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carbonimpactcapital.sharepoint.com/sites/cienergy/Shared Documents/General/CBG Working/CBG Pipeline/"/>
    </mc:Choice>
  </mc:AlternateContent>
  <xr:revisionPtr revIDLastSave="740" documentId="11_A5457F12CF02A76170BAF3E78A834F8EF5DBD52A" xr6:coauthVersionLast="47" xr6:coauthVersionMax="47" xr10:uidLastSave="{1F93ECA7-9966-EF4B-BAF8-2F0501870F5F}"/>
  <bookViews>
    <workbookView xWindow="0" yWindow="0" windowWidth="28800" windowHeight="18000" tabRatio="500" activeTab="2" xr2:uid="{00000000-000D-0000-FFFF-FFFF00000000}"/>
  </bookViews>
  <sheets>
    <sheet name="Summary" sheetId="1" r:id="rId1"/>
    <sheet name="Control" sheetId="11" r:id="rId2"/>
    <sheet name="Top District" sheetId="10" r:id="rId3"/>
    <sheet name="Top GAs" sheetId="12" r:id="rId4"/>
    <sheet name="All States (2)" sheetId="9" r:id="rId5"/>
    <sheet name="Assumptions" sheetId="2" r:id="rId6"/>
    <sheet name="CGD Data" sheetId="4" state="hidden" r:id="rId7"/>
    <sheet name="All States" sheetId="3" r:id="rId8"/>
    <sheet name="GAs" sheetId="5" r:id="rId9"/>
    <sheet name="CBG Plants" sheetId="6" r:id="rId10"/>
    <sheet name="Biomass Data" sheetId="7" r:id="rId11"/>
    <sheet name="Pipeline Data" sheetId="8" r:id="rId12"/>
  </sheets>
  <definedNames>
    <definedName name="_xlnm._FilterDatabase" localSheetId="7" hidden="1">'All States'!$B$3:$AK$3</definedName>
    <definedName name="_xlnm._FilterDatabase" localSheetId="4" hidden="1">'All States (2)'!$B$3:$AK$627</definedName>
    <definedName name="_xlnm._FilterDatabase" localSheetId="10" hidden="1">'Biomass Data'!$B$14:$AG$686</definedName>
    <definedName name="_xlnm._FilterDatabase" localSheetId="9" hidden="1">'CBG Plants'!$B$1:$AB$1216</definedName>
    <definedName name="_xlnm._FilterDatabase" localSheetId="8" hidden="1">GAs!$A$3:$AO$312</definedName>
    <definedName name="_xlnm._FilterDatabase" localSheetId="11" hidden="1">'Pipeline Data'!$A$4:$M$40</definedName>
    <definedName name="_xlnm._FilterDatabase" localSheetId="2" hidden="1">'Top District'!$B$2:$I$2</definedName>
  </definedNames>
  <calcPr calcId="191028"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Z4" i="5" l="1"/>
  <c r="AA4" i="5" s="1"/>
  <c r="AB10" i="5"/>
  <c r="Y63" i="9"/>
  <c r="X199" i="9"/>
  <c r="AI199" i="9" s="1"/>
  <c r="X200" i="9"/>
  <c r="AI200" i="9" s="1"/>
  <c r="AJ5" i="5"/>
  <c r="AJ6" i="5"/>
  <c r="AJ7" i="5"/>
  <c r="AJ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AJ39" i="5"/>
  <c r="AJ40" i="5"/>
  <c r="AJ41" i="5"/>
  <c r="AJ42" i="5"/>
  <c r="AJ43" i="5"/>
  <c r="AJ44" i="5"/>
  <c r="AJ45" i="5"/>
  <c r="AJ46" i="5"/>
  <c r="AJ47" i="5"/>
  <c r="AJ48" i="5"/>
  <c r="AJ49" i="5"/>
  <c r="AJ50" i="5"/>
  <c r="AJ51" i="5"/>
  <c r="AJ52" i="5"/>
  <c r="AJ53" i="5"/>
  <c r="AJ54" i="5"/>
  <c r="AJ55" i="5"/>
  <c r="AJ56" i="5"/>
  <c r="AJ57" i="5"/>
  <c r="AJ58" i="5"/>
  <c r="AJ59" i="5"/>
  <c r="AJ60" i="5"/>
  <c r="AJ61" i="5"/>
  <c r="AJ62" i="5"/>
  <c r="AJ63" i="5"/>
  <c r="AJ64" i="5"/>
  <c r="AJ65" i="5"/>
  <c r="AJ66" i="5"/>
  <c r="AJ67" i="5"/>
  <c r="AJ68" i="5"/>
  <c r="AJ69" i="5"/>
  <c r="AJ70" i="5"/>
  <c r="AJ71" i="5"/>
  <c r="AJ72" i="5"/>
  <c r="AJ73" i="5"/>
  <c r="AJ74" i="5"/>
  <c r="AJ75" i="5"/>
  <c r="AJ76" i="5"/>
  <c r="AJ77" i="5"/>
  <c r="AJ78" i="5"/>
  <c r="AJ79" i="5"/>
  <c r="AJ80" i="5"/>
  <c r="AJ81" i="5"/>
  <c r="AJ82" i="5"/>
  <c r="AJ83" i="5"/>
  <c r="AJ84" i="5"/>
  <c r="AJ85" i="5"/>
  <c r="AJ86" i="5"/>
  <c r="AJ87" i="5"/>
  <c r="AJ88" i="5"/>
  <c r="AJ89" i="5"/>
  <c r="AJ90" i="5"/>
  <c r="AJ91" i="5"/>
  <c r="AJ92" i="5"/>
  <c r="AJ93" i="5"/>
  <c r="AJ94" i="5"/>
  <c r="AJ95" i="5"/>
  <c r="AJ96" i="5"/>
  <c r="AJ97" i="5"/>
  <c r="AJ98" i="5"/>
  <c r="AJ99" i="5"/>
  <c r="AJ100" i="5"/>
  <c r="AJ101" i="5"/>
  <c r="AJ102" i="5"/>
  <c r="AJ103" i="5"/>
  <c r="AJ104" i="5"/>
  <c r="AJ105" i="5"/>
  <c r="AJ106" i="5"/>
  <c r="AJ107" i="5"/>
  <c r="AJ108" i="5"/>
  <c r="AJ109" i="5"/>
  <c r="AJ110" i="5"/>
  <c r="AJ111" i="5"/>
  <c r="AJ112" i="5"/>
  <c r="AJ113" i="5"/>
  <c r="AJ114" i="5"/>
  <c r="AJ115" i="5"/>
  <c r="AJ116" i="5"/>
  <c r="AJ117" i="5"/>
  <c r="AJ118" i="5"/>
  <c r="AJ119" i="5"/>
  <c r="AJ120" i="5"/>
  <c r="AJ121" i="5"/>
  <c r="AJ122" i="5"/>
  <c r="AJ123" i="5"/>
  <c r="AJ124" i="5"/>
  <c r="AJ125" i="5"/>
  <c r="AJ126" i="5"/>
  <c r="AJ127" i="5"/>
  <c r="AJ128" i="5"/>
  <c r="AJ129" i="5"/>
  <c r="AJ130" i="5"/>
  <c r="AJ131" i="5"/>
  <c r="AJ132" i="5"/>
  <c r="AJ133" i="5"/>
  <c r="AJ134" i="5"/>
  <c r="AJ135" i="5"/>
  <c r="AJ136" i="5"/>
  <c r="AJ137" i="5"/>
  <c r="AJ138" i="5"/>
  <c r="AJ139" i="5"/>
  <c r="AJ140" i="5"/>
  <c r="AJ141" i="5"/>
  <c r="AJ142" i="5"/>
  <c r="AJ143" i="5"/>
  <c r="AJ144" i="5"/>
  <c r="AJ145" i="5"/>
  <c r="AJ146" i="5"/>
  <c r="AJ147" i="5"/>
  <c r="AJ148" i="5"/>
  <c r="AJ149" i="5"/>
  <c r="AJ150" i="5"/>
  <c r="AJ151" i="5"/>
  <c r="AJ152" i="5"/>
  <c r="AJ153" i="5"/>
  <c r="AJ154" i="5"/>
  <c r="AJ155" i="5"/>
  <c r="AJ156" i="5"/>
  <c r="AJ157" i="5"/>
  <c r="AJ158" i="5"/>
  <c r="AJ159" i="5"/>
  <c r="AJ160" i="5"/>
  <c r="AJ161" i="5"/>
  <c r="AJ162" i="5"/>
  <c r="AJ163" i="5"/>
  <c r="AJ164" i="5"/>
  <c r="AJ165" i="5"/>
  <c r="AJ166" i="5"/>
  <c r="AJ167" i="5"/>
  <c r="AJ168" i="5"/>
  <c r="AJ169" i="5"/>
  <c r="AJ170" i="5"/>
  <c r="AJ171" i="5"/>
  <c r="AJ172" i="5"/>
  <c r="AJ173" i="5"/>
  <c r="AJ174" i="5"/>
  <c r="AJ175" i="5"/>
  <c r="AJ176" i="5"/>
  <c r="AJ177" i="5"/>
  <c r="AJ178" i="5"/>
  <c r="AJ179" i="5"/>
  <c r="AJ180" i="5"/>
  <c r="AJ181" i="5"/>
  <c r="AJ182" i="5"/>
  <c r="AJ183" i="5"/>
  <c r="AJ184" i="5"/>
  <c r="AJ185" i="5"/>
  <c r="AJ186" i="5"/>
  <c r="AJ187" i="5"/>
  <c r="AJ188" i="5"/>
  <c r="AJ189" i="5"/>
  <c r="AJ190" i="5"/>
  <c r="AJ191" i="5"/>
  <c r="AJ192" i="5"/>
  <c r="AJ193" i="5"/>
  <c r="AJ194" i="5"/>
  <c r="AJ195" i="5"/>
  <c r="AJ196" i="5"/>
  <c r="AJ197" i="5"/>
  <c r="AJ198" i="5"/>
  <c r="AJ199" i="5"/>
  <c r="AJ200" i="5"/>
  <c r="AJ201" i="5"/>
  <c r="AJ202" i="5"/>
  <c r="AJ203" i="5"/>
  <c r="AJ204" i="5"/>
  <c r="AJ205" i="5"/>
  <c r="AJ206" i="5"/>
  <c r="AJ207" i="5"/>
  <c r="AJ208" i="5"/>
  <c r="AJ209" i="5"/>
  <c r="AJ210" i="5"/>
  <c r="AJ211" i="5"/>
  <c r="AJ212" i="5"/>
  <c r="AJ213" i="5"/>
  <c r="AJ214" i="5"/>
  <c r="AJ215" i="5"/>
  <c r="AJ216" i="5"/>
  <c r="AJ217" i="5"/>
  <c r="AJ218" i="5"/>
  <c r="AJ219" i="5"/>
  <c r="AJ220" i="5"/>
  <c r="AJ221" i="5"/>
  <c r="AJ222" i="5"/>
  <c r="AJ223" i="5"/>
  <c r="AJ224" i="5"/>
  <c r="AJ225" i="5"/>
  <c r="AJ226" i="5"/>
  <c r="AJ227" i="5"/>
  <c r="AJ228" i="5"/>
  <c r="AJ229" i="5"/>
  <c r="AJ230" i="5"/>
  <c r="AJ231" i="5"/>
  <c r="AJ232" i="5"/>
  <c r="AJ233" i="5"/>
  <c r="AJ234" i="5"/>
  <c r="AJ235" i="5"/>
  <c r="AJ236" i="5"/>
  <c r="AJ237" i="5"/>
  <c r="AJ238" i="5"/>
  <c r="AJ239" i="5"/>
  <c r="AJ240" i="5"/>
  <c r="AJ241" i="5"/>
  <c r="AJ242" i="5"/>
  <c r="AJ243" i="5"/>
  <c r="AJ244" i="5"/>
  <c r="AJ245" i="5"/>
  <c r="AJ246" i="5"/>
  <c r="AJ247" i="5"/>
  <c r="AJ248" i="5"/>
  <c r="AJ249" i="5"/>
  <c r="AJ250" i="5"/>
  <c r="AJ251" i="5"/>
  <c r="AJ252" i="5"/>
  <c r="AJ253" i="5"/>
  <c r="AJ254" i="5"/>
  <c r="AJ255" i="5"/>
  <c r="AJ256" i="5"/>
  <c r="AJ257" i="5"/>
  <c r="AJ258" i="5"/>
  <c r="AJ259" i="5"/>
  <c r="AJ260" i="5"/>
  <c r="AJ261" i="5"/>
  <c r="AJ262" i="5"/>
  <c r="AJ263" i="5"/>
  <c r="AJ264" i="5"/>
  <c r="AJ265" i="5"/>
  <c r="AJ266" i="5"/>
  <c r="AJ267" i="5"/>
  <c r="AJ268" i="5"/>
  <c r="AJ269" i="5"/>
  <c r="AJ270" i="5"/>
  <c r="AJ271" i="5"/>
  <c r="AJ272" i="5"/>
  <c r="AJ273" i="5"/>
  <c r="AJ274" i="5"/>
  <c r="AJ275" i="5"/>
  <c r="AJ276" i="5"/>
  <c r="AJ277" i="5"/>
  <c r="AJ278" i="5"/>
  <c r="AJ279" i="5"/>
  <c r="AJ280" i="5"/>
  <c r="AJ281" i="5"/>
  <c r="AJ282" i="5"/>
  <c r="AJ283" i="5"/>
  <c r="AJ284" i="5"/>
  <c r="AJ285" i="5"/>
  <c r="AJ286" i="5"/>
  <c r="AJ287" i="5"/>
  <c r="AJ288" i="5"/>
  <c r="AJ289" i="5"/>
  <c r="AJ290" i="5"/>
  <c r="AJ291" i="5"/>
  <c r="AJ292" i="5"/>
  <c r="AJ293" i="5"/>
  <c r="AJ294" i="5"/>
  <c r="AJ295" i="5"/>
  <c r="AJ296" i="5"/>
  <c r="AJ297" i="5"/>
  <c r="AJ298" i="5"/>
  <c r="AJ299" i="5"/>
  <c r="AJ300" i="5"/>
  <c r="AJ301" i="5"/>
  <c r="AJ302" i="5"/>
  <c r="AJ303" i="5"/>
  <c r="AJ304" i="5"/>
  <c r="AJ305" i="5"/>
  <c r="AJ306" i="5"/>
  <c r="AJ307" i="5"/>
  <c r="AJ308" i="5"/>
  <c r="AJ309" i="5"/>
  <c r="AJ310" i="5"/>
  <c r="AJ311" i="5"/>
  <c r="AJ312" i="5"/>
  <c r="AJ4" i="5"/>
  <c r="AG4" i="9"/>
  <c r="AF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G125" i="9"/>
  <c r="AG126" i="9"/>
  <c r="AG127" i="9"/>
  <c r="AG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AG509" i="9"/>
  <c r="AG510" i="9"/>
  <c r="AG511" i="9"/>
  <c r="AG512" i="9"/>
  <c r="AG513" i="9"/>
  <c r="AG514" i="9"/>
  <c r="AG515" i="9"/>
  <c r="AG516" i="9"/>
  <c r="AG517" i="9"/>
  <c r="AG518" i="9"/>
  <c r="AG519" i="9"/>
  <c r="AG520" i="9"/>
  <c r="AG521" i="9"/>
  <c r="AG522" i="9"/>
  <c r="AG523" i="9"/>
  <c r="AG524" i="9"/>
  <c r="AG525" i="9"/>
  <c r="AG526" i="9"/>
  <c r="AG527" i="9"/>
  <c r="AG528" i="9"/>
  <c r="AG529" i="9"/>
  <c r="AG530" i="9"/>
  <c r="AG531" i="9"/>
  <c r="AG532" i="9"/>
  <c r="AG533" i="9"/>
  <c r="AG534" i="9"/>
  <c r="AG535" i="9"/>
  <c r="AG536" i="9"/>
  <c r="AG537" i="9"/>
  <c r="AG538" i="9"/>
  <c r="AG539" i="9"/>
  <c r="AG540" i="9"/>
  <c r="AG541" i="9"/>
  <c r="AG542" i="9"/>
  <c r="AG543" i="9"/>
  <c r="AG544" i="9"/>
  <c r="AG545" i="9"/>
  <c r="AG546" i="9"/>
  <c r="AG547" i="9"/>
  <c r="AG548" i="9"/>
  <c r="AG549" i="9"/>
  <c r="AG550" i="9"/>
  <c r="AG551" i="9"/>
  <c r="AG552" i="9"/>
  <c r="AG553" i="9"/>
  <c r="AG554" i="9"/>
  <c r="AG555" i="9"/>
  <c r="AG556" i="9"/>
  <c r="AG557" i="9"/>
  <c r="AG558" i="9"/>
  <c r="AG559" i="9"/>
  <c r="AG560" i="9"/>
  <c r="AG561" i="9"/>
  <c r="AG562" i="9"/>
  <c r="AG563" i="9"/>
  <c r="AG564" i="9"/>
  <c r="AG565" i="9"/>
  <c r="AG566" i="9"/>
  <c r="AG567" i="9"/>
  <c r="AG568" i="9"/>
  <c r="AG569" i="9"/>
  <c r="AG570" i="9"/>
  <c r="AG571" i="9"/>
  <c r="AG572" i="9"/>
  <c r="AG573" i="9"/>
  <c r="AG574" i="9"/>
  <c r="AG575" i="9"/>
  <c r="AG576" i="9"/>
  <c r="AG577" i="9"/>
  <c r="AG578" i="9"/>
  <c r="AG579" i="9"/>
  <c r="AG580" i="9"/>
  <c r="AG581" i="9"/>
  <c r="AG582" i="9"/>
  <c r="AG583" i="9"/>
  <c r="AG584" i="9"/>
  <c r="AG585" i="9"/>
  <c r="AG586" i="9"/>
  <c r="AG587" i="9"/>
  <c r="AG588" i="9"/>
  <c r="AG589" i="9"/>
  <c r="AG590" i="9"/>
  <c r="AG591" i="9"/>
  <c r="AG592" i="9"/>
  <c r="AG593" i="9"/>
  <c r="AG594" i="9"/>
  <c r="AG595" i="9"/>
  <c r="AG596" i="9"/>
  <c r="AG597" i="9"/>
  <c r="AG598" i="9"/>
  <c r="AG599" i="9"/>
  <c r="AG600" i="9"/>
  <c r="AG601" i="9"/>
  <c r="AG602" i="9"/>
  <c r="AG603" i="9"/>
  <c r="AG604" i="9"/>
  <c r="AG605" i="9"/>
  <c r="AG606" i="9"/>
  <c r="AG607" i="9"/>
  <c r="AG608" i="9"/>
  <c r="AG609" i="9"/>
  <c r="AG610" i="9"/>
  <c r="AG611" i="9"/>
  <c r="AG612" i="9"/>
  <c r="AG613" i="9"/>
  <c r="AG614" i="9"/>
  <c r="AG615" i="9"/>
  <c r="AG616" i="9"/>
  <c r="AG617" i="9"/>
  <c r="AG618" i="9"/>
  <c r="AG619" i="9"/>
  <c r="AG620" i="9"/>
  <c r="AG621" i="9"/>
  <c r="AG622" i="9"/>
  <c r="AG623" i="9"/>
  <c r="AG624" i="9"/>
  <c r="AG625" i="9"/>
  <c r="AG626" i="9"/>
  <c r="AG627" i="9"/>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49" i="9"/>
  <c r="AF50" i="9"/>
  <c r="AF51" i="9"/>
  <c r="AF52" i="9"/>
  <c r="AF53" i="9"/>
  <c r="AF54" i="9"/>
  <c r="AF55" i="9"/>
  <c r="AF56" i="9"/>
  <c r="AF57" i="9"/>
  <c r="AF58" i="9"/>
  <c r="AF59" i="9"/>
  <c r="AF60" i="9"/>
  <c r="AF61" i="9"/>
  <c r="AF62" i="9"/>
  <c r="AF63" i="9"/>
  <c r="AF64" i="9"/>
  <c r="AF65" i="9"/>
  <c r="AF66" i="9"/>
  <c r="AF67" i="9"/>
  <c r="AF68" i="9"/>
  <c r="AF69" i="9"/>
  <c r="AF70" i="9"/>
  <c r="AF71" i="9"/>
  <c r="AF72" i="9"/>
  <c r="AF73" i="9"/>
  <c r="AF74" i="9"/>
  <c r="AF75" i="9"/>
  <c r="AF76" i="9"/>
  <c r="AF77" i="9"/>
  <c r="AF78" i="9"/>
  <c r="AF79" i="9"/>
  <c r="AF80" i="9"/>
  <c r="AF81" i="9"/>
  <c r="AF82" i="9"/>
  <c r="AF83" i="9"/>
  <c r="AF84" i="9"/>
  <c r="AF85" i="9"/>
  <c r="AF86" i="9"/>
  <c r="AF87" i="9"/>
  <c r="AF88" i="9"/>
  <c r="AF89" i="9"/>
  <c r="AF90" i="9"/>
  <c r="AF91" i="9"/>
  <c r="AF92" i="9"/>
  <c r="AF93" i="9"/>
  <c r="AF94" i="9"/>
  <c r="AF95" i="9"/>
  <c r="AF96" i="9"/>
  <c r="AF97" i="9"/>
  <c r="AF98" i="9"/>
  <c r="AF99" i="9"/>
  <c r="AF100" i="9"/>
  <c r="AF101" i="9"/>
  <c r="AF102" i="9"/>
  <c r="AF103" i="9"/>
  <c r="AF104" i="9"/>
  <c r="AF105" i="9"/>
  <c r="AF106" i="9"/>
  <c r="AF107" i="9"/>
  <c r="AF108" i="9"/>
  <c r="AF109" i="9"/>
  <c r="AF110" i="9"/>
  <c r="AF111" i="9"/>
  <c r="AF112" i="9"/>
  <c r="AF113" i="9"/>
  <c r="AF114" i="9"/>
  <c r="AF115" i="9"/>
  <c r="AF116" i="9"/>
  <c r="AF117" i="9"/>
  <c r="AF118" i="9"/>
  <c r="AF119" i="9"/>
  <c r="AF120" i="9"/>
  <c r="AF121" i="9"/>
  <c r="AF122" i="9"/>
  <c r="AF123" i="9"/>
  <c r="AF124" i="9"/>
  <c r="AF125" i="9"/>
  <c r="AF126" i="9"/>
  <c r="AF127" i="9"/>
  <c r="AF128" i="9"/>
  <c r="AF129" i="9"/>
  <c r="AF130" i="9"/>
  <c r="AF131" i="9"/>
  <c r="AF132" i="9"/>
  <c r="AF133" i="9"/>
  <c r="AF134" i="9"/>
  <c r="AF135" i="9"/>
  <c r="AF136" i="9"/>
  <c r="AF137" i="9"/>
  <c r="AF138" i="9"/>
  <c r="AF139" i="9"/>
  <c r="AF140" i="9"/>
  <c r="AF141" i="9"/>
  <c r="AF142" i="9"/>
  <c r="AF143" i="9"/>
  <c r="AF144" i="9"/>
  <c r="AF145" i="9"/>
  <c r="AF146" i="9"/>
  <c r="AF147" i="9"/>
  <c r="AF148" i="9"/>
  <c r="AF149" i="9"/>
  <c r="AF150" i="9"/>
  <c r="AF151" i="9"/>
  <c r="AF152" i="9"/>
  <c r="AF153" i="9"/>
  <c r="AF154" i="9"/>
  <c r="AF155" i="9"/>
  <c r="AF156" i="9"/>
  <c r="AF157" i="9"/>
  <c r="AF158" i="9"/>
  <c r="AF159" i="9"/>
  <c r="AF160" i="9"/>
  <c r="AF161" i="9"/>
  <c r="AF162" i="9"/>
  <c r="AF163" i="9"/>
  <c r="AF164" i="9"/>
  <c r="AF165" i="9"/>
  <c r="AF166" i="9"/>
  <c r="AF167" i="9"/>
  <c r="AF168" i="9"/>
  <c r="AF169" i="9"/>
  <c r="AF170" i="9"/>
  <c r="AF171" i="9"/>
  <c r="AF172" i="9"/>
  <c r="AF173" i="9"/>
  <c r="AF174" i="9"/>
  <c r="AF175" i="9"/>
  <c r="AF176" i="9"/>
  <c r="AF177" i="9"/>
  <c r="AF178" i="9"/>
  <c r="AF179" i="9"/>
  <c r="AF180" i="9"/>
  <c r="AF181" i="9"/>
  <c r="AF182" i="9"/>
  <c r="AF183" i="9"/>
  <c r="AF184" i="9"/>
  <c r="AF185" i="9"/>
  <c r="AF186" i="9"/>
  <c r="AF187" i="9"/>
  <c r="AF188" i="9"/>
  <c r="AF189" i="9"/>
  <c r="AF190" i="9"/>
  <c r="AF191" i="9"/>
  <c r="AF192" i="9"/>
  <c r="AF193" i="9"/>
  <c r="AF194" i="9"/>
  <c r="AF195" i="9"/>
  <c r="AF196" i="9"/>
  <c r="AF197" i="9"/>
  <c r="AF198" i="9"/>
  <c r="AF199" i="9"/>
  <c r="AF200" i="9"/>
  <c r="AF201" i="9"/>
  <c r="AF202" i="9"/>
  <c r="AF203" i="9"/>
  <c r="AF204" i="9"/>
  <c r="AF205" i="9"/>
  <c r="AF206" i="9"/>
  <c r="AF207" i="9"/>
  <c r="AF208" i="9"/>
  <c r="AF209" i="9"/>
  <c r="AF210" i="9"/>
  <c r="AF211" i="9"/>
  <c r="AF212" i="9"/>
  <c r="AF213" i="9"/>
  <c r="AF214" i="9"/>
  <c r="AF215" i="9"/>
  <c r="AF216" i="9"/>
  <c r="AF217" i="9"/>
  <c r="AF218" i="9"/>
  <c r="AF219" i="9"/>
  <c r="AF220" i="9"/>
  <c r="AF221" i="9"/>
  <c r="AF222" i="9"/>
  <c r="AF223" i="9"/>
  <c r="AF224" i="9"/>
  <c r="AF225" i="9"/>
  <c r="AF226" i="9"/>
  <c r="AF227" i="9"/>
  <c r="AF228" i="9"/>
  <c r="AF229" i="9"/>
  <c r="AF230" i="9"/>
  <c r="AF231" i="9"/>
  <c r="AF232" i="9"/>
  <c r="AF233" i="9"/>
  <c r="AF234" i="9"/>
  <c r="AF235" i="9"/>
  <c r="AF236" i="9"/>
  <c r="AF237" i="9"/>
  <c r="AF238" i="9"/>
  <c r="AF239" i="9"/>
  <c r="AF240" i="9"/>
  <c r="AF241" i="9"/>
  <c r="AF242" i="9"/>
  <c r="AF243" i="9"/>
  <c r="AF244" i="9"/>
  <c r="AF245" i="9"/>
  <c r="AF246" i="9"/>
  <c r="AF247" i="9"/>
  <c r="AF248" i="9"/>
  <c r="AF249" i="9"/>
  <c r="AF250" i="9"/>
  <c r="AF251" i="9"/>
  <c r="AF252" i="9"/>
  <c r="AF253" i="9"/>
  <c r="AF254" i="9"/>
  <c r="AF255" i="9"/>
  <c r="AF256" i="9"/>
  <c r="AF257" i="9"/>
  <c r="AF258" i="9"/>
  <c r="AF259" i="9"/>
  <c r="AF260"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F509" i="9"/>
  <c r="AF510" i="9"/>
  <c r="AF511" i="9"/>
  <c r="AF512" i="9"/>
  <c r="AF513" i="9"/>
  <c r="AF514" i="9"/>
  <c r="AF515" i="9"/>
  <c r="AF516" i="9"/>
  <c r="AF517" i="9"/>
  <c r="AF518" i="9"/>
  <c r="AF519" i="9"/>
  <c r="AF520" i="9"/>
  <c r="AF521" i="9"/>
  <c r="AF522" i="9"/>
  <c r="AF523" i="9"/>
  <c r="AF524" i="9"/>
  <c r="AF525" i="9"/>
  <c r="AF526" i="9"/>
  <c r="AF527" i="9"/>
  <c r="AF528" i="9"/>
  <c r="AF529" i="9"/>
  <c r="AF530" i="9"/>
  <c r="AF531" i="9"/>
  <c r="AF532" i="9"/>
  <c r="AF533" i="9"/>
  <c r="AF534" i="9"/>
  <c r="AF535" i="9"/>
  <c r="AF536" i="9"/>
  <c r="AF537" i="9"/>
  <c r="AF538" i="9"/>
  <c r="AF539" i="9"/>
  <c r="AF540" i="9"/>
  <c r="AF541" i="9"/>
  <c r="AF542" i="9"/>
  <c r="AF543" i="9"/>
  <c r="AF544" i="9"/>
  <c r="AF545" i="9"/>
  <c r="AF546" i="9"/>
  <c r="AF547" i="9"/>
  <c r="AF548" i="9"/>
  <c r="AF549" i="9"/>
  <c r="AF550" i="9"/>
  <c r="AF551" i="9"/>
  <c r="AF552" i="9"/>
  <c r="AF553" i="9"/>
  <c r="AF554" i="9"/>
  <c r="AF555" i="9"/>
  <c r="AF556" i="9"/>
  <c r="AF557" i="9"/>
  <c r="AF558" i="9"/>
  <c r="AF559" i="9"/>
  <c r="AF560" i="9"/>
  <c r="AF561" i="9"/>
  <c r="AF562" i="9"/>
  <c r="AF563" i="9"/>
  <c r="AF564" i="9"/>
  <c r="AF565" i="9"/>
  <c r="AF566" i="9"/>
  <c r="AF567" i="9"/>
  <c r="AF568" i="9"/>
  <c r="AF569" i="9"/>
  <c r="AF570" i="9"/>
  <c r="AF571" i="9"/>
  <c r="AF572" i="9"/>
  <c r="AF573" i="9"/>
  <c r="AF574" i="9"/>
  <c r="AF575" i="9"/>
  <c r="AF576" i="9"/>
  <c r="AF577" i="9"/>
  <c r="AF578" i="9"/>
  <c r="AF579" i="9"/>
  <c r="AF580" i="9"/>
  <c r="AF581" i="9"/>
  <c r="AF582" i="9"/>
  <c r="AF583" i="9"/>
  <c r="AF584" i="9"/>
  <c r="AF585" i="9"/>
  <c r="AF586" i="9"/>
  <c r="AF587" i="9"/>
  <c r="AF588" i="9"/>
  <c r="AF589" i="9"/>
  <c r="AF590" i="9"/>
  <c r="AF591" i="9"/>
  <c r="AF592" i="9"/>
  <c r="AF593" i="9"/>
  <c r="AF594" i="9"/>
  <c r="AF595" i="9"/>
  <c r="AF596" i="9"/>
  <c r="AF597" i="9"/>
  <c r="AF598" i="9"/>
  <c r="AF599" i="9"/>
  <c r="AF600" i="9"/>
  <c r="AF601" i="9"/>
  <c r="AF602" i="9"/>
  <c r="AF603" i="9"/>
  <c r="AF604" i="9"/>
  <c r="AF605" i="9"/>
  <c r="AF606" i="9"/>
  <c r="AF607" i="9"/>
  <c r="AF608" i="9"/>
  <c r="AF609" i="9"/>
  <c r="AF610" i="9"/>
  <c r="AF611" i="9"/>
  <c r="AF612" i="9"/>
  <c r="AF613" i="9"/>
  <c r="AF614" i="9"/>
  <c r="AF615" i="9"/>
  <c r="AF616" i="9"/>
  <c r="AF617" i="9"/>
  <c r="AF618" i="9"/>
  <c r="AF619" i="9"/>
  <c r="AF620" i="9"/>
  <c r="AF621" i="9"/>
  <c r="AF622" i="9"/>
  <c r="AF623" i="9"/>
  <c r="AF624" i="9"/>
  <c r="AF625" i="9"/>
  <c r="AF626" i="9"/>
  <c r="AF627" i="9"/>
  <c r="G4" i="9"/>
  <c r="H4" i="9"/>
  <c r="I4" i="9"/>
  <c r="G5" i="9"/>
  <c r="H5" i="9"/>
  <c r="I5" i="9"/>
  <c r="G6" i="9"/>
  <c r="H6" i="9"/>
  <c r="I6" i="9"/>
  <c r="G7" i="9"/>
  <c r="H7" i="9"/>
  <c r="I7" i="9"/>
  <c r="G8" i="9"/>
  <c r="H8" i="9"/>
  <c r="I8" i="9"/>
  <c r="G9" i="9"/>
  <c r="H9" i="9"/>
  <c r="I9" i="9"/>
  <c r="G10" i="9"/>
  <c r="H10" i="9"/>
  <c r="I10" i="9"/>
  <c r="G11" i="9"/>
  <c r="H11" i="9"/>
  <c r="I11" i="9"/>
  <c r="G12" i="9"/>
  <c r="H12" i="9"/>
  <c r="I12" i="9"/>
  <c r="G13" i="9"/>
  <c r="H13" i="9"/>
  <c r="I13" i="9"/>
  <c r="G14" i="9"/>
  <c r="H14" i="9"/>
  <c r="I14" i="9"/>
  <c r="G15" i="9"/>
  <c r="H15" i="9"/>
  <c r="I15" i="9"/>
  <c r="G16" i="9"/>
  <c r="H16" i="9"/>
  <c r="I16" i="9"/>
  <c r="G17" i="9"/>
  <c r="H17" i="9"/>
  <c r="I17" i="9"/>
  <c r="G18" i="9"/>
  <c r="H18" i="9"/>
  <c r="I18" i="9"/>
  <c r="G19" i="9"/>
  <c r="H19" i="9"/>
  <c r="I19" i="9"/>
  <c r="G20" i="9"/>
  <c r="H20" i="9"/>
  <c r="I20" i="9"/>
  <c r="G21" i="9"/>
  <c r="H21" i="9"/>
  <c r="I21" i="9"/>
  <c r="G22" i="9"/>
  <c r="H22" i="9"/>
  <c r="I22" i="9"/>
  <c r="G23" i="9"/>
  <c r="H23" i="9"/>
  <c r="I23" i="9"/>
  <c r="G24" i="9"/>
  <c r="H24" i="9"/>
  <c r="I24" i="9"/>
  <c r="G25" i="9"/>
  <c r="H25" i="9"/>
  <c r="I25" i="9"/>
  <c r="G26" i="9"/>
  <c r="H26" i="9"/>
  <c r="I26" i="9"/>
  <c r="G27" i="9"/>
  <c r="H27" i="9"/>
  <c r="I27" i="9"/>
  <c r="G28" i="9"/>
  <c r="H28" i="9"/>
  <c r="I28" i="9"/>
  <c r="G29" i="9"/>
  <c r="H29" i="9"/>
  <c r="I29" i="9"/>
  <c r="G30" i="9"/>
  <c r="H30" i="9"/>
  <c r="I30" i="9"/>
  <c r="G31" i="9"/>
  <c r="H31" i="9"/>
  <c r="I31" i="9"/>
  <c r="G32" i="9"/>
  <c r="H32" i="9"/>
  <c r="I32" i="9"/>
  <c r="G33" i="9"/>
  <c r="H33" i="9"/>
  <c r="I33" i="9"/>
  <c r="G34" i="9"/>
  <c r="H34" i="9"/>
  <c r="I34" i="9"/>
  <c r="G35" i="9"/>
  <c r="H35" i="9"/>
  <c r="I35" i="9"/>
  <c r="G36" i="9"/>
  <c r="H36" i="9"/>
  <c r="I36" i="9"/>
  <c r="G37" i="9"/>
  <c r="H37" i="9"/>
  <c r="I37" i="9"/>
  <c r="G38" i="9"/>
  <c r="H38" i="9"/>
  <c r="I38" i="9"/>
  <c r="G39" i="9"/>
  <c r="H39" i="9"/>
  <c r="I39" i="9"/>
  <c r="G40" i="9"/>
  <c r="H40" i="9"/>
  <c r="I40" i="9"/>
  <c r="G41" i="9"/>
  <c r="H41" i="9"/>
  <c r="I41" i="9"/>
  <c r="G42" i="9"/>
  <c r="H42" i="9"/>
  <c r="I42" i="9"/>
  <c r="G43" i="9"/>
  <c r="H43" i="9"/>
  <c r="I43" i="9"/>
  <c r="G44" i="9"/>
  <c r="H44" i="9"/>
  <c r="I44" i="9"/>
  <c r="G45" i="9"/>
  <c r="H45" i="9"/>
  <c r="I45" i="9"/>
  <c r="G46" i="9"/>
  <c r="H46" i="9"/>
  <c r="I46" i="9"/>
  <c r="G47" i="9"/>
  <c r="H47" i="9"/>
  <c r="I47" i="9"/>
  <c r="G48" i="9"/>
  <c r="H48" i="9"/>
  <c r="I48" i="9"/>
  <c r="G49" i="9"/>
  <c r="H49" i="9"/>
  <c r="I49" i="9"/>
  <c r="G50" i="9"/>
  <c r="H50" i="9"/>
  <c r="I50" i="9"/>
  <c r="G51" i="9"/>
  <c r="H51" i="9"/>
  <c r="I51" i="9"/>
  <c r="G52" i="9"/>
  <c r="H52" i="9"/>
  <c r="I52" i="9"/>
  <c r="G53" i="9"/>
  <c r="H53" i="9"/>
  <c r="I53" i="9"/>
  <c r="G54" i="9"/>
  <c r="H54" i="9"/>
  <c r="I54" i="9"/>
  <c r="G55" i="9"/>
  <c r="H55" i="9"/>
  <c r="I55" i="9"/>
  <c r="G56" i="9"/>
  <c r="H56" i="9"/>
  <c r="I56" i="9"/>
  <c r="G57" i="9"/>
  <c r="H57" i="9"/>
  <c r="I57" i="9"/>
  <c r="G58" i="9"/>
  <c r="H58" i="9"/>
  <c r="I58" i="9"/>
  <c r="G59" i="9"/>
  <c r="H59" i="9"/>
  <c r="I59" i="9"/>
  <c r="G60" i="9"/>
  <c r="E60" i="9" s="1"/>
  <c r="H60" i="9"/>
  <c r="I60" i="9"/>
  <c r="G61" i="9"/>
  <c r="H61" i="9"/>
  <c r="I61" i="9"/>
  <c r="G62" i="9"/>
  <c r="H62" i="9"/>
  <c r="I62" i="9"/>
  <c r="G63" i="9"/>
  <c r="H63" i="9"/>
  <c r="I63" i="9"/>
  <c r="G64" i="9"/>
  <c r="H64" i="9"/>
  <c r="I64" i="9"/>
  <c r="G65" i="9"/>
  <c r="H65" i="9"/>
  <c r="I65" i="9"/>
  <c r="G66" i="9"/>
  <c r="H66" i="9"/>
  <c r="I66" i="9"/>
  <c r="G67" i="9"/>
  <c r="H67" i="9"/>
  <c r="I67" i="9"/>
  <c r="G68" i="9"/>
  <c r="H68" i="9"/>
  <c r="I68" i="9"/>
  <c r="G69" i="9"/>
  <c r="H69" i="9"/>
  <c r="I69" i="9"/>
  <c r="G70" i="9"/>
  <c r="H70" i="9"/>
  <c r="I70" i="9"/>
  <c r="G71" i="9"/>
  <c r="H71" i="9"/>
  <c r="I71" i="9"/>
  <c r="G72" i="9"/>
  <c r="H72" i="9"/>
  <c r="I72" i="9"/>
  <c r="G73" i="9"/>
  <c r="H73" i="9"/>
  <c r="I73" i="9"/>
  <c r="G74" i="9"/>
  <c r="H74" i="9"/>
  <c r="I74" i="9"/>
  <c r="G75" i="9"/>
  <c r="H75" i="9"/>
  <c r="I75" i="9"/>
  <c r="G76" i="9"/>
  <c r="H76" i="9"/>
  <c r="I76" i="9"/>
  <c r="G77" i="9"/>
  <c r="H77" i="9"/>
  <c r="I77" i="9"/>
  <c r="G78" i="9"/>
  <c r="H78" i="9"/>
  <c r="I78" i="9"/>
  <c r="G79" i="9"/>
  <c r="H79" i="9"/>
  <c r="I79" i="9"/>
  <c r="G80" i="9"/>
  <c r="H80" i="9"/>
  <c r="I80" i="9"/>
  <c r="G81" i="9"/>
  <c r="H81" i="9"/>
  <c r="I81" i="9"/>
  <c r="G82" i="9"/>
  <c r="H82" i="9"/>
  <c r="I82" i="9"/>
  <c r="G83" i="9"/>
  <c r="H83" i="9"/>
  <c r="I83" i="9"/>
  <c r="G84" i="9"/>
  <c r="H84" i="9"/>
  <c r="I84" i="9"/>
  <c r="G85" i="9"/>
  <c r="H85" i="9"/>
  <c r="I85" i="9"/>
  <c r="G86" i="9"/>
  <c r="H86" i="9"/>
  <c r="I86" i="9"/>
  <c r="G87" i="9"/>
  <c r="H87" i="9"/>
  <c r="I87" i="9"/>
  <c r="G88" i="9"/>
  <c r="H88" i="9"/>
  <c r="I88" i="9"/>
  <c r="G89" i="9"/>
  <c r="H89" i="9"/>
  <c r="I89" i="9"/>
  <c r="G90" i="9"/>
  <c r="H90" i="9"/>
  <c r="I90" i="9"/>
  <c r="G91" i="9"/>
  <c r="H91" i="9"/>
  <c r="I91" i="9"/>
  <c r="G92" i="9"/>
  <c r="H92" i="9"/>
  <c r="I92" i="9"/>
  <c r="G93" i="9"/>
  <c r="H93" i="9"/>
  <c r="I93" i="9"/>
  <c r="G94" i="9"/>
  <c r="H94" i="9"/>
  <c r="I94" i="9"/>
  <c r="G95" i="9"/>
  <c r="H95" i="9"/>
  <c r="I95" i="9"/>
  <c r="G96" i="9"/>
  <c r="H96" i="9"/>
  <c r="I96" i="9"/>
  <c r="G97" i="9"/>
  <c r="H97" i="9"/>
  <c r="I97" i="9"/>
  <c r="G98" i="9"/>
  <c r="H98" i="9"/>
  <c r="I98" i="9"/>
  <c r="G99" i="9"/>
  <c r="H99" i="9"/>
  <c r="I99" i="9"/>
  <c r="G100" i="9"/>
  <c r="H100" i="9"/>
  <c r="I100" i="9"/>
  <c r="G101" i="9"/>
  <c r="H101" i="9"/>
  <c r="I101" i="9"/>
  <c r="G102" i="9"/>
  <c r="H102" i="9"/>
  <c r="I102" i="9"/>
  <c r="G103" i="9"/>
  <c r="H103" i="9"/>
  <c r="I103" i="9"/>
  <c r="G104" i="9"/>
  <c r="H104" i="9"/>
  <c r="I104" i="9"/>
  <c r="G105" i="9"/>
  <c r="H105" i="9"/>
  <c r="I105" i="9"/>
  <c r="G106" i="9"/>
  <c r="H106" i="9"/>
  <c r="I106" i="9"/>
  <c r="G107" i="9"/>
  <c r="H107" i="9"/>
  <c r="I107" i="9"/>
  <c r="G108" i="9"/>
  <c r="H108" i="9"/>
  <c r="I108" i="9"/>
  <c r="G109" i="9"/>
  <c r="H109" i="9"/>
  <c r="I109" i="9"/>
  <c r="G110" i="9"/>
  <c r="H110" i="9"/>
  <c r="I110" i="9"/>
  <c r="G111" i="9"/>
  <c r="H111" i="9"/>
  <c r="I111" i="9"/>
  <c r="G112" i="9"/>
  <c r="H112" i="9"/>
  <c r="I112" i="9"/>
  <c r="G113" i="9"/>
  <c r="H113" i="9"/>
  <c r="I113" i="9"/>
  <c r="G114" i="9"/>
  <c r="H114" i="9"/>
  <c r="I114" i="9"/>
  <c r="G115" i="9"/>
  <c r="H115" i="9"/>
  <c r="I115" i="9"/>
  <c r="G116" i="9"/>
  <c r="H116" i="9"/>
  <c r="I116" i="9"/>
  <c r="G117" i="9"/>
  <c r="H117" i="9"/>
  <c r="I117" i="9"/>
  <c r="G118" i="9"/>
  <c r="H118" i="9"/>
  <c r="I118" i="9"/>
  <c r="G119" i="9"/>
  <c r="H119" i="9"/>
  <c r="I119" i="9"/>
  <c r="G120" i="9"/>
  <c r="H120" i="9"/>
  <c r="I120" i="9"/>
  <c r="G121" i="9"/>
  <c r="H121" i="9"/>
  <c r="I121" i="9"/>
  <c r="G122" i="9"/>
  <c r="H122" i="9"/>
  <c r="I122" i="9"/>
  <c r="G123" i="9"/>
  <c r="H123" i="9"/>
  <c r="I123" i="9"/>
  <c r="G124" i="9"/>
  <c r="H124" i="9"/>
  <c r="I124" i="9"/>
  <c r="G125" i="9"/>
  <c r="H125" i="9"/>
  <c r="I125" i="9"/>
  <c r="G126" i="9"/>
  <c r="H126" i="9"/>
  <c r="I126" i="9"/>
  <c r="G127" i="9"/>
  <c r="H127" i="9"/>
  <c r="I127" i="9"/>
  <c r="G128" i="9"/>
  <c r="H128" i="9"/>
  <c r="I128" i="9"/>
  <c r="G129" i="9"/>
  <c r="H129" i="9"/>
  <c r="I129" i="9"/>
  <c r="G130" i="9"/>
  <c r="H130" i="9"/>
  <c r="I130" i="9"/>
  <c r="G131" i="9"/>
  <c r="H131" i="9"/>
  <c r="I131" i="9"/>
  <c r="G132" i="9"/>
  <c r="H132" i="9"/>
  <c r="I132" i="9"/>
  <c r="G133" i="9"/>
  <c r="H133" i="9"/>
  <c r="I133" i="9"/>
  <c r="G134" i="9"/>
  <c r="H134" i="9"/>
  <c r="I134" i="9"/>
  <c r="G135" i="9"/>
  <c r="H135" i="9"/>
  <c r="I135" i="9"/>
  <c r="G136" i="9"/>
  <c r="H136" i="9"/>
  <c r="I136" i="9"/>
  <c r="G137" i="9"/>
  <c r="H137" i="9"/>
  <c r="I137" i="9"/>
  <c r="G138" i="9"/>
  <c r="H138" i="9"/>
  <c r="I138" i="9"/>
  <c r="G139" i="9"/>
  <c r="H139" i="9"/>
  <c r="I139" i="9"/>
  <c r="G140" i="9"/>
  <c r="H140" i="9"/>
  <c r="I140" i="9"/>
  <c r="G141" i="9"/>
  <c r="H141" i="9"/>
  <c r="I141" i="9"/>
  <c r="G142" i="9"/>
  <c r="H142" i="9"/>
  <c r="I142" i="9"/>
  <c r="G143" i="9"/>
  <c r="H143" i="9"/>
  <c r="I143" i="9"/>
  <c r="G144" i="9"/>
  <c r="H144" i="9"/>
  <c r="I144" i="9"/>
  <c r="G145" i="9"/>
  <c r="H145" i="9"/>
  <c r="I145" i="9"/>
  <c r="G146" i="9"/>
  <c r="H146" i="9"/>
  <c r="I146" i="9"/>
  <c r="G147" i="9"/>
  <c r="H147" i="9"/>
  <c r="I147" i="9"/>
  <c r="G148" i="9"/>
  <c r="H148" i="9"/>
  <c r="I148" i="9"/>
  <c r="G149" i="9"/>
  <c r="H149" i="9"/>
  <c r="I149" i="9"/>
  <c r="G150" i="9"/>
  <c r="H150" i="9"/>
  <c r="I150" i="9"/>
  <c r="G151" i="9"/>
  <c r="H151" i="9"/>
  <c r="I151" i="9"/>
  <c r="G152" i="9"/>
  <c r="H152" i="9"/>
  <c r="I152" i="9"/>
  <c r="G153" i="9"/>
  <c r="H153" i="9"/>
  <c r="I153" i="9"/>
  <c r="G154" i="9"/>
  <c r="H154" i="9"/>
  <c r="I154" i="9"/>
  <c r="G155" i="9"/>
  <c r="H155" i="9"/>
  <c r="I155" i="9"/>
  <c r="G156" i="9"/>
  <c r="H156" i="9"/>
  <c r="I156" i="9"/>
  <c r="G157" i="9"/>
  <c r="H157" i="9"/>
  <c r="I157" i="9"/>
  <c r="G158" i="9"/>
  <c r="H158" i="9"/>
  <c r="I158" i="9"/>
  <c r="G159" i="9"/>
  <c r="H159" i="9"/>
  <c r="I159" i="9"/>
  <c r="G160" i="9"/>
  <c r="H160" i="9"/>
  <c r="I160" i="9"/>
  <c r="G161" i="9"/>
  <c r="H161" i="9"/>
  <c r="I161" i="9"/>
  <c r="G162" i="9"/>
  <c r="H162" i="9"/>
  <c r="I162" i="9"/>
  <c r="G163" i="9"/>
  <c r="H163" i="9"/>
  <c r="I163" i="9"/>
  <c r="G164" i="9"/>
  <c r="H164" i="9"/>
  <c r="I164" i="9"/>
  <c r="G165" i="9"/>
  <c r="H165" i="9"/>
  <c r="I165" i="9"/>
  <c r="G166" i="9"/>
  <c r="H166" i="9"/>
  <c r="I166" i="9"/>
  <c r="G167" i="9"/>
  <c r="H167" i="9"/>
  <c r="I167" i="9"/>
  <c r="G168" i="9"/>
  <c r="H168" i="9"/>
  <c r="I168" i="9"/>
  <c r="G169" i="9"/>
  <c r="H169" i="9"/>
  <c r="I169" i="9"/>
  <c r="G170" i="9"/>
  <c r="H170" i="9"/>
  <c r="I170" i="9"/>
  <c r="G171" i="9"/>
  <c r="H171" i="9"/>
  <c r="I171" i="9"/>
  <c r="G172" i="9"/>
  <c r="H172" i="9"/>
  <c r="I172" i="9"/>
  <c r="G173" i="9"/>
  <c r="H173" i="9"/>
  <c r="I173" i="9"/>
  <c r="G174" i="9"/>
  <c r="H174" i="9"/>
  <c r="I174" i="9"/>
  <c r="G175" i="9"/>
  <c r="H175" i="9"/>
  <c r="I175" i="9"/>
  <c r="G176" i="9"/>
  <c r="H176" i="9"/>
  <c r="I176" i="9"/>
  <c r="G177" i="9"/>
  <c r="H177" i="9"/>
  <c r="I177" i="9"/>
  <c r="G178" i="9"/>
  <c r="H178" i="9"/>
  <c r="I178" i="9"/>
  <c r="G179" i="9"/>
  <c r="H179" i="9"/>
  <c r="I179" i="9"/>
  <c r="G180" i="9"/>
  <c r="H180" i="9"/>
  <c r="I180" i="9"/>
  <c r="G181" i="9"/>
  <c r="H181" i="9"/>
  <c r="I181" i="9"/>
  <c r="G182" i="9"/>
  <c r="H182" i="9"/>
  <c r="I182" i="9"/>
  <c r="G183" i="9"/>
  <c r="H183" i="9"/>
  <c r="I183" i="9"/>
  <c r="G184" i="9"/>
  <c r="H184" i="9"/>
  <c r="I184" i="9"/>
  <c r="G185" i="9"/>
  <c r="H185" i="9"/>
  <c r="I185" i="9"/>
  <c r="G186" i="9"/>
  <c r="H186" i="9"/>
  <c r="I186" i="9"/>
  <c r="G187" i="9"/>
  <c r="H187" i="9"/>
  <c r="I187" i="9"/>
  <c r="G188" i="9"/>
  <c r="H188" i="9"/>
  <c r="I188" i="9"/>
  <c r="G189" i="9"/>
  <c r="H189" i="9"/>
  <c r="I189" i="9"/>
  <c r="G190" i="9"/>
  <c r="H190" i="9"/>
  <c r="I190" i="9"/>
  <c r="G191" i="9"/>
  <c r="H191" i="9"/>
  <c r="I191" i="9"/>
  <c r="G192" i="9"/>
  <c r="H192" i="9"/>
  <c r="I192" i="9"/>
  <c r="G193" i="9"/>
  <c r="H193" i="9"/>
  <c r="I193" i="9"/>
  <c r="G194" i="9"/>
  <c r="H194" i="9"/>
  <c r="I194" i="9"/>
  <c r="G195" i="9"/>
  <c r="H195" i="9"/>
  <c r="I195" i="9"/>
  <c r="G196" i="9"/>
  <c r="H196" i="9"/>
  <c r="I196" i="9"/>
  <c r="G197" i="9"/>
  <c r="H197" i="9"/>
  <c r="I197" i="9"/>
  <c r="G198" i="9"/>
  <c r="H198" i="9"/>
  <c r="I198" i="9"/>
  <c r="G199" i="9"/>
  <c r="H199" i="9"/>
  <c r="I199" i="9"/>
  <c r="G200" i="9"/>
  <c r="H200" i="9"/>
  <c r="I200" i="9"/>
  <c r="G201" i="9"/>
  <c r="H201" i="9"/>
  <c r="I201" i="9"/>
  <c r="G202" i="9"/>
  <c r="H202" i="9"/>
  <c r="I202" i="9"/>
  <c r="G203" i="9"/>
  <c r="H203" i="9"/>
  <c r="I203" i="9"/>
  <c r="G204" i="9"/>
  <c r="H204" i="9"/>
  <c r="I204" i="9"/>
  <c r="G205" i="9"/>
  <c r="H205" i="9"/>
  <c r="I205" i="9"/>
  <c r="G206" i="9"/>
  <c r="H206" i="9"/>
  <c r="I206" i="9"/>
  <c r="G207" i="9"/>
  <c r="H207" i="9"/>
  <c r="I207" i="9"/>
  <c r="G208" i="9"/>
  <c r="H208" i="9"/>
  <c r="I208" i="9"/>
  <c r="G209" i="9"/>
  <c r="H209" i="9"/>
  <c r="I209" i="9"/>
  <c r="G210" i="9"/>
  <c r="H210" i="9"/>
  <c r="I210" i="9"/>
  <c r="G211" i="9"/>
  <c r="H211" i="9"/>
  <c r="I211" i="9"/>
  <c r="G212" i="9"/>
  <c r="H212" i="9"/>
  <c r="I212" i="9"/>
  <c r="G213" i="9"/>
  <c r="H213" i="9"/>
  <c r="I213" i="9"/>
  <c r="G214" i="9"/>
  <c r="H214" i="9"/>
  <c r="I214" i="9"/>
  <c r="G215" i="9"/>
  <c r="H215" i="9"/>
  <c r="I215" i="9"/>
  <c r="G216" i="9"/>
  <c r="H216" i="9"/>
  <c r="I216" i="9"/>
  <c r="G217" i="9"/>
  <c r="H217" i="9"/>
  <c r="I217" i="9"/>
  <c r="G218" i="9"/>
  <c r="H218" i="9"/>
  <c r="I218" i="9"/>
  <c r="G219" i="9"/>
  <c r="H219" i="9"/>
  <c r="I219" i="9"/>
  <c r="G220" i="9"/>
  <c r="H220" i="9"/>
  <c r="I220" i="9"/>
  <c r="G221" i="9"/>
  <c r="H221" i="9"/>
  <c r="I221" i="9"/>
  <c r="G222" i="9"/>
  <c r="H222" i="9"/>
  <c r="I222" i="9"/>
  <c r="G223" i="9"/>
  <c r="H223" i="9"/>
  <c r="I223" i="9"/>
  <c r="G224" i="9"/>
  <c r="H224" i="9"/>
  <c r="I224" i="9"/>
  <c r="G225" i="9"/>
  <c r="H225" i="9"/>
  <c r="I225" i="9"/>
  <c r="G226" i="9"/>
  <c r="H226" i="9"/>
  <c r="I226" i="9"/>
  <c r="G227" i="9"/>
  <c r="H227" i="9"/>
  <c r="I227" i="9"/>
  <c r="G228" i="9"/>
  <c r="H228" i="9"/>
  <c r="I228" i="9"/>
  <c r="G229" i="9"/>
  <c r="H229" i="9"/>
  <c r="I229" i="9"/>
  <c r="G230" i="9"/>
  <c r="H230" i="9"/>
  <c r="I230" i="9"/>
  <c r="G231" i="9"/>
  <c r="H231" i="9"/>
  <c r="I231" i="9"/>
  <c r="G232" i="9"/>
  <c r="H232" i="9"/>
  <c r="I232" i="9"/>
  <c r="G233" i="9"/>
  <c r="H233" i="9"/>
  <c r="I233" i="9"/>
  <c r="G234" i="9"/>
  <c r="H234" i="9"/>
  <c r="I234" i="9"/>
  <c r="G235" i="9"/>
  <c r="H235" i="9"/>
  <c r="I235" i="9"/>
  <c r="G236" i="9"/>
  <c r="H236" i="9"/>
  <c r="I236" i="9"/>
  <c r="G237" i="9"/>
  <c r="H237" i="9"/>
  <c r="I237" i="9"/>
  <c r="G238" i="9"/>
  <c r="H238" i="9"/>
  <c r="I238" i="9"/>
  <c r="G239" i="9"/>
  <c r="H239" i="9"/>
  <c r="I239" i="9"/>
  <c r="G240" i="9"/>
  <c r="H240" i="9"/>
  <c r="I240" i="9"/>
  <c r="G241" i="9"/>
  <c r="H241" i="9"/>
  <c r="I241" i="9"/>
  <c r="G242" i="9"/>
  <c r="H242" i="9"/>
  <c r="I242" i="9"/>
  <c r="G243" i="9"/>
  <c r="H243" i="9"/>
  <c r="I243" i="9"/>
  <c r="G244" i="9"/>
  <c r="H244" i="9"/>
  <c r="I244" i="9"/>
  <c r="G245" i="9"/>
  <c r="H245" i="9"/>
  <c r="I245" i="9"/>
  <c r="G246" i="9"/>
  <c r="H246" i="9"/>
  <c r="I246" i="9"/>
  <c r="G247" i="9"/>
  <c r="H247" i="9"/>
  <c r="I247" i="9"/>
  <c r="G248" i="9"/>
  <c r="H248" i="9"/>
  <c r="I248" i="9"/>
  <c r="G249" i="9"/>
  <c r="H249" i="9"/>
  <c r="I249" i="9"/>
  <c r="G250" i="9"/>
  <c r="H250" i="9"/>
  <c r="I250" i="9"/>
  <c r="G251" i="9"/>
  <c r="H251" i="9"/>
  <c r="I251" i="9"/>
  <c r="G252" i="9"/>
  <c r="H252" i="9"/>
  <c r="I252" i="9"/>
  <c r="G253" i="9"/>
  <c r="H253" i="9"/>
  <c r="I253" i="9"/>
  <c r="G254" i="9"/>
  <c r="H254" i="9"/>
  <c r="I254" i="9"/>
  <c r="G255" i="9"/>
  <c r="H255" i="9"/>
  <c r="I255" i="9"/>
  <c r="G256" i="9"/>
  <c r="H256" i="9"/>
  <c r="I256" i="9"/>
  <c r="G257" i="9"/>
  <c r="H257" i="9"/>
  <c r="I257" i="9"/>
  <c r="G258" i="9"/>
  <c r="H258" i="9"/>
  <c r="I258" i="9"/>
  <c r="G259" i="9"/>
  <c r="H259" i="9"/>
  <c r="I259" i="9"/>
  <c r="G260" i="9"/>
  <c r="H260" i="9"/>
  <c r="I260" i="9"/>
  <c r="G261" i="9"/>
  <c r="H261" i="9"/>
  <c r="I261" i="9"/>
  <c r="G262" i="9"/>
  <c r="H262" i="9"/>
  <c r="I262" i="9"/>
  <c r="G263" i="9"/>
  <c r="H263" i="9"/>
  <c r="I263" i="9"/>
  <c r="G264" i="9"/>
  <c r="H264" i="9"/>
  <c r="I264" i="9"/>
  <c r="G265" i="9"/>
  <c r="H265" i="9"/>
  <c r="I265" i="9"/>
  <c r="G266" i="9"/>
  <c r="H266" i="9"/>
  <c r="I266" i="9"/>
  <c r="G267" i="9"/>
  <c r="H267" i="9"/>
  <c r="I267" i="9"/>
  <c r="G268" i="9"/>
  <c r="H268" i="9"/>
  <c r="I268" i="9"/>
  <c r="G269" i="9"/>
  <c r="H269" i="9"/>
  <c r="I269" i="9"/>
  <c r="G270" i="9"/>
  <c r="H270" i="9"/>
  <c r="I270" i="9"/>
  <c r="G271" i="9"/>
  <c r="H271" i="9"/>
  <c r="I271" i="9"/>
  <c r="G272" i="9"/>
  <c r="H272" i="9"/>
  <c r="I272" i="9"/>
  <c r="G273" i="9"/>
  <c r="H273" i="9"/>
  <c r="I273" i="9"/>
  <c r="G274" i="9"/>
  <c r="H274" i="9"/>
  <c r="I274" i="9"/>
  <c r="G275" i="9"/>
  <c r="H275" i="9"/>
  <c r="I275" i="9"/>
  <c r="G276" i="9"/>
  <c r="H276" i="9"/>
  <c r="I276" i="9"/>
  <c r="G277" i="9"/>
  <c r="H277" i="9"/>
  <c r="I277" i="9"/>
  <c r="G278" i="9"/>
  <c r="H278" i="9"/>
  <c r="I278" i="9"/>
  <c r="G279" i="9"/>
  <c r="H279" i="9"/>
  <c r="I279" i="9"/>
  <c r="G280" i="9"/>
  <c r="H280" i="9"/>
  <c r="I280" i="9"/>
  <c r="G281" i="9"/>
  <c r="H281" i="9"/>
  <c r="I281" i="9"/>
  <c r="G282" i="9"/>
  <c r="H282" i="9"/>
  <c r="I282" i="9"/>
  <c r="G283" i="9"/>
  <c r="H283" i="9"/>
  <c r="I283" i="9"/>
  <c r="G284" i="9"/>
  <c r="H284" i="9"/>
  <c r="I284" i="9"/>
  <c r="G285" i="9"/>
  <c r="H285" i="9"/>
  <c r="I285" i="9"/>
  <c r="G286" i="9"/>
  <c r="H286" i="9"/>
  <c r="I286" i="9"/>
  <c r="G287" i="9"/>
  <c r="H287" i="9"/>
  <c r="I287" i="9"/>
  <c r="G288" i="9"/>
  <c r="H288" i="9"/>
  <c r="I288" i="9"/>
  <c r="G289" i="9"/>
  <c r="H289" i="9"/>
  <c r="I289" i="9"/>
  <c r="G290" i="9"/>
  <c r="H290" i="9"/>
  <c r="I290" i="9"/>
  <c r="G291" i="9"/>
  <c r="H291" i="9"/>
  <c r="I291" i="9"/>
  <c r="G292" i="9"/>
  <c r="H292" i="9"/>
  <c r="I292" i="9"/>
  <c r="G293" i="9"/>
  <c r="H293" i="9"/>
  <c r="I293" i="9"/>
  <c r="G294" i="9"/>
  <c r="H294" i="9"/>
  <c r="I294" i="9"/>
  <c r="G295" i="9"/>
  <c r="H295" i="9"/>
  <c r="I295" i="9"/>
  <c r="G296" i="9"/>
  <c r="H296" i="9"/>
  <c r="I296" i="9"/>
  <c r="G297" i="9"/>
  <c r="H297" i="9"/>
  <c r="I297" i="9"/>
  <c r="G298" i="9"/>
  <c r="H298" i="9"/>
  <c r="I298" i="9"/>
  <c r="G299" i="9"/>
  <c r="H299" i="9"/>
  <c r="I299" i="9"/>
  <c r="G300" i="9"/>
  <c r="H300" i="9"/>
  <c r="I300" i="9"/>
  <c r="G301" i="9"/>
  <c r="H301" i="9"/>
  <c r="I301" i="9"/>
  <c r="G302" i="9"/>
  <c r="H302" i="9"/>
  <c r="I302" i="9"/>
  <c r="G303" i="9"/>
  <c r="H303" i="9"/>
  <c r="I303" i="9"/>
  <c r="G304" i="9"/>
  <c r="H304" i="9"/>
  <c r="I304" i="9"/>
  <c r="G305" i="9"/>
  <c r="H305" i="9"/>
  <c r="I305" i="9"/>
  <c r="G306" i="9"/>
  <c r="H306" i="9"/>
  <c r="I306" i="9"/>
  <c r="G307" i="9"/>
  <c r="H307" i="9"/>
  <c r="I307" i="9"/>
  <c r="G308" i="9"/>
  <c r="H308" i="9"/>
  <c r="I308" i="9"/>
  <c r="G309" i="9"/>
  <c r="H309" i="9"/>
  <c r="I309" i="9"/>
  <c r="G310" i="9"/>
  <c r="H310" i="9"/>
  <c r="I310" i="9"/>
  <c r="G311" i="9"/>
  <c r="H311" i="9"/>
  <c r="I311" i="9"/>
  <c r="G312" i="9"/>
  <c r="H312" i="9"/>
  <c r="I312" i="9"/>
  <c r="G313" i="9"/>
  <c r="H313" i="9"/>
  <c r="I313" i="9"/>
  <c r="G314" i="9"/>
  <c r="H314" i="9"/>
  <c r="I314" i="9"/>
  <c r="G315" i="9"/>
  <c r="H315" i="9"/>
  <c r="I315" i="9"/>
  <c r="G316" i="9"/>
  <c r="H316" i="9"/>
  <c r="I316" i="9"/>
  <c r="G317" i="9"/>
  <c r="H317" i="9"/>
  <c r="I317" i="9"/>
  <c r="G318" i="9"/>
  <c r="H318" i="9"/>
  <c r="I318" i="9"/>
  <c r="G319" i="9"/>
  <c r="H319" i="9"/>
  <c r="I319" i="9"/>
  <c r="G320" i="9"/>
  <c r="H320" i="9"/>
  <c r="I320" i="9"/>
  <c r="G321" i="9"/>
  <c r="H321" i="9"/>
  <c r="I321" i="9"/>
  <c r="G322" i="9"/>
  <c r="H322" i="9"/>
  <c r="I322" i="9"/>
  <c r="G323" i="9"/>
  <c r="H323" i="9"/>
  <c r="I323" i="9"/>
  <c r="G324" i="9"/>
  <c r="H324" i="9"/>
  <c r="I324" i="9"/>
  <c r="G325" i="9"/>
  <c r="H325" i="9"/>
  <c r="I325" i="9"/>
  <c r="G326" i="9"/>
  <c r="H326" i="9"/>
  <c r="I326" i="9"/>
  <c r="G327" i="9"/>
  <c r="H327" i="9"/>
  <c r="I327" i="9"/>
  <c r="G328" i="9"/>
  <c r="H328" i="9"/>
  <c r="I328" i="9"/>
  <c r="G329" i="9"/>
  <c r="H329" i="9"/>
  <c r="I329" i="9"/>
  <c r="G330" i="9"/>
  <c r="H330" i="9"/>
  <c r="I330" i="9"/>
  <c r="G331" i="9"/>
  <c r="H331" i="9"/>
  <c r="I331" i="9"/>
  <c r="G332" i="9"/>
  <c r="H332" i="9"/>
  <c r="I332" i="9"/>
  <c r="G333" i="9"/>
  <c r="H333" i="9"/>
  <c r="I333" i="9"/>
  <c r="G334" i="9"/>
  <c r="H334" i="9"/>
  <c r="I334" i="9"/>
  <c r="G335" i="9"/>
  <c r="H335" i="9"/>
  <c r="I335" i="9"/>
  <c r="G336" i="9"/>
  <c r="H336" i="9"/>
  <c r="I336" i="9"/>
  <c r="G337" i="9"/>
  <c r="H337" i="9"/>
  <c r="I337" i="9"/>
  <c r="G338" i="9"/>
  <c r="H338" i="9"/>
  <c r="I338" i="9"/>
  <c r="G339" i="9"/>
  <c r="H339" i="9"/>
  <c r="I339" i="9"/>
  <c r="G340" i="9"/>
  <c r="H340" i="9"/>
  <c r="I340" i="9"/>
  <c r="G341" i="9"/>
  <c r="H341" i="9"/>
  <c r="I341" i="9"/>
  <c r="G342" i="9"/>
  <c r="H342" i="9"/>
  <c r="I342" i="9"/>
  <c r="G343" i="9"/>
  <c r="H343" i="9"/>
  <c r="I343" i="9"/>
  <c r="G344" i="9"/>
  <c r="H344" i="9"/>
  <c r="I344" i="9"/>
  <c r="G345" i="9"/>
  <c r="H345" i="9"/>
  <c r="I345" i="9"/>
  <c r="G346" i="9"/>
  <c r="H346" i="9"/>
  <c r="I346" i="9"/>
  <c r="G347" i="9"/>
  <c r="H347" i="9"/>
  <c r="I347" i="9"/>
  <c r="G348" i="9"/>
  <c r="H348" i="9"/>
  <c r="I348" i="9"/>
  <c r="G349" i="9"/>
  <c r="H349" i="9"/>
  <c r="I349" i="9"/>
  <c r="G350" i="9"/>
  <c r="H350" i="9"/>
  <c r="I350" i="9"/>
  <c r="G351" i="9"/>
  <c r="H351" i="9"/>
  <c r="I351" i="9"/>
  <c r="G352" i="9"/>
  <c r="H352" i="9"/>
  <c r="I352" i="9"/>
  <c r="G353" i="9"/>
  <c r="H353" i="9"/>
  <c r="I353" i="9"/>
  <c r="G354" i="9"/>
  <c r="H354" i="9"/>
  <c r="I354" i="9"/>
  <c r="G355" i="9"/>
  <c r="H355" i="9"/>
  <c r="I355" i="9"/>
  <c r="G356" i="9"/>
  <c r="H356" i="9"/>
  <c r="I356" i="9"/>
  <c r="G357" i="9"/>
  <c r="H357" i="9"/>
  <c r="I357" i="9"/>
  <c r="G358" i="9"/>
  <c r="H358" i="9"/>
  <c r="I358" i="9"/>
  <c r="G359" i="9"/>
  <c r="H359" i="9"/>
  <c r="I359" i="9"/>
  <c r="G360" i="9"/>
  <c r="H360" i="9"/>
  <c r="I360" i="9"/>
  <c r="G361" i="9"/>
  <c r="H361" i="9"/>
  <c r="I361" i="9"/>
  <c r="G362" i="9"/>
  <c r="H362" i="9"/>
  <c r="I362" i="9"/>
  <c r="G363" i="9"/>
  <c r="H363" i="9"/>
  <c r="I363" i="9"/>
  <c r="G364" i="9"/>
  <c r="H364" i="9"/>
  <c r="I364" i="9"/>
  <c r="G365" i="9"/>
  <c r="H365" i="9"/>
  <c r="I365" i="9"/>
  <c r="G366" i="9"/>
  <c r="H366" i="9"/>
  <c r="I366" i="9"/>
  <c r="G367" i="9"/>
  <c r="H367" i="9"/>
  <c r="I367" i="9"/>
  <c r="G368" i="9"/>
  <c r="H368" i="9"/>
  <c r="I368" i="9"/>
  <c r="G369" i="9"/>
  <c r="H369" i="9"/>
  <c r="I369" i="9"/>
  <c r="G370" i="9"/>
  <c r="H370" i="9"/>
  <c r="I370" i="9"/>
  <c r="G371" i="9"/>
  <c r="H371" i="9"/>
  <c r="I371" i="9"/>
  <c r="G372" i="9"/>
  <c r="H372" i="9"/>
  <c r="I372" i="9"/>
  <c r="G373" i="9"/>
  <c r="H373" i="9"/>
  <c r="I373" i="9"/>
  <c r="G374" i="9"/>
  <c r="H374" i="9"/>
  <c r="I374" i="9"/>
  <c r="G375" i="9"/>
  <c r="H375" i="9"/>
  <c r="I375" i="9"/>
  <c r="G376" i="9"/>
  <c r="H376" i="9"/>
  <c r="I376" i="9"/>
  <c r="G377" i="9"/>
  <c r="H377" i="9"/>
  <c r="I377" i="9"/>
  <c r="G378" i="9"/>
  <c r="H378" i="9"/>
  <c r="I378" i="9"/>
  <c r="G379" i="9"/>
  <c r="H379" i="9"/>
  <c r="I379" i="9"/>
  <c r="G380" i="9"/>
  <c r="H380" i="9"/>
  <c r="I380" i="9"/>
  <c r="G381" i="9"/>
  <c r="H381" i="9"/>
  <c r="I381" i="9"/>
  <c r="G382" i="9"/>
  <c r="H382" i="9"/>
  <c r="I382" i="9"/>
  <c r="G383" i="9"/>
  <c r="H383" i="9"/>
  <c r="I383" i="9"/>
  <c r="G384" i="9"/>
  <c r="H384" i="9"/>
  <c r="I384" i="9"/>
  <c r="G385" i="9"/>
  <c r="H385" i="9"/>
  <c r="I385" i="9"/>
  <c r="G386" i="9"/>
  <c r="H386" i="9"/>
  <c r="I386" i="9"/>
  <c r="G387" i="9"/>
  <c r="H387" i="9"/>
  <c r="I387" i="9"/>
  <c r="G388" i="9"/>
  <c r="H388" i="9"/>
  <c r="I388" i="9"/>
  <c r="G389" i="9"/>
  <c r="H389" i="9"/>
  <c r="I389" i="9"/>
  <c r="G390" i="9"/>
  <c r="H390" i="9"/>
  <c r="I390" i="9"/>
  <c r="G391" i="9"/>
  <c r="H391" i="9"/>
  <c r="I391" i="9"/>
  <c r="G392" i="9"/>
  <c r="H392" i="9"/>
  <c r="I392" i="9"/>
  <c r="G393" i="9"/>
  <c r="H393" i="9"/>
  <c r="I393" i="9"/>
  <c r="G394" i="9"/>
  <c r="H394" i="9"/>
  <c r="I394" i="9"/>
  <c r="G395" i="9"/>
  <c r="H395" i="9"/>
  <c r="I395" i="9"/>
  <c r="G396" i="9"/>
  <c r="H396" i="9"/>
  <c r="I396" i="9"/>
  <c r="G397" i="9"/>
  <c r="H397" i="9"/>
  <c r="I397" i="9"/>
  <c r="G398" i="9"/>
  <c r="H398" i="9"/>
  <c r="I398" i="9"/>
  <c r="G399" i="9"/>
  <c r="H399" i="9"/>
  <c r="I399" i="9"/>
  <c r="G400" i="9"/>
  <c r="H400" i="9"/>
  <c r="I400" i="9"/>
  <c r="G401" i="9"/>
  <c r="H401" i="9"/>
  <c r="I401" i="9"/>
  <c r="G402" i="9"/>
  <c r="H402" i="9"/>
  <c r="I402" i="9"/>
  <c r="G403" i="9"/>
  <c r="H403" i="9"/>
  <c r="I403" i="9"/>
  <c r="G404" i="9"/>
  <c r="H404" i="9"/>
  <c r="I404" i="9"/>
  <c r="G405" i="9"/>
  <c r="H405" i="9"/>
  <c r="I405" i="9"/>
  <c r="G406" i="9"/>
  <c r="H406" i="9"/>
  <c r="I406" i="9"/>
  <c r="G407" i="9"/>
  <c r="H407" i="9"/>
  <c r="I407" i="9"/>
  <c r="G408" i="9"/>
  <c r="H408" i="9"/>
  <c r="I408" i="9"/>
  <c r="G409" i="9"/>
  <c r="H409" i="9"/>
  <c r="I409" i="9"/>
  <c r="G410" i="9"/>
  <c r="H410" i="9"/>
  <c r="I410" i="9"/>
  <c r="G411" i="9"/>
  <c r="H411" i="9"/>
  <c r="I411" i="9"/>
  <c r="G412" i="9"/>
  <c r="H412" i="9"/>
  <c r="I412" i="9"/>
  <c r="G413" i="9"/>
  <c r="H413" i="9"/>
  <c r="I413" i="9"/>
  <c r="G414" i="9"/>
  <c r="H414" i="9"/>
  <c r="I414" i="9"/>
  <c r="G415" i="9"/>
  <c r="H415" i="9"/>
  <c r="I415" i="9"/>
  <c r="G416" i="9"/>
  <c r="H416" i="9"/>
  <c r="I416" i="9"/>
  <c r="G417" i="9"/>
  <c r="H417" i="9"/>
  <c r="I417" i="9"/>
  <c r="G418" i="9"/>
  <c r="H418" i="9"/>
  <c r="I418" i="9"/>
  <c r="G419" i="9"/>
  <c r="H419" i="9"/>
  <c r="I419" i="9"/>
  <c r="G420" i="9"/>
  <c r="H420" i="9"/>
  <c r="I420" i="9"/>
  <c r="G421" i="9"/>
  <c r="H421" i="9"/>
  <c r="I421" i="9"/>
  <c r="G422" i="9"/>
  <c r="H422" i="9"/>
  <c r="I422" i="9"/>
  <c r="G423" i="9"/>
  <c r="H423" i="9"/>
  <c r="I423" i="9"/>
  <c r="G424" i="9"/>
  <c r="H424" i="9"/>
  <c r="I424" i="9"/>
  <c r="G425" i="9"/>
  <c r="H425" i="9"/>
  <c r="I425" i="9"/>
  <c r="G426" i="9"/>
  <c r="H426" i="9"/>
  <c r="I426" i="9"/>
  <c r="G427" i="9"/>
  <c r="H427" i="9"/>
  <c r="E427" i="9" s="1"/>
  <c r="I427" i="9"/>
  <c r="G428" i="9"/>
  <c r="H428" i="9"/>
  <c r="I428" i="9"/>
  <c r="G429" i="9"/>
  <c r="H429" i="9"/>
  <c r="I429" i="9"/>
  <c r="G430" i="9"/>
  <c r="H430" i="9"/>
  <c r="I430" i="9"/>
  <c r="G431" i="9"/>
  <c r="H431" i="9"/>
  <c r="I431" i="9"/>
  <c r="G432" i="9"/>
  <c r="H432" i="9"/>
  <c r="I432" i="9"/>
  <c r="G433" i="9"/>
  <c r="H433" i="9"/>
  <c r="I433" i="9"/>
  <c r="G434" i="9"/>
  <c r="H434" i="9"/>
  <c r="I434" i="9"/>
  <c r="G435" i="9"/>
  <c r="H435" i="9"/>
  <c r="E435" i="9" s="1"/>
  <c r="I435" i="9"/>
  <c r="G436" i="9"/>
  <c r="H436" i="9"/>
  <c r="I436" i="9"/>
  <c r="G437" i="9"/>
  <c r="H437" i="9"/>
  <c r="I437" i="9"/>
  <c r="G438" i="9"/>
  <c r="H438" i="9"/>
  <c r="I438" i="9"/>
  <c r="G439" i="9"/>
  <c r="H439" i="9"/>
  <c r="I439" i="9"/>
  <c r="G440" i="9"/>
  <c r="H440" i="9"/>
  <c r="I440" i="9"/>
  <c r="G441" i="9"/>
  <c r="H441" i="9"/>
  <c r="I441" i="9"/>
  <c r="G442" i="9"/>
  <c r="H442" i="9"/>
  <c r="I442" i="9"/>
  <c r="G443" i="9"/>
  <c r="H443" i="9"/>
  <c r="E443" i="9" s="1"/>
  <c r="I443" i="9"/>
  <c r="G444" i="9"/>
  <c r="H444" i="9"/>
  <c r="I444" i="9"/>
  <c r="G445" i="9"/>
  <c r="H445" i="9"/>
  <c r="I445" i="9"/>
  <c r="G446" i="9"/>
  <c r="E446" i="9" s="1"/>
  <c r="H446" i="9"/>
  <c r="I446" i="9"/>
  <c r="G447" i="9"/>
  <c r="H447" i="9"/>
  <c r="I447" i="9"/>
  <c r="G448" i="9"/>
  <c r="H448" i="9"/>
  <c r="I448" i="9"/>
  <c r="G449" i="9"/>
  <c r="H449" i="9"/>
  <c r="I449" i="9"/>
  <c r="G450" i="9"/>
  <c r="H450" i="9"/>
  <c r="I450" i="9"/>
  <c r="G451" i="9"/>
  <c r="H451" i="9"/>
  <c r="E451" i="9" s="1"/>
  <c r="I451" i="9"/>
  <c r="G452" i="9"/>
  <c r="H452" i="9"/>
  <c r="I452" i="9"/>
  <c r="G453" i="9"/>
  <c r="H453" i="9"/>
  <c r="I453" i="9"/>
  <c r="G454" i="9"/>
  <c r="E454" i="9" s="1"/>
  <c r="H454" i="9"/>
  <c r="I454" i="9"/>
  <c r="G455" i="9"/>
  <c r="H455" i="9"/>
  <c r="I455" i="9"/>
  <c r="G456" i="9"/>
  <c r="H456" i="9"/>
  <c r="I456" i="9"/>
  <c r="G457" i="9"/>
  <c r="H457" i="9"/>
  <c r="I457" i="9"/>
  <c r="G458" i="9"/>
  <c r="H458" i="9"/>
  <c r="I458" i="9"/>
  <c r="G459" i="9"/>
  <c r="H459" i="9"/>
  <c r="E459" i="9" s="1"/>
  <c r="I459" i="9"/>
  <c r="G460" i="9"/>
  <c r="H460" i="9"/>
  <c r="I460" i="9"/>
  <c r="G461" i="9"/>
  <c r="H461" i="9"/>
  <c r="I461" i="9"/>
  <c r="G462" i="9"/>
  <c r="H462" i="9"/>
  <c r="I462" i="9"/>
  <c r="G463" i="9"/>
  <c r="H463" i="9"/>
  <c r="I463" i="9"/>
  <c r="G464" i="9"/>
  <c r="H464" i="9"/>
  <c r="I464" i="9"/>
  <c r="G465" i="9"/>
  <c r="H465" i="9"/>
  <c r="I465" i="9"/>
  <c r="G466" i="9"/>
  <c r="H466" i="9"/>
  <c r="I466" i="9"/>
  <c r="G467" i="9"/>
  <c r="H467" i="9"/>
  <c r="I467" i="9"/>
  <c r="G468" i="9"/>
  <c r="H468" i="9"/>
  <c r="I468" i="9"/>
  <c r="G469" i="9"/>
  <c r="H469" i="9"/>
  <c r="I469" i="9"/>
  <c r="G470" i="9"/>
  <c r="E470" i="9" s="1"/>
  <c r="H470" i="9"/>
  <c r="I470" i="9"/>
  <c r="G471" i="9"/>
  <c r="H471" i="9"/>
  <c r="I471" i="9"/>
  <c r="G472" i="9"/>
  <c r="H472" i="9"/>
  <c r="I472" i="9"/>
  <c r="G473" i="9"/>
  <c r="H473" i="9"/>
  <c r="I473" i="9"/>
  <c r="G474" i="9"/>
  <c r="H474" i="9"/>
  <c r="I474" i="9"/>
  <c r="G475" i="9"/>
  <c r="H475" i="9"/>
  <c r="E475" i="9" s="1"/>
  <c r="I475" i="9"/>
  <c r="G476" i="9"/>
  <c r="H476" i="9"/>
  <c r="I476" i="9"/>
  <c r="G477" i="9"/>
  <c r="H477" i="9"/>
  <c r="I477" i="9"/>
  <c r="G478" i="9"/>
  <c r="H478" i="9"/>
  <c r="I478" i="9"/>
  <c r="G479" i="9"/>
  <c r="H479" i="9"/>
  <c r="I479" i="9"/>
  <c r="G480" i="9"/>
  <c r="H480" i="9"/>
  <c r="I480" i="9"/>
  <c r="G481" i="9"/>
  <c r="H481" i="9"/>
  <c r="I481" i="9"/>
  <c r="G482" i="9"/>
  <c r="H482" i="9"/>
  <c r="I482" i="9"/>
  <c r="G483" i="9"/>
  <c r="H483" i="9"/>
  <c r="E483" i="9" s="1"/>
  <c r="I483" i="9"/>
  <c r="G484" i="9"/>
  <c r="H484" i="9"/>
  <c r="I484" i="9"/>
  <c r="G485" i="9"/>
  <c r="H485" i="9"/>
  <c r="I485" i="9"/>
  <c r="G486" i="9"/>
  <c r="H486" i="9"/>
  <c r="I486" i="9"/>
  <c r="G487" i="9"/>
  <c r="H487" i="9"/>
  <c r="I487" i="9"/>
  <c r="G488" i="9"/>
  <c r="H488" i="9"/>
  <c r="I488" i="9"/>
  <c r="G489" i="9"/>
  <c r="H489" i="9"/>
  <c r="I489" i="9"/>
  <c r="G490" i="9"/>
  <c r="H490" i="9"/>
  <c r="I490" i="9"/>
  <c r="G491" i="9"/>
  <c r="H491" i="9"/>
  <c r="I491" i="9"/>
  <c r="G492" i="9"/>
  <c r="H492" i="9"/>
  <c r="I492" i="9"/>
  <c r="G493" i="9"/>
  <c r="H493" i="9"/>
  <c r="I493" i="9"/>
  <c r="G494" i="9"/>
  <c r="H494" i="9"/>
  <c r="I494" i="9"/>
  <c r="G495" i="9"/>
  <c r="H495" i="9"/>
  <c r="I495" i="9"/>
  <c r="G496" i="9"/>
  <c r="H496" i="9"/>
  <c r="I496" i="9"/>
  <c r="G497" i="9"/>
  <c r="H497" i="9"/>
  <c r="I497" i="9"/>
  <c r="G498" i="9"/>
  <c r="H498" i="9"/>
  <c r="I498" i="9"/>
  <c r="G499" i="9"/>
  <c r="H499" i="9"/>
  <c r="I499" i="9"/>
  <c r="G500" i="9"/>
  <c r="H500" i="9"/>
  <c r="I500" i="9"/>
  <c r="G501" i="9"/>
  <c r="H501" i="9"/>
  <c r="I501" i="9"/>
  <c r="G502" i="9"/>
  <c r="H502" i="9"/>
  <c r="I502" i="9"/>
  <c r="G503" i="9"/>
  <c r="H503" i="9"/>
  <c r="I503" i="9"/>
  <c r="G504" i="9"/>
  <c r="H504" i="9"/>
  <c r="I504" i="9"/>
  <c r="G505" i="9"/>
  <c r="H505" i="9"/>
  <c r="I505" i="9"/>
  <c r="G506" i="9"/>
  <c r="H506" i="9"/>
  <c r="I506" i="9"/>
  <c r="G507" i="9"/>
  <c r="H507" i="9"/>
  <c r="E507" i="9" s="1"/>
  <c r="I507" i="9"/>
  <c r="G508" i="9"/>
  <c r="H508" i="9"/>
  <c r="I508" i="9"/>
  <c r="G509" i="9"/>
  <c r="H509" i="9"/>
  <c r="I509" i="9"/>
  <c r="G510" i="9"/>
  <c r="H510" i="9"/>
  <c r="I510" i="9"/>
  <c r="G511" i="9"/>
  <c r="H511" i="9"/>
  <c r="I511" i="9"/>
  <c r="G512" i="9"/>
  <c r="H512" i="9"/>
  <c r="I512" i="9"/>
  <c r="G513" i="9"/>
  <c r="H513" i="9"/>
  <c r="I513" i="9"/>
  <c r="G514" i="9"/>
  <c r="H514" i="9"/>
  <c r="I514" i="9"/>
  <c r="G515" i="9"/>
  <c r="H515" i="9"/>
  <c r="I515" i="9"/>
  <c r="G516" i="9"/>
  <c r="H516" i="9"/>
  <c r="I516" i="9"/>
  <c r="G517" i="9"/>
  <c r="H517" i="9"/>
  <c r="I517" i="9"/>
  <c r="G518" i="9"/>
  <c r="H518" i="9"/>
  <c r="I518" i="9"/>
  <c r="G519" i="9"/>
  <c r="H519" i="9"/>
  <c r="I519" i="9"/>
  <c r="G520" i="9"/>
  <c r="H520" i="9"/>
  <c r="I520" i="9"/>
  <c r="G521" i="9"/>
  <c r="H521" i="9"/>
  <c r="I521" i="9"/>
  <c r="G522" i="9"/>
  <c r="H522" i="9"/>
  <c r="I522" i="9"/>
  <c r="G523" i="9"/>
  <c r="H523" i="9"/>
  <c r="I523" i="9"/>
  <c r="G524" i="9"/>
  <c r="H524" i="9"/>
  <c r="I524" i="9"/>
  <c r="G525" i="9"/>
  <c r="H525" i="9"/>
  <c r="I525" i="9"/>
  <c r="G526" i="9"/>
  <c r="H526" i="9"/>
  <c r="I526" i="9"/>
  <c r="G527" i="9"/>
  <c r="H527" i="9"/>
  <c r="I527" i="9"/>
  <c r="G528" i="9"/>
  <c r="H528" i="9"/>
  <c r="I528" i="9"/>
  <c r="G529" i="9"/>
  <c r="H529" i="9"/>
  <c r="I529" i="9"/>
  <c r="G530" i="9"/>
  <c r="H530" i="9"/>
  <c r="I530" i="9"/>
  <c r="G531" i="9"/>
  <c r="H531" i="9"/>
  <c r="I531" i="9"/>
  <c r="G532" i="9"/>
  <c r="H532" i="9"/>
  <c r="I532" i="9"/>
  <c r="G533" i="9"/>
  <c r="H533" i="9"/>
  <c r="I533" i="9"/>
  <c r="G534" i="9"/>
  <c r="H534" i="9"/>
  <c r="I534" i="9"/>
  <c r="G535" i="9"/>
  <c r="H535" i="9"/>
  <c r="I535" i="9"/>
  <c r="G536" i="9"/>
  <c r="H536" i="9"/>
  <c r="I536" i="9"/>
  <c r="G537" i="9"/>
  <c r="H537" i="9"/>
  <c r="I537" i="9"/>
  <c r="G538" i="9"/>
  <c r="H538" i="9"/>
  <c r="I538" i="9"/>
  <c r="G539" i="9"/>
  <c r="H539" i="9"/>
  <c r="I539" i="9"/>
  <c r="G540" i="9"/>
  <c r="H540" i="9"/>
  <c r="I540" i="9"/>
  <c r="G541" i="9"/>
  <c r="H541" i="9"/>
  <c r="I541" i="9"/>
  <c r="G542" i="9"/>
  <c r="H542" i="9"/>
  <c r="I542" i="9"/>
  <c r="G543" i="9"/>
  <c r="H543" i="9"/>
  <c r="I543" i="9"/>
  <c r="G544" i="9"/>
  <c r="H544" i="9"/>
  <c r="I544" i="9"/>
  <c r="G545" i="9"/>
  <c r="H545" i="9"/>
  <c r="I545" i="9"/>
  <c r="G546" i="9"/>
  <c r="H546" i="9"/>
  <c r="I546" i="9"/>
  <c r="G547" i="9"/>
  <c r="H547" i="9"/>
  <c r="I547" i="9"/>
  <c r="G548" i="9"/>
  <c r="H548" i="9"/>
  <c r="I548" i="9"/>
  <c r="G549" i="9"/>
  <c r="H549" i="9"/>
  <c r="I549" i="9"/>
  <c r="G550" i="9"/>
  <c r="H550" i="9"/>
  <c r="I550" i="9"/>
  <c r="G551" i="9"/>
  <c r="H551" i="9"/>
  <c r="I551" i="9"/>
  <c r="G552" i="9"/>
  <c r="H552" i="9"/>
  <c r="I552" i="9"/>
  <c r="G553" i="9"/>
  <c r="H553" i="9"/>
  <c r="I553" i="9"/>
  <c r="G554" i="9"/>
  <c r="H554" i="9"/>
  <c r="I554" i="9"/>
  <c r="G555" i="9"/>
  <c r="H555" i="9"/>
  <c r="I555" i="9"/>
  <c r="G556" i="9"/>
  <c r="H556" i="9"/>
  <c r="I556" i="9"/>
  <c r="G557" i="9"/>
  <c r="H557" i="9"/>
  <c r="I557" i="9"/>
  <c r="G558" i="9"/>
  <c r="H558" i="9"/>
  <c r="I558" i="9"/>
  <c r="G559" i="9"/>
  <c r="H559" i="9"/>
  <c r="I559" i="9"/>
  <c r="G560" i="9"/>
  <c r="H560" i="9"/>
  <c r="I560" i="9"/>
  <c r="G561" i="9"/>
  <c r="H561" i="9"/>
  <c r="I561" i="9"/>
  <c r="G562" i="9"/>
  <c r="H562" i="9"/>
  <c r="I562" i="9"/>
  <c r="G563" i="9"/>
  <c r="H563" i="9"/>
  <c r="I563" i="9"/>
  <c r="G564" i="9"/>
  <c r="H564" i="9"/>
  <c r="I564" i="9"/>
  <c r="G565" i="9"/>
  <c r="H565" i="9"/>
  <c r="I565" i="9"/>
  <c r="G566" i="9"/>
  <c r="H566" i="9"/>
  <c r="I566" i="9"/>
  <c r="G567" i="9"/>
  <c r="H567" i="9"/>
  <c r="I567" i="9"/>
  <c r="G568" i="9"/>
  <c r="H568" i="9"/>
  <c r="I568" i="9"/>
  <c r="G569" i="9"/>
  <c r="H569" i="9"/>
  <c r="I569" i="9"/>
  <c r="G570" i="9"/>
  <c r="H570" i="9"/>
  <c r="I570" i="9"/>
  <c r="G571" i="9"/>
  <c r="H571" i="9"/>
  <c r="I571" i="9"/>
  <c r="G572" i="9"/>
  <c r="H572" i="9"/>
  <c r="I572" i="9"/>
  <c r="G573" i="9"/>
  <c r="H573" i="9"/>
  <c r="I573" i="9"/>
  <c r="G574" i="9"/>
  <c r="H574" i="9"/>
  <c r="I574" i="9"/>
  <c r="G575" i="9"/>
  <c r="H575" i="9"/>
  <c r="I575" i="9"/>
  <c r="G576" i="9"/>
  <c r="H576" i="9"/>
  <c r="I576" i="9"/>
  <c r="G577" i="9"/>
  <c r="H577" i="9"/>
  <c r="I577" i="9"/>
  <c r="G578" i="9"/>
  <c r="H578" i="9"/>
  <c r="I578" i="9"/>
  <c r="G579" i="9"/>
  <c r="H579" i="9"/>
  <c r="I579" i="9"/>
  <c r="G580" i="9"/>
  <c r="H580" i="9"/>
  <c r="I580" i="9"/>
  <c r="G581" i="9"/>
  <c r="H581" i="9"/>
  <c r="I581" i="9"/>
  <c r="G582" i="9"/>
  <c r="H582" i="9"/>
  <c r="I582" i="9"/>
  <c r="G583" i="9"/>
  <c r="H583" i="9"/>
  <c r="I583" i="9"/>
  <c r="G584" i="9"/>
  <c r="H584" i="9"/>
  <c r="I584" i="9"/>
  <c r="G585" i="9"/>
  <c r="H585" i="9"/>
  <c r="I585" i="9"/>
  <c r="G586" i="9"/>
  <c r="H586" i="9"/>
  <c r="I586" i="9"/>
  <c r="G587" i="9"/>
  <c r="H587" i="9"/>
  <c r="I587" i="9"/>
  <c r="G588" i="9"/>
  <c r="H588" i="9"/>
  <c r="I588" i="9"/>
  <c r="G589" i="9"/>
  <c r="H589" i="9"/>
  <c r="I589" i="9"/>
  <c r="G590" i="9"/>
  <c r="H590" i="9"/>
  <c r="I590" i="9"/>
  <c r="G591" i="9"/>
  <c r="H591" i="9"/>
  <c r="I591" i="9"/>
  <c r="G592" i="9"/>
  <c r="H592" i="9"/>
  <c r="I592" i="9"/>
  <c r="G593" i="9"/>
  <c r="H593" i="9"/>
  <c r="I593" i="9"/>
  <c r="G594" i="9"/>
  <c r="H594" i="9"/>
  <c r="I594" i="9"/>
  <c r="G595" i="9"/>
  <c r="H595" i="9"/>
  <c r="I595" i="9"/>
  <c r="G596" i="9"/>
  <c r="H596" i="9"/>
  <c r="I596" i="9"/>
  <c r="G597" i="9"/>
  <c r="H597" i="9"/>
  <c r="I597" i="9"/>
  <c r="G598" i="9"/>
  <c r="H598" i="9"/>
  <c r="I598" i="9"/>
  <c r="G599" i="9"/>
  <c r="H599" i="9"/>
  <c r="I599" i="9"/>
  <c r="G600" i="9"/>
  <c r="H600" i="9"/>
  <c r="I600" i="9"/>
  <c r="G601" i="9"/>
  <c r="H601" i="9"/>
  <c r="I601" i="9"/>
  <c r="G602" i="9"/>
  <c r="H602" i="9"/>
  <c r="I602" i="9"/>
  <c r="G603" i="9"/>
  <c r="H603" i="9"/>
  <c r="I603" i="9"/>
  <c r="G604" i="9"/>
  <c r="H604" i="9"/>
  <c r="I604" i="9"/>
  <c r="G605" i="9"/>
  <c r="H605" i="9"/>
  <c r="I605" i="9"/>
  <c r="G606" i="9"/>
  <c r="H606" i="9"/>
  <c r="I606" i="9"/>
  <c r="G607" i="9"/>
  <c r="H607" i="9"/>
  <c r="I607" i="9"/>
  <c r="G608" i="9"/>
  <c r="H608" i="9"/>
  <c r="I608" i="9"/>
  <c r="G609" i="9"/>
  <c r="H609" i="9"/>
  <c r="I609" i="9"/>
  <c r="G610" i="9"/>
  <c r="H610" i="9"/>
  <c r="I610" i="9"/>
  <c r="G611" i="9"/>
  <c r="H611" i="9"/>
  <c r="I611" i="9"/>
  <c r="G612" i="9"/>
  <c r="H612" i="9"/>
  <c r="I612" i="9"/>
  <c r="G613" i="9"/>
  <c r="H613" i="9"/>
  <c r="I613" i="9"/>
  <c r="G614" i="9"/>
  <c r="H614" i="9"/>
  <c r="I614" i="9"/>
  <c r="G615" i="9"/>
  <c r="H615" i="9"/>
  <c r="I615" i="9"/>
  <c r="G616" i="9"/>
  <c r="H616" i="9"/>
  <c r="I616" i="9"/>
  <c r="G617" i="9"/>
  <c r="H617" i="9"/>
  <c r="I617" i="9"/>
  <c r="G618" i="9"/>
  <c r="H618" i="9"/>
  <c r="I618" i="9"/>
  <c r="G619" i="9"/>
  <c r="H619" i="9"/>
  <c r="I619" i="9"/>
  <c r="G620" i="9"/>
  <c r="H620" i="9"/>
  <c r="I620" i="9"/>
  <c r="G621" i="9"/>
  <c r="H621" i="9"/>
  <c r="I621" i="9"/>
  <c r="G622" i="9"/>
  <c r="H622" i="9"/>
  <c r="I622" i="9"/>
  <c r="G623" i="9"/>
  <c r="H623" i="9"/>
  <c r="I623" i="9"/>
  <c r="G624" i="9"/>
  <c r="H624" i="9"/>
  <c r="I624" i="9"/>
  <c r="G625" i="9"/>
  <c r="H625" i="9"/>
  <c r="I625" i="9"/>
  <c r="G626" i="9"/>
  <c r="H626" i="9"/>
  <c r="I626" i="9"/>
  <c r="G627" i="9"/>
  <c r="H627" i="9"/>
  <c r="I627" i="9"/>
  <c r="E8" i="11"/>
  <c r="E7" i="11"/>
  <c r="E6" i="11"/>
  <c r="AK627" i="9"/>
  <c r="Y627" i="9"/>
  <c r="W627" i="9"/>
  <c r="S627" i="9"/>
  <c r="U627" i="9" s="1"/>
  <c r="N627" i="9"/>
  <c r="M627" i="9" s="1"/>
  <c r="F627" i="9"/>
  <c r="X627" i="9" s="1"/>
  <c r="AI627" i="9" s="1"/>
  <c r="AK626" i="9"/>
  <c r="Y626" i="9"/>
  <c r="W626" i="9"/>
  <c r="S626" i="9"/>
  <c r="U626" i="9" s="1"/>
  <c r="N626" i="9"/>
  <c r="M626" i="9"/>
  <c r="F626" i="9"/>
  <c r="X626" i="9" s="1"/>
  <c r="AI626" i="9" s="1"/>
  <c r="AK625" i="9"/>
  <c r="Y625" i="9"/>
  <c r="W625" i="9"/>
  <c r="S625" i="9"/>
  <c r="U625" i="9" s="1"/>
  <c r="N625" i="9"/>
  <c r="M625" i="9"/>
  <c r="F625" i="9"/>
  <c r="AK624" i="9"/>
  <c r="Y624" i="9"/>
  <c r="W624" i="9"/>
  <c r="S624" i="9"/>
  <c r="U624" i="9" s="1"/>
  <c r="N624" i="9"/>
  <c r="M624" i="9"/>
  <c r="F624" i="9"/>
  <c r="X624" i="9" s="1"/>
  <c r="AI624" i="9" s="1"/>
  <c r="AK623" i="9"/>
  <c r="Y623" i="9"/>
  <c r="W623" i="9"/>
  <c r="S623" i="9"/>
  <c r="U623" i="9" s="1"/>
  <c r="N623" i="9"/>
  <c r="M623" i="9"/>
  <c r="F623" i="9"/>
  <c r="AK622" i="9"/>
  <c r="Y622" i="9"/>
  <c r="W622" i="9"/>
  <c r="S622" i="9"/>
  <c r="U622" i="9" s="1"/>
  <c r="N622" i="9"/>
  <c r="M622" i="9" s="1"/>
  <c r="F622" i="9"/>
  <c r="AK621" i="9"/>
  <c r="Y621" i="9"/>
  <c r="W621" i="9"/>
  <c r="S621" i="9"/>
  <c r="U621" i="9" s="1"/>
  <c r="N621" i="9"/>
  <c r="M621" i="9" s="1"/>
  <c r="F621" i="9"/>
  <c r="X621" i="9" s="1"/>
  <c r="AI621" i="9" s="1"/>
  <c r="AK620" i="9"/>
  <c r="Y620" i="9"/>
  <c r="W620" i="9"/>
  <c r="S620" i="9"/>
  <c r="U620" i="9" s="1"/>
  <c r="N620" i="9"/>
  <c r="M620" i="9" s="1"/>
  <c r="F620" i="9"/>
  <c r="AK619" i="9"/>
  <c r="Y619" i="9"/>
  <c r="W619" i="9"/>
  <c r="S619" i="9"/>
  <c r="U619" i="9" s="1"/>
  <c r="N619" i="9"/>
  <c r="M619" i="9" s="1"/>
  <c r="F619" i="9"/>
  <c r="R619" i="9" s="1"/>
  <c r="AE619" i="9" s="1"/>
  <c r="AK618" i="9"/>
  <c r="Y618" i="9"/>
  <c r="W618" i="9"/>
  <c r="S618" i="9"/>
  <c r="U618" i="9" s="1"/>
  <c r="N618" i="9"/>
  <c r="M618" i="9" s="1"/>
  <c r="F618" i="9"/>
  <c r="X618" i="9" s="1"/>
  <c r="AI618" i="9" s="1"/>
  <c r="AK617" i="9"/>
  <c r="Y617" i="9"/>
  <c r="W617" i="9"/>
  <c r="S617" i="9"/>
  <c r="U617" i="9" s="1"/>
  <c r="N617" i="9"/>
  <c r="M617" i="9" s="1"/>
  <c r="F617" i="9"/>
  <c r="X617" i="9" s="1"/>
  <c r="AI617" i="9" s="1"/>
  <c r="AK616" i="9"/>
  <c r="Y616" i="9"/>
  <c r="W616" i="9"/>
  <c r="S616" i="9"/>
  <c r="U616" i="9" s="1"/>
  <c r="N616" i="9"/>
  <c r="M616" i="9" s="1"/>
  <c r="F616" i="9"/>
  <c r="X616" i="9" s="1"/>
  <c r="AI616" i="9" s="1"/>
  <c r="AK615" i="9"/>
  <c r="Y615" i="9"/>
  <c r="W615" i="9"/>
  <c r="S615" i="9"/>
  <c r="U615" i="9" s="1"/>
  <c r="N615" i="9"/>
  <c r="M615" i="9" s="1"/>
  <c r="F615" i="9"/>
  <c r="X615" i="9" s="1"/>
  <c r="AI615" i="9" s="1"/>
  <c r="AK614" i="9"/>
  <c r="Y614" i="9"/>
  <c r="W614" i="9"/>
  <c r="S614" i="9"/>
  <c r="U614" i="9" s="1"/>
  <c r="N614" i="9"/>
  <c r="M614" i="9" s="1"/>
  <c r="F614" i="9"/>
  <c r="X614" i="9" s="1"/>
  <c r="AI614" i="9" s="1"/>
  <c r="AK613" i="9"/>
  <c r="Y613" i="9"/>
  <c r="W613" i="9"/>
  <c r="S613" i="9"/>
  <c r="U613" i="9" s="1"/>
  <c r="N613" i="9"/>
  <c r="M613" i="9" s="1"/>
  <c r="F613" i="9"/>
  <c r="X613" i="9" s="1"/>
  <c r="AI613" i="9" s="1"/>
  <c r="AK612" i="9"/>
  <c r="Y612" i="9"/>
  <c r="W612" i="9"/>
  <c r="S612" i="9"/>
  <c r="U612" i="9" s="1"/>
  <c r="N612" i="9"/>
  <c r="M612" i="9" s="1"/>
  <c r="F612" i="9"/>
  <c r="X612" i="9" s="1"/>
  <c r="AI612" i="9" s="1"/>
  <c r="AK611" i="9"/>
  <c r="Y611" i="9"/>
  <c r="W611" i="9"/>
  <c r="S611" i="9"/>
  <c r="U611" i="9" s="1"/>
  <c r="N611" i="9"/>
  <c r="M611" i="9" s="1"/>
  <c r="F611" i="9"/>
  <c r="X611" i="9" s="1"/>
  <c r="AI611" i="9" s="1"/>
  <c r="AK610" i="9"/>
  <c r="Y610" i="9"/>
  <c r="W610" i="9"/>
  <c r="S610" i="9"/>
  <c r="U610" i="9" s="1"/>
  <c r="N610" i="9"/>
  <c r="M610" i="9" s="1"/>
  <c r="F610" i="9"/>
  <c r="X610" i="9" s="1"/>
  <c r="AI610" i="9" s="1"/>
  <c r="AK609" i="9"/>
  <c r="Y609" i="9"/>
  <c r="W609" i="9"/>
  <c r="S609" i="9"/>
  <c r="U609" i="9" s="1"/>
  <c r="N609" i="9"/>
  <c r="M609" i="9" s="1"/>
  <c r="F609" i="9"/>
  <c r="X609" i="9" s="1"/>
  <c r="AI609" i="9" s="1"/>
  <c r="AK608" i="9"/>
  <c r="Y608" i="9"/>
  <c r="W608" i="9"/>
  <c r="S608" i="9"/>
  <c r="U608" i="9" s="1"/>
  <c r="N608" i="9"/>
  <c r="M608" i="9" s="1"/>
  <c r="F608" i="9"/>
  <c r="X608" i="9" s="1"/>
  <c r="AI608" i="9" s="1"/>
  <c r="AK607" i="9"/>
  <c r="Y607" i="9"/>
  <c r="W607" i="9"/>
  <c r="S607" i="9"/>
  <c r="U607" i="9" s="1"/>
  <c r="N607" i="9"/>
  <c r="M607" i="9" s="1"/>
  <c r="F607" i="9"/>
  <c r="X607" i="9" s="1"/>
  <c r="AI607" i="9" s="1"/>
  <c r="AK606" i="9"/>
  <c r="Y606" i="9"/>
  <c r="W606" i="9"/>
  <c r="S606" i="9"/>
  <c r="U606" i="9" s="1"/>
  <c r="N606" i="9"/>
  <c r="M606" i="9" s="1"/>
  <c r="F606" i="9"/>
  <c r="X606" i="9" s="1"/>
  <c r="AI606" i="9" s="1"/>
  <c r="AK605" i="9"/>
  <c r="Y605" i="9"/>
  <c r="W605" i="9"/>
  <c r="S605" i="9"/>
  <c r="U605" i="9" s="1"/>
  <c r="N605" i="9"/>
  <c r="M605" i="9" s="1"/>
  <c r="F605" i="9"/>
  <c r="X605" i="9" s="1"/>
  <c r="AI605" i="9" s="1"/>
  <c r="AK604" i="9"/>
  <c r="Y604" i="9"/>
  <c r="W604" i="9"/>
  <c r="S604" i="9"/>
  <c r="U604" i="9" s="1"/>
  <c r="N604" i="9"/>
  <c r="M604" i="9" s="1"/>
  <c r="F604" i="9"/>
  <c r="AK603" i="9"/>
  <c r="Y603" i="9"/>
  <c r="W603" i="9"/>
  <c r="S603" i="9"/>
  <c r="U603" i="9" s="1"/>
  <c r="N603" i="9"/>
  <c r="M603" i="9"/>
  <c r="F603" i="9"/>
  <c r="X603" i="9" s="1"/>
  <c r="AI603" i="9" s="1"/>
  <c r="AK602" i="9"/>
  <c r="Y602" i="9"/>
  <c r="W602" i="9"/>
  <c r="S602" i="9"/>
  <c r="U602" i="9" s="1"/>
  <c r="N602" i="9"/>
  <c r="M602" i="9" s="1"/>
  <c r="F602" i="9"/>
  <c r="X602" i="9" s="1"/>
  <c r="AI602" i="9" s="1"/>
  <c r="AK601" i="9"/>
  <c r="Y601" i="9"/>
  <c r="W601" i="9"/>
  <c r="S601" i="9"/>
  <c r="U601" i="9" s="1"/>
  <c r="N601" i="9"/>
  <c r="M601" i="9"/>
  <c r="F601" i="9"/>
  <c r="X601" i="9" s="1"/>
  <c r="AI601" i="9" s="1"/>
  <c r="AK600" i="9"/>
  <c r="Y600" i="9"/>
  <c r="W600" i="9"/>
  <c r="S600" i="9"/>
  <c r="U600" i="9" s="1"/>
  <c r="N600" i="9"/>
  <c r="M600" i="9" s="1"/>
  <c r="F600" i="9"/>
  <c r="AK599" i="9"/>
  <c r="Y599" i="9"/>
  <c r="W599" i="9"/>
  <c r="S599" i="9"/>
  <c r="U599" i="9" s="1"/>
  <c r="N599" i="9"/>
  <c r="M599" i="9" s="1"/>
  <c r="F599" i="9"/>
  <c r="X599" i="9" s="1"/>
  <c r="AI599" i="9" s="1"/>
  <c r="AK598" i="9"/>
  <c r="Y598" i="9"/>
  <c r="W598" i="9"/>
  <c r="S598" i="9"/>
  <c r="U598" i="9" s="1"/>
  <c r="N598" i="9"/>
  <c r="M598" i="9" s="1"/>
  <c r="F598" i="9"/>
  <c r="X598" i="9" s="1"/>
  <c r="AI598" i="9" s="1"/>
  <c r="AK597" i="9"/>
  <c r="Y597" i="9"/>
  <c r="W597" i="9"/>
  <c r="S597" i="9"/>
  <c r="U597" i="9" s="1"/>
  <c r="N597" i="9"/>
  <c r="M597" i="9" s="1"/>
  <c r="F597" i="9"/>
  <c r="X597" i="9" s="1"/>
  <c r="AI597" i="9" s="1"/>
  <c r="AK596" i="9"/>
  <c r="Y596" i="9"/>
  <c r="W596" i="9"/>
  <c r="S596" i="9"/>
  <c r="U596" i="9" s="1"/>
  <c r="N596" i="9"/>
  <c r="M596" i="9" s="1"/>
  <c r="F596" i="9"/>
  <c r="X596" i="9" s="1"/>
  <c r="AI596" i="9" s="1"/>
  <c r="AK595" i="9"/>
  <c r="Y595" i="9"/>
  <c r="W595" i="9"/>
  <c r="S595" i="9"/>
  <c r="U595" i="9" s="1"/>
  <c r="N595" i="9"/>
  <c r="M595" i="9" s="1"/>
  <c r="F595" i="9"/>
  <c r="X595" i="9" s="1"/>
  <c r="AI595" i="9" s="1"/>
  <c r="AK594" i="9"/>
  <c r="Y594" i="9"/>
  <c r="W594" i="9"/>
  <c r="S594" i="9"/>
  <c r="U594" i="9" s="1"/>
  <c r="N594" i="9"/>
  <c r="M594" i="9" s="1"/>
  <c r="F594" i="9"/>
  <c r="X594" i="9" s="1"/>
  <c r="AI594" i="9" s="1"/>
  <c r="AK593" i="9"/>
  <c r="Y593" i="9"/>
  <c r="W593" i="9"/>
  <c r="S593" i="9"/>
  <c r="U593" i="9" s="1"/>
  <c r="N593" i="9"/>
  <c r="M593" i="9" s="1"/>
  <c r="F593" i="9"/>
  <c r="R593" i="9" s="1"/>
  <c r="AE593" i="9" s="1"/>
  <c r="AK592" i="9"/>
  <c r="Y592" i="9"/>
  <c r="W592" i="9"/>
  <c r="S592" i="9"/>
  <c r="U592" i="9" s="1"/>
  <c r="N592" i="9"/>
  <c r="M592" i="9" s="1"/>
  <c r="F592" i="9"/>
  <c r="R592" i="9" s="1"/>
  <c r="AE592" i="9" s="1"/>
  <c r="AK591" i="9"/>
  <c r="Y591" i="9"/>
  <c r="W591" i="9"/>
  <c r="S591" i="9"/>
  <c r="U591" i="9" s="1"/>
  <c r="N591" i="9"/>
  <c r="M591" i="9"/>
  <c r="F591" i="9"/>
  <c r="AK590" i="9"/>
  <c r="Y590" i="9"/>
  <c r="W590" i="9"/>
  <c r="S590" i="9"/>
  <c r="U590" i="9" s="1"/>
  <c r="N590" i="9"/>
  <c r="M590" i="9" s="1"/>
  <c r="F590" i="9"/>
  <c r="AK589" i="9"/>
  <c r="Y589" i="9"/>
  <c r="W589" i="9"/>
  <c r="S589" i="9"/>
  <c r="U589" i="9" s="1"/>
  <c r="N589" i="9"/>
  <c r="M589" i="9" s="1"/>
  <c r="F589" i="9"/>
  <c r="X589" i="9" s="1"/>
  <c r="AI589" i="9" s="1"/>
  <c r="AK588" i="9"/>
  <c r="Y588" i="9"/>
  <c r="W588" i="9"/>
  <c r="S588" i="9"/>
  <c r="U588" i="9" s="1"/>
  <c r="N588" i="9"/>
  <c r="M588" i="9" s="1"/>
  <c r="F588" i="9"/>
  <c r="X588" i="9" s="1"/>
  <c r="AI588" i="9" s="1"/>
  <c r="AK587" i="9"/>
  <c r="Y587" i="9"/>
  <c r="W587" i="9"/>
  <c r="S587" i="9"/>
  <c r="U587" i="9" s="1"/>
  <c r="N587" i="9"/>
  <c r="M587" i="9"/>
  <c r="F587" i="9"/>
  <c r="X587" i="9" s="1"/>
  <c r="AI587" i="9" s="1"/>
  <c r="AK586" i="9"/>
  <c r="Y586" i="9"/>
  <c r="W586" i="9"/>
  <c r="S586" i="9"/>
  <c r="U586" i="9" s="1"/>
  <c r="N586" i="9"/>
  <c r="M586" i="9" s="1"/>
  <c r="F586" i="9"/>
  <c r="X586" i="9" s="1"/>
  <c r="AI586" i="9" s="1"/>
  <c r="AK585" i="9"/>
  <c r="Y585" i="9"/>
  <c r="W585" i="9"/>
  <c r="S585" i="9"/>
  <c r="U585" i="9" s="1"/>
  <c r="N585" i="9"/>
  <c r="M585" i="9" s="1"/>
  <c r="F585" i="9"/>
  <c r="X585" i="9" s="1"/>
  <c r="AI585" i="9" s="1"/>
  <c r="AK584" i="9"/>
  <c r="Y584" i="9"/>
  <c r="W584" i="9"/>
  <c r="S584" i="9"/>
  <c r="U584" i="9" s="1"/>
  <c r="N584" i="9"/>
  <c r="M584" i="9" s="1"/>
  <c r="F584" i="9"/>
  <c r="X584" i="9" s="1"/>
  <c r="AI584" i="9" s="1"/>
  <c r="AK583" i="9"/>
  <c r="Y583" i="9"/>
  <c r="W583" i="9"/>
  <c r="S583" i="9"/>
  <c r="U583" i="9" s="1"/>
  <c r="N583" i="9"/>
  <c r="M583" i="9" s="1"/>
  <c r="F583" i="9"/>
  <c r="X583" i="9" s="1"/>
  <c r="AI583" i="9" s="1"/>
  <c r="AK582" i="9"/>
  <c r="Y582" i="9"/>
  <c r="W582" i="9"/>
  <c r="S582" i="9"/>
  <c r="U582" i="9" s="1"/>
  <c r="N582" i="9"/>
  <c r="M582" i="9" s="1"/>
  <c r="F582" i="9"/>
  <c r="AK581" i="9"/>
  <c r="Y581" i="9"/>
  <c r="W581" i="9"/>
  <c r="S581" i="9"/>
  <c r="U581" i="9" s="1"/>
  <c r="N581" i="9"/>
  <c r="M581" i="9" s="1"/>
  <c r="F581" i="9"/>
  <c r="X581" i="9" s="1"/>
  <c r="AI581" i="9" s="1"/>
  <c r="AK580" i="9"/>
  <c r="Y580" i="9"/>
  <c r="W580" i="9"/>
  <c r="S580" i="9"/>
  <c r="U580" i="9" s="1"/>
  <c r="N580" i="9"/>
  <c r="M580" i="9" s="1"/>
  <c r="F580" i="9"/>
  <c r="X580" i="9" s="1"/>
  <c r="AI580" i="9" s="1"/>
  <c r="AK579" i="9"/>
  <c r="Y579" i="9"/>
  <c r="W579" i="9"/>
  <c r="S579" i="9"/>
  <c r="U579" i="9" s="1"/>
  <c r="N579" i="9"/>
  <c r="M579" i="9" s="1"/>
  <c r="F579" i="9"/>
  <c r="X579" i="9" s="1"/>
  <c r="AI579" i="9" s="1"/>
  <c r="AK578" i="9"/>
  <c r="Y578" i="9"/>
  <c r="W578" i="9"/>
  <c r="S578" i="9"/>
  <c r="U578" i="9" s="1"/>
  <c r="N578" i="9"/>
  <c r="M578" i="9" s="1"/>
  <c r="F578" i="9"/>
  <c r="X578" i="9" s="1"/>
  <c r="AI578" i="9" s="1"/>
  <c r="AK577" i="9"/>
  <c r="Y577" i="9"/>
  <c r="W577" i="9"/>
  <c r="S577" i="9"/>
  <c r="U577" i="9" s="1"/>
  <c r="N577" i="9"/>
  <c r="M577" i="9" s="1"/>
  <c r="F577" i="9"/>
  <c r="X577" i="9" s="1"/>
  <c r="AI577" i="9" s="1"/>
  <c r="AK576" i="9"/>
  <c r="Y576" i="9"/>
  <c r="W576" i="9"/>
  <c r="S576" i="9"/>
  <c r="U576" i="9" s="1"/>
  <c r="N576" i="9"/>
  <c r="M576" i="9" s="1"/>
  <c r="F576" i="9"/>
  <c r="X576" i="9" s="1"/>
  <c r="AI576" i="9" s="1"/>
  <c r="AK575" i="9"/>
  <c r="Y575" i="9"/>
  <c r="W575" i="9"/>
  <c r="S575" i="9"/>
  <c r="U575" i="9" s="1"/>
  <c r="N575" i="9"/>
  <c r="M575" i="9" s="1"/>
  <c r="F575" i="9"/>
  <c r="X575" i="9" s="1"/>
  <c r="AI575" i="9" s="1"/>
  <c r="AK574" i="9"/>
  <c r="Y574" i="9"/>
  <c r="W574" i="9"/>
  <c r="S574" i="9"/>
  <c r="U574" i="9" s="1"/>
  <c r="N574" i="9"/>
  <c r="M574" i="9" s="1"/>
  <c r="F574" i="9"/>
  <c r="X574" i="9" s="1"/>
  <c r="AI574" i="9" s="1"/>
  <c r="AK573" i="9"/>
  <c r="Y573" i="9"/>
  <c r="W573" i="9"/>
  <c r="S573" i="9"/>
  <c r="U573" i="9" s="1"/>
  <c r="N573" i="9"/>
  <c r="M573" i="9" s="1"/>
  <c r="F573" i="9"/>
  <c r="X573" i="9" s="1"/>
  <c r="AI573" i="9" s="1"/>
  <c r="AK572" i="9"/>
  <c r="Y572" i="9"/>
  <c r="W572" i="9"/>
  <c r="S572" i="9"/>
  <c r="U572" i="9" s="1"/>
  <c r="N572" i="9"/>
  <c r="M572" i="9" s="1"/>
  <c r="F572" i="9"/>
  <c r="X572" i="9" s="1"/>
  <c r="AI572" i="9" s="1"/>
  <c r="AK571" i="9"/>
  <c r="Y571" i="9"/>
  <c r="W571" i="9"/>
  <c r="S571" i="9"/>
  <c r="U571" i="9" s="1"/>
  <c r="N571" i="9"/>
  <c r="M571" i="9" s="1"/>
  <c r="F571" i="9"/>
  <c r="AK570" i="9"/>
  <c r="Y570" i="9"/>
  <c r="W570" i="9"/>
  <c r="S570" i="9"/>
  <c r="U570" i="9" s="1"/>
  <c r="N570" i="9"/>
  <c r="M570" i="9" s="1"/>
  <c r="F570" i="9"/>
  <c r="X570" i="9" s="1"/>
  <c r="AI570" i="9" s="1"/>
  <c r="AK569" i="9"/>
  <c r="Y569" i="9"/>
  <c r="W569" i="9"/>
  <c r="S569" i="9"/>
  <c r="U569" i="9" s="1"/>
  <c r="N569" i="9"/>
  <c r="M569" i="9" s="1"/>
  <c r="F569" i="9"/>
  <c r="X569" i="9" s="1"/>
  <c r="AI569" i="9" s="1"/>
  <c r="AK568" i="9"/>
  <c r="Y568" i="9"/>
  <c r="W568" i="9"/>
  <c r="S568" i="9"/>
  <c r="U568" i="9" s="1"/>
  <c r="N568" i="9"/>
  <c r="M568" i="9" s="1"/>
  <c r="F568" i="9"/>
  <c r="X568" i="9" s="1"/>
  <c r="AI568" i="9" s="1"/>
  <c r="AK567" i="9"/>
  <c r="Y567" i="9"/>
  <c r="W567" i="9"/>
  <c r="S567" i="9"/>
  <c r="U567" i="9" s="1"/>
  <c r="N567" i="9"/>
  <c r="M567" i="9"/>
  <c r="F567" i="9"/>
  <c r="X567" i="9" s="1"/>
  <c r="AI567" i="9" s="1"/>
  <c r="AK566" i="9"/>
  <c r="Y566" i="9"/>
  <c r="W566" i="9"/>
  <c r="S566" i="9"/>
  <c r="U566" i="9" s="1"/>
  <c r="N566" i="9"/>
  <c r="M566" i="9" s="1"/>
  <c r="F566" i="9"/>
  <c r="X566" i="9" s="1"/>
  <c r="AI566" i="9" s="1"/>
  <c r="AK565" i="9"/>
  <c r="Y565" i="9"/>
  <c r="W565" i="9"/>
  <c r="S565" i="9"/>
  <c r="U565" i="9" s="1"/>
  <c r="N565" i="9"/>
  <c r="M565" i="9" s="1"/>
  <c r="F565" i="9"/>
  <c r="X565" i="9" s="1"/>
  <c r="AI565" i="9" s="1"/>
  <c r="AK564" i="9"/>
  <c r="Y564" i="9"/>
  <c r="W564" i="9"/>
  <c r="S564" i="9"/>
  <c r="U564" i="9" s="1"/>
  <c r="N564" i="9"/>
  <c r="M564" i="9" s="1"/>
  <c r="F564" i="9"/>
  <c r="X564" i="9" s="1"/>
  <c r="AI564" i="9" s="1"/>
  <c r="AK563" i="9"/>
  <c r="Y563" i="9"/>
  <c r="W563" i="9"/>
  <c r="S563" i="9"/>
  <c r="U563" i="9" s="1"/>
  <c r="N563" i="9"/>
  <c r="M563" i="9" s="1"/>
  <c r="F563" i="9"/>
  <c r="AK562" i="9"/>
  <c r="Y562" i="9"/>
  <c r="W562" i="9"/>
  <c r="S562" i="9"/>
  <c r="U562" i="9" s="1"/>
  <c r="N562" i="9"/>
  <c r="M562" i="9" s="1"/>
  <c r="F562" i="9"/>
  <c r="X562" i="9" s="1"/>
  <c r="AI562" i="9" s="1"/>
  <c r="AK561" i="9"/>
  <c r="Y561" i="9"/>
  <c r="W561" i="9"/>
  <c r="S561" i="9"/>
  <c r="U561" i="9" s="1"/>
  <c r="N561" i="9"/>
  <c r="M561" i="9" s="1"/>
  <c r="F561" i="9"/>
  <c r="X561" i="9" s="1"/>
  <c r="AI561" i="9" s="1"/>
  <c r="AK560" i="9"/>
  <c r="Y560" i="9"/>
  <c r="W560" i="9"/>
  <c r="S560" i="9"/>
  <c r="U560" i="9" s="1"/>
  <c r="N560" i="9"/>
  <c r="M560" i="9" s="1"/>
  <c r="F560" i="9"/>
  <c r="X560" i="9" s="1"/>
  <c r="AI560" i="9" s="1"/>
  <c r="AK559" i="9"/>
  <c r="Y559" i="9"/>
  <c r="W559" i="9"/>
  <c r="S559" i="9"/>
  <c r="U559" i="9" s="1"/>
  <c r="N559" i="9"/>
  <c r="M559" i="9" s="1"/>
  <c r="F559" i="9"/>
  <c r="X559" i="9" s="1"/>
  <c r="AI559" i="9" s="1"/>
  <c r="AK558" i="9"/>
  <c r="Y558" i="9"/>
  <c r="W558" i="9"/>
  <c r="S558" i="9"/>
  <c r="U558" i="9" s="1"/>
  <c r="N558" i="9"/>
  <c r="M558" i="9" s="1"/>
  <c r="F558" i="9"/>
  <c r="X558" i="9" s="1"/>
  <c r="AI558" i="9" s="1"/>
  <c r="AK557" i="9"/>
  <c r="Y557" i="9"/>
  <c r="W557" i="9"/>
  <c r="S557" i="9"/>
  <c r="U557" i="9" s="1"/>
  <c r="N557" i="9"/>
  <c r="M557" i="9" s="1"/>
  <c r="F557" i="9"/>
  <c r="X557" i="9" s="1"/>
  <c r="AI557" i="9" s="1"/>
  <c r="AK556" i="9"/>
  <c r="Y556" i="9"/>
  <c r="W556" i="9"/>
  <c r="S556" i="9"/>
  <c r="U556" i="9" s="1"/>
  <c r="N556" i="9"/>
  <c r="M556" i="9" s="1"/>
  <c r="F556" i="9"/>
  <c r="X556" i="9" s="1"/>
  <c r="AI556" i="9" s="1"/>
  <c r="AK555" i="9"/>
  <c r="Y555" i="9"/>
  <c r="W555" i="9"/>
  <c r="S555" i="9"/>
  <c r="U555" i="9" s="1"/>
  <c r="N555" i="9"/>
  <c r="M555" i="9" s="1"/>
  <c r="F555" i="9"/>
  <c r="X555" i="9" s="1"/>
  <c r="AI555" i="9" s="1"/>
  <c r="AK554" i="9"/>
  <c r="Y554" i="9"/>
  <c r="W554" i="9"/>
  <c r="S554" i="9"/>
  <c r="U554" i="9" s="1"/>
  <c r="N554" i="9"/>
  <c r="M554" i="9" s="1"/>
  <c r="F554" i="9"/>
  <c r="X554" i="9" s="1"/>
  <c r="AI554" i="9" s="1"/>
  <c r="AK553" i="9"/>
  <c r="Y553" i="9"/>
  <c r="W553" i="9"/>
  <c r="S553" i="9"/>
  <c r="U553" i="9" s="1"/>
  <c r="N553" i="9"/>
  <c r="M553" i="9" s="1"/>
  <c r="F553" i="9"/>
  <c r="X553" i="9" s="1"/>
  <c r="AI553" i="9" s="1"/>
  <c r="AK552" i="9"/>
  <c r="Y552" i="9"/>
  <c r="W552" i="9"/>
  <c r="S552" i="9"/>
  <c r="U552" i="9" s="1"/>
  <c r="N552" i="9"/>
  <c r="M552" i="9" s="1"/>
  <c r="E552" i="9"/>
  <c r="F552" i="9"/>
  <c r="X552" i="9" s="1"/>
  <c r="AI552" i="9" s="1"/>
  <c r="AK551" i="9"/>
  <c r="Y551" i="9"/>
  <c r="W551" i="9"/>
  <c r="S551" i="9"/>
  <c r="U551" i="9" s="1"/>
  <c r="N551" i="9"/>
  <c r="M551" i="9" s="1"/>
  <c r="E551" i="9"/>
  <c r="F551" i="9"/>
  <c r="X551" i="9" s="1"/>
  <c r="AI551" i="9" s="1"/>
  <c r="AK550" i="9"/>
  <c r="Y550" i="9"/>
  <c r="W550" i="9"/>
  <c r="S550" i="9"/>
  <c r="U550" i="9" s="1"/>
  <c r="N550" i="9"/>
  <c r="M550" i="9" s="1"/>
  <c r="F550" i="9"/>
  <c r="AK549" i="9"/>
  <c r="Y549" i="9"/>
  <c r="W549" i="9"/>
  <c r="S549" i="9"/>
  <c r="U549" i="9" s="1"/>
  <c r="N549" i="9"/>
  <c r="M549" i="9" s="1"/>
  <c r="F549" i="9"/>
  <c r="X549" i="9" s="1"/>
  <c r="AI549" i="9" s="1"/>
  <c r="AK548" i="9"/>
  <c r="Y548" i="9"/>
  <c r="W548" i="9"/>
  <c r="S548" i="9"/>
  <c r="U548" i="9" s="1"/>
  <c r="N548" i="9"/>
  <c r="M548" i="9" s="1"/>
  <c r="F548" i="9"/>
  <c r="X548" i="9" s="1"/>
  <c r="AI548" i="9" s="1"/>
  <c r="AK547" i="9"/>
  <c r="Y547" i="9"/>
  <c r="W547" i="9"/>
  <c r="S547" i="9"/>
  <c r="U547" i="9" s="1"/>
  <c r="N547" i="9"/>
  <c r="M547" i="9" s="1"/>
  <c r="E547" i="9"/>
  <c r="F547" i="9"/>
  <c r="X547" i="9" s="1"/>
  <c r="AI547" i="9" s="1"/>
  <c r="AK546" i="9"/>
  <c r="Y546" i="9"/>
  <c r="W546" i="9"/>
  <c r="S546" i="9"/>
  <c r="U546" i="9" s="1"/>
  <c r="N546" i="9"/>
  <c r="M546" i="9" s="1"/>
  <c r="F546" i="9"/>
  <c r="X546" i="9" s="1"/>
  <c r="AI546" i="9" s="1"/>
  <c r="AK545" i="9"/>
  <c r="Y545" i="9"/>
  <c r="W545" i="9"/>
  <c r="S545" i="9"/>
  <c r="U545" i="9" s="1"/>
  <c r="N545" i="9"/>
  <c r="M545" i="9" s="1"/>
  <c r="F545" i="9"/>
  <c r="X545" i="9" s="1"/>
  <c r="AI545" i="9" s="1"/>
  <c r="AK544" i="9"/>
  <c r="Y544" i="9"/>
  <c r="W544" i="9"/>
  <c r="S544" i="9"/>
  <c r="U544" i="9" s="1"/>
  <c r="N544" i="9"/>
  <c r="M544" i="9" s="1"/>
  <c r="F544" i="9"/>
  <c r="X544" i="9" s="1"/>
  <c r="AI544" i="9" s="1"/>
  <c r="AK543" i="9"/>
  <c r="Y543" i="9"/>
  <c r="W543" i="9"/>
  <c r="S543" i="9"/>
  <c r="U543" i="9" s="1"/>
  <c r="N543" i="9"/>
  <c r="M543" i="9" s="1"/>
  <c r="F543" i="9"/>
  <c r="X543" i="9" s="1"/>
  <c r="AI543" i="9" s="1"/>
  <c r="AK542" i="9"/>
  <c r="Y542" i="9"/>
  <c r="W542" i="9"/>
  <c r="S542" i="9"/>
  <c r="U542" i="9" s="1"/>
  <c r="N542" i="9"/>
  <c r="M542" i="9" s="1"/>
  <c r="F542" i="9"/>
  <c r="AK541" i="9"/>
  <c r="Y541" i="9"/>
  <c r="W541" i="9"/>
  <c r="S541" i="9"/>
  <c r="U541" i="9" s="1"/>
  <c r="N541" i="9"/>
  <c r="M541" i="9"/>
  <c r="F541" i="9"/>
  <c r="X541" i="9" s="1"/>
  <c r="AI541" i="9" s="1"/>
  <c r="AK540" i="9"/>
  <c r="Y540" i="9"/>
  <c r="W540" i="9"/>
  <c r="S540" i="9"/>
  <c r="U540" i="9" s="1"/>
  <c r="N540" i="9"/>
  <c r="M540" i="9"/>
  <c r="F540" i="9"/>
  <c r="X540" i="9" s="1"/>
  <c r="AI540" i="9" s="1"/>
  <c r="AK539" i="9"/>
  <c r="Y539" i="9"/>
  <c r="W539" i="9"/>
  <c r="S539" i="9"/>
  <c r="U539" i="9" s="1"/>
  <c r="N539" i="9"/>
  <c r="M539" i="9"/>
  <c r="F539" i="9"/>
  <c r="X539" i="9" s="1"/>
  <c r="AI539" i="9" s="1"/>
  <c r="AK538" i="9"/>
  <c r="Y538" i="9"/>
  <c r="W538" i="9"/>
  <c r="S538" i="9"/>
  <c r="U538" i="9" s="1"/>
  <c r="N538" i="9"/>
  <c r="M538" i="9"/>
  <c r="F538" i="9"/>
  <c r="X538" i="9" s="1"/>
  <c r="AI538" i="9" s="1"/>
  <c r="AK537" i="9"/>
  <c r="Y537" i="9"/>
  <c r="W537" i="9"/>
  <c r="S537" i="9"/>
  <c r="U537" i="9" s="1"/>
  <c r="N537" i="9"/>
  <c r="M537" i="9"/>
  <c r="F537" i="9"/>
  <c r="X537" i="9" s="1"/>
  <c r="AI537" i="9" s="1"/>
  <c r="AK536" i="9"/>
  <c r="Y536" i="9"/>
  <c r="W536" i="9"/>
  <c r="S536" i="9"/>
  <c r="U536" i="9" s="1"/>
  <c r="N536" i="9"/>
  <c r="M536" i="9" s="1"/>
  <c r="F536" i="9"/>
  <c r="X536" i="9" s="1"/>
  <c r="AI536" i="9" s="1"/>
  <c r="AK535" i="9"/>
  <c r="Y535" i="9"/>
  <c r="W535" i="9"/>
  <c r="S535" i="9"/>
  <c r="U535" i="9" s="1"/>
  <c r="N535" i="9"/>
  <c r="M535" i="9" s="1"/>
  <c r="E535" i="9"/>
  <c r="F535" i="9"/>
  <c r="X535" i="9" s="1"/>
  <c r="AI535" i="9" s="1"/>
  <c r="AK534" i="9"/>
  <c r="Y534" i="9"/>
  <c r="W534" i="9"/>
  <c r="S534" i="9"/>
  <c r="U534" i="9" s="1"/>
  <c r="N534" i="9"/>
  <c r="M534" i="9" s="1"/>
  <c r="F534" i="9"/>
  <c r="X534" i="9" s="1"/>
  <c r="AI534" i="9" s="1"/>
  <c r="AK533" i="9"/>
  <c r="Y533" i="9"/>
  <c r="W533" i="9"/>
  <c r="S533" i="9"/>
  <c r="U533" i="9" s="1"/>
  <c r="N533" i="9"/>
  <c r="M533" i="9" s="1"/>
  <c r="F533" i="9"/>
  <c r="AK532" i="9"/>
  <c r="Y532" i="9"/>
  <c r="W532" i="9"/>
  <c r="S532" i="9"/>
  <c r="U532" i="9" s="1"/>
  <c r="N532" i="9"/>
  <c r="M532" i="9" s="1"/>
  <c r="F532" i="9"/>
  <c r="X532" i="9" s="1"/>
  <c r="AI532" i="9" s="1"/>
  <c r="AK531" i="9"/>
  <c r="Y531" i="9"/>
  <c r="W531" i="9"/>
  <c r="S531" i="9"/>
  <c r="U531" i="9" s="1"/>
  <c r="N531" i="9"/>
  <c r="M531" i="9" s="1"/>
  <c r="F531" i="9"/>
  <c r="X531" i="9" s="1"/>
  <c r="AI531" i="9" s="1"/>
  <c r="AK530" i="9"/>
  <c r="Y530" i="9"/>
  <c r="W530" i="9"/>
  <c r="S530" i="9"/>
  <c r="U530" i="9" s="1"/>
  <c r="N530" i="9"/>
  <c r="M530" i="9" s="1"/>
  <c r="E530" i="9"/>
  <c r="F530" i="9"/>
  <c r="X530" i="9" s="1"/>
  <c r="AI530" i="9" s="1"/>
  <c r="AK529" i="9"/>
  <c r="Y529" i="9"/>
  <c r="W529" i="9"/>
  <c r="S529" i="9"/>
  <c r="U529" i="9" s="1"/>
  <c r="N529" i="9"/>
  <c r="M529" i="9" s="1"/>
  <c r="F529" i="9"/>
  <c r="X529" i="9" s="1"/>
  <c r="AI529" i="9" s="1"/>
  <c r="AK528" i="9"/>
  <c r="Y528" i="9"/>
  <c r="W528" i="9"/>
  <c r="S528" i="9"/>
  <c r="U528" i="9" s="1"/>
  <c r="N528" i="9"/>
  <c r="M528" i="9" s="1"/>
  <c r="F528" i="9"/>
  <c r="X528" i="9" s="1"/>
  <c r="AI528" i="9" s="1"/>
  <c r="AK527" i="9"/>
  <c r="Y527" i="9"/>
  <c r="W527" i="9"/>
  <c r="S527" i="9"/>
  <c r="U527" i="9" s="1"/>
  <c r="N527" i="9"/>
  <c r="M527" i="9" s="1"/>
  <c r="F527" i="9"/>
  <c r="X527" i="9" s="1"/>
  <c r="AI527" i="9" s="1"/>
  <c r="AK526" i="9"/>
  <c r="Y526" i="9"/>
  <c r="W526" i="9"/>
  <c r="S526" i="9"/>
  <c r="U526" i="9" s="1"/>
  <c r="N526" i="9"/>
  <c r="M526" i="9" s="1"/>
  <c r="F526" i="9"/>
  <c r="X526" i="9" s="1"/>
  <c r="AI526" i="9" s="1"/>
  <c r="AK525" i="9"/>
  <c r="Y525" i="9"/>
  <c r="W525" i="9"/>
  <c r="S525" i="9"/>
  <c r="U525" i="9" s="1"/>
  <c r="N525" i="9"/>
  <c r="M525" i="9" s="1"/>
  <c r="E525" i="9"/>
  <c r="F525" i="9"/>
  <c r="X525" i="9" s="1"/>
  <c r="AI525" i="9" s="1"/>
  <c r="AK524" i="9"/>
  <c r="Y524" i="9"/>
  <c r="W524" i="9"/>
  <c r="S524" i="9"/>
  <c r="U524" i="9" s="1"/>
  <c r="N524" i="9"/>
  <c r="M524" i="9" s="1"/>
  <c r="F524" i="9"/>
  <c r="X524" i="9" s="1"/>
  <c r="AI524" i="9" s="1"/>
  <c r="AK523" i="9"/>
  <c r="Y523" i="9"/>
  <c r="W523" i="9"/>
  <c r="S523" i="9"/>
  <c r="U523" i="9" s="1"/>
  <c r="N523" i="9"/>
  <c r="M523" i="9" s="1"/>
  <c r="F523" i="9"/>
  <c r="X523" i="9" s="1"/>
  <c r="AI523" i="9" s="1"/>
  <c r="AK522" i="9"/>
  <c r="Y522" i="9"/>
  <c r="W522" i="9"/>
  <c r="S522" i="9"/>
  <c r="U522" i="9" s="1"/>
  <c r="N522" i="9"/>
  <c r="M522" i="9" s="1"/>
  <c r="F522" i="9"/>
  <c r="X522" i="9" s="1"/>
  <c r="AI522" i="9" s="1"/>
  <c r="AK521" i="9"/>
  <c r="Y521" i="9"/>
  <c r="W521" i="9"/>
  <c r="S521" i="9"/>
  <c r="U521" i="9" s="1"/>
  <c r="N521" i="9"/>
  <c r="M521" i="9" s="1"/>
  <c r="F521" i="9"/>
  <c r="X521" i="9" s="1"/>
  <c r="AI521" i="9" s="1"/>
  <c r="AK520" i="9"/>
  <c r="Y520" i="9"/>
  <c r="W520" i="9"/>
  <c r="S520" i="9"/>
  <c r="U520" i="9" s="1"/>
  <c r="N520" i="9"/>
  <c r="M520" i="9" s="1"/>
  <c r="F520" i="9"/>
  <c r="X520" i="9" s="1"/>
  <c r="AI520" i="9" s="1"/>
  <c r="AK519" i="9"/>
  <c r="Y519" i="9"/>
  <c r="W519" i="9"/>
  <c r="S519" i="9"/>
  <c r="U519" i="9" s="1"/>
  <c r="N519" i="9"/>
  <c r="M519" i="9" s="1"/>
  <c r="F519" i="9"/>
  <c r="X519" i="9" s="1"/>
  <c r="AI519" i="9" s="1"/>
  <c r="AK518" i="9"/>
  <c r="Y518" i="9"/>
  <c r="W518" i="9"/>
  <c r="S518" i="9"/>
  <c r="U518" i="9" s="1"/>
  <c r="N518" i="9"/>
  <c r="M518" i="9" s="1"/>
  <c r="F518" i="9"/>
  <c r="AK517" i="9"/>
  <c r="Y517" i="9"/>
  <c r="W517" i="9"/>
  <c r="S517" i="9"/>
  <c r="U517" i="9" s="1"/>
  <c r="N517" i="9"/>
  <c r="M517" i="9" s="1"/>
  <c r="E517" i="9"/>
  <c r="F517" i="9"/>
  <c r="X517" i="9" s="1"/>
  <c r="AI517" i="9" s="1"/>
  <c r="AK516" i="9"/>
  <c r="Y516" i="9"/>
  <c r="W516" i="9"/>
  <c r="S516" i="9"/>
  <c r="U516" i="9" s="1"/>
  <c r="N516" i="9"/>
  <c r="M516" i="9"/>
  <c r="F516" i="9"/>
  <c r="X516" i="9" s="1"/>
  <c r="AI516" i="9" s="1"/>
  <c r="AK515" i="9"/>
  <c r="Y515" i="9"/>
  <c r="W515" i="9"/>
  <c r="S515" i="9"/>
  <c r="U515" i="9" s="1"/>
  <c r="N515" i="9"/>
  <c r="M515" i="9" s="1"/>
  <c r="F515" i="9"/>
  <c r="X515" i="9" s="1"/>
  <c r="AI515" i="9" s="1"/>
  <c r="AK514" i="9"/>
  <c r="Y514" i="9"/>
  <c r="W514" i="9"/>
  <c r="S514" i="9"/>
  <c r="U514" i="9" s="1"/>
  <c r="N514" i="9"/>
  <c r="M514" i="9" s="1"/>
  <c r="F514" i="9"/>
  <c r="X514" i="9" s="1"/>
  <c r="AI514" i="9" s="1"/>
  <c r="AK513" i="9"/>
  <c r="Y513" i="9"/>
  <c r="W513" i="9"/>
  <c r="S513" i="9"/>
  <c r="U513" i="9" s="1"/>
  <c r="N513" i="9"/>
  <c r="M513" i="9" s="1"/>
  <c r="F513" i="9"/>
  <c r="X513" i="9" s="1"/>
  <c r="AI513" i="9" s="1"/>
  <c r="AK512" i="9"/>
  <c r="Y512" i="9"/>
  <c r="W512" i="9"/>
  <c r="S512" i="9"/>
  <c r="U512" i="9" s="1"/>
  <c r="N512" i="9"/>
  <c r="M512" i="9" s="1"/>
  <c r="F512" i="9"/>
  <c r="X512" i="9" s="1"/>
  <c r="AI512" i="9" s="1"/>
  <c r="AK511" i="9"/>
  <c r="Y511" i="9"/>
  <c r="W511" i="9"/>
  <c r="S511" i="9"/>
  <c r="U511" i="9" s="1"/>
  <c r="N511" i="9"/>
  <c r="M511" i="9" s="1"/>
  <c r="F511" i="9"/>
  <c r="X511" i="9" s="1"/>
  <c r="AI511" i="9" s="1"/>
  <c r="AK510" i="9"/>
  <c r="Y510" i="9"/>
  <c r="W510" i="9"/>
  <c r="S510" i="9"/>
  <c r="U510" i="9" s="1"/>
  <c r="N510" i="9"/>
  <c r="M510" i="9" s="1"/>
  <c r="F510" i="9"/>
  <c r="X510" i="9" s="1"/>
  <c r="AI510" i="9" s="1"/>
  <c r="AK509" i="9"/>
  <c r="Y509" i="9"/>
  <c r="W509" i="9"/>
  <c r="S509" i="9"/>
  <c r="U509" i="9" s="1"/>
  <c r="N509" i="9"/>
  <c r="M509" i="9" s="1"/>
  <c r="E509" i="9"/>
  <c r="F509" i="9"/>
  <c r="X509" i="9" s="1"/>
  <c r="AI509" i="9" s="1"/>
  <c r="AK508" i="9"/>
  <c r="Y508" i="9"/>
  <c r="W508" i="9"/>
  <c r="S508" i="9"/>
  <c r="U508" i="9" s="1"/>
  <c r="N508" i="9"/>
  <c r="M508" i="9"/>
  <c r="F508" i="9"/>
  <c r="X508" i="9" s="1"/>
  <c r="AI508" i="9" s="1"/>
  <c r="AK507" i="9"/>
  <c r="Y507" i="9"/>
  <c r="W507" i="9"/>
  <c r="S507" i="9"/>
  <c r="U507" i="9" s="1"/>
  <c r="N507" i="9"/>
  <c r="M507" i="9" s="1"/>
  <c r="F507" i="9"/>
  <c r="X507" i="9" s="1"/>
  <c r="AI507" i="9" s="1"/>
  <c r="AK506" i="9"/>
  <c r="Y506" i="9"/>
  <c r="W506" i="9"/>
  <c r="S506" i="9"/>
  <c r="U506" i="9" s="1"/>
  <c r="N506" i="9"/>
  <c r="M506" i="9" s="1"/>
  <c r="F506" i="9"/>
  <c r="X506" i="9" s="1"/>
  <c r="AI506" i="9" s="1"/>
  <c r="AK505" i="9"/>
  <c r="Y505" i="9"/>
  <c r="W505" i="9"/>
  <c r="S505" i="9"/>
  <c r="U505" i="9" s="1"/>
  <c r="N505" i="9"/>
  <c r="M505" i="9" s="1"/>
  <c r="F505" i="9"/>
  <c r="X505" i="9" s="1"/>
  <c r="AI505" i="9" s="1"/>
  <c r="AK504" i="9"/>
  <c r="Y504" i="9"/>
  <c r="W504" i="9"/>
  <c r="S504" i="9"/>
  <c r="U504" i="9" s="1"/>
  <c r="N504" i="9"/>
  <c r="M504" i="9" s="1"/>
  <c r="F504" i="9"/>
  <c r="X504" i="9" s="1"/>
  <c r="AI504" i="9" s="1"/>
  <c r="AK503" i="9"/>
  <c r="Y503" i="9"/>
  <c r="W503" i="9"/>
  <c r="S503" i="9"/>
  <c r="U503" i="9" s="1"/>
  <c r="N503" i="9"/>
  <c r="M503" i="9" s="1"/>
  <c r="F503" i="9"/>
  <c r="X503" i="9" s="1"/>
  <c r="AI503" i="9" s="1"/>
  <c r="AK502" i="9"/>
  <c r="Y502" i="9"/>
  <c r="W502" i="9"/>
  <c r="S502" i="9"/>
  <c r="U502" i="9" s="1"/>
  <c r="N502" i="9"/>
  <c r="M502" i="9" s="1"/>
  <c r="F502" i="9"/>
  <c r="X502" i="9" s="1"/>
  <c r="AI502" i="9" s="1"/>
  <c r="AK501" i="9"/>
  <c r="Y501" i="9"/>
  <c r="W501" i="9"/>
  <c r="S501" i="9"/>
  <c r="U501" i="9" s="1"/>
  <c r="N501" i="9"/>
  <c r="M501" i="9" s="1"/>
  <c r="F501" i="9"/>
  <c r="AK500" i="9"/>
  <c r="Y500" i="9"/>
  <c r="W500" i="9"/>
  <c r="S500" i="9"/>
  <c r="U500" i="9" s="1"/>
  <c r="N500" i="9"/>
  <c r="M500" i="9" s="1"/>
  <c r="F500" i="9"/>
  <c r="X500" i="9" s="1"/>
  <c r="AI500" i="9" s="1"/>
  <c r="AK499" i="9"/>
  <c r="Y499" i="9"/>
  <c r="W499" i="9"/>
  <c r="S499" i="9"/>
  <c r="U499" i="9" s="1"/>
  <c r="N499" i="9"/>
  <c r="M499" i="9" s="1"/>
  <c r="F499" i="9"/>
  <c r="X499" i="9" s="1"/>
  <c r="AI499" i="9" s="1"/>
  <c r="AK498" i="9"/>
  <c r="Y498" i="9"/>
  <c r="W498" i="9"/>
  <c r="S498" i="9"/>
  <c r="U498" i="9" s="1"/>
  <c r="N498" i="9"/>
  <c r="M498" i="9" s="1"/>
  <c r="F498" i="9"/>
  <c r="X498" i="9" s="1"/>
  <c r="AI498" i="9" s="1"/>
  <c r="AK497" i="9"/>
  <c r="Y497" i="9"/>
  <c r="W497" i="9"/>
  <c r="S497" i="9"/>
  <c r="U497" i="9" s="1"/>
  <c r="N497" i="9"/>
  <c r="M497" i="9" s="1"/>
  <c r="F497" i="9"/>
  <c r="X497" i="9" s="1"/>
  <c r="AI497" i="9" s="1"/>
  <c r="AK496" i="9"/>
  <c r="Y496" i="9"/>
  <c r="W496" i="9"/>
  <c r="S496" i="9"/>
  <c r="U496" i="9" s="1"/>
  <c r="N496" i="9"/>
  <c r="M496" i="9" s="1"/>
  <c r="F496" i="9"/>
  <c r="X496" i="9" s="1"/>
  <c r="AI496" i="9" s="1"/>
  <c r="AK495" i="9"/>
  <c r="Y495" i="9"/>
  <c r="W495" i="9"/>
  <c r="S495" i="9"/>
  <c r="U495" i="9" s="1"/>
  <c r="N495" i="9"/>
  <c r="M495" i="9" s="1"/>
  <c r="E495" i="9"/>
  <c r="F495" i="9"/>
  <c r="X495" i="9" s="1"/>
  <c r="AI495" i="9" s="1"/>
  <c r="AK494" i="9"/>
  <c r="Y494" i="9"/>
  <c r="W494" i="9"/>
  <c r="S494" i="9"/>
  <c r="U494" i="9" s="1"/>
  <c r="N494" i="9"/>
  <c r="M494" i="9" s="1"/>
  <c r="F494" i="9"/>
  <c r="X494" i="9" s="1"/>
  <c r="AI494" i="9" s="1"/>
  <c r="AK493" i="9"/>
  <c r="Y493" i="9"/>
  <c r="W493" i="9"/>
  <c r="S493" i="9"/>
  <c r="U493" i="9" s="1"/>
  <c r="N493" i="9"/>
  <c r="M493" i="9" s="1"/>
  <c r="F493" i="9"/>
  <c r="X493" i="9" s="1"/>
  <c r="AI493" i="9" s="1"/>
  <c r="AK492" i="9"/>
  <c r="Y492" i="9"/>
  <c r="W492" i="9"/>
  <c r="S492" i="9"/>
  <c r="U492" i="9" s="1"/>
  <c r="N492" i="9"/>
  <c r="M492" i="9" s="1"/>
  <c r="F492" i="9"/>
  <c r="X492" i="9" s="1"/>
  <c r="AI492" i="9" s="1"/>
  <c r="AK491" i="9"/>
  <c r="Y491" i="9"/>
  <c r="W491" i="9"/>
  <c r="S491" i="9"/>
  <c r="U491" i="9" s="1"/>
  <c r="N491" i="9"/>
  <c r="M491" i="9" s="1"/>
  <c r="F491" i="9"/>
  <c r="X491" i="9" s="1"/>
  <c r="AI491" i="9" s="1"/>
  <c r="AK490" i="9"/>
  <c r="Y490" i="9"/>
  <c r="W490" i="9"/>
  <c r="S490" i="9"/>
  <c r="U490" i="9" s="1"/>
  <c r="N490" i="9"/>
  <c r="M490" i="9" s="1"/>
  <c r="E490" i="9"/>
  <c r="F490" i="9"/>
  <c r="X490" i="9" s="1"/>
  <c r="AI490" i="9" s="1"/>
  <c r="AK489" i="9"/>
  <c r="Y489" i="9"/>
  <c r="W489" i="9"/>
  <c r="S489" i="9"/>
  <c r="U489" i="9" s="1"/>
  <c r="N489" i="9"/>
  <c r="M489" i="9" s="1"/>
  <c r="F489" i="9"/>
  <c r="X489" i="9" s="1"/>
  <c r="AI489" i="9" s="1"/>
  <c r="AK488" i="9"/>
  <c r="Y488" i="9"/>
  <c r="W488" i="9"/>
  <c r="S488" i="9"/>
  <c r="U488" i="9" s="1"/>
  <c r="N488" i="9"/>
  <c r="M488" i="9" s="1"/>
  <c r="F488" i="9"/>
  <c r="R488" i="9" s="1"/>
  <c r="AE488" i="9" s="1"/>
  <c r="AK487" i="9"/>
  <c r="Y487" i="9"/>
  <c r="W487" i="9"/>
  <c r="S487" i="9"/>
  <c r="U487" i="9" s="1"/>
  <c r="N487" i="9"/>
  <c r="M487" i="9" s="1"/>
  <c r="F487" i="9"/>
  <c r="X487" i="9" s="1"/>
  <c r="AI487" i="9" s="1"/>
  <c r="AK486" i="9"/>
  <c r="Y486" i="9"/>
  <c r="W486" i="9"/>
  <c r="S486" i="9"/>
  <c r="U486" i="9" s="1"/>
  <c r="N486" i="9"/>
  <c r="M486" i="9" s="1"/>
  <c r="F486" i="9"/>
  <c r="AK485" i="9"/>
  <c r="Y485" i="9"/>
  <c r="W485" i="9"/>
  <c r="S485" i="9"/>
  <c r="U485" i="9" s="1"/>
  <c r="N485" i="9"/>
  <c r="M485" i="9"/>
  <c r="F485" i="9"/>
  <c r="AK484" i="9"/>
  <c r="Y484" i="9"/>
  <c r="W484" i="9"/>
  <c r="S484" i="9"/>
  <c r="U484" i="9" s="1"/>
  <c r="N484" i="9"/>
  <c r="M484" i="9" s="1"/>
  <c r="F484" i="9"/>
  <c r="AK483" i="9"/>
  <c r="Y483" i="9"/>
  <c r="W483" i="9"/>
  <c r="S483" i="9"/>
  <c r="U483" i="9" s="1"/>
  <c r="N483" i="9"/>
  <c r="M483" i="9" s="1"/>
  <c r="F483" i="9"/>
  <c r="X483" i="9" s="1"/>
  <c r="AI483" i="9" s="1"/>
  <c r="AK482" i="9"/>
  <c r="Y482" i="9"/>
  <c r="W482" i="9"/>
  <c r="S482" i="9"/>
  <c r="U482" i="9" s="1"/>
  <c r="N482" i="9"/>
  <c r="M482" i="9" s="1"/>
  <c r="E482" i="9"/>
  <c r="F482" i="9"/>
  <c r="X482" i="9" s="1"/>
  <c r="AI482" i="9" s="1"/>
  <c r="AK481" i="9"/>
  <c r="Y481" i="9"/>
  <c r="W481" i="9"/>
  <c r="S481" i="9"/>
  <c r="U481" i="9" s="1"/>
  <c r="N481" i="9"/>
  <c r="M481" i="9" s="1"/>
  <c r="F481" i="9"/>
  <c r="X481" i="9" s="1"/>
  <c r="AI481" i="9" s="1"/>
  <c r="AK480" i="9"/>
  <c r="Y480" i="9"/>
  <c r="W480" i="9"/>
  <c r="S480" i="9"/>
  <c r="U480" i="9" s="1"/>
  <c r="N480" i="9"/>
  <c r="M480" i="9" s="1"/>
  <c r="F480" i="9"/>
  <c r="AK479" i="9"/>
  <c r="Y479" i="9"/>
  <c r="W479" i="9"/>
  <c r="S479" i="9"/>
  <c r="U479" i="9" s="1"/>
  <c r="N479" i="9"/>
  <c r="M479" i="9" s="1"/>
  <c r="E479" i="9"/>
  <c r="F479" i="9"/>
  <c r="AK478" i="9"/>
  <c r="Y478" i="9"/>
  <c r="W478" i="9"/>
  <c r="S478" i="9"/>
  <c r="U478" i="9" s="1"/>
  <c r="N478" i="9"/>
  <c r="M478" i="9" s="1"/>
  <c r="F478" i="9"/>
  <c r="X478" i="9" s="1"/>
  <c r="AI478" i="9" s="1"/>
  <c r="AK477" i="9"/>
  <c r="Y477" i="9"/>
  <c r="W477" i="9"/>
  <c r="S477" i="9"/>
  <c r="U477" i="9" s="1"/>
  <c r="N477" i="9"/>
  <c r="M477" i="9" s="1"/>
  <c r="E477" i="9"/>
  <c r="F477" i="9"/>
  <c r="X477" i="9" s="1"/>
  <c r="AI477" i="9" s="1"/>
  <c r="AK476" i="9"/>
  <c r="Y476" i="9"/>
  <c r="W476" i="9"/>
  <c r="S476" i="9"/>
  <c r="U476" i="9" s="1"/>
  <c r="N476" i="9"/>
  <c r="M476" i="9" s="1"/>
  <c r="E476" i="9"/>
  <c r="F476" i="9"/>
  <c r="AK475" i="9"/>
  <c r="Y475" i="9"/>
  <c r="W475" i="9"/>
  <c r="S475" i="9"/>
  <c r="U475" i="9" s="1"/>
  <c r="N475" i="9"/>
  <c r="M475" i="9"/>
  <c r="F475" i="9"/>
  <c r="X475" i="9" s="1"/>
  <c r="AI475" i="9" s="1"/>
  <c r="AK474" i="9"/>
  <c r="Y474" i="9"/>
  <c r="W474" i="9"/>
  <c r="S474" i="9"/>
  <c r="U474" i="9" s="1"/>
  <c r="N474" i="9"/>
  <c r="M474" i="9" s="1"/>
  <c r="E474" i="9"/>
  <c r="F474" i="9"/>
  <c r="X474" i="9" s="1"/>
  <c r="AI474" i="9" s="1"/>
  <c r="AK473" i="9"/>
  <c r="Y473" i="9"/>
  <c r="W473" i="9"/>
  <c r="S473" i="9"/>
  <c r="U473" i="9" s="1"/>
  <c r="N473" i="9"/>
  <c r="M473" i="9" s="1"/>
  <c r="F473" i="9"/>
  <c r="X473" i="9" s="1"/>
  <c r="AI473" i="9" s="1"/>
  <c r="AK472" i="9"/>
  <c r="Y472" i="9"/>
  <c r="W472" i="9"/>
  <c r="S472" i="9"/>
  <c r="U472" i="9" s="1"/>
  <c r="N472" i="9"/>
  <c r="M472" i="9" s="1"/>
  <c r="F472" i="9"/>
  <c r="X472" i="9" s="1"/>
  <c r="AI472" i="9" s="1"/>
  <c r="AK471" i="9"/>
  <c r="Y471" i="9"/>
  <c r="W471" i="9"/>
  <c r="S471" i="9"/>
  <c r="U471" i="9" s="1"/>
  <c r="N471" i="9"/>
  <c r="M471" i="9" s="1"/>
  <c r="F471" i="9"/>
  <c r="X471" i="9" s="1"/>
  <c r="AI471" i="9" s="1"/>
  <c r="AK470" i="9"/>
  <c r="Y470" i="9"/>
  <c r="W470" i="9"/>
  <c r="S470" i="9"/>
  <c r="U470" i="9" s="1"/>
  <c r="N470" i="9"/>
  <c r="M470" i="9" s="1"/>
  <c r="F470" i="9"/>
  <c r="X470" i="9" s="1"/>
  <c r="AI470" i="9" s="1"/>
  <c r="AK469" i="9"/>
  <c r="Y469" i="9"/>
  <c r="W469" i="9"/>
  <c r="S469" i="9"/>
  <c r="U469" i="9" s="1"/>
  <c r="N469" i="9"/>
  <c r="M469" i="9" s="1"/>
  <c r="F469" i="9"/>
  <c r="X469" i="9" s="1"/>
  <c r="AI469" i="9" s="1"/>
  <c r="AK468" i="9"/>
  <c r="Y468" i="9"/>
  <c r="W468" i="9"/>
  <c r="S468" i="9"/>
  <c r="U468" i="9" s="1"/>
  <c r="N468" i="9"/>
  <c r="M468" i="9" s="1"/>
  <c r="F468" i="9"/>
  <c r="AK467" i="9"/>
  <c r="Y467" i="9"/>
  <c r="W467" i="9"/>
  <c r="S467" i="9"/>
  <c r="U467" i="9" s="1"/>
  <c r="N467" i="9"/>
  <c r="M467" i="9" s="1"/>
  <c r="F467" i="9"/>
  <c r="X467" i="9" s="1"/>
  <c r="AI467" i="9" s="1"/>
  <c r="AK466" i="9"/>
  <c r="Y466" i="9"/>
  <c r="W466" i="9"/>
  <c r="S466" i="9"/>
  <c r="U466" i="9" s="1"/>
  <c r="N466" i="9"/>
  <c r="M466" i="9" s="1"/>
  <c r="F466" i="9"/>
  <c r="X466" i="9" s="1"/>
  <c r="AI466" i="9" s="1"/>
  <c r="E466" i="9"/>
  <c r="AK465" i="9"/>
  <c r="Y465" i="9"/>
  <c r="W465" i="9"/>
  <c r="S465" i="9"/>
  <c r="U465" i="9" s="1"/>
  <c r="N465" i="9"/>
  <c r="M465" i="9" s="1"/>
  <c r="F465" i="9"/>
  <c r="X465" i="9" s="1"/>
  <c r="AI465" i="9" s="1"/>
  <c r="AK464" i="9"/>
  <c r="Y464" i="9"/>
  <c r="W464" i="9"/>
  <c r="S464" i="9"/>
  <c r="U464" i="9" s="1"/>
  <c r="N464" i="9"/>
  <c r="M464" i="9" s="1"/>
  <c r="F464" i="9"/>
  <c r="AK463" i="9"/>
  <c r="Y463" i="9"/>
  <c r="W463" i="9"/>
  <c r="S463" i="9"/>
  <c r="U463" i="9" s="1"/>
  <c r="N463" i="9"/>
  <c r="M463" i="9" s="1"/>
  <c r="F463" i="9"/>
  <c r="X463" i="9" s="1"/>
  <c r="AI463" i="9" s="1"/>
  <c r="AK462" i="9"/>
  <c r="Y462" i="9"/>
  <c r="W462" i="9"/>
  <c r="S462" i="9"/>
  <c r="U462" i="9" s="1"/>
  <c r="N462" i="9"/>
  <c r="M462" i="9" s="1"/>
  <c r="F462" i="9"/>
  <c r="X462" i="9" s="1"/>
  <c r="AI462" i="9" s="1"/>
  <c r="AK461" i="9"/>
  <c r="Y461" i="9"/>
  <c r="W461" i="9"/>
  <c r="S461" i="9"/>
  <c r="U461" i="9" s="1"/>
  <c r="N461" i="9"/>
  <c r="M461" i="9" s="1"/>
  <c r="F461" i="9"/>
  <c r="AK460" i="9"/>
  <c r="Y460" i="9"/>
  <c r="W460" i="9"/>
  <c r="S460" i="9"/>
  <c r="U460" i="9" s="1"/>
  <c r="N460" i="9"/>
  <c r="M460" i="9" s="1"/>
  <c r="F460" i="9"/>
  <c r="X460" i="9" s="1"/>
  <c r="AI460" i="9" s="1"/>
  <c r="AK459" i="9"/>
  <c r="Y459" i="9"/>
  <c r="W459" i="9"/>
  <c r="S459" i="9"/>
  <c r="U459" i="9" s="1"/>
  <c r="N459" i="9"/>
  <c r="M459" i="9" s="1"/>
  <c r="F459" i="9"/>
  <c r="X459" i="9" s="1"/>
  <c r="AI459" i="9" s="1"/>
  <c r="AK458" i="9"/>
  <c r="Y458" i="9"/>
  <c r="W458" i="9"/>
  <c r="S458" i="9"/>
  <c r="U458" i="9" s="1"/>
  <c r="N458" i="9"/>
  <c r="M458" i="9" s="1"/>
  <c r="E458" i="9"/>
  <c r="F458" i="9"/>
  <c r="X458" i="9" s="1"/>
  <c r="AI458" i="9" s="1"/>
  <c r="AK457" i="9"/>
  <c r="Y457" i="9"/>
  <c r="W457" i="9"/>
  <c r="S457" i="9"/>
  <c r="U457" i="9" s="1"/>
  <c r="N457" i="9"/>
  <c r="M457" i="9" s="1"/>
  <c r="F457" i="9"/>
  <c r="AK456" i="9"/>
  <c r="Y456" i="9"/>
  <c r="W456" i="9"/>
  <c r="S456" i="9"/>
  <c r="U456" i="9" s="1"/>
  <c r="N456" i="9"/>
  <c r="M456" i="9" s="1"/>
  <c r="E456" i="9"/>
  <c r="F456" i="9"/>
  <c r="AK455" i="9"/>
  <c r="Y455" i="9"/>
  <c r="W455" i="9"/>
  <c r="S455" i="9"/>
  <c r="U455" i="9" s="1"/>
  <c r="N455" i="9"/>
  <c r="M455" i="9" s="1"/>
  <c r="F455" i="9"/>
  <c r="X455" i="9" s="1"/>
  <c r="AI455" i="9" s="1"/>
  <c r="AK454" i="9"/>
  <c r="Y454" i="9"/>
  <c r="W454" i="9"/>
  <c r="S454" i="9"/>
  <c r="U454" i="9" s="1"/>
  <c r="N454" i="9"/>
  <c r="M454" i="9" s="1"/>
  <c r="F454" i="9"/>
  <c r="X454" i="9" s="1"/>
  <c r="AI454" i="9" s="1"/>
  <c r="AK453" i="9"/>
  <c r="Y453" i="9"/>
  <c r="W453" i="9"/>
  <c r="S453" i="9"/>
  <c r="U453" i="9" s="1"/>
  <c r="N453" i="9"/>
  <c r="M453" i="9" s="1"/>
  <c r="E453" i="9"/>
  <c r="F453" i="9"/>
  <c r="AK452" i="9"/>
  <c r="Y452" i="9"/>
  <c r="W452" i="9"/>
  <c r="S452" i="9"/>
  <c r="U452" i="9" s="1"/>
  <c r="N452" i="9"/>
  <c r="M452" i="9" s="1"/>
  <c r="F452" i="9"/>
  <c r="X452" i="9" s="1"/>
  <c r="AI452" i="9" s="1"/>
  <c r="AK451" i="9"/>
  <c r="Y451" i="9"/>
  <c r="W451" i="9"/>
  <c r="S451" i="9"/>
  <c r="U451" i="9" s="1"/>
  <c r="N451" i="9"/>
  <c r="M451" i="9" s="1"/>
  <c r="F451" i="9"/>
  <c r="X451" i="9" s="1"/>
  <c r="AI451" i="9" s="1"/>
  <c r="AK450" i="9"/>
  <c r="Y450" i="9"/>
  <c r="W450" i="9"/>
  <c r="S450" i="9"/>
  <c r="U450" i="9" s="1"/>
  <c r="N450" i="9"/>
  <c r="M450" i="9" s="1"/>
  <c r="E450" i="9"/>
  <c r="F450" i="9"/>
  <c r="X450" i="9" s="1"/>
  <c r="AI450" i="9" s="1"/>
  <c r="AK449" i="9"/>
  <c r="Y449" i="9"/>
  <c r="W449" i="9"/>
  <c r="S449" i="9"/>
  <c r="U449" i="9" s="1"/>
  <c r="N449" i="9"/>
  <c r="M449" i="9" s="1"/>
  <c r="F449" i="9"/>
  <c r="X449" i="9" s="1"/>
  <c r="AI449" i="9" s="1"/>
  <c r="AK448" i="9"/>
  <c r="Y448" i="9"/>
  <c r="W448" i="9"/>
  <c r="S448" i="9"/>
  <c r="U448" i="9" s="1"/>
  <c r="N448" i="9"/>
  <c r="M448" i="9" s="1"/>
  <c r="F448" i="9"/>
  <c r="AK447" i="9"/>
  <c r="Y447" i="9"/>
  <c r="W447" i="9"/>
  <c r="S447" i="9"/>
  <c r="U447" i="9" s="1"/>
  <c r="N447" i="9"/>
  <c r="M447" i="9" s="1"/>
  <c r="F447" i="9"/>
  <c r="X447" i="9" s="1"/>
  <c r="AI447" i="9" s="1"/>
  <c r="AK446" i="9"/>
  <c r="Y446" i="9"/>
  <c r="W446" i="9"/>
  <c r="S446" i="9"/>
  <c r="U446" i="9" s="1"/>
  <c r="N446" i="9"/>
  <c r="M446" i="9" s="1"/>
  <c r="F446" i="9"/>
  <c r="AK445" i="9"/>
  <c r="Y445" i="9"/>
  <c r="W445" i="9"/>
  <c r="S445" i="9"/>
  <c r="U445" i="9" s="1"/>
  <c r="N445" i="9"/>
  <c r="M445" i="9" s="1"/>
  <c r="E445" i="9"/>
  <c r="F445" i="9"/>
  <c r="AK444" i="9"/>
  <c r="Y444" i="9"/>
  <c r="W444" i="9"/>
  <c r="S444" i="9"/>
  <c r="U444" i="9" s="1"/>
  <c r="N444" i="9"/>
  <c r="M444" i="9" s="1"/>
  <c r="F444" i="9"/>
  <c r="X444" i="9" s="1"/>
  <c r="AI444" i="9" s="1"/>
  <c r="AK443" i="9"/>
  <c r="Y443" i="9"/>
  <c r="W443" i="9"/>
  <c r="S443" i="9"/>
  <c r="U443" i="9" s="1"/>
  <c r="N443" i="9"/>
  <c r="M443" i="9"/>
  <c r="F443" i="9"/>
  <c r="X443" i="9" s="1"/>
  <c r="AI443" i="9" s="1"/>
  <c r="AK442" i="9"/>
  <c r="Y442" i="9"/>
  <c r="W442" i="9"/>
  <c r="S442" i="9"/>
  <c r="U442" i="9" s="1"/>
  <c r="N442" i="9"/>
  <c r="M442" i="9" s="1"/>
  <c r="F442" i="9"/>
  <c r="X442" i="9" s="1"/>
  <c r="AI442" i="9" s="1"/>
  <c r="AK441" i="9"/>
  <c r="Y441" i="9"/>
  <c r="W441" i="9"/>
  <c r="S441" i="9"/>
  <c r="U441" i="9" s="1"/>
  <c r="N441" i="9"/>
  <c r="M441" i="9" s="1"/>
  <c r="F441" i="9"/>
  <c r="X441" i="9" s="1"/>
  <c r="AI441" i="9" s="1"/>
  <c r="AK440" i="9"/>
  <c r="Y440" i="9"/>
  <c r="W440" i="9"/>
  <c r="S440" i="9"/>
  <c r="U440" i="9" s="1"/>
  <c r="N440" i="9"/>
  <c r="M440" i="9" s="1"/>
  <c r="F440" i="9"/>
  <c r="X440" i="9" s="1"/>
  <c r="AI440" i="9" s="1"/>
  <c r="AK439" i="9"/>
  <c r="Y439" i="9"/>
  <c r="W439" i="9"/>
  <c r="S439" i="9"/>
  <c r="U439" i="9" s="1"/>
  <c r="N439" i="9"/>
  <c r="M439" i="9" s="1"/>
  <c r="E439" i="9"/>
  <c r="F439" i="9"/>
  <c r="X439" i="9" s="1"/>
  <c r="AI439" i="9" s="1"/>
  <c r="AK438" i="9"/>
  <c r="Y438" i="9"/>
  <c r="W438" i="9"/>
  <c r="S438" i="9"/>
  <c r="U438" i="9" s="1"/>
  <c r="N438" i="9"/>
  <c r="M438" i="9" s="1"/>
  <c r="F438" i="9"/>
  <c r="X438" i="9" s="1"/>
  <c r="AI438" i="9" s="1"/>
  <c r="AK437" i="9"/>
  <c r="Y437" i="9"/>
  <c r="W437" i="9"/>
  <c r="S437" i="9"/>
  <c r="U437" i="9" s="1"/>
  <c r="N437" i="9"/>
  <c r="M437" i="9"/>
  <c r="F437" i="9"/>
  <c r="AK436" i="9"/>
  <c r="Y436" i="9"/>
  <c r="W436" i="9"/>
  <c r="S436" i="9"/>
  <c r="U436" i="9" s="1"/>
  <c r="N436" i="9"/>
  <c r="M436" i="9" s="1"/>
  <c r="F436" i="9"/>
  <c r="X436" i="9" s="1"/>
  <c r="AI436" i="9" s="1"/>
  <c r="AK435" i="9"/>
  <c r="Y435" i="9"/>
  <c r="W435" i="9"/>
  <c r="S435" i="9"/>
  <c r="U435" i="9" s="1"/>
  <c r="N435" i="9"/>
  <c r="M435" i="9"/>
  <c r="F435" i="9"/>
  <c r="X435" i="9" s="1"/>
  <c r="AI435" i="9" s="1"/>
  <c r="AK434" i="9"/>
  <c r="Y434" i="9"/>
  <c r="W434" i="9"/>
  <c r="S434" i="9"/>
  <c r="U434" i="9" s="1"/>
  <c r="N434" i="9"/>
  <c r="M434" i="9" s="1"/>
  <c r="E434" i="9"/>
  <c r="F434" i="9"/>
  <c r="X434" i="9" s="1"/>
  <c r="AI434" i="9" s="1"/>
  <c r="AK433" i="9"/>
  <c r="Y433" i="9"/>
  <c r="W433" i="9"/>
  <c r="S433" i="9"/>
  <c r="U433" i="9" s="1"/>
  <c r="N433" i="9"/>
  <c r="M433" i="9" s="1"/>
  <c r="F433" i="9"/>
  <c r="X433" i="9" s="1"/>
  <c r="AI433" i="9" s="1"/>
  <c r="AK432" i="9"/>
  <c r="Y432" i="9"/>
  <c r="W432" i="9"/>
  <c r="S432" i="9"/>
  <c r="U432" i="9" s="1"/>
  <c r="N432" i="9"/>
  <c r="M432" i="9" s="1"/>
  <c r="F432" i="9"/>
  <c r="AK431" i="9"/>
  <c r="Y431" i="9"/>
  <c r="W431" i="9"/>
  <c r="S431" i="9"/>
  <c r="U431" i="9" s="1"/>
  <c r="N431" i="9"/>
  <c r="M431" i="9" s="1"/>
  <c r="E431" i="9"/>
  <c r="F431" i="9"/>
  <c r="X431" i="9" s="1"/>
  <c r="AI431" i="9" s="1"/>
  <c r="AK430" i="9"/>
  <c r="Y430" i="9"/>
  <c r="W430" i="9"/>
  <c r="S430" i="9"/>
  <c r="U430" i="9" s="1"/>
  <c r="N430" i="9"/>
  <c r="M430" i="9" s="1"/>
  <c r="F430" i="9"/>
  <c r="X430" i="9" s="1"/>
  <c r="AI430" i="9" s="1"/>
  <c r="AK429" i="9"/>
  <c r="Y429" i="9"/>
  <c r="W429" i="9"/>
  <c r="S429" i="9"/>
  <c r="U429" i="9" s="1"/>
  <c r="N429" i="9"/>
  <c r="M429" i="9" s="1"/>
  <c r="E429" i="9"/>
  <c r="F429" i="9"/>
  <c r="X429" i="9" s="1"/>
  <c r="AI429" i="9" s="1"/>
  <c r="AK428" i="9"/>
  <c r="Y428" i="9"/>
  <c r="W428" i="9"/>
  <c r="S428" i="9"/>
  <c r="U428" i="9" s="1"/>
  <c r="N428" i="9"/>
  <c r="M428" i="9" s="1"/>
  <c r="F428" i="9"/>
  <c r="X428" i="9" s="1"/>
  <c r="AI428" i="9" s="1"/>
  <c r="E428" i="9"/>
  <c r="AK427" i="9"/>
  <c r="Y427" i="9"/>
  <c r="W427" i="9"/>
  <c r="S427" i="9"/>
  <c r="U427" i="9" s="1"/>
  <c r="N427" i="9"/>
  <c r="M427" i="9"/>
  <c r="F427" i="9"/>
  <c r="X427" i="9" s="1"/>
  <c r="AI427" i="9" s="1"/>
  <c r="AK426" i="9"/>
  <c r="Y426" i="9"/>
  <c r="W426" i="9"/>
  <c r="S426" i="9"/>
  <c r="U426" i="9" s="1"/>
  <c r="N426" i="9"/>
  <c r="M426" i="9" s="1"/>
  <c r="E426" i="9"/>
  <c r="F426" i="9"/>
  <c r="X426" i="9" s="1"/>
  <c r="AI426" i="9" s="1"/>
  <c r="AK425" i="9"/>
  <c r="Y425" i="9"/>
  <c r="W425" i="9"/>
  <c r="S425" i="9"/>
  <c r="U425" i="9" s="1"/>
  <c r="N425" i="9"/>
  <c r="M425" i="9" s="1"/>
  <c r="F425" i="9"/>
  <c r="X425" i="9" s="1"/>
  <c r="AI425" i="9" s="1"/>
  <c r="AK424" i="9"/>
  <c r="Y424" i="9"/>
  <c r="W424" i="9"/>
  <c r="S424" i="9"/>
  <c r="U424" i="9" s="1"/>
  <c r="N424" i="9"/>
  <c r="M424" i="9"/>
  <c r="F424" i="9"/>
  <c r="AK423" i="9"/>
  <c r="Y423" i="9"/>
  <c r="W423" i="9"/>
  <c r="S423" i="9"/>
  <c r="U423" i="9" s="1"/>
  <c r="N423" i="9"/>
  <c r="M423" i="9" s="1"/>
  <c r="E423" i="9"/>
  <c r="F423" i="9"/>
  <c r="X423" i="9" s="1"/>
  <c r="AI423" i="9" s="1"/>
  <c r="AK422" i="9"/>
  <c r="Y422" i="9"/>
  <c r="W422" i="9"/>
  <c r="S422" i="9"/>
  <c r="U422" i="9" s="1"/>
  <c r="N422" i="9"/>
  <c r="M422" i="9" s="1"/>
  <c r="F422" i="9"/>
  <c r="AK421" i="9"/>
  <c r="Y421" i="9"/>
  <c r="W421" i="9"/>
  <c r="S421" i="9"/>
  <c r="U421" i="9" s="1"/>
  <c r="N421" i="9"/>
  <c r="M421" i="9" s="1"/>
  <c r="E421" i="9"/>
  <c r="F421" i="9"/>
  <c r="X421" i="9" s="1"/>
  <c r="AI421" i="9" s="1"/>
  <c r="AK420" i="9"/>
  <c r="Y420" i="9"/>
  <c r="W420" i="9"/>
  <c r="S420" i="9"/>
  <c r="U420" i="9" s="1"/>
  <c r="N420" i="9"/>
  <c r="M420" i="9" s="1"/>
  <c r="F420" i="9"/>
  <c r="X420" i="9" s="1"/>
  <c r="AI420" i="9" s="1"/>
  <c r="E420" i="9"/>
  <c r="AK419" i="9"/>
  <c r="Y419" i="9"/>
  <c r="W419" i="9"/>
  <c r="S419" i="9"/>
  <c r="U419" i="9" s="1"/>
  <c r="N419" i="9"/>
  <c r="M419" i="9" s="1"/>
  <c r="E419" i="9"/>
  <c r="F419" i="9"/>
  <c r="X419" i="9" s="1"/>
  <c r="AI419" i="9" s="1"/>
  <c r="AK418" i="9"/>
  <c r="Y418" i="9"/>
  <c r="W418" i="9"/>
  <c r="S418" i="9"/>
  <c r="U418" i="9" s="1"/>
  <c r="N418" i="9"/>
  <c r="M418" i="9" s="1"/>
  <c r="F418" i="9"/>
  <c r="X418" i="9" s="1"/>
  <c r="AI418" i="9" s="1"/>
  <c r="AK417" i="9"/>
  <c r="Y417" i="9"/>
  <c r="W417" i="9"/>
  <c r="S417" i="9"/>
  <c r="U417" i="9" s="1"/>
  <c r="N417" i="9"/>
  <c r="M417" i="9" s="1"/>
  <c r="F417" i="9"/>
  <c r="AK416" i="9"/>
  <c r="Y416" i="9"/>
  <c r="W416" i="9"/>
  <c r="S416" i="9"/>
  <c r="U416" i="9" s="1"/>
  <c r="N416" i="9"/>
  <c r="M416" i="9" s="1"/>
  <c r="E416" i="9"/>
  <c r="F416" i="9"/>
  <c r="AK415" i="9"/>
  <c r="Y415" i="9"/>
  <c r="W415" i="9"/>
  <c r="S415" i="9"/>
  <c r="U415" i="9" s="1"/>
  <c r="N415" i="9"/>
  <c r="M415" i="9" s="1"/>
  <c r="E415" i="9"/>
  <c r="F415" i="9"/>
  <c r="X415" i="9" s="1"/>
  <c r="AI415" i="9" s="1"/>
  <c r="AK414" i="9"/>
  <c r="Y414" i="9"/>
  <c r="W414" i="9"/>
  <c r="S414" i="9"/>
  <c r="U414" i="9" s="1"/>
  <c r="N414" i="9"/>
  <c r="M414" i="9" s="1"/>
  <c r="F414" i="9"/>
  <c r="X414" i="9" s="1"/>
  <c r="AI414" i="9" s="1"/>
  <c r="AK413" i="9"/>
  <c r="Y413" i="9"/>
  <c r="W413" i="9"/>
  <c r="S413" i="9"/>
  <c r="U413" i="9" s="1"/>
  <c r="N413" i="9"/>
  <c r="M413" i="9" s="1"/>
  <c r="E413" i="9"/>
  <c r="F413" i="9"/>
  <c r="X413" i="9" s="1"/>
  <c r="AI413" i="9" s="1"/>
  <c r="AK412" i="9"/>
  <c r="Y412" i="9"/>
  <c r="W412" i="9"/>
  <c r="S412" i="9"/>
  <c r="U412" i="9" s="1"/>
  <c r="N412" i="9"/>
  <c r="M412" i="9" s="1"/>
  <c r="F412" i="9"/>
  <c r="X412" i="9" s="1"/>
  <c r="AI412" i="9" s="1"/>
  <c r="AK411" i="9"/>
  <c r="Y411" i="9"/>
  <c r="W411" i="9"/>
  <c r="S411" i="9"/>
  <c r="U411" i="9" s="1"/>
  <c r="N411" i="9"/>
  <c r="M411" i="9" s="1"/>
  <c r="E411" i="9"/>
  <c r="F411" i="9"/>
  <c r="X411" i="9" s="1"/>
  <c r="AI411" i="9" s="1"/>
  <c r="AK410" i="9"/>
  <c r="Y410" i="9"/>
  <c r="W410" i="9"/>
  <c r="S410" i="9"/>
  <c r="U410" i="9" s="1"/>
  <c r="N410" i="9"/>
  <c r="M410" i="9" s="1"/>
  <c r="F410" i="9"/>
  <c r="X410" i="9" s="1"/>
  <c r="AI410" i="9" s="1"/>
  <c r="AK409" i="9"/>
  <c r="Y409" i="9"/>
  <c r="W409" i="9"/>
  <c r="S409" i="9"/>
  <c r="U409" i="9" s="1"/>
  <c r="N409" i="9"/>
  <c r="M409" i="9" s="1"/>
  <c r="F409" i="9"/>
  <c r="AK408" i="9"/>
  <c r="Y408" i="9"/>
  <c r="W408" i="9"/>
  <c r="S408" i="9"/>
  <c r="U408" i="9" s="1"/>
  <c r="N408" i="9"/>
  <c r="M408" i="9" s="1"/>
  <c r="E408" i="9"/>
  <c r="F408" i="9"/>
  <c r="AK407" i="9"/>
  <c r="Y407" i="9"/>
  <c r="W407" i="9"/>
  <c r="S407" i="9"/>
  <c r="U407" i="9" s="1"/>
  <c r="N407" i="9"/>
  <c r="M407" i="9" s="1"/>
  <c r="E407" i="9"/>
  <c r="F407" i="9"/>
  <c r="X407" i="9" s="1"/>
  <c r="AI407" i="9" s="1"/>
  <c r="AK406" i="9"/>
  <c r="Y406" i="9"/>
  <c r="W406" i="9"/>
  <c r="S406" i="9"/>
  <c r="U406" i="9" s="1"/>
  <c r="N406" i="9"/>
  <c r="M406" i="9" s="1"/>
  <c r="F406" i="9"/>
  <c r="X406" i="9" s="1"/>
  <c r="AI406" i="9" s="1"/>
  <c r="AK405" i="9"/>
  <c r="Y405" i="9"/>
  <c r="W405" i="9"/>
  <c r="S405" i="9"/>
  <c r="U405" i="9" s="1"/>
  <c r="N405" i="9"/>
  <c r="M405" i="9"/>
  <c r="F405" i="9"/>
  <c r="X405" i="9" s="1"/>
  <c r="AI405" i="9" s="1"/>
  <c r="AK404" i="9"/>
  <c r="Y404" i="9"/>
  <c r="W404" i="9"/>
  <c r="S404" i="9"/>
  <c r="U404" i="9" s="1"/>
  <c r="N404" i="9"/>
  <c r="M404" i="9"/>
  <c r="F404" i="9"/>
  <c r="X404" i="9" s="1"/>
  <c r="AI404" i="9" s="1"/>
  <c r="AK403" i="9"/>
  <c r="Y403" i="9"/>
  <c r="W403" i="9"/>
  <c r="S403" i="9"/>
  <c r="U403" i="9" s="1"/>
  <c r="N403" i="9"/>
  <c r="M403" i="9"/>
  <c r="F403" i="9"/>
  <c r="X403" i="9" s="1"/>
  <c r="AI403" i="9" s="1"/>
  <c r="AK402" i="9"/>
  <c r="Y402" i="9"/>
  <c r="W402" i="9"/>
  <c r="S402" i="9"/>
  <c r="U402" i="9" s="1"/>
  <c r="N402" i="9"/>
  <c r="M402" i="9" s="1"/>
  <c r="E402" i="9"/>
  <c r="F402" i="9"/>
  <c r="X402" i="9" s="1"/>
  <c r="AI402" i="9" s="1"/>
  <c r="AK401" i="9"/>
  <c r="Y401" i="9"/>
  <c r="W401" i="9"/>
  <c r="S401" i="9"/>
  <c r="U401" i="9" s="1"/>
  <c r="N401" i="9"/>
  <c r="M401" i="9" s="1"/>
  <c r="F401" i="9"/>
  <c r="X401" i="9" s="1"/>
  <c r="AI401" i="9" s="1"/>
  <c r="E401" i="9"/>
  <c r="AK400" i="9"/>
  <c r="Y400" i="9"/>
  <c r="W400" i="9"/>
  <c r="S400" i="9"/>
  <c r="U400" i="9" s="1"/>
  <c r="N400" i="9"/>
  <c r="M400" i="9" s="1"/>
  <c r="E400" i="9"/>
  <c r="F400" i="9"/>
  <c r="X400" i="9" s="1"/>
  <c r="AI400" i="9" s="1"/>
  <c r="AK399" i="9"/>
  <c r="Y399" i="9"/>
  <c r="W399" i="9"/>
  <c r="S399" i="9"/>
  <c r="U399" i="9" s="1"/>
  <c r="N399" i="9"/>
  <c r="M399" i="9" s="1"/>
  <c r="F399" i="9"/>
  <c r="X399" i="9" s="1"/>
  <c r="AI399" i="9" s="1"/>
  <c r="AK398" i="9"/>
  <c r="Y398" i="9"/>
  <c r="W398" i="9"/>
  <c r="S398" i="9"/>
  <c r="U398" i="9" s="1"/>
  <c r="N398" i="9"/>
  <c r="M398" i="9" s="1"/>
  <c r="F398" i="9"/>
  <c r="X398" i="9" s="1"/>
  <c r="AI398" i="9" s="1"/>
  <c r="AK397" i="9"/>
  <c r="Y397" i="9"/>
  <c r="W397" i="9"/>
  <c r="S397" i="9"/>
  <c r="U397" i="9" s="1"/>
  <c r="N397" i="9"/>
  <c r="M397" i="9"/>
  <c r="E397" i="9"/>
  <c r="F397" i="9"/>
  <c r="AK396" i="9"/>
  <c r="Y396" i="9"/>
  <c r="W396" i="9"/>
  <c r="S396" i="9"/>
  <c r="U396" i="9" s="1"/>
  <c r="N396" i="9"/>
  <c r="M396" i="9"/>
  <c r="F396" i="9"/>
  <c r="X396" i="9" s="1"/>
  <c r="AI396" i="9" s="1"/>
  <c r="AK395" i="9"/>
  <c r="Y395" i="9"/>
  <c r="W395" i="9"/>
  <c r="S395" i="9"/>
  <c r="U395" i="9" s="1"/>
  <c r="N395" i="9"/>
  <c r="M395" i="9"/>
  <c r="E395" i="9"/>
  <c r="F395" i="9"/>
  <c r="AK394" i="9"/>
  <c r="Y394" i="9"/>
  <c r="W394" i="9"/>
  <c r="S394" i="9"/>
  <c r="U394" i="9" s="1"/>
  <c r="N394" i="9"/>
  <c r="M394" i="9" s="1"/>
  <c r="E394" i="9"/>
  <c r="F394" i="9"/>
  <c r="X394" i="9" s="1"/>
  <c r="AI394" i="9" s="1"/>
  <c r="AK393" i="9"/>
  <c r="Y393" i="9"/>
  <c r="W393" i="9"/>
  <c r="S393" i="9"/>
  <c r="U393" i="9" s="1"/>
  <c r="N393" i="9"/>
  <c r="M393" i="9" s="1"/>
  <c r="F393" i="9"/>
  <c r="E393" i="9"/>
  <c r="AK392" i="9"/>
  <c r="Y392" i="9"/>
  <c r="W392" i="9"/>
  <c r="S392" i="9"/>
  <c r="U392" i="9" s="1"/>
  <c r="N392" i="9"/>
  <c r="M392" i="9" s="1"/>
  <c r="F392" i="9"/>
  <c r="AK391" i="9"/>
  <c r="Y391" i="9"/>
  <c r="W391" i="9"/>
  <c r="S391" i="9"/>
  <c r="U391" i="9" s="1"/>
  <c r="N391" i="9"/>
  <c r="M391" i="9" s="1"/>
  <c r="E391" i="9"/>
  <c r="F391" i="9"/>
  <c r="X391" i="9" s="1"/>
  <c r="AI391" i="9" s="1"/>
  <c r="AK390" i="9"/>
  <c r="Y390" i="9"/>
  <c r="W390" i="9"/>
  <c r="S390" i="9"/>
  <c r="U390" i="9" s="1"/>
  <c r="N390" i="9"/>
  <c r="M390" i="9" s="1"/>
  <c r="F390" i="9"/>
  <c r="X390" i="9" s="1"/>
  <c r="AI390" i="9" s="1"/>
  <c r="AK389" i="9"/>
  <c r="Y389" i="9"/>
  <c r="W389" i="9"/>
  <c r="S389" i="9"/>
  <c r="U389" i="9" s="1"/>
  <c r="N389" i="9"/>
  <c r="M389" i="9" s="1"/>
  <c r="F389" i="9"/>
  <c r="X389" i="9" s="1"/>
  <c r="AI389" i="9" s="1"/>
  <c r="AK388" i="9"/>
  <c r="Y388" i="9"/>
  <c r="W388" i="9"/>
  <c r="S388" i="9"/>
  <c r="U388" i="9" s="1"/>
  <c r="N388" i="9"/>
  <c r="M388" i="9" s="1"/>
  <c r="F388" i="9"/>
  <c r="X388" i="9" s="1"/>
  <c r="AI388" i="9" s="1"/>
  <c r="AK387" i="9"/>
  <c r="Y387" i="9"/>
  <c r="W387" i="9"/>
  <c r="S387" i="9"/>
  <c r="U387" i="9" s="1"/>
  <c r="N387" i="9"/>
  <c r="M387" i="9" s="1"/>
  <c r="F387" i="9"/>
  <c r="X387" i="9" s="1"/>
  <c r="AI387" i="9" s="1"/>
  <c r="AK386" i="9"/>
  <c r="Y386" i="9"/>
  <c r="W386" i="9"/>
  <c r="S386" i="9"/>
  <c r="U386" i="9" s="1"/>
  <c r="N386" i="9"/>
  <c r="M386" i="9" s="1"/>
  <c r="F386" i="9"/>
  <c r="X386" i="9" s="1"/>
  <c r="AI386" i="9" s="1"/>
  <c r="AK385" i="9"/>
  <c r="Y385" i="9"/>
  <c r="W385" i="9"/>
  <c r="S385" i="9"/>
  <c r="U385" i="9" s="1"/>
  <c r="N385" i="9"/>
  <c r="M385" i="9" s="1"/>
  <c r="F385" i="9"/>
  <c r="X385" i="9" s="1"/>
  <c r="AI385" i="9" s="1"/>
  <c r="AK384" i="9"/>
  <c r="Y384" i="9"/>
  <c r="W384" i="9"/>
  <c r="S384" i="9"/>
  <c r="U384" i="9" s="1"/>
  <c r="N384" i="9"/>
  <c r="M384" i="9" s="1"/>
  <c r="F384" i="9"/>
  <c r="X384" i="9" s="1"/>
  <c r="AI384" i="9" s="1"/>
  <c r="AK383" i="9"/>
  <c r="Y383" i="9"/>
  <c r="W383" i="9"/>
  <c r="S383" i="9"/>
  <c r="U383" i="9" s="1"/>
  <c r="N383" i="9"/>
  <c r="M383" i="9" s="1"/>
  <c r="F383" i="9"/>
  <c r="X383" i="9" s="1"/>
  <c r="AI383" i="9" s="1"/>
  <c r="AK382" i="9"/>
  <c r="Y382" i="9"/>
  <c r="W382" i="9"/>
  <c r="S382" i="9"/>
  <c r="U382" i="9" s="1"/>
  <c r="N382" i="9"/>
  <c r="M382" i="9" s="1"/>
  <c r="E382" i="9"/>
  <c r="F382" i="9"/>
  <c r="AK381" i="9"/>
  <c r="Y381" i="9"/>
  <c r="W381" i="9"/>
  <c r="S381" i="9"/>
  <c r="U381" i="9" s="1"/>
  <c r="N381" i="9"/>
  <c r="M381" i="9" s="1"/>
  <c r="F381" i="9"/>
  <c r="X381" i="9" s="1"/>
  <c r="AI381" i="9" s="1"/>
  <c r="AK380" i="9"/>
  <c r="Y380" i="9"/>
  <c r="W380" i="9"/>
  <c r="S380" i="9"/>
  <c r="U380" i="9" s="1"/>
  <c r="N380" i="9"/>
  <c r="M380" i="9" s="1"/>
  <c r="F380" i="9"/>
  <c r="X380" i="9" s="1"/>
  <c r="AI380" i="9" s="1"/>
  <c r="E380" i="9"/>
  <c r="AK379" i="9"/>
  <c r="Y379" i="9"/>
  <c r="W379" i="9"/>
  <c r="S379" i="9"/>
  <c r="U379" i="9" s="1"/>
  <c r="N379" i="9"/>
  <c r="M379" i="9" s="1"/>
  <c r="E379" i="9"/>
  <c r="F379" i="9"/>
  <c r="X379" i="9" s="1"/>
  <c r="AI379" i="9" s="1"/>
  <c r="AK378" i="9"/>
  <c r="Y378" i="9"/>
  <c r="W378" i="9"/>
  <c r="S378" i="9"/>
  <c r="U378" i="9" s="1"/>
  <c r="N378" i="9"/>
  <c r="M378" i="9" s="1"/>
  <c r="F378" i="9"/>
  <c r="X378" i="9" s="1"/>
  <c r="AI378" i="9" s="1"/>
  <c r="AK377" i="9"/>
  <c r="Y377" i="9"/>
  <c r="W377" i="9"/>
  <c r="S377" i="9"/>
  <c r="U377" i="9" s="1"/>
  <c r="N377" i="9"/>
  <c r="M377" i="9" s="1"/>
  <c r="F377" i="9"/>
  <c r="X377" i="9" s="1"/>
  <c r="AI377" i="9" s="1"/>
  <c r="E377" i="9"/>
  <c r="AK376" i="9"/>
  <c r="Y376" i="9"/>
  <c r="W376" i="9"/>
  <c r="S376" i="9"/>
  <c r="U376" i="9" s="1"/>
  <c r="N376" i="9"/>
  <c r="M376" i="9"/>
  <c r="F376" i="9"/>
  <c r="X376" i="9" s="1"/>
  <c r="AI376" i="9" s="1"/>
  <c r="AK375" i="9"/>
  <c r="Y375" i="9"/>
  <c r="W375" i="9"/>
  <c r="S375" i="9"/>
  <c r="U375" i="9" s="1"/>
  <c r="N375" i="9"/>
  <c r="M375" i="9" s="1"/>
  <c r="E375" i="9"/>
  <c r="F375" i="9"/>
  <c r="X375" i="9" s="1"/>
  <c r="AI375" i="9" s="1"/>
  <c r="AK374" i="9"/>
  <c r="Y374" i="9"/>
  <c r="W374" i="9"/>
  <c r="S374" i="9"/>
  <c r="U374" i="9" s="1"/>
  <c r="N374" i="9"/>
  <c r="M374" i="9" s="1"/>
  <c r="E374" i="9"/>
  <c r="F374" i="9"/>
  <c r="X374" i="9" s="1"/>
  <c r="AI374" i="9" s="1"/>
  <c r="AK373" i="9"/>
  <c r="Y373" i="9"/>
  <c r="W373" i="9"/>
  <c r="S373" i="9"/>
  <c r="U373" i="9" s="1"/>
  <c r="N373" i="9"/>
  <c r="M373" i="9" s="1"/>
  <c r="F373" i="9"/>
  <c r="X373" i="9" s="1"/>
  <c r="AI373" i="9" s="1"/>
  <c r="AK372" i="9"/>
  <c r="Y372" i="9"/>
  <c r="W372" i="9"/>
  <c r="S372" i="9"/>
  <c r="U372" i="9" s="1"/>
  <c r="N372" i="9"/>
  <c r="M372" i="9" s="1"/>
  <c r="F372" i="9"/>
  <c r="X372" i="9" s="1"/>
  <c r="AI372" i="9" s="1"/>
  <c r="E372" i="9"/>
  <c r="AK371" i="9"/>
  <c r="Y371" i="9"/>
  <c r="W371" i="9"/>
  <c r="S371" i="9"/>
  <c r="U371" i="9" s="1"/>
  <c r="N371" i="9"/>
  <c r="M371" i="9" s="1"/>
  <c r="E371" i="9"/>
  <c r="F371" i="9"/>
  <c r="X371" i="9" s="1"/>
  <c r="AI371" i="9" s="1"/>
  <c r="AK370" i="9"/>
  <c r="Y370" i="9"/>
  <c r="W370" i="9"/>
  <c r="S370" i="9"/>
  <c r="U370" i="9" s="1"/>
  <c r="N370" i="9"/>
  <c r="M370" i="9" s="1"/>
  <c r="F370" i="9"/>
  <c r="X370" i="9" s="1"/>
  <c r="AI370" i="9" s="1"/>
  <c r="AK369" i="9"/>
  <c r="Y369" i="9"/>
  <c r="W369" i="9"/>
  <c r="S369" i="9"/>
  <c r="U369" i="9" s="1"/>
  <c r="N369" i="9"/>
  <c r="M369" i="9" s="1"/>
  <c r="F369" i="9"/>
  <c r="X369" i="9" s="1"/>
  <c r="AI369" i="9" s="1"/>
  <c r="E369" i="9"/>
  <c r="AK368" i="9"/>
  <c r="Y368" i="9"/>
  <c r="W368" i="9"/>
  <c r="S368" i="9"/>
  <c r="U368" i="9" s="1"/>
  <c r="N368" i="9"/>
  <c r="M368" i="9"/>
  <c r="E368" i="9"/>
  <c r="F368" i="9"/>
  <c r="AK367" i="9"/>
  <c r="Y367" i="9"/>
  <c r="W367" i="9"/>
  <c r="S367" i="9"/>
  <c r="U367" i="9" s="1"/>
  <c r="N367" i="9"/>
  <c r="M367" i="9"/>
  <c r="F367" i="9"/>
  <c r="X367" i="9" s="1"/>
  <c r="AI367" i="9" s="1"/>
  <c r="AK366" i="9"/>
  <c r="Y366" i="9"/>
  <c r="W366" i="9"/>
  <c r="S366" i="9"/>
  <c r="U366" i="9" s="1"/>
  <c r="N366" i="9"/>
  <c r="M366" i="9" s="1"/>
  <c r="F366" i="9"/>
  <c r="X366" i="9" s="1"/>
  <c r="AI366" i="9" s="1"/>
  <c r="E366" i="9"/>
  <c r="AK365" i="9"/>
  <c r="Y365" i="9"/>
  <c r="W365" i="9"/>
  <c r="S365" i="9"/>
  <c r="U365" i="9" s="1"/>
  <c r="N365" i="9"/>
  <c r="M365" i="9" s="1"/>
  <c r="F365" i="9"/>
  <c r="X365" i="9" s="1"/>
  <c r="AI365" i="9" s="1"/>
  <c r="AK364" i="9"/>
  <c r="Y364" i="9"/>
  <c r="W364" i="9"/>
  <c r="S364" i="9"/>
  <c r="U364" i="9" s="1"/>
  <c r="N364" i="9"/>
  <c r="M364" i="9" s="1"/>
  <c r="F364" i="9"/>
  <c r="X364" i="9" s="1"/>
  <c r="AI364" i="9" s="1"/>
  <c r="AK363" i="9"/>
  <c r="Y363" i="9"/>
  <c r="W363" i="9"/>
  <c r="S363" i="9"/>
  <c r="U363" i="9" s="1"/>
  <c r="N363" i="9"/>
  <c r="M363" i="9" s="1"/>
  <c r="F363" i="9"/>
  <c r="X363" i="9" s="1"/>
  <c r="AI363" i="9" s="1"/>
  <c r="AK362" i="9"/>
  <c r="Y362" i="9"/>
  <c r="W362" i="9"/>
  <c r="S362" i="9"/>
  <c r="U362" i="9" s="1"/>
  <c r="N362" i="9"/>
  <c r="M362" i="9" s="1"/>
  <c r="F362" i="9"/>
  <c r="X362" i="9" s="1"/>
  <c r="AI362" i="9" s="1"/>
  <c r="AK361" i="9"/>
  <c r="Y361" i="9"/>
  <c r="W361" i="9"/>
  <c r="S361" i="9"/>
  <c r="U361" i="9" s="1"/>
  <c r="N361" i="9"/>
  <c r="M361" i="9" s="1"/>
  <c r="F361" i="9"/>
  <c r="E361" i="9"/>
  <c r="AK360" i="9"/>
  <c r="Y360" i="9"/>
  <c r="W360" i="9"/>
  <c r="S360" i="9"/>
  <c r="U360" i="9" s="1"/>
  <c r="N360" i="9"/>
  <c r="M360" i="9"/>
  <c r="F360" i="9"/>
  <c r="AK359" i="9"/>
  <c r="Y359" i="9"/>
  <c r="W359" i="9"/>
  <c r="S359" i="9"/>
  <c r="U359" i="9" s="1"/>
  <c r="N359" i="9"/>
  <c r="M359" i="9" s="1"/>
  <c r="F359" i="9"/>
  <c r="X359" i="9" s="1"/>
  <c r="AI359" i="9" s="1"/>
  <c r="AK358" i="9"/>
  <c r="Y358" i="9"/>
  <c r="W358" i="9"/>
  <c r="S358" i="9"/>
  <c r="U358" i="9" s="1"/>
  <c r="N358" i="9"/>
  <c r="M358" i="9" s="1"/>
  <c r="F358" i="9"/>
  <c r="X358" i="9" s="1"/>
  <c r="AI358" i="9" s="1"/>
  <c r="AK357" i="9"/>
  <c r="Y357" i="9"/>
  <c r="W357" i="9"/>
  <c r="S357" i="9"/>
  <c r="U357" i="9" s="1"/>
  <c r="N357" i="9"/>
  <c r="M357" i="9" s="1"/>
  <c r="F357" i="9"/>
  <c r="X357" i="9" s="1"/>
  <c r="AI357" i="9" s="1"/>
  <c r="AK356" i="9"/>
  <c r="Y356" i="9"/>
  <c r="W356" i="9"/>
  <c r="S356" i="9"/>
  <c r="U356" i="9" s="1"/>
  <c r="N356" i="9"/>
  <c r="M356" i="9" s="1"/>
  <c r="F356" i="9"/>
  <c r="X356" i="9" s="1"/>
  <c r="AI356" i="9" s="1"/>
  <c r="AK355" i="9"/>
  <c r="Y355" i="9"/>
  <c r="W355" i="9"/>
  <c r="S355" i="9"/>
  <c r="U355" i="9" s="1"/>
  <c r="N355" i="9"/>
  <c r="M355" i="9" s="1"/>
  <c r="F355" i="9"/>
  <c r="E355" i="9"/>
  <c r="AK354" i="9"/>
  <c r="Y354" i="9"/>
  <c r="W354" i="9"/>
  <c r="S354" i="9"/>
  <c r="U354" i="9" s="1"/>
  <c r="N354" i="9"/>
  <c r="M354" i="9" s="1"/>
  <c r="E354" i="9"/>
  <c r="F354" i="9"/>
  <c r="X354" i="9" s="1"/>
  <c r="AI354" i="9" s="1"/>
  <c r="AK353" i="9"/>
  <c r="Y353" i="9"/>
  <c r="W353" i="9"/>
  <c r="S353" i="9"/>
  <c r="U353" i="9" s="1"/>
  <c r="N353" i="9"/>
  <c r="M353" i="9" s="1"/>
  <c r="F353" i="9"/>
  <c r="AK352" i="9"/>
  <c r="Y352" i="9"/>
  <c r="W352" i="9"/>
  <c r="S352" i="9"/>
  <c r="U352" i="9" s="1"/>
  <c r="N352" i="9"/>
  <c r="M352" i="9" s="1"/>
  <c r="F352" i="9"/>
  <c r="X352" i="9" s="1"/>
  <c r="AI352" i="9" s="1"/>
  <c r="AK351" i="9"/>
  <c r="Y351" i="9"/>
  <c r="W351" i="9"/>
  <c r="S351" i="9"/>
  <c r="U351" i="9" s="1"/>
  <c r="N351" i="9"/>
  <c r="M351" i="9" s="1"/>
  <c r="E351" i="9"/>
  <c r="F351" i="9"/>
  <c r="X351" i="9" s="1"/>
  <c r="AI351" i="9" s="1"/>
  <c r="AK350" i="9"/>
  <c r="Y350" i="9"/>
  <c r="W350" i="9"/>
  <c r="S350" i="9"/>
  <c r="U350" i="9" s="1"/>
  <c r="N350" i="9"/>
  <c r="M350" i="9" s="1"/>
  <c r="F350" i="9"/>
  <c r="X350" i="9" s="1"/>
  <c r="AI350" i="9" s="1"/>
  <c r="AK349" i="9"/>
  <c r="Y349" i="9"/>
  <c r="W349" i="9"/>
  <c r="S349" i="9"/>
  <c r="U349" i="9" s="1"/>
  <c r="N349" i="9"/>
  <c r="M349" i="9" s="1"/>
  <c r="F349" i="9"/>
  <c r="X349" i="9" s="1"/>
  <c r="AI349" i="9" s="1"/>
  <c r="AK348" i="9"/>
  <c r="Y348" i="9"/>
  <c r="W348" i="9"/>
  <c r="S348" i="9"/>
  <c r="U348" i="9" s="1"/>
  <c r="N348" i="9"/>
  <c r="M348" i="9" s="1"/>
  <c r="F348" i="9"/>
  <c r="X348" i="9" s="1"/>
  <c r="AI348" i="9" s="1"/>
  <c r="AK347" i="9"/>
  <c r="Y347" i="9"/>
  <c r="W347" i="9"/>
  <c r="S347" i="9"/>
  <c r="U347" i="9" s="1"/>
  <c r="N347" i="9"/>
  <c r="M347" i="9"/>
  <c r="E347" i="9"/>
  <c r="F347" i="9"/>
  <c r="AK346" i="9"/>
  <c r="Y346" i="9"/>
  <c r="W346" i="9"/>
  <c r="S346" i="9"/>
  <c r="U346" i="9" s="1"/>
  <c r="N346" i="9"/>
  <c r="M346" i="9"/>
  <c r="F346" i="9"/>
  <c r="X346" i="9" s="1"/>
  <c r="AI346" i="9" s="1"/>
  <c r="AK345" i="9"/>
  <c r="Y345" i="9"/>
  <c r="W345" i="9"/>
  <c r="S345" i="9"/>
  <c r="U345" i="9" s="1"/>
  <c r="N345" i="9"/>
  <c r="M345" i="9" s="1"/>
  <c r="F345" i="9"/>
  <c r="X345" i="9" s="1"/>
  <c r="AI345" i="9" s="1"/>
  <c r="AK344" i="9"/>
  <c r="Y344" i="9"/>
  <c r="W344" i="9"/>
  <c r="S344" i="9"/>
  <c r="U344" i="9" s="1"/>
  <c r="N344" i="9"/>
  <c r="M344" i="9" s="1"/>
  <c r="F344" i="9"/>
  <c r="AK343" i="9"/>
  <c r="Y343" i="9"/>
  <c r="W343" i="9"/>
  <c r="S343" i="9"/>
  <c r="U343" i="9" s="1"/>
  <c r="N343" i="9"/>
  <c r="M343" i="9" s="1"/>
  <c r="F343" i="9"/>
  <c r="X343" i="9" s="1"/>
  <c r="AI343" i="9" s="1"/>
  <c r="AK342" i="9"/>
  <c r="Y342" i="9"/>
  <c r="W342" i="9"/>
  <c r="S342" i="9"/>
  <c r="U342" i="9" s="1"/>
  <c r="N342" i="9"/>
  <c r="M342" i="9" s="1"/>
  <c r="E342" i="9"/>
  <c r="F342" i="9"/>
  <c r="X342" i="9" s="1"/>
  <c r="AI342" i="9" s="1"/>
  <c r="AK341" i="9"/>
  <c r="Y341" i="9"/>
  <c r="W341" i="9"/>
  <c r="S341" i="9"/>
  <c r="U341" i="9" s="1"/>
  <c r="N341" i="9"/>
  <c r="M341" i="9" s="1"/>
  <c r="F341" i="9"/>
  <c r="X341" i="9" s="1"/>
  <c r="AI341" i="9" s="1"/>
  <c r="AK340" i="9"/>
  <c r="Y340" i="9"/>
  <c r="W340" i="9"/>
  <c r="S340" i="9"/>
  <c r="U340" i="9" s="1"/>
  <c r="N340" i="9"/>
  <c r="M340" i="9" s="1"/>
  <c r="F340" i="9"/>
  <c r="X340" i="9" s="1"/>
  <c r="AI340" i="9" s="1"/>
  <c r="E340" i="9"/>
  <c r="AK339" i="9"/>
  <c r="Y339" i="9"/>
  <c r="W339" i="9"/>
  <c r="S339" i="9"/>
  <c r="U339" i="9" s="1"/>
  <c r="N339" i="9"/>
  <c r="M339" i="9"/>
  <c r="F339" i="9"/>
  <c r="R339" i="9" s="1"/>
  <c r="AE339" i="9" s="1"/>
  <c r="AK338" i="9"/>
  <c r="Y338" i="9"/>
  <c r="W338" i="9"/>
  <c r="S338" i="9"/>
  <c r="U338" i="9" s="1"/>
  <c r="N338" i="9"/>
  <c r="M338" i="9" s="1"/>
  <c r="F338" i="9"/>
  <c r="X338" i="9" s="1"/>
  <c r="AI338" i="9" s="1"/>
  <c r="AK337" i="9"/>
  <c r="Y337" i="9"/>
  <c r="W337" i="9"/>
  <c r="S337" i="9"/>
  <c r="U337" i="9" s="1"/>
  <c r="N337" i="9"/>
  <c r="M337" i="9" s="1"/>
  <c r="F337" i="9"/>
  <c r="X337" i="9" s="1"/>
  <c r="AI337" i="9" s="1"/>
  <c r="AK336" i="9"/>
  <c r="Y336" i="9"/>
  <c r="W336" i="9"/>
  <c r="S336" i="9"/>
  <c r="U336" i="9" s="1"/>
  <c r="N336" i="9"/>
  <c r="M336" i="9" s="1"/>
  <c r="F336" i="9"/>
  <c r="AK335" i="9"/>
  <c r="Y335" i="9"/>
  <c r="W335" i="9"/>
  <c r="S335" i="9"/>
  <c r="U335" i="9" s="1"/>
  <c r="N335" i="9"/>
  <c r="M335" i="9" s="1"/>
  <c r="F335" i="9"/>
  <c r="X335" i="9" s="1"/>
  <c r="AI335" i="9" s="1"/>
  <c r="AK334" i="9"/>
  <c r="Y334" i="9"/>
  <c r="W334" i="9"/>
  <c r="S334" i="9"/>
  <c r="U334" i="9" s="1"/>
  <c r="N334" i="9"/>
  <c r="M334" i="9" s="1"/>
  <c r="F334" i="9"/>
  <c r="X334" i="9" s="1"/>
  <c r="AI334" i="9" s="1"/>
  <c r="E334" i="9"/>
  <c r="AK333" i="9"/>
  <c r="Y333" i="9"/>
  <c r="W333" i="9"/>
  <c r="S333" i="9"/>
  <c r="U333" i="9" s="1"/>
  <c r="N333" i="9"/>
  <c r="M333" i="9" s="1"/>
  <c r="F333" i="9"/>
  <c r="AK332" i="9"/>
  <c r="Y332" i="9"/>
  <c r="W332" i="9"/>
  <c r="S332" i="9"/>
  <c r="U332" i="9" s="1"/>
  <c r="N332" i="9"/>
  <c r="M332" i="9" s="1"/>
  <c r="F332" i="9"/>
  <c r="X332" i="9" s="1"/>
  <c r="AI332" i="9" s="1"/>
  <c r="E332" i="9"/>
  <c r="AK331" i="9"/>
  <c r="Y331" i="9"/>
  <c r="W331" i="9"/>
  <c r="S331" i="9"/>
  <c r="U331" i="9" s="1"/>
  <c r="N331" i="9"/>
  <c r="M331" i="9"/>
  <c r="F331" i="9"/>
  <c r="X331" i="9" s="1"/>
  <c r="AI331" i="9" s="1"/>
  <c r="AK330" i="9"/>
  <c r="Y330" i="9"/>
  <c r="W330" i="9"/>
  <c r="S330" i="9"/>
  <c r="U330" i="9" s="1"/>
  <c r="N330" i="9"/>
  <c r="M330" i="9" s="1"/>
  <c r="F330" i="9"/>
  <c r="X330" i="9" s="1"/>
  <c r="AI330" i="9" s="1"/>
  <c r="AK329" i="9"/>
  <c r="Y329" i="9"/>
  <c r="W329" i="9"/>
  <c r="S329" i="9"/>
  <c r="U329" i="9" s="1"/>
  <c r="N329" i="9"/>
  <c r="M329" i="9" s="1"/>
  <c r="F329" i="9"/>
  <c r="X329" i="9" s="1"/>
  <c r="AI329" i="9" s="1"/>
  <c r="AK328" i="9"/>
  <c r="Y328" i="9"/>
  <c r="W328" i="9"/>
  <c r="S328" i="9"/>
  <c r="U328" i="9" s="1"/>
  <c r="N328" i="9"/>
  <c r="M328" i="9" s="1"/>
  <c r="F328" i="9"/>
  <c r="X328" i="9" s="1"/>
  <c r="AI328" i="9" s="1"/>
  <c r="AK327" i="9"/>
  <c r="Y327" i="9"/>
  <c r="W327" i="9"/>
  <c r="S327" i="9"/>
  <c r="U327" i="9" s="1"/>
  <c r="N327" i="9"/>
  <c r="M327" i="9" s="1"/>
  <c r="F327" i="9"/>
  <c r="X327" i="9" s="1"/>
  <c r="AI327" i="9" s="1"/>
  <c r="AK326" i="9"/>
  <c r="Y326" i="9"/>
  <c r="W326" i="9"/>
  <c r="S326" i="9"/>
  <c r="U326" i="9" s="1"/>
  <c r="N326" i="9"/>
  <c r="M326" i="9" s="1"/>
  <c r="F326" i="9"/>
  <c r="X326" i="9" s="1"/>
  <c r="AI326" i="9" s="1"/>
  <c r="E326" i="9"/>
  <c r="AK325" i="9"/>
  <c r="Y325" i="9"/>
  <c r="W325" i="9"/>
  <c r="S325" i="9"/>
  <c r="U325" i="9" s="1"/>
  <c r="N325" i="9"/>
  <c r="M325" i="9"/>
  <c r="F325" i="9"/>
  <c r="AK324" i="9"/>
  <c r="Y324" i="9"/>
  <c r="W324" i="9"/>
  <c r="S324" i="9"/>
  <c r="U324" i="9" s="1"/>
  <c r="N324" i="9"/>
  <c r="M324" i="9"/>
  <c r="F324" i="9"/>
  <c r="X324" i="9" s="1"/>
  <c r="AI324" i="9" s="1"/>
  <c r="E324" i="9"/>
  <c r="AK323" i="9"/>
  <c r="Y323" i="9"/>
  <c r="W323" i="9"/>
  <c r="S323" i="9"/>
  <c r="U323" i="9" s="1"/>
  <c r="N323" i="9"/>
  <c r="M323" i="9"/>
  <c r="F323" i="9"/>
  <c r="AK322" i="9"/>
  <c r="Y322" i="9"/>
  <c r="W322" i="9"/>
  <c r="S322" i="9"/>
  <c r="U322" i="9" s="1"/>
  <c r="N322" i="9"/>
  <c r="M322" i="9" s="1"/>
  <c r="E322" i="9"/>
  <c r="F322" i="9"/>
  <c r="X322" i="9" s="1"/>
  <c r="AI322" i="9" s="1"/>
  <c r="AK321" i="9"/>
  <c r="Y321" i="9"/>
  <c r="W321" i="9"/>
  <c r="S321" i="9"/>
  <c r="U321" i="9" s="1"/>
  <c r="N321" i="9"/>
  <c r="M321" i="9" s="1"/>
  <c r="F321" i="9"/>
  <c r="X321" i="9" s="1"/>
  <c r="AI321" i="9" s="1"/>
  <c r="E321" i="9"/>
  <c r="AK320" i="9"/>
  <c r="Y320" i="9"/>
  <c r="W320" i="9"/>
  <c r="S320" i="9"/>
  <c r="U320" i="9" s="1"/>
  <c r="N320" i="9"/>
  <c r="M320" i="9" s="1"/>
  <c r="F320" i="9"/>
  <c r="X320" i="9" s="1"/>
  <c r="AI320" i="9" s="1"/>
  <c r="AK319" i="9"/>
  <c r="Y319" i="9"/>
  <c r="W319" i="9"/>
  <c r="S319" i="9"/>
  <c r="U319" i="9" s="1"/>
  <c r="N319" i="9"/>
  <c r="M319" i="9" s="1"/>
  <c r="F319" i="9"/>
  <c r="X319" i="9" s="1"/>
  <c r="AI319" i="9" s="1"/>
  <c r="AK318" i="9"/>
  <c r="Y318" i="9"/>
  <c r="W318" i="9"/>
  <c r="S318" i="9"/>
  <c r="U318" i="9" s="1"/>
  <c r="N318" i="9"/>
  <c r="M318" i="9" s="1"/>
  <c r="E318" i="9"/>
  <c r="F318" i="9"/>
  <c r="AK317" i="9"/>
  <c r="Y317" i="9"/>
  <c r="W317" i="9"/>
  <c r="S317" i="9"/>
  <c r="U317" i="9" s="1"/>
  <c r="N317" i="9"/>
  <c r="M317" i="9"/>
  <c r="F317" i="9"/>
  <c r="AK316" i="9"/>
  <c r="Y316" i="9"/>
  <c r="W316" i="9"/>
  <c r="S316" i="9"/>
  <c r="U316" i="9" s="1"/>
  <c r="N316" i="9"/>
  <c r="M316" i="9" s="1"/>
  <c r="E316" i="9"/>
  <c r="F316" i="9"/>
  <c r="X316" i="9" s="1"/>
  <c r="AI316" i="9" s="1"/>
  <c r="AK315" i="9"/>
  <c r="Y315" i="9"/>
  <c r="W315" i="9"/>
  <c r="S315" i="9"/>
  <c r="U315" i="9" s="1"/>
  <c r="N315" i="9"/>
  <c r="M315" i="9" s="1"/>
  <c r="F315" i="9"/>
  <c r="AK314" i="9"/>
  <c r="Y314" i="9"/>
  <c r="W314" i="9"/>
  <c r="S314" i="9"/>
  <c r="U314" i="9" s="1"/>
  <c r="N314" i="9"/>
  <c r="M314" i="9" s="1"/>
  <c r="F314" i="9"/>
  <c r="X314" i="9" s="1"/>
  <c r="AI314" i="9" s="1"/>
  <c r="AK313" i="9"/>
  <c r="Y313" i="9"/>
  <c r="W313" i="9"/>
  <c r="S313" i="9"/>
  <c r="U313" i="9" s="1"/>
  <c r="N313" i="9"/>
  <c r="M313" i="9" s="1"/>
  <c r="F313" i="9"/>
  <c r="X313" i="9" s="1"/>
  <c r="AI313" i="9" s="1"/>
  <c r="E313" i="9"/>
  <c r="AK312" i="9"/>
  <c r="Y312" i="9"/>
  <c r="W312" i="9"/>
  <c r="S312" i="9"/>
  <c r="U312" i="9" s="1"/>
  <c r="N312" i="9"/>
  <c r="M312" i="9" s="1"/>
  <c r="F312" i="9"/>
  <c r="X312" i="9" s="1"/>
  <c r="AI312" i="9" s="1"/>
  <c r="AK311" i="9"/>
  <c r="Y311" i="9"/>
  <c r="W311" i="9"/>
  <c r="S311" i="9"/>
  <c r="U311" i="9" s="1"/>
  <c r="N311" i="9"/>
  <c r="M311" i="9" s="1"/>
  <c r="F311" i="9"/>
  <c r="X311" i="9" s="1"/>
  <c r="AI311" i="9" s="1"/>
  <c r="AK310" i="9"/>
  <c r="Y310" i="9"/>
  <c r="W310" i="9"/>
  <c r="S310" i="9"/>
  <c r="U310" i="9" s="1"/>
  <c r="N310" i="9"/>
  <c r="M310" i="9" s="1"/>
  <c r="F310" i="9"/>
  <c r="X310" i="9" s="1"/>
  <c r="AI310" i="9" s="1"/>
  <c r="AK309" i="9"/>
  <c r="Y309" i="9"/>
  <c r="W309" i="9"/>
  <c r="S309" i="9"/>
  <c r="U309" i="9" s="1"/>
  <c r="N309" i="9"/>
  <c r="M309" i="9" s="1"/>
  <c r="F309" i="9"/>
  <c r="X309" i="9" s="1"/>
  <c r="AI309" i="9" s="1"/>
  <c r="E309" i="9"/>
  <c r="AK308" i="9"/>
  <c r="Y308" i="9"/>
  <c r="W308" i="9"/>
  <c r="S308" i="9"/>
  <c r="U308" i="9" s="1"/>
  <c r="N308" i="9"/>
  <c r="M308" i="9" s="1"/>
  <c r="E308" i="9"/>
  <c r="F308" i="9"/>
  <c r="X308" i="9" s="1"/>
  <c r="AI308" i="9" s="1"/>
  <c r="AK307" i="9"/>
  <c r="Y307" i="9"/>
  <c r="W307" i="9"/>
  <c r="S307" i="9"/>
  <c r="U307" i="9" s="1"/>
  <c r="N307" i="9"/>
  <c r="M307" i="9" s="1"/>
  <c r="E307" i="9"/>
  <c r="F307" i="9"/>
  <c r="X307" i="9" s="1"/>
  <c r="AI307" i="9" s="1"/>
  <c r="AK306" i="9"/>
  <c r="Y306" i="9"/>
  <c r="W306" i="9"/>
  <c r="S306" i="9"/>
  <c r="U306" i="9" s="1"/>
  <c r="N306" i="9"/>
  <c r="M306" i="9" s="1"/>
  <c r="E306" i="9"/>
  <c r="F306" i="9"/>
  <c r="X306" i="9" s="1"/>
  <c r="AI306" i="9" s="1"/>
  <c r="AK305" i="9"/>
  <c r="Y305" i="9"/>
  <c r="W305" i="9"/>
  <c r="S305" i="9"/>
  <c r="U305" i="9" s="1"/>
  <c r="N305" i="9"/>
  <c r="M305" i="9" s="1"/>
  <c r="F305" i="9"/>
  <c r="X305" i="9" s="1"/>
  <c r="AI305" i="9" s="1"/>
  <c r="AK304" i="9"/>
  <c r="Y304" i="9"/>
  <c r="W304" i="9"/>
  <c r="S304" i="9"/>
  <c r="U304" i="9" s="1"/>
  <c r="N304" i="9"/>
  <c r="M304" i="9" s="1"/>
  <c r="F304" i="9"/>
  <c r="X304" i="9" s="1"/>
  <c r="AI304" i="9" s="1"/>
  <c r="AK303" i="9"/>
  <c r="Y303" i="9"/>
  <c r="W303" i="9"/>
  <c r="S303" i="9"/>
  <c r="U303" i="9" s="1"/>
  <c r="N303" i="9"/>
  <c r="M303" i="9" s="1"/>
  <c r="F303" i="9"/>
  <c r="X303" i="9" s="1"/>
  <c r="AI303" i="9" s="1"/>
  <c r="AK302" i="9"/>
  <c r="Y302" i="9"/>
  <c r="W302" i="9"/>
  <c r="S302" i="9"/>
  <c r="U302" i="9" s="1"/>
  <c r="N302" i="9"/>
  <c r="M302" i="9" s="1"/>
  <c r="F302" i="9"/>
  <c r="X302" i="9" s="1"/>
  <c r="AI302" i="9" s="1"/>
  <c r="AK301" i="9"/>
  <c r="Y301" i="9"/>
  <c r="W301" i="9"/>
  <c r="S301" i="9"/>
  <c r="U301" i="9" s="1"/>
  <c r="N301" i="9"/>
  <c r="M301" i="9" s="1"/>
  <c r="F301" i="9"/>
  <c r="X301" i="9" s="1"/>
  <c r="AI301" i="9" s="1"/>
  <c r="E301" i="9"/>
  <c r="AK300" i="9"/>
  <c r="Y300" i="9"/>
  <c r="W300" i="9"/>
  <c r="S300" i="9"/>
  <c r="U300" i="9" s="1"/>
  <c r="N300" i="9"/>
  <c r="M300" i="9" s="1"/>
  <c r="E300" i="9"/>
  <c r="F300" i="9"/>
  <c r="X300" i="9" s="1"/>
  <c r="AI300" i="9" s="1"/>
  <c r="AK299" i="9"/>
  <c r="Y299" i="9"/>
  <c r="W299" i="9"/>
  <c r="S299" i="9"/>
  <c r="U299" i="9" s="1"/>
  <c r="N299" i="9"/>
  <c r="M299" i="9" s="1"/>
  <c r="E299" i="9"/>
  <c r="F299" i="9"/>
  <c r="X299" i="9" s="1"/>
  <c r="AI299" i="9" s="1"/>
  <c r="AK298" i="9"/>
  <c r="Y298" i="9"/>
  <c r="W298" i="9"/>
  <c r="S298" i="9"/>
  <c r="U298" i="9" s="1"/>
  <c r="N298" i="9"/>
  <c r="M298" i="9"/>
  <c r="E298" i="9"/>
  <c r="F298" i="9"/>
  <c r="X298" i="9" s="1"/>
  <c r="AI298" i="9" s="1"/>
  <c r="AK297" i="9"/>
  <c r="Y297" i="9"/>
  <c r="W297" i="9"/>
  <c r="S297" i="9"/>
  <c r="U297" i="9" s="1"/>
  <c r="N297" i="9"/>
  <c r="M297" i="9"/>
  <c r="E297" i="9"/>
  <c r="F297" i="9"/>
  <c r="X297" i="9" s="1"/>
  <c r="AI297" i="9" s="1"/>
  <c r="AK296" i="9"/>
  <c r="Y296" i="9"/>
  <c r="W296" i="9"/>
  <c r="S296" i="9"/>
  <c r="U296" i="9" s="1"/>
  <c r="N296" i="9"/>
  <c r="M296" i="9"/>
  <c r="F296" i="9"/>
  <c r="X296" i="9" s="1"/>
  <c r="AI296" i="9" s="1"/>
  <c r="E296" i="9"/>
  <c r="AK295" i="9"/>
  <c r="Y295" i="9"/>
  <c r="W295" i="9"/>
  <c r="S295" i="9"/>
  <c r="U295" i="9" s="1"/>
  <c r="N295" i="9"/>
  <c r="M295" i="9"/>
  <c r="E295" i="9"/>
  <c r="F295" i="9"/>
  <c r="X295" i="9" s="1"/>
  <c r="AI295" i="9" s="1"/>
  <c r="AK294" i="9"/>
  <c r="Y294" i="9"/>
  <c r="W294" i="9"/>
  <c r="S294" i="9"/>
  <c r="U294" i="9" s="1"/>
  <c r="N294" i="9"/>
  <c r="M294" i="9"/>
  <c r="F294" i="9"/>
  <c r="E294" i="9"/>
  <c r="AK293" i="9"/>
  <c r="Y293" i="9"/>
  <c r="W293" i="9"/>
  <c r="S293" i="9"/>
  <c r="U293" i="9" s="1"/>
  <c r="N293" i="9"/>
  <c r="M293" i="9" s="1"/>
  <c r="F293" i="9"/>
  <c r="E293" i="9"/>
  <c r="AK292" i="9"/>
  <c r="Y292" i="9"/>
  <c r="W292" i="9"/>
  <c r="S292" i="9"/>
  <c r="U292" i="9" s="1"/>
  <c r="N292" i="9"/>
  <c r="M292" i="9" s="1"/>
  <c r="F292" i="9"/>
  <c r="AK291" i="9"/>
  <c r="Y291" i="9"/>
  <c r="W291" i="9"/>
  <c r="S291" i="9"/>
  <c r="U291" i="9" s="1"/>
  <c r="N291" i="9"/>
  <c r="M291" i="9" s="1"/>
  <c r="E291" i="9"/>
  <c r="F291" i="9"/>
  <c r="X291" i="9" s="1"/>
  <c r="AI291" i="9" s="1"/>
  <c r="AK290" i="9"/>
  <c r="Y290" i="9"/>
  <c r="W290" i="9"/>
  <c r="S290" i="9"/>
  <c r="U290" i="9" s="1"/>
  <c r="N290" i="9"/>
  <c r="M290" i="9" s="1"/>
  <c r="F290" i="9"/>
  <c r="X290" i="9" s="1"/>
  <c r="AI290" i="9" s="1"/>
  <c r="AK289" i="9"/>
  <c r="Y289" i="9"/>
  <c r="W289" i="9"/>
  <c r="S289" i="9"/>
  <c r="U289" i="9" s="1"/>
  <c r="N289" i="9"/>
  <c r="M289" i="9" s="1"/>
  <c r="E289" i="9"/>
  <c r="F289" i="9"/>
  <c r="X289" i="9" s="1"/>
  <c r="AI289" i="9" s="1"/>
  <c r="AK288" i="9"/>
  <c r="Y288" i="9"/>
  <c r="W288" i="9"/>
  <c r="S288" i="9"/>
  <c r="U288" i="9" s="1"/>
  <c r="N288" i="9"/>
  <c r="M288" i="9" s="1"/>
  <c r="F288" i="9"/>
  <c r="X288" i="9" s="1"/>
  <c r="AI288" i="9" s="1"/>
  <c r="E288" i="9"/>
  <c r="AK287" i="9"/>
  <c r="Y287" i="9"/>
  <c r="W287" i="9"/>
  <c r="S287" i="9"/>
  <c r="U287" i="9" s="1"/>
  <c r="N287" i="9"/>
  <c r="M287" i="9" s="1"/>
  <c r="E287" i="9"/>
  <c r="F287" i="9"/>
  <c r="X287" i="9" s="1"/>
  <c r="AI287" i="9" s="1"/>
  <c r="AK286" i="9"/>
  <c r="Y286" i="9"/>
  <c r="W286" i="9"/>
  <c r="S286" i="9"/>
  <c r="U286" i="9" s="1"/>
  <c r="N286" i="9"/>
  <c r="M286" i="9" s="1"/>
  <c r="F286" i="9"/>
  <c r="X286" i="9" s="1"/>
  <c r="AI286" i="9" s="1"/>
  <c r="E286" i="9"/>
  <c r="AK285" i="9"/>
  <c r="Y285" i="9"/>
  <c r="W285" i="9"/>
  <c r="S285" i="9"/>
  <c r="U285" i="9" s="1"/>
  <c r="N285" i="9"/>
  <c r="M285" i="9" s="1"/>
  <c r="F285" i="9"/>
  <c r="E285" i="9"/>
  <c r="AK284" i="9"/>
  <c r="Y284" i="9"/>
  <c r="W284" i="9"/>
  <c r="S284" i="9"/>
  <c r="U284" i="9" s="1"/>
  <c r="N284" i="9"/>
  <c r="M284" i="9" s="1"/>
  <c r="F284" i="9"/>
  <c r="X284" i="9" s="1"/>
  <c r="AI284" i="9" s="1"/>
  <c r="AK283" i="9"/>
  <c r="Y283" i="9"/>
  <c r="W283" i="9"/>
  <c r="S283" i="9"/>
  <c r="U283" i="9" s="1"/>
  <c r="N283" i="9"/>
  <c r="M283" i="9" s="1"/>
  <c r="E283" i="9"/>
  <c r="F283" i="9"/>
  <c r="X283" i="9" s="1"/>
  <c r="AI283" i="9" s="1"/>
  <c r="AK282" i="9"/>
  <c r="Y282" i="9"/>
  <c r="W282" i="9"/>
  <c r="S282" i="9"/>
  <c r="U282" i="9" s="1"/>
  <c r="N282" i="9"/>
  <c r="M282" i="9"/>
  <c r="E282" i="9"/>
  <c r="F282" i="9"/>
  <c r="AK281" i="9"/>
  <c r="Y281" i="9"/>
  <c r="W281" i="9"/>
  <c r="S281" i="9"/>
  <c r="U281" i="9" s="1"/>
  <c r="N281" i="9"/>
  <c r="M281" i="9"/>
  <c r="E281" i="9"/>
  <c r="F281" i="9"/>
  <c r="X281" i="9" s="1"/>
  <c r="AI281" i="9" s="1"/>
  <c r="AK280" i="9"/>
  <c r="Y280" i="9"/>
  <c r="W280" i="9"/>
  <c r="S280" i="9"/>
  <c r="U280" i="9" s="1"/>
  <c r="N280" i="9"/>
  <c r="M280" i="9" s="1"/>
  <c r="F280" i="9"/>
  <c r="X280" i="9" s="1"/>
  <c r="AI280" i="9" s="1"/>
  <c r="E280" i="9"/>
  <c r="AK279" i="9"/>
  <c r="Y279" i="9"/>
  <c r="W279" i="9"/>
  <c r="S279" i="9"/>
  <c r="U279" i="9" s="1"/>
  <c r="N279" i="9"/>
  <c r="M279" i="9" s="1"/>
  <c r="E279" i="9"/>
  <c r="F279" i="9"/>
  <c r="X279" i="9" s="1"/>
  <c r="AI279" i="9" s="1"/>
  <c r="AK278" i="9"/>
  <c r="Y278" i="9"/>
  <c r="W278" i="9"/>
  <c r="S278" i="9"/>
  <c r="U278" i="9" s="1"/>
  <c r="N278" i="9"/>
  <c r="M278" i="9" s="1"/>
  <c r="F278" i="9"/>
  <c r="E278" i="9"/>
  <c r="AK277" i="9"/>
  <c r="Y277" i="9"/>
  <c r="W277" i="9"/>
  <c r="S277" i="9"/>
  <c r="U277" i="9" s="1"/>
  <c r="N277" i="9"/>
  <c r="M277" i="9" s="1"/>
  <c r="F277" i="9"/>
  <c r="X277" i="9" s="1"/>
  <c r="AI277" i="9" s="1"/>
  <c r="AK276" i="9"/>
  <c r="Y276" i="9"/>
  <c r="W276" i="9"/>
  <c r="S276" i="9"/>
  <c r="U276" i="9" s="1"/>
  <c r="N276" i="9"/>
  <c r="M276" i="9" s="1"/>
  <c r="E276" i="9"/>
  <c r="F276" i="9"/>
  <c r="X276" i="9" s="1"/>
  <c r="AI276" i="9" s="1"/>
  <c r="AK275" i="9"/>
  <c r="Y275" i="9"/>
  <c r="W275" i="9"/>
  <c r="S275" i="9"/>
  <c r="U275" i="9" s="1"/>
  <c r="N275" i="9"/>
  <c r="M275" i="9" s="1"/>
  <c r="E275" i="9"/>
  <c r="F275" i="9"/>
  <c r="X275" i="9" s="1"/>
  <c r="AI275" i="9" s="1"/>
  <c r="AK274" i="9"/>
  <c r="Y274" i="9"/>
  <c r="W274" i="9"/>
  <c r="S274" i="9"/>
  <c r="U274" i="9" s="1"/>
  <c r="N274" i="9"/>
  <c r="M274" i="9" s="1"/>
  <c r="F274" i="9"/>
  <c r="X274" i="9" s="1"/>
  <c r="AI274" i="9" s="1"/>
  <c r="AK273" i="9"/>
  <c r="Y273" i="9"/>
  <c r="W273" i="9"/>
  <c r="S273" i="9"/>
  <c r="U273" i="9" s="1"/>
  <c r="N273" i="9"/>
  <c r="M273" i="9" s="1"/>
  <c r="E273" i="9"/>
  <c r="F273" i="9"/>
  <c r="X273" i="9" s="1"/>
  <c r="AI273" i="9" s="1"/>
  <c r="AK272" i="9"/>
  <c r="Y272" i="9"/>
  <c r="W272" i="9"/>
  <c r="S272" i="9"/>
  <c r="U272" i="9" s="1"/>
  <c r="N272" i="9"/>
  <c r="M272" i="9" s="1"/>
  <c r="F272" i="9"/>
  <c r="X272" i="9" s="1"/>
  <c r="AI272" i="9" s="1"/>
  <c r="E272" i="9"/>
  <c r="AK271" i="9"/>
  <c r="Y271" i="9"/>
  <c r="W271" i="9"/>
  <c r="S271" i="9"/>
  <c r="U271" i="9" s="1"/>
  <c r="N271" i="9"/>
  <c r="M271" i="9"/>
  <c r="F271" i="9"/>
  <c r="AK270" i="9"/>
  <c r="Y270" i="9"/>
  <c r="W270" i="9"/>
  <c r="S270" i="9"/>
  <c r="U270" i="9" s="1"/>
  <c r="N270" i="9"/>
  <c r="M270" i="9"/>
  <c r="F270" i="9"/>
  <c r="E270" i="9"/>
  <c r="AK269" i="9"/>
  <c r="Y269" i="9"/>
  <c r="W269" i="9"/>
  <c r="S269" i="9"/>
  <c r="U269" i="9" s="1"/>
  <c r="N269" i="9"/>
  <c r="M269" i="9" s="1"/>
  <c r="F269" i="9"/>
  <c r="AK268" i="9"/>
  <c r="Y268" i="9"/>
  <c r="W268" i="9"/>
  <c r="S268" i="9"/>
  <c r="U268" i="9" s="1"/>
  <c r="N268" i="9"/>
  <c r="M268" i="9" s="1"/>
  <c r="F268" i="9"/>
  <c r="AK267" i="9"/>
  <c r="Y267" i="9"/>
  <c r="W267" i="9"/>
  <c r="S267" i="9"/>
  <c r="U267" i="9" s="1"/>
  <c r="N267" i="9"/>
  <c r="M267" i="9" s="1"/>
  <c r="E267" i="9"/>
  <c r="F267" i="9"/>
  <c r="X267" i="9" s="1"/>
  <c r="AI267" i="9" s="1"/>
  <c r="AK266" i="9"/>
  <c r="Y266" i="9"/>
  <c r="W266" i="9"/>
  <c r="S266" i="9"/>
  <c r="U266" i="9" s="1"/>
  <c r="N266" i="9"/>
  <c r="M266" i="9" s="1"/>
  <c r="E266" i="9"/>
  <c r="F266" i="9"/>
  <c r="X266" i="9" s="1"/>
  <c r="AI266" i="9" s="1"/>
  <c r="AK265" i="9"/>
  <c r="Y265" i="9"/>
  <c r="W265" i="9"/>
  <c r="S265" i="9"/>
  <c r="U265" i="9" s="1"/>
  <c r="N265" i="9"/>
  <c r="M265" i="9" s="1"/>
  <c r="E265" i="9"/>
  <c r="F265" i="9"/>
  <c r="X265" i="9" s="1"/>
  <c r="AI265" i="9" s="1"/>
  <c r="AK264" i="9"/>
  <c r="Y264" i="9"/>
  <c r="W264" i="9"/>
  <c r="S264" i="9"/>
  <c r="U264" i="9" s="1"/>
  <c r="N264" i="9"/>
  <c r="M264" i="9" s="1"/>
  <c r="F264" i="9"/>
  <c r="X264" i="9" s="1"/>
  <c r="AI264" i="9" s="1"/>
  <c r="AK263" i="9"/>
  <c r="Y263" i="9"/>
  <c r="W263" i="9"/>
  <c r="S263" i="9"/>
  <c r="U263" i="9" s="1"/>
  <c r="N263" i="9"/>
  <c r="M263" i="9"/>
  <c r="F263" i="9"/>
  <c r="X263" i="9" s="1"/>
  <c r="AI263" i="9" s="1"/>
  <c r="AK262" i="9"/>
  <c r="Y262" i="9"/>
  <c r="W262" i="9"/>
  <c r="S262" i="9"/>
  <c r="U262" i="9" s="1"/>
  <c r="N262" i="9"/>
  <c r="M262" i="9"/>
  <c r="F262" i="9"/>
  <c r="E262" i="9"/>
  <c r="AK261" i="9"/>
  <c r="Y261" i="9"/>
  <c r="W261" i="9"/>
  <c r="S261" i="9"/>
  <c r="U261" i="9" s="1"/>
  <c r="N261" i="9"/>
  <c r="M261" i="9" s="1"/>
  <c r="F261" i="9"/>
  <c r="AK260" i="9"/>
  <c r="Y260" i="9"/>
  <c r="W260" i="9"/>
  <c r="S260" i="9"/>
  <c r="U260" i="9" s="1"/>
  <c r="N260" i="9"/>
  <c r="M260" i="9" s="1"/>
  <c r="F260" i="9"/>
  <c r="AK259" i="9"/>
  <c r="Y259" i="9"/>
  <c r="W259" i="9"/>
  <c r="S259" i="9"/>
  <c r="U259" i="9" s="1"/>
  <c r="N259" i="9"/>
  <c r="M259" i="9" s="1"/>
  <c r="E259" i="9"/>
  <c r="F259" i="9"/>
  <c r="X259" i="9" s="1"/>
  <c r="AI259" i="9" s="1"/>
  <c r="AK258" i="9"/>
  <c r="Y258" i="9"/>
  <c r="W258" i="9"/>
  <c r="S258" i="9"/>
  <c r="U258" i="9" s="1"/>
  <c r="N258" i="9"/>
  <c r="M258" i="9" s="1"/>
  <c r="F258" i="9"/>
  <c r="X258" i="9" s="1"/>
  <c r="AI258" i="9" s="1"/>
  <c r="AK257" i="9"/>
  <c r="Y257" i="9"/>
  <c r="W257" i="9"/>
  <c r="S257" i="9"/>
  <c r="U257" i="9" s="1"/>
  <c r="N257" i="9"/>
  <c r="M257" i="9" s="1"/>
  <c r="E257" i="9"/>
  <c r="F257" i="9"/>
  <c r="X257" i="9" s="1"/>
  <c r="AI257" i="9" s="1"/>
  <c r="AK256" i="9"/>
  <c r="Y256" i="9"/>
  <c r="W256" i="9"/>
  <c r="S256" i="9"/>
  <c r="U256" i="9" s="1"/>
  <c r="N256" i="9"/>
  <c r="M256" i="9" s="1"/>
  <c r="E256" i="9"/>
  <c r="F256" i="9"/>
  <c r="X256" i="9" s="1"/>
  <c r="AI256" i="9" s="1"/>
  <c r="AK255" i="9"/>
  <c r="Y255" i="9"/>
  <c r="W255" i="9"/>
  <c r="S255" i="9"/>
  <c r="U255" i="9" s="1"/>
  <c r="N255" i="9"/>
  <c r="M255" i="9" s="1"/>
  <c r="E255" i="9"/>
  <c r="F255" i="9"/>
  <c r="X255" i="9" s="1"/>
  <c r="AI255" i="9" s="1"/>
  <c r="AK254" i="9"/>
  <c r="Y254" i="9"/>
  <c r="W254" i="9"/>
  <c r="S254" i="9"/>
  <c r="U254" i="9" s="1"/>
  <c r="N254" i="9"/>
  <c r="M254" i="9" s="1"/>
  <c r="F254" i="9"/>
  <c r="X254" i="9" s="1"/>
  <c r="AI254" i="9" s="1"/>
  <c r="E254" i="9"/>
  <c r="AK253" i="9"/>
  <c r="Y253" i="9"/>
  <c r="W253" i="9"/>
  <c r="S253" i="9"/>
  <c r="U253" i="9" s="1"/>
  <c r="N253" i="9"/>
  <c r="M253" i="9" s="1"/>
  <c r="F253" i="9"/>
  <c r="X253" i="9" s="1"/>
  <c r="AI253" i="9" s="1"/>
  <c r="AK252" i="9"/>
  <c r="Y252" i="9"/>
  <c r="W252" i="9"/>
  <c r="S252" i="9"/>
  <c r="U252" i="9" s="1"/>
  <c r="N252" i="9"/>
  <c r="M252" i="9" s="1"/>
  <c r="F252" i="9"/>
  <c r="X252" i="9" s="1"/>
  <c r="AI252" i="9" s="1"/>
  <c r="AK251" i="9"/>
  <c r="Y251" i="9"/>
  <c r="W251" i="9"/>
  <c r="S251" i="9"/>
  <c r="U251" i="9" s="1"/>
  <c r="N251" i="9"/>
  <c r="M251" i="9" s="1"/>
  <c r="E251" i="9"/>
  <c r="F251" i="9"/>
  <c r="AK250" i="9"/>
  <c r="Y250" i="9"/>
  <c r="W250" i="9"/>
  <c r="S250" i="9"/>
  <c r="U250" i="9" s="1"/>
  <c r="N250" i="9"/>
  <c r="M250" i="9" s="1"/>
  <c r="F250" i="9"/>
  <c r="AK249" i="9"/>
  <c r="Y249" i="9"/>
  <c r="W249" i="9"/>
  <c r="S249" i="9"/>
  <c r="U249" i="9" s="1"/>
  <c r="N249" i="9"/>
  <c r="M249" i="9" s="1"/>
  <c r="F249" i="9"/>
  <c r="X249" i="9" s="1"/>
  <c r="AI249" i="9" s="1"/>
  <c r="AK248" i="9"/>
  <c r="Y248" i="9"/>
  <c r="W248" i="9"/>
  <c r="S248" i="9"/>
  <c r="U248" i="9" s="1"/>
  <c r="N248" i="9"/>
  <c r="M248" i="9" s="1"/>
  <c r="E248" i="9"/>
  <c r="F248" i="9"/>
  <c r="X248" i="9" s="1"/>
  <c r="AI248" i="9" s="1"/>
  <c r="AK247" i="9"/>
  <c r="Y247" i="9"/>
  <c r="W247" i="9"/>
  <c r="S247" i="9"/>
  <c r="U247" i="9" s="1"/>
  <c r="N247" i="9"/>
  <c r="M247" i="9" s="1"/>
  <c r="F247" i="9"/>
  <c r="X247" i="9" s="1"/>
  <c r="AI247" i="9" s="1"/>
  <c r="AK246" i="9"/>
  <c r="Y246" i="9"/>
  <c r="W246" i="9"/>
  <c r="S246" i="9"/>
  <c r="U246" i="9" s="1"/>
  <c r="N246" i="9"/>
  <c r="M246" i="9" s="1"/>
  <c r="F246" i="9"/>
  <c r="X246" i="9" s="1"/>
  <c r="AI246" i="9" s="1"/>
  <c r="AK245" i="9"/>
  <c r="Y245" i="9"/>
  <c r="W245" i="9"/>
  <c r="S245" i="9"/>
  <c r="U245" i="9" s="1"/>
  <c r="N245" i="9"/>
  <c r="M245" i="9" s="1"/>
  <c r="F245" i="9"/>
  <c r="X245" i="9" s="1"/>
  <c r="AI245" i="9" s="1"/>
  <c r="E245" i="9"/>
  <c r="AK244" i="9"/>
  <c r="Y244" i="9"/>
  <c r="W244" i="9"/>
  <c r="S244" i="9"/>
  <c r="U244" i="9" s="1"/>
  <c r="N244" i="9"/>
  <c r="M244" i="9" s="1"/>
  <c r="E244" i="9"/>
  <c r="F244" i="9"/>
  <c r="AK243" i="9"/>
  <c r="Y243" i="9"/>
  <c r="W243" i="9"/>
  <c r="S243" i="9"/>
  <c r="U243" i="9" s="1"/>
  <c r="N243" i="9"/>
  <c r="M243" i="9" s="1"/>
  <c r="F243" i="9"/>
  <c r="X243" i="9" s="1"/>
  <c r="AI243" i="9" s="1"/>
  <c r="AK242" i="9"/>
  <c r="Y242" i="9"/>
  <c r="W242" i="9"/>
  <c r="S242" i="9"/>
  <c r="U242" i="9" s="1"/>
  <c r="N242" i="9"/>
  <c r="M242" i="9"/>
  <c r="F242" i="9"/>
  <c r="AK241" i="9"/>
  <c r="Y241" i="9"/>
  <c r="W241" i="9"/>
  <c r="S241" i="9"/>
  <c r="U241" i="9" s="1"/>
  <c r="N241" i="9"/>
  <c r="M241" i="9"/>
  <c r="F241" i="9"/>
  <c r="X241" i="9" s="1"/>
  <c r="AI241" i="9" s="1"/>
  <c r="AK240" i="9"/>
  <c r="Y240" i="9"/>
  <c r="W240" i="9"/>
  <c r="S240" i="9"/>
  <c r="U240" i="9" s="1"/>
  <c r="N240" i="9"/>
  <c r="M240" i="9" s="1"/>
  <c r="E240" i="9"/>
  <c r="F240" i="9"/>
  <c r="X240" i="9" s="1"/>
  <c r="AI240" i="9" s="1"/>
  <c r="AK239" i="9"/>
  <c r="Y239" i="9"/>
  <c r="W239" i="9"/>
  <c r="S239" i="9"/>
  <c r="U239" i="9" s="1"/>
  <c r="N239" i="9"/>
  <c r="M239" i="9" s="1"/>
  <c r="E239" i="9"/>
  <c r="F239" i="9"/>
  <c r="X239" i="9" s="1"/>
  <c r="AI239" i="9" s="1"/>
  <c r="AK238" i="9"/>
  <c r="Y238" i="9"/>
  <c r="W238" i="9"/>
  <c r="S238" i="9"/>
  <c r="U238" i="9" s="1"/>
  <c r="N238" i="9"/>
  <c r="M238" i="9" s="1"/>
  <c r="F238" i="9"/>
  <c r="X238" i="9" s="1"/>
  <c r="AI238" i="9" s="1"/>
  <c r="E238" i="9"/>
  <c r="AK237" i="9"/>
  <c r="Y237" i="9"/>
  <c r="W237" i="9"/>
  <c r="S237" i="9"/>
  <c r="U237" i="9" s="1"/>
  <c r="N237" i="9"/>
  <c r="M237" i="9" s="1"/>
  <c r="F237" i="9"/>
  <c r="X237" i="9" s="1"/>
  <c r="AI237" i="9" s="1"/>
  <c r="AK236" i="9"/>
  <c r="Y236" i="9"/>
  <c r="W236" i="9"/>
  <c r="S236" i="9"/>
  <c r="U236" i="9" s="1"/>
  <c r="N236" i="9"/>
  <c r="M236" i="9" s="1"/>
  <c r="F236" i="9"/>
  <c r="X236" i="9" s="1"/>
  <c r="AI236" i="9" s="1"/>
  <c r="AK235" i="9"/>
  <c r="Y235" i="9"/>
  <c r="W235" i="9"/>
  <c r="S235" i="9"/>
  <c r="U235" i="9" s="1"/>
  <c r="N235" i="9"/>
  <c r="M235" i="9" s="1"/>
  <c r="F235" i="9"/>
  <c r="AK234" i="9"/>
  <c r="Y234" i="9"/>
  <c r="W234" i="9"/>
  <c r="S234" i="9"/>
  <c r="U234" i="9" s="1"/>
  <c r="N234" i="9"/>
  <c r="M234" i="9"/>
  <c r="F234" i="9"/>
  <c r="AK233" i="9"/>
  <c r="Y233" i="9"/>
  <c r="W233" i="9"/>
  <c r="S233" i="9"/>
  <c r="U233" i="9" s="1"/>
  <c r="N233" i="9"/>
  <c r="M233" i="9"/>
  <c r="F233" i="9"/>
  <c r="X233" i="9" s="1"/>
  <c r="AI233" i="9" s="1"/>
  <c r="AK232" i="9"/>
  <c r="Y232" i="9"/>
  <c r="W232" i="9"/>
  <c r="S232" i="9"/>
  <c r="U232" i="9" s="1"/>
  <c r="N232" i="9"/>
  <c r="M232" i="9" s="1"/>
  <c r="E232" i="9"/>
  <c r="F232" i="9"/>
  <c r="X232" i="9" s="1"/>
  <c r="AI232" i="9" s="1"/>
  <c r="AK231" i="9"/>
  <c r="Y231" i="9"/>
  <c r="W231" i="9"/>
  <c r="S231" i="9"/>
  <c r="U231" i="9" s="1"/>
  <c r="N231" i="9"/>
  <c r="M231" i="9" s="1"/>
  <c r="F231" i="9"/>
  <c r="X231" i="9" s="1"/>
  <c r="AI231" i="9" s="1"/>
  <c r="AK230" i="9"/>
  <c r="Y230" i="9"/>
  <c r="W230" i="9"/>
  <c r="S230" i="9"/>
  <c r="U230" i="9" s="1"/>
  <c r="N230" i="9"/>
  <c r="M230" i="9" s="1"/>
  <c r="F230" i="9"/>
  <c r="X230" i="9" s="1"/>
  <c r="AI230" i="9" s="1"/>
  <c r="E230" i="9"/>
  <c r="AK229" i="9"/>
  <c r="Y229" i="9"/>
  <c r="W229" i="9"/>
  <c r="S229" i="9"/>
  <c r="U229" i="9" s="1"/>
  <c r="N229" i="9"/>
  <c r="M229" i="9" s="1"/>
  <c r="E229" i="9"/>
  <c r="F229" i="9"/>
  <c r="X229" i="9" s="1"/>
  <c r="AI229" i="9" s="1"/>
  <c r="AK228" i="9"/>
  <c r="Y228" i="9"/>
  <c r="W228" i="9"/>
  <c r="S228" i="9"/>
  <c r="U228" i="9" s="1"/>
  <c r="N228" i="9"/>
  <c r="M228" i="9" s="1"/>
  <c r="F228" i="9"/>
  <c r="X228" i="9" s="1"/>
  <c r="AI228" i="9" s="1"/>
  <c r="AK227" i="9"/>
  <c r="Y227" i="9"/>
  <c r="W227" i="9"/>
  <c r="S227" i="9"/>
  <c r="U227" i="9" s="1"/>
  <c r="N227" i="9"/>
  <c r="M227" i="9"/>
  <c r="E227" i="9"/>
  <c r="F227" i="9"/>
  <c r="X227" i="9" s="1"/>
  <c r="AI227" i="9" s="1"/>
  <c r="AK226" i="9"/>
  <c r="Y226" i="9"/>
  <c r="W226" i="9"/>
  <c r="S226" i="9"/>
  <c r="U226" i="9" s="1"/>
  <c r="N226" i="9"/>
  <c r="M226" i="9"/>
  <c r="F226" i="9"/>
  <c r="X226" i="9" s="1"/>
  <c r="AI226" i="9" s="1"/>
  <c r="AK225" i="9"/>
  <c r="Y225" i="9"/>
  <c r="W225" i="9"/>
  <c r="S225" i="9"/>
  <c r="U225" i="9" s="1"/>
  <c r="N225" i="9"/>
  <c r="M225" i="9"/>
  <c r="F225" i="9"/>
  <c r="X225" i="9" s="1"/>
  <c r="AI225" i="9" s="1"/>
  <c r="AK224" i="9"/>
  <c r="Y224" i="9"/>
  <c r="W224" i="9"/>
  <c r="S224" i="9"/>
  <c r="U224" i="9" s="1"/>
  <c r="N224" i="9"/>
  <c r="M224" i="9" s="1"/>
  <c r="F224" i="9"/>
  <c r="X224" i="9" s="1"/>
  <c r="AI224" i="9" s="1"/>
  <c r="AK223" i="9"/>
  <c r="Y223" i="9"/>
  <c r="W223" i="9"/>
  <c r="S223" i="9"/>
  <c r="U223" i="9" s="1"/>
  <c r="N223" i="9"/>
  <c r="M223" i="9"/>
  <c r="E223" i="9"/>
  <c r="F223" i="9"/>
  <c r="AK222" i="9"/>
  <c r="Y222" i="9"/>
  <c r="W222" i="9"/>
  <c r="S222" i="9"/>
  <c r="U222" i="9" s="1"/>
  <c r="N222" i="9"/>
  <c r="M222" i="9"/>
  <c r="F222" i="9"/>
  <c r="AK221" i="9"/>
  <c r="Y221" i="9"/>
  <c r="W221" i="9"/>
  <c r="S221" i="9"/>
  <c r="U221" i="9" s="1"/>
  <c r="N221" i="9"/>
  <c r="M221" i="9" s="1"/>
  <c r="E221" i="9"/>
  <c r="F221" i="9"/>
  <c r="X221" i="9" s="1"/>
  <c r="AI221" i="9" s="1"/>
  <c r="AK220" i="9"/>
  <c r="Y220" i="9"/>
  <c r="W220" i="9"/>
  <c r="S220" i="9"/>
  <c r="U220" i="9" s="1"/>
  <c r="N220" i="9"/>
  <c r="M220" i="9" s="1"/>
  <c r="F220" i="9"/>
  <c r="X220" i="9" s="1"/>
  <c r="AI220" i="9" s="1"/>
  <c r="AK219" i="9"/>
  <c r="Y219" i="9"/>
  <c r="W219" i="9"/>
  <c r="S219" i="9"/>
  <c r="U219" i="9" s="1"/>
  <c r="N219" i="9"/>
  <c r="M219" i="9" s="1"/>
  <c r="E219" i="9"/>
  <c r="F219" i="9"/>
  <c r="X219" i="9" s="1"/>
  <c r="AI219" i="9" s="1"/>
  <c r="AK218" i="9"/>
  <c r="Y218" i="9"/>
  <c r="W218" i="9"/>
  <c r="S218" i="9"/>
  <c r="U218" i="9" s="1"/>
  <c r="N218" i="9"/>
  <c r="M218" i="9" s="1"/>
  <c r="F218" i="9"/>
  <c r="X218" i="9" s="1"/>
  <c r="AI218" i="9" s="1"/>
  <c r="AK217" i="9"/>
  <c r="Y217" i="9"/>
  <c r="W217" i="9"/>
  <c r="S217" i="9"/>
  <c r="U217" i="9" s="1"/>
  <c r="N217" i="9"/>
  <c r="M217" i="9" s="1"/>
  <c r="F217" i="9"/>
  <c r="X217" i="9" s="1"/>
  <c r="AI217" i="9" s="1"/>
  <c r="AK216" i="9"/>
  <c r="Y216" i="9"/>
  <c r="W216" i="9"/>
  <c r="S216" i="9"/>
  <c r="U216" i="9" s="1"/>
  <c r="N216" i="9"/>
  <c r="M216" i="9" s="1"/>
  <c r="F216" i="9"/>
  <c r="X216" i="9" s="1"/>
  <c r="AI216" i="9" s="1"/>
  <c r="AK215" i="9"/>
  <c r="Y215" i="9"/>
  <c r="W215" i="9"/>
  <c r="S215" i="9"/>
  <c r="U215" i="9" s="1"/>
  <c r="N215" i="9"/>
  <c r="M215" i="9"/>
  <c r="F215" i="9"/>
  <c r="X215" i="9" s="1"/>
  <c r="AI215" i="9" s="1"/>
  <c r="AK214" i="9"/>
  <c r="Y214" i="9"/>
  <c r="W214" i="9"/>
  <c r="S214" i="9"/>
  <c r="U214" i="9" s="1"/>
  <c r="N214" i="9"/>
  <c r="M214" i="9"/>
  <c r="E214" i="9"/>
  <c r="F214" i="9"/>
  <c r="X214" i="9" s="1"/>
  <c r="AI214" i="9" s="1"/>
  <c r="AK213" i="9"/>
  <c r="Y213" i="9"/>
  <c r="W213" i="9"/>
  <c r="S213" i="9"/>
  <c r="U213" i="9" s="1"/>
  <c r="N213" i="9"/>
  <c r="M213" i="9" s="1"/>
  <c r="E213" i="9"/>
  <c r="F213" i="9"/>
  <c r="X213" i="9" s="1"/>
  <c r="AI213" i="9" s="1"/>
  <c r="AK212" i="9"/>
  <c r="Y212" i="9"/>
  <c r="W212" i="9"/>
  <c r="S212" i="9"/>
  <c r="U212" i="9" s="1"/>
  <c r="N212" i="9"/>
  <c r="M212" i="9" s="1"/>
  <c r="F212" i="9"/>
  <c r="AK211" i="9"/>
  <c r="Y211" i="9"/>
  <c r="W211" i="9"/>
  <c r="S211" i="9"/>
  <c r="U211" i="9" s="1"/>
  <c r="N211" i="9"/>
  <c r="M211" i="9" s="1"/>
  <c r="F211" i="9"/>
  <c r="X211" i="9" s="1"/>
  <c r="AI211" i="9" s="1"/>
  <c r="AK210" i="9"/>
  <c r="Y210" i="9"/>
  <c r="W210" i="9"/>
  <c r="S210" i="9"/>
  <c r="U210" i="9" s="1"/>
  <c r="N210" i="9"/>
  <c r="M210" i="9" s="1"/>
  <c r="E210" i="9"/>
  <c r="F210" i="9"/>
  <c r="X210" i="9" s="1"/>
  <c r="AI210" i="9" s="1"/>
  <c r="AK209" i="9"/>
  <c r="Y209" i="9"/>
  <c r="W209" i="9"/>
  <c r="S209" i="9"/>
  <c r="U209" i="9" s="1"/>
  <c r="N209" i="9"/>
  <c r="M209" i="9" s="1"/>
  <c r="F209" i="9"/>
  <c r="X209" i="9" s="1"/>
  <c r="AI209" i="9" s="1"/>
  <c r="AK208" i="9"/>
  <c r="Y208" i="9"/>
  <c r="W208" i="9"/>
  <c r="S208" i="9"/>
  <c r="U208" i="9" s="1"/>
  <c r="N208" i="9"/>
  <c r="M208" i="9" s="1"/>
  <c r="F208" i="9"/>
  <c r="X208" i="9" s="1"/>
  <c r="AI208" i="9" s="1"/>
  <c r="E208" i="9"/>
  <c r="AK207" i="9"/>
  <c r="Y207" i="9"/>
  <c r="W207" i="9"/>
  <c r="S207" i="9"/>
  <c r="U207" i="9" s="1"/>
  <c r="N207" i="9"/>
  <c r="M207" i="9"/>
  <c r="E207" i="9"/>
  <c r="F207" i="9"/>
  <c r="X207" i="9" s="1"/>
  <c r="AI207" i="9" s="1"/>
  <c r="AK206" i="9"/>
  <c r="Y206" i="9"/>
  <c r="W206" i="9"/>
  <c r="S206" i="9"/>
  <c r="U206" i="9" s="1"/>
  <c r="N206" i="9"/>
  <c r="M206" i="9" s="1"/>
  <c r="E206" i="9"/>
  <c r="F206" i="9"/>
  <c r="AK205" i="9"/>
  <c r="Y205" i="9"/>
  <c r="W205" i="9"/>
  <c r="S205" i="9"/>
  <c r="U205" i="9" s="1"/>
  <c r="N205" i="9"/>
  <c r="M205" i="9" s="1"/>
  <c r="F205" i="9"/>
  <c r="X205" i="9" s="1"/>
  <c r="AI205" i="9" s="1"/>
  <c r="E205" i="9"/>
  <c r="AK204" i="9"/>
  <c r="Y204" i="9"/>
  <c r="W204" i="9"/>
  <c r="S204" i="9"/>
  <c r="U204" i="9" s="1"/>
  <c r="N204" i="9"/>
  <c r="M204" i="9" s="1"/>
  <c r="E204" i="9"/>
  <c r="F204" i="9"/>
  <c r="X204" i="9" s="1"/>
  <c r="AI204" i="9" s="1"/>
  <c r="AK203" i="9"/>
  <c r="Y203" i="9"/>
  <c r="W203" i="9"/>
  <c r="S203" i="9"/>
  <c r="U203" i="9" s="1"/>
  <c r="N203" i="9"/>
  <c r="M203" i="9" s="1"/>
  <c r="F203" i="9"/>
  <c r="X203" i="9" s="1"/>
  <c r="AI203" i="9" s="1"/>
  <c r="AK202" i="9"/>
  <c r="Y202" i="9"/>
  <c r="W202" i="9"/>
  <c r="S202" i="9"/>
  <c r="U202" i="9" s="1"/>
  <c r="N202" i="9"/>
  <c r="M202" i="9" s="1"/>
  <c r="E202" i="9"/>
  <c r="F202" i="9"/>
  <c r="X202" i="9" s="1"/>
  <c r="AI202" i="9" s="1"/>
  <c r="AK201" i="9"/>
  <c r="Y201" i="9"/>
  <c r="W201" i="9"/>
  <c r="S201" i="9"/>
  <c r="U201" i="9" s="1"/>
  <c r="N201" i="9"/>
  <c r="M201" i="9" s="1"/>
  <c r="F201" i="9"/>
  <c r="X201" i="9" s="1"/>
  <c r="AI201" i="9" s="1"/>
  <c r="AK200" i="9"/>
  <c r="Y200" i="9"/>
  <c r="W200" i="9"/>
  <c r="S200" i="9"/>
  <c r="U200" i="9" s="1"/>
  <c r="N200" i="9"/>
  <c r="M200" i="9" s="1"/>
  <c r="E200" i="9"/>
  <c r="AK199" i="9"/>
  <c r="Y199" i="9"/>
  <c r="W199" i="9"/>
  <c r="S199" i="9"/>
  <c r="U199" i="9" s="1"/>
  <c r="N199" i="9"/>
  <c r="M199" i="9" s="1"/>
  <c r="R199" i="9"/>
  <c r="AE199" i="9" s="1"/>
  <c r="AK198" i="9"/>
  <c r="Y198" i="9"/>
  <c r="W198" i="9"/>
  <c r="S198" i="9"/>
  <c r="U198" i="9" s="1"/>
  <c r="N198" i="9"/>
  <c r="M198" i="9"/>
  <c r="E198" i="9"/>
  <c r="F198" i="9"/>
  <c r="AK197" i="9"/>
  <c r="Y197" i="9"/>
  <c r="W197" i="9"/>
  <c r="S197" i="9"/>
  <c r="U197" i="9" s="1"/>
  <c r="N197" i="9"/>
  <c r="M197" i="9" s="1"/>
  <c r="F197" i="9"/>
  <c r="X197" i="9" s="1"/>
  <c r="AI197" i="9" s="1"/>
  <c r="E197" i="9"/>
  <c r="AK196" i="9"/>
  <c r="Y196" i="9"/>
  <c r="W196" i="9"/>
  <c r="S196" i="9"/>
  <c r="U196" i="9" s="1"/>
  <c r="N196" i="9"/>
  <c r="M196" i="9" s="1"/>
  <c r="F196" i="9"/>
  <c r="X196" i="9" s="1"/>
  <c r="AI196" i="9" s="1"/>
  <c r="AK195" i="9"/>
  <c r="Y195" i="9"/>
  <c r="W195" i="9"/>
  <c r="S195" i="9"/>
  <c r="U195" i="9" s="1"/>
  <c r="N195" i="9"/>
  <c r="M195" i="9" s="1"/>
  <c r="E195" i="9"/>
  <c r="F195" i="9"/>
  <c r="X195" i="9" s="1"/>
  <c r="AI195" i="9" s="1"/>
  <c r="AK194" i="9"/>
  <c r="Y194" i="9"/>
  <c r="W194" i="9"/>
  <c r="S194" i="9"/>
  <c r="U194" i="9" s="1"/>
  <c r="N194" i="9"/>
  <c r="M194" i="9" s="1"/>
  <c r="E194" i="9"/>
  <c r="F194" i="9"/>
  <c r="X194" i="9" s="1"/>
  <c r="AI194" i="9" s="1"/>
  <c r="AK193" i="9"/>
  <c r="Y193" i="9"/>
  <c r="W193" i="9"/>
  <c r="S193" i="9"/>
  <c r="U193" i="9" s="1"/>
  <c r="N193" i="9"/>
  <c r="M193" i="9" s="1"/>
  <c r="E193" i="9"/>
  <c r="F193" i="9"/>
  <c r="X193" i="9" s="1"/>
  <c r="AI193" i="9" s="1"/>
  <c r="AK192" i="9"/>
  <c r="Y192" i="9"/>
  <c r="W192" i="9"/>
  <c r="S192" i="9"/>
  <c r="U192" i="9" s="1"/>
  <c r="N192" i="9"/>
  <c r="M192" i="9" s="1"/>
  <c r="F192" i="9"/>
  <c r="X192" i="9" s="1"/>
  <c r="AI192" i="9" s="1"/>
  <c r="E192" i="9"/>
  <c r="AK191" i="9"/>
  <c r="Y191" i="9"/>
  <c r="W191" i="9"/>
  <c r="S191" i="9"/>
  <c r="U191" i="9" s="1"/>
  <c r="N191" i="9"/>
  <c r="M191" i="9" s="1"/>
  <c r="E191" i="9"/>
  <c r="F191" i="9"/>
  <c r="X191" i="9" s="1"/>
  <c r="AI191" i="9" s="1"/>
  <c r="AK190" i="9"/>
  <c r="Y190" i="9"/>
  <c r="W190" i="9"/>
  <c r="S190" i="9"/>
  <c r="U190" i="9" s="1"/>
  <c r="N190" i="9"/>
  <c r="M190" i="9" s="1"/>
  <c r="F190" i="9"/>
  <c r="X190" i="9" s="1"/>
  <c r="AI190" i="9" s="1"/>
  <c r="AK189" i="9"/>
  <c r="Y189" i="9"/>
  <c r="W189" i="9"/>
  <c r="S189" i="9"/>
  <c r="U189" i="9" s="1"/>
  <c r="N189" i="9"/>
  <c r="M189" i="9" s="1"/>
  <c r="F189" i="9"/>
  <c r="X189" i="9" s="1"/>
  <c r="AI189" i="9" s="1"/>
  <c r="E189" i="9"/>
  <c r="AK188" i="9"/>
  <c r="Y188" i="9"/>
  <c r="W188" i="9"/>
  <c r="S188" i="9"/>
  <c r="U188" i="9" s="1"/>
  <c r="N188" i="9"/>
  <c r="M188" i="9" s="1"/>
  <c r="F188" i="9"/>
  <c r="X188" i="9" s="1"/>
  <c r="AI188" i="9" s="1"/>
  <c r="AK187" i="9"/>
  <c r="Y187" i="9"/>
  <c r="W187" i="9"/>
  <c r="S187" i="9"/>
  <c r="U187" i="9" s="1"/>
  <c r="N187" i="9"/>
  <c r="M187" i="9" s="1"/>
  <c r="E187" i="9"/>
  <c r="F187" i="9"/>
  <c r="X187" i="9" s="1"/>
  <c r="AI187" i="9" s="1"/>
  <c r="AK186" i="9"/>
  <c r="Y186" i="9"/>
  <c r="W186" i="9"/>
  <c r="S186" i="9"/>
  <c r="U186" i="9" s="1"/>
  <c r="N186" i="9"/>
  <c r="M186" i="9" s="1"/>
  <c r="E186" i="9"/>
  <c r="F186" i="9"/>
  <c r="X186" i="9" s="1"/>
  <c r="AI186" i="9" s="1"/>
  <c r="AK185" i="9"/>
  <c r="Y185" i="9"/>
  <c r="W185" i="9"/>
  <c r="S185" i="9"/>
  <c r="U185" i="9" s="1"/>
  <c r="N185" i="9"/>
  <c r="M185" i="9" s="1"/>
  <c r="F185" i="9"/>
  <c r="X185" i="9" s="1"/>
  <c r="AI185" i="9" s="1"/>
  <c r="AK184" i="9"/>
  <c r="Y184" i="9"/>
  <c r="W184" i="9"/>
  <c r="S184" i="9"/>
  <c r="U184" i="9" s="1"/>
  <c r="N184" i="9"/>
  <c r="M184" i="9"/>
  <c r="F184" i="9"/>
  <c r="X184" i="9" s="1"/>
  <c r="AI184" i="9" s="1"/>
  <c r="AK183" i="9"/>
  <c r="Y183" i="9"/>
  <c r="W183" i="9"/>
  <c r="S183" i="9"/>
  <c r="U183" i="9" s="1"/>
  <c r="N183" i="9"/>
  <c r="M183" i="9" s="1"/>
  <c r="E183" i="9"/>
  <c r="F183" i="9"/>
  <c r="AK182" i="9"/>
  <c r="Y182" i="9"/>
  <c r="W182" i="9"/>
  <c r="S182" i="9"/>
  <c r="U182" i="9" s="1"/>
  <c r="N182" i="9"/>
  <c r="M182" i="9" s="1"/>
  <c r="F182" i="9"/>
  <c r="X182" i="9" s="1"/>
  <c r="AI182" i="9" s="1"/>
  <c r="E182" i="9"/>
  <c r="AK181" i="9"/>
  <c r="Y181" i="9"/>
  <c r="W181" i="9"/>
  <c r="S181" i="9"/>
  <c r="U181" i="9" s="1"/>
  <c r="N181" i="9"/>
  <c r="M181" i="9" s="1"/>
  <c r="E181" i="9"/>
  <c r="F181" i="9"/>
  <c r="X181" i="9" s="1"/>
  <c r="AI181" i="9" s="1"/>
  <c r="AK180" i="9"/>
  <c r="Y180" i="9"/>
  <c r="W180" i="9"/>
  <c r="S180" i="9"/>
  <c r="U180" i="9" s="1"/>
  <c r="N180" i="9"/>
  <c r="M180" i="9" s="1"/>
  <c r="F180" i="9"/>
  <c r="X180" i="9" s="1"/>
  <c r="AI180" i="9" s="1"/>
  <c r="AK179" i="9"/>
  <c r="Y179" i="9"/>
  <c r="W179" i="9"/>
  <c r="S179" i="9"/>
  <c r="U179" i="9" s="1"/>
  <c r="N179" i="9"/>
  <c r="M179" i="9" s="1"/>
  <c r="F179" i="9"/>
  <c r="X179" i="9" s="1"/>
  <c r="AI179" i="9" s="1"/>
  <c r="E179" i="9"/>
  <c r="AK178" i="9"/>
  <c r="Y178" i="9"/>
  <c r="W178" i="9"/>
  <c r="S178" i="9"/>
  <c r="U178" i="9" s="1"/>
  <c r="N178" i="9"/>
  <c r="M178" i="9"/>
  <c r="E178" i="9"/>
  <c r="F178" i="9"/>
  <c r="AK177" i="9"/>
  <c r="Y177" i="9"/>
  <c r="W177" i="9"/>
  <c r="S177" i="9"/>
  <c r="U177" i="9" s="1"/>
  <c r="N177" i="9"/>
  <c r="M177" i="9" s="1"/>
  <c r="E177" i="9"/>
  <c r="F177" i="9"/>
  <c r="X177" i="9" s="1"/>
  <c r="AI177" i="9" s="1"/>
  <c r="AK176" i="9"/>
  <c r="Y176" i="9"/>
  <c r="W176" i="9"/>
  <c r="S176" i="9"/>
  <c r="U176" i="9" s="1"/>
  <c r="N176" i="9"/>
  <c r="M176" i="9" s="1"/>
  <c r="F176" i="9"/>
  <c r="X176" i="9" s="1"/>
  <c r="AI176" i="9" s="1"/>
  <c r="E176" i="9"/>
  <c r="AK175" i="9"/>
  <c r="Y175" i="9"/>
  <c r="W175" i="9"/>
  <c r="S175" i="9"/>
  <c r="U175" i="9" s="1"/>
  <c r="N175" i="9"/>
  <c r="M175" i="9" s="1"/>
  <c r="E175" i="9"/>
  <c r="F175" i="9"/>
  <c r="AK174" i="9"/>
  <c r="Y174" i="9"/>
  <c r="W174" i="9"/>
  <c r="S174" i="9"/>
  <c r="U174" i="9" s="1"/>
  <c r="N174" i="9"/>
  <c r="M174" i="9"/>
  <c r="F174" i="9"/>
  <c r="X174" i="9" s="1"/>
  <c r="AI174" i="9" s="1"/>
  <c r="AK173" i="9"/>
  <c r="Y173" i="9"/>
  <c r="W173" i="9"/>
  <c r="S173" i="9"/>
  <c r="U173" i="9" s="1"/>
  <c r="N173" i="9"/>
  <c r="M173" i="9" s="1"/>
  <c r="E173" i="9"/>
  <c r="F173" i="9"/>
  <c r="AK172" i="9"/>
  <c r="Y172" i="9"/>
  <c r="W172" i="9"/>
  <c r="S172" i="9"/>
  <c r="U172" i="9" s="1"/>
  <c r="N172" i="9"/>
  <c r="M172" i="9" s="1"/>
  <c r="E172" i="9"/>
  <c r="F172" i="9"/>
  <c r="X172" i="9" s="1"/>
  <c r="AI172" i="9" s="1"/>
  <c r="AK171" i="9"/>
  <c r="Y171" i="9"/>
  <c r="W171" i="9"/>
  <c r="S171" i="9"/>
  <c r="U171" i="9" s="1"/>
  <c r="N171" i="9"/>
  <c r="M171" i="9" s="1"/>
  <c r="F171" i="9"/>
  <c r="X171" i="9" s="1"/>
  <c r="AI171" i="9" s="1"/>
  <c r="AK170" i="9"/>
  <c r="Y170" i="9"/>
  <c r="W170" i="9"/>
  <c r="S170" i="9"/>
  <c r="U170" i="9" s="1"/>
  <c r="N170" i="9"/>
  <c r="M170" i="9" s="1"/>
  <c r="E170" i="9"/>
  <c r="F170" i="9"/>
  <c r="X170" i="9" s="1"/>
  <c r="AI170" i="9" s="1"/>
  <c r="AK169" i="9"/>
  <c r="Y169" i="9"/>
  <c r="W169" i="9"/>
  <c r="S169" i="9"/>
  <c r="U169" i="9" s="1"/>
  <c r="N169" i="9"/>
  <c r="M169" i="9" s="1"/>
  <c r="E169" i="9"/>
  <c r="F169" i="9"/>
  <c r="X169" i="9" s="1"/>
  <c r="AI169" i="9" s="1"/>
  <c r="AK168" i="9"/>
  <c r="Y168" i="9"/>
  <c r="W168" i="9"/>
  <c r="S168" i="9"/>
  <c r="U168" i="9" s="1"/>
  <c r="N168" i="9"/>
  <c r="M168" i="9" s="1"/>
  <c r="E168" i="9"/>
  <c r="F168" i="9"/>
  <c r="X168" i="9" s="1"/>
  <c r="AI168" i="9" s="1"/>
  <c r="AK167" i="9"/>
  <c r="Y167" i="9"/>
  <c r="W167" i="9"/>
  <c r="S167" i="9"/>
  <c r="U167" i="9" s="1"/>
  <c r="N167" i="9"/>
  <c r="M167" i="9" s="1"/>
  <c r="F167" i="9"/>
  <c r="E167" i="9"/>
  <c r="AK166" i="9"/>
  <c r="Y166" i="9"/>
  <c r="W166" i="9"/>
  <c r="S166" i="9"/>
  <c r="U166" i="9" s="1"/>
  <c r="N166" i="9"/>
  <c r="M166" i="9" s="1"/>
  <c r="E166" i="9"/>
  <c r="F166" i="9"/>
  <c r="X166" i="9" s="1"/>
  <c r="AI166" i="9" s="1"/>
  <c r="AK165" i="9"/>
  <c r="Y165" i="9"/>
  <c r="W165" i="9"/>
  <c r="S165" i="9"/>
  <c r="U165" i="9" s="1"/>
  <c r="N165" i="9"/>
  <c r="M165" i="9" s="1"/>
  <c r="F165" i="9"/>
  <c r="X165" i="9" s="1"/>
  <c r="AI165" i="9" s="1"/>
  <c r="E165" i="9"/>
  <c r="AK164" i="9"/>
  <c r="Y164" i="9"/>
  <c r="W164" i="9"/>
  <c r="S164" i="9"/>
  <c r="U164" i="9" s="1"/>
  <c r="N164" i="9"/>
  <c r="M164" i="9"/>
  <c r="F164" i="9"/>
  <c r="AK163" i="9"/>
  <c r="Y163" i="9"/>
  <c r="W163" i="9"/>
  <c r="S163" i="9"/>
  <c r="U163" i="9" s="1"/>
  <c r="N163" i="9"/>
  <c r="M163" i="9" s="1"/>
  <c r="E163" i="9"/>
  <c r="F163" i="9"/>
  <c r="AK162" i="9"/>
  <c r="Y162" i="9"/>
  <c r="W162" i="9"/>
  <c r="S162" i="9"/>
  <c r="U162" i="9" s="1"/>
  <c r="N162" i="9"/>
  <c r="M162" i="9"/>
  <c r="E162" i="9"/>
  <c r="F162" i="9"/>
  <c r="X162" i="9" s="1"/>
  <c r="AI162" i="9" s="1"/>
  <c r="AK161" i="9"/>
  <c r="Y161" i="9"/>
  <c r="W161" i="9"/>
  <c r="S161" i="9"/>
  <c r="U161" i="9" s="1"/>
  <c r="N161" i="9"/>
  <c r="M161" i="9" s="1"/>
  <c r="F161" i="9"/>
  <c r="X161" i="9" s="1"/>
  <c r="AI161" i="9" s="1"/>
  <c r="AK160" i="9"/>
  <c r="Y160" i="9"/>
  <c r="W160" i="9"/>
  <c r="S160" i="9"/>
  <c r="U160" i="9" s="1"/>
  <c r="N160" i="9"/>
  <c r="M160" i="9" s="1"/>
  <c r="E160" i="9"/>
  <c r="F160" i="9"/>
  <c r="X160" i="9" s="1"/>
  <c r="AI160" i="9" s="1"/>
  <c r="AK159" i="9"/>
  <c r="Y159" i="9"/>
  <c r="W159" i="9"/>
  <c r="S159" i="9"/>
  <c r="U159" i="9" s="1"/>
  <c r="N159" i="9"/>
  <c r="M159" i="9" s="1"/>
  <c r="F159" i="9"/>
  <c r="X159" i="9" s="1"/>
  <c r="AI159" i="9" s="1"/>
  <c r="E159" i="9"/>
  <c r="AK158" i="9"/>
  <c r="Y158" i="9"/>
  <c r="W158" i="9"/>
  <c r="S158" i="9"/>
  <c r="U158" i="9" s="1"/>
  <c r="N158" i="9"/>
  <c r="M158" i="9" s="1"/>
  <c r="E158" i="9"/>
  <c r="F158" i="9"/>
  <c r="X158" i="9" s="1"/>
  <c r="AI158" i="9" s="1"/>
  <c r="AK157" i="9"/>
  <c r="Y157" i="9"/>
  <c r="W157" i="9"/>
  <c r="S157" i="9"/>
  <c r="U157" i="9" s="1"/>
  <c r="N157" i="9"/>
  <c r="M157" i="9" s="1"/>
  <c r="F157" i="9"/>
  <c r="X157" i="9" s="1"/>
  <c r="AI157" i="9" s="1"/>
  <c r="E157" i="9"/>
  <c r="AK156" i="9"/>
  <c r="Y156" i="9"/>
  <c r="W156" i="9"/>
  <c r="S156" i="9"/>
  <c r="U156" i="9" s="1"/>
  <c r="N156" i="9"/>
  <c r="M156" i="9"/>
  <c r="F156" i="9"/>
  <c r="AK155" i="9"/>
  <c r="Y155" i="9"/>
  <c r="W155" i="9"/>
  <c r="S155" i="9"/>
  <c r="U155" i="9" s="1"/>
  <c r="N155" i="9"/>
  <c r="M155" i="9" s="1"/>
  <c r="E155" i="9"/>
  <c r="F155" i="9"/>
  <c r="X155" i="9" s="1"/>
  <c r="AI155" i="9" s="1"/>
  <c r="AK154" i="9"/>
  <c r="Y154" i="9"/>
  <c r="W154" i="9"/>
  <c r="S154" i="9"/>
  <c r="U154" i="9" s="1"/>
  <c r="N154" i="9"/>
  <c r="M154" i="9"/>
  <c r="E154" i="9"/>
  <c r="F154" i="9"/>
  <c r="X154" i="9" s="1"/>
  <c r="AI154" i="9" s="1"/>
  <c r="AK153" i="9"/>
  <c r="Y153" i="9"/>
  <c r="W153" i="9"/>
  <c r="S153" i="9"/>
  <c r="U153" i="9" s="1"/>
  <c r="N153" i="9"/>
  <c r="M153" i="9" s="1"/>
  <c r="F153" i="9"/>
  <c r="AK152" i="9"/>
  <c r="Y152" i="9"/>
  <c r="W152" i="9"/>
  <c r="S152" i="9"/>
  <c r="U152" i="9" s="1"/>
  <c r="N152" i="9"/>
  <c r="M152" i="9" s="1"/>
  <c r="E152" i="9"/>
  <c r="F152" i="9"/>
  <c r="X152" i="9" s="1"/>
  <c r="AI152" i="9" s="1"/>
  <c r="AK151" i="9"/>
  <c r="Y151" i="9"/>
  <c r="W151" i="9"/>
  <c r="S151" i="9"/>
  <c r="U151" i="9" s="1"/>
  <c r="N151" i="9"/>
  <c r="M151" i="9" s="1"/>
  <c r="F151" i="9"/>
  <c r="X151" i="9" s="1"/>
  <c r="AI151" i="9" s="1"/>
  <c r="E151" i="9"/>
  <c r="AK150" i="9"/>
  <c r="Y150" i="9"/>
  <c r="W150" i="9"/>
  <c r="S150" i="9"/>
  <c r="U150" i="9" s="1"/>
  <c r="N150" i="9"/>
  <c r="M150" i="9" s="1"/>
  <c r="E150" i="9"/>
  <c r="F150" i="9"/>
  <c r="X150" i="9" s="1"/>
  <c r="AI150" i="9" s="1"/>
  <c r="AK149" i="9"/>
  <c r="Y149" i="9"/>
  <c r="W149" i="9"/>
  <c r="S149" i="9"/>
  <c r="U149" i="9" s="1"/>
  <c r="N149" i="9"/>
  <c r="M149" i="9" s="1"/>
  <c r="F149" i="9"/>
  <c r="X149" i="9" s="1"/>
  <c r="AI149" i="9" s="1"/>
  <c r="E149" i="9"/>
  <c r="AK148" i="9"/>
  <c r="Y148" i="9"/>
  <c r="W148" i="9"/>
  <c r="S148" i="9"/>
  <c r="U148" i="9" s="1"/>
  <c r="N148" i="9"/>
  <c r="M148" i="9"/>
  <c r="E148" i="9"/>
  <c r="F148" i="9"/>
  <c r="X148" i="9" s="1"/>
  <c r="AI148" i="9" s="1"/>
  <c r="AK147" i="9"/>
  <c r="Y147" i="9"/>
  <c r="W147" i="9"/>
  <c r="S147" i="9"/>
  <c r="U147" i="9" s="1"/>
  <c r="N147" i="9"/>
  <c r="M147" i="9" s="1"/>
  <c r="E147" i="9"/>
  <c r="F147" i="9"/>
  <c r="X147" i="9" s="1"/>
  <c r="AI147" i="9" s="1"/>
  <c r="AK146" i="9"/>
  <c r="Y146" i="9"/>
  <c r="W146" i="9"/>
  <c r="S146" i="9"/>
  <c r="U146" i="9" s="1"/>
  <c r="N146" i="9"/>
  <c r="M146" i="9" s="1"/>
  <c r="F146" i="9"/>
  <c r="X146" i="9" s="1"/>
  <c r="AI146" i="9" s="1"/>
  <c r="AK145" i="9"/>
  <c r="Y145" i="9"/>
  <c r="W145" i="9"/>
  <c r="S145" i="9"/>
  <c r="U145" i="9" s="1"/>
  <c r="N145" i="9"/>
  <c r="M145" i="9" s="1"/>
  <c r="E145" i="9"/>
  <c r="F145" i="9"/>
  <c r="X145" i="9" s="1"/>
  <c r="AI145" i="9" s="1"/>
  <c r="AK144" i="9"/>
  <c r="Y144" i="9"/>
  <c r="W144" i="9"/>
  <c r="S144" i="9"/>
  <c r="U144" i="9" s="1"/>
  <c r="N144" i="9"/>
  <c r="M144" i="9"/>
  <c r="E144" i="9"/>
  <c r="F144" i="9"/>
  <c r="X144" i="9" s="1"/>
  <c r="AI144" i="9" s="1"/>
  <c r="AK143" i="9"/>
  <c r="Y143" i="9"/>
  <c r="W143" i="9"/>
  <c r="S143" i="9"/>
  <c r="U143" i="9" s="1"/>
  <c r="N143" i="9"/>
  <c r="M143" i="9" s="1"/>
  <c r="F143" i="9"/>
  <c r="E143" i="9"/>
  <c r="AK142" i="9"/>
  <c r="Y142" i="9"/>
  <c r="W142" i="9"/>
  <c r="S142" i="9"/>
  <c r="U142" i="9" s="1"/>
  <c r="N142" i="9"/>
  <c r="M142" i="9" s="1"/>
  <c r="E142" i="9"/>
  <c r="F142" i="9"/>
  <c r="X142" i="9" s="1"/>
  <c r="AI142" i="9" s="1"/>
  <c r="AK141" i="9"/>
  <c r="Y141" i="9"/>
  <c r="W141" i="9"/>
  <c r="S141" i="9"/>
  <c r="U141" i="9" s="1"/>
  <c r="N141" i="9"/>
  <c r="M141" i="9" s="1"/>
  <c r="F141" i="9"/>
  <c r="X141" i="9" s="1"/>
  <c r="AI141" i="9" s="1"/>
  <c r="E141" i="9"/>
  <c r="AK140" i="9"/>
  <c r="Y140" i="9"/>
  <c r="W140" i="9"/>
  <c r="S140" i="9"/>
  <c r="U140" i="9" s="1"/>
  <c r="N140" i="9"/>
  <c r="M140" i="9" s="1"/>
  <c r="E140" i="9"/>
  <c r="F140" i="9"/>
  <c r="X140" i="9" s="1"/>
  <c r="AI140" i="9" s="1"/>
  <c r="AK139" i="9"/>
  <c r="Y139" i="9"/>
  <c r="W139" i="9"/>
  <c r="S139" i="9"/>
  <c r="U139" i="9" s="1"/>
  <c r="N139" i="9"/>
  <c r="M139" i="9" s="1"/>
  <c r="E139" i="9"/>
  <c r="F139" i="9"/>
  <c r="X139" i="9" s="1"/>
  <c r="AI139" i="9" s="1"/>
  <c r="AK138" i="9"/>
  <c r="Y138" i="9"/>
  <c r="W138" i="9"/>
  <c r="S138" i="9"/>
  <c r="U138" i="9" s="1"/>
  <c r="N138" i="9"/>
  <c r="M138" i="9" s="1"/>
  <c r="E138" i="9"/>
  <c r="F138" i="9"/>
  <c r="X138" i="9" s="1"/>
  <c r="AI138" i="9" s="1"/>
  <c r="AK137" i="9"/>
  <c r="Y137" i="9"/>
  <c r="W137" i="9"/>
  <c r="S137" i="9"/>
  <c r="U137" i="9" s="1"/>
  <c r="N137" i="9"/>
  <c r="M137" i="9" s="1"/>
  <c r="F137" i="9"/>
  <c r="X137" i="9" s="1"/>
  <c r="AI137" i="9" s="1"/>
  <c r="AK136" i="9"/>
  <c r="Y136" i="9"/>
  <c r="W136" i="9"/>
  <c r="S136" i="9"/>
  <c r="U136" i="9" s="1"/>
  <c r="N136" i="9"/>
  <c r="M136" i="9"/>
  <c r="F136" i="9"/>
  <c r="X136" i="9" s="1"/>
  <c r="AI136" i="9" s="1"/>
  <c r="AK135" i="9"/>
  <c r="Y135" i="9"/>
  <c r="W135" i="9"/>
  <c r="S135" i="9"/>
  <c r="U135" i="9" s="1"/>
  <c r="N135" i="9"/>
  <c r="M135" i="9" s="1"/>
  <c r="F135" i="9"/>
  <c r="AK134" i="9"/>
  <c r="Y134" i="9"/>
  <c r="W134" i="9"/>
  <c r="S134" i="9"/>
  <c r="U134" i="9" s="1"/>
  <c r="N134" i="9"/>
  <c r="M134" i="9"/>
  <c r="E134" i="9"/>
  <c r="F134" i="9"/>
  <c r="X134" i="9" s="1"/>
  <c r="AI134" i="9" s="1"/>
  <c r="AK133" i="9"/>
  <c r="Y133" i="9"/>
  <c r="W133" i="9"/>
  <c r="S133" i="9"/>
  <c r="U133" i="9" s="1"/>
  <c r="N133" i="9"/>
  <c r="M133" i="9" s="1"/>
  <c r="F133" i="9"/>
  <c r="X133" i="9" s="1"/>
  <c r="AI133" i="9" s="1"/>
  <c r="E133" i="9"/>
  <c r="AK132" i="9"/>
  <c r="Y132" i="9"/>
  <c r="W132" i="9"/>
  <c r="S132" i="9"/>
  <c r="U132" i="9" s="1"/>
  <c r="N132" i="9"/>
  <c r="M132" i="9"/>
  <c r="F132" i="9"/>
  <c r="X132" i="9" s="1"/>
  <c r="AI132" i="9" s="1"/>
  <c r="AK131" i="9"/>
  <c r="Y131" i="9"/>
  <c r="W131" i="9"/>
  <c r="S131" i="9"/>
  <c r="U131" i="9" s="1"/>
  <c r="N131" i="9"/>
  <c r="M131" i="9" s="1"/>
  <c r="E131" i="9"/>
  <c r="F131" i="9"/>
  <c r="X131" i="9" s="1"/>
  <c r="AI131" i="9" s="1"/>
  <c r="AK130" i="9"/>
  <c r="Y130" i="9"/>
  <c r="W130" i="9"/>
  <c r="S130" i="9"/>
  <c r="U130" i="9" s="1"/>
  <c r="N130" i="9"/>
  <c r="M130" i="9" s="1"/>
  <c r="F130" i="9"/>
  <c r="X130" i="9" s="1"/>
  <c r="AI130" i="9" s="1"/>
  <c r="AK129" i="9"/>
  <c r="Y129" i="9"/>
  <c r="W129" i="9"/>
  <c r="S129" i="9"/>
  <c r="U129" i="9" s="1"/>
  <c r="N129" i="9"/>
  <c r="M129" i="9" s="1"/>
  <c r="E129" i="9"/>
  <c r="F129" i="9"/>
  <c r="X129" i="9" s="1"/>
  <c r="AI129" i="9" s="1"/>
  <c r="AK128" i="9"/>
  <c r="Y128" i="9"/>
  <c r="W128" i="9"/>
  <c r="S128" i="9"/>
  <c r="U128" i="9" s="1"/>
  <c r="N128" i="9"/>
  <c r="M128" i="9"/>
  <c r="E128" i="9"/>
  <c r="F128" i="9"/>
  <c r="X128" i="9" s="1"/>
  <c r="AI128" i="9" s="1"/>
  <c r="AK127" i="9"/>
  <c r="Y127" i="9"/>
  <c r="W127" i="9"/>
  <c r="S127" i="9"/>
  <c r="U127" i="9" s="1"/>
  <c r="N127" i="9"/>
  <c r="M127" i="9" s="1"/>
  <c r="F127" i="9"/>
  <c r="X127" i="9" s="1"/>
  <c r="AI127" i="9" s="1"/>
  <c r="E127" i="9"/>
  <c r="AK126" i="9"/>
  <c r="Y126" i="9"/>
  <c r="W126" i="9"/>
  <c r="S126" i="9"/>
  <c r="U126" i="9" s="1"/>
  <c r="N126" i="9"/>
  <c r="M126" i="9" s="1"/>
  <c r="E126" i="9"/>
  <c r="F126" i="9"/>
  <c r="X126" i="9" s="1"/>
  <c r="AI126" i="9" s="1"/>
  <c r="AK125" i="9"/>
  <c r="Y125" i="9"/>
  <c r="W125" i="9"/>
  <c r="S125" i="9"/>
  <c r="U125" i="9" s="1"/>
  <c r="N125" i="9"/>
  <c r="M125" i="9" s="1"/>
  <c r="F125" i="9"/>
  <c r="X125" i="9" s="1"/>
  <c r="AI125" i="9" s="1"/>
  <c r="E125" i="9"/>
  <c r="AK124" i="9"/>
  <c r="Y124" i="9"/>
  <c r="W124" i="9"/>
  <c r="S124" i="9"/>
  <c r="U124" i="9" s="1"/>
  <c r="N124" i="9"/>
  <c r="M124" i="9"/>
  <c r="F124" i="9"/>
  <c r="X124" i="9" s="1"/>
  <c r="AI124" i="9" s="1"/>
  <c r="AK123" i="9"/>
  <c r="Y123" i="9"/>
  <c r="W123" i="9"/>
  <c r="S123" i="9"/>
  <c r="U123" i="9" s="1"/>
  <c r="N123" i="9"/>
  <c r="M123" i="9" s="1"/>
  <c r="E123" i="9"/>
  <c r="F123" i="9"/>
  <c r="X123" i="9" s="1"/>
  <c r="AI123" i="9" s="1"/>
  <c r="AK122" i="9"/>
  <c r="Y122" i="9"/>
  <c r="W122" i="9"/>
  <c r="S122" i="9"/>
  <c r="U122" i="9" s="1"/>
  <c r="N122" i="9"/>
  <c r="M122" i="9"/>
  <c r="E122" i="9"/>
  <c r="F122" i="9"/>
  <c r="X122" i="9" s="1"/>
  <c r="AI122" i="9" s="1"/>
  <c r="AK121" i="9"/>
  <c r="Y121" i="9"/>
  <c r="W121" i="9"/>
  <c r="S121" i="9"/>
  <c r="U121" i="9" s="1"/>
  <c r="N121" i="9"/>
  <c r="M121" i="9" s="1"/>
  <c r="F121" i="9"/>
  <c r="AK120" i="9"/>
  <c r="Y120" i="9"/>
  <c r="W120" i="9"/>
  <c r="S120" i="9"/>
  <c r="U120" i="9" s="1"/>
  <c r="N120" i="9"/>
  <c r="M120" i="9"/>
  <c r="F120" i="9"/>
  <c r="X120" i="9" s="1"/>
  <c r="AI120" i="9" s="1"/>
  <c r="AK119" i="9"/>
  <c r="Y119" i="9"/>
  <c r="W119" i="9"/>
  <c r="S119" i="9"/>
  <c r="U119" i="9" s="1"/>
  <c r="N119" i="9"/>
  <c r="M119" i="9" s="1"/>
  <c r="F119" i="9"/>
  <c r="AK118" i="9"/>
  <c r="Y118" i="9"/>
  <c r="W118" i="9"/>
  <c r="S118" i="9"/>
  <c r="U118" i="9" s="1"/>
  <c r="N118" i="9"/>
  <c r="M118" i="9"/>
  <c r="E118" i="9"/>
  <c r="F118" i="9"/>
  <c r="X118" i="9" s="1"/>
  <c r="AI118" i="9" s="1"/>
  <c r="AK117" i="9"/>
  <c r="Y117" i="9"/>
  <c r="W117" i="9"/>
  <c r="S117" i="9"/>
  <c r="U117" i="9" s="1"/>
  <c r="N117" i="9"/>
  <c r="M117" i="9" s="1"/>
  <c r="F117" i="9"/>
  <c r="X117" i="9" s="1"/>
  <c r="AI117" i="9" s="1"/>
  <c r="E117" i="9"/>
  <c r="AK116" i="9"/>
  <c r="Y116" i="9"/>
  <c r="W116" i="9"/>
  <c r="S116" i="9"/>
  <c r="U116" i="9" s="1"/>
  <c r="N116" i="9"/>
  <c r="M116" i="9" s="1"/>
  <c r="E116" i="9"/>
  <c r="F116" i="9"/>
  <c r="X116" i="9" s="1"/>
  <c r="AI116" i="9" s="1"/>
  <c r="AK115" i="9"/>
  <c r="Y115" i="9"/>
  <c r="W115" i="9"/>
  <c r="S115" i="9"/>
  <c r="U115" i="9" s="1"/>
  <c r="N115" i="9"/>
  <c r="M115" i="9" s="1"/>
  <c r="E115" i="9"/>
  <c r="F115" i="9"/>
  <c r="X115" i="9" s="1"/>
  <c r="AI115" i="9" s="1"/>
  <c r="AK114" i="9"/>
  <c r="Y114" i="9"/>
  <c r="W114" i="9"/>
  <c r="S114" i="9"/>
  <c r="U114" i="9" s="1"/>
  <c r="N114" i="9"/>
  <c r="M114" i="9" s="1"/>
  <c r="E114" i="9"/>
  <c r="F114" i="9"/>
  <c r="X114" i="9" s="1"/>
  <c r="AI114" i="9" s="1"/>
  <c r="AK113" i="9"/>
  <c r="Y113" i="9"/>
  <c r="W113" i="9"/>
  <c r="S113" i="9"/>
  <c r="U113" i="9" s="1"/>
  <c r="N113" i="9"/>
  <c r="M113" i="9" s="1"/>
  <c r="F113" i="9"/>
  <c r="X113" i="9" s="1"/>
  <c r="AI113" i="9" s="1"/>
  <c r="AK112" i="9"/>
  <c r="Y112" i="9"/>
  <c r="W112" i="9"/>
  <c r="S112" i="9"/>
  <c r="U112" i="9" s="1"/>
  <c r="N112" i="9"/>
  <c r="M112" i="9" s="1"/>
  <c r="E112" i="9"/>
  <c r="F112" i="9"/>
  <c r="X112" i="9" s="1"/>
  <c r="AI112" i="9" s="1"/>
  <c r="AK111" i="9"/>
  <c r="Y111" i="9"/>
  <c r="W111" i="9"/>
  <c r="S111" i="9"/>
  <c r="U111" i="9" s="1"/>
  <c r="N111" i="9"/>
  <c r="M111" i="9" s="1"/>
  <c r="F111" i="9"/>
  <c r="X111" i="9" s="1"/>
  <c r="AI111" i="9" s="1"/>
  <c r="E111" i="9"/>
  <c r="AK110" i="9"/>
  <c r="Y110" i="9"/>
  <c r="W110" i="9"/>
  <c r="S110" i="9"/>
  <c r="U110" i="9" s="1"/>
  <c r="N110" i="9"/>
  <c r="M110" i="9" s="1"/>
  <c r="E110" i="9"/>
  <c r="F110" i="9"/>
  <c r="X110" i="9" s="1"/>
  <c r="AI110" i="9" s="1"/>
  <c r="AK109" i="9"/>
  <c r="Y109" i="9"/>
  <c r="W109" i="9"/>
  <c r="S109" i="9"/>
  <c r="U109" i="9" s="1"/>
  <c r="N109" i="9"/>
  <c r="M109" i="9" s="1"/>
  <c r="F109" i="9"/>
  <c r="X109" i="9" s="1"/>
  <c r="AI109" i="9" s="1"/>
  <c r="E109" i="9"/>
  <c r="AK108" i="9"/>
  <c r="Y108" i="9"/>
  <c r="W108" i="9"/>
  <c r="S108" i="9"/>
  <c r="U108" i="9" s="1"/>
  <c r="N108" i="9"/>
  <c r="M108" i="9" s="1"/>
  <c r="E108" i="9"/>
  <c r="F108" i="9"/>
  <c r="X108" i="9" s="1"/>
  <c r="AI108" i="9" s="1"/>
  <c r="AK107" i="9"/>
  <c r="Y107" i="9"/>
  <c r="W107" i="9"/>
  <c r="S107" i="9"/>
  <c r="U107" i="9" s="1"/>
  <c r="N107" i="9"/>
  <c r="M107" i="9" s="1"/>
  <c r="E107" i="9"/>
  <c r="F107" i="9"/>
  <c r="AK106" i="9"/>
  <c r="Y106" i="9"/>
  <c r="W106" i="9"/>
  <c r="S106" i="9"/>
  <c r="U106" i="9" s="1"/>
  <c r="N106" i="9"/>
  <c r="M106" i="9"/>
  <c r="E106" i="9"/>
  <c r="F106" i="9"/>
  <c r="X106" i="9" s="1"/>
  <c r="AI106" i="9" s="1"/>
  <c r="AK105" i="9"/>
  <c r="Y105" i="9"/>
  <c r="W105" i="9"/>
  <c r="S105" i="9"/>
  <c r="U105" i="9" s="1"/>
  <c r="N105" i="9"/>
  <c r="M105" i="9" s="1"/>
  <c r="E105" i="9"/>
  <c r="F105" i="9"/>
  <c r="AK104" i="9"/>
  <c r="Y104" i="9"/>
  <c r="W104" i="9"/>
  <c r="S104" i="9"/>
  <c r="U104" i="9" s="1"/>
  <c r="N104" i="9"/>
  <c r="M104" i="9"/>
  <c r="E104" i="9"/>
  <c r="F104" i="9"/>
  <c r="X104" i="9" s="1"/>
  <c r="AI104" i="9" s="1"/>
  <c r="AK103" i="9"/>
  <c r="Y103" i="9"/>
  <c r="W103" i="9"/>
  <c r="S103" i="9"/>
  <c r="U103" i="9" s="1"/>
  <c r="N103" i="9"/>
  <c r="M103" i="9"/>
  <c r="F103" i="9"/>
  <c r="E103" i="9"/>
  <c r="AK102" i="9"/>
  <c r="Y102" i="9"/>
  <c r="W102" i="9"/>
  <c r="S102" i="9"/>
  <c r="U102" i="9" s="1"/>
  <c r="N102" i="9"/>
  <c r="M102" i="9"/>
  <c r="F102" i="9"/>
  <c r="X102" i="9" s="1"/>
  <c r="AI102" i="9" s="1"/>
  <c r="AK101" i="9"/>
  <c r="Y101" i="9"/>
  <c r="W101" i="9"/>
  <c r="S101" i="9"/>
  <c r="U101" i="9" s="1"/>
  <c r="N101" i="9"/>
  <c r="M101" i="9" s="1"/>
  <c r="E101" i="9"/>
  <c r="F101" i="9"/>
  <c r="X101" i="9" s="1"/>
  <c r="AI101" i="9" s="1"/>
  <c r="AK100" i="9"/>
  <c r="Y100" i="9"/>
  <c r="W100" i="9"/>
  <c r="S100" i="9"/>
  <c r="U100" i="9" s="1"/>
  <c r="N100" i="9"/>
  <c r="M100" i="9"/>
  <c r="E100" i="9"/>
  <c r="F100" i="9"/>
  <c r="X100" i="9" s="1"/>
  <c r="AI100" i="9" s="1"/>
  <c r="AK99" i="9"/>
  <c r="Y99" i="9"/>
  <c r="W99" i="9"/>
  <c r="S99" i="9"/>
  <c r="U99" i="9" s="1"/>
  <c r="N99" i="9"/>
  <c r="M99" i="9" s="1"/>
  <c r="F99" i="9"/>
  <c r="X99" i="9" s="1"/>
  <c r="AI99" i="9" s="1"/>
  <c r="AK98" i="9"/>
  <c r="Y98" i="9"/>
  <c r="W98" i="9"/>
  <c r="S98" i="9"/>
  <c r="U98" i="9" s="1"/>
  <c r="N98" i="9"/>
  <c r="M98" i="9" s="1"/>
  <c r="E98" i="9"/>
  <c r="F98" i="9"/>
  <c r="X98" i="9" s="1"/>
  <c r="AI98" i="9" s="1"/>
  <c r="AK97" i="9"/>
  <c r="Y97" i="9"/>
  <c r="W97" i="9"/>
  <c r="S97" i="9"/>
  <c r="U97" i="9" s="1"/>
  <c r="N97" i="9"/>
  <c r="M97" i="9" s="1"/>
  <c r="F97" i="9"/>
  <c r="X97" i="9" s="1"/>
  <c r="AI97" i="9" s="1"/>
  <c r="AK96" i="9"/>
  <c r="Y96" i="9"/>
  <c r="W96" i="9"/>
  <c r="S96" i="9"/>
  <c r="U96" i="9" s="1"/>
  <c r="N96" i="9"/>
  <c r="M96" i="9" s="1"/>
  <c r="E96" i="9"/>
  <c r="F96" i="9"/>
  <c r="X96" i="9" s="1"/>
  <c r="AI96" i="9" s="1"/>
  <c r="AK95" i="9"/>
  <c r="Y95" i="9"/>
  <c r="W95" i="9"/>
  <c r="S95" i="9"/>
  <c r="U95" i="9" s="1"/>
  <c r="N95" i="9"/>
  <c r="M95" i="9" s="1"/>
  <c r="F95" i="9"/>
  <c r="X95" i="9" s="1"/>
  <c r="AI95" i="9" s="1"/>
  <c r="E95" i="9"/>
  <c r="AK94" i="9"/>
  <c r="Y94" i="9"/>
  <c r="W94" i="9"/>
  <c r="S94" i="9"/>
  <c r="U94" i="9" s="1"/>
  <c r="N94" i="9"/>
  <c r="M94" i="9" s="1"/>
  <c r="F94" i="9"/>
  <c r="X94" i="9" s="1"/>
  <c r="AI94" i="9" s="1"/>
  <c r="AK93" i="9"/>
  <c r="Y93" i="9"/>
  <c r="W93" i="9"/>
  <c r="S93" i="9"/>
  <c r="U93" i="9" s="1"/>
  <c r="N93" i="9"/>
  <c r="M93" i="9" s="1"/>
  <c r="E93" i="9"/>
  <c r="F93" i="9"/>
  <c r="X93" i="9" s="1"/>
  <c r="AI93" i="9" s="1"/>
  <c r="AK92" i="9"/>
  <c r="Y92" i="9"/>
  <c r="W92" i="9"/>
  <c r="S92" i="9"/>
  <c r="U92" i="9" s="1"/>
  <c r="N92" i="9"/>
  <c r="M92" i="9" s="1"/>
  <c r="F92" i="9"/>
  <c r="X92" i="9" s="1"/>
  <c r="AI92" i="9" s="1"/>
  <c r="AK91" i="9"/>
  <c r="Y91" i="9"/>
  <c r="W91" i="9"/>
  <c r="S91" i="9"/>
  <c r="U91" i="9" s="1"/>
  <c r="N91" i="9"/>
  <c r="M91" i="9" s="1"/>
  <c r="F91" i="9"/>
  <c r="X91" i="9" s="1"/>
  <c r="AI91" i="9" s="1"/>
  <c r="AK90" i="9"/>
  <c r="Y90" i="9"/>
  <c r="W90" i="9"/>
  <c r="S90" i="9"/>
  <c r="U90" i="9" s="1"/>
  <c r="N90" i="9"/>
  <c r="M90" i="9" s="1"/>
  <c r="F90" i="9"/>
  <c r="X90" i="9" s="1"/>
  <c r="AI90" i="9" s="1"/>
  <c r="AK89" i="9"/>
  <c r="Y89" i="9"/>
  <c r="W89" i="9"/>
  <c r="S89" i="9"/>
  <c r="U89" i="9" s="1"/>
  <c r="N89" i="9"/>
  <c r="M89" i="9" s="1"/>
  <c r="F89" i="9"/>
  <c r="X89" i="9" s="1"/>
  <c r="AI89" i="9" s="1"/>
  <c r="AK88" i="9"/>
  <c r="Y88" i="9"/>
  <c r="W88" i="9"/>
  <c r="S88" i="9"/>
  <c r="U88" i="9" s="1"/>
  <c r="N88" i="9"/>
  <c r="M88" i="9"/>
  <c r="E88" i="9"/>
  <c r="F88" i="9"/>
  <c r="X88" i="9" s="1"/>
  <c r="AI88" i="9" s="1"/>
  <c r="AK87" i="9"/>
  <c r="Y87" i="9"/>
  <c r="W87" i="9"/>
  <c r="S87" i="9"/>
  <c r="U87" i="9" s="1"/>
  <c r="N87" i="9"/>
  <c r="M87" i="9"/>
  <c r="E87" i="9"/>
  <c r="F87" i="9"/>
  <c r="X87" i="9" s="1"/>
  <c r="AI87" i="9" s="1"/>
  <c r="AK86" i="9"/>
  <c r="Y86" i="9"/>
  <c r="W86" i="9"/>
  <c r="S86" i="9"/>
  <c r="U86" i="9" s="1"/>
  <c r="N86" i="9"/>
  <c r="M86" i="9"/>
  <c r="E86" i="9"/>
  <c r="F86" i="9"/>
  <c r="X86" i="9" s="1"/>
  <c r="AI86" i="9" s="1"/>
  <c r="AK85" i="9"/>
  <c r="Y85" i="9"/>
  <c r="W85" i="9"/>
  <c r="S85" i="9"/>
  <c r="U85" i="9" s="1"/>
  <c r="N85" i="9"/>
  <c r="M85" i="9" s="1"/>
  <c r="E85" i="9"/>
  <c r="F85" i="9"/>
  <c r="X85" i="9" s="1"/>
  <c r="AI85" i="9" s="1"/>
  <c r="AK84" i="9"/>
  <c r="Y84" i="9"/>
  <c r="W84" i="9"/>
  <c r="S84" i="9"/>
  <c r="U84" i="9" s="1"/>
  <c r="N84" i="9"/>
  <c r="M84" i="9"/>
  <c r="E84" i="9"/>
  <c r="F84" i="9"/>
  <c r="AK83" i="9"/>
  <c r="Y83" i="9"/>
  <c r="W83" i="9"/>
  <c r="S83" i="9"/>
  <c r="U83" i="9" s="1"/>
  <c r="N83" i="9"/>
  <c r="M83" i="9"/>
  <c r="F83" i="9"/>
  <c r="E83" i="9"/>
  <c r="AK82" i="9"/>
  <c r="Y82" i="9"/>
  <c r="W82" i="9"/>
  <c r="S82" i="9"/>
  <c r="U82" i="9" s="1"/>
  <c r="N82" i="9"/>
  <c r="M82" i="9"/>
  <c r="E82" i="9"/>
  <c r="F82" i="9"/>
  <c r="X82" i="9" s="1"/>
  <c r="AI82" i="9" s="1"/>
  <c r="AK81" i="9"/>
  <c r="Y81" i="9"/>
  <c r="W81" i="9"/>
  <c r="S81" i="9"/>
  <c r="U81" i="9" s="1"/>
  <c r="N81" i="9"/>
  <c r="M81" i="9" s="1"/>
  <c r="F81" i="9"/>
  <c r="AK80" i="9"/>
  <c r="Y80" i="9"/>
  <c r="W80" i="9"/>
  <c r="S80" i="9"/>
  <c r="U80" i="9" s="1"/>
  <c r="N80" i="9"/>
  <c r="M80" i="9" s="1"/>
  <c r="F80" i="9"/>
  <c r="X80" i="9" s="1"/>
  <c r="AI80" i="9" s="1"/>
  <c r="AK79" i="9"/>
  <c r="Y79" i="9"/>
  <c r="W79" i="9"/>
  <c r="S79" i="9"/>
  <c r="U79" i="9" s="1"/>
  <c r="N79" i="9"/>
  <c r="M79" i="9" s="1"/>
  <c r="E79" i="9"/>
  <c r="F79" i="9"/>
  <c r="X79" i="9" s="1"/>
  <c r="AI79" i="9" s="1"/>
  <c r="AK78" i="9"/>
  <c r="Y78" i="9"/>
  <c r="W78" i="9"/>
  <c r="S78" i="9"/>
  <c r="U78" i="9" s="1"/>
  <c r="N78" i="9"/>
  <c r="M78" i="9" s="1"/>
  <c r="F78" i="9"/>
  <c r="X78" i="9" s="1"/>
  <c r="AI78" i="9" s="1"/>
  <c r="AK77" i="9"/>
  <c r="Y77" i="9"/>
  <c r="W77" i="9"/>
  <c r="S77" i="9"/>
  <c r="U77" i="9" s="1"/>
  <c r="N77" i="9"/>
  <c r="M77" i="9" s="1"/>
  <c r="F77" i="9"/>
  <c r="X77" i="9" s="1"/>
  <c r="AI77" i="9" s="1"/>
  <c r="E77" i="9"/>
  <c r="AK76" i="9"/>
  <c r="Y76" i="9"/>
  <c r="W76" i="9"/>
  <c r="S76" i="9"/>
  <c r="U76" i="9" s="1"/>
  <c r="N76" i="9"/>
  <c r="M76" i="9" s="1"/>
  <c r="F76" i="9"/>
  <c r="AK75" i="9"/>
  <c r="Y75" i="9"/>
  <c r="W75" i="9"/>
  <c r="S75" i="9"/>
  <c r="U75" i="9" s="1"/>
  <c r="N75" i="9"/>
  <c r="M75" i="9"/>
  <c r="F75" i="9"/>
  <c r="AK74" i="9"/>
  <c r="Y74" i="9"/>
  <c r="W74" i="9"/>
  <c r="S74" i="9"/>
  <c r="U74" i="9" s="1"/>
  <c r="N74" i="9"/>
  <c r="M74" i="9"/>
  <c r="F74" i="9"/>
  <c r="X74" i="9" s="1"/>
  <c r="AI74" i="9" s="1"/>
  <c r="E74" i="9"/>
  <c r="AK73" i="9"/>
  <c r="Y73" i="9"/>
  <c r="W73" i="9"/>
  <c r="S73" i="9"/>
  <c r="U73" i="9" s="1"/>
  <c r="N73" i="9"/>
  <c r="M73" i="9" s="1"/>
  <c r="E73" i="9"/>
  <c r="F73" i="9"/>
  <c r="AK72" i="9"/>
  <c r="Y72" i="9"/>
  <c r="W72" i="9"/>
  <c r="S72" i="9"/>
  <c r="U72" i="9" s="1"/>
  <c r="N72" i="9"/>
  <c r="M72" i="9"/>
  <c r="E72" i="9"/>
  <c r="F72" i="9"/>
  <c r="AK71" i="9"/>
  <c r="Y71" i="9"/>
  <c r="W71" i="9"/>
  <c r="S71" i="9"/>
  <c r="U71" i="9" s="1"/>
  <c r="N71" i="9"/>
  <c r="M71" i="9"/>
  <c r="E71" i="9"/>
  <c r="F71" i="9"/>
  <c r="AK70" i="9"/>
  <c r="Y70" i="9"/>
  <c r="W70" i="9"/>
  <c r="S70" i="9"/>
  <c r="U70" i="9" s="1"/>
  <c r="N70" i="9"/>
  <c r="M70" i="9"/>
  <c r="E70" i="9"/>
  <c r="F70" i="9"/>
  <c r="X70" i="9" s="1"/>
  <c r="AI70" i="9" s="1"/>
  <c r="AK69" i="9"/>
  <c r="Y69" i="9"/>
  <c r="W69" i="9"/>
  <c r="S69" i="9"/>
  <c r="U69" i="9" s="1"/>
  <c r="N69" i="9"/>
  <c r="M69" i="9" s="1"/>
  <c r="E69" i="9"/>
  <c r="F69" i="9"/>
  <c r="X69" i="9" s="1"/>
  <c r="AI69" i="9" s="1"/>
  <c r="AK68" i="9"/>
  <c r="Y68" i="9"/>
  <c r="W68" i="9"/>
  <c r="S68" i="9"/>
  <c r="U68" i="9" s="1"/>
  <c r="N68" i="9"/>
  <c r="M68" i="9" s="1"/>
  <c r="E68" i="9"/>
  <c r="F68" i="9"/>
  <c r="AK67" i="9"/>
  <c r="Y67" i="9"/>
  <c r="W67" i="9"/>
  <c r="S67" i="9"/>
  <c r="U67" i="9" s="1"/>
  <c r="N67" i="9"/>
  <c r="M67" i="9" s="1"/>
  <c r="E67" i="9"/>
  <c r="F67" i="9"/>
  <c r="AK66" i="9"/>
  <c r="Y66" i="9"/>
  <c r="W66" i="9"/>
  <c r="S66" i="9"/>
  <c r="U66" i="9" s="1"/>
  <c r="N66" i="9"/>
  <c r="M66" i="9"/>
  <c r="E66" i="9"/>
  <c r="F66" i="9"/>
  <c r="X66" i="9" s="1"/>
  <c r="AI66" i="9" s="1"/>
  <c r="AK65" i="9"/>
  <c r="Y65" i="9"/>
  <c r="W65" i="9"/>
  <c r="S65" i="9"/>
  <c r="U65" i="9" s="1"/>
  <c r="N65" i="9"/>
  <c r="M65" i="9" s="1"/>
  <c r="F65" i="9"/>
  <c r="X65" i="9" s="1"/>
  <c r="AI65" i="9" s="1"/>
  <c r="AK64" i="9"/>
  <c r="Y64" i="9"/>
  <c r="W64" i="9"/>
  <c r="S64" i="9"/>
  <c r="U64" i="9" s="1"/>
  <c r="N64" i="9"/>
  <c r="M64" i="9" s="1"/>
  <c r="E64" i="9"/>
  <c r="F64" i="9"/>
  <c r="X64" i="9" s="1"/>
  <c r="AI64" i="9" s="1"/>
  <c r="AK63" i="9"/>
  <c r="W63" i="9"/>
  <c r="S63" i="9"/>
  <c r="U63" i="9" s="1"/>
  <c r="N63" i="9"/>
  <c r="M63" i="9"/>
  <c r="F63" i="9"/>
  <c r="X63" i="9" s="1"/>
  <c r="AI63" i="9" s="1"/>
  <c r="E63" i="9"/>
  <c r="AK62" i="9"/>
  <c r="Y62" i="9"/>
  <c r="W62" i="9"/>
  <c r="S62" i="9"/>
  <c r="U62" i="9" s="1"/>
  <c r="N62" i="9"/>
  <c r="M62" i="9"/>
  <c r="F62" i="9"/>
  <c r="X62" i="9" s="1"/>
  <c r="AI62" i="9" s="1"/>
  <c r="AK61" i="9"/>
  <c r="Y61" i="9"/>
  <c r="W61" i="9"/>
  <c r="S61" i="9"/>
  <c r="U61" i="9" s="1"/>
  <c r="N61" i="9"/>
  <c r="M61" i="9" s="1"/>
  <c r="E61" i="9"/>
  <c r="F61" i="9"/>
  <c r="X61" i="9" s="1"/>
  <c r="AI61" i="9" s="1"/>
  <c r="AK60" i="9"/>
  <c r="Y60" i="9"/>
  <c r="W60" i="9"/>
  <c r="S60" i="9"/>
  <c r="U60" i="9" s="1"/>
  <c r="N60" i="9"/>
  <c r="M60" i="9"/>
  <c r="F60" i="9"/>
  <c r="AK59" i="9"/>
  <c r="Y59" i="9"/>
  <c r="W59" i="9"/>
  <c r="S59" i="9"/>
  <c r="U59" i="9" s="1"/>
  <c r="N59" i="9"/>
  <c r="M59" i="9" s="1"/>
  <c r="F59" i="9"/>
  <c r="E59" i="9"/>
  <c r="AK58" i="9"/>
  <c r="Y58" i="9"/>
  <c r="W58" i="9"/>
  <c r="S58" i="9"/>
  <c r="U58" i="9" s="1"/>
  <c r="N58" i="9"/>
  <c r="M58" i="9"/>
  <c r="E58" i="9"/>
  <c r="F58" i="9"/>
  <c r="AK57" i="9"/>
  <c r="Y57" i="9"/>
  <c r="W57" i="9"/>
  <c r="S57" i="9"/>
  <c r="U57" i="9" s="1"/>
  <c r="N57" i="9"/>
  <c r="M57" i="9" s="1"/>
  <c r="F57" i="9"/>
  <c r="X57" i="9" s="1"/>
  <c r="AI57" i="9" s="1"/>
  <c r="AK56" i="9"/>
  <c r="Y56" i="9"/>
  <c r="W56" i="9"/>
  <c r="S56" i="9"/>
  <c r="U56" i="9" s="1"/>
  <c r="N56" i="9"/>
  <c r="M56" i="9"/>
  <c r="E56" i="9"/>
  <c r="F56" i="9"/>
  <c r="X56" i="9" s="1"/>
  <c r="AI56" i="9" s="1"/>
  <c r="AK55" i="9"/>
  <c r="Y55" i="9"/>
  <c r="W55" i="9"/>
  <c r="S55" i="9"/>
  <c r="U55" i="9" s="1"/>
  <c r="N55" i="9"/>
  <c r="M55" i="9"/>
  <c r="E55" i="9"/>
  <c r="F55" i="9"/>
  <c r="X55" i="9" s="1"/>
  <c r="AI55" i="9" s="1"/>
  <c r="AK54" i="9"/>
  <c r="Y54" i="9"/>
  <c r="W54" i="9"/>
  <c r="S54" i="9"/>
  <c r="U54" i="9" s="1"/>
  <c r="N54" i="9"/>
  <c r="M54" i="9"/>
  <c r="E54" i="9"/>
  <c r="F54" i="9"/>
  <c r="X54" i="9" s="1"/>
  <c r="AI54" i="9" s="1"/>
  <c r="AK53" i="9"/>
  <c r="Y53" i="9"/>
  <c r="W53" i="9"/>
  <c r="S53" i="9"/>
  <c r="U53" i="9" s="1"/>
  <c r="N53" i="9"/>
  <c r="M53" i="9" s="1"/>
  <c r="F53" i="9"/>
  <c r="X53" i="9" s="1"/>
  <c r="AI53" i="9" s="1"/>
  <c r="E53" i="9"/>
  <c r="AK52" i="9"/>
  <c r="Y52" i="9"/>
  <c r="W52" i="9"/>
  <c r="S52" i="9"/>
  <c r="U52" i="9" s="1"/>
  <c r="N52" i="9"/>
  <c r="M52" i="9" s="1"/>
  <c r="E52" i="9"/>
  <c r="F52" i="9"/>
  <c r="X52" i="9" s="1"/>
  <c r="AI52" i="9" s="1"/>
  <c r="AK51" i="9"/>
  <c r="Y51" i="9"/>
  <c r="W51" i="9"/>
  <c r="S51" i="9"/>
  <c r="U51" i="9" s="1"/>
  <c r="N51" i="9"/>
  <c r="M51" i="9" s="1"/>
  <c r="F51" i="9"/>
  <c r="X51" i="9" s="1"/>
  <c r="AI51" i="9" s="1"/>
  <c r="E51" i="9"/>
  <c r="AK50" i="9"/>
  <c r="Y50" i="9"/>
  <c r="W50" i="9"/>
  <c r="S50" i="9"/>
  <c r="U50" i="9" s="1"/>
  <c r="N50" i="9"/>
  <c r="M50" i="9" s="1"/>
  <c r="E50" i="9"/>
  <c r="F50" i="9"/>
  <c r="X50" i="9" s="1"/>
  <c r="AI50" i="9" s="1"/>
  <c r="AK49" i="9"/>
  <c r="Y49" i="9"/>
  <c r="W49" i="9"/>
  <c r="S49" i="9"/>
  <c r="U49" i="9" s="1"/>
  <c r="N49" i="9"/>
  <c r="M49" i="9" s="1"/>
  <c r="F49" i="9"/>
  <c r="X49" i="9" s="1"/>
  <c r="AI49" i="9" s="1"/>
  <c r="AK48" i="9"/>
  <c r="Y48" i="9"/>
  <c r="W48" i="9"/>
  <c r="S48" i="9"/>
  <c r="U48" i="9" s="1"/>
  <c r="N48" i="9"/>
  <c r="M48" i="9" s="1"/>
  <c r="E48" i="9"/>
  <c r="F48" i="9"/>
  <c r="X48" i="9" s="1"/>
  <c r="AI48" i="9" s="1"/>
  <c r="AK47" i="9"/>
  <c r="Y47" i="9"/>
  <c r="W47" i="9"/>
  <c r="S47" i="9"/>
  <c r="U47" i="9" s="1"/>
  <c r="N47" i="9"/>
  <c r="M47" i="9" s="1"/>
  <c r="E47" i="9"/>
  <c r="F47" i="9"/>
  <c r="X47" i="9" s="1"/>
  <c r="AI47" i="9" s="1"/>
  <c r="AK46" i="9"/>
  <c r="Y46" i="9"/>
  <c r="W46" i="9"/>
  <c r="S46" i="9"/>
  <c r="U46" i="9" s="1"/>
  <c r="N46" i="9"/>
  <c r="M46" i="9" s="1"/>
  <c r="F46" i="9"/>
  <c r="X46" i="9" s="1"/>
  <c r="AI46" i="9" s="1"/>
  <c r="AK45" i="9"/>
  <c r="Y45" i="9"/>
  <c r="W45" i="9"/>
  <c r="S45" i="9"/>
  <c r="U45" i="9" s="1"/>
  <c r="N45" i="9"/>
  <c r="M45" i="9" s="1"/>
  <c r="F45" i="9"/>
  <c r="X45" i="9" s="1"/>
  <c r="AI45" i="9" s="1"/>
  <c r="E45" i="9"/>
  <c r="AK44" i="9"/>
  <c r="Y44" i="9"/>
  <c r="W44" i="9"/>
  <c r="S44" i="9"/>
  <c r="U44" i="9" s="1"/>
  <c r="N44" i="9"/>
  <c r="M44" i="9" s="1"/>
  <c r="F44" i="9"/>
  <c r="X44" i="9" s="1"/>
  <c r="AI44" i="9" s="1"/>
  <c r="AK43" i="9"/>
  <c r="Y43" i="9"/>
  <c r="W43" i="9"/>
  <c r="S43" i="9"/>
  <c r="U43" i="9" s="1"/>
  <c r="N43" i="9"/>
  <c r="M43" i="9"/>
  <c r="E43" i="9"/>
  <c r="F43" i="9"/>
  <c r="X43" i="9" s="1"/>
  <c r="AI43" i="9" s="1"/>
  <c r="AK42" i="9"/>
  <c r="Y42" i="9"/>
  <c r="W42" i="9"/>
  <c r="S42" i="9"/>
  <c r="U42" i="9" s="1"/>
  <c r="N42" i="9"/>
  <c r="M42" i="9" s="1"/>
  <c r="F42" i="9"/>
  <c r="X42" i="9" s="1"/>
  <c r="AI42" i="9" s="1"/>
  <c r="E42" i="9"/>
  <c r="AK41" i="9"/>
  <c r="Y41" i="9"/>
  <c r="W41" i="9"/>
  <c r="S41" i="9"/>
  <c r="U41" i="9" s="1"/>
  <c r="N41" i="9"/>
  <c r="M41" i="9" s="1"/>
  <c r="E41" i="9"/>
  <c r="F41" i="9"/>
  <c r="X41" i="9" s="1"/>
  <c r="AI41" i="9" s="1"/>
  <c r="AK40" i="9"/>
  <c r="Y40" i="9"/>
  <c r="W40" i="9"/>
  <c r="S40" i="9"/>
  <c r="U40" i="9" s="1"/>
  <c r="N40" i="9"/>
  <c r="M40" i="9"/>
  <c r="E40" i="9"/>
  <c r="F40" i="9"/>
  <c r="X40" i="9" s="1"/>
  <c r="AI40" i="9" s="1"/>
  <c r="AK39" i="9"/>
  <c r="Y39" i="9"/>
  <c r="W39" i="9"/>
  <c r="S39" i="9"/>
  <c r="U39" i="9" s="1"/>
  <c r="N39" i="9"/>
  <c r="M39" i="9"/>
  <c r="E39" i="9"/>
  <c r="F39" i="9"/>
  <c r="X39" i="9" s="1"/>
  <c r="AI39" i="9" s="1"/>
  <c r="AK38" i="9"/>
  <c r="Y38" i="9"/>
  <c r="W38" i="9"/>
  <c r="S38" i="9"/>
  <c r="U38" i="9" s="1"/>
  <c r="N38" i="9"/>
  <c r="M38" i="9"/>
  <c r="E38" i="9"/>
  <c r="F38" i="9"/>
  <c r="X38" i="9" s="1"/>
  <c r="AI38" i="9" s="1"/>
  <c r="AK37" i="9"/>
  <c r="Y37" i="9"/>
  <c r="W37" i="9"/>
  <c r="S37" i="9"/>
  <c r="U37" i="9" s="1"/>
  <c r="N37" i="9"/>
  <c r="M37" i="9" s="1"/>
  <c r="F37" i="9"/>
  <c r="X37" i="9" s="1"/>
  <c r="AI37" i="9" s="1"/>
  <c r="E37" i="9"/>
  <c r="AK34" i="9"/>
  <c r="Y34" i="9"/>
  <c r="W34" i="9"/>
  <c r="S34" i="9"/>
  <c r="U34" i="9" s="1"/>
  <c r="N34" i="9"/>
  <c r="M34" i="9" s="1"/>
  <c r="E34" i="9"/>
  <c r="F34" i="9"/>
  <c r="X34" i="9" s="1"/>
  <c r="AI34" i="9" s="1"/>
  <c r="AK32" i="9"/>
  <c r="Y32" i="9"/>
  <c r="W32" i="9"/>
  <c r="S32" i="9"/>
  <c r="U32" i="9" s="1"/>
  <c r="N32" i="9"/>
  <c r="M32" i="9" s="1"/>
  <c r="E32" i="9"/>
  <c r="F32" i="9"/>
  <c r="X32" i="9" s="1"/>
  <c r="AI32" i="9" s="1"/>
  <c r="AK17" i="9"/>
  <c r="Y17" i="9"/>
  <c r="W17" i="9"/>
  <c r="S17" i="9"/>
  <c r="U17" i="9" s="1"/>
  <c r="N17" i="9"/>
  <c r="M17" i="9"/>
  <c r="F17" i="9"/>
  <c r="X17" i="9" s="1"/>
  <c r="AI17" i="9" s="1"/>
  <c r="E17" i="9"/>
  <c r="AK18" i="9"/>
  <c r="Y18" i="9"/>
  <c r="W18" i="9"/>
  <c r="S18" i="9"/>
  <c r="U18" i="9" s="1"/>
  <c r="N18" i="9"/>
  <c r="M18" i="9" s="1"/>
  <c r="F18" i="9"/>
  <c r="X18" i="9" s="1"/>
  <c r="AI18" i="9" s="1"/>
  <c r="AK5" i="9"/>
  <c r="Y5" i="9"/>
  <c r="W5" i="9"/>
  <c r="S5" i="9"/>
  <c r="U5" i="9" s="1"/>
  <c r="N5" i="9"/>
  <c r="M5" i="9" s="1"/>
  <c r="E5" i="9"/>
  <c r="F5" i="9"/>
  <c r="X5" i="9" s="1"/>
  <c r="AI5" i="9" s="1"/>
  <c r="AK23" i="9"/>
  <c r="Y23" i="9"/>
  <c r="W23" i="9"/>
  <c r="S23" i="9"/>
  <c r="U23" i="9" s="1"/>
  <c r="N23" i="9"/>
  <c r="M23" i="9" s="1"/>
  <c r="E23" i="9"/>
  <c r="F23" i="9"/>
  <c r="X23" i="9" s="1"/>
  <c r="AI23" i="9" s="1"/>
  <c r="AK16" i="9"/>
  <c r="Y16" i="9"/>
  <c r="W16" i="9"/>
  <c r="S16" i="9"/>
  <c r="U16" i="9" s="1"/>
  <c r="N16" i="9"/>
  <c r="M16" i="9" s="1"/>
  <c r="E16" i="9"/>
  <c r="F16" i="9"/>
  <c r="X16" i="9" s="1"/>
  <c r="AI16" i="9" s="1"/>
  <c r="AK31" i="9"/>
  <c r="Y31" i="9"/>
  <c r="W31" i="9"/>
  <c r="S31" i="9"/>
  <c r="U31" i="9" s="1"/>
  <c r="N31" i="9"/>
  <c r="M31" i="9" s="1"/>
  <c r="F31" i="9"/>
  <c r="X31" i="9" s="1"/>
  <c r="AI31" i="9" s="1"/>
  <c r="E31" i="9"/>
  <c r="AK14" i="9"/>
  <c r="Y14" i="9"/>
  <c r="W14" i="9"/>
  <c r="S14" i="9"/>
  <c r="U14" i="9" s="1"/>
  <c r="N14" i="9"/>
  <c r="M14" i="9"/>
  <c r="F14" i="9"/>
  <c r="AK13" i="9"/>
  <c r="Y13" i="9"/>
  <c r="W13" i="9"/>
  <c r="S13" i="9"/>
  <c r="U13" i="9" s="1"/>
  <c r="N13" i="9"/>
  <c r="M13" i="9"/>
  <c r="F13" i="9"/>
  <c r="E13" i="9"/>
  <c r="AK26" i="9"/>
  <c r="Y26" i="9"/>
  <c r="W26" i="9"/>
  <c r="S26" i="9"/>
  <c r="U26" i="9" s="1"/>
  <c r="N26" i="9"/>
  <c r="M26" i="9"/>
  <c r="E26" i="9"/>
  <c r="F26" i="9"/>
  <c r="AK9" i="9"/>
  <c r="Y9" i="9"/>
  <c r="W9" i="9"/>
  <c r="S9" i="9"/>
  <c r="U9" i="9" s="1"/>
  <c r="N9" i="9"/>
  <c r="M9" i="9" s="1"/>
  <c r="E9" i="9"/>
  <c r="F9" i="9"/>
  <c r="X9" i="9" s="1"/>
  <c r="AI9" i="9" s="1"/>
  <c r="AK27" i="9"/>
  <c r="Y27" i="9"/>
  <c r="W27" i="9"/>
  <c r="S27" i="9"/>
  <c r="U27" i="9" s="1"/>
  <c r="N27" i="9"/>
  <c r="M27" i="9"/>
  <c r="E27" i="9"/>
  <c r="F27" i="9"/>
  <c r="X27" i="9" s="1"/>
  <c r="AI27" i="9" s="1"/>
  <c r="AK35" i="9"/>
  <c r="Y35" i="9"/>
  <c r="W35" i="9"/>
  <c r="S35" i="9"/>
  <c r="U35" i="9" s="1"/>
  <c r="N35" i="9"/>
  <c r="M35" i="9"/>
  <c r="E35" i="9"/>
  <c r="F35" i="9"/>
  <c r="X35" i="9" s="1"/>
  <c r="AI35" i="9" s="1"/>
  <c r="AK11" i="9"/>
  <c r="Y11" i="9"/>
  <c r="W11" i="9"/>
  <c r="S11" i="9"/>
  <c r="U11" i="9" s="1"/>
  <c r="N11" i="9"/>
  <c r="M11" i="9"/>
  <c r="E11" i="9"/>
  <c r="F11" i="9"/>
  <c r="X11" i="9" s="1"/>
  <c r="AI11" i="9" s="1"/>
  <c r="AK22" i="9"/>
  <c r="Y22" i="9"/>
  <c r="W22" i="9"/>
  <c r="S22" i="9"/>
  <c r="U22" i="9" s="1"/>
  <c r="N22" i="9"/>
  <c r="M22" i="9"/>
  <c r="F22" i="9"/>
  <c r="X22" i="9" s="1"/>
  <c r="AI22" i="9" s="1"/>
  <c r="E22" i="9"/>
  <c r="AK36" i="9"/>
  <c r="Y36" i="9"/>
  <c r="W36" i="9"/>
  <c r="S36" i="9"/>
  <c r="U36" i="9" s="1"/>
  <c r="N36" i="9"/>
  <c r="M36" i="9"/>
  <c r="E36" i="9"/>
  <c r="F36" i="9"/>
  <c r="AK29" i="9"/>
  <c r="Y29" i="9"/>
  <c r="W29" i="9"/>
  <c r="S29" i="9"/>
  <c r="U29" i="9" s="1"/>
  <c r="N29" i="9"/>
  <c r="M29" i="9"/>
  <c r="E29" i="9"/>
  <c r="F29" i="9"/>
  <c r="X29" i="9" s="1"/>
  <c r="AI29" i="9" s="1"/>
  <c r="AK24" i="9"/>
  <c r="Y24" i="9"/>
  <c r="W24" i="9"/>
  <c r="S24" i="9"/>
  <c r="U24" i="9" s="1"/>
  <c r="N24" i="9"/>
  <c r="M24" i="9" s="1"/>
  <c r="F24" i="9"/>
  <c r="E24" i="9"/>
  <c r="AK19" i="9"/>
  <c r="Y19" i="9"/>
  <c r="W19" i="9"/>
  <c r="S19" i="9"/>
  <c r="U19" i="9" s="1"/>
  <c r="N19" i="9"/>
  <c r="M19" i="9"/>
  <c r="E19" i="9"/>
  <c r="F19" i="9"/>
  <c r="X19" i="9" s="1"/>
  <c r="AI19" i="9" s="1"/>
  <c r="AK10" i="9"/>
  <c r="Y10" i="9"/>
  <c r="W10" i="9"/>
  <c r="S10" i="9"/>
  <c r="U10" i="9" s="1"/>
  <c r="N10" i="9"/>
  <c r="M10" i="9"/>
  <c r="E10" i="9"/>
  <c r="F10" i="9"/>
  <c r="X10" i="9" s="1"/>
  <c r="AI10" i="9" s="1"/>
  <c r="AK8" i="9"/>
  <c r="Y8" i="9"/>
  <c r="W8" i="9"/>
  <c r="S8" i="9"/>
  <c r="U8" i="9" s="1"/>
  <c r="N8" i="9"/>
  <c r="M8" i="9"/>
  <c r="E8" i="9"/>
  <c r="F8" i="9"/>
  <c r="X8" i="9" s="1"/>
  <c r="AI8" i="9" s="1"/>
  <c r="AK21" i="9"/>
  <c r="Y21" i="9"/>
  <c r="W21" i="9"/>
  <c r="S21" i="9"/>
  <c r="U21" i="9" s="1"/>
  <c r="N21" i="9"/>
  <c r="M21" i="9"/>
  <c r="E21" i="9"/>
  <c r="F21" i="9"/>
  <c r="X21" i="9" s="1"/>
  <c r="AI21" i="9" s="1"/>
  <c r="AK12" i="9"/>
  <c r="Y12" i="9"/>
  <c r="W12" i="9"/>
  <c r="S12" i="9"/>
  <c r="U12" i="9" s="1"/>
  <c r="N12" i="9"/>
  <c r="M12" i="9"/>
  <c r="F12" i="9"/>
  <c r="X12" i="9" s="1"/>
  <c r="AI12" i="9" s="1"/>
  <c r="E12" i="9"/>
  <c r="AK7" i="9"/>
  <c r="Y7" i="9"/>
  <c r="W7" i="9"/>
  <c r="S7" i="9"/>
  <c r="U7" i="9" s="1"/>
  <c r="N7" i="9"/>
  <c r="M7" i="9"/>
  <c r="F7" i="9"/>
  <c r="X7" i="9" s="1"/>
  <c r="AI7" i="9" s="1"/>
  <c r="E7" i="9"/>
  <c r="AK25" i="9"/>
  <c r="Y25" i="9"/>
  <c r="W25" i="9"/>
  <c r="S25" i="9"/>
  <c r="U25" i="9" s="1"/>
  <c r="N25" i="9"/>
  <c r="M25" i="9"/>
  <c r="F25" i="9"/>
  <c r="X25" i="9" s="1"/>
  <c r="AI25" i="9" s="1"/>
  <c r="AK15" i="9"/>
  <c r="Y15" i="9"/>
  <c r="W15" i="9"/>
  <c r="S15" i="9"/>
  <c r="U15" i="9" s="1"/>
  <c r="N15" i="9"/>
  <c r="M15" i="9" s="1"/>
  <c r="F15" i="9"/>
  <c r="X15" i="9" s="1"/>
  <c r="AI15" i="9" s="1"/>
  <c r="E15" i="9"/>
  <c r="AK30" i="9"/>
  <c r="Y30" i="9"/>
  <c r="W30" i="9"/>
  <c r="S30" i="9"/>
  <c r="U30" i="9" s="1"/>
  <c r="N30" i="9"/>
  <c r="M30" i="9" s="1"/>
  <c r="F30" i="9"/>
  <c r="X30" i="9" s="1"/>
  <c r="AI30" i="9" s="1"/>
  <c r="AK20" i="9"/>
  <c r="Y20" i="9"/>
  <c r="W20" i="9"/>
  <c r="S20" i="9"/>
  <c r="U20" i="9" s="1"/>
  <c r="N20" i="9"/>
  <c r="M20" i="9" s="1"/>
  <c r="E20" i="9"/>
  <c r="F20" i="9"/>
  <c r="X20" i="9" s="1"/>
  <c r="AI20" i="9" s="1"/>
  <c r="AK4" i="9"/>
  <c r="Y4" i="9"/>
  <c r="W4" i="9"/>
  <c r="S4" i="9"/>
  <c r="U4" i="9" s="1"/>
  <c r="N4" i="9"/>
  <c r="M4" i="9" s="1"/>
  <c r="E4" i="9"/>
  <c r="F4" i="9"/>
  <c r="X4" i="9" s="1"/>
  <c r="AI4" i="9" s="1"/>
  <c r="AK33" i="9"/>
  <c r="Y33" i="9"/>
  <c r="W33" i="9"/>
  <c r="S33" i="9"/>
  <c r="U33" i="9" s="1"/>
  <c r="N33" i="9"/>
  <c r="M33" i="9" s="1"/>
  <c r="E33" i="9"/>
  <c r="F33" i="9"/>
  <c r="X33" i="9" s="1"/>
  <c r="AI33" i="9" s="1"/>
  <c r="AK6" i="9"/>
  <c r="Y6" i="9"/>
  <c r="W6" i="9"/>
  <c r="S6" i="9"/>
  <c r="U6" i="9" s="1"/>
  <c r="N6" i="9"/>
  <c r="M6" i="9" s="1"/>
  <c r="F6" i="9"/>
  <c r="X6" i="9" s="1"/>
  <c r="AI6" i="9" s="1"/>
  <c r="E6" i="9"/>
  <c r="AK28" i="9"/>
  <c r="Y28" i="9"/>
  <c r="W28" i="9"/>
  <c r="S28" i="9"/>
  <c r="U28" i="9" s="1"/>
  <c r="N28" i="9"/>
  <c r="M28" i="9" s="1"/>
  <c r="F28" i="9"/>
  <c r="X28" i="9" s="1"/>
  <c r="AI28" i="9" s="1"/>
  <c r="E28" i="9"/>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Y886" i="4" s="1"/>
  <c r="I621" i="3"/>
  <c r="I622" i="3"/>
  <c r="I623" i="3"/>
  <c r="I624" i="3"/>
  <c r="I625" i="3"/>
  <c r="I626" i="3"/>
  <c r="I62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X778" i="4" s="1"/>
  <c r="H482" i="3"/>
  <c r="H483" i="3"/>
  <c r="H484" i="3"/>
  <c r="H485" i="3"/>
  <c r="H486" i="3"/>
  <c r="H487" i="3"/>
  <c r="H488" i="3"/>
  <c r="H489" i="3"/>
  <c r="H490" i="3"/>
  <c r="H491" i="3"/>
  <c r="H492" i="3"/>
  <c r="H493" i="3"/>
  <c r="H494" i="3"/>
  <c r="H495" i="3"/>
  <c r="H496" i="3"/>
  <c r="H497" i="3"/>
  <c r="X798" i="4" s="1"/>
  <c r="H498" i="3"/>
  <c r="H499" i="3"/>
  <c r="H500" i="3"/>
  <c r="H501" i="3"/>
  <c r="H502" i="3"/>
  <c r="H503" i="3"/>
  <c r="H504" i="3"/>
  <c r="H505" i="3"/>
  <c r="H506" i="3"/>
  <c r="H507" i="3"/>
  <c r="H508" i="3"/>
  <c r="H509" i="3"/>
  <c r="H510" i="3"/>
  <c r="H511" i="3"/>
  <c r="H512" i="3"/>
  <c r="H513" i="3"/>
  <c r="H514" i="3"/>
  <c r="H515" i="3"/>
  <c r="H516" i="3"/>
  <c r="H517" i="3"/>
  <c r="X788" i="4" s="1"/>
  <c r="H518" i="3"/>
  <c r="H519" i="3"/>
  <c r="H520" i="3"/>
  <c r="H521" i="3"/>
  <c r="X757" i="4" s="1"/>
  <c r="H522" i="3"/>
  <c r="H523" i="3"/>
  <c r="H524" i="3"/>
  <c r="H525" i="3"/>
  <c r="H526" i="3"/>
  <c r="H527" i="3"/>
  <c r="H528" i="3"/>
  <c r="H529" i="3"/>
  <c r="H530" i="3"/>
  <c r="H531" i="3"/>
  <c r="H532" i="3"/>
  <c r="H533" i="3"/>
  <c r="X770" i="4" s="1"/>
  <c r="H534" i="3"/>
  <c r="H535" i="3"/>
  <c r="H536" i="3"/>
  <c r="H537" i="3"/>
  <c r="X833" i="4" s="1"/>
  <c r="H538" i="3"/>
  <c r="H539" i="3"/>
  <c r="H540" i="3"/>
  <c r="H541" i="3"/>
  <c r="H542" i="3"/>
  <c r="H543" i="3"/>
  <c r="H544" i="3"/>
  <c r="H545" i="3"/>
  <c r="H546" i="3"/>
  <c r="H547" i="3"/>
  <c r="H548" i="3"/>
  <c r="H549" i="3"/>
  <c r="H550" i="3"/>
  <c r="H551" i="3"/>
  <c r="H552" i="3"/>
  <c r="H553" i="3"/>
  <c r="H554" i="3"/>
  <c r="H555" i="3"/>
  <c r="H556" i="3"/>
  <c r="H557" i="3"/>
  <c r="X813" i="4" s="1"/>
  <c r="H558" i="3"/>
  <c r="H559" i="3"/>
  <c r="H560" i="3"/>
  <c r="H561" i="3"/>
  <c r="H562" i="3"/>
  <c r="H563" i="3"/>
  <c r="H564" i="3"/>
  <c r="H565" i="3"/>
  <c r="X809" i="4" s="1"/>
  <c r="H566" i="3"/>
  <c r="H567" i="3"/>
  <c r="H568" i="3"/>
  <c r="H569" i="3"/>
  <c r="H570" i="3"/>
  <c r="H571" i="3"/>
  <c r="X849" i="4" s="1"/>
  <c r="H572" i="3"/>
  <c r="H573" i="3"/>
  <c r="X871" i="4" s="1"/>
  <c r="H574" i="3"/>
  <c r="H575" i="3"/>
  <c r="H576" i="3"/>
  <c r="X864" i="4" s="1"/>
  <c r="H577" i="3"/>
  <c r="X869" i="4" s="1"/>
  <c r="H578" i="3"/>
  <c r="H579" i="3"/>
  <c r="H580" i="3"/>
  <c r="H581" i="3"/>
  <c r="H582" i="3"/>
  <c r="H583" i="3"/>
  <c r="H584" i="3"/>
  <c r="H585" i="3"/>
  <c r="H586" i="3"/>
  <c r="H587" i="3"/>
  <c r="H588" i="3"/>
  <c r="H589" i="3"/>
  <c r="X867" i="4" s="1"/>
  <c r="H590" i="3"/>
  <c r="H591" i="3"/>
  <c r="H592" i="3"/>
  <c r="H593" i="3"/>
  <c r="X840" i="4" s="1"/>
  <c r="H594" i="3"/>
  <c r="H595" i="3"/>
  <c r="H596" i="3"/>
  <c r="H597" i="3"/>
  <c r="X866" i="4" s="1"/>
  <c r="H598" i="3"/>
  <c r="H599" i="3"/>
  <c r="H600" i="3"/>
  <c r="X851" i="4" s="1"/>
  <c r="H601" i="3"/>
  <c r="H602" i="3"/>
  <c r="H603" i="3"/>
  <c r="H604" i="3"/>
  <c r="H605" i="3"/>
  <c r="X884" i="4" s="1"/>
  <c r="H606" i="3"/>
  <c r="H607" i="3"/>
  <c r="H608" i="3"/>
  <c r="X874" i="4" s="1"/>
  <c r="H609" i="3"/>
  <c r="H610" i="3"/>
  <c r="H611" i="3"/>
  <c r="H612" i="3"/>
  <c r="H613" i="3"/>
  <c r="X878" i="4" s="1"/>
  <c r="H614" i="3"/>
  <c r="H615" i="3"/>
  <c r="H616" i="3"/>
  <c r="H617" i="3"/>
  <c r="H618" i="3"/>
  <c r="H619" i="3"/>
  <c r="X887" i="4" s="1"/>
  <c r="H620" i="3"/>
  <c r="H621" i="3"/>
  <c r="X893" i="4" s="1"/>
  <c r="H622" i="3"/>
  <c r="H623" i="3"/>
  <c r="H624" i="3"/>
  <c r="H625" i="3"/>
  <c r="H626" i="3"/>
  <c r="H627" i="3"/>
  <c r="H5" i="3"/>
  <c r="H6" i="3"/>
  <c r="H7" i="3"/>
  <c r="G5" i="3"/>
  <c r="G6" i="3"/>
  <c r="G7" i="3"/>
  <c r="G8" i="3"/>
  <c r="G9" i="3"/>
  <c r="G10" i="3"/>
  <c r="G11" i="3"/>
  <c r="E11" i="3" s="1"/>
  <c r="G12" i="3"/>
  <c r="G13" i="3"/>
  <c r="G14" i="3"/>
  <c r="E14" i="3" s="1"/>
  <c r="G15" i="3"/>
  <c r="G16" i="3"/>
  <c r="G17" i="3"/>
  <c r="G18" i="3"/>
  <c r="G19" i="3"/>
  <c r="E19" i="3" s="1"/>
  <c r="Q326" i="4" s="1"/>
  <c r="G20" i="3"/>
  <c r="G21" i="3"/>
  <c r="G22" i="3"/>
  <c r="E22" i="3" s="1"/>
  <c r="G23" i="3"/>
  <c r="E23" i="3" s="1"/>
  <c r="G24" i="3"/>
  <c r="G25" i="3"/>
  <c r="G26" i="3"/>
  <c r="G27" i="3"/>
  <c r="G28" i="3"/>
  <c r="G29" i="3"/>
  <c r="G30" i="3"/>
  <c r="E30" i="3" s="1"/>
  <c r="G31" i="3"/>
  <c r="E31" i="3" s="1"/>
  <c r="G32" i="3"/>
  <c r="G33" i="3"/>
  <c r="G34" i="3"/>
  <c r="G35" i="3"/>
  <c r="E35" i="3" s="1"/>
  <c r="Q341" i="4" s="1"/>
  <c r="G36" i="3"/>
  <c r="G37" i="3"/>
  <c r="G38" i="3"/>
  <c r="G39" i="3"/>
  <c r="E39" i="3" s="1"/>
  <c r="G40" i="3"/>
  <c r="G41" i="3"/>
  <c r="G42" i="3"/>
  <c r="G43" i="3"/>
  <c r="E43" i="3" s="1"/>
  <c r="Q350" i="4" s="1"/>
  <c r="G44" i="3"/>
  <c r="G45" i="3"/>
  <c r="G46" i="3"/>
  <c r="G47" i="3"/>
  <c r="E47" i="3" s="1"/>
  <c r="G48" i="3"/>
  <c r="G49" i="3"/>
  <c r="G50" i="3"/>
  <c r="G51" i="3"/>
  <c r="E51" i="3" s="1"/>
  <c r="G52" i="3"/>
  <c r="G53" i="3"/>
  <c r="G54" i="3"/>
  <c r="G55" i="3"/>
  <c r="E55" i="3" s="1"/>
  <c r="G56" i="3"/>
  <c r="G57" i="3"/>
  <c r="G58" i="3"/>
  <c r="G59" i="3"/>
  <c r="E59" i="3" s="1"/>
  <c r="G60" i="3"/>
  <c r="G61" i="3"/>
  <c r="G62" i="3"/>
  <c r="E62" i="3" s="1"/>
  <c r="G63" i="3"/>
  <c r="E63" i="3" s="1"/>
  <c r="G64" i="3"/>
  <c r="G65" i="3"/>
  <c r="G66" i="3"/>
  <c r="G67" i="3"/>
  <c r="E67" i="3" s="1"/>
  <c r="Q372" i="4" s="1"/>
  <c r="G68" i="3"/>
  <c r="G69" i="3"/>
  <c r="G70" i="3"/>
  <c r="E70" i="3" s="1"/>
  <c r="G71" i="3"/>
  <c r="E71" i="3" s="1"/>
  <c r="G72" i="3"/>
  <c r="G73" i="3"/>
  <c r="G74" i="3"/>
  <c r="G75" i="3"/>
  <c r="E75" i="3" s="1"/>
  <c r="G76" i="3"/>
  <c r="G77" i="3"/>
  <c r="G78" i="3"/>
  <c r="G79" i="3"/>
  <c r="E79" i="3" s="1"/>
  <c r="G80" i="3"/>
  <c r="G81" i="3"/>
  <c r="G82" i="3"/>
  <c r="G83" i="3"/>
  <c r="E83" i="3" s="1"/>
  <c r="G84" i="3"/>
  <c r="G85" i="3"/>
  <c r="G86" i="3"/>
  <c r="G87" i="3"/>
  <c r="E87" i="3" s="1"/>
  <c r="G88" i="3"/>
  <c r="G89" i="3"/>
  <c r="G90" i="3"/>
  <c r="G91" i="3"/>
  <c r="E91" i="3" s="1"/>
  <c r="G92" i="3"/>
  <c r="G93" i="3"/>
  <c r="G94" i="3"/>
  <c r="E94" i="3" s="1"/>
  <c r="G95" i="3"/>
  <c r="E95" i="3" s="1"/>
  <c r="G96" i="3"/>
  <c r="G97" i="3"/>
  <c r="G98" i="3"/>
  <c r="G99" i="3"/>
  <c r="E99" i="3" s="1"/>
  <c r="G100" i="3"/>
  <c r="G101" i="3"/>
  <c r="G102" i="3"/>
  <c r="E102" i="3" s="1"/>
  <c r="G103" i="3"/>
  <c r="E103" i="3" s="1"/>
  <c r="G104" i="3"/>
  <c r="G105" i="3"/>
  <c r="G106" i="3"/>
  <c r="G107" i="3"/>
  <c r="E107" i="3" s="1"/>
  <c r="Q398" i="4" s="1"/>
  <c r="G108" i="3"/>
  <c r="G109" i="3"/>
  <c r="G110" i="3"/>
  <c r="E110" i="3" s="1"/>
  <c r="G111" i="3"/>
  <c r="E111" i="3" s="1"/>
  <c r="G112" i="3"/>
  <c r="G113" i="3"/>
  <c r="G114" i="3"/>
  <c r="G115" i="3"/>
  <c r="E115" i="3" s="1"/>
  <c r="G116" i="3"/>
  <c r="G117" i="3"/>
  <c r="G118" i="3"/>
  <c r="G119" i="3"/>
  <c r="E119" i="3" s="1"/>
  <c r="G120" i="3"/>
  <c r="G121" i="3"/>
  <c r="G122" i="3"/>
  <c r="G123" i="3"/>
  <c r="E123" i="3" s="1"/>
  <c r="G124" i="3"/>
  <c r="G125" i="3"/>
  <c r="G126" i="3"/>
  <c r="G127" i="3"/>
  <c r="E127" i="3" s="1"/>
  <c r="G128" i="3"/>
  <c r="G129" i="3"/>
  <c r="G130" i="3"/>
  <c r="G131" i="3"/>
  <c r="E131" i="3" s="1"/>
  <c r="Q422" i="4" s="1"/>
  <c r="G132" i="3"/>
  <c r="G133" i="3"/>
  <c r="G134" i="3"/>
  <c r="G135" i="3"/>
  <c r="E135" i="3" s="1"/>
  <c r="G136" i="3"/>
  <c r="G137" i="3"/>
  <c r="G138" i="3"/>
  <c r="G139" i="3"/>
  <c r="E139" i="3" s="1"/>
  <c r="Q430" i="4" s="1"/>
  <c r="G140" i="3"/>
  <c r="G141" i="3"/>
  <c r="G142" i="3"/>
  <c r="E142" i="3" s="1"/>
  <c r="G143" i="3"/>
  <c r="E143" i="3" s="1"/>
  <c r="G144" i="3"/>
  <c r="G145" i="3"/>
  <c r="G146" i="3"/>
  <c r="G147" i="3"/>
  <c r="E147" i="3" s="1"/>
  <c r="Q438" i="4" s="1"/>
  <c r="G148" i="3"/>
  <c r="G149" i="3"/>
  <c r="G150" i="3"/>
  <c r="E150" i="3" s="1"/>
  <c r="G151" i="3"/>
  <c r="G152" i="3"/>
  <c r="G153" i="3"/>
  <c r="G154" i="3"/>
  <c r="G155" i="3"/>
  <c r="G156" i="3"/>
  <c r="G157" i="3"/>
  <c r="G158" i="3"/>
  <c r="G159" i="3"/>
  <c r="E159" i="3" s="1"/>
  <c r="G160" i="3"/>
  <c r="G161" i="3"/>
  <c r="G162" i="3"/>
  <c r="G163" i="3"/>
  <c r="E163" i="3" s="1"/>
  <c r="Q457" i="4" s="1"/>
  <c r="G164" i="3"/>
  <c r="G165" i="3"/>
  <c r="G166" i="3"/>
  <c r="G167" i="3"/>
  <c r="G168" i="3"/>
  <c r="G169" i="3"/>
  <c r="G170" i="3"/>
  <c r="G171" i="3"/>
  <c r="E171" i="3" s="1"/>
  <c r="G172" i="3"/>
  <c r="G173" i="3"/>
  <c r="G174" i="3"/>
  <c r="G175" i="3"/>
  <c r="G176" i="3"/>
  <c r="G177" i="3"/>
  <c r="G178" i="3"/>
  <c r="G179" i="3"/>
  <c r="E179" i="3" s="1"/>
  <c r="G180" i="3"/>
  <c r="G181" i="3"/>
  <c r="G182" i="3"/>
  <c r="G183" i="3"/>
  <c r="G184" i="3"/>
  <c r="G185" i="3"/>
  <c r="G186" i="3"/>
  <c r="G187" i="3"/>
  <c r="G188" i="3"/>
  <c r="G189" i="3"/>
  <c r="G190" i="3"/>
  <c r="G191" i="3"/>
  <c r="G192" i="3"/>
  <c r="G193" i="3"/>
  <c r="G194" i="3"/>
  <c r="G195" i="3"/>
  <c r="E195" i="3" s="1"/>
  <c r="G196" i="3"/>
  <c r="G197" i="3"/>
  <c r="G198" i="3"/>
  <c r="E198" i="3" s="1"/>
  <c r="G199" i="3"/>
  <c r="G200" i="3"/>
  <c r="G201" i="3"/>
  <c r="G202" i="3"/>
  <c r="G203" i="3"/>
  <c r="E203" i="3" s="1"/>
  <c r="Q495" i="4" s="1"/>
  <c r="G204" i="3"/>
  <c r="G205" i="3"/>
  <c r="G206" i="3"/>
  <c r="G207" i="3"/>
  <c r="E207" i="3" s="1"/>
  <c r="G208" i="3"/>
  <c r="G209" i="3"/>
  <c r="G210" i="3"/>
  <c r="G211" i="3"/>
  <c r="E211" i="3" s="1"/>
  <c r="G212" i="3"/>
  <c r="G213" i="3"/>
  <c r="G214" i="3"/>
  <c r="E214" i="3" s="1"/>
  <c r="G215" i="3"/>
  <c r="G216" i="3"/>
  <c r="G217" i="3"/>
  <c r="G218" i="3"/>
  <c r="G219" i="3"/>
  <c r="E219" i="3" s="1"/>
  <c r="G220" i="3"/>
  <c r="G221" i="3"/>
  <c r="G222" i="3"/>
  <c r="G223" i="3"/>
  <c r="E223" i="3" s="1"/>
  <c r="G224" i="3"/>
  <c r="G225" i="3"/>
  <c r="G226" i="3"/>
  <c r="G227" i="3"/>
  <c r="E227" i="3" s="1"/>
  <c r="Q514" i="4" s="1"/>
  <c r="G228" i="3"/>
  <c r="G229" i="3"/>
  <c r="G230" i="3"/>
  <c r="G231" i="3"/>
  <c r="E231" i="3" s="1"/>
  <c r="Q518" i="4" s="1"/>
  <c r="G232" i="3"/>
  <c r="G233" i="3"/>
  <c r="G234" i="3"/>
  <c r="G235" i="3"/>
  <c r="E235" i="3" s="1"/>
  <c r="Q521" i="4" s="1"/>
  <c r="G236" i="3"/>
  <c r="G237" i="3"/>
  <c r="G238" i="3"/>
  <c r="G239" i="3"/>
  <c r="G240" i="3"/>
  <c r="G241" i="3"/>
  <c r="G242" i="3"/>
  <c r="G243" i="3"/>
  <c r="E243" i="3" s="1"/>
  <c r="Q526" i="4" s="1"/>
  <c r="G244" i="3"/>
  <c r="G245" i="3"/>
  <c r="G246" i="3"/>
  <c r="G247" i="3"/>
  <c r="G248" i="3"/>
  <c r="G249" i="3"/>
  <c r="G250" i="3"/>
  <c r="G251" i="3"/>
  <c r="E251" i="3" s="1"/>
  <c r="G252" i="3"/>
  <c r="G253" i="3"/>
  <c r="G254" i="3"/>
  <c r="G255" i="3"/>
  <c r="G256" i="3"/>
  <c r="G257" i="3"/>
  <c r="G258" i="3"/>
  <c r="G259" i="3"/>
  <c r="E259" i="3" s="1"/>
  <c r="Q542" i="4" s="1"/>
  <c r="G260" i="3"/>
  <c r="G261" i="3"/>
  <c r="G262" i="3"/>
  <c r="E262" i="3" s="1"/>
  <c r="G263" i="3"/>
  <c r="E263" i="3" s="1"/>
  <c r="Q546" i="4" s="1"/>
  <c r="G264" i="3"/>
  <c r="G265" i="3"/>
  <c r="G266" i="3"/>
  <c r="G267" i="3"/>
  <c r="E267" i="3" s="1"/>
  <c r="Q548" i="4" s="1"/>
  <c r="G268" i="3"/>
  <c r="G269" i="3"/>
  <c r="G270" i="3"/>
  <c r="G271" i="3"/>
  <c r="E271" i="3" s="1"/>
  <c r="G272" i="3"/>
  <c r="G273" i="3"/>
  <c r="G274" i="3"/>
  <c r="G275" i="3"/>
  <c r="G276" i="3"/>
  <c r="G277" i="3"/>
  <c r="G278" i="3"/>
  <c r="E278" i="3" s="1"/>
  <c r="G279" i="3"/>
  <c r="G280" i="3"/>
  <c r="G281" i="3"/>
  <c r="G282" i="3"/>
  <c r="G283" i="3"/>
  <c r="E283" i="3" s="1"/>
  <c r="G284" i="3"/>
  <c r="G285" i="3"/>
  <c r="G286" i="3"/>
  <c r="G287" i="3"/>
  <c r="E287" i="3" s="1"/>
  <c r="G288" i="3"/>
  <c r="G289" i="3"/>
  <c r="G290" i="3"/>
  <c r="G291" i="3"/>
  <c r="E291" i="3" s="1"/>
  <c r="G292" i="3"/>
  <c r="G293" i="3"/>
  <c r="G294" i="3"/>
  <c r="G295" i="3"/>
  <c r="G296" i="3"/>
  <c r="G297" i="3"/>
  <c r="G298" i="3"/>
  <c r="G299" i="3"/>
  <c r="E299" i="3" s="1"/>
  <c r="Q586" i="4" s="1"/>
  <c r="G300" i="3"/>
  <c r="G301" i="3"/>
  <c r="G302" i="3"/>
  <c r="G303" i="3"/>
  <c r="E303" i="3" s="1"/>
  <c r="Q593" i="4" s="1"/>
  <c r="G304" i="3"/>
  <c r="G305" i="3"/>
  <c r="G306" i="3"/>
  <c r="G307" i="3"/>
  <c r="E307" i="3" s="1"/>
  <c r="G308" i="3"/>
  <c r="G309" i="3"/>
  <c r="G310" i="3"/>
  <c r="G311" i="3"/>
  <c r="G312" i="3"/>
  <c r="G313" i="3"/>
  <c r="G314" i="3"/>
  <c r="G315" i="3"/>
  <c r="E315" i="3" s="1"/>
  <c r="Q579" i="4" s="1"/>
  <c r="G316" i="3"/>
  <c r="G317" i="3"/>
  <c r="G318" i="3"/>
  <c r="G319" i="3"/>
  <c r="G320" i="3"/>
  <c r="G321" i="3"/>
  <c r="G322" i="3"/>
  <c r="G323" i="3"/>
  <c r="E323" i="3" s="1"/>
  <c r="G324" i="3"/>
  <c r="G325" i="3"/>
  <c r="G326" i="3"/>
  <c r="E326" i="3" s="1"/>
  <c r="G327" i="3"/>
  <c r="G328" i="3"/>
  <c r="G329" i="3"/>
  <c r="G330" i="3"/>
  <c r="G331" i="3"/>
  <c r="E331" i="3" s="1"/>
  <c r="G332" i="3"/>
  <c r="G333" i="3"/>
  <c r="G334" i="3"/>
  <c r="G335" i="3"/>
  <c r="E335" i="3" s="1"/>
  <c r="G336" i="3"/>
  <c r="G337" i="3"/>
  <c r="G338" i="3"/>
  <c r="G339" i="3"/>
  <c r="G340" i="3"/>
  <c r="G341" i="3"/>
  <c r="G342" i="3"/>
  <c r="E342" i="3" s="1"/>
  <c r="G343" i="3"/>
  <c r="G344" i="3"/>
  <c r="G345" i="3"/>
  <c r="G346" i="3"/>
  <c r="G347" i="3"/>
  <c r="E347" i="3" s="1"/>
  <c r="Q622" i="4" s="1"/>
  <c r="G348" i="3"/>
  <c r="G349" i="3"/>
  <c r="G350" i="3"/>
  <c r="E350" i="3" s="1"/>
  <c r="G351" i="3"/>
  <c r="E351" i="3" s="1"/>
  <c r="G352" i="3"/>
  <c r="G353" i="3"/>
  <c r="G354" i="3"/>
  <c r="G355" i="3"/>
  <c r="E355" i="3" s="1"/>
  <c r="Q620" i="4" s="1"/>
  <c r="G356" i="3"/>
  <c r="G357" i="3"/>
  <c r="G358" i="3"/>
  <c r="G359" i="3"/>
  <c r="E359" i="3" s="1"/>
  <c r="Q631" i="4" s="1"/>
  <c r="G360" i="3"/>
  <c r="G361" i="3"/>
  <c r="G362" i="3"/>
  <c r="G363" i="3"/>
  <c r="G364" i="3"/>
  <c r="G365" i="3"/>
  <c r="G366" i="3"/>
  <c r="G367" i="3"/>
  <c r="G368" i="3"/>
  <c r="G369" i="3"/>
  <c r="G370" i="3"/>
  <c r="G371" i="3"/>
  <c r="E371" i="3" s="1"/>
  <c r="G372" i="3"/>
  <c r="G373" i="3"/>
  <c r="G374" i="3"/>
  <c r="E374" i="3" s="1"/>
  <c r="G375" i="3"/>
  <c r="G376" i="3"/>
  <c r="G377" i="3"/>
  <c r="G378" i="3"/>
  <c r="G379" i="3"/>
  <c r="E379" i="3" s="1"/>
  <c r="G380" i="3"/>
  <c r="G381" i="3"/>
  <c r="G382" i="3"/>
  <c r="G383" i="3"/>
  <c r="E383" i="3" s="1"/>
  <c r="Q660" i="4" s="1"/>
  <c r="G384" i="3"/>
  <c r="G385" i="3"/>
  <c r="G386" i="3"/>
  <c r="G387" i="3"/>
  <c r="E387" i="3" s="1"/>
  <c r="G388" i="3"/>
  <c r="G389" i="3"/>
  <c r="G390" i="3"/>
  <c r="E390" i="3" s="1"/>
  <c r="G391" i="3"/>
  <c r="G392" i="3"/>
  <c r="G393" i="3"/>
  <c r="G394" i="3"/>
  <c r="G395" i="3"/>
  <c r="G396" i="3"/>
  <c r="G397" i="3"/>
  <c r="G398" i="3"/>
  <c r="G399" i="3"/>
  <c r="E399" i="3" s="1"/>
  <c r="Q675" i="4" s="1"/>
  <c r="G400" i="3"/>
  <c r="G401" i="3"/>
  <c r="G402" i="3"/>
  <c r="G403" i="3"/>
  <c r="E403" i="3" s="1"/>
  <c r="Q679" i="4" s="1"/>
  <c r="G404" i="3"/>
  <c r="G405" i="3"/>
  <c r="G406" i="3"/>
  <c r="E406" i="3" s="1"/>
  <c r="G407" i="3"/>
  <c r="G408" i="3"/>
  <c r="G409" i="3"/>
  <c r="G410" i="3"/>
  <c r="G411" i="3"/>
  <c r="E411" i="3" s="1"/>
  <c r="G412" i="3"/>
  <c r="G413" i="3"/>
  <c r="G414" i="3"/>
  <c r="E414" i="3" s="1"/>
  <c r="Q688" i="4" s="1"/>
  <c r="G415" i="3"/>
  <c r="E415" i="3" s="1"/>
  <c r="G416" i="3"/>
  <c r="G417" i="3"/>
  <c r="G418" i="3"/>
  <c r="G419" i="3"/>
  <c r="G420" i="3"/>
  <c r="G421" i="3"/>
  <c r="G422" i="3"/>
  <c r="G423" i="3"/>
  <c r="G424" i="3"/>
  <c r="G425" i="3"/>
  <c r="G426" i="3"/>
  <c r="G427" i="3"/>
  <c r="E427" i="3" s="1"/>
  <c r="Q706" i="4" s="1"/>
  <c r="G428" i="3"/>
  <c r="G429" i="3"/>
  <c r="G430" i="3"/>
  <c r="G431" i="3"/>
  <c r="G432" i="3"/>
  <c r="G433" i="3"/>
  <c r="G434" i="3"/>
  <c r="G435" i="3"/>
  <c r="E435" i="3" s="1"/>
  <c r="G436" i="3"/>
  <c r="G437" i="3"/>
  <c r="G438" i="3"/>
  <c r="E438" i="3" s="1"/>
  <c r="G439" i="3"/>
  <c r="G440" i="3"/>
  <c r="G441" i="3"/>
  <c r="G442" i="3"/>
  <c r="G443" i="3"/>
  <c r="E443" i="3" s="1"/>
  <c r="Q736" i="4" s="1"/>
  <c r="G444" i="3"/>
  <c r="G445" i="3"/>
  <c r="G446" i="3"/>
  <c r="G447" i="3"/>
  <c r="G448" i="3"/>
  <c r="G449" i="3"/>
  <c r="G450" i="3"/>
  <c r="G451" i="3"/>
  <c r="E451" i="3" s="1"/>
  <c r="Q734" i="4" s="1"/>
  <c r="G452" i="3"/>
  <c r="G453" i="3"/>
  <c r="G454" i="3"/>
  <c r="E454" i="3" s="1"/>
  <c r="G455" i="3"/>
  <c r="G456" i="3"/>
  <c r="G457" i="3"/>
  <c r="G458" i="3"/>
  <c r="G459" i="3"/>
  <c r="E459" i="3" s="1"/>
  <c r="Q720" i="4" s="1"/>
  <c r="G460" i="3"/>
  <c r="G461" i="3"/>
  <c r="G462" i="3"/>
  <c r="E462" i="3" s="1"/>
  <c r="Q715" i="4" s="1"/>
  <c r="G463" i="3"/>
  <c r="E463" i="3" s="1"/>
  <c r="G464" i="3"/>
  <c r="G465" i="3"/>
  <c r="G466" i="3"/>
  <c r="G467" i="3"/>
  <c r="E467" i="3" s="1"/>
  <c r="G468" i="3"/>
  <c r="G469" i="3"/>
  <c r="G470" i="3"/>
  <c r="E470" i="3" s="1"/>
  <c r="Q742" i="4" s="1"/>
  <c r="G471" i="3"/>
  <c r="E471" i="3" s="1"/>
  <c r="Q743" i="4" s="1"/>
  <c r="G472" i="3"/>
  <c r="G473" i="3"/>
  <c r="G474" i="3"/>
  <c r="G475" i="3"/>
  <c r="G476" i="3"/>
  <c r="G477" i="3"/>
  <c r="G478" i="3"/>
  <c r="G479" i="3"/>
  <c r="E479" i="3" s="1"/>
  <c r="G480" i="3"/>
  <c r="G481" i="3"/>
  <c r="G482" i="3"/>
  <c r="G483" i="3"/>
  <c r="E483" i="3" s="1"/>
  <c r="G484" i="3"/>
  <c r="G485" i="3"/>
  <c r="G486" i="3"/>
  <c r="E486" i="3" s="1"/>
  <c r="Q804" i="4" s="1"/>
  <c r="G487" i="3"/>
  <c r="G488" i="3"/>
  <c r="G489" i="3"/>
  <c r="G490" i="3"/>
  <c r="G491" i="3"/>
  <c r="E491" i="3" s="1"/>
  <c r="Q787" i="4" s="1"/>
  <c r="G492" i="3"/>
  <c r="G493" i="3"/>
  <c r="G494" i="3"/>
  <c r="E494" i="3" s="1"/>
  <c r="Q777" i="4" s="1"/>
  <c r="G495" i="3"/>
  <c r="G496" i="3"/>
  <c r="G497" i="3"/>
  <c r="G498" i="3"/>
  <c r="G499" i="3"/>
  <c r="E499" i="3" s="1"/>
  <c r="Q806" i="4" s="1"/>
  <c r="G500" i="3"/>
  <c r="G501" i="3"/>
  <c r="G502" i="3"/>
  <c r="G503" i="3"/>
  <c r="G504" i="3"/>
  <c r="G505" i="3"/>
  <c r="G506" i="3"/>
  <c r="G507" i="3"/>
  <c r="E507" i="3" s="1"/>
  <c r="G508" i="3"/>
  <c r="G509" i="3"/>
  <c r="G510" i="3"/>
  <c r="G511" i="3"/>
  <c r="G512" i="3"/>
  <c r="G513" i="3"/>
  <c r="G514" i="3"/>
  <c r="G515" i="3"/>
  <c r="E515" i="3" s="1"/>
  <c r="Q786" i="4" s="1"/>
  <c r="G516" i="3"/>
  <c r="G517" i="3"/>
  <c r="G518" i="3"/>
  <c r="E518" i="3" s="1"/>
  <c r="G519" i="3"/>
  <c r="G520" i="3"/>
  <c r="G521" i="3"/>
  <c r="G522" i="3"/>
  <c r="G523" i="3"/>
  <c r="E523" i="3" s="1"/>
  <c r="Q758" i="4" s="1"/>
  <c r="G524" i="3"/>
  <c r="G525" i="3"/>
  <c r="G526" i="3"/>
  <c r="G527" i="3"/>
  <c r="E527" i="3" s="1"/>
  <c r="Q765" i="4" s="1"/>
  <c r="G528" i="3"/>
  <c r="G529" i="3"/>
  <c r="G530" i="3"/>
  <c r="G531" i="3"/>
  <c r="G532" i="3"/>
  <c r="G533" i="3"/>
  <c r="G534" i="3"/>
  <c r="E534" i="3" s="1"/>
  <c r="Q797" i="4" s="1"/>
  <c r="G535" i="3"/>
  <c r="G536" i="3"/>
  <c r="G537" i="3"/>
  <c r="G538" i="3"/>
  <c r="G539" i="3"/>
  <c r="E539" i="3" s="1"/>
  <c r="G540" i="3"/>
  <c r="G541" i="3"/>
  <c r="G542" i="3"/>
  <c r="E542" i="3" s="1"/>
  <c r="Q836" i="4" s="1"/>
  <c r="G543" i="3"/>
  <c r="E543" i="3" s="1"/>
  <c r="G544" i="3"/>
  <c r="G545" i="3"/>
  <c r="G546" i="3"/>
  <c r="G547" i="3"/>
  <c r="E547" i="3" s="1"/>
  <c r="Q820" i="4" s="1"/>
  <c r="G548" i="3"/>
  <c r="G549" i="3"/>
  <c r="G550" i="3"/>
  <c r="G551" i="3"/>
  <c r="E551" i="3" s="1"/>
  <c r="Q828" i="4" s="1"/>
  <c r="G552" i="3"/>
  <c r="G553" i="3"/>
  <c r="G554" i="3"/>
  <c r="G555" i="3"/>
  <c r="G556" i="3"/>
  <c r="G557" i="3"/>
  <c r="G558" i="3"/>
  <c r="G559" i="3"/>
  <c r="G560" i="3"/>
  <c r="G561" i="3"/>
  <c r="G562" i="3"/>
  <c r="G563" i="3"/>
  <c r="E563" i="3" s="1"/>
  <c r="Q816" i="4" s="1"/>
  <c r="G564" i="3"/>
  <c r="G565" i="3"/>
  <c r="G566" i="3"/>
  <c r="E566" i="3" s="1"/>
  <c r="G567" i="3"/>
  <c r="G568" i="3"/>
  <c r="G569" i="3"/>
  <c r="G570" i="3"/>
  <c r="G571" i="3"/>
  <c r="E571" i="3" s="1"/>
  <c r="Q849" i="4" s="1"/>
  <c r="G572" i="3"/>
  <c r="G573" i="3"/>
  <c r="G574" i="3"/>
  <c r="E574" i="3" s="1"/>
  <c r="Q853" i="4" s="1"/>
  <c r="G575" i="3"/>
  <c r="G576" i="3"/>
  <c r="G577" i="3"/>
  <c r="G578" i="3"/>
  <c r="G579" i="3"/>
  <c r="E579" i="3" s="1"/>
  <c r="Q861" i="4" s="1"/>
  <c r="G580" i="3"/>
  <c r="G581" i="3"/>
  <c r="G582" i="3"/>
  <c r="E582" i="3" s="1"/>
  <c r="Q856" i="4" s="1"/>
  <c r="G583" i="3"/>
  <c r="G584" i="3"/>
  <c r="G585" i="3"/>
  <c r="G586" i="3"/>
  <c r="G587" i="3"/>
  <c r="E587" i="3" s="1"/>
  <c r="Q846" i="4" s="1"/>
  <c r="G588" i="3"/>
  <c r="G589" i="3"/>
  <c r="G590" i="3"/>
  <c r="G591" i="3"/>
  <c r="E591" i="3" s="1"/>
  <c r="Q870" i="4" s="1"/>
  <c r="G592" i="3"/>
  <c r="G593" i="3"/>
  <c r="G594" i="3"/>
  <c r="G595" i="3"/>
  <c r="E595" i="3" s="1"/>
  <c r="Q865" i="4" s="1"/>
  <c r="G596" i="3"/>
  <c r="G597" i="3"/>
  <c r="G598" i="3"/>
  <c r="E598" i="3" s="1"/>
  <c r="G599" i="3"/>
  <c r="E599" i="3" s="1"/>
  <c r="Q847" i="4" s="1"/>
  <c r="G600" i="3"/>
  <c r="G601" i="3"/>
  <c r="G602" i="3"/>
  <c r="G603" i="3"/>
  <c r="E603" i="3" s="1"/>
  <c r="Q863" i="4" s="1"/>
  <c r="G604" i="3"/>
  <c r="G605" i="3"/>
  <c r="G606" i="3"/>
  <c r="G607" i="3"/>
  <c r="E607" i="3" s="1"/>
  <c r="Q881" i="4" s="1"/>
  <c r="G608" i="3"/>
  <c r="G609" i="3"/>
  <c r="G610" i="3"/>
  <c r="G611" i="3"/>
  <c r="E611" i="3" s="1"/>
  <c r="Q876" i="4" s="1"/>
  <c r="G612" i="3"/>
  <c r="G613" i="3"/>
  <c r="G614" i="3"/>
  <c r="G615" i="3"/>
  <c r="G616" i="3"/>
  <c r="G617" i="3"/>
  <c r="G618" i="3"/>
  <c r="G619" i="3"/>
  <c r="E619" i="3" s="1"/>
  <c r="G620" i="3"/>
  <c r="G621" i="3"/>
  <c r="G622" i="3"/>
  <c r="E622" i="3" s="1"/>
  <c r="Q892" i="4" s="1"/>
  <c r="G623" i="3"/>
  <c r="G624" i="3"/>
  <c r="G625" i="3"/>
  <c r="G626" i="3"/>
  <c r="G627" i="3"/>
  <c r="E627" i="3" s="1"/>
  <c r="Q890" i="4" s="1"/>
  <c r="I4" i="3"/>
  <c r="H4" i="3"/>
  <c r="G4" i="3"/>
  <c r="F8" i="3"/>
  <c r="F9" i="3"/>
  <c r="F10" i="3"/>
  <c r="F11" i="3"/>
  <c r="F12" i="3"/>
  <c r="F13" i="3"/>
  <c r="F14" i="3"/>
  <c r="F15" i="3"/>
  <c r="F16" i="3"/>
  <c r="F17" i="3"/>
  <c r="F18" i="3"/>
  <c r="F19" i="3"/>
  <c r="F20" i="3"/>
  <c r="R327" i="4" s="1"/>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R356" i="4" s="1"/>
  <c r="F53" i="3"/>
  <c r="F54" i="3"/>
  <c r="F55" i="3"/>
  <c r="F56" i="3"/>
  <c r="F57" i="3"/>
  <c r="F58" i="3"/>
  <c r="F59" i="3"/>
  <c r="F60" i="3"/>
  <c r="R364" i="4" s="1"/>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R399" i="4" s="1"/>
  <c r="F109" i="3"/>
  <c r="F110" i="3"/>
  <c r="F111" i="3"/>
  <c r="F112" i="3"/>
  <c r="F113" i="3"/>
  <c r="F114" i="3"/>
  <c r="F115" i="3"/>
  <c r="F116" i="3"/>
  <c r="F117" i="3"/>
  <c r="F118" i="3"/>
  <c r="F119" i="3"/>
  <c r="F120" i="3"/>
  <c r="F121" i="3"/>
  <c r="F122" i="3"/>
  <c r="F123" i="3"/>
  <c r="F124" i="3"/>
  <c r="F125" i="3"/>
  <c r="F126" i="3"/>
  <c r="F127" i="3"/>
  <c r="F128" i="3"/>
  <c r="F129" i="3"/>
  <c r="F130" i="3"/>
  <c r="F131" i="3"/>
  <c r="F132" i="3"/>
  <c r="R423" i="4" s="1"/>
  <c r="F133" i="3"/>
  <c r="F134" i="3"/>
  <c r="F135" i="3"/>
  <c r="F136" i="3"/>
  <c r="F137" i="3"/>
  <c r="F138" i="3"/>
  <c r="F139" i="3"/>
  <c r="F140" i="3"/>
  <c r="R431" i="4" s="1"/>
  <c r="F141" i="3"/>
  <c r="F142" i="3"/>
  <c r="F143" i="3"/>
  <c r="F144" i="3"/>
  <c r="F145" i="3"/>
  <c r="F146" i="3"/>
  <c r="F147" i="3"/>
  <c r="F148" i="3"/>
  <c r="R439" i="4" s="1"/>
  <c r="F149" i="3"/>
  <c r="F150" i="3"/>
  <c r="F151" i="3"/>
  <c r="F152" i="3"/>
  <c r="F153" i="3"/>
  <c r="F154" i="3"/>
  <c r="F155" i="3"/>
  <c r="F156" i="3"/>
  <c r="R449" i="4" s="1"/>
  <c r="F157" i="3"/>
  <c r="F158" i="3"/>
  <c r="F159" i="3"/>
  <c r="F160" i="3"/>
  <c r="F161" i="3"/>
  <c r="F162" i="3"/>
  <c r="F163" i="3"/>
  <c r="F164" i="3"/>
  <c r="F165" i="3"/>
  <c r="F166" i="3"/>
  <c r="F167" i="3"/>
  <c r="F168" i="3"/>
  <c r="F169" i="3"/>
  <c r="F170" i="3"/>
  <c r="F171" i="3"/>
  <c r="F172" i="3"/>
  <c r="F173" i="3"/>
  <c r="F174" i="3"/>
  <c r="F175" i="3"/>
  <c r="F176" i="3"/>
  <c r="F177" i="3"/>
  <c r="F178" i="3"/>
  <c r="F179" i="3"/>
  <c r="F180" i="3"/>
  <c r="R473" i="4" s="1"/>
  <c r="F181" i="3"/>
  <c r="F182" i="3"/>
  <c r="F183" i="3"/>
  <c r="F184" i="3"/>
  <c r="F185" i="3"/>
  <c r="F186" i="3"/>
  <c r="F187" i="3"/>
  <c r="F188" i="3"/>
  <c r="R479" i="4" s="1"/>
  <c r="F189" i="3"/>
  <c r="F190" i="3"/>
  <c r="R481" i="4" s="1"/>
  <c r="F191" i="3"/>
  <c r="F192" i="3"/>
  <c r="F193" i="3"/>
  <c r="F194" i="3"/>
  <c r="F195" i="3"/>
  <c r="F196" i="3"/>
  <c r="R487" i="4" s="1"/>
  <c r="F197" i="3"/>
  <c r="F198" i="3"/>
  <c r="R489" i="4" s="1"/>
  <c r="F199" i="3"/>
  <c r="F200" i="3"/>
  <c r="F201" i="3"/>
  <c r="F202" i="3"/>
  <c r="F203" i="3"/>
  <c r="F204" i="3"/>
  <c r="F205" i="3"/>
  <c r="F206" i="3"/>
  <c r="F207" i="3"/>
  <c r="F208" i="3"/>
  <c r="F209" i="3"/>
  <c r="F210" i="3"/>
  <c r="F211" i="3"/>
  <c r="F212" i="3"/>
  <c r="F213" i="3"/>
  <c r="F214" i="3"/>
  <c r="F215" i="3"/>
  <c r="F216" i="3"/>
  <c r="R505" i="4" s="1"/>
  <c r="F217" i="3"/>
  <c r="F218" i="3"/>
  <c r="F219" i="3"/>
  <c r="F220" i="3"/>
  <c r="F221" i="3"/>
  <c r="F222" i="3"/>
  <c r="F223" i="3"/>
  <c r="F224" i="3"/>
  <c r="F225" i="3"/>
  <c r="F226" i="3"/>
  <c r="F227" i="3"/>
  <c r="F228" i="3"/>
  <c r="R515" i="4" s="1"/>
  <c r="F229" i="3"/>
  <c r="F230" i="3"/>
  <c r="F231" i="3"/>
  <c r="F232" i="3"/>
  <c r="F233" i="3"/>
  <c r="F234" i="3"/>
  <c r="F235" i="3"/>
  <c r="F236" i="3"/>
  <c r="F237" i="3"/>
  <c r="F238" i="3"/>
  <c r="F239" i="3"/>
  <c r="F240" i="3"/>
  <c r="F241" i="3"/>
  <c r="F242" i="3"/>
  <c r="F243" i="3"/>
  <c r="F244" i="3"/>
  <c r="R527" i="4" s="1"/>
  <c r="F245" i="3"/>
  <c r="F246" i="3"/>
  <c r="R529" i="4" s="1"/>
  <c r="F247" i="3"/>
  <c r="F248" i="3"/>
  <c r="F249" i="3"/>
  <c r="F250" i="3"/>
  <c r="F251" i="3"/>
  <c r="F252" i="3"/>
  <c r="R534" i="4" s="1"/>
  <c r="F253" i="3"/>
  <c r="F254" i="3"/>
  <c r="F255" i="3"/>
  <c r="R537" i="4" s="1"/>
  <c r="F256" i="3"/>
  <c r="F257" i="3"/>
  <c r="F258" i="3"/>
  <c r="F259" i="3"/>
  <c r="F260" i="3"/>
  <c r="R543" i="4" s="1"/>
  <c r="F261" i="3"/>
  <c r="F262" i="3"/>
  <c r="R545" i="4" s="1"/>
  <c r="F263" i="3"/>
  <c r="F264" i="3"/>
  <c r="F265" i="3"/>
  <c r="F266" i="3"/>
  <c r="F267" i="3"/>
  <c r="F268" i="3"/>
  <c r="R549" i="4" s="1"/>
  <c r="F269" i="3"/>
  <c r="F270" i="3"/>
  <c r="R551" i="4" s="1"/>
  <c r="F271" i="3"/>
  <c r="F272" i="3"/>
  <c r="R553" i="4" s="1"/>
  <c r="F273" i="3"/>
  <c r="F274" i="3"/>
  <c r="F275" i="3"/>
  <c r="F276" i="3"/>
  <c r="F277" i="3"/>
  <c r="F278" i="3"/>
  <c r="R561" i="4" s="1"/>
  <c r="F279" i="3"/>
  <c r="R562" i="4" s="1"/>
  <c r="F280" i="3"/>
  <c r="F281" i="3"/>
  <c r="F282" i="3"/>
  <c r="F283" i="3"/>
  <c r="F284" i="3"/>
  <c r="R566" i="4" s="1"/>
  <c r="F285" i="3"/>
  <c r="F286" i="3"/>
  <c r="F287" i="3"/>
  <c r="R569" i="4" s="1"/>
  <c r="F288" i="3"/>
  <c r="F289" i="3"/>
  <c r="F290" i="3"/>
  <c r="F291" i="3"/>
  <c r="F292" i="3"/>
  <c r="R595" i="4" s="1"/>
  <c r="F293" i="3"/>
  <c r="F294" i="3"/>
  <c r="R596" i="4" s="1"/>
  <c r="F295" i="3"/>
  <c r="F296" i="3"/>
  <c r="F297" i="3"/>
  <c r="F298" i="3"/>
  <c r="F299" i="3"/>
  <c r="F300" i="3"/>
  <c r="F301" i="3"/>
  <c r="F302" i="3"/>
  <c r="F303" i="3"/>
  <c r="F304" i="3"/>
  <c r="F305" i="3"/>
  <c r="F306" i="3"/>
  <c r="F307" i="3"/>
  <c r="F308" i="3"/>
  <c r="R577" i="4" s="1"/>
  <c r="F309" i="3"/>
  <c r="F310" i="3"/>
  <c r="R582" i="4" s="1"/>
  <c r="F311" i="3"/>
  <c r="R590" i="4" s="1"/>
  <c r="F312" i="3"/>
  <c r="F313" i="3"/>
  <c r="F314" i="3"/>
  <c r="F315" i="3"/>
  <c r="F316" i="3"/>
  <c r="R598" i="4" s="1"/>
  <c r="F317" i="3"/>
  <c r="F318" i="3"/>
  <c r="F319" i="3"/>
  <c r="F320" i="3"/>
  <c r="F321" i="3"/>
  <c r="F322" i="3"/>
  <c r="F323" i="3"/>
  <c r="F324" i="3"/>
  <c r="F325" i="3"/>
  <c r="F326" i="3"/>
  <c r="F327" i="3"/>
  <c r="R634" i="4" s="1"/>
  <c r="F328" i="3"/>
  <c r="F329" i="3"/>
  <c r="F330" i="3"/>
  <c r="F331" i="3"/>
  <c r="F332" i="3"/>
  <c r="F333" i="3"/>
  <c r="R602" i="4" s="1"/>
  <c r="F334" i="3"/>
  <c r="F335" i="3"/>
  <c r="F336" i="3"/>
  <c r="F337" i="3"/>
  <c r="F338" i="3"/>
  <c r="F339" i="3"/>
  <c r="F340" i="3"/>
  <c r="F341" i="3"/>
  <c r="F342" i="3"/>
  <c r="R614" i="4" s="1"/>
  <c r="F343" i="3"/>
  <c r="R626" i="4" s="1"/>
  <c r="F344" i="3"/>
  <c r="F345" i="3"/>
  <c r="F346" i="3"/>
  <c r="R603" i="4" s="1"/>
  <c r="F347" i="3"/>
  <c r="F348" i="3"/>
  <c r="R632" i="4" s="1"/>
  <c r="F349" i="3"/>
  <c r="F350" i="3"/>
  <c r="F351" i="3"/>
  <c r="F352" i="3"/>
  <c r="F353" i="3"/>
  <c r="F354" i="3"/>
  <c r="R621" i="4" s="1"/>
  <c r="F355" i="3"/>
  <c r="F356" i="3"/>
  <c r="R623" i="4" s="1"/>
  <c r="F357" i="3"/>
  <c r="F358" i="3"/>
  <c r="F359" i="3"/>
  <c r="F360" i="3"/>
  <c r="R627" i="4" s="1"/>
  <c r="F361" i="3"/>
  <c r="F362" i="3"/>
  <c r="F363" i="3"/>
  <c r="F364" i="3"/>
  <c r="R646" i="4" s="1"/>
  <c r="F365" i="3"/>
  <c r="F366" i="3"/>
  <c r="F367" i="3"/>
  <c r="F368" i="3"/>
  <c r="F369" i="3"/>
  <c r="F370" i="3"/>
  <c r="F371" i="3"/>
  <c r="F372" i="3"/>
  <c r="F373" i="3"/>
  <c r="R645" i="4" s="1"/>
  <c r="F374" i="3"/>
  <c r="R647" i="4" s="1"/>
  <c r="F375" i="3"/>
  <c r="F376" i="3"/>
  <c r="F377" i="3"/>
  <c r="F378" i="3"/>
  <c r="F379" i="3"/>
  <c r="F380" i="3"/>
  <c r="R663" i="4" s="1"/>
  <c r="F381" i="3"/>
  <c r="F382" i="3"/>
  <c r="F383" i="3"/>
  <c r="F384" i="3"/>
  <c r="F385" i="3"/>
  <c r="F386" i="3"/>
  <c r="F387" i="3"/>
  <c r="F388" i="3"/>
  <c r="R652" i="4" s="1"/>
  <c r="F389" i="3"/>
  <c r="F390" i="3"/>
  <c r="R657" i="4" s="1"/>
  <c r="F391" i="3"/>
  <c r="R669" i="4" s="1"/>
  <c r="F392" i="3"/>
  <c r="F393" i="3"/>
  <c r="F394" i="3"/>
  <c r="R672" i="4" s="1"/>
  <c r="F395" i="3"/>
  <c r="F396" i="3"/>
  <c r="R674" i="4" s="1"/>
  <c r="F397" i="3"/>
  <c r="R664" i="4" s="1"/>
  <c r="F398" i="3"/>
  <c r="R668" i="4" s="1"/>
  <c r="F399" i="3"/>
  <c r="R675" i="4" s="1"/>
  <c r="F400" i="3"/>
  <c r="F401" i="3"/>
  <c r="F402" i="3"/>
  <c r="R678" i="4" s="1"/>
  <c r="F403" i="3"/>
  <c r="F404" i="3"/>
  <c r="R680" i="4" s="1"/>
  <c r="F405" i="3"/>
  <c r="R681" i="4" s="1"/>
  <c r="F406" i="3"/>
  <c r="F407" i="3"/>
  <c r="F408" i="3"/>
  <c r="F409" i="3"/>
  <c r="F410" i="3"/>
  <c r="F411" i="3"/>
  <c r="F412" i="3"/>
  <c r="R691" i="4" s="1"/>
  <c r="F413" i="3"/>
  <c r="F414" i="3"/>
  <c r="F415" i="3"/>
  <c r="R703" i="4" s="1"/>
  <c r="F416" i="3"/>
  <c r="R701" i="4" s="1"/>
  <c r="F417" i="3"/>
  <c r="F418" i="3"/>
  <c r="F419" i="3"/>
  <c r="F420" i="3"/>
  <c r="R695" i="4" s="1"/>
  <c r="F421" i="3"/>
  <c r="R685" i="4" s="1"/>
  <c r="F422" i="3"/>
  <c r="F423" i="3"/>
  <c r="F424" i="3"/>
  <c r="F425" i="3"/>
  <c r="F426" i="3"/>
  <c r="R697" i="4" s="1"/>
  <c r="F427" i="3"/>
  <c r="F428" i="3"/>
  <c r="R692" i="4" s="1"/>
  <c r="F429" i="3"/>
  <c r="F430" i="3"/>
  <c r="R702" i="4" s="1"/>
  <c r="F431" i="3"/>
  <c r="R707" i="4" s="1"/>
  <c r="F432" i="3"/>
  <c r="R693" i="4" s="1"/>
  <c r="F433" i="3"/>
  <c r="F434" i="3"/>
  <c r="F435" i="3"/>
  <c r="F436" i="3"/>
  <c r="R716" i="4" s="1"/>
  <c r="F437" i="3"/>
  <c r="R712" i="4" s="1"/>
  <c r="F438" i="3"/>
  <c r="R708" i="4" s="1"/>
  <c r="F439" i="3"/>
  <c r="F440" i="3"/>
  <c r="R709" i="4" s="1"/>
  <c r="F441" i="3"/>
  <c r="F442" i="3"/>
  <c r="F443" i="3"/>
  <c r="F444" i="3"/>
  <c r="R725" i="4" s="1"/>
  <c r="F445" i="3"/>
  <c r="F446" i="3"/>
  <c r="R719" i="4" s="1"/>
  <c r="F447" i="3"/>
  <c r="F448" i="3"/>
  <c r="R711" i="4" s="1"/>
  <c r="F449" i="3"/>
  <c r="R717" i="4" s="1"/>
  <c r="F450" i="3"/>
  <c r="R726" i="4" s="1"/>
  <c r="F451" i="3"/>
  <c r="R734" i="4" s="1"/>
  <c r="F452" i="3"/>
  <c r="R728" i="4" s="1"/>
  <c r="F453" i="3"/>
  <c r="R727" i="4" s="1"/>
  <c r="F454" i="3"/>
  <c r="R721" i="4" s="1"/>
  <c r="F455" i="3"/>
  <c r="R723" i="4" s="1"/>
  <c r="F456" i="3"/>
  <c r="R731" i="4" s="1"/>
  <c r="F457" i="3"/>
  <c r="F458" i="3"/>
  <c r="F459" i="3"/>
  <c r="F460" i="3"/>
  <c r="R735" i="4" s="1"/>
  <c r="F461" i="3"/>
  <c r="R710" i="4" s="1"/>
  <c r="F462" i="3"/>
  <c r="R715" i="4" s="1"/>
  <c r="F463" i="3"/>
  <c r="R733" i="4" s="1"/>
  <c r="F464" i="3"/>
  <c r="F465" i="3"/>
  <c r="F466" i="3"/>
  <c r="F467" i="3"/>
  <c r="F468" i="3"/>
  <c r="R738" i="4" s="1"/>
  <c r="F469" i="3"/>
  <c r="F470" i="3"/>
  <c r="R742" i="4" s="1"/>
  <c r="F471" i="3"/>
  <c r="R743" i="4" s="1"/>
  <c r="F472" i="3"/>
  <c r="F473" i="3"/>
  <c r="F474" i="3"/>
  <c r="F475" i="3"/>
  <c r="R741" i="4" s="1"/>
  <c r="F476" i="3"/>
  <c r="R744" i="4" s="1"/>
  <c r="F477" i="3"/>
  <c r="F478" i="3"/>
  <c r="R748" i="4" s="1"/>
  <c r="F479" i="3"/>
  <c r="R745" i="4" s="1"/>
  <c r="F480" i="3"/>
  <c r="F481" i="3"/>
  <c r="F482" i="3"/>
  <c r="F483" i="3"/>
  <c r="R773" i="4" s="1"/>
  <c r="F484" i="3"/>
  <c r="R760" i="4" s="1"/>
  <c r="F485" i="3"/>
  <c r="R792" i="4" s="1"/>
  <c r="F486" i="3"/>
  <c r="R804" i="4" s="1"/>
  <c r="F487" i="3"/>
  <c r="R789" i="4" s="1"/>
  <c r="F488" i="3"/>
  <c r="R776" i="4" s="1"/>
  <c r="F489" i="3"/>
  <c r="F490" i="3"/>
  <c r="R781" i="4" s="1"/>
  <c r="F491" i="3"/>
  <c r="R787" i="4" s="1"/>
  <c r="F492" i="3"/>
  <c r="R790" i="4" s="1"/>
  <c r="F493" i="3"/>
  <c r="R793" i="4" s="1"/>
  <c r="F494" i="3"/>
  <c r="F495" i="3"/>
  <c r="R752" i="4" s="1"/>
  <c r="F496" i="3"/>
  <c r="R753" i="4" s="1"/>
  <c r="F497" i="3"/>
  <c r="F498" i="3"/>
  <c r="F499" i="3"/>
  <c r="F500" i="3"/>
  <c r="R784" i="4" s="1"/>
  <c r="F501" i="3"/>
  <c r="R772" i="4" s="1"/>
  <c r="F502" i="3"/>
  <c r="F503" i="3"/>
  <c r="F504" i="3"/>
  <c r="R795" i="4" s="1"/>
  <c r="F505" i="3"/>
  <c r="F506" i="3"/>
  <c r="R783" i="4" s="1"/>
  <c r="F507" i="3"/>
  <c r="F508" i="3"/>
  <c r="R796" i="4" s="1"/>
  <c r="F509" i="3"/>
  <c r="R780" i="4" s="1"/>
  <c r="F510" i="3"/>
  <c r="F511" i="3"/>
  <c r="F512" i="3"/>
  <c r="R799" i="4" s="1"/>
  <c r="F513" i="3"/>
  <c r="F514" i="3"/>
  <c r="F515" i="3"/>
  <c r="F516" i="3"/>
  <c r="F517" i="3"/>
  <c r="R788" i="4" s="1"/>
  <c r="F518" i="3"/>
  <c r="F519" i="3"/>
  <c r="R755" i="4" s="1"/>
  <c r="F520" i="3"/>
  <c r="F521" i="3"/>
  <c r="F522" i="3"/>
  <c r="F523" i="3"/>
  <c r="R758" i="4" s="1"/>
  <c r="F524" i="3"/>
  <c r="R766" i="4" s="1"/>
  <c r="F525" i="3"/>
  <c r="R791" i="4" s="1"/>
  <c r="F526" i="3"/>
  <c r="R759" i="4" s="1"/>
  <c r="F527" i="3"/>
  <c r="R765" i="4" s="1"/>
  <c r="F528" i="3"/>
  <c r="R762" i="4" s="1"/>
  <c r="F529" i="3"/>
  <c r="F530" i="3"/>
  <c r="R768" i="4" s="1"/>
  <c r="F531" i="3"/>
  <c r="R769" i="4" s="1"/>
  <c r="F532" i="3"/>
  <c r="R785" i="4" s="1"/>
  <c r="F533" i="3"/>
  <c r="R770" i="4" s="1"/>
  <c r="F534" i="3"/>
  <c r="R797" i="4" s="1"/>
  <c r="F535" i="3"/>
  <c r="R802" i="4" s="1"/>
  <c r="F536" i="3"/>
  <c r="R807" i="4" s="1"/>
  <c r="F537" i="3"/>
  <c r="F538" i="3"/>
  <c r="R811" i="4" s="1"/>
  <c r="F539" i="3"/>
  <c r="R814" i="4" s="1"/>
  <c r="F540" i="3"/>
  <c r="R812" i="4" s="1"/>
  <c r="F541" i="3"/>
  <c r="R829" i="4" s="1"/>
  <c r="F542" i="3"/>
  <c r="F543" i="3"/>
  <c r="R815" i="4" s="1"/>
  <c r="F544" i="3"/>
  <c r="R808" i="4" s="1"/>
  <c r="F545" i="3"/>
  <c r="F546" i="3"/>
  <c r="R817" i="4" s="1"/>
  <c r="F547" i="3"/>
  <c r="F548" i="3"/>
  <c r="R822" i="4" s="1"/>
  <c r="F549" i="3"/>
  <c r="R810" i="4" s="1"/>
  <c r="F550" i="3"/>
  <c r="R832" i="4" s="1"/>
  <c r="F551" i="3"/>
  <c r="R828" i="4" s="1"/>
  <c r="F552" i="3"/>
  <c r="R821" i="4" s="1"/>
  <c r="F553" i="3"/>
  <c r="F554" i="3"/>
  <c r="R835" i="4" s="1"/>
  <c r="F555" i="3"/>
  <c r="R824" i="4" s="1"/>
  <c r="F556" i="3"/>
  <c r="R825" i="4" s="1"/>
  <c r="F557" i="3"/>
  <c r="F558" i="3"/>
  <c r="R826" i="4" s="1"/>
  <c r="F559" i="3"/>
  <c r="R818" i="4" s="1"/>
  <c r="F560" i="3"/>
  <c r="F561" i="3"/>
  <c r="R819" i="4" s="1"/>
  <c r="F562" i="3"/>
  <c r="R831" i="4" s="1"/>
  <c r="F563" i="3"/>
  <c r="R816" i="4" s="1"/>
  <c r="F564" i="3"/>
  <c r="R830" i="4" s="1"/>
  <c r="F565" i="3"/>
  <c r="R809" i="4" s="1"/>
  <c r="F566" i="3"/>
  <c r="R854" i="4" s="1"/>
  <c r="F567" i="3"/>
  <c r="F568" i="3"/>
  <c r="F569" i="3"/>
  <c r="R841" i="4" s="1"/>
  <c r="F570" i="3"/>
  <c r="F571" i="3"/>
  <c r="R849" i="4" s="1"/>
  <c r="F572" i="3"/>
  <c r="R868" i="4" s="1"/>
  <c r="F573" i="3"/>
  <c r="R871" i="4" s="1"/>
  <c r="F574" i="3"/>
  <c r="R853" i="4" s="1"/>
  <c r="F575" i="3"/>
  <c r="R838" i="4" s="1"/>
  <c r="F576" i="3"/>
  <c r="F577" i="3"/>
  <c r="F578" i="3"/>
  <c r="R850" i="4" s="1"/>
  <c r="F579" i="3"/>
  <c r="R861" i="4" s="1"/>
  <c r="F580" i="3"/>
  <c r="R580" i="3" s="1"/>
  <c r="F581" i="3"/>
  <c r="R843" i="4" s="1"/>
  <c r="F582" i="3"/>
  <c r="R856" i="4" s="1"/>
  <c r="F583" i="3"/>
  <c r="R855" i="4" s="1"/>
  <c r="F584" i="3"/>
  <c r="R858" i="4" s="1"/>
  <c r="F585" i="3"/>
  <c r="F586" i="3"/>
  <c r="R586" i="3" s="1"/>
  <c r="F587" i="3"/>
  <c r="R846" i="4" s="1"/>
  <c r="F588" i="3"/>
  <c r="R859" i="4" s="1"/>
  <c r="F589" i="3"/>
  <c r="F590" i="3"/>
  <c r="R860" i="4" s="1"/>
  <c r="F591" i="3"/>
  <c r="R870" i="4" s="1"/>
  <c r="F592" i="3"/>
  <c r="F593" i="3"/>
  <c r="R840" i="4" s="1"/>
  <c r="F594" i="3"/>
  <c r="R844" i="4" s="1"/>
  <c r="F595" i="3"/>
  <c r="R865" i="4" s="1"/>
  <c r="F596" i="3"/>
  <c r="R857" i="4" s="1"/>
  <c r="F597" i="3"/>
  <c r="R866" i="4" s="1"/>
  <c r="F598" i="3"/>
  <c r="F599" i="3"/>
  <c r="R847" i="4" s="1"/>
  <c r="F600" i="3"/>
  <c r="F601" i="3"/>
  <c r="F602" i="3"/>
  <c r="R852" i="4" s="1"/>
  <c r="F603" i="3"/>
  <c r="F604" i="3"/>
  <c r="R882" i="4" s="1"/>
  <c r="F605" i="3"/>
  <c r="R884" i="4" s="1"/>
  <c r="F606" i="3"/>
  <c r="R883" i="4" s="1"/>
  <c r="F607" i="3"/>
  <c r="F608" i="3"/>
  <c r="R874" i="4" s="1"/>
  <c r="F609" i="3"/>
  <c r="R873" i="4" s="1"/>
  <c r="F610" i="3"/>
  <c r="R875" i="4" s="1"/>
  <c r="F611" i="3"/>
  <c r="R876" i="4" s="1"/>
  <c r="F612" i="3"/>
  <c r="R880" i="4" s="1"/>
  <c r="F613" i="3"/>
  <c r="R878" i="4" s="1"/>
  <c r="F614" i="3"/>
  <c r="R879" i="4" s="1"/>
  <c r="F615" i="3"/>
  <c r="R872" i="4" s="1"/>
  <c r="F616" i="3"/>
  <c r="R877" i="4" s="1"/>
  <c r="F617" i="3"/>
  <c r="R891" i="4" s="1"/>
  <c r="F618" i="3"/>
  <c r="R894" i="4" s="1"/>
  <c r="F619" i="3"/>
  <c r="R887" i="4" s="1"/>
  <c r="F620" i="3"/>
  <c r="R886" i="4" s="1"/>
  <c r="F621" i="3"/>
  <c r="R893" i="4" s="1"/>
  <c r="F622" i="3"/>
  <c r="R892" i="4" s="1"/>
  <c r="F623" i="3"/>
  <c r="R895" i="4" s="1"/>
  <c r="F624" i="3"/>
  <c r="R888" i="4" s="1"/>
  <c r="F625" i="3"/>
  <c r="R889" i="4" s="1"/>
  <c r="F626" i="3"/>
  <c r="R885" i="4" s="1"/>
  <c r="F627" i="3"/>
  <c r="R890" i="4" s="1"/>
  <c r="F5" i="3"/>
  <c r="F6" i="3"/>
  <c r="F7" i="3"/>
  <c r="R316" i="4" s="1"/>
  <c r="F4" i="3"/>
  <c r="R313" i="4" s="1"/>
  <c r="E18" i="3"/>
  <c r="E20" i="3"/>
  <c r="E24" i="3"/>
  <c r="E25" i="3"/>
  <c r="E26" i="3"/>
  <c r="Q332" i="4" s="1"/>
  <c r="E27" i="3"/>
  <c r="E28" i="3"/>
  <c r="Q334" i="4" s="1"/>
  <c r="E29" i="3"/>
  <c r="E32" i="3"/>
  <c r="E34" i="3"/>
  <c r="E36" i="3"/>
  <c r="E37" i="3"/>
  <c r="E38" i="3"/>
  <c r="Q345" i="4" s="1"/>
  <c r="E42" i="3"/>
  <c r="Q349" i="4" s="1"/>
  <c r="E44" i="3"/>
  <c r="E45" i="3"/>
  <c r="E46" i="3"/>
  <c r="E48" i="3"/>
  <c r="E50" i="3"/>
  <c r="E52" i="3"/>
  <c r="Q356" i="4" s="1"/>
  <c r="E54" i="3"/>
  <c r="Q358" i="4" s="1"/>
  <c r="E56" i="3"/>
  <c r="E57" i="3"/>
  <c r="E58" i="3"/>
  <c r="E60" i="3"/>
  <c r="E61" i="3"/>
  <c r="E64" i="3"/>
  <c r="E65" i="3"/>
  <c r="Q369" i="4" s="1"/>
  <c r="E66" i="3"/>
  <c r="E68" i="3"/>
  <c r="E69" i="3"/>
  <c r="Q374" i="4" s="1"/>
  <c r="E72" i="3"/>
  <c r="Q376" i="4" s="1"/>
  <c r="E74" i="3"/>
  <c r="E76" i="3"/>
  <c r="E77" i="3"/>
  <c r="E78" i="3"/>
  <c r="E80" i="3"/>
  <c r="E81" i="3"/>
  <c r="E82" i="3"/>
  <c r="Q382" i="4" s="1"/>
  <c r="E84" i="3"/>
  <c r="E86" i="3"/>
  <c r="E88" i="3"/>
  <c r="E89" i="3"/>
  <c r="E90" i="3"/>
  <c r="E92" i="3"/>
  <c r="E93" i="3"/>
  <c r="E96" i="3"/>
  <c r="E97" i="3"/>
  <c r="Q390" i="4" s="1"/>
  <c r="E98" i="3"/>
  <c r="E100" i="3"/>
  <c r="Q392" i="4" s="1"/>
  <c r="E101" i="3"/>
  <c r="E105" i="3"/>
  <c r="E106" i="3"/>
  <c r="E108" i="3"/>
  <c r="E109" i="3"/>
  <c r="E112" i="3"/>
  <c r="E114" i="3"/>
  <c r="E116" i="3"/>
  <c r="E117" i="3"/>
  <c r="E118" i="3"/>
  <c r="E120" i="3"/>
  <c r="Q412" i="4" s="1"/>
  <c r="E122" i="3"/>
  <c r="Q414" i="4" s="1"/>
  <c r="E124" i="3"/>
  <c r="E125" i="3"/>
  <c r="Q416" i="4" s="1"/>
  <c r="E126" i="3"/>
  <c r="E128" i="3"/>
  <c r="E129" i="3"/>
  <c r="Q420" i="4" s="1"/>
  <c r="E130" i="3"/>
  <c r="E132" i="3"/>
  <c r="E134" i="3"/>
  <c r="Q425" i="4" s="1"/>
  <c r="E136" i="3"/>
  <c r="Q428" i="4" s="1"/>
  <c r="E137" i="3"/>
  <c r="E138" i="3"/>
  <c r="E140" i="3"/>
  <c r="Q431" i="4" s="1"/>
  <c r="E141" i="3"/>
  <c r="E144" i="3"/>
  <c r="E145" i="3"/>
  <c r="Q436" i="4" s="1"/>
  <c r="E146" i="3"/>
  <c r="Q437" i="4" s="1"/>
  <c r="E148" i="3"/>
  <c r="E151" i="3"/>
  <c r="Q442" i="4" s="1"/>
  <c r="E153" i="3"/>
  <c r="E154" i="3"/>
  <c r="E155" i="3"/>
  <c r="E156" i="3"/>
  <c r="Q449" i="4" s="1"/>
  <c r="E158" i="3"/>
  <c r="Q452" i="4" s="1"/>
  <c r="E160" i="3"/>
  <c r="Q454" i="4" s="1"/>
  <c r="E162" i="3"/>
  <c r="E164" i="3"/>
  <c r="E166" i="3"/>
  <c r="E167" i="3"/>
  <c r="E168" i="3"/>
  <c r="E169" i="3"/>
  <c r="E170" i="3"/>
  <c r="Q464" i="4" s="1"/>
  <c r="E172" i="3"/>
  <c r="E174" i="3"/>
  <c r="Q468" i="4" s="1"/>
  <c r="E175" i="3"/>
  <c r="Q469" i="4" s="1"/>
  <c r="E176" i="3"/>
  <c r="E178" i="3"/>
  <c r="E180" i="3"/>
  <c r="Q473" i="4" s="1"/>
  <c r="E182" i="3"/>
  <c r="E183" i="3"/>
  <c r="E184" i="3"/>
  <c r="Q475" i="4" s="1"/>
  <c r="E185" i="3"/>
  <c r="Q476" i="4" s="1"/>
  <c r="E186" i="3"/>
  <c r="E187" i="3"/>
  <c r="Q478" i="4" s="1"/>
  <c r="E188" i="3"/>
  <c r="E190" i="3"/>
  <c r="Q481" i="4" s="1"/>
  <c r="E191" i="3"/>
  <c r="E192" i="3"/>
  <c r="Q483" i="4" s="1"/>
  <c r="E193" i="3"/>
  <c r="Q484" i="4" s="1"/>
  <c r="E194" i="3"/>
  <c r="Q486" i="4" s="1"/>
  <c r="E196" i="3"/>
  <c r="E199" i="3"/>
  <c r="E200" i="3"/>
  <c r="E201" i="3"/>
  <c r="Q492" i="4" s="1"/>
  <c r="E202" i="3"/>
  <c r="Q494" i="4" s="1"/>
  <c r="E204" i="3"/>
  <c r="Q496" i="4" s="1"/>
  <c r="E206" i="3"/>
  <c r="Q498" i="4" s="1"/>
  <c r="E208" i="3"/>
  <c r="E209" i="3"/>
  <c r="E210" i="3"/>
  <c r="E212" i="3"/>
  <c r="E215" i="3"/>
  <c r="Q504" i="4" s="1"/>
  <c r="E217" i="3"/>
  <c r="E218" i="3"/>
  <c r="Q508" i="4" s="1"/>
  <c r="E220" i="3"/>
  <c r="E222" i="3"/>
  <c r="E224" i="3"/>
  <c r="E226" i="3"/>
  <c r="E228" i="3"/>
  <c r="E230" i="3"/>
  <c r="E232" i="3"/>
  <c r="E233" i="3"/>
  <c r="Q520" i="4" s="1"/>
  <c r="E234" i="3"/>
  <c r="E236" i="3"/>
  <c r="E238" i="3"/>
  <c r="E239" i="3"/>
  <c r="E240" i="3"/>
  <c r="E242" i="3"/>
  <c r="Q525" i="4" s="1"/>
  <c r="E244" i="3"/>
  <c r="E246" i="3"/>
  <c r="Q529" i="4" s="1"/>
  <c r="E247" i="3"/>
  <c r="Q530" i="4" s="1"/>
  <c r="E248" i="3"/>
  <c r="E249" i="3"/>
  <c r="E250" i="3"/>
  <c r="E252" i="3"/>
  <c r="E254" i="3"/>
  <c r="Q536" i="4" s="1"/>
  <c r="E255" i="3"/>
  <c r="Q537" i="4" s="1"/>
  <c r="E256" i="3"/>
  <c r="E257" i="3"/>
  <c r="Q540" i="4" s="1"/>
  <c r="E258" i="3"/>
  <c r="E260" i="3"/>
  <c r="E264" i="3"/>
  <c r="E265" i="3"/>
  <c r="Q547" i="4" s="1"/>
  <c r="E266" i="3"/>
  <c r="E268" i="3"/>
  <c r="E270" i="3"/>
  <c r="Q551" i="4" s="1"/>
  <c r="E272" i="3"/>
  <c r="Q554" i="4" s="1"/>
  <c r="E273" i="3"/>
  <c r="E274" i="3"/>
  <c r="Q557" i="4" s="1"/>
  <c r="E275" i="3"/>
  <c r="Q558" i="4" s="1"/>
  <c r="E276" i="3"/>
  <c r="E279" i="3"/>
  <c r="E281" i="3"/>
  <c r="Q564" i="4" s="1"/>
  <c r="E282" i="3"/>
  <c r="E284" i="3"/>
  <c r="E286" i="3"/>
  <c r="Q568" i="4" s="1"/>
  <c r="E288" i="3"/>
  <c r="E290" i="3"/>
  <c r="E292" i="3"/>
  <c r="Q595" i="4" s="1"/>
  <c r="E294" i="3"/>
  <c r="E295" i="3"/>
  <c r="Q574" i="4" s="1"/>
  <c r="E296" i="3"/>
  <c r="E297" i="3"/>
  <c r="Q597" i="4" s="1"/>
  <c r="E298" i="3"/>
  <c r="E300" i="3"/>
  <c r="E302" i="3"/>
  <c r="E304" i="3"/>
  <c r="E306" i="3"/>
  <c r="E308" i="3"/>
  <c r="Q577" i="4" s="1"/>
  <c r="E310" i="3"/>
  <c r="Q582" i="4" s="1"/>
  <c r="E311" i="3"/>
  <c r="Q590" i="4" s="1"/>
  <c r="E312" i="3"/>
  <c r="Q585" i="4" s="1"/>
  <c r="E313" i="3"/>
  <c r="E314" i="3"/>
  <c r="E316" i="3"/>
  <c r="E318" i="3"/>
  <c r="Q589" i="4" s="1"/>
  <c r="E319" i="3"/>
  <c r="Q592" i="4" s="1"/>
  <c r="E320" i="3"/>
  <c r="Q576" i="4" s="1"/>
  <c r="E321" i="3"/>
  <c r="E322" i="3"/>
  <c r="E324" i="3"/>
  <c r="E327" i="3"/>
  <c r="Q634" i="4" s="1"/>
  <c r="E328" i="3"/>
  <c r="E329" i="3"/>
  <c r="Q617" i="4" s="1"/>
  <c r="E330" i="3"/>
  <c r="Q610" i="4" s="1"/>
  <c r="E332" i="3"/>
  <c r="Q625" i="4" s="1"/>
  <c r="E334" i="3"/>
  <c r="Q630" i="4" s="1"/>
  <c r="E336" i="3"/>
  <c r="E337" i="3"/>
  <c r="E338" i="3"/>
  <c r="Q606" i="4" s="1"/>
  <c r="E339" i="3"/>
  <c r="Q612" i="4" s="1"/>
  <c r="E340" i="3"/>
  <c r="Q607" i="4" s="1"/>
  <c r="E343" i="3"/>
  <c r="Q626" i="4" s="1"/>
  <c r="E345" i="3"/>
  <c r="Q618" i="4" s="1"/>
  <c r="E346" i="3"/>
  <c r="Q603" i="4" s="1"/>
  <c r="E348" i="3"/>
  <c r="Q632" i="4" s="1"/>
  <c r="E352" i="3"/>
  <c r="Q600" i="4" s="1"/>
  <c r="E354" i="3"/>
  <c r="Q621" i="4" s="1"/>
  <c r="E356" i="3"/>
  <c r="Q623" i="4" s="1"/>
  <c r="E358" i="3"/>
  <c r="E361" i="3"/>
  <c r="E362" i="3"/>
  <c r="E363" i="3"/>
  <c r="Q640" i="4" s="1"/>
  <c r="E364" i="3"/>
  <c r="Q646" i="4" s="1"/>
  <c r="E366" i="3"/>
  <c r="Q641" i="4" s="1"/>
  <c r="E367" i="3"/>
  <c r="Q639" i="4" s="1"/>
  <c r="E368" i="3"/>
  <c r="Q644" i="4" s="1"/>
  <c r="E370" i="3"/>
  <c r="Q638" i="4" s="1"/>
  <c r="E372" i="3"/>
  <c r="E375" i="3"/>
  <c r="Q648" i="4" s="1"/>
  <c r="E376" i="3"/>
  <c r="Q649" i="4" s="1"/>
  <c r="E377" i="3"/>
  <c r="Q650" i="4" s="1"/>
  <c r="E378" i="3"/>
  <c r="Q651" i="4" s="1"/>
  <c r="E380" i="3"/>
  <c r="E382" i="3"/>
  <c r="Q662" i="4" s="1"/>
  <c r="E384" i="3"/>
  <c r="Q659" i="4" s="1"/>
  <c r="E385" i="3"/>
  <c r="E386" i="3"/>
  <c r="Q658" i="4" s="1"/>
  <c r="E388" i="3"/>
  <c r="Q652" i="4" s="1"/>
  <c r="E391" i="3"/>
  <c r="Q669" i="4" s="1"/>
  <c r="E392" i="3"/>
  <c r="E393" i="3"/>
  <c r="E394" i="3"/>
  <c r="E395" i="3"/>
  <c r="E396" i="3"/>
  <c r="Q674" i="4" s="1"/>
  <c r="E398" i="3"/>
  <c r="Q668" i="4" s="1"/>
  <c r="E400" i="3"/>
  <c r="E401" i="3"/>
  <c r="Q677" i="4" s="1"/>
  <c r="E402" i="3"/>
  <c r="Q678" i="4" s="1"/>
  <c r="E404" i="3"/>
  <c r="Q680" i="4" s="1"/>
  <c r="E407" i="3"/>
  <c r="Q667" i="4" s="1"/>
  <c r="E409" i="3"/>
  <c r="Q683" i="4" s="1"/>
  <c r="E410" i="3"/>
  <c r="Q665" i="4" s="1"/>
  <c r="E412" i="3"/>
  <c r="Q691" i="4" s="1"/>
  <c r="E416" i="3"/>
  <c r="Q701" i="4" s="1"/>
  <c r="E418" i="3"/>
  <c r="Q687" i="4" s="1"/>
  <c r="E419" i="3"/>
  <c r="Q704" i="4" s="1"/>
  <c r="E420" i="3"/>
  <c r="Q695" i="4" s="1"/>
  <c r="E422" i="3"/>
  <c r="Q705" i="4" s="1"/>
  <c r="E423" i="3"/>
  <c r="Q700" i="4" s="1"/>
  <c r="E425" i="3"/>
  <c r="E426" i="3"/>
  <c r="Q697" i="4" s="1"/>
  <c r="E428" i="3"/>
  <c r="Q692" i="4" s="1"/>
  <c r="E430" i="3"/>
  <c r="Q702" i="4" s="1"/>
  <c r="E431" i="3"/>
  <c r="Q707" i="4" s="1"/>
  <c r="E432" i="3"/>
  <c r="Q693" i="4" s="1"/>
  <c r="E434" i="3"/>
  <c r="E436" i="3"/>
  <c r="Q716" i="4" s="1"/>
  <c r="E439" i="3"/>
  <c r="E440" i="3"/>
  <c r="Q709" i="4" s="1"/>
  <c r="E441" i="3"/>
  <c r="Q718" i="4" s="1"/>
  <c r="E442" i="3"/>
  <c r="Q732" i="4" s="1"/>
  <c r="E446" i="3"/>
  <c r="Q719" i="4" s="1"/>
  <c r="E447" i="3"/>
  <c r="E448" i="3"/>
  <c r="E449" i="3"/>
  <c r="E450" i="3"/>
  <c r="Q726" i="4" s="1"/>
  <c r="E452" i="3"/>
  <c r="Q728" i="4" s="1"/>
  <c r="E455" i="3"/>
  <c r="Q723" i="4" s="1"/>
  <c r="E456" i="3"/>
  <c r="Q731" i="4" s="1"/>
  <c r="E457" i="3"/>
  <c r="Q730" i="4" s="1"/>
  <c r="E458" i="3"/>
  <c r="Q724" i="4" s="1"/>
  <c r="E460" i="3"/>
  <c r="E464" i="3"/>
  <c r="E465" i="3"/>
  <c r="E466" i="3"/>
  <c r="Q737" i="4" s="1"/>
  <c r="E468" i="3"/>
  <c r="Q738" i="4" s="1"/>
  <c r="E473" i="3"/>
  <c r="Q750" i="4" s="1"/>
  <c r="E474" i="3"/>
  <c r="Q739" i="4" s="1"/>
  <c r="E475" i="3"/>
  <c r="Q741" i="4" s="1"/>
  <c r="E476" i="3"/>
  <c r="Q744" i="4" s="1"/>
  <c r="E478" i="3"/>
  <c r="Q748" i="4" s="1"/>
  <c r="E480" i="3"/>
  <c r="Q740" i="4" s="1"/>
  <c r="E482" i="3"/>
  <c r="Q803" i="4" s="1"/>
  <c r="E484" i="3"/>
  <c r="Q760" i="4" s="1"/>
  <c r="E487" i="3"/>
  <c r="Q789" i="4" s="1"/>
  <c r="E489" i="3"/>
  <c r="Q754" i="4" s="1"/>
  <c r="E490" i="3"/>
  <c r="Q781" i="4" s="1"/>
  <c r="E492" i="3"/>
  <c r="E495" i="3"/>
  <c r="Q752" i="4" s="1"/>
  <c r="E496" i="3"/>
  <c r="E498" i="3"/>
  <c r="Q756" i="4" s="1"/>
  <c r="E500" i="3"/>
  <c r="Q784" i="4" s="1"/>
  <c r="E502" i="3"/>
  <c r="Q794" i="4" s="1"/>
  <c r="E503" i="3"/>
  <c r="Q774" i="4" s="1"/>
  <c r="E504" i="3"/>
  <c r="Q795" i="4" s="1"/>
  <c r="E506" i="3"/>
  <c r="Q783" i="4" s="1"/>
  <c r="E510" i="3"/>
  <c r="E511" i="3"/>
  <c r="Q763" i="4" s="1"/>
  <c r="E512" i="3"/>
  <c r="Q799" i="4" s="1"/>
  <c r="E513" i="3"/>
  <c r="Q800" i="4" s="1"/>
  <c r="E514" i="3"/>
  <c r="Q779" i="4" s="1"/>
  <c r="E516" i="3"/>
  <c r="E519" i="3"/>
  <c r="E520" i="3"/>
  <c r="E521" i="3"/>
  <c r="Q757" i="4" s="1"/>
  <c r="E522" i="3"/>
  <c r="Q801" i="4" s="1"/>
  <c r="E524" i="3"/>
  <c r="Q766" i="4" s="1"/>
  <c r="E526" i="3"/>
  <c r="Q759" i="4" s="1"/>
  <c r="E528" i="3"/>
  <c r="Q762" i="4" s="1"/>
  <c r="E529" i="3"/>
  <c r="Q767" i="4" s="1"/>
  <c r="E530" i="3"/>
  <c r="E531" i="3"/>
  <c r="Q769" i="4" s="1"/>
  <c r="E532" i="3"/>
  <c r="E535" i="3"/>
  <c r="Q802" i="4" s="1"/>
  <c r="E537" i="3"/>
  <c r="Q833" i="4" s="1"/>
  <c r="E538" i="3"/>
  <c r="Q811" i="4" s="1"/>
  <c r="E540" i="3"/>
  <c r="Q812" i="4" s="1"/>
  <c r="E544" i="3"/>
  <c r="Q808" i="4" s="1"/>
  <c r="E546" i="3"/>
  <c r="E548" i="3"/>
  <c r="Q822" i="4" s="1"/>
  <c r="E550" i="3"/>
  <c r="Q832" i="4" s="1"/>
  <c r="E553" i="3"/>
  <c r="Q823" i="4" s="1"/>
  <c r="E554" i="3"/>
  <c r="Q835" i="4" s="1"/>
  <c r="E555" i="3"/>
  <c r="Q824" i="4" s="1"/>
  <c r="E556" i="3"/>
  <c r="Q825" i="4" s="1"/>
  <c r="E558" i="3"/>
  <c r="Q826" i="4" s="1"/>
  <c r="E559" i="3"/>
  <c r="E560" i="3"/>
  <c r="Q834" i="4" s="1"/>
  <c r="E562" i="3"/>
  <c r="Q831" i="4" s="1"/>
  <c r="E564" i="3"/>
  <c r="Q830" i="4" s="1"/>
  <c r="E567" i="3"/>
  <c r="E568" i="3"/>
  <c r="Q839" i="4" s="1"/>
  <c r="E569" i="3"/>
  <c r="Q841" i="4" s="1"/>
  <c r="E570" i="3"/>
  <c r="Q842" i="4" s="1"/>
  <c r="E575" i="3"/>
  <c r="Q838" i="4" s="1"/>
  <c r="E576" i="3"/>
  <c r="Q864" i="4" s="1"/>
  <c r="E577" i="3"/>
  <c r="Q869" i="4" s="1"/>
  <c r="E578" i="3"/>
  <c r="Q850" i="4" s="1"/>
  <c r="E580" i="3"/>
  <c r="E583" i="3"/>
  <c r="Q855" i="4" s="1"/>
  <c r="E584" i="3"/>
  <c r="Q858" i="4" s="1"/>
  <c r="E586" i="3"/>
  <c r="E588" i="3"/>
  <c r="Q859" i="4" s="1"/>
  <c r="E590" i="3"/>
  <c r="Q860" i="4" s="1"/>
  <c r="E592" i="3"/>
  <c r="Q862" i="4" s="1"/>
  <c r="E593" i="3"/>
  <c r="Q840" i="4" s="1"/>
  <c r="E594" i="3"/>
  <c r="Q844" i="4" s="1"/>
  <c r="E596" i="3"/>
  <c r="Q857" i="4" s="1"/>
  <c r="E601" i="3"/>
  <c r="Q848" i="4" s="1"/>
  <c r="E602" i="3"/>
  <c r="Q852" i="4" s="1"/>
  <c r="E604" i="3"/>
  <c r="Q882" i="4" s="1"/>
  <c r="E606" i="3"/>
  <c r="Q883" i="4" s="1"/>
  <c r="E608" i="3"/>
  <c r="Q874" i="4" s="1"/>
  <c r="E610" i="3"/>
  <c r="Q875" i="4" s="1"/>
  <c r="E612" i="3"/>
  <c r="Q880" i="4" s="1"/>
  <c r="E614" i="3"/>
  <c r="Q879" i="4" s="1"/>
  <c r="E615" i="3"/>
  <c r="Q872" i="4" s="1"/>
  <c r="E617" i="3"/>
  <c r="Q891" i="4" s="1"/>
  <c r="E618" i="3"/>
  <c r="Q894" i="4" s="1"/>
  <c r="E620" i="3"/>
  <c r="Q886" i="4" s="1"/>
  <c r="E623" i="3"/>
  <c r="Q895" i="4" s="1"/>
  <c r="E624" i="3"/>
  <c r="Q888" i="4" s="1"/>
  <c r="E626" i="3"/>
  <c r="Q885" i="4" s="1"/>
  <c r="E5" i="3"/>
  <c r="Q314" i="4" s="1"/>
  <c r="E7" i="3"/>
  <c r="E8" i="3"/>
  <c r="E9" i="3"/>
  <c r="Q318" i="4" s="1"/>
  <c r="E10" i="3"/>
  <c r="E12" i="3"/>
  <c r="E15" i="3"/>
  <c r="E16" i="3"/>
  <c r="E17" i="3"/>
  <c r="E4" i="3"/>
  <c r="Q313" i="4" s="1"/>
  <c r="AF686" i="7"/>
  <c r="AG686" i="7" s="1"/>
  <c r="AE686" i="7"/>
  <c r="AA686" i="7"/>
  <c r="AB686" i="7" s="1"/>
  <c r="Z686" i="7"/>
  <c r="V686" i="7"/>
  <c r="W686" i="7" s="1"/>
  <c r="U686" i="7"/>
  <c r="Q686" i="7"/>
  <c r="R686" i="7" s="1"/>
  <c r="P686" i="7"/>
  <c r="L686" i="7"/>
  <c r="M686" i="7" s="1"/>
  <c r="K686" i="7"/>
  <c r="G686" i="7"/>
  <c r="H686" i="7" s="1"/>
  <c r="F686" i="7"/>
  <c r="AF685" i="7"/>
  <c r="AG685" i="7" s="1"/>
  <c r="AE685" i="7"/>
  <c r="AA685" i="7"/>
  <c r="AB685" i="7" s="1"/>
  <c r="Z685" i="7"/>
  <c r="V685" i="7"/>
  <c r="W685" i="7" s="1"/>
  <c r="U685" i="7"/>
  <c r="Q685" i="7"/>
  <c r="R685" i="7" s="1"/>
  <c r="P685" i="7"/>
  <c r="L685" i="7"/>
  <c r="M685" i="7" s="1"/>
  <c r="K685" i="7"/>
  <c r="G685" i="7"/>
  <c r="H685" i="7" s="1"/>
  <c r="F685" i="7"/>
  <c r="AF684" i="7"/>
  <c r="AG684" i="7" s="1"/>
  <c r="AE684" i="7"/>
  <c r="AA684" i="7"/>
  <c r="AB684" i="7" s="1"/>
  <c r="Z684" i="7"/>
  <c r="V684" i="7"/>
  <c r="W684" i="7" s="1"/>
  <c r="U684" i="7"/>
  <c r="Q684" i="7"/>
  <c r="R684" i="7" s="1"/>
  <c r="P684" i="7"/>
  <c r="L684" i="7"/>
  <c r="M684" i="7" s="1"/>
  <c r="K684" i="7"/>
  <c r="G684" i="7"/>
  <c r="H684" i="7" s="1"/>
  <c r="F684" i="7"/>
  <c r="AF683" i="7"/>
  <c r="AG683" i="7" s="1"/>
  <c r="AE683" i="7"/>
  <c r="AA683" i="7"/>
  <c r="AB683" i="7" s="1"/>
  <c r="Z683" i="7"/>
  <c r="V683" i="7"/>
  <c r="W683" i="7" s="1"/>
  <c r="U683" i="7"/>
  <c r="Q683" i="7"/>
  <c r="R683" i="7" s="1"/>
  <c r="P683" i="7"/>
  <c r="L683" i="7"/>
  <c r="M683" i="7" s="1"/>
  <c r="K683" i="7"/>
  <c r="G683" i="7"/>
  <c r="H683" i="7" s="1"/>
  <c r="F683" i="7"/>
  <c r="AF682" i="7"/>
  <c r="AG682" i="7" s="1"/>
  <c r="AE682" i="7"/>
  <c r="AA682" i="7"/>
  <c r="AB682" i="7" s="1"/>
  <c r="Z682" i="7"/>
  <c r="V682" i="7"/>
  <c r="W682" i="7" s="1"/>
  <c r="U682" i="7"/>
  <c r="Q682" i="7"/>
  <c r="R682" i="7" s="1"/>
  <c r="P682" i="7"/>
  <c r="L682" i="7"/>
  <c r="M682" i="7" s="1"/>
  <c r="K682" i="7"/>
  <c r="G682" i="7"/>
  <c r="H682" i="7" s="1"/>
  <c r="F682" i="7"/>
  <c r="AF681" i="7"/>
  <c r="AG681" i="7" s="1"/>
  <c r="AE681" i="7"/>
  <c r="AA681" i="7"/>
  <c r="AB681" i="7" s="1"/>
  <c r="Z681" i="7"/>
  <c r="V681" i="7"/>
  <c r="W681" i="7" s="1"/>
  <c r="U681" i="7"/>
  <c r="Q681" i="7"/>
  <c r="R681" i="7" s="1"/>
  <c r="P681" i="7"/>
  <c r="L681" i="7"/>
  <c r="M681" i="7" s="1"/>
  <c r="K681" i="7"/>
  <c r="G681" i="7"/>
  <c r="H681" i="7" s="1"/>
  <c r="F681" i="7"/>
  <c r="AF680" i="7"/>
  <c r="AG680" i="7" s="1"/>
  <c r="AE680" i="7"/>
  <c r="AA680" i="7"/>
  <c r="AB680" i="7" s="1"/>
  <c r="Z680" i="7"/>
  <c r="V680" i="7"/>
  <c r="W680" i="7" s="1"/>
  <c r="U680" i="7"/>
  <c r="Q680" i="7"/>
  <c r="R680" i="7" s="1"/>
  <c r="P680" i="7"/>
  <c r="L680" i="7"/>
  <c r="M680" i="7" s="1"/>
  <c r="K680" i="7"/>
  <c r="G680" i="7"/>
  <c r="H680" i="7" s="1"/>
  <c r="F680" i="7"/>
  <c r="AF679" i="7"/>
  <c r="AG679" i="7" s="1"/>
  <c r="AE679" i="7"/>
  <c r="AA679" i="7"/>
  <c r="AB679" i="7" s="1"/>
  <c r="Z679" i="7"/>
  <c r="V679" i="7"/>
  <c r="W679" i="7" s="1"/>
  <c r="U679" i="7"/>
  <c r="Q679" i="7"/>
  <c r="R679" i="7" s="1"/>
  <c r="P679" i="7"/>
  <c r="L679" i="7"/>
  <c r="M679" i="7" s="1"/>
  <c r="K679" i="7"/>
  <c r="G679" i="7"/>
  <c r="H679" i="7" s="1"/>
  <c r="F679" i="7"/>
  <c r="AF678" i="7"/>
  <c r="AG678" i="7" s="1"/>
  <c r="AE678" i="7"/>
  <c r="AA678" i="7"/>
  <c r="AB678" i="7" s="1"/>
  <c r="Z678" i="7"/>
  <c r="V678" i="7"/>
  <c r="W678" i="7" s="1"/>
  <c r="U678" i="7"/>
  <c r="Q678" i="7"/>
  <c r="R678" i="7" s="1"/>
  <c r="P678" i="7"/>
  <c r="L678" i="7"/>
  <c r="M678" i="7" s="1"/>
  <c r="K678" i="7"/>
  <c r="G678" i="7"/>
  <c r="H678" i="7" s="1"/>
  <c r="F678" i="7"/>
  <c r="AF677" i="7"/>
  <c r="AG677" i="7" s="1"/>
  <c r="AE677" i="7"/>
  <c r="AA677" i="7"/>
  <c r="AB677" i="7" s="1"/>
  <c r="Z677" i="7"/>
  <c r="V677" i="7"/>
  <c r="W677" i="7" s="1"/>
  <c r="U677" i="7"/>
  <c r="Q677" i="7"/>
  <c r="R677" i="7" s="1"/>
  <c r="P677" i="7"/>
  <c r="L677" i="7"/>
  <c r="M677" i="7" s="1"/>
  <c r="K677" i="7"/>
  <c r="G677" i="7"/>
  <c r="H677" i="7" s="1"/>
  <c r="F677" i="7"/>
  <c r="AF676" i="7"/>
  <c r="AG676" i="7" s="1"/>
  <c r="AE676" i="7"/>
  <c r="AA676" i="7"/>
  <c r="AB676" i="7" s="1"/>
  <c r="Z676" i="7"/>
  <c r="V676" i="7"/>
  <c r="W676" i="7" s="1"/>
  <c r="U676" i="7"/>
  <c r="Q676" i="7"/>
  <c r="R676" i="7" s="1"/>
  <c r="P676" i="7"/>
  <c r="L676" i="7"/>
  <c r="M676" i="7" s="1"/>
  <c r="K676" i="7"/>
  <c r="G676" i="7"/>
  <c r="H676" i="7" s="1"/>
  <c r="F676" i="7"/>
  <c r="AF675" i="7"/>
  <c r="AG675" i="7" s="1"/>
  <c r="AE675" i="7"/>
  <c r="AA675" i="7"/>
  <c r="AB675" i="7" s="1"/>
  <c r="Z675" i="7"/>
  <c r="V675" i="7"/>
  <c r="W675" i="7" s="1"/>
  <c r="U675" i="7"/>
  <c r="Q675" i="7"/>
  <c r="R675" i="7" s="1"/>
  <c r="P675" i="7"/>
  <c r="L675" i="7"/>
  <c r="M675" i="7" s="1"/>
  <c r="K675" i="7"/>
  <c r="G675" i="7"/>
  <c r="H675" i="7" s="1"/>
  <c r="F675" i="7"/>
  <c r="AF674" i="7"/>
  <c r="AG674" i="7" s="1"/>
  <c r="AE674" i="7"/>
  <c r="AA674" i="7"/>
  <c r="AB674" i="7" s="1"/>
  <c r="Z674" i="7"/>
  <c r="V674" i="7"/>
  <c r="W674" i="7" s="1"/>
  <c r="U674" i="7"/>
  <c r="Q674" i="7"/>
  <c r="R674" i="7" s="1"/>
  <c r="P674" i="7"/>
  <c r="L674" i="7"/>
  <c r="M674" i="7" s="1"/>
  <c r="K674" i="7"/>
  <c r="G674" i="7"/>
  <c r="H674" i="7" s="1"/>
  <c r="F674" i="7"/>
  <c r="AF673" i="7"/>
  <c r="AG673" i="7" s="1"/>
  <c r="AE673" i="7"/>
  <c r="AA673" i="7"/>
  <c r="AB673" i="7" s="1"/>
  <c r="Z673" i="7"/>
  <c r="V673" i="7"/>
  <c r="W673" i="7" s="1"/>
  <c r="U673" i="7"/>
  <c r="Q673" i="7"/>
  <c r="R673" i="7" s="1"/>
  <c r="P673" i="7"/>
  <c r="L673" i="7"/>
  <c r="M673" i="7" s="1"/>
  <c r="K673" i="7"/>
  <c r="G673" i="7"/>
  <c r="H673" i="7" s="1"/>
  <c r="F673" i="7"/>
  <c r="AF672" i="7"/>
  <c r="AG672" i="7" s="1"/>
  <c r="AE672" i="7"/>
  <c r="AA672" i="7"/>
  <c r="AB672" i="7" s="1"/>
  <c r="Z672" i="7"/>
  <c r="V672" i="7"/>
  <c r="W672" i="7" s="1"/>
  <c r="U672" i="7"/>
  <c r="Q672" i="7"/>
  <c r="R672" i="7" s="1"/>
  <c r="P672" i="7"/>
  <c r="L672" i="7"/>
  <c r="M672" i="7" s="1"/>
  <c r="K672" i="7"/>
  <c r="G672" i="7"/>
  <c r="H672" i="7" s="1"/>
  <c r="F672" i="7"/>
  <c r="AF671" i="7"/>
  <c r="AG671" i="7" s="1"/>
  <c r="AE671" i="7"/>
  <c r="AA671" i="7"/>
  <c r="AB671" i="7" s="1"/>
  <c r="Z671" i="7"/>
  <c r="V671" i="7"/>
  <c r="W671" i="7" s="1"/>
  <c r="U671" i="7"/>
  <c r="Q671" i="7"/>
  <c r="R671" i="7" s="1"/>
  <c r="P671" i="7"/>
  <c r="L671" i="7"/>
  <c r="M671" i="7" s="1"/>
  <c r="K671" i="7"/>
  <c r="G671" i="7"/>
  <c r="H671" i="7" s="1"/>
  <c r="F671" i="7"/>
  <c r="AF670" i="7"/>
  <c r="AG670" i="7" s="1"/>
  <c r="AE670" i="7"/>
  <c r="AA670" i="7"/>
  <c r="AB670" i="7" s="1"/>
  <c r="Z670" i="7"/>
  <c r="V670" i="7"/>
  <c r="W670" i="7" s="1"/>
  <c r="U670" i="7"/>
  <c r="Q670" i="7"/>
  <c r="R670" i="7" s="1"/>
  <c r="P670" i="7"/>
  <c r="L670" i="7"/>
  <c r="M670" i="7" s="1"/>
  <c r="K670" i="7"/>
  <c r="G670" i="7"/>
  <c r="H670" i="7" s="1"/>
  <c r="F670" i="7"/>
  <c r="AF669" i="7"/>
  <c r="AG669" i="7" s="1"/>
  <c r="AE669" i="7"/>
  <c r="AA669" i="7"/>
  <c r="AB669" i="7" s="1"/>
  <c r="Z669" i="7"/>
  <c r="V669" i="7"/>
  <c r="W669" i="7" s="1"/>
  <c r="U669" i="7"/>
  <c r="Q669" i="7"/>
  <c r="R669" i="7" s="1"/>
  <c r="P669" i="7"/>
  <c r="L669" i="7"/>
  <c r="M669" i="7" s="1"/>
  <c r="K669" i="7"/>
  <c r="G669" i="7"/>
  <c r="H669" i="7" s="1"/>
  <c r="F669" i="7"/>
  <c r="AF668" i="7"/>
  <c r="AG668" i="7" s="1"/>
  <c r="AE668" i="7"/>
  <c r="AA668" i="7"/>
  <c r="AB668" i="7" s="1"/>
  <c r="Z668" i="7"/>
  <c r="V668" i="7"/>
  <c r="W668" i="7" s="1"/>
  <c r="U668" i="7"/>
  <c r="Q668" i="7"/>
  <c r="R668" i="7" s="1"/>
  <c r="P668" i="7"/>
  <c r="L668" i="7"/>
  <c r="M668" i="7" s="1"/>
  <c r="K668" i="7"/>
  <c r="G668" i="7"/>
  <c r="H668" i="7" s="1"/>
  <c r="F668" i="7"/>
  <c r="AF667" i="7"/>
  <c r="AG667" i="7" s="1"/>
  <c r="AE667" i="7"/>
  <c r="AA667" i="7"/>
  <c r="AB667" i="7" s="1"/>
  <c r="Z667" i="7"/>
  <c r="V667" i="7"/>
  <c r="W667" i="7" s="1"/>
  <c r="U667" i="7"/>
  <c r="Q667" i="7"/>
  <c r="R667" i="7" s="1"/>
  <c r="P667" i="7"/>
  <c r="L667" i="7"/>
  <c r="M667" i="7" s="1"/>
  <c r="K667" i="7"/>
  <c r="G667" i="7"/>
  <c r="H667" i="7" s="1"/>
  <c r="F667" i="7"/>
  <c r="AF666" i="7"/>
  <c r="AG666" i="7" s="1"/>
  <c r="AE666" i="7"/>
  <c r="AA666" i="7"/>
  <c r="AB666" i="7" s="1"/>
  <c r="Z666" i="7"/>
  <c r="V666" i="7"/>
  <c r="W666" i="7" s="1"/>
  <c r="U666" i="7"/>
  <c r="Q666" i="7"/>
  <c r="R666" i="7" s="1"/>
  <c r="P666" i="7"/>
  <c r="L666" i="7"/>
  <c r="M666" i="7" s="1"/>
  <c r="K666" i="7"/>
  <c r="G666" i="7"/>
  <c r="H666" i="7" s="1"/>
  <c r="F666" i="7"/>
  <c r="AF665" i="7"/>
  <c r="AG665" i="7" s="1"/>
  <c r="AE665" i="7"/>
  <c r="AA665" i="7"/>
  <c r="AB665" i="7" s="1"/>
  <c r="Z665" i="7"/>
  <c r="V665" i="7"/>
  <c r="W665" i="7" s="1"/>
  <c r="U665" i="7"/>
  <c r="Q665" i="7"/>
  <c r="R665" i="7" s="1"/>
  <c r="P665" i="7"/>
  <c r="L665" i="7"/>
  <c r="M665" i="7" s="1"/>
  <c r="K665" i="7"/>
  <c r="G665" i="7"/>
  <c r="H665" i="7" s="1"/>
  <c r="F665" i="7"/>
  <c r="AF664" i="7"/>
  <c r="AG664" i="7" s="1"/>
  <c r="AE664" i="7"/>
  <c r="AA664" i="7"/>
  <c r="AB664" i="7" s="1"/>
  <c r="Z664" i="7"/>
  <c r="V664" i="7"/>
  <c r="W664" i="7" s="1"/>
  <c r="U664" i="7"/>
  <c r="Q664" i="7"/>
  <c r="R664" i="7" s="1"/>
  <c r="P664" i="7"/>
  <c r="L664" i="7"/>
  <c r="M664" i="7" s="1"/>
  <c r="K664" i="7"/>
  <c r="G664" i="7"/>
  <c r="H664" i="7" s="1"/>
  <c r="F664" i="7"/>
  <c r="AF663" i="7"/>
  <c r="AG663" i="7" s="1"/>
  <c r="AE663" i="7"/>
  <c r="AA663" i="7"/>
  <c r="AB663" i="7" s="1"/>
  <c r="Z663" i="7"/>
  <c r="V663" i="7"/>
  <c r="W663" i="7" s="1"/>
  <c r="U663" i="7"/>
  <c r="Q663" i="7"/>
  <c r="R663" i="7" s="1"/>
  <c r="P663" i="7"/>
  <c r="L663" i="7"/>
  <c r="M663" i="7" s="1"/>
  <c r="K663" i="7"/>
  <c r="G663" i="7"/>
  <c r="H663" i="7" s="1"/>
  <c r="F663" i="7"/>
  <c r="AF662" i="7"/>
  <c r="AG662" i="7" s="1"/>
  <c r="AE662" i="7"/>
  <c r="AA662" i="7"/>
  <c r="AB662" i="7" s="1"/>
  <c r="Z662" i="7"/>
  <c r="V662" i="7"/>
  <c r="W662" i="7" s="1"/>
  <c r="U662" i="7"/>
  <c r="Q662" i="7"/>
  <c r="R662" i="7" s="1"/>
  <c r="P662" i="7"/>
  <c r="L662" i="7"/>
  <c r="M662" i="7" s="1"/>
  <c r="K662" i="7"/>
  <c r="G662" i="7"/>
  <c r="H662" i="7" s="1"/>
  <c r="F662" i="7"/>
  <c r="AF661" i="7"/>
  <c r="AG661" i="7" s="1"/>
  <c r="AE661" i="7"/>
  <c r="AA661" i="7"/>
  <c r="AB661" i="7" s="1"/>
  <c r="Z661" i="7"/>
  <c r="V661" i="7"/>
  <c r="W661" i="7" s="1"/>
  <c r="U661" i="7"/>
  <c r="Q661" i="7"/>
  <c r="R661" i="7" s="1"/>
  <c r="P661" i="7"/>
  <c r="L661" i="7"/>
  <c r="M661" i="7" s="1"/>
  <c r="K661" i="7"/>
  <c r="G661" i="7"/>
  <c r="H661" i="7" s="1"/>
  <c r="F661" i="7"/>
  <c r="AF660" i="7"/>
  <c r="AG660" i="7" s="1"/>
  <c r="AE660" i="7"/>
  <c r="AA660" i="7"/>
  <c r="AB660" i="7" s="1"/>
  <c r="Z660" i="7"/>
  <c r="V660" i="7"/>
  <c r="W660" i="7" s="1"/>
  <c r="U660" i="7"/>
  <c r="Q660" i="7"/>
  <c r="R660" i="7" s="1"/>
  <c r="P660" i="7"/>
  <c r="L660" i="7"/>
  <c r="M660" i="7" s="1"/>
  <c r="K660" i="7"/>
  <c r="G660" i="7"/>
  <c r="H660" i="7" s="1"/>
  <c r="F660" i="7"/>
  <c r="AF659" i="7"/>
  <c r="AG659" i="7" s="1"/>
  <c r="AE659" i="7"/>
  <c r="AA659" i="7"/>
  <c r="AB659" i="7" s="1"/>
  <c r="Z659" i="7"/>
  <c r="V659" i="7"/>
  <c r="W659" i="7" s="1"/>
  <c r="U659" i="7"/>
  <c r="Q659" i="7"/>
  <c r="R659" i="7" s="1"/>
  <c r="P659" i="7"/>
  <c r="L659" i="7"/>
  <c r="M659" i="7" s="1"/>
  <c r="K659" i="7"/>
  <c r="G659" i="7"/>
  <c r="H659" i="7" s="1"/>
  <c r="F659" i="7"/>
  <c r="AF658" i="7"/>
  <c r="AG658" i="7" s="1"/>
  <c r="AE658" i="7"/>
  <c r="AA658" i="7"/>
  <c r="AB658" i="7" s="1"/>
  <c r="Z658" i="7"/>
  <c r="V658" i="7"/>
  <c r="W658" i="7" s="1"/>
  <c r="U658" i="7"/>
  <c r="Q658" i="7"/>
  <c r="R658" i="7" s="1"/>
  <c r="P658" i="7"/>
  <c r="L658" i="7"/>
  <c r="M658" i="7" s="1"/>
  <c r="K658" i="7"/>
  <c r="G658" i="7"/>
  <c r="H658" i="7" s="1"/>
  <c r="F658" i="7"/>
  <c r="AF657" i="7"/>
  <c r="AG657" i="7" s="1"/>
  <c r="AE657" i="7"/>
  <c r="AA657" i="7"/>
  <c r="AB657" i="7" s="1"/>
  <c r="Z657" i="7"/>
  <c r="V657" i="7"/>
  <c r="W657" i="7" s="1"/>
  <c r="U657" i="7"/>
  <c r="Q657" i="7"/>
  <c r="R657" i="7" s="1"/>
  <c r="P657" i="7"/>
  <c r="L657" i="7"/>
  <c r="M657" i="7" s="1"/>
  <c r="K657" i="7"/>
  <c r="G657" i="7"/>
  <c r="H657" i="7" s="1"/>
  <c r="F657" i="7"/>
  <c r="AF656" i="7"/>
  <c r="AG656" i="7" s="1"/>
  <c r="AE656" i="7"/>
  <c r="AA656" i="7"/>
  <c r="AB656" i="7" s="1"/>
  <c r="Z656" i="7"/>
  <c r="V656" i="7"/>
  <c r="W656" i="7" s="1"/>
  <c r="U656" i="7"/>
  <c r="Q656" i="7"/>
  <c r="R656" i="7" s="1"/>
  <c r="P656" i="7"/>
  <c r="L656" i="7"/>
  <c r="M656" i="7" s="1"/>
  <c r="K656" i="7"/>
  <c r="G656" i="7"/>
  <c r="H656" i="7" s="1"/>
  <c r="F656" i="7"/>
  <c r="AF655" i="7"/>
  <c r="AG655" i="7" s="1"/>
  <c r="AE655" i="7"/>
  <c r="AA655" i="7"/>
  <c r="AB655" i="7" s="1"/>
  <c r="Z655" i="7"/>
  <c r="V655" i="7"/>
  <c r="W655" i="7" s="1"/>
  <c r="U655" i="7"/>
  <c r="Q655" i="7"/>
  <c r="R655" i="7" s="1"/>
  <c r="P655" i="7"/>
  <c r="L655" i="7"/>
  <c r="M655" i="7" s="1"/>
  <c r="K655" i="7"/>
  <c r="G655" i="7"/>
  <c r="H655" i="7" s="1"/>
  <c r="F655" i="7"/>
  <c r="AF654" i="7"/>
  <c r="AG654" i="7" s="1"/>
  <c r="AE654" i="7"/>
  <c r="AA654" i="7"/>
  <c r="AB654" i="7" s="1"/>
  <c r="Z654" i="7"/>
  <c r="V654" i="7"/>
  <c r="W654" i="7" s="1"/>
  <c r="U654" i="7"/>
  <c r="Q654" i="7"/>
  <c r="R654" i="7" s="1"/>
  <c r="P654" i="7"/>
  <c r="L654" i="7"/>
  <c r="M654" i="7" s="1"/>
  <c r="K654" i="7"/>
  <c r="G654" i="7"/>
  <c r="H654" i="7" s="1"/>
  <c r="F654" i="7"/>
  <c r="AF653" i="7"/>
  <c r="AG653" i="7" s="1"/>
  <c r="AE653" i="7"/>
  <c r="AA653" i="7"/>
  <c r="AB653" i="7" s="1"/>
  <c r="Z653" i="7"/>
  <c r="V653" i="7"/>
  <c r="W653" i="7" s="1"/>
  <c r="U653" i="7"/>
  <c r="Q653" i="7"/>
  <c r="R653" i="7" s="1"/>
  <c r="P653" i="7"/>
  <c r="L653" i="7"/>
  <c r="M653" i="7" s="1"/>
  <c r="K653" i="7"/>
  <c r="G653" i="7"/>
  <c r="H653" i="7" s="1"/>
  <c r="F653" i="7"/>
  <c r="AF652" i="7"/>
  <c r="AG652" i="7" s="1"/>
  <c r="AE652" i="7"/>
  <c r="AA652" i="7"/>
  <c r="AB652" i="7" s="1"/>
  <c r="Z652" i="7"/>
  <c r="V652" i="7"/>
  <c r="W652" i="7" s="1"/>
  <c r="U652" i="7"/>
  <c r="Q652" i="7"/>
  <c r="R652" i="7" s="1"/>
  <c r="P652" i="7"/>
  <c r="L652" i="7"/>
  <c r="M652" i="7" s="1"/>
  <c r="K652" i="7"/>
  <c r="G652" i="7"/>
  <c r="H652" i="7" s="1"/>
  <c r="F652" i="7"/>
  <c r="AF651" i="7"/>
  <c r="AG651" i="7" s="1"/>
  <c r="AE651" i="7"/>
  <c r="AA651" i="7"/>
  <c r="AB651" i="7" s="1"/>
  <c r="Z651" i="7"/>
  <c r="V651" i="7"/>
  <c r="W651" i="7" s="1"/>
  <c r="U651" i="7"/>
  <c r="Q651" i="7"/>
  <c r="R651" i="7" s="1"/>
  <c r="P651" i="7"/>
  <c r="L651" i="7"/>
  <c r="M651" i="7" s="1"/>
  <c r="K651" i="7"/>
  <c r="G651" i="7"/>
  <c r="H651" i="7" s="1"/>
  <c r="F651" i="7"/>
  <c r="AF650" i="7"/>
  <c r="AG650" i="7" s="1"/>
  <c r="AE650" i="7"/>
  <c r="AA650" i="7"/>
  <c r="AB650" i="7" s="1"/>
  <c r="Z650" i="7"/>
  <c r="V650" i="7"/>
  <c r="W650" i="7" s="1"/>
  <c r="U650" i="7"/>
  <c r="Q650" i="7"/>
  <c r="R650" i="7" s="1"/>
  <c r="P650" i="7"/>
  <c r="L650" i="7"/>
  <c r="M650" i="7" s="1"/>
  <c r="K650" i="7"/>
  <c r="G650" i="7"/>
  <c r="H650" i="7" s="1"/>
  <c r="F650" i="7"/>
  <c r="AF649" i="7"/>
  <c r="AG649" i="7" s="1"/>
  <c r="AE649" i="7"/>
  <c r="AA649" i="7"/>
  <c r="AB649" i="7" s="1"/>
  <c r="Z649" i="7"/>
  <c r="V649" i="7"/>
  <c r="W649" i="7" s="1"/>
  <c r="U649" i="7"/>
  <c r="Q649" i="7"/>
  <c r="R649" i="7" s="1"/>
  <c r="P649" i="7"/>
  <c r="L649" i="7"/>
  <c r="M649" i="7" s="1"/>
  <c r="K649" i="7"/>
  <c r="G649" i="7"/>
  <c r="H649" i="7" s="1"/>
  <c r="F649" i="7"/>
  <c r="AF648" i="7"/>
  <c r="AG648" i="7" s="1"/>
  <c r="AE648" i="7"/>
  <c r="AA648" i="7"/>
  <c r="AB648" i="7" s="1"/>
  <c r="Z648" i="7"/>
  <c r="V648" i="7"/>
  <c r="W648" i="7" s="1"/>
  <c r="U648" i="7"/>
  <c r="Q648" i="7"/>
  <c r="R648" i="7" s="1"/>
  <c r="P648" i="7"/>
  <c r="L648" i="7"/>
  <c r="M648" i="7" s="1"/>
  <c r="K648" i="7"/>
  <c r="G648" i="7"/>
  <c r="H648" i="7" s="1"/>
  <c r="F648" i="7"/>
  <c r="AF647" i="7"/>
  <c r="AG647" i="7" s="1"/>
  <c r="AE647" i="7"/>
  <c r="AA647" i="7"/>
  <c r="AB647" i="7" s="1"/>
  <c r="Z647" i="7"/>
  <c r="V647" i="7"/>
  <c r="W647" i="7" s="1"/>
  <c r="U647" i="7"/>
  <c r="Q647" i="7"/>
  <c r="R647" i="7" s="1"/>
  <c r="P647" i="7"/>
  <c r="L647" i="7"/>
  <c r="M647" i="7" s="1"/>
  <c r="K647" i="7"/>
  <c r="G647" i="7"/>
  <c r="H647" i="7" s="1"/>
  <c r="F647" i="7"/>
  <c r="AF646" i="7"/>
  <c r="AG646" i="7" s="1"/>
  <c r="AE646" i="7"/>
  <c r="AA646" i="7"/>
  <c r="AB646" i="7" s="1"/>
  <c r="Z646" i="7"/>
  <c r="V646" i="7"/>
  <c r="W646" i="7" s="1"/>
  <c r="U646" i="7"/>
  <c r="Q646" i="7"/>
  <c r="R646" i="7" s="1"/>
  <c r="P646" i="7"/>
  <c r="L646" i="7"/>
  <c r="M646" i="7" s="1"/>
  <c r="K646" i="7"/>
  <c r="G646" i="7"/>
  <c r="H646" i="7" s="1"/>
  <c r="F646" i="7"/>
  <c r="AF645" i="7"/>
  <c r="AG645" i="7" s="1"/>
  <c r="AE645" i="7"/>
  <c r="AA645" i="7"/>
  <c r="AB645" i="7" s="1"/>
  <c r="Z645" i="7"/>
  <c r="V645" i="7"/>
  <c r="W645" i="7" s="1"/>
  <c r="U645" i="7"/>
  <c r="Q645" i="7"/>
  <c r="R645" i="7" s="1"/>
  <c r="P645" i="7"/>
  <c r="L645" i="7"/>
  <c r="M645" i="7" s="1"/>
  <c r="K645" i="7"/>
  <c r="G645" i="7"/>
  <c r="H645" i="7" s="1"/>
  <c r="F645" i="7"/>
  <c r="AF644" i="7"/>
  <c r="AG644" i="7" s="1"/>
  <c r="AE644" i="7"/>
  <c r="AA644" i="7"/>
  <c r="AB644" i="7" s="1"/>
  <c r="Z644" i="7"/>
  <c r="V644" i="7"/>
  <c r="W644" i="7" s="1"/>
  <c r="U644" i="7"/>
  <c r="Q644" i="7"/>
  <c r="R644" i="7" s="1"/>
  <c r="P644" i="7"/>
  <c r="L644" i="7"/>
  <c r="M644" i="7" s="1"/>
  <c r="K644" i="7"/>
  <c r="G644" i="7"/>
  <c r="H644" i="7" s="1"/>
  <c r="F644" i="7"/>
  <c r="AF643" i="7"/>
  <c r="AG643" i="7" s="1"/>
  <c r="AE643" i="7"/>
  <c r="AA643" i="7"/>
  <c r="AB643" i="7" s="1"/>
  <c r="Z643" i="7"/>
  <c r="V643" i="7"/>
  <c r="W643" i="7" s="1"/>
  <c r="U643" i="7"/>
  <c r="Q643" i="7"/>
  <c r="R643" i="7" s="1"/>
  <c r="P643" i="7"/>
  <c r="L643" i="7"/>
  <c r="M643" i="7" s="1"/>
  <c r="K643" i="7"/>
  <c r="G643" i="7"/>
  <c r="H643" i="7" s="1"/>
  <c r="F643" i="7"/>
  <c r="AF642" i="7"/>
  <c r="AG642" i="7" s="1"/>
  <c r="AE642" i="7"/>
  <c r="AA642" i="7"/>
  <c r="AB642" i="7" s="1"/>
  <c r="Z642" i="7"/>
  <c r="V642" i="7"/>
  <c r="W642" i="7" s="1"/>
  <c r="U642" i="7"/>
  <c r="Q642" i="7"/>
  <c r="R642" i="7" s="1"/>
  <c r="P642" i="7"/>
  <c r="L642" i="7"/>
  <c r="M642" i="7" s="1"/>
  <c r="K642" i="7"/>
  <c r="G642" i="7"/>
  <c r="H642" i="7" s="1"/>
  <c r="F642" i="7"/>
  <c r="AF641" i="7"/>
  <c r="AG641" i="7" s="1"/>
  <c r="AE641" i="7"/>
  <c r="AA641" i="7"/>
  <c r="AB641" i="7" s="1"/>
  <c r="Z641" i="7"/>
  <c r="V641" i="7"/>
  <c r="W641" i="7" s="1"/>
  <c r="U641" i="7"/>
  <c r="Q641" i="7"/>
  <c r="R641" i="7" s="1"/>
  <c r="P641" i="7"/>
  <c r="L641" i="7"/>
  <c r="M641" i="7" s="1"/>
  <c r="K641" i="7"/>
  <c r="G641" i="7"/>
  <c r="H641" i="7" s="1"/>
  <c r="F641" i="7"/>
  <c r="AF640" i="7"/>
  <c r="AG640" i="7" s="1"/>
  <c r="AE640" i="7"/>
  <c r="AA640" i="7"/>
  <c r="AB640" i="7" s="1"/>
  <c r="Z640" i="7"/>
  <c r="V640" i="7"/>
  <c r="W640" i="7" s="1"/>
  <c r="U640" i="7"/>
  <c r="Q640" i="7"/>
  <c r="R640" i="7" s="1"/>
  <c r="P640" i="7"/>
  <c r="L640" i="7"/>
  <c r="M640" i="7" s="1"/>
  <c r="K640" i="7"/>
  <c r="G640" i="7"/>
  <c r="H640" i="7" s="1"/>
  <c r="F640" i="7"/>
  <c r="AF639" i="7"/>
  <c r="AG639" i="7" s="1"/>
  <c r="AE639" i="7"/>
  <c r="AA639" i="7"/>
  <c r="AB639" i="7" s="1"/>
  <c r="Z639" i="7"/>
  <c r="V639" i="7"/>
  <c r="W639" i="7" s="1"/>
  <c r="U639" i="7"/>
  <c r="Q639" i="7"/>
  <c r="R639" i="7" s="1"/>
  <c r="P639" i="7"/>
  <c r="L639" i="7"/>
  <c r="M639" i="7" s="1"/>
  <c r="K639" i="7"/>
  <c r="G639" i="7"/>
  <c r="H639" i="7" s="1"/>
  <c r="F639" i="7"/>
  <c r="AF638" i="7"/>
  <c r="AG638" i="7" s="1"/>
  <c r="AE638" i="7"/>
  <c r="AA638" i="7"/>
  <c r="AB638" i="7" s="1"/>
  <c r="Z638" i="7"/>
  <c r="V638" i="7"/>
  <c r="W638" i="7" s="1"/>
  <c r="U638" i="7"/>
  <c r="Q638" i="7"/>
  <c r="R638" i="7" s="1"/>
  <c r="P638" i="7"/>
  <c r="L638" i="7"/>
  <c r="M638" i="7" s="1"/>
  <c r="K638" i="7"/>
  <c r="G638" i="7"/>
  <c r="H638" i="7" s="1"/>
  <c r="F638" i="7"/>
  <c r="AF637" i="7"/>
  <c r="AG637" i="7" s="1"/>
  <c r="AE637" i="7"/>
  <c r="AA637" i="7"/>
  <c r="AB637" i="7" s="1"/>
  <c r="Z637" i="7"/>
  <c r="V637" i="7"/>
  <c r="W637" i="7" s="1"/>
  <c r="U637" i="7"/>
  <c r="Q637" i="7"/>
  <c r="R637" i="7" s="1"/>
  <c r="P637" i="7"/>
  <c r="L637" i="7"/>
  <c r="M637" i="7" s="1"/>
  <c r="K637" i="7"/>
  <c r="G637" i="7"/>
  <c r="H637" i="7" s="1"/>
  <c r="F637" i="7"/>
  <c r="AF636" i="7"/>
  <c r="AG636" i="7" s="1"/>
  <c r="AE636" i="7"/>
  <c r="AA636" i="7"/>
  <c r="AB636" i="7" s="1"/>
  <c r="Z636" i="7"/>
  <c r="V636" i="7"/>
  <c r="W636" i="7" s="1"/>
  <c r="U636" i="7"/>
  <c r="Q636" i="7"/>
  <c r="R636" i="7" s="1"/>
  <c r="P636" i="7"/>
  <c r="L636" i="7"/>
  <c r="M636" i="7" s="1"/>
  <c r="K636" i="7"/>
  <c r="G636" i="7"/>
  <c r="H636" i="7" s="1"/>
  <c r="F636" i="7"/>
  <c r="AF635" i="7"/>
  <c r="AG635" i="7" s="1"/>
  <c r="AE635" i="7"/>
  <c r="AA635" i="7"/>
  <c r="AB635" i="7" s="1"/>
  <c r="Z635" i="7"/>
  <c r="V635" i="7"/>
  <c r="W635" i="7" s="1"/>
  <c r="U635" i="7"/>
  <c r="Q635" i="7"/>
  <c r="R635" i="7" s="1"/>
  <c r="P635" i="7"/>
  <c r="L635" i="7"/>
  <c r="M635" i="7" s="1"/>
  <c r="K635" i="7"/>
  <c r="G635" i="7"/>
  <c r="H635" i="7" s="1"/>
  <c r="F635" i="7"/>
  <c r="AF634" i="7"/>
  <c r="AG634" i="7" s="1"/>
  <c r="AE634" i="7"/>
  <c r="AA634" i="7"/>
  <c r="AB634" i="7" s="1"/>
  <c r="Z634" i="7"/>
  <c r="V634" i="7"/>
  <c r="W634" i="7" s="1"/>
  <c r="U634" i="7"/>
  <c r="Q634" i="7"/>
  <c r="R634" i="7" s="1"/>
  <c r="P634" i="7"/>
  <c r="L634" i="7"/>
  <c r="M634" i="7" s="1"/>
  <c r="K634" i="7"/>
  <c r="G634" i="7"/>
  <c r="H634" i="7" s="1"/>
  <c r="F634" i="7"/>
  <c r="AF633" i="7"/>
  <c r="AG633" i="7" s="1"/>
  <c r="AE633" i="7"/>
  <c r="AA633" i="7"/>
  <c r="AB633" i="7" s="1"/>
  <c r="Z633" i="7"/>
  <c r="V633" i="7"/>
  <c r="W633" i="7" s="1"/>
  <c r="U633" i="7"/>
  <c r="Q633" i="7"/>
  <c r="R633" i="7" s="1"/>
  <c r="P633" i="7"/>
  <c r="L633" i="7"/>
  <c r="M633" i="7" s="1"/>
  <c r="K633" i="7"/>
  <c r="G633" i="7"/>
  <c r="H633" i="7" s="1"/>
  <c r="F633" i="7"/>
  <c r="AF632" i="7"/>
  <c r="AG632" i="7" s="1"/>
  <c r="AE632" i="7"/>
  <c r="AA632" i="7"/>
  <c r="AB632" i="7" s="1"/>
  <c r="Z632" i="7"/>
  <c r="V632" i="7"/>
  <c r="W632" i="7" s="1"/>
  <c r="U632" i="7"/>
  <c r="Q632" i="7"/>
  <c r="R632" i="7" s="1"/>
  <c r="P632" i="7"/>
  <c r="L632" i="7"/>
  <c r="M632" i="7" s="1"/>
  <c r="K632" i="7"/>
  <c r="G632" i="7"/>
  <c r="H632" i="7" s="1"/>
  <c r="F632" i="7"/>
  <c r="AF631" i="7"/>
  <c r="AG631" i="7" s="1"/>
  <c r="AE631" i="7"/>
  <c r="AA631" i="7"/>
  <c r="AB631" i="7" s="1"/>
  <c r="Z631" i="7"/>
  <c r="V631" i="7"/>
  <c r="W631" i="7" s="1"/>
  <c r="U631" i="7"/>
  <c r="Q631" i="7"/>
  <c r="R631" i="7" s="1"/>
  <c r="P631" i="7"/>
  <c r="L631" i="7"/>
  <c r="M631" i="7" s="1"/>
  <c r="K631" i="7"/>
  <c r="G631" i="7"/>
  <c r="H631" i="7" s="1"/>
  <c r="F631" i="7"/>
  <c r="AF630" i="7"/>
  <c r="AG630" i="7" s="1"/>
  <c r="AE630" i="7"/>
  <c r="AA630" i="7"/>
  <c r="AB630" i="7" s="1"/>
  <c r="Z630" i="7"/>
  <c r="V630" i="7"/>
  <c r="W630" i="7" s="1"/>
  <c r="U630" i="7"/>
  <c r="Q630" i="7"/>
  <c r="R630" i="7" s="1"/>
  <c r="P630" i="7"/>
  <c r="L630" i="7"/>
  <c r="M630" i="7" s="1"/>
  <c r="K630" i="7"/>
  <c r="G630" i="7"/>
  <c r="H630" i="7" s="1"/>
  <c r="F630" i="7"/>
  <c r="AF629" i="7"/>
  <c r="AG629" i="7" s="1"/>
  <c r="AE629" i="7"/>
  <c r="AA629" i="7"/>
  <c r="AB629" i="7" s="1"/>
  <c r="Z629" i="7"/>
  <c r="V629" i="7"/>
  <c r="W629" i="7" s="1"/>
  <c r="U629" i="7"/>
  <c r="Q629" i="7"/>
  <c r="R629" i="7" s="1"/>
  <c r="P629" i="7"/>
  <c r="L629" i="7"/>
  <c r="M629" i="7" s="1"/>
  <c r="K629" i="7"/>
  <c r="G629" i="7"/>
  <c r="H629" i="7" s="1"/>
  <c r="F629" i="7"/>
  <c r="AF628" i="7"/>
  <c r="AG628" i="7" s="1"/>
  <c r="AE628" i="7"/>
  <c r="AA628" i="7"/>
  <c r="AB628" i="7" s="1"/>
  <c r="Z628" i="7"/>
  <c r="V628" i="7"/>
  <c r="W628" i="7" s="1"/>
  <c r="U628" i="7"/>
  <c r="Q628" i="7"/>
  <c r="R628" i="7" s="1"/>
  <c r="P628" i="7"/>
  <c r="L628" i="7"/>
  <c r="M628" i="7" s="1"/>
  <c r="K628" i="7"/>
  <c r="G628" i="7"/>
  <c r="H628" i="7" s="1"/>
  <c r="F628" i="7"/>
  <c r="AF627" i="7"/>
  <c r="AG627" i="7" s="1"/>
  <c r="AE627" i="7"/>
  <c r="AA627" i="7"/>
  <c r="AB627" i="7" s="1"/>
  <c r="Z627" i="7"/>
  <c r="V627" i="7"/>
  <c r="W627" i="7" s="1"/>
  <c r="U627" i="7"/>
  <c r="Q627" i="7"/>
  <c r="R627" i="7" s="1"/>
  <c r="P627" i="7"/>
  <c r="L627" i="7"/>
  <c r="M627" i="7" s="1"/>
  <c r="K627" i="7"/>
  <c r="G627" i="7"/>
  <c r="H627" i="7" s="1"/>
  <c r="F627" i="7"/>
  <c r="AF626" i="7"/>
  <c r="AG626" i="7" s="1"/>
  <c r="AE626" i="7"/>
  <c r="AA626" i="7"/>
  <c r="AB626" i="7" s="1"/>
  <c r="Z626" i="7"/>
  <c r="V626" i="7"/>
  <c r="W626" i="7" s="1"/>
  <c r="U626" i="7"/>
  <c r="Q626" i="7"/>
  <c r="R626" i="7" s="1"/>
  <c r="P626" i="7"/>
  <c r="L626" i="7"/>
  <c r="M626" i="7" s="1"/>
  <c r="K626" i="7"/>
  <c r="G626" i="7"/>
  <c r="H626" i="7" s="1"/>
  <c r="F626" i="7"/>
  <c r="AF625" i="7"/>
  <c r="AG625" i="7" s="1"/>
  <c r="AE625" i="7"/>
  <c r="AA625" i="7"/>
  <c r="AB625" i="7" s="1"/>
  <c r="Z625" i="7"/>
  <c r="V625" i="7"/>
  <c r="W625" i="7" s="1"/>
  <c r="U625" i="7"/>
  <c r="Q625" i="7"/>
  <c r="R625" i="7" s="1"/>
  <c r="P625" i="7"/>
  <c r="L625" i="7"/>
  <c r="M625" i="7" s="1"/>
  <c r="K625" i="7"/>
  <c r="G625" i="7"/>
  <c r="H625" i="7" s="1"/>
  <c r="F625" i="7"/>
  <c r="AF624" i="7"/>
  <c r="AG624" i="7" s="1"/>
  <c r="AE624" i="7"/>
  <c r="AA624" i="7"/>
  <c r="AB624" i="7" s="1"/>
  <c r="Z624" i="7"/>
  <c r="V624" i="7"/>
  <c r="W624" i="7" s="1"/>
  <c r="U624" i="7"/>
  <c r="Q624" i="7"/>
  <c r="R624" i="7" s="1"/>
  <c r="P624" i="7"/>
  <c r="L624" i="7"/>
  <c r="M624" i="7" s="1"/>
  <c r="K624" i="7"/>
  <c r="G624" i="7"/>
  <c r="H624" i="7" s="1"/>
  <c r="F624" i="7"/>
  <c r="AF623" i="7"/>
  <c r="AG623" i="7" s="1"/>
  <c r="AE623" i="7"/>
  <c r="AA623" i="7"/>
  <c r="AB623" i="7" s="1"/>
  <c r="Z623" i="7"/>
  <c r="V623" i="7"/>
  <c r="W623" i="7" s="1"/>
  <c r="U623" i="7"/>
  <c r="Q623" i="7"/>
  <c r="R623" i="7" s="1"/>
  <c r="P623" i="7"/>
  <c r="L623" i="7"/>
  <c r="M623" i="7" s="1"/>
  <c r="K623" i="7"/>
  <c r="G623" i="7"/>
  <c r="H623" i="7" s="1"/>
  <c r="F623" i="7"/>
  <c r="AF622" i="7"/>
  <c r="AG622" i="7" s="1"/>
  <c r="AE622" i="7"/>
  <c r="AA622" i="7"/>
  <c r="AB622" i="7" s="1"/>
  <c r="Z622" i="7"/>
  <c r="V622" i="7"/>
  <c r="W622" i="7" s="1"/>
  <c r="U622" i="7"/>
  <c r="Q622" i="7"/>
  <c r="R622" i="7" s="1"/>
  <c r="P622" i="7"/>
  <c r="L622" i="7"/>
  <c r="M622" i="7" s="1"/>
  <c r="K622" i="7"/>
  <c r="G622" i="7"/>
  <c r="H622" i="7" s="1"/>
  <c r="F622" i="7"/>
  <c r="AF621" i="7"/>
  <c r="AG621" i="7" s="1"/>
  <c r="AE621" i="7"/>
  <c r="AA621" i="7"/>
  <c r="AB621" i="7" s="1"/>
  <c r="Z621" i="7"/>
  <c r="V621" i="7"/>
  <c r="W621" i="7" s="1"/>
  <c r="U621" i="7"/>
  <c r="Q621" i="7"/>
  <c r="R621" i="7" s="1"/>
  <c r="P621" i="7"/>
  <c r="L621" i="7"/>
  <c r="M621" i="7" s="1"/>
  <c r="K621" i="7"/>
  <c r="G621" i="7"/>
  <c r="H621" i="7" s="1"/>
  <c r="F621" i="7"/>
  <c r="AF620" i="7"/>
  <c r="AG620" i="7" s="1"/>
  <c r="AE620" i="7"/>
  <c r="AA620" i="7"/>
  <c r="AB620" i="7" s="1"/>
  <c r="Z620" i="7"/>
  <c r="V620" i="7"/>
  <c r="W620" i="7" s="1"/>
  <c r="U620" i="7"/>
  <c r="Q620" i="7"/>
  <c r="R620" i="7" s="1"/>
  <c r="P620" i="7"/>
  <c r="L620" i="7"/>
  <c r="M620" i="7" s="1"/>
  <c r="K620" i="7"/>
  <c r="G620" i="7"/>
  <c r="H620" i="7" s="1"/>
  <c r="F620" i="7"/>
  <c r="AF619" i="7"/>
  <c r="AG619" i="7" s="1"/>
  <c r="AE619" i="7"/>
  <c r="AA619" i="7"/>
  <c r="AB619" i="7" s="1"/>
  <c r="Z619" i="7"/>
  <c r="V619" i="7"/>
  <c r="W619" i="7" s="1"/>
  <c r="U619" i="7"/>
  <c r="Q619" i="7"/>
  <c r="R619" i="7" s="1"/>
  <c r="P619" i="7"/>
  <c r="L619" i="7"/>
  <c r="M619" i="7" s="1"/>
  <c r="K619" i="7"/>
  <c r="G619" i="7"/>
  <c r="H619" i="7" s="1"/>
  <c r="F619" i="7"/>
  <c r="AF618" i="7"/>
  <c r="AG618" i="7" s="1"/>
  <c r="AE618" i="7"/>
  <c r="AA618" i="7"/>
  <c r="AB618" i="7" s="1"/>
  <c r="Z618" i="7"/>
  <c r="V618" i="7"/>
  <c r="W618" i="7" s="1"/>
  <c r="U618" i="7"/>
  <c r="Q618" i="7"/>
  <c r="R618" i="7" s="1"/>
  <c r="P618" i="7"/>
  <c r="L618" i="7"/>
  <c r="M618" i="7" s="1"/>
  <c r="K618" i="7"/>
  <c r="G618" i="7"/>
  <c r="H618" i="7" s="1"/>
  <c r="F618" i="7"/>
  <c r="AF617" i="7"/>
  <c r="AG617" i="7" s="1"/>
  <c r="AE617" i="7"/>
  <c r="AA617" i="7"/>
  <c r="AB617" i="7" s="1"/>
  <c r="Z617" i="7"/>
  <c r="V617" i="7"/>
  <c r="W617" i="7" s="1"/>
  <c r="U617" i="7"/>
  <c r="Q617" i="7"/>
  <c r="R617" i="7" s="1"/>
  <c r="P617" i="7"/>
  <c r="L617" i="7"/>
  <c r="M617" i="7" s="1"/>
  <c r="K617" i="7"/>
  <c r="G617" i="7"/>
  <c r="H617" i="7" s="1"/>
  <c r="F617" i="7"/>
  <c r="AF616" i="7"/>
  <c r="AG616" i="7" s="1"/>
  <c r="AE616" i="7"/>
  <c r="AA616" i="7"/>
  <c r="AB616" i="7" s="1"/>
  <c r="Z616" i="7"/>
  <c r="V616" i="7"/>
  <c r="W616" i="7" s="1"/>
  <c r="U616" i="7"/>
  <c r="Q616" i="7"/>
  <c r="R616" i="7" s="1"/>
  <c r="P616" i="7"/>
  <c r="L616" i="7"/>
  <c r="M616" i="7" s="1"/>
  <c r="K616" i="7"/>
  <c r="G616" i="7"/>
  <c r="H616" i="7" s="1"/>
  <c r="F616" i="7"/>
  <c r="AF615" i="7"/>
  <c r="AG615" i="7" s="1"/>
  <c r="AE615" i="7"/>
  <c r="AA615" i="7"/>
  <c r="AB615" i="7" s="1"/>
  <c r="Z615" i="7"/>
  <c r="V615" i="7"/>
  <c r="W615" i="7" s="1"/>
  <c r="U615" i="7"/>
  <c r="Q615" i="7"/>
  <c r="R615" i="7" s="1"/>
  <c r="P615" i="7"/>
  <c r="L615" i="7"/>
  <c r="M615" i="7" s="1"/>
  <c r="K615" i="7"/>
  <c r="G615" i="7"/>
  <c r="H615" i="7" s="1"/>
  <c r="F615" i="7"/>
  <c r="AF614" i="7"/>
  <c r="AG614" i="7" s="1"/>
  <c r="AE614" i="7"/>
  <c r="AA614" i="7"/>
  <c r="AB614" i="7" s="1"/>
  <c r="Z614" i="7"/>
  <c r="V614" i="7"/>
  <c r="W614" i="7" s="1"/>
  <c r="U614" i="7"/>
  <c r="Q614" i="7"/>
  <c r="R614" i="7" s="1"/>
  <c r="P614" i="7"/>
  <c r="L614" i="7"/>
  <c r="M614" i="7" s="1"/>
  <c r="K614" i="7"/>
  <c r="G614" i="7"/>
  <c r="H614" i="7" s="1"/>
  <c r="F614" i="7"/>
  <c r="AF613" i="7"/>
  <c r="AG613" i="7" s="1"/>
  <c r="AE613" i="7"/>
  <c r="AA613" i="7"/>
  <c r="AB613" i="7" s="1"/>
  <c r="Z613" i="7"/>
  <c r="V613" i="7"/>
  <c r="W613" i="7" s="1"/>
  <c r="U613" i="7"/>
  <c r="Q613" i="7"/>
  <c r="R613" i="7" s="1"/>
  <c r="P613" i="7"/>
  <c r="L613" i="7"/>
  <c r="M613" i="7" s="1"/>
  <c r="K613" i="7"/>
  <c r="G613" i="7"/>
  <c r="H613" i="7" s="1"/>
  <c r="F613" i="7"/>
  <c r="AF612" i="7"/>
  <c r="AG612" i="7" s="1"/>
  <c r="AE612" i="7"/>
  <c r="AA612" i="7"/>
  <c r="AB612" i="7" s="1"/>
  <c r="Z612" i="7"/>
  <c r="V612" i="7"/>
  <c r="W612" i="7" s="1"/>
  <c r="U612" i="7"/>
  <c r="Q612" i="7"/>
  <c r="R612" i="7" s="1"/>
  <c r="P612" i="7"/>
  <c r="L612" i="7"/>
  <c r="M612" i="7" s="1"/>
  <c r="K612" i="7"/>
  <c r="G612" i="7"/>
  <c r="H612" i="7" s="1"/>
  <c r="F612" i="7"/>
  <c r="AF611" i="7"/>
  <c r="AG611" i="7" s="1"/>
  <c r="AE611" i="7"/>
  <c r="AA611" i="7"/>
  <c r="AB611" i="7" s="1"/>
  <c r="Z611" i="7"/>
  <c r="V611" i="7"/>
  <c r="W611" i="7" s="1"/>
  <c r="U611" i="7"/>
  <c r="Q611" i="7"/>
  <c r="R611" i="7" s="1"/>
  <c r="P611" i="7"/>
  <c r="L611" i="7"/>
  <c r="M611" i="7" s="1"/>
  <c r="K611" i="7"/>
  <c r="G611" i="7"/>
  <c r="H611" i="7" s="1"/>
  <c r="F611" i="7"/>
  <c r="AF610" i="7"/>
  <c r="AG610" i="7" s="1"/>
  <c r="AE610" i="7"/>
  <c r="AA610" i="7"/>
  <c r="AB610" i="7" s="1"/>
  <c r="Z610" i="7"/>
  <c r="V610" i="7"/>
  <c r="W610" i="7" s="1"/>
  <c r="U610" i="7"/>
  <c r="Q610" i="7"/>
  <c r="R610" i="7" s="1"/>
  <c r="P610" i="7"/>
  <c r="L610" i="7"/>
  <c r="M610" i="7" s="1"/>
  <c r="K610" i="7"/>
  <c r="G610" i="7"/>
  <c r="H610" i="7" s="1"/>
  <c r="F610" i="7"/>
  <c r="AF609" i="7"/>
  <c r="AG609" i="7" s="1"/>
  <c r="AE609" i="7"/>
  <c r="AA609" i="7"/>
  <c r="AB609" i="7" s="1"/>
  <c r="Z609" i="7"/>
  <c r="V609" i="7"/>
  <c r="W609" i="7" s="1"/>
  <c r="U609" i="7"/>
  <c r="Q609" i="7"/>
  <c r="R609" i="7" s="1"/>
  <c r="P609" i="7"/>
  <c r="L609" i="7"/>
  <c r="M609" i="7" s="1"/>
  <c r="K609" i="7"/>
  <c r="G609" i="7"/>
  <c r="H609" i="7" s="1"/>
  <c r="F609" i="7"/>
  <c r="AF608" i="7"/>
  <c r="AG608" i="7" s="1"/>
  <c r="AE608" i="7"/>
  <c r="AA608" i="7"/>
  <c r="AB608" i="7" s="1"/>
  <c r="Z608" i="7"/>
  <c r="V608" i="7"/>
  <c r="W608" i="7" s="1"/>
  <c r="U608" i="7"/>
  <c r="Q608" i="7"/>
  <c r="R608" i="7" s="1"/>
  <c r="P608" i="7"/>
  <c r="L608" i="7"/>
  <c r="M608" i="7" s="1"/>
  <c r="K608" i="7"/>
  <c r="G608" i="7"/>
  <c r="H608" i="7" s="1"/>
  <c r="F608" i="7"/>
  <c r="AF607" i="7"/>
  <c r="AG607" i="7" s="1"/>
  <c r="AE607" i="7"/>
  <c r="AA607" i="7"/>
  <c r="AB607" i="7" s="1"/>
  <c r="Z607" i="7"/>
  <c r="V607" i="7"/>
  <c r="W607" i="7" s="1"/>
  <c r="U607" i="7"/>
  <c r="Q607" i="7"/>
  <c r="R607" i="7" s="1"/>
  <c r="P607" i="7"/>
  <c r="L607" i="7"/>
  <c r="M607" i="7" s="1"/>
  <c r="K607" i="7"/>
  <c r="G607" i="7"/>
  <c r="H607" i="7" s="1"/>
  <c r="F607" i="7"/>
  <c r="AF606" i="7"/>
  <c r="AG606" i="7" s="1"/>
  <c r="AE606" i="7"/>
  <c r="AA606" i="7"/>
  <c r="AB606" i="7" s="1"/>
  <c r="Z606" i="7"/>
  <c r="V606" i="7"/>
  <c r="W606" i="7" s="1"/>
  <c r="U606" i="7"/>
  <c r="Q606" i="7"/>
  <c r="R606" i="7" s="1"/>
  <c r="P606" i="7"/>
  <c r="L606" i="7"/>
  <c r="M606" i="7" s="1"/>
  <c r="K606" i="7"/>
  <c r="G606" i="7"/>
  <c r="H606" i="7" s="1"/>
  <c r="F606" i="7"/>
  <c r="AF605" i="7"/>
  <c r="AG605" i="7" s="1"/>
  <c r="AE605" i="7"/>
  <c r="AA605" i="7"/>
  <c r="AB605" i="7" s="1"/>
  <c r="Z605" i="7"/>
  <c r="V605" i="7"/>
  <c r="W605" i="7" s="1"/>
  <c r="U605" i="7"/>
  <c r="Q605" i="7"/>
  <c r="R605" i="7" s="1"/>
  <c r="P605" i="7"/>
  <c r="L605" i="7"/>
  <c r="M605" i="7" s="1"/>
  <c r="K605" i="7"/>
  <c r="G605" i="7"/>
  <c r="H605" i="7" s="1"/>
  <c r="F605" i="7"/>
  <c r="AF604" i="7"/>
  <c r="AG604" i="7" s="1"/>
  <c r="AE604" i="7"/>
  <c r="AA604" i="7"/>
  <c r="AB604" i="7" s="1"/>
  <c r="Z604" i="7"/>
  <c r="V604" i="7"/>
  <c r="W604" i="7" s="1"/>
  <c r="U604" i="7"/>
  <c r="Q604" i="7"/>
  <c r="R604" i="7" s="1"/>
  <c r="P604" i="7"/>
  <c r="L604" i="7"/>
  <c r="M604" i="7" s="1"/>
  <c r="K604" i="7"/>
  <c r="G604" i="7"/>
  <c r="H604" i="7" s="1"/>
  <c r="F604" i="7"/>
  <c r="AF603" i="7"/>
  <c r="AG603" i="7" s="1"/>
  <c r="AE603" i="7"/>
  <c r="AA603" i="7"/>
  <c r="AB603" i="7" s="1"/>
  <c r="Z603" i="7"/>
  <c r="V603" i="7"/>
  <c r="W603" i="7" s="1"/>
  <c r="U603" i="7"/>
  <c r="Q603" i="7"/>
  <c r="R603" i="7" s="1"/>
  <c r="P603" i="7"/>
  <c r="L603" i="7"/>
  <c r="M603" i="7" s="1"/>
  <c r="K603" i="7"/>
  <c r="G603" i="7"/>
  <c r="H603" i="7" s="1"/>
  <c r="F603" i="7"/>
  <c r="AF602" i="7"/>
  <c r="AG602" i="7" s="1"/>
  <c r="AE602" i="7"/>
  <c r="AA602" i="7"/>
  <c r="AB602" i="7" s="1"/>
  <c r="Z602" i="7"/>
  <c r="V602" i="7"/>
  <c r="W602" i="7" s="1"/>
  <c r="U602" i="7"/>
  <c r="Q602" i="7"/>
  <c r="R602" i="7" s="1"/>
  <c r="P602" i="7"/>
  <c r="L602" i="7"/>
  <c r="M602" i="7" s="1"/>
  <c r="K602" i="7"/>
  <c r="G602" i="7"/>
  <c r="H602" i="7" s="1"/>
  <c r="F602" i="7"/>
  <c r="AF601" i="7"/>
  <c r="AG601" i="7" s="1"/>
  <c r="AE601" i="7"/>
  <c r="AA601" i="7"/>
  <c r="AB601" i="7" s="1"/>
  <c r="Z601" i="7"/>
  <c r="V601" i="7"/>
  <c r="W601" i="7" s="1"/>
  <c r="U601" i="7"/>
  <c r="Q601" i="7"/>
  <c r="R601" i="7" s="1"/>
  <c r="P601" i="7"/>
  <c r="L601" i="7"/>
  <c r="M601" i="7" s="1"/>
  <c r="K601" i="7"/>
  <c r="G601" i="7"/>
  <c r="H601" i="7" s="1"/>
  <c r="F601" i="7"/>
  <c r="AF600" i="7"/>
  <c r="AG600" i="7" s="1"/>
  <c r="AE600" i="7"/>
  <c r="AA600" i="7"/>
  <c r="AB600" i="7" s="1"/>
  <c r="Z600" i="7"/>
  <c r="V600" i="7"/>
  <c r="W600" i="7" s="1"/>
  <c r="U600" i="7"/>
  <c r="Q600" i="7"/>
  <c r="R600" i="7" s="1"/>
  <c r="P600" i="7"/>
  <c r="L600" i="7"/>
  <c r="M600" i="7" s="1"/>
  <c r="K600" i="7"/>
  <c r="G600" i="7"/>
  <c r="H600" i="7" s="1"/>
  <c r="F600" i="7"/>
  <c r="AF599" i="7"/>
  <c r="AG599" i="7" s="1"/>
  <c r="AE599" i="7"/>
  <c r="AA599" i="7"/>
  <c r="AB599" i="7" s="1"/>
  <c r="Z599" i="7"/>
  <c r="V599" i="7"/>
  <c r="W599" i="7" s="1"/>
  <c r="U599" i="7"/>
  <c r="Q599" i="7"/>
  <c r="R599" i="7" s="1"/>
  <c r="P599" i="7"/>
  <c r="L599" i="7"/>
  <c r="M599" i="7" s="1"/>
  <c r="K599" i="7"/>
  <c r="G599" i="7"/>
  <c r="H599" i="7" s="1"/>
  <c r="F599" i="7"/>
  <c r="AF598" i="7"/>
  <c r="AG598" i="7" s="1"/>
  <c r="AE598" i="7"/>
  <c r="AA598" i="7"/>
  <c r="AB598" i="7" s="1"/>
  <c r="Z598" i="7"/>
  <c r="V598" i="7"/>
  <c r="W598" i="7" s="1"/>
  <c r="U598" i="7"/>
  <c r="Q598" i="7"/>
  <c r="R598" i="7" s="1"/>
  <c r="P598" i="7"/>
  <c r="L598" i="7"/>
  <c r="M598" i="7" s="1"/>
  <c r="K598" i="7"/>
  <c r="G598" i="7"/>
  <c r="H598" i="7" s="1"/>
  <c r="F598" i="7"/>
  <c r="AF597" i="7"/>
  <c r="AG597" i="7" s="1"/>
  <c r="AE597" i="7"/>
  <c r="AA597" i="7"/>
  <c r="AB597" i="7" s="1"/>
  <c r="Z597" i="7"/>
  <c r="V597" i="7"/>
  <c r="W597" i="7" s="1"/>
  <c r="U597" i="7"/>
  <c r="Q597" i="7"/>
  <c r="R597" i="7" s="1"/>
  <c r="P597" i="7"/>
  <c r="L597" i="7"/>
  <c r="M597" i="7" s="1"/>
  <c r="K597" i="7"/>
  <c r="G597" i="7"/>
  <c r="H597" i="7" s="1"/>
  <c r="F597" i="7"/>
  <c r="AF596" i="7"/>
  <c r="AG596" i="7" s="1"/>
  <c r="AE596" i="7"/>
  <c r="AA596" i="7"/>
  <c r="AB596" i="7" s="1"/>
  <c r="Z596" i="7"/>
  <c r="V596" i="7"/>
  <c r="W596" i="7" s="1"/>
  <c r="U596" i="7"/>
  <c r="Q596" i="7"/>
  <c r="R596" i="7" s="1"/>
  <c r="P596" i="7"/>
  <c r="L596" i="7"/>
  <c r="M596" i="7" s="1"/>
  <c r="K596" i="7"/>
  <c r="G596" i="7"/>
  <c r="H596" i="7" s="1"/>
  <c r="F596" i="7"/>
  <c r="AF595" i="7"/>
  <c r="AG595" i="7" s="1"/>
  <c r="AE595" i="7"/>
  <c r="AA595" i="7"/>
  <c r="AB595" i="7" s="1"/>
  <c r="Z595" i="7"/>
  <c r="V595" i="7"/>
  <c r="W595" i="7" s="1"/>
  <c r="U595" i="7"/>
  <c r="Q595" i="7"/>
  <c r="R595" i="7" s="1"/>
  <c r="P595" i="7"/>
  <c r="L595" i="7"/>
  <c r="M595" i="7" s="1"/>
  <c r="K595" i="7"/>
  <c r="G595" i="7"/>
  <c r="H595" i="7" s="1"/>
  <c r="F595" i="7"/>
  <c r="AF594" i="7"/>
  <c r="AG594" i="7" s="1"/>
  <c r="AE594" i="7"/>
  <c r="AA594" i="7"/>
  <c r="AB594" i="7" s="1"/>
  <c r="Z594" i="7"/>
  <c r="V594" i="7"/>
  <c r="W594" i="7" s="1"/>
  <c r="U594" i="7"/>
  <c r="Q594" i="7"/>
  <c r="R594" i="7" s="1"/>
  <c r="P594" i="7"/>
  <c r="L594" i="7"/>
  <c r="M594" i="7" s="1"/>
  <c r="K594" i="7"/>
  <c r="G594" i="7"/>
  <c r="H594" i="7" s="1"/>
  <c r="F594" i="7"/>
  <c r="AF593" i="7"/>
  <c r="AG593" i="7" s="1"/>
  <c r="AE593" i="7"/>
  <c r="AA593" i="7"/>
  <c r="AB593" i="7" s="1"/>
  <c r="Z593" i="7"/>
  <c r="V593" i="7"/>
  <c r="W593" i="7" s="1"/>
  <c r="U593" i="7"/>
  <c r="Q593" i="7"/>
  <c r="R593" i="7" s="1"/>
  <c r="P593" i="7"/>
  <c r="L593" i="7"/>
  <c r="M593" i="7" s="1"/>
  <c r="K593" i="7"/>
  <c r="G593" i="7"/>
  <c r="H593" i="7" s="1"/>
  <c r="F593" i="7"/>
  <c r="AF592" i="7"/>
  <c r="AG592" i="7" s="1"/>
  <c r="AE592" i="7"/>
  <c r="AA592" i="7"/>
  <c r="AB592" i="7" s="1"/>
  <c r="Z592" i="7"/>
  <c r="V592" i="7"/>
  <c r="W592" i="7" s="1"/>
  <c r="U592" i="7"/>
  <c r="Q592" i="7"/>
  <c r="R592" i="7" s="1"/>
  <c r="P592" i="7"/>
  <c r="L592" i="7"/>
  <c r="M592" i="7" s="1"/>
  <c r="K592" i="7"/>
  <c r="G592" i="7"/>
  <c r="H592" i="7" s="1"/>
  <c r="F592" i="7"/>
  <c r="AF591" i="7"/>
  <c r="AG591" i="7" s="1"/>
  <c r="AE591" i="7"/>
  <c r="AA591" i="7"/>
  <c r="AB591" i="7" s="1"/>
  <c r="Z591" i="7"/>
  <c r="V591" i="7"/>
  <c r="W591" i="7" s="1"/>
  <c r="U591" i="7"/>
  <c r="Q591" i="7"/>
  <c r="R591" i="7" s="1"/>
  <c r="P591" i="7"/>
  <c r="L591" i="7"/>
  <c r="M591" i="7" s="1"/>
  <c r="K591" i="7"/>
  <c r="G591" i="7"/>
  <c r="H591" i="7" s="1"/>
  <c r="F591" i="7"/>
  <c r="AF590" i="7"/>
  <c r="AG590" i="7" s="1"/>
  <c r="AE590" i="7"/>
  <c r="AA590" i="7"/>
  <c r="AB590" i="7" s="1"/>
  <c r="Z590" i="7"/>
  <c r="V590" i="7"/>
  <c r="W590" i="7" s="1"/>
  <c r="U590" i="7"/>
  <c r="Q590" i="7"/>
  <c r="R590" i="7" s="1"/>
  <c r="P590" i="7"/>
  <c r="L590" i="7"/>
  <c r="M590" i="7" s="1"/>
  <c r="K590" i="7"/>
  <c r="G590" i="7"/>
  <c r="H590" i="7" s="1"/>
  <c r="F590" i="7"/>
  <c r="AF589" i="7"/>
  <c r="AG589" i="7" s="1"/>
  <c r="AE589" i="7"/>
  <c r="AA589" i="7"/>
  <c r="AB589" i="7" s="1"/>
  <c r="Z589" i="7"/>
  <c r="V589" i="7"/>
  <c r="W589" i="7" s="1"/>
  <c r="U589" i="7"/>
  <c r="Q589" i="7"/>
  <c r="R589" i="7" s="1"/>
  <c r="P589" i="7"/>
  <c r="L589" i="7"/>
  <c r="M589" i="7" s="1"/>
  <c r="K589" i="7"/>
  <c r="G589" i="7"/>
  <c r="H589" i="7" s="1"/>
  <c r="F589" i="7"/>
  <c r="AF588" i="7"/>
  <c r="AG588" i="7" s="1"/>
  <c r="AE588" i="7"/>
  <c r="AA588" i="7"/>
  <c r="AB588" i="7" s="1"/>
  <c r="Z588" i="7"/>
  <c r="V588" i="7"/>
  <c r="W588" i="7" s="1"/>
  <c r="U588" i="7"/>
  <c r="Q588" i="7"/>
  <c r="R588" i="7" s="1"/>
  <c r="P588" i="7"/>
  <c r="L588" i="7"/>
  <c r="M588" i="7" s="1"/>
  <c r="K588" i="7"/>
  <c r="G588" i="7"/>
  <c r="H588" i="7" s="1"/>
  <c r="F588" i="7"/>
  <c r="AF587" i="7"/>
  <c r="AG587" i="7" s="1"/>
  <c r="AE587" i="7"/>
  <c r="AA587" i="7"/>
  <c r="AB587" i="7" s="1"/>
  <c r="Z587" i="7"/>
  <c r="V587" i="7"/>
  <c r="W587" i="7" s="1"/>
  <c r="U587" i="7"/>
  <c r="Q587" i="7"/>
  <c r="R587" i="7" s="1"/>
  <c r="P587" i="7"/>
  <c r="L587" i="7"/>
  <c r="M587" i="7" s="1"/>
  <c r="K587" i="7"/>
  <c r="G587" i="7"/>
  <c r="H587" i="7" s="1"/>
  <c r="F587" i="7"/>
  <c r="AF586" i="7"/>
  <c r="AG586" i="7" s="1"/>
  <c r="AE586" i="7"/>
  <c r="AA586" i="7"/>
  <c r="AB586" i="7" s="1"/>
  <c r="Z586" i="7"/>
  <c r="V586" i="7"/>
  <c r="W586" i="7" s="1"/>
  <c r="U586" i="7"/>
  <c r="Q586" i="7"/>
  <c r="R586" i="7" s="1"/>
  <c r="P586" i="7"/>
  <c r="L586" i="7"/>
  <c r="M586" i="7" s="1"/>
  <c r="K586" i="7"/>
  <c r="G586" i="7"/>
  <c r="H586" i="7" s="1"/>
  <c r="F586" i="7"/>
  <c r="AF585" i="7"/>
  <c r="AG585" i="7" s="1"/>
  <c r="AE585" i="7"/>
  <c r="AA585" i="7"/>
  <c r="AB585" i="7" s="1"/>
  <c r="Z585" i="7"/>
  <c r="V585" i="7"/>
  <c r="W585" i="7" s="1"/>
  <c r="U585" i="7"/>
  <c r="Q585" i="7"/>
  <c r="R585" i="7" s="1"/>
  <c r="P585" i="7"/>
  <c r="L585" i="7"/>
  <c r="M585" i="7" s="1"/>
  <c r="K585" i="7"/>
  <c r="G585" i="7"/>
  <c r="H585" i="7" s="1"/>
  <c r="F585" i="7"/>
  <c r="AF584" i="7"/>
  <c r="AG584" i="7" s="1"/>
  <c r="AE584" i="7"/>
  <c r="AA584" i="7"/>
  <c r="AB584" i="7" s="1"/>
  <c r="Z584" i="7"/>
  <c r="V584" i="7"/>
  <c r="W584" i="7" s="1"/>
  <c r="U584" i="7"/>
  <c r="Q584" i="7"/>
  <c r="R584" i="7" s="1"/>
  <c r="P584" i="7"/>
  <c r="L584" i="7"/>
  <c r="M584" i="7" s="1"/>
  <c r="K584" i="7"/>
  <c r="G584" i="7"/>
  <c r="H584" i="7" s="1"/>
  <c r="F584" i="7"/>
  <c r="AF583" i="7"/>
  <c r="AG583" i="7" s="1"/>
  <c r="AE583" i="7"/>
  <c r="AA583" i="7"/>
  <c r="AB583" i="7" s="1"/>
  <c r="Z583" i="7"/>
  <c r="V583" i="7"/>
  <c r="W583" i="7" s="1"/>
  <c r="U583" i="7"/>
  <c r="Q583" i="7"/>
  <c r="R583" i="7" s="1"/>
  <c r="P583" i="7"/>
  <c r="L583" i="7"/>
  <c r="M583" i="7" s="1"/>
  <c r="K583" i="7"/>
  <c r="G583" i="7"/>
  <c r="H583" i="7" s="1"/>
  <c r="F583" i="7"/>
  <c r="AF582" i="7"/>
  <c r="AG582" i="7" s="1"/>
  <c r="AE582" i="7"/>
  <c r="AA582" i="7"/>
  <c r="AB582" i="7" s="1"/>
  <c r="Z582" i="7"/>
  <c r="V582" i="7"/>
  <c r="W582" i="7" s="1"/>
  <c r="U582" i="7"/>
  <c r="Q582" i="7"/>
  <c r="R582" i="7" s="1"/>
  <c r="P582" i="7"/>
  <c r="L582" i="7"/>
  <c r="M582" i="7" s="1"/>
  <c r="K582" i="7"/>
  <c r="G582" i="7"/>
  <c r="H582" i="7" s="1"/>
  <c r="F582" i="7"/>
  <c r="AF581" i="7"/>
  <c r="AG581" i="7" s="1"/>
  <c r="AE581" i="7"/>
  <c r="AA581" i="7"/>
  <c r="AB581" i="7" s="1"/>
  <c r="Z581" i="7"/>
  <c r="V581" i="7"/>
  <c r="W581" i="7" s="1"/>
  <c r="U581" i="7"/>
  <c r="Q581" i="7"/>
  <c r="R581" i="7" s="1"/>
  <c r="P581" i="7"/>
  <c r="L581" i="7"/>
  <c r="M581" i="7" s="1"/>
  <c r="K581" i="7"/>
  <c r="G581" i="7"/>
  <c r="H581" i="7" s="1"/>
  <c r="F581" i="7"/>
  <c r="AF580" i="7"/>
  <c r="AG580" i="7" s="1"/>
  <c r="AE580" i="7"/>
  <c r="AA580" i="7"/>
  <c r="AB580" i="7" s="1"/>
  <c r="Z580" i="7"/>
  <c r="V580" i="7"/>
  <c r="W580" i="7" s="1"/>
  <c r="U580" i="7"/>
  <c r="Q580" i="7"/>
  <c r="R580" i="7" s="1"/>
  <c r="P580" i="7"/>
  <c r="L580" i="7"/>
  <c r="M580" i="7" s="1"/>
  <c r="K580" i="7"/>
  <c r="G580" i="7"/>
  <c r="H580" i="7" s="1"/>
  <c r="F580" i="7"/>
  <c r="AF579" i="7"/>
  <c r="AG579" i="7" s="1"/>
  <c r="AE579" i="7"/>
  <c r="AA579" i="7"/>
  <c r="AB579" i="7" s="1"/>
  <c r="Z579" i="7"/>
  <c r="V579" i="7"/>
  <c r="W579" i="7" s="1"/>
  <c r="U579" i="7"/>
  <c r="Q579" i="7"/>
  <c r="R579" i="7" s="1"/>
  <c r="P579" i="7"/>
  <c r="L579" i="7"/>
  <c r="M579" i="7" s="1"/>
  <c r="K579" i="7"/>
  <c r="G579" i="7"/>
  <c r="H579" i="7" s="1"/>
  <c r="F579" i="7"/>
  <c r="AF578" i="7"/>
  <c r="AG578" i="7" s="1"/>
  <c r="AE578" i="7"/>
  <c r="AA578" i="7"/>
  <c r="AB578" i="7" s="1"/>
  <c r="Z578" i="7"/>
  <c r="V578" i="7"/>
  <c r="W578" i="7" s="1"/>
  <c r="U578" i="7"/>
  <c r="Q578" i="7"/>
  <c r="R578" i="7" s="1"/>
  <c r="P578" i="7"/>
  <c r="L578" i="7"/>
  <c r="M578" i="7" s="1"/>
  <c r="K578" i="7"/>
  <c r="G578" i="7"/>
  <c r="H578" i="7" s="1"/>
  <c r="F578" i="7"/>
  <c r="AF577" i="7"/>
  <c r="AG577" i="7" s="1"/>
  <c r="AE577" i="7"/>
  <c r="AA577" i="7"/>
  <c r="AB577" i="7" s="1"/>
  <c r="Z577" i="7"/>
  <c r="V577" i="7"/>
  <c r="W577" i="7" s="1"/>
  <c r="U577" i="7"/>
  <c r="Q577" i="7"/>
  <c r="R577" i="7" s="1"/>
  <c r="P577" i="7"/>
  <c r="L577" i="7"/>
  <c r="M577" i="7" s="1"/>
  <c r="K577" i="7"/>
  <c r="G577" i="7"/>
  <c r="H577" i="7" s="1"/>
  <c r="F577" i="7"/>
  <c r="AF576" i="7"/>
  <c r="AG576" i="7" s="1"/>
  <c r="AE576" i="7"/>
  <c r="AA576" i="7"/>
  <c r="AB576" i="7" s="1"/>
  <c r="Z576" i="7"/>
  <c r="V576" i="7"/>
  <c r="W576" i="7" s="1"/>
  <c r="U576" i="7"/>
  <c r="Q576" i="7"/>
  <c r="R576" i="7" s="1"/>
  <c r="P576" i="7"/>
  <c r="L576" i="7"/>
  <c r="M576" i="7" s="1"/>
  <c r="K576" i="7"/>
  <c r="G576" i="7"/>
  <c r="H576" i="7" s="1"/>
  <c r="F576" i="7"/>
  <c r="AF575" i="7"/>
  <c r="AG575" i="7" s="1"/>
  <c r="AE575" i="7"/>
  <c r="AA575" i="7"/>
  <c r="AB575" i="7" s="1"/>
  <c r="Z575" i="7"/>
  <c r="V575" i="7"/>
  <c r="W575" i="7" s="1"/>
  <c r="U575" i="7"/>
  <c r="Q575" i="7"/>
  <c r="R575" i="7" s="1"/>
  <c r="P575" i="7"/>
  <c r="L575" i="7"/>
  <c r="M575" i="7" s="1"/>
  <c r="K575" i="7"/>
  <c r="G575" i="7"/>
  <c r="H575" i="7" s="1"/>
  <c r="F575" i="7"/>
  <c r="AF574" i="7"/>
  <c r="AG574" i="7" s="1"/>
  <c r="AE574" i="7"/>
  <c r="AA574" i="7"/>
  <c r="AB574" i="7" s="1"/>
  <c r="Z574" i="7"/>
  <c r="V574" i="7"/>
  <c r="W574" i="7" s="1"/>
  <c r="U574" i="7"/>
  <c r="Q574" i="7"/>
  <c r="R574" i="7" s="1"/>
  <c r="P574" i="7"/>
  <c r="L574" i="7"/>
  <c r="M574" i="7" s="1"/>
  <c r="K574" i="7"/>
  <c r="G574" i="7"/>
  <c r="H574" i="7" s="1"/>
  <c r="F574" i="7"/>
  <c r="AF573" i="7"/>
  <c r="AG573" i="7" s="1"/>
  <c r="AE573" i="7"/>
  <c r="AA573" i="7"/>
  <c r="AB573" i="7" s="1"/>
  <c r="Z573" i="7"/>
  <c r="V573" i="7"/>
  <c r="W573" i="7" s="1"/>
  <c r="U573" i="7"/>
  <c r="Q573" i="7"/>
  <c r="R573" i="7" s="1"/>
  <c r="P573" i="7"/>
  <c r="L573" i="7"/>
  <c r="M573" i="7" s="1"/>
  <c r="K573" i="7"/>
  <c r="G573" i="7"/>
  <c r="H573" i="7" s="1"/>
  <c r="F573" i="7"/>
  <c r="AF572" i="7"/>
  <c r="AG572" i="7" s="1"/>
  <c r="AE572" i="7"/>
  <c r="AA572" i="7"/>
  <c r="AB572" i="7" s="1"/>
  <c r="Z572" i="7"/>
  <c r="V572" i="7"/>
  <c r="W572" i="7" s="1"/>
  <c r="U572" i="7"/>
  <c r="Q572" i="7"/>
  <c r="R572" i="7" s="1"/>
  <c r="P572" i="7"/>
  <c r="L572" i="7"/>
  <c r="M572" i="7" s="1"/>
  <c r="K572" i="7"/>
  <c r="G572" i="7"/>
  <c r="H572" i="7" s="1"/>
  <c r="F572" i="7"/>
  <c r="AF571" i="7"/>
  <c r="AG571" i="7" s="1"/>
  <c r="AE571" i="7"/>
  <c r="AA571" i="7"/>
  <c r="AB571" i="7" s="1"/>
  <c r="Z571" i="7"/>
  <c r="V571" i="7"/>
  <c r="W571" i="7" s="1"/>
  <c r="U571" i="7"/>
  <c r="Q571" i="7"/>
  <c r="R571" i="7" s="1"/>
  <c r="P571" i="7"/>
  <c r="L571" i="7"/>
  <c r="M571" i="7" s="1"/>
  <c r="K571" i="7"/>
  <c r="G571" i="7"/>
  <c r="H571" i="7" s="1"/>
  <c r="F571" i="7"/>
  <c r="AF570" i="7"/>
  <c r="AG570" i="7" s="1"/>
  <c r="AE570" i="7"/>
  <c r="AA570" i="7"/>
  <c r="AB570" i="7" s="1"/>
  <c r="Z570" i="7"/>
  <c r="V570" i="7"/>
  <c r="W570" i="7" s="1"/>
  <c r="U570" i="7"/>
  <c r="Q570" i="7"/>
  <c r="R570" i="7" s="1"/>
  <c r="P570" i="7"/>
  <c r="L570" i="7"/>
  <c r="M570" i="7" s="1"/>
  <c r="K570" i="7"/>
  <c r="G570" i="7"/>
  <c r="H570" i="7" s="1"/>
  <c r="F570" i="7"/>
  <c r="AF569" i="7"/>
  <c r="AG569" i="7" s="1"/>
  <c r="AE569" i="7"/>
  <c r="AA569" i="7"/>
  <c r="AB569" i="7" s="1"/>
  <c r="Z569" i="7"/>
  <c r="V569" i="7"/>
  <c r="W569" i="7" s="1"/>
  <c r="U569" i="7"/>
  <c r="Q569" i="7"/>
  <c r="R569" i="7" s="1"/>
  <c r="P569" i="7"/>
  <c r="L569" i="7"/>
  <c r="M569" i="7" s="1"/>
  <c r="K569" i="7"/>
  <c r="G569" i="7"/>
  <c r="H569" i="7" s="1"/>
  <c r="F569" i="7"/>
  <c r="AF568" i="7"/>
  <c r="AG568" i="7" s="1"/>
  <c r="AE568" i="7"/>
  <c r="AA568" i="7"/>
  <c r="AB568" i="7" s="1"/>
  <c r="Z568" i="7"/>
  <c r="V568" i="7"/>
  <c r="W568" i="7" s="1"/>
  <c r="U568" i="7"/>
  <c r="Q568" i="7"/>
  <c r="R568" i="7" s="1"/>
  <c r="P568" i="7"/>
  <c r="L568" i="7"/>
  <c r="M568" i="7" s="1"/>
  <c r="K568" i="7"/>
  <c r="G568" i="7"/>
  <c r="H568" i="7" s="1"/>
  <c r="F568" i="7"/>
  <c r="AF567" i="7"/>
  <c r="AG567" i="7" s="1"/>
  <c r="AE567" i="7"/>
  <c r="AA567" i="7"/>
  <c r="AB567" i="7" s="1"/>
  <c r="Z567" i="7"/>
  <c r="V567" i="7"/>
  <c r="W567" i="7" s="1"/>
  <c r="U567" i="7"/>
  <c r="Q567" i="7"/>
  <c r="R567" i="7" s="1"/>
  <c r="P567" i="7"/>
  <c r="L567" i="7"/>
  <c r="M567" i="7" s="1"/>
  <c r="K567" i="7"/>
  <c r="G567" i="7"/>
  <c r="H567" i="7" s="1"/>
  <c r="F567" i="7"/>
  <c r="AF566" i="7"/>
  <c r="AG566" i="7" s="1"/>
  <c r="AE566" i="7"/>
  <c r="AA566" i="7"/>
  <c r="AB566" i="7" s="1"/>
  <c r="Z566" i="7"/>
  <c r="V566" i="7"/>
  <c r="W566" i="7" s="1"/>
  <c r="U566" i="7"/>
  <c r="Q566" i="7"/>
  <c r="R566" i="7" s="1"/>
  <c r="P566" i="7"/>
  <c r="L566" i="7"/>
  <c r="M566" i="7" s="1"/>
  <c r="K566" i="7"/>
  <c r="G566" i="7"/>
  <c r="H566" i="7" s="1"/>
  <c r="F566" i="7"/>
  <c r="AF565" i="7"/>
  <c r="AG565" i="7" s="1"/>
  <c r="AE565" i="7"/>
  <c r="AA565" i="7"/>
  <c r="AB565" i="7" s="1"/>
  <c r="Z565" i="7"/>
  <c r="V565" i="7"/>
  <c r="W565" i="7" s="1"/>
  <c r="U565" i="7"/>
  <c r="Q565" i="7"/>
  <c r="R565" i="7" s="1"/>
  <c r="P565" i="7"/>
  <c r="L565" i="7"/>
  <c r="M565" i="7" s="1"/>
  <c r="K565" i="7"/>
  <c r="G565" i="7"/>
  <c r="H565" i="7" s="1"/>
  <c r="F565" i="7"/>
  <c r="AF564" i="7"/>
  <c r="AG564" i="7" s="1"/>
  <c r="AE564" i="7"/>
  <c r="AA564" i="7"/>
  <c r="AB564" i="7" s="1"/>
  <c r="Z564" i="7"/>
  <c r="V564" i="7"/>
  <c r="W564" i="7" s="1"/>
  <c r="U564" i="7"/>
  <c r="Q564" i="7"/>
  <c r="R564" i="7" s="1"/>
  <c r="P564" i="7"/>
  <c r="L564" i="7"/>
  <c r="M564" i="7" s="1"/>
  <c r="K564" i="7"/>
  <c r="G564" i="7"/>
  <c r="H564" i="7" s="1"/>
  <c r="F564" i="7"/>
  <c r="AF563" i="7"/>
  <c r="AG563" i="7" s="1"/>
  <c r="AE563" i="7"/>
  <c r="AA563" i="7"/>
  <c r="AB563" i="7" s="1"/>
  <c r="Z563" i="7"/>
  <c r="V563" i="7"/>
  <c r="W563" i="7" s="1"/>
  <c r="U563" i="7"/>
  <c r="Q563" i="7"/>
  <c r="R563" i="7" s="1"/>
  <c r="P563" i="7"/>
  <c r="L563" i="7"/>
  <c r="M563" i="7" s="1"/>
  <c r="K563" i="7"/>
  <c r="G563" i="7"/>
  <c r="H563" i="7" s="1"/>
  <c r="F563" i="7"/>
  <c r="AF562" i="7"/>
  <c r="AG562" i="7" s="1"/>
  <c r="AE562" i="7"/>
  <c r="AA562" i="7"/>
  <c r="AB562" i="7" s="1"/>
  <c r="Z562" i="7"/>
  <c r="V562" i="7"/>
  <c r="W562" i="7" s="1"/>
  <c r="U562" i="7"/>
  <c r="Q562" i="7"/>
  <c r="R562" i="7" s="1"/>
  <c r="P562" i="7"/>
  <c r="L562" i="7"/>
  <c r="M562" i="7" s="1"/>
  <c r="K562" i="7"/>
  <c r="G562" i="7"/>
  <c r="H562" i="7" s="1"/>
  <c r="F562" i="7"/>
  <c r="AF561" i="7"/>
  <c r="AG561" i="7" s="1"/>
  <c r="AE561" i="7"/>
  <c r="AA561" i="7"/>
  <c r="AB561" i="7" s="1"/>
  <c r="Z561" i="7"/>
  <c r="V561" i="7"/>
  <c r="W561" i="7" s="1"/>
  <c r="U561" i="7"/>
  <c r="Q561" i="7"/>
  <c r="R561" i="7" s="1"/>
  <c r="P561" i="7"/>
  <c r="L561" i="7"/>
  <c r="M561" i="7" s="1"/>
  <c r="K561" i="7"/>
  <c r="G561" i="7"/>
  <c r="H561" i="7" s="1"/>
  <c r="F561" i="7"/>
  <c r="AF560" i="7"/>
  <c r="AG560" i="7" s="1"/>
  <c r="AE560" i="7"/>
  <c r="AA560" i="7"/>
  <c r="AB560" i="7" s="1"/>
  <c r="Z560" i="7"/>
  <c r="V560" i="7"/>
  <c r="W560" i="7" s="1"/>
  <c r="U560" i="7"/>
  <c r="Q560" i="7"/>
  <c r="R560" i="7" s="1"/>
  <c r="P560" i="7"/>
  <c r="L560" i="7"/>
  <c r="M560" i="7" s="1"/>
  <c r="K560" i="7"/>
  <c r="G560" i="7"/>
  <c r="H560" i="7" s="1"/>
  <c r="F560" i="7"/>
  <c r="AF559" i="7"/>
  <c r="AG559" i="7" s="1"/>
  <c r="AE559" i="7"/>
  <c r="AA559" i="7"/>
  <c r="AB559" i="7" s="1"/>
  <c r="Z559" i="7"/>
  <c r="V559" i="7"/>
  <c r="W559" i="7" s="1"/>
  <c r="U559" i="7"/>
  <c r="Q559" i="7"/>
  <c r="R559" i="7" s="1"/>
  <c r="P559" i="7"/>
  <c r="L559" i="7"/>
  <c r="M559" i="7" s="1"/>
  <c r="K559" i="7"/>
  <c r="G559" i="7"/>
  <c r="H559" i="7" s="1"/>
  <c r="F559" i="7"/>
  <c r="AF558" i="7"/>
  <c r="AG558" i="7" s="1"/>
  <c r="AE558" i="7"/>
  <c r="AA558" i="7"/>
  <c r="AB558" i="7" s="1"/>
  <c r="Z558" i="7"/>
  <c r="V558" i="7"/>
  <c r="W558" i="7" s="1"/>
  <c r="U558" i="7"/>
  <c r="Q558" i="7"/>
  <c r="R558" i="7" s="1"/>
  <c r="P558" i="7"/>
  <c r="L558" i="7"/>
  <c r="M558" i="7" s="1"/>
  <c r="K558" i="7"/>
  <c r="G558" i="7"/>
  <c r="H558" i="7" s="1"/>
  <c r="F558" i="7"/>
  <c r="AF557" i="7"/>
  <c r="AG557" i="7" s="1"/>
  <c r="AE557" i="7"/>
  <c r="AA557" i="7"/>
  <c r="AB557" i="7" s="1"/>
  <c r="Z557" i="7"/>
  <c r="V557" i="7"/>
  <c r="W557" i="7" s="1"/>
  <c r="U557" i="7"/>
  <c r="Q557" i="7"/>
  <c r="R557" i="7" s="1"/>
  <c r="P557" i="7"/>
  <c r="L557" i="7"/>
  <c r="M557" i="7" s="1"/>
  <c r="K557" i="7"/>
  <c r="G557" i="7"/>
  <c r="H557" i="7" s="1"/>
  <c r="F557" i="7"/>
  <c r="AF556" i="7"/>
  <c r="AG556" i="7" s="1"/>
  <c r="AE556" i="7"/>
  <c r="AA556" i="7"/>
  <c r="AB556" i="7" s="1"/>
  <c r="Z556" i="7"/>
  <c r="V556" i="7"/>
  <c r="W556" i="7" s="1"/>
  <c r="U556" i="7"/>
  <c r="Q556" i="7"/>
  <c r="R556" i="7" s="1"/>
  <c r="P556" i="7"/>
  <c r="L556" i="7"/>
  <c r="M556" i="7" s="1"/>
  <c r="K556" i="7"/>
  <c r="G556" i="7"/>
  <c r="H556" i="7" s="1"/>
  <c r="F556" i="7"/>
  <c r="AF555" i="7"/>
  <c r="AG555" i="7" s="1"/>
  <c r="AE555" i="7"/>
  <c r="AA555" i="7"/>
  <c r="AB555" i="7" s="1"/>
  <c r="Z555" i="7"/>
  <c r="V555" i="7"/>
  <c r="W555" i="7" s="1"/>
  <c r="U555" i="7"/>
  <c r="Q555" i="7"/>
  <c r="R555" i="7" s="1"/>
  <c r="P555" i="7"/>
  <c r="L555" i="7"/>
  <c r="M555" i="7" s="1"/>
  <c r="K555" i="7"/>
  <c r="G555" i="7"/>
  <c r="H555" i="7" s="1"/>
  <c r="F555" i="7"/>
  <c r="AF554" i="7"/>
  <c r="AG554" i="7" s="1"/>
  <c r="AE554" i="7"/>
  <c r="AA554" i="7"/>
  <c r="AB554" i="7" s="1"/>
  <c r="Z554" i="7"/>
  <c r="V554" i="7"/>
  <c r="W554" i="7" s="1"/>
  <c r="U554" i="7"/>
  <c r="Q554" i="7"/>
  <c r="R554" i="7" s="1"/>
  <c r="P554" i="7"/>
  <c r="L554" i="7"/>
  <c r="M554" i="7" s="1"/>
  <c r="K554" i="7"/>
  <c r="G554" i="7"/>
  <c r="H554" i="7" s="1"/>
  <c r="F554" i="7"/>
  <c r="AF553" i="7"/>
  <c r="AG553" i="7" s="1"/>
  <c r="AE553" i="7"/>
  <c r="AA553" i="7"/>
  <c r="AB553" i="7" s="1"/>
  <c r="Z553" i="7"/>
  <c r="V553" i="7"/>
  <c r="W553" i="7" s="1"/>
  <c r="U553" i="7"/>
  <c r="Q553" i="7"/>
  <c r="R553" i="7" s="1"/>
  <c r="P553" i="7"/>
  <c r="L553" i="7"/>
  <c r="M553" i="7" s="1"/>
  <c r="K553" i="7"/>
  <c r="G553" i="7"/>
  <c r="H553" i="7" s="1"/>
  <c r="F553" i="7"/>
  <c r="AF552" i="7"/>
  <c r="AG552" i="7" s="1"/>
  <c r="AE552" i="7"/>
  <c r="AA552" i="7"/>
  <c r="AB552" i="7" s="1"/>
  <c r="Z552" i="7"/>
  <c r="V552" i="7"/>
  <c r="W552" i="7" s="1"/>
  <c r="U552" i="7"/>
  <c r="Q552" i="7"/>
  <c r="R552" i="7" s="1"/>
  <c r="P552" i="7"/>
  <c r="L552" i="7"/>
  <c r="M552" i="7" s="1"/>
  <c r="K552" i="7"/>
  <c r="G552" i="7"/>
  <c r="H552" i="7" s="1"/>
  <c r="F552" i="7"/>
  <c r="AF551" i="7"/>
  <c r="AG551" i="7" s="1"/>
  <c r="AE551" i="7"/>
  <c r="AA551" i="7"/>
  <c r="AB551" i="7" s="1"/>
  <c r="Z551" i="7"/>
  <c r="V551" i="7"/>
  <c r="W551" i="7" s="1"/>
  <c r="U551" i="7"/>
  <c r="Q551" i="7"/>
  <c r="R551" i="7" s="1"/>
  <c r="P551" i="7"/>
  <c r="L551" i="7"/>
  <c r="M551" i="7" s="1"/>
  <c r="K551" i="7"/>
  <c r="G551" i="7"/>
  <c r="H551" i="7" s="1"/>
  <c r="F551" i="7"/>
  <c r="AF550" i="7"/>
  <c r="AG550" i="7" s="1"/>
  <c r="AE550" i="7"/>
  <c r="AA550" i="7"/>
  <c r="AB550" i="7" s="1"/>
  <c r="Z550" i="7"/>
  <c r="V550" i="7"/>
  <c r="W550" i="7" s="1"/>
  <c r="U550" i="7"/>
  <c r="Q550" i="7"/>
  <c r="R550" i="7" s="1"/>
  <c r="P550" i="7"/>
  <c r="L550" i="7"/>
  <c r="M550" i="7" s="1"/>
  <c r="K550" i="7"/>
  <c r="G550" i="7"/>
  <c r="H550" i="7" s="1"/>
  <c r="F550" i="7"/>
  <c r="AF549" i="7"/>
  <c r="AG549" i="7" s="1"/>
  <c r="AE549" i="7"/>
  <c r="AA549" i="7"/>
  <c r="AB549" i="7" s="1"/>
  <c r="Z549" i="7"/>
  <c r="V549" i="7"/>
  <c r="W549" i="7" s="1"/>
  <c r="U549" i="7"/>
  <c r="Q549" i="7"/>
  <c r="R549" i="7" s="1"/>
  <c r="P549" i="7"/>
  <c r="L549" i="7"/>
  <c r="M549" i="7" s="1"/>
  <c r="K549" i="7"/>
  <c r="G549" i="7"/>
  <c r="H549" i="7" s="1"/>
  <c r="F549" i="7"/>
  <c r="AF548" i="7"/>
  <c r="AG548" i="7" s="1"/>
  <c r="AE548" i="7"/>
  <c r="AA548" i="7"/>
  <c r="AB548" i="7" s="1"/>
  <c r="Z548" i="7"/>
  <c r="V548" i="7"/>
  <c r="W548" i="7" s="1"/>
  <c r="U548" i="7"/>
  <c r="Q548" i="7"/>
  <c r="R548" i="7" s="1"/>
  <c r="P548" i="7"/>
  <c r="L548" i="7"/>
  <c r="M548" i="7" s="1"/>
  <c r="K548" i="7"/>
  <c r="G548" i="7"/>
  <c r="H548" i="7" s="1"/>
  <c r="F548" i="7"/>
  <c r="AF547" i="7"/>
  <c r="AG547" i="7" s="1"/>
  <c r="AE547" i="7"/>
  <c r="AA547" i="7"/>
  <c r="AB547" i="7" s="1"/>
  <c r="Z547" i="7"/>
  <c r="V547" i="7"/>
  <c r="W547" i="7" s="1"/>
  <c r="U547" i="7"/>
  <c r="Q547" i="7"/>
  <c r="R547" i="7" s="1"/>
  <c r="P547" i="7"/>
  <c r="L547" i="7"/>
  <c r="M547" i="7" s="1"/>
  <c r="K547" i="7"/>
  <c r="G547" i="7"/>
  <c r="H547" i="7" s="1"/>
  <c r="F547" i="7"/>
  <c r="AF546" i="7"/>
  <c r="AG546" i="7" s="1"/>
  <c r="AE546" i="7"/>
  <c r="AA546" i="7"/>
  <c r="AB546" i="7" s="1"/>
  <c r="Z546" i="7"/>
  <c r="V546" i="7"/>
  <c r="W546" i="7" s="1"/>
  <c r="U546" i="7"/>
  <c r="Q546" i="7"/>
  <c r="R546" i="7" s="1"/>
  <c r="P546" i="7"/>
  <c r="L546" i="7"/>
  <c r="M546" i="7" s="1"/>
  <c r="K546" i="7"/>
  <c r="G546" i="7"/>
  <c r="H546" i="7" s="1"/>
  <c r="F546" i="7"/>
  <c r="AF545" i="7"/>
  <c r="AG545" i="7" s="1"/>
  <c r="AE545" i="7"/>
  <c r="AA545" i="7"/>
  <c r="AB545" i="7" s="1"/>
  <c r="Z545" i="7"/>
  <c r="V545" i="7"/>
  <c r="W545" i="7" s="1"/>
  <c r="U545" i="7"/>
  <c r="Q545" i="7"/>
  <c r="R545" i="7" s="1"/>
  <c r="P545" i="7"/>
  <c r="L545" i="7"/>
  <c r="M545" i="7" s="1"/>
  <c r="K545" i="7"/>
  <c r="G545" i="7"/>
  <c r="H545" i="7" s="1"/>
  <c r="F545" i="7"/>
  <c r="AF544" i="7"/>
  <c r="AG544" i="7" s="1"/>
  <c r="AE544" i="7"/>
  <c r="AA544" i="7"/>
  <c r="AB544" i="7" s="1"/>
  <c r="Z544" i="7"/>
  <c r="V544" i="7"/>
  <c r="W544" i="7" s="1"/>
  <c r="U544" i="7"/>
  <c r="Q544" i="7"/>
  <c r="R544" i="7" s="1"/>
  <c r="P544" i="7"/>
  <c r="L544" i="7"/>
  <c r="M544" i="7" s="1"/>
  <c r="K544" i="7"/>
  <c r="G544" i="7"/>
  <c r="H544" i="7" s="1"/>
  <c r="F544" i="7"/>
  <c r="AF543" i="7"/>
  <c r="AG543" i="7" s="1"/>
  <c r="AE543" i="7"/>
  <c r="AA543" i="7"/>
  <c r="AB543" i="7" s="1"/>
  <c r="Z543" i="7"/>
  <c r="V543" i="7"/>
  <c r="W543" i="7" s="1"/>
  <c r="U543" i="7"/>
  <c r="Q543" i="7"/>
  <c r="R543" i="7" s="1"/>
  <c r="P543" i="7"/>
  <c r="L543" i="7"/>
  <c r="M543" i="7" s="1"/>
  <c r="K543" i="7"/>
  <c r="G543" i="7"/>
  <c r="H543" i="7" s="1"/>
  <c r="F543" i="7"/>
  <c r="AF542" i="7"/>
  <c r="AG542" i="7" s="1"/>
  <c r="AE542" i="7"/>
  <c r="AA542" i="7"/>
  <c r="AB542" i="7" s="1"/>
  <c r="Z542" i="7"/>
  <c r="V542" i="7"/>
  <c r="W542" i="7" s="1"/>
  <c r="U542" i="7"/>
  <c r="Q542" i="7"/>
  <c r="R542" i="7" s="1"/>
  <c r="P542" i="7"/>
  <c r="L542" i="7"/>
  <c r="M542" i="7" s="1"/>
  <c r="K542" i="7"/>
  <c r="G542" i="7"/>
  <c r="H542" i="7" s="1"/>
  <c r="F542" i="7"/>
  <c r="AF541" i="7"/>
  <c r="AG541" i="7" s="1"/>
  <c r="AE541" i="7"/>
  <c r="AA541" i="7"/>
  <c r="AB541" i="7" s="1"/>
  <c r="Z541" i="7"/>
  <c r="V541" i="7"/>
  <c r="W541" i="7" s="1"/>
  <c r="U541" i="7"/>
  <c r="Q541" i="7"/>
  <c r="R541" i="7" s="1"/>
  <c r="P541" i="7"/>
  <c r="L541" i="7"/>
  <c r="M541" i="7" s="1"/>
  <c r="K541" i="7"/>
  <c r="G541" i="7"/>
  <c r="H541" i="7" s="1"/>
  <c r="F541" i="7"/>
  <c r="AF540" i="7"/>
  <c r="AG540" i="7" s="1"/>
  <c r="AE540" i="7"/>
  <c r="AA540" i="7"/>
  <c r="AB540" i="7" s="1"/>
  <c r="Z540" i="7"/>
  <c r="V540" i="7"/>
  <c r="W540" i="7" s="1"/>
  <c r="U540" i="7"/>
  <c r="Q540" i="7"/>
  <c r="R540" i="7" s="1"/>
  <c r="P540" i="7"/>
  <c r="L540" i="7"/>
  <c r="M540" i="7" s="1"/>
  <c r="K540" i="7"/>
  <c r="G540" i="7"/>
  <c r="H540" i="7" s="1"/>
  <c r="F540" i="7"/>
  <c r="AF539" i="7"/>
  <c r="AG539" i="7" s="1"/>
  <c r="AE539" i="7"/>
  <c r="AA539" i="7"/>
  <c r="AB539" i="7" s="1"/>
  <c r="Z539" i="7"/>
  <c r="V539" i="7"/>
  <c r="W539" i="7" s="1"/>
  <c r="U539" i="7"/>
  <c r="Q539" i="7"/>
  <c r="R539" i="7" s="1"/>
  <c r="P539" i="7"/>
  <c r="L539" i="7"/>
  <c r="M539" i="7" s="1"/>
  <c r="K539" i="7"/>
  <c r="G539" i="7"/>
  <c r="H539" i="7" s="1"/>
  <c r="F539" i="7"/>
  <c r="AF538" i="7"/>
  <c r="AG538" i="7" s="1"/>
  <c r="AE538" i="7"/>
  <c r="AA538" i="7"/>
  <c r="AB538" i="7" s="1"/>
  <c r="Z538" i="7"/>
  <c r="V538" i="7"/>
  <c r="W538" i="7" s="1"/>
  <c r="U538" i="7"/>
  <c r="Q538" i="7"/>
  <c r="R538" i="7" s="1"/>
  <c r="P538" i="7"/>
  <c r="L538" i="7"/>
  <c r="M538" i="7" s="1"/>
  <c r="K538" i="7"/>
  <c r="G538" i="7"/>
  <c r="H538" i="7" s="1"/>
  <c r="F538" i="7"/>
  <c r="AF537" i="7"/>
  <c r="AG537" i="7" s="1"/>
  <c r="AE537" i="7"/>
  <c r="AA537" i="7"/>
  <c r="AB537" i="7" s="1"/>
  <c r="Z537" i="7"/>
  <c r="V537" i="7"/>
  <c r="W537" i="7" s="1"/>
  <c r="U537" i="7"/>
  <c r="Q537" i="7"/>
  <c r="R537" i="7" s="1"/>
  <c r="P537" i="7"/>
  <c r="L537" i="7"/>
  <c r="M537" i="7" s="1"/>
  <c r="K537" i="7"/>
  <c r="G537" i="7"/>
  <c r="H537" i="7" s="1"/>
  <c r="F537" i="7"/>
  <c r="AF536" i="7"/>
  <c r="AG536" i="7" s="1"/>
  <c r="AE536" i="7"/>
  <c r="AA536" i="7"/>
  <c r="AB536" i="7" s="1"/>
  <c r="Z536" i="7"/>
  <c r="V536" i="7"/>
  <c r="W536" i="7" s="1"/>
  <c r="U536" i="7"/>
  <c r="Q536" i="7"/>
  <c r="R536" i="7" s="1"/>
  <c r="P536" i="7"/>
  <c r="L536" i="7"/>
  <c r="M536" i="7" s="1"/>
  <c r="K536" i="7"/>
  <c r="G536" i="7"/>
  <c r="H536" i="7" s="1"/>
  <c r="F536" i="7"/>
  <c r="AF535" i="7"/>
  <c r="AG535" i="7" s="1"/>
  <c r="AE535" i="7"/>
  <c r="AA535" i="7"/>
  <c r="AB535" i="7" s="1"/>
  <c r="Z535" i="7"/>
  <c r="V535" i="7"/>
  <c r="W535" i="7" s="1"/>
  <c r="U535" i="7"/>
  <c r="Q535" i="7"/>
  <c r="R535" i="7" s="1"/>
  <c r="P535" i="7"/>
  <c r="L535" i="7"/>
  <c r="M535" i="7" s="1"/>
  <c r="K535" i="7"/>
  <c r="G535" i="7"/>
  <c r="H535" i="7" s="1"/>
  <c r="F535" i="7"/>
  <c r="AF534" i="7"/>
  <c r="AG534" i="7" s="1"/>
  <c r="AE534" i="7"/>
  <c r="AA534" i="7"/>
  <c r="AB534" i="7" s="1"/>
  <c r="Z534" i="7"/>
  <c r="V534" i="7"/>
  <c r="W534" i="7" s="1"/>
  <c r="U534" i="7"/>
  <c r="Q534" i="7"/>
  <c r="R534" i="7" s="1"/>
  <c r="P534" i="7"/>
  <c r="L534" i="7"/>
  <c r="M534" i="7" s="1"/>
  <c r="K534" i="7"/>
  <c r="G534" i="7"/>
  <c r="H534" i="7" s="1"/>
  <c r="F534" i="7"/>
  <c r="AF533" i="7"/>
  <c r="AG533" i="7" s="1"/>
  <c r="AE533" i="7"/>
  <c r="AA533" i="7"/>
  <c r="AB533" i="7" s="1"/>
  <c r="Z533" i="7"/>
  <c r="V533" i="7"/>
  <c r="W533" i="7" s="1"/>
  <c r="U533" i="7"/>
  <c r="Q533" i="7"/>
  <c r="R533" i="7" s="1"/>
  <c r="P533" i="7"/>
  <c r="L533" i="7"/>
  <c r="M533" i="7" s="1"/>
  <c r="K533" i="7"/>
  <c r="G533" i="7"/>
  <c r="H533" i="7" s="1"/>
  <c r="F533" i="7"/>
  <c r="AF532" i="7"/>
  <c r="AG532" i="7" s="1"/>
  <c r="AE532" i="7"/>
  <c r="AA532" i="7"/>
  <c r="AB532" i="7" s="1"/>
  <c r="Z532" i="7"/>
  <c r="V532" i="7"/>
  <c r="W532" i="7" s="1"/>
  <c r="U532" i="7"/>
  <c r="Q532" i="7"/>
  <c r="R532" i="7" s="1"/>
  <c r="P532" i="7"/>
  <c r="L532" i="7"/>
  <c r="M532" i="7" s="1"/>
  <c r="K532" i="7"/>
  <c r="G532" i="7"/>
  <c r="H532" i="7" s="1"/>
  <c r="F532" i="7"/>
  <c r="AF531" i="7"/>
  <c r="AG531" i="7" s="1"/>
  <c r="AE531" i="7"/>
  <c r="AA531" i="7"/>
  <c r="AB531" i="7" s="1"/>
  <c r="Z531" i="7"/>
  <c r="V531" i="7"/>
  <c r="W531" i="7" s="1"/>
  <c r="U531" i="7"/>
  <c r="Q531" i="7"/>
  <c r="R531" i="7" s="1"/>
  <c r="P531" i="7"/>
  <c r="L531" i="7"/>
  <c r="M531" i="7" s="1"/>
  <c r="K531" i="7"/>
  <c r="G531" i="7"/>
  <c r="H531" i="7" s="1"/>
  <c r="F531" i="7"/>
  <c r="AF530" i="7"/>
  <c r="AG530" i="7" s="1"/>
  <c r="AE530" i="7"/>
  <c r="AA530" i="7"/>
  <c r="AB530" i="7" s="1"/>
  <c r="Z530" i="7"/>
  <c r="V530" i="7"/>
  <c r="W530" i="7" s="1"/>
  <c r="U530" i="7"/>
  <c r="Q530" i="7"/>
  <c r="R530" i="7" s="1"/>
  <c r="P530" i="7"/>
  <c r="L530" i="7"/>
  <c r="M530" i="7" s="1"/>
  <c r="K530" i="7"/>
  <c r="G530" i="7"/>
  <c r="H530" i="7" s="1"/>
  <c r="F530" i="7"/>
  <c r="AF529" i="7"/>
  <c r="AG529" i="7" s="1"/>
  <c r="AE529" i="7"/>
  <c r="AA529" i="7"/>
  <c r="AB529" i="7" s="1"/>
  <c r="Z529" i="7"/>
  <c r="V529" i="7"/>
  <c r="W529" i="7" s="1"/>
  <c r="U529" i="7"/>
  <c r="Q529" i="7"/>
  <c r="R529" i="7" s="1"/>
  <c r="P529" i="7"/>
  <c r="L529" i="7"/>
  <c r="M529" i="7" s="1"/>
  <c r="K529" i="7"/>
  <c r="G529" i="7"/>
  <c r="H529" i="7" s="1"/>
  <c r="F529" i="7"/>
  <c r="AF528" i="7"/>
  <c r="AG528" i="7" s="1"/>
  <c r="AE528" i="7"/>
  <c r="AA528" i="7"/>
  <c r="AB528" i="7" s="1"/>
  <c r="Z528" i="7"/>
  <c r="V528" i="7"/>
  <c r="W528" i="7" s="1"/>
  <c r="U528" i="7"/>
  <c r="Q528" i="7"/>
  <c r="R528" i="7" s="1"/>
  <c r="P528" i="7"/>
  <c r="L528" i="7"/>
  <c r="M528" i="7" s="1"/>
  <c r="K528" i="7"/>
  <c r="G528" i="7"/>
  <c r="H528" i="7" s="1"/>
  <c r="F528" i="7"/>
  <c r="AF527" i="7"/>
  <c r="AG527" i="7" s="1"/>
  <c r="AE527" i="7"/>
  <c r="AA527" i="7"/>
  <c r="AB527" i="7" s="1"/>
  <c r="Z527" i="7"/>
  <c r="V527" i="7"/>
  <c r="W527" i="7" s="1"/>
  <c r="U527" i="7"/>
  <c r="Q527" i="7"/>
  <c r="R527" i="7" s="1"/>
  <c r="P527" i="7"/>
  <c r="L527" i="7"/>
  <c r="M527" i="7" s="1"/>
  <c r="K527" i="7"/>
  <c r="G527" i="7"/>
  <c r="H527" i="7" s="1"/>
  <c r="F527" i="7"/>
  <c r="AF526" i="7"/>
  <c r="AG526" i="7" s="1"/>
  <c r="AE526" i="7"/>
  <c r="AA526" i="7"/>
  <c r="AB526" i="7" s="1"/>
  <c r="Z526" i="7"/>
  <c r="V526" i="7"/>
  <c r="W526" i="7" s="1"/>
  <c r="U526" i="7"/>
  <c r="Q526" i="7"/>
  <c r="R526" i="7" s="1"/>
  <c r="P526" i="7"/>
  <c r="L526" i="7"/>
  <c r="M526" i="7" s="1"/>
  <c r="K526" i="7"/>
  <c r="G526" i="7"/>
  <c r="H526" i="7" s="1"/>
  <c r="F526" i="7"/>
  <c r="AF525" i="7"/>
  <c r="AG525" i="7" s="1"/>
  <c r="AE525" i="7"/>
  <c r="AA525" i="7"/>
  <c r="AB525" i="7" s="1"/>
  <c r="Z525" i="7"/>
  <c r="V525" i="7"/>
  <c r="W525" i="7" s="1"/>
  <c r="U525" i="7"/>
  <c r="Q525" i="7"/>
  <c r="R525" i="7" s="1"/>
  <c r="P525" i="7"/>
  <c r="L525" i="7"/>
  <c r="M525" i="7" s="1"/>
  <c r="K525" i="7"/>
  <c r="G525" i="7"/>
  <c r="H525" i="7" s="1"/>
  <c r="F525" i="7"/>
  <c r="AF524" i="7"/>
  <c r="AG524" i="7" s="1"/>
  <c r="AE524" i="7"/>
  <c r="AA524" i="7"/>
  <c r="AB524" i="7" s="1"/>
  <c r="Z524" i="7"/>
  <c r="V524" i="7"/>
  <c r="W524" i="7" s="1"/>
  <c r="U524" i="7"/>
  <c r="Q524" i="7"/>
  <c r="R524" i="7" s="1"/>
  <c r="P524" i="7"/>
  <c r="L524" i="7"/>
  <c r="M524" i="7" s="1"/>
  <c r="K524" i="7"/>
  <c r="G524" i="7"/>
  <c r="H524" i="7" s="1"/>
  <c r="F524" i="7"/>
  <c r="AF523" i="7"/>
  <c r="AG523" i="7" s="1"/>
  <c r="AE523" i="7"/>
  <c r="AA523" i="7"/>
  <c r="AB523" i="7" s="1"/>
  <c r="Z523" i="7"/>
  <c r="V523" i="7"/>
  <c r="W523" i="7" s="1"/>
  <c r="U523" i="7"/>
  <c r="Q523" i="7"/>
  <c r="R523" i="7" s="1"/>
  <c r="P523" i="7"/>
  <c r="L523" i="7"/>
  <c r="M523" i="7" s="1"/>
  <c r="K523" i="7"/>
  <c r="G523" i="7"/>
  <c r="H523" i="7" s="1"/>
  <c r="F523" i="7"/>
  <c r="AF522" i="7"/>
  <c r="AG522" i="7" s="1"/>
  <c r="AE522" i="7"/>
  <c r="AA522" i="7"/>
  <c r="AB522" i="7" s="1"/>
  <c r="Z522" i="7"/>
  <c r="V522" i="7"/>
  <c r="W522" i="7" s="1"/>
  <c r="U522" i="7"/>
  <c r="Q522" i="7"/>
  <c r="R522" i="7" s="1"/>
  <c r="P522" i="7"/>
  <c r="L522" i="7"/>
  <c r="M522" i="7" s="1"/>
  <c r="K522" i="7"/>
  <c r="G522" i="7"/>
  <c r="H522" i="7" s="1"/>
  <c r="F522" i="7"/>
  <c r="AF521" i="7"/>
  <c r="AG521" i="7" s="1"/>
  <c r="AE521" i="7"/>
  <c r="AA521" i="7"/>
  <c r="AB521" i="7" s="1"/>
  <c r="Z521" i="7"/>
  <c r="V521" i="7"/>
  <c r="W521" i="7" s="1"/>
  <c r="U521" i="7"/>
  <c r="Q521" i="7"/>
  <c r="R521" i="7" s="1"/>
  <c r="P521" i="7"/>
  <c r="L521" i="7"/>
  <c r="M521" i="7" s="1"/>
  <c r="K521" i="7"/>
  <c r="G521" i="7"/>
  <c r="H521" i="7" s="1"/>
  <c r="F521" i="7"/>
  <c r="AF520" i="7"/>
  <c r="AG520" i="7" s="1"/>
  <c r="AE520" i="7"/>
  <c r="AA520" i="7"/>
  <c r="AB520" i="7" s="1"/>
  <c r="Z520" i="7"/>
  <c r="V520" i="7"/>
  <c r="W520" i="7" s="1"/>
  <c r="U520" i="7"/>
  <c r="Q520" i="7"/>
  <c r="R520" i="7" s="1"/>
  <c r="P520" i="7"/>
  <c r="L520" i="7"/>
  <c r="M520" i="7" s="1"/>
  <c r="K520" i="7"/>
  <c r="G520" i="7"/>
  <c r="H520" i="7" s="1"/>
  <c r="F520" i="7"/>
  <c r="AF519" i="7"/>
  <c r="AG519" i="7" s="1"/>
  <c r="AE519" i="7"/>
  <c r="AA519" i="7"/>
  <c r="AB519" i="7" s="1"/>
  <c r="Z519" i="7"/>
  <c r="V519" i="7"/>
  <c r="W519" i="7" s="1"/>
  <c r="U519" i="7"/>
  <c r="Q519" i="7"/>
  <c r="R519" i="7" s="1"/>
  <c r="P519" i="7"/>
  <c r="L519" i="7"/>
  <c r="M519" i="7" s="1"/>
  <c r="K519" i="7"/>
  <c r="G519" i="7"/>
  <c r="H519" i="7" s="1"/>
  <c r="F519" i="7"/>
  <c r="AF518" i="7"/>
  <c r="AG518" i="7" s="1"/>
  <c r="AE518" i="7"/>
  <c r="AA518" i="7"/>
  <c r="AB518" i="7" s="1"/>
  <c r="Z518" i="7"/>
  <c r="V518" i="7"/>
  <c r="W518" i="7" s="1"/>
  <c r="U518" i="7"/>
  <c r="Q518" i="7"/>
  <c r="R518" i="7" s="1"/>
  <c r="P518" i="7"/>
  <c r="L518" i="7"/>
  <c r="M518" i="7" s="1"/>
  <c r="K518" i="7"/>
  <c r="G518" i="7"/>
  <c r="H518" i="7" s="1"/>
  <c r="F518" i="7"/>
  <c r="AF517" i="7"/>
  <c r="AG517" i="7" s="1"/>
  <c r="AE517" i="7"/>
  <c r="AA517" i="7"/>
  <c r="AB517" i="7" s="1"/>
  <c r="Z517" i="7"/>
  <c r="V517" i="7"/>
  <c r="W517" i="7" s="1"/>
  <c r="U517" i="7"/>
  <c r="Q517" i="7"/>
  <c r="R517" i="7" s="1"/>
  <c r="P517" i="7"/>
  <c r="L517" i="7"/>
  <c r="M517" i="7" s="1"/>
  <c r="K517" i="7"/>
  <c r="G517" i="7"/>
  <c r="H517" i="7" s="1"/>
  <c r="F517" i="7"/>
  <c r="AF516" i="7"/>
  <c r="AG516" i="7" s="1"/>
  <c r="AE516" i="7"/>
  <c r="AA516" i="7"/>
  <c r="AB516" i="7" s="1"/>
  <c r="Z516" i="7"/>
  <c r="V516" i="7"/>
  <c r="W516" i="7" s="1"/>
  <c r="U516" i="7"/>
  <c r="Q516" i="7"/>
  <c r="R516" i="7" s="1"/>
  <c r="P516" i="7"/>
  <c r="L516" i="7"/>
  <c r="M516" i="7" s="1"/>
  <c r="K516" i="7"/>
  <c r="G516" i="7"/>
  <c r="H516" i="7" s="1"/>
  <c r="F516" i="7"/>
  <c r="AF515" i="7"/>
  <c r="AG515" i="7" s="1"/>
  <c r="AE515" i="7"/>
  <c r="AA515" i="7"/>
  <c r="AB515" i="7" s="1"/>
  <c r="Z515" i="7"/>
  <c r="V515" i="7"/>
  <c r="W515" i="7" s="1"/>
  <c r="U515" i="7"/>
  <c r="Q515" i="7"/>
  <c r="R515" i="7" s="1"/>
  <c r="P515" i="7"/>
  <c r="L515" i="7"/>
  <c r="M515" i="7" s="1"/>
  <c r="K515" i="7"/>
  <c r="G515" i="7"/>
  <c r="H515" i="7" s="1"/>
  <c r="F515" i="7"/>
  <c r="AF514" i="7"/>
  <c r="AG514" i="7" s="1"/>
  <c r="AE514" i="7"/>
  <c r="AA514" i="7"/>
  <c r="AB514" i="7" s="1"/>
  <c r="Z514" i="7"/>
  <c r="V514" i="7"/>
  <c r="W514" i="7" s="1"/>
  <c r="U514" i="7"/>
  <c r="Q514" i="7"/>
  <c r="R514" i="7" s="1"/>
  <c r="P514" i="7"/>
  <c r="L514" i="7"/>
  <c r="M514" i="7" s="1"/>
  <c r="K514" i="7"/>
  <c r="G514" i="7"/>
  <c r="H514" i="7" s="1"/>
  <c r="F514" i="7"/>
  <c r="AF513" i="7"/>
  <c r="AG513" i="7" s="1"/>
  <c r="AE513" i="7"/>
  <c r="AA513" i="7"/>
  <c r="AB513" i="7" s="1"/>
  <c r="Z513" i="7"/>
  <c r="V513" i="7"/>
  <c r="W513" i="7" s="1"/>
  <c r="U513" i="7"/>
  <c r="Q513" i="7"/>
  <c r="R513" i="7" s="1"/>
  <c r="P513" i="7"/>
  <c r="L513" i="7"/>
  <c r="M513" i="7" s="1"/>
  <c r="K513" i="7"/>
  <c r="G513" i="7"/>
  <c r="H513" i="7" s="1"/>
  <c r="F513" i="7"/>
  <c r="AF512" i="7"/>
  <c r="AG512" i="7" s="1"/>
  <c r="AE512" i="7"/>
  <c r="AA512" i="7"/>
  <c r="AB512" i="7" s="1"/>
  <c r="Z512" i="7"/>
  <c r="V512" i="7"/>
  <c r="W512" i="7" s="1"/>
  <c r="U512" i="7"/>
  <c r="Q512" i="7"/>
  <c r="R512" i="7" s="1"/>
  <c r="P512" i="7"/>
  <c r="L512" i="7"/>
  <c r="M512" i="7" s="1"/>
  <c r="K512" i="7"/>
  <c r="G512" i="7"/>
  <c r="H512" i="7" s="1"/>
  <c r="F512" i="7"/>
  <c r="AF511" i="7"/>
  <c r="AG511" i="7" s="1"/>
  <c r="AE511" i="7"/>
  <c r="AA511" i="7"/>
  <c r="AB511" i="7" s="1"/>
  <c r="Z511" i="7"/>
  <c r="V511" i="7"/>
  <c r="W511" i="7" s="1"/>
  <c r="U511" i="7"/>
  <c r="Q511" i="7"/>
  <c r="R511" i="7" s="1"/>
  <c r="P511" i="7"/>
  <c r="L511" i="7"/>
  <c r="M511" i="7" s="1"/>
  <c r="K511" i="7"/>
  <c r="G511" i="7"/>
  <c r="H511" i="7" s="1"/>
  <c r="F511" i="7"/>
  <c r="AF510" i="7"/>
  <c r="AG510" i="7" s="1"/>
  <c r="AE510" i="7"/>
  <c r="AA510" i="7"/>
  <c r="AB510" i="7" s="1"/>
  <c r="Z510" i="7"/>
  <c r="V510" i="7"/>
  <c r="W510" i="7" s="1"/>
  <c r="U510" i="7"/>
  <c r="Q510" i="7"/>
  <c r="R510" i="7" s="1"/>
  <c r="P510" i="7"/>
  <c r="L510" i="7"/>
  <c r="M510" i="7" s="1"/>
  <c r="K510" i="7"/>
  <c r="G510" i="7"/>
  <c r="H510" i="7" s="1"/>
  <c r="F510" i="7"/>
  <c r="AF509" i="7"/>
  <c r="AG509" i="7" s="1"/>
  <c r="AE509" i="7"/>
  <c r="AA509" i="7"/>
  <c r="AB509" i="7" s="1"/>
  <c r="Z509" i="7"/>
  <c r="V509" i="7"/>
  <c r="W509" i="7" s="1"/>
  <c r="U509" i="7"/>
  <c r="Q509" i="7"/>
  <c r="R509" i="7" s="1"/>
  <c r="P509" i="7"/>
  <c r="L509" i="7"/>
  <c r="M509" i="7" s="1"/>
  <c r="K509" i="7"/>
  <c r="G509" i="7"/>
  <c r="H509" i="7" s="1"/>
  <c r="F509" i="7"/>
  <c r="AF508" i="7"/>
  <c r="AG508" i="7" s="1"/>
  <c r="AE508" i="7"/>
  <c r="AA508" i="7"/>
  <c r="AB508" i="7" s="1"/>
  <c r="Z508" i="7"/>
  <c r="V508" i="7"/>
  <c r="W508" i="7" s="1"/>
  <c r="U508" i="7"/>
  <c r="Q508" i="7"/>
  <c r="R508" i="7" s="1"/>
  <c r="P508" i="7"/>
  <c r="L508" i="7"/>
  <c r="M508" i="7" s="1"/>
  <c r="K508" i="7"/>
  <c r="G508" i="7"/>
  <c r="H508" i="7" s="1"/>
  <c r="F508" i="7"/>
  <c r="AF507" i="7"/>
  <c r="AG507" i="7" s="1"/>
  <c r="AE507" i="7"/>
  <c r="AA507" i="7"/>
  <c r="AB507" i="7" s="1"/>
  <c r="Z507" i="7"/>
  <c r="V507" i="7"/>
  <c r="W507" i="7" s="1"/>
  <c r="U507" i="7"/>
  <c r="Q507" i="7"/>
  <c r="R507" i="7" s="1"/>
  <c r="P507" i="7"/>
  <c r="L507" i="7"/>
  <c r="M507" i="7" s="1"/>
  <c r="K507" i="7"/>
  <c r="G507" i="7"/>
  <c r="H507" i="7" s="1"/>
  <c r="F507" i="7"/>
  <c r="AF506" i="7"/>
  <c r="AG506" i="7" s="1"/>
  <c r="AE506" i="7"/>
  <c r="AA506" i="7"/>
  <c r="AB506" i="7" s="1"/>
  <c r="Z506" i="7"/>
  <c r="V506" i="7"/>
  <c r="W506" i="7" s="1"/>
  <c r="U506" i="7"/>
  <c r="Q506" i="7"/>
  <c r="R506" i="7" s="1"/>
  <c r="P506" i="7"/>
  <c r="L506" i="7"/>
  <c r="M506" i="7" s="1"/>
  <c r="K506" i="7"/>
  <c r="G506" i="7"/>
  <c r="H506" i="7" s="1"/>
  <c r="F506" i="7"/>
  <c r="AF505" i="7"/>
  <c r="AG505" i="7" s="1"/>
  <c r="AE505" i="7"/>
  <c r="AA505" i="7"/>
  <c r="AB505" i="7" s="1"/>
  <c r="Z505" i="7"/>
  <c r="V505" i="7"/>
  <c r="W505" i="7" s="1"/>
  <c r="U505" i="7"/>
  <c r="Q505" i="7"/>
  <c r="R505" i="7" s="1"/>
  <c r="P505" i="7"/>
  <c r="L505" i="7"/>
  <c r="M505" i="7" s="1"/>
  <c r="K505" i="7"/>
  <c r="G505" i="7"/>
  <c r="H505" i="7" s="1"/>
  <c r="F505" i="7"/>
  <c r="AF504" i="7"/>
  <c r="AG504" i="7" s="1"/>
  <c r="AE504" i="7"/>
  <c r="AA504" i="7"/>
  <c r="AB504" i="7" s="1"/>
  <c r="Z504" i="7"/>
  <c r="V504" i="7"/>
  <c r="W504" i="7" s="1"/>
  <c r="U504" i="7"/>
  <c r="Q504" i="7"/>
  <c r="R504" i="7" s="1"/>
  <c r="P504" i="7"/>
  <c r="L504" i="7"/>
  <c r="M504" i="7" s="1"/>
  <c r="K504" i="7"/>
  <c r="G504" i="7"/>
  <c r="H504" i="7" s="1"/>
  <c r="F504" i="7"/>
  <c r="AF503" i="7"/>
  <c r="AG503" i="7" s="1"/>
  <c r="AE503" i="7"/>
  <c r="AA503" i="7"/>
  <c r="AB503" i="7" s="1"/>
  <c r="Z503" i="7"/>
  <c r="V503" i="7"/>
  <c r="W503" i="7" s="1"/>
  <c r="U503" i="7"/>
  <c r="Q503" i="7"/>
  <c r="R503" i="7" s="1"/>
  <c r="P503" i="7"/>
  <c r="L503" i="7"/>
  <c r="M503" i="7" s="1"/>
  <c r="K503" i="7"/>
  <c r="G503" i="7"/>
  <c r="H503" i="7" s="1"/>
  <c r="F503" i="7"/>
  <c r="AF502" i="7"/>
  <c r="AG502" i="7" s="1"/>
  <c r="AE502" i="7"/>
  <c r="AA502" i="7"/>
  <c r="AB502" i="7" s="1"/>
  <c r="Z502" i="7"/>
  <c r="V502" i="7"/>
  <c r="W502" i="7" s="1"/>
  <c r="U502" i="7"/>
  <c r="Q502" i="7"/>
  <c r="R502" i="7" s="1"/>
  <c r="P502" i="7"/>
  <c r="L502" i="7"/>
  <c r="M502" i="7" s="1"/>
  <c r="K502" i="7"/>
  <c r="G502" i="7"/>
  <c r="H502" i="7" s="1"/>
  <c r="F502" i="7"/>
  <c r="AF501" i="7"/>
  <c r="AG501" i="7" s="1"/>
  <c r="AE501" i="7"/>
  <c r="AA501" i="7"/>
  <c r="AB501" i="7" s="1"/>
  <c r="Z501" i="7"/>
  <c r="V501" i="7"/>
  <c r="W501" i="7" s="1"/>
  <c r="U501" i="7"/>
  <c r="Q501" i="7"/>
  <c r="R501" i="7" s="1"/>
  <c r="P501" i="7"/>
  <c r="L501" i="7"/>
  <c r="M501" i="7" s="1"/>
  <c r="K501" i="7"/>
  <c r="G501" i="7"/>
  <c r="H501" i="7" s="1"/>
  <c r="F501" i="7"/>
  <c r="AF500" i="7"/>
  <c r="AG500" i="7" s="1"/>
  <c r="AE500" i="7"/>
  <c r="AA500" i="7"/>
  <c r="AB500" i="7" s="1"/>
  <c r="Z500" i="7"/>
  <c r="V500" i="7"/>
  <c r="W500" i="7" s="1"/>
  <c r="U500" i="7"/>
  <c r="Q500" i="7"/>
  <c r="R500" i="7" s="1"/>
  <c r="P500" i="7"/>
  <c r="L500" i="7"/>
  <c r="M500" i="7" s="1"/>
  <c r="K500" i="7"/>
  <c r="G500" i="7"/>
  <c r="H500" i="7" s="1"/>
  <c r="F500" i="7"/>
  <c r="AF499" i="7"/>
  <c r="AG499" i="7" s="1"/>
  <c r="AE499" i="7"/>
  <c r="AA499" i="7"/>
  <c r="AB499" i="7" s="1"/>
  <c r="Z499" i="7"/>
  <c r="V499" i="7"/>
  <c r="W499" i="7" s="1"/>
  <c r="U499" i="7"/>
  <c r="Q499" i="7"/>
  <c r="R499" i="7" s="1"/>
  <c r="P499" i="7"/>
  <c r="L499" i="7"/>
  <c r="M499" i="7" s="1"/>
  <c r="K499" i="7"/>
  <c r="G499" i="7"/>
  <c r="H499" i="7" s="1"/>
  <c r="F499" i="7"/>
  <c r="AF498" i="7"/>
  <c r="AG498" i="7" s="1"/>
  <c r="AE498" i="7"/>
  <c r="AA498" i="7"/>
  <c r="AB498" i="7" s="1"/>
  <c r="Z498" i="7"/>
  <c r="V498" i="7"/>
  <c r="W498" i="7" s="1"/>
  <c r="U498" i="7"/>
  <c r="Q498" i="7"/>
  <c r="R498" i="7" s="1"/>
  <c r="P498" i="7"/>
  <c r="L498" i="7"/>
  <c r="M498" i="7" s="1"/>
  <c r="K498" i="7"/>
  <c r="G498" i="7"/>
  <c r="H498" i="7" s="1"/>
  <c r="F498" i="7"/>
  <c r="AF497" i="7"/>
  <c r="AG497" i="7" s="1"/>
  <c r="AE497" i="7"/>
  <c r="AA497" i="7"/>
  <c r="AB497" i="7" s="1"/>
  <c r="Z497" i="7"/>
  <c r="V497" i="7"/>
  <c r="W497" i="7" s="1"/>
  <c r="U497" i="7"/>
  <c r="Q497" i="7"/>
  <c r="R497" i="7" s="1"/>
  <c r="P497" i="7"/>
  <c r="L497" i="7"/>
  <c r="M497" i="7" s="1"/>
  <c r="K497" i="7"/>
  <c r="G497" i="7"/>
  <c r="H497" i="7" s="1"/>
  <c r="F497" i="7"/>
  <c r="AF496" i="7"/>
  <c r="AG496" i="7" s="1"/>
  <c r="AE496" i="7"/>
  <c r="AA496" i="7"/>
  <c r="AB496" i="7" s="1"/>
  <c r="Z496" i="7"/>
  <c r="V496" i="7"/>
  <c r="W496" i="7" s="1"/>
  <c r="U496" i="7"/>
  <c r="Q496" i="7"/>
  <c r="R496" i="7" s="1"/>
  <c r="P496" i="7"/>
  <c r="L496" i="7"/>
  <c r="M496" i="7" s="1"/>
  <c r="K496" i="7"/>
  <c r="G496" i="7"/>
  <c r="H496" i="7" s="1"/>
  <c r="F496" i="7"/>
  <c r="AF495" i="7"/>
  <c r="AG495" i="7" s="1"/>
  <c r="AE495" i="7"/>
  <c r="AA495" i="7"/>
  <c r="AB495" i="7" s="1"/>
  <c r="Z495" i="7"/>
  <c r="V495" i="7"/>
  <c r="W495" i="7" s="1"/>
  <c r="U495" i="7"/>
  <c r="Q495" i="7"/>
  <c r="R495" i="7" s="1"/>
  <c r="P495" i="7"/>
  <c r="L495" i="7"/>
  <c r="M495" i="7" s="1"/>
  <c r="K495" i="7"/>
  <c r="G495" i="7"/>
  <c r="H495" i="7" s="1"/>
  <c r="F495" i="7"/>
  <c r="AF494" i="7"/>
  <c r="AG494" i="7" s="1"/>
  <c r="AE494" i="7"/>
  <c r="AA494" i="7"/>
  <c r="AB494" i="7" s="1"/>
  <c r="Z494" i="7"/>
  <c r="V494" i="7"/>
  <c r="W494" i="7" s="1"/>
  <c r="U494" i="7"/>
  <c r="Q494" i="7"/>
  <c r="R494" i="7" s="1"/>
  <c r="P494" i="7"/>
  <c r="L494" i="7"/>
  <c r="M494" i="7" s="1"/>
  <c r="K494" i="7"/>
  <c r="G494" i="7"/>
  <c r="H494" i="7" s="1"/>
  <c r="F494" i="7"/>
  <c r="AF493" i="7"/>
  <c r="AG493" i="7" s="1"/>
  <c r="AE493" i="7"/>
  <c r="AA493" i="7"/>
  <c r="AB493" i="7" s="1"/>
  <c r="Z493" i="7"/>
  <c r="V493" i="7"/>
  <c r="W493" i="7" s="1"/>
  <c r="U493" i="7"/>
  <c r="Q493" i="7"/>
  <c r="R493" i="7" s="1"/>
  <c r="P493" i="7"/>
  <c r="L493" i="7"/>
  <c r="M493" i="7" s="1"/>
  <c r="K493" i="7"/>
  <c r="G493" i="7"/>
  <c r="H493" i="7" s="1"/>
  <c r="F493" i="7"/>
  <c r="AF492" i="7"/>
  <c r="AG492" i="7" s="1"/>
  <c r="AE492" i="7"/>
  <c r="AA492" i="7"/>
  <c r="AB492" i="7" s="1"/>
  <c r="Z492" i="7"/>
  <c r="V492" i="7"/>
  <c r="W492" i="7" s="1"/>
  <c r="U492" i="7"/>
  <c r="Q492" i="7"/>
  <c r="R492" i="7" s="1"/>
  <c r="P492" i="7"/>
  <c r="L492" i="7"/>
  <c r="M492" i="7" s="1"/>
  <c r="K492" i="7"/>
  <c r="G492" i="7"/>
  <c r="H492" i="7" s="1"/>
  <c r="F492" i="7"/>
  <c r="AF491" i="7"/>
  <c r="AG491" i="7" s="1"/>
  <c r="AE491" i="7"/>
  <c r="AA491" i="7"/>
  <c r="AB491" i="7" s="1"/>
  <c r="Z491" i="7"/>
  <c r="V491" i="7"/>
  <c r="W491" i="7" s="1"/>
  <c r="U491" i="7"/>
  <c r="Q491" i="7"/>
  <c r="R491" i="7" s="1"/>
  <c r="P491" i="7"/>
  <c r="L491" i="7"/>
  <c r="M491" i="7" s="1"/>
  <c r="K491" i="7"/>
  <c r="G491" i="7"/>
  <c r="H491" i="7" s="1"/>
  <c r="F491" i="7"/>
  <c r="AF490" i="7"/>
  <c r="AG490" i="7" s="1"/>
  <c r="AE490" i="7"/>
  <c r="AA490" i="7"/>
  <c r="AB490" i="7" s="1"/>
  <c r="Z490" i="7"/>
  <c r="V490" i="7"/>
  <c r="W490" i="7" s="1"/>
  <c r="U490" i="7"/>
  <c r="Q490" i="7"/>
  <c r="R490" i="7" s="1"/>
  <c r="P490" i="7"/>
  <c r="L490" i="7"/>
  <c r="M490" i="7" s="1"/>
  <c r="K490" i="7"/>
  <c r="G490" i="7"/>
  <c r="H490" i="7" s="1"/>
  <c r="F490" i="7"/>
  <c r="AF489" i="7"/>
  <c r="AG489" i="7" s="1"/>
  <c r="AE489" i="7"/>
  <c r="AA489" i="7"/>
  <c r="AB489" i="7" s="1"/>
  <c r="Z489" i="7"/>
  <c r="V489" i="7"/>
  <c r="W489" i="7" s="1"/>
  <c r="U489" i="7"/>
  <c r="Q489" i="7"/>
  <c r="R489" i="7" s="1"/>
  <c r="P489" i="7"/>
  <c r="L489" i="7"/>
  <c r="M489" i="7" s="1"/>
  <c r="K489" i="7"/>
  <c r="G489" i="7"/>
  <c r="H489" i="7" s="1"/>
  <c r="F489" i="7"/>
  <c r="AF488" i="7"/>
  <c r="AG488" i="7" s="1"/>
  <c r="AE488" i="7"/>
  <c r="AA488" i="7"/>
  <c r="AB488" i="7" s="1"/>
  <c r="Z488" i="7"/>
  <c r="V488" i="7"/>
  <c r="W488" i="7" s="1"/>
  <c r="U488" i="7"/>
  <c r="Q488" i="7"/>
  <c r="R488" i="7" s="1"/>
  <c r="P488" i="7"/>
  <c r="L488" i="7"/>
  <c r="M488" i="7" s="1"/>
  <c r="K488" i="7"/>
  <c r="G488" i="7"/>
  <c r="H488" i="7" s="1"/>
  <c r="F488" i="7"/>
  <c r="AF487" i="7"/>
  <c r="AG487" i="7" s="1"/>
  <c r="AE487" i="7"/>
  <c r="AA487" i="7"/>
  <c r="AB487" i="7" s="1"/>
  <c r="Z487" i="7"/>
  <c r="V487" i="7"/>
  <c r="W487" i="7" s="1"/>
  <c r="U487" i="7"/>
  <c r="Q487" i="7"/>
  <c r="R487" i="7" s="1"/>
  <c r="P487" i="7"/>
  <c r="L487" i="7"/>
  <c r="M487" i="7" s="1"/>
  <c r="K487" i="7"/>
  <c r="G487" i="7"/>
  <c r="H487" i="7" s="1"/>
  <c r="F487" i="7"/>
  <c r="AF486" i="7"/>
  <c r="AG486" i="7" s="1"/>
  <c r="AE486" i="7"/>
  <c r="AA486" i="7"/>
  <c r="AB486" i="7" s="1"/>
  <c r="Z486" i="7"/>
  <c r="V486" i="7"/>
  <c r="W486" i="7" s="1"/>
  <c r="U486" i="7"/>
  <c r="Q486" i="7"/>
  <c r="R486" i="7" s="1"/>
  <c r="P486" i="7"/>
  <c r="L486" i="7"/>
  <c r="M486" i="7" s="1"/>
  <c r="K486" i="7"/>
  <c r="G486" i="7"/>
  <c r="H486" i="7" s="1"/>
  <c r="F486" i="7"/>
  <c r="AF485" i="7"/>
  <c r="AG485" i="7" s="1"/>
  <c r="AE485" i="7"/>
  <c r="AA485" i="7"/>
  <c r="AB485" i="7" s="1"/>
  <c r="Z485" i="7"/>
  <c r="V485" i="7"/>
  <c r="W485" i="7" s="1"/>
  <c r="U485" i="7"/>
  <c r="Q485" i="7"/>
  <c r="R485" i="7" s="1"/>
  <c r="P485" i="7"/>
  <c r="L485" i="7"/>
  <c r="M485" i="7" s="1"/>
  <c r="K485" i="7"/>
  <c r="G485" i="7"/>
  <c r="H485" i="7" s="1"/>
  <c r="F485" i="7"/>
  <c r="AF484" i="7"/>
  <c r="AG484" i="7" s="1"/>
  <c r="AE484" i="7"/>
  <c r="AA484" i="7"/>
  <c r="AB484" i="7" s="1"/>
  <c r="Z484" i="7"/>
  <c r="V484" i="7"/>
  <c r="W484" i="7" s="1"/>
  <c r="U484" i="7"/>
  <c r="Q484" i="7"/>
  <c r="R484" i="7" s="1"/>
  <c r="P484" i="7"/>
  <c r="L484" i="7"/>
  <c r="M484" i="7" s="1"/>
  <c r="K484" i="7"/>
  <c r="G484" i="7"/>
  <c r="H484" i="7" s="1"/>
  <c r="F484" i="7"/>
  <c r="AF483" i="7"/>
  <c r="AG483" i="7" s="1"/>
  <c r="AE483" i="7"/>
  <c r="AA483" i="7"/>
  <c r="AB483" i="7" s="1"/>
  <c r="Z483" i="7"/>
  <c r="V483" i="7"/>
  <c r="W483" i="7" s="1"/>
  <c r="U483" i="7"/>
  <c r="Q483" i="7"/>
  <c r="R483" i="7" s="1"/>
  <c r="P483" i="7"/>
  <c r="L483" i="7"/>
  <c r="M483" i="7" s="1"/>
  <c r="K483" i="7"/>
  <c r="G483" i="7"/>
  <c r="H483" i="7" s="1"/>
  <c r="F483" i="7"/>
  <c r="AF482" i="7"/>
  <c r="AG482" i="7" s="1"/>
  <c r="AE482" i="7"/>
  <c r="AA482" i="7"/>
  <c r="AB482" i="7" s="1"/>
  <c r="Z482" i="7"/>
  <c r="V482" i="7"/>
  <c r="W482" i="7" s="1"/>
  <c r="U482" i="7"/>
  <c r="Q482" i="7"/>
  <c r="R482" i="7" s="1"/>
  <c r="P482" i="7"/>
  <c r="L482" i="7"/>
  <c r="M482" i="7" s="1"/>
  <c r="K482" i="7"/>
  <c r="G482" i="7"/>
  <c r="H482" i="7" s="1"/>
  <c r="F482" i="7"/>
  <c r="AF481" i="7"/>
  <c r="AG481" i="7" s="1"/>
  <c r="AE481" i="7"/>
  <c r="AA481" i="7"/>
  <c r="AB481" i="7" s="1"/>
  <c r="Z481" i="7"/>
  <c r="V481" i="7"/>
  <c r="W481" i="7" s="1"/>
  <c r="U481" i="7"/>
  <c r="Q481" i="7"/>
  <c r="R481" i="7" s="1"/>
  <c r="P481" i="7"/>
  <c r="L481" i="7"/>
  <c r="M481" i="7" s="1"/>
  <c r="K481" i="7"/>
  <c r="G481" i="7"/>
  <c r="H481" i="7" s="1"/>
  <c r="F481" i="7"/>
  <c r="AF480" i="7"/>
  <c r="AG480" i="7" s="1"/>
  <c r="AE480" i="7"/>
  <c r="AA480" i="7"/>
  <c r="AB480" i="7" s="1"/>
  <c r="Z480" i="7"/>
  <c r="V480" i="7"/>
  <c r="W480" i="7" s="1"/>
  <c r="U480" i="7"/>
  <c r="Q480" i="7"/>
  <c r="R480" i="7" s="1"/>
  <c r="P480" i="7"/>
  <c r="L480" i="7"/>
  <c r="M480" i="7" s="1"/>
  <c r="K480" i="7"/>
  <c r="G480" i="7"/>
  <c r="H480" i="7" s="1"/>
  <c r="F480" i="7"/>
  <c r="AF479" i="7"/>
  <c r="AG479" i="7" s="1"/>
  <c r="AE479" i="7"/>
  <c r="AA479" i="7"/>
  <c r="AB479" i="7" s="1"/>
  <c r="Z479" i="7"/>
  <c r="V479" i="7"/>
  <c r="W479" i="7" s="1"/>
  <c r="U479" i="7"/>
  <c r="Q479" i="7"/>
  <c r="R479" i="7" s="1"/>
  <c r="P479" i="7"/>
  <c r="L479" i="7"/>
  <c r="M479" i="7" s="1"/>
  <c r="K479" i="7"/>
  <c r="G479" i="7"/>
  <c r="H479" i="7" s="1"/>
  <c r="F479" i="7"/>
  <c r="AF478" i="7"/>
  <c r="AG478" i="7" s="1"/>
  <c r="AE478" i="7"/>
  <c r="AA478" i="7"/>
  <c r="AB478" i="7" s="1"/>
  <c r="Z478" i="7"/>
  <c r="V478" i="7"/>
  <c r="W478" i="7" s="1"/>
  <c r="U478" i="7"/>
  <c r="Q478" i="7"/>
  <c r="R478" i="7" s="1"/>
  <c r="P478" i="7"/>
  <c r="L478" i="7"/>
  <c r="M478" i="7" s="1"/>
  <c r="K478" i="7"/>
  <c r="G478" i="7"/>
  <c r="H478" i="7" s="1"/>
  <c r="F478" i="7"/>
  <c r="AF477" i="7"/>
  <c r="AG477" i="7" s="1"/>
  <c r="AE477" i="7"/>
  <c r="AA477" i="7"/>
  <c r="AB477" i="7" s="1"/>
  <c r="Z477" i="7"/>
  <c r="V477" i="7"/>
  <c r="W477" i="7" s="1"/>
  <c r="U477" i="7"/>
  <c r="Q477" i="7"/>
  <c r="R477" i="7" s="1"/>
  <c r="P477" i="7"/>
  <c r="L477" i="7"/>
  <c r="M477" i="7" s="1"/>
  <c r="K477" i="7"/>
  <c r="G477" i="7"/>
  <c r="H477" i="7" s="1"/>
  <c r="F477" i="7"/>
  <c r="AF476" i="7"/>
  <c r="AG476" i="7" s="1"/>
  <c r="AE476" i="7"/>
  <c r="AA476" i="7"/>
  <c r="AB476" i="7" s="1"/>
  <c r="Z476" i="7"/>
  <c r="V476" i="7"/>
  <c r="W476" i="7" s="1"/>
  <c r="U476" i="7"/>
  <c r="Q476" i="7"/>
  <c r="R476" i="7" s="1"/>
  <c r="P476" i="7"/>
  <c r="L476" i="7"/>
  <c r="M476" i="7" s="1"/>
  <c r="K476" i="7"/>
  <c r="G476" i="7"/>
  <c r="H476" i="7" s="1"/>
  <c r="F476" i="7"/>
  <c r="AF475" i="7"/>
  <c r="AG475" i="7" s="1"/>
  <c r="AE475" i="7"/>
  <c r="AA475" i="7"/>
  <c r="AB475" i="7" s="1"/>
  <c r="Z475" i="7"/>
  <c r="V475" i="7"/>
  <c r="W475" i="7" s="1"/>
  <c r="U475" i="7"/>
  <c r="Q475" i="7"/>
  <c r="R475" i="7" s="1"/>
  <c r="P475" i="7"/>
  <c r="L475" i="7"/>
  <c r="M475" i="7" s="1"/>
  <c r="K475" i="7"/>
  <c r="G475" i="7"/>
  <c r="H475" i="7" s="1"/>
  <c r="F475" i="7"/>
  <c r="AF474" i="7"/>
  <c r="AG474" i="7" s="1"/>
  <c r="AE474" i="7"/>
  <c r="AA474" i="7"/>
  <c r="AB474" i="7" s="1"/>
  <c r="Z474" i="7"/>
  <c r="V474" i="7"/>
  <c r="W474" i="7" s="1"/>
  <c r="U474" i="7"/>
  <c r="Q474" i="7"/>
  <c r="R474" i="7" s="1"/>
  <c r="P474" i="7"/>
  <c r="L474" i="7"/>
  <c r="M474" i="7" s="1"/>
  <c r="K474" i="7"/>
  <c r="G474" i="7"/>
  <c r="H474" i="7" s="1"/>
  <c r="F474" i="7"/>
  <c r="AF473" i="7"/>
  <c r="AG473" i="7" s="1"/>
  <c r="AE473" i="7"/>
  <c r="AA473" i="7"/>
  <c r="AB473" i="7" s="1"/>
  <c r="Z473" i="7"/>
  <c r="V473" i="7"/>
  <c r="W473" i="7" s="1"/>
  <c r="U473" i="7"/>
  <c r="Q473" i="7"/>
  <c r="R473" i="7" s="1"/>
  <c r="P473" i="7"/>
  <c r="L473" i="7"/>
  <c r="M473" i="7" s="1"/>
  <c r="K473" i="7"/>
  <c r="G473" i="7"/>
  <c r="H473" i="7" s="1"/>
  <c r="F473" i="7"/>
  <c r="AF472" i="7"/>
  <c r="AG472" i="7" s="1"/>
  <c r="AE472" i="7"/>
  <c r="AA472" i="7"/>
  <c r="AB472" i="7" s="1"/>
  <c r="Z472" i="7"/>
  <c r="V472" i="7"/>
  <c r="W472" i="7" s="1"/>
  <c r="U472" i="7"/>
  <c r="Q472" i="7"/>
  <c r="R472" i="7" s="1"/>
  <c r="P472" i="7"/>
  <c r="L472" i="7"/>
  <c r="M472" i="7" s="1"/>
  <c r="K472" i="7"/>
  <c r="G472" i="7"/>
  <c r="H472" i="7" s="1"/>
  <c r="F472" i="7"/>
  <c r="AF471" i="7"/>
  <c r="AG471" i="7" s="1"/>
  <c r="AE471" i="7"/>
  <c r="AA471" i="7"/>
  <c r="AB471" i="7" s="1"/>
  <c r="Z471" i="7"/>
  <c r="V471" i="7"/>
  <c r="W471" i="7" s="1"/>
  <c r="U471" i="7"/>
  <c r="Q471" i="7"/>
  <c r="R471" i="7" s="1"/>
  <c r="P471" i="7"/>
  <c r="L471" i="7"/>
  <c r="M471" i="7" s="1"/>
  <c r="K471" i="7"/>
  <c r="G471" i="7"/>
  <c r="H471" i="7" s="1"/>
  <c r="F471" i="7"/>
  <c r="AF470" i="7"/>
  <c r="AG470" i="7" s="1"/>
  <c r="AE470" i="7"/>
  <c r="AA470" i="7"/>
  <c r="AB470" i="7" s="1"/>
  <c r="Z470" i="7"/>
  <c r="V470" i="7"/>
  <c r="W470" i="7" s="1"/>
  <c r="U470" i="7"/>
  <c r="Q470" i="7"/>
  <c r="R470" i="7" s="1"/>
  <c r="P470" i="7"/>
  <c r="L470" i="7"/>
  <c r="M470" i="7" s="1"/>
  <c r="K470" i="7"/>
  <c r="G470" i="7"/>
  <c r="H470" i="7" s="1"/>
  <c r="F470" i="7"/>
  <c r="AF469" i="7"/>
  <c r="AG469" i="7" s="1"/>
  <c r="AE469" i="7"/>
  <c r="AA469" i="7"/>
  <c r="AB469" i="7" s="1"/>
  <c r="Z469" i="7"/>
  <c r="V469" i="7"/>
  <c r="W469" i="7" s="1"/>
  <c r="U469" i="7"/>
  <c r="Q469" i="7"/>
  <c r="R469" i="7" s="1"/>
  <c r="P469" i="7"/>
  <c r="L469" i="7"/>
  <c r="M469" i="7" s="1"/>
  <c r="K469" i="7"/>
  <c r="G469" i="7"/>
  <c r="H469" i="7" s="1"/>
  <c r="F469" i="7"/>
  <c r="AF468" i="7"/>
  <c r="AG468" i="7" s="1"/>
  <c r="AE468" i="7"/>
  <c r="AA468" i="7"/>
  <c r="AB468" i="7" s="1"/>
  <c r="Z468" i="7"/>
  <c r="V468" i="7"/>
  <c r="W468" i="7" s="1"/>
  <c r="U468" i="7"/>
  <c r="Q468" i="7"/>
  <c r="R468" i="7" s="1"/>
  <c r="P468" i="7"/>
  <c r="L468" i="7"/>
  <c r="M468" i="7" s="1"/>
  <c r="K468" i="7"/>
  <c r="G468" i="7"/>
  <c r="H468" i="7" s="1"/>
  <c r="F468" i="7"/>
  <c r="AF467" i="7"/>
  <c r="AG467" i="7" s="1"/>
  <c r="AE467" i="7"/>
  <c r="AA467" i="7"/>
  <c r="AB467" i="7" s="1"/>
  <c r="Z467" i="7"/>
  <c r="V467" i="7"/>
  <c r="W467" i="7" s="1"/>
  <c r="U467" i="7"/>
  <c r="Q467" i="7"/>
  <c r="R467" i="7" s="1"/>
  <c r="P467" i="7"/>
  <c r="L467" i="7"/>
  <c r="M467" i="7" s="1"/>
  <c r="K467" i="7"/>
  <c r="G467" i="7"/>
  <c r="H467" i="7" s="1"/>
  <c r="F467" i="7"/>
  <c r="AF466" i="7"/>
  <c r="AG466" i="7" s="1"/>
  <c r="AE466" i="7"/>
  <c r="AA466" i="7"/>
  <c r="AB466" i="7" s="1"/>
  <c r="Z466" i="7"/>
  <c r="V466" i="7"/>
  <c r="W466" i="7" s="1"/>
  <c r="U466" i="7"/>
  <c r="Q466" i="7"/>
  <c r="R466" i="7" s="1"/>
  <c r="P466" i="7"/>
  <c r="L466" i="7"/>
  <c r="M466" i="7" s="1"/>
  <c r="K466" i="7"/>
  <c r="G466" i="7"/>
  <c r="H466" i="7" s="1"/>
  <c r="F466" i="7"/>
  <c r="AF465" i="7"/>
  <c r="AG465" i="7" s="1"/>
  <c r="AE465" i="7"/>
  <c r="AA465" i="7"/>
  <c r="AB465" i="7" s="1"/>
  <c r="Z465" i="7"/>
  <c r="V465" i="7"/>
  <c r="W465" i="7" s="1"/>
  <c r="U465" i="7"/>
  <c r="Q465" i="7"/>
  <c r="R465" i="7" s="1"/>
  <c r="P465" i="7"/>
  <c r="L465" i="7"/>
  <c r="M465" i="7" s="1"/>
  <c r="K465" i="7"/>
  <c r="G465" i="7"/>
  <c r="H465" i="7" s="1"/>
  <c r="F465" i="7"/>
  <c r="AF464" i="7"/>
  <c r="AG464" i="7" s="1"/>
  <c r="AE464" i="7"/>
  <c r="AA464" i="7"/>
  <c r="AB464" i="7" s="1"/>
  <c r="Z464" i="7"/>
  <c r="V464" i="7"/>
  <c r="W464" i="7" s="1"/>
  <c r="U464" i="7"/>
  <c r="Q464" i="7"/>
  <c r="R464" i="7" s="1"/>
  <c r="P464" i="7"/>
  <c r="L464" i="7"/>
  <c r="M464" i="7" s="1"/>
  <c r="K464" i="7"/>
  <c r="G464" i="7"/>
  <c r="H464" i="7" s="1"/>
  <c r="F464" i="7"/>
  <c r="AF463" i="7"/>
  <c r="AG463" i="7" s="1"/>
  <c r="AE463" i="7"/>
  <c r="AA463" i="7"/>
  <c r="AB463" i="7" s="1"/>
  <c r="Z463" i="7"/>
  <c r="V463" i="7"/>
  <c r="W463" i="7" s="1"/>
  <c r="U463" i="7"/>
  <c r="Q463" i="7"/>
  <c r="R463" i="7" s="1"/>
  <c r="P463" i="7"/>
  <c r="L463" i="7"/>
  <c r="M463" i="7" s="1"/>
  <c r="K463" i="7"/>
  <c r="G463" i="7"/>
  <c r="H463" i="7" s="1"/>
  <c r="F463" i="7"/>
  <c r="AF462" i="7"/>
  <c r="AG462" i="7" s="1"/>
  <c r="AE462" i="7"/>
  <c r="AA462" i="7"/>
  <c r="AB462" i="7" s="1"/>
  <c r="Z462" i="7"/>
  <c r="V462" i="7"/>
  <c r="W462" i="7" s="1"/>
  <c r="U462" i="7"/>
  <c r="Q462" i="7"/>
  <c r="R462" i="7" s="1"/>
  <c r="P462" i="7"/>
  <c r="L462" i="7"/>
  <c r="M462" i="7" s="1"/>
  <c r="K462" i="7"/>
  <c r="G462" i="7"/>
  <c r="H462" i="7" s="1"/>
  <c r="F462" i="7"/>
  <c r="AF461" i="7"/>
  <c r="AG461" i="7" s="1"/>
  <c r="AE461" i="7"/>
  <c r="AA461" i="7"/>
  <c r="AB461" i="7" s="1"/>
  <c r="Z461" i="7"/>
  <c r="V461" i="7"/>
  <c r="W461" i="7" s="1"/>
  <c r="U461" i="7"/>
  <c r="Q461" i="7"/>
  <c r="R461" i="7" s="1"/>
  <c r="P461" i="7"/>
  <c r="L461" i="7"/>
  <c r="M461" i="7" s="1"/>
  <c r="K461" i="7"/>
  <c r="G461" i="7"/>
  <c r="H461" i="7" s="1"/>
  <c r="F461" i="7"/>
  <c r="AF460" i="7"/>
  <c r="AG460" i="7" s="1"/>
  <c r="AE460" i="7"/>
  <c r="AA460" i="7"/>
  <c r="AB460" i="7" s="1"/>
  <c r="Z460" i="7"/>
  <c r="V460" i="7"/>
  <c r="W460" i="7" s="1"/>
  <c r="U460" i="7"/>
  <c r="Q460" i="7"/>
  <c r="R460" i="7" s="1"/>
  <c r="P460" i="7"/>
  <c r="L460" i="7"/>
  <c r="M460" i="7" s="1"/>
  <c r="K460" i="7"/>
  <c r="G460" i="7"/>
  <c r="H460" i="7" s="1"/>
  <c r="F460" i="7"/>
  <c r="AF459" i="7"/>
  <c r="AG459" i="7" s="1"/>
  <c r="AE459" i="7"/>
  <c r="AA459" i="7"/>
  <c r="AB459" i="7" s="1"/>
  <c r="Z459" i="7"/>
  <c r="V459" i="7"/>
  <c r="W459" i="7" s="1"/>
  <c r="U459" i="7"/>
  <c r="Q459" i="7"/>
  <c r="R459" i="7" s="1"/>
  <c r="P459" i="7"/>
  <c r="L459" i="7"/>
  <c r="M459" i="7" s="1"/>
  <c r="K459" i="7"/>
  <c r="G459" i="7"/>
  <c r="H459" i="7" s="1"/>
  <c r="F459" i="7"/>
  <c r="AF458" i="7"/>
  <c r="AG458" i="7" s="1"/>
  <c r="AE458" i="7"/>
  <c r="AA458" i="7"/>
  <c r="AB458" i="7" s="1"/>
  <c r="Z458" i="7"/>
  <c r="V458" i="7"/>
  <c r="W458" i="7" s="1"/>
  <c r="U458" i="7"/>
  <c r="Q458" i="7"/>
  <c r="R458" i="7" s="1"/>
  <c r="P458" i="7"/>
  <c r="L458" i="7"/>
  <c r="M458" i="7" s="1"/>
  <c r="K458" i="7"/>
  <c r="G458" i="7"/>
  <c r="H458" i="7" s="1"/>
  <c r="F458" i="7"/>
  <c r="AF457" i="7"/>
  <c r="AG457" i="7" s="1"/>
  <c r="AE457" i="7"/>
  <c r="AA457" i="7"/>
  <c r="AB457" i="7" s="1"/>
  <c r="Z457" i="7"/>
  <c r="V457" i="7"/>
  <c r="W457" i="7" s="1"/>
  <c r="U457" i="7"/>
  <c r="Q457" i="7"/>
  <c r="R457" i="7" s="1"/>
  <c r="P457" i="7"/>
  <c r="L457" i="7"/>
  <c r="M457" i="7" s="1"/>
  <c r="K457" i="7"/>
  <c r="G457" i="7"/>
  <c r="H457" i="7" s="1"/>
  <c r="F457" i="7"/>
  <c r="AF456" i="7"/>
  <c r="AG456" i="7" s="1"/>
  <c r="AE456" i="7"/>
  <c r="AA456" i="7"/>
  <c r="AB456" i="7" s="1"/>
  <c r="Z456" i="7"/>
  <c r="V456" i="7"/>
  <c r="W456" i="7" s="1"/>
  <c r="U456" i="7"/>
  <c r="Q456" i="7"/>
  <c r="R456" i="7" s="1"/>
  <c r="P456" i="7"/>
  <c r="L456" i="7"/>
  <c r="M456" i="7" s="1"/>
  <c r="K456" i="7"/>
  <c r="G456" i="7"/>
  <c r="H456" i="7" s="1"/>
  <c r="F456" i="7"/>
  <c r="AF455" i="7"/>
  <c r="AG455" i="7" s="1"/>
  <c r="AE455" i="7"/>
  <c r="AA455" i="7"/>
  <c r="AB455" i="7" s="1"/>
  <c r="Z455" i="7"/>
  <c r="V455" i="7"/>
  <c r="W455" i="7" s="1"/>
  <c r="U455" i="7"/>
  <c r="Q455" i="7"/>
  <c r="R455" i="7" s="1"/>
  <c r="P455" i="7"/>
  <c r="L455" i="7"/>
  <c r="M455" i="7" s="1"/>
  <c r="K455" i="7"/>
  <c r="G455" i="7"/>
  <c r="H455" i="7" s="1"/>
  <c r="F455" i="7"/>
  <c r="AF454" i="7"/>
  <c r="AG454" i="7" s="1"/>
  <c r="AE454" i="7"/>
  <c r="AA454" i="7"/>
  <c r="AB454" i="7" s="1"/>
  <c r="Z454" i="7"/>
  <c r="V454" i="7"/>
  <c r="W454" i="7" s="1"/>
  <c r="U454" i="7"/>
  <c r="Q454" i="7"/>
  <c r="R454" i="7" s="1"/>
  <c r="P454" i="7"/>
  <c r="L454" i="7"/>
  <c r="M454" i="7" s="1"/>
  <c r="K454" i="7"/>
  <c r="G454" i="7"/>
  <c r="H454" i="7" s="1"/>
  <c r="F454" i="7"/>
  <c r="AF453" i="7"/>
  <c r="AG453" i="7" s="1"/>
  <c r="AE453" i="7"/>
  <c r="AA453" i="7"/>
  <c r="AB453" i="7" s="1"/>
  <c r="Z453" i="7"/>
  <c r="V453" i="7"/>
  <c r="W453" i="7" s="1"/>
  <c r="U453" i="7"/>
  <c r="Q453" i="7"/>
  <c r="R453" i="7" s="1"/>
  <c r="P453" i="7"/>
  <c r="L453" i="7"/>
  <c r="M453" i="7" s="1"/>
  <c r="K453" i="7"/>
  <c r="G453" i="7"/>
  <c r="H453" i="7" s="1"/>
  <c r="F453" i="7"/>
  <c r="AF452" i="7"/>
  <c r="AG452" i="7" s="1"/>
  <c r="AE452" i="7"/>
  <c r="AA452" i="7"/>
  <c r="AB452" i="7" s="1"/>
  <c r="Z452" i="7"/>
  <c r="V452" i="7"/>
  <c r="W452" i="7" s="1"/>
  <c r="U452" i="7"/>
  <c r="Q452" i="7"/>
  <c r="R452" i="7" s="1"/>
  <c r="P452" i="7"/>
  <c r="L452" i="7"/>
  <c r="M452" i="7" s="1"/>
  <c r="K452" i="7"/>
  <c r="G452" i="7"/>
  <c r="H452" i="7" s="1"/>
  <c r="F452" i="7"/>
  <c r="AF451" i="7"/>
  <c r="AG451" i="7" s="1"/>
  <c r="AE451" i="7"/>
  <c r="AA451" i="7"/>
  <c r="AB451" i="7" s="1"/>
  <c r="Z451" i="7"/>
  <c r="V451" i="7"/>
  <c r="W451" i="7" s="1"/>
  <c r="U451" i="7"/>
  <c r="Q451" i="7"/>
  <c r="R451" i="7" s="1"/>
  <c r="P451" i="7"/>
  <c r="L451" i="7"/>
  <c r="M451" i="7" s="1"/>
  <c r="K451" i="7"/>
  <c r="G451" i="7"/>
  <c r="H451" i="7" s="1"/>
  <c r="F451" i="7"/>
  <c r="AF450" i="7"/>
  <c r="AG450" i="7" s="1"/>
  <c r="AE450" i="7"/>
  <c r="AA450" i="7"/>
  <c r="AB450" i="7" s="1"/>
  <c r="Z450" i="7"/>
  <c r="V450" i="7"/>
  <c r="W450" i="7" s="1"/>
  <c r="U450" i="7"/>
  <c r="Q450" i="7"/>
  <c r="R450" i="7" s="1"/>
  <c r="P450" i="7"/>
  <c r="L450" i="7"/>
  <c r="M450" i="7" s="1"/>
  <c r="K450" i="7"/>
  <c r="G450" i="7"/>
  <c r="H450" i="7" s="1"/>
  <c r="F450" i="7"/>
  <c r="AF449" i="7"/>
  <c r="AG449" i="7" s="1"/>
  <c r="AE449" i="7"/>
  <c r="AA449" i="7"/>
  <c r="AB449" i="7" s="1"/>
  <c r="Z449" i="7"/>
  <c r="V449" i="7"/>
  <c r="W449" i="7" s="1"/>
  <c r="U449" i="7"/>
  <c r="Q449" i="7"/>
  <c r="R449" i="7" s="1"/>
  <c r="P449" i="7"/>
  <c r="L449" i="7"/>
  <c r="M449" i="7" s="1"/>
  <c r="K449" i="7"/>
  <c r="G449" i="7"/>
  <c r="H449" i="7" s="1"/>
  <c r="F449" i="7"/>
  <c r="AF448" i="7"/>
  <c r="AG448" i="7" s="1"/>
  <c r="AE448" i="7"/>
  <c r="AA448" i="7"/>
  <c r="AB448" i="7" s="1"/>
  <c r="Z448" i="7"/>
  <c r="V448" i="7"/>
  <c r="W448" i="7" s="1"/>
  <c r="U448" i="7"/>
  <c r="Q448" i="7"/>
  <c r="R448" i="7" s="1"/>
  <c r="P448" i="7"/>
  <c r="L448" i="7"/>
  <c r="M448" i="7" s="1"/>
  <c r="K448" i="7"/>
  <c r="G448" i="7"/>
  <c r="H448" i="7" s="1"/>
  <c r="F448" i="7"/>
  <c r="AF447" i="7"/>
  <c r="AG447" i="7" s="1"/>
  <c r="AE447" i="7"/>
  <c r="AA447" i="7"/>
  <c r="AB447" i="7" s="1"/>
  <c r="Z447" i="7"/>
  <c r="V447" i="7"/>
  <c r="W447" i="7" s="1"/>
  <c r="U447" i="7"/>
  <c r="Q447" i="7"/>
  <c r="R447" i="7" s="1"/>
  <c r="P447" i="7"/>
  <c r="L447" i="7"/>
  <c r="M447" i="7" s="1"/>
  <c r="K447" i="7"/>
  <c r="G447" i="7"/>
  <c r="H447" i="7" s="1"/>
  <c r="F447" i="7"/>
  <c r="AF446" i="7"/>
  <c r="AG446" i="7" s="1"/>
  <c r="AE446" i="7"/>
  <c r="AA446" i="7"/>
  <c r="AB446" i="7" s="1"/>
  <c r="Z446" i="7"/>
  <c r="V446" i="7"/>
  <c r="W446" i="7" s="1"/>
  <c r="U446" i="7"/>
  <c r="Q446" i="7"/>
  <c r="R446" i="7" s="1"/>
  <c r="P446" i="7"/>
  <c r="L446" i="7"/>
  <c r="M446" i="7" s="1"/>
  <c r="K446" i="7"/>
  <c r="G446" i="7"/>
  <c r="H446" i="7" s="1"/>
  <c r="F446" i="7"/>
  <c r="AF445" i="7"/>
  <c r="AG445" i="7" s="1"/>
  <c r="AE445" i="7"/>
  <c r="AA445" i="7"/>
  <c r="AB445" i="7" s="1"/>
  <c r="Z445" i="7"/>
  <c r="V445" i="7"/>
  <c r="W445" i="7" s="1"/>
  <c r="U445" i="7"/>
  <c r="Q445" i="7"/>
  <c r="R445" i="7" s="1"/>
  <c r="P445" i="7"/>
  <c r="L445" i="7"/>
  <c r="M445" i="7" s="1"/>
  <c r="K445" i="7"/>
  <c r="G445" i="7"/>
  <c r="H445" i="7" s="1"/>
  <c r="F445" i="7"/>
  <c r="AF444" i="7"/>
  <c r="AG444" i="7" s="1"/>
  <c r="AE444" i="7"/>
  <c r="AA444" i="7"/>
  <c r="AB444" i="7" s="1"/>
  <c r="Z444" i="7"/>
  <c r="V444" i="7"/>
  <c r="W444" i="7" s="1"/>
  <c r="U444" i="7"/>
  <c r="Q444" i="7"/>
  <c r="R444" i="7" s="1"/>
  <c r="P444" i="7"/>
  <c r="L444" i="7"/>
  <c r="M444" i="7" s="1"/>
  <c r="K444" i="7"/>
  <c r="G444" i="7"/>
  <c r="H444" i="7" s="1"/>
  <c r="F444" i="7"/>
  <c r="AF443" i="7"/>
  <c r="AG443" i="7" s="1"/>
  <c r="AE443" i="7"/>
  <c r="AA443" i="7"/>
  <c r="AB443" i="7" s="1"/>
  <c r="Z443" i="7"/>
  <c r="V443" i="7"/>
  <c r="W443" i="7" s="1"/>
  <c r="U443" i="7"/>
  <c r="Q443" i="7"/>
  <c r="R443" i="7" s="1"/>
  <c r="P443" i="7"/>
  <c r="L443" i="7"/>
  <c r="M443" i="7" s="1"/>
  <c r="K443" i="7"/>
  <c r="G443" i="7"/>
  <c r="H443" i="7" s="1"/>
  <c r="F443" i="7"/>
  <c r="AF442" i="7"/>
  <c r="AG442" i="7" s="1"/>
  <c r="AE442" i="7"/>
  <c r="AA442" i="7"/>
  <c r="AB442" i="7" s="1"/>
  <c r="Z442" i="7"/>
  <c r="V442" i="7"/>
  <c r="W442" i="7" s="1"/>
  <c r="U442" i="7"/>
  <c r="Q442" i="7"/>
  <c r="R442" i="7" s="1"/>
  <c r="P442" i="7"/>
  <c r="L442" i="7"/>
  <c r="M442" i="7" s="1"/>
  <c r="K442" i="7"/>
  <c r="G442" i="7"/>
  <c r="H442" i="7" s="1"/>
  <c r="F442" i="7"/>
  <c r="AF441" i="7"/>
  <c r="AG441" i="7" s="1"/>
  <c r="AE441" i="7"/>
  <c r="AA441" i="7"/>
  <c r="AB441" i="7" s="1"/>
  <c r="Z441" i="7"/>
  <c r="V441" i="7"/>
  <c r="W441" i="7" s="1"/>
  <c r="U441" i="7"/>
  <c r="Q441" i="7"/>
  <c r="R441" i="7" s="1"/>
  <c r="P441" i="7"/>
  <c r="L441" i="7"/>
  <c r="M441" i="7" s="1"/>
  <c r="K441" i="7"/>
  <c r="G441" i="7"/>
  <c r="H441" i="7" s="1"/>
  <c r="F441" i="7"/>
  <c r="AF440" i="7"/>
  <c r="AG440" i="7" s="1"/>
  <c r="AE440" i="7"/>
  <c r="AA440" i="7"/>
  <c r="AB440" i="7" s="1"/>
  <c r="Z440" i="7"/>
  <c r="V440" i="7"/>
  <c r="W440" i="7" s="1"/>
  <c r="U440" i="7"/>
  <c r="Q440" i="7"/>
  <c r="R440" i="7" s="1"/>
  <c r="P440" i="7"/>
  <c r="L440" i="7"/>
  <c r="M440" i="7" s="1"/>
  <c r="K440" i="7"/>
  <c r="G440" i="7"/>
  <c r="H440" i="7" s="1"/>
  <c r="F440" i="7"/>
  <c r="AF439" i="7"/>
  <c r="AG439" i="7" s="1"/>
  <c r="AE439" i="7"/>
  <c r="AA439" i="7"/>
  <c r="AB439" i="7" s="1"/>
  <c r="Z439" i="7"/>
  <c r="V439" i="7"/>
  <c r="W439" i="7" s="1"/>
  <c r="U439" i="7"/>
  <c r="Q439" i="7"/>
  <c r="R439" i="7" s="1"/>
  <c r="P439" i="7"/>
  <c r="L439" i="7"/>
  <c r="M439" i="7" s="1"/>
  <c r="K439" i="7"/>
  <c r="G439" i="7"/>
  <c r="H439" i="7" s="1"/>
  <c r="F439" i="7"/>
  <c r="AF438" i="7"/>
  <c r="AG438" i="7" s="1"/>
  <c r="AE438" i="7"/>
  <c r="AA438" i="7"/>
  <c r="AB438" i="7" s="1"/>
  <c r="Z438" i="7"/>
  <c r="V438" i="7"/>
  <c r="W438" i="7" s="1"/>
  <c r="U438" i="7"/>
  <c r="Q438" i="7"/>
  <c r="R438" i="7" s="1"/>
  <c r="P438" i="7"/>
  <c r="L438" i="7"/>
  <c r="M438" i="7" s="1"/>
  <c r="K438" i="7"/>
  <c r="G438" i="7"/>
  <c r="H438" i="7" s="1"/>
  <c r="F438" i="7"/>
  <c r="AF437" i="7"/>
  <c r="AG437" i="7" s="1"/>
  <c r="AE437" i="7"/>
  <c r="AA437" i="7"/>
  <c r="AB437" i="7" s="1"/>
  <c r="Z437" i="7"/>
  <c r="V437" i="7"/>
  <c r="W437" i="7" s="1"/>
  <c r="U437" i="7"/>
  <c r="Q437" i="7"/>
  <c r="R437" i="7" s="1"/>
  <c r="P437" i="7"/>
  <c r="L437" i="7"/>
  <c r="M437" i="7" s="1"/>
  <c r="K437" i="7"/>
  <c r="G437" i="7"/>
  <c r="H437" i="7" s="1"/>
  <c r="F437" i="7"/>
  <c r="AF436" i="7"/>
  <c r="AG436" i="7" s="1"/>
  <c r="AE436" i="7"/>
  <c r="AA436" i="7"/>
  <c r="AB436" i="7" s="1"/>
  <c r="Z436" i="7"/>
  <c r="V436" i="7"/>
  <c r="W436" i="7" s="1"/>
  <c r="U436" i="7"/>
  <c r="Q436" i="7"/>
  <c r="R436" i="7" s="1"/>
  <c r="P436" i="7"/>
  <c r="L436" i="7"/>
  <c r="M436" i="7" s="1"/>
  <c r="K436" i="7"/>
  <c r="G436" i="7"/>
  <c r="H436" i="7" s="1"/>
  <c r="F436" i="7"/>
  <c r="AF435" i="7"/>
  <c r="AG435" i="7" s="1"/>
  <c r="AE435" i="7"/>
  <c r="AA435" i="7"/>
  <c r="AB435" i="7" s="1"/>
  <c r="Z435" i="7"/>
  <c r="V435" i="7"/>
  <c r="W435" i="7" s="1"/>
  <c r="U435" i="7"/>
  <c r="Q435" i="7"/>
  <c r="R435" i="7" s="1"/>
  <c r="P435" i="7"/>
  <c r="L435" i="7"/>
  <c r="M435" i="7" s="1"/>
  <c r="K435" i="7"/>
  <c r="G435" i="7"/>
  <c r="H435" i="7" s="1"/>
  <c r="F435" i="7"/>
  <c r="AF434" i="7"/>
  <c r="AG434" i="7" s="1"/>
  <c r="AE434" i="7"/>
  <c r="AA434" i="7"/>
  <c r="AB434" i="7" s="1"/>
  <c r="Z434" i="7"/>
  <c r="V434" i="7"/>
  <c r="W434" i="7" s="1"/>
  <c r="U434" i="7"/>
  <c r="Q434" i="7"/>
  <c r="R434" i="7" s="1"/>
  <c r="P434" i="7"/>
  <c r="L434" i="7"/>
  <c r="M434" i="7" s="1"/>
  <c r="K434" i="7"/>
  <c r="G434" i="7"/>
  <c r="H434" i="7" s="1"/>
  <c r="F434" i="7"/>
  <c r="AF433" i="7"/>
  <c r="AG433" i="7" s="1"/>
  <c r="AE433" i="7"/>
  <c r="AA433" i="7"/>
  <c r="AB433" i="7" s="1"/>
  <c r="Z433" i="7"/>
  <c r="V433" i="7"/>
  <c r="W433" i="7" s="1"/>
  <c r="U433" i="7"/>
  <c r="Q433" i="7"/>
  <c r="R433" i="7" s="1"/>
  <c r="P433" i="7"/>
  <c r="L433" i="7"/>
  <c r="M433" i="7" s="1"/>
  <c r="K433" i="7"/>
  <c r="G433" i="7"/>
  <c r="H433" i="7" s="1"/>
  <c r="F433" i="7"/>
  <c r="AF432" i="7"/>
  <c r="AG432" i="7" s="1"/>
  <c r="AE432" i="7"/>
  <c r="AA432" i="7"/>
  <c r="AB432" i="7" s="1"/>
  <c r="Z432" i="7"/>
  <c r="V432" i="7"/>
  <c r="W432" i="7" s="1"/>
  <c r="U432" i="7"/>
  <c r="Q432" i="7"/>
  <c r="R432" i="7" s="1"/>
  <c r="P432" i="7"/>
  <c r="L432" i="7"/>
  <c r="M432" i="7" s="1"/>
  <c r="K432" i="7"/>
  <c r="G432" i="7"/>
  <c r="H432" i="7" s="1"/>
  <c r="F432" i="7"/>
  <c r="AF431" i="7"/>
  <c r="AG431" i="7" s="1"/>
  <c r="AE431" i="7"/>
  <c r="AA431" i="7"/>
  <c r="AB431" i="7" s="1"/>
  <c r="Z431" i="7"/>
  <c r="V431" i="7"/>
  <c r="W431" i="7" s="1"/>
  <c r="U431" i="7"/>
  <c r="Q431" i="7"/>
  <c r="R431" i="7" s="1"/>
  <c r="P431" i="7"/>
  <c r="L431" i="7"/>
  <c r="M431" i="7" s="1"/>
  <c r="K431" i="7"/>
  <c r="G431" i="7"/>
  <c r="H431" i="7" s="1"/>
  <c r="F431" i="7"/>
  <c r="AF430" i="7"/>
  <c r="AG430" i="7" s="1"/>
  <c r="AE430" i="7"/>
  <c r="AA430" i="7"/>
  <c r="AB430" i="7" s="1"/>
  <c r="Z430" i="7"/>
  <c r="V430" i="7"/>
  <c r="W430" i="7" s="1"/>
  <c r="U430" i="7"/>
  <c r="Q430" i="7"/>
  <c r="R430" i="7" s="1"/>
  <c r="P430" i="7"/>
  <c r="L430" i="7"/>
  <c r="M430" i="7" s="1"/>
  <c r="K430" i="7"/>
  <c r="G430" i="7"/>
  <c r="H430" i="7" s="1"/>
  <c r="F430" i="7"/>
  <c r="AF429" i="7"/>
  <c r="AG429" i="7" s="1"/>
  <c r="AE429" i="7"/>
  <c r="AA429" i="7"/>
  <c r="AB429" i="7" s="1"/>
  <c r="Z429" i="7"/>
  <c r="V429" i="7"/>
  <c r="W429" i="7" s="1"/>
  <c r="U429" i="7"/>
  <c r="Q429" i="7"/>
  <c r="R429" i="7" s="1"/>
  <c r="P429" i="7"/>
  <c r="L429" i="7"/>
  <c r="M429" i="7" s="1"/>
  <c r="K429" i="7"/>
  <c r="G429" i="7"/>
  <c r="H429" i="7" s="1"/>
  <c r="F429" i="7"/>
  <c r="AF428" i="7"/>
  <c r="AG428" i="7" s="1"/>
  <c r="AE428" i="7"/>
  <c r="AA428" i="7"/>
  <c r="AB428" i="7" s="1"/>
  <c r="Z428" i="7"/>
  <c r="V428" i="7"/>
  <c r="W428" i="7" s="1"/>
  <c r="U428" i="7"/>
  <c r="Q428" i="7"/>
  <c r="R428" i="7" s="1"/>
  <c r="P428" i="7"/>
  <c r="L428" i="7"/>
  <c r="M428" i="7" s="1"/>
  <c r="K428" i="7"/>
  <c r="G428" i="7"/>
  <c r="H428" i="7" s="1"/>
  <c r="F428" i="7"/>
  <c r="AF427" i="7"/>
  <c r="AG427" i="7" s="1"/>
  <c r="AE427" i="7"/>
  <c r="AA427" i="7"/>
  <c r="AB427" i="7" s="1"/>
  <c r="Z427" i="7"/>
  <c r="V427" i="7"/>
  <c r="W427" i="7" s="1"/>
  <c r="U427" i="7"/>
  <c r="Q427" i="7"/>
  <c r="R427" i="7" s="1"/>
  <c r="P427" i="7"/>
  <c r="L427" i="7"/>
  <c r="M427" i="7" s="1"/>
  <c r="K427" i="7"/>
  <c r="G427" i="7"/>
  <c r="H427" i="7" s="1"/>
  <c r="F427" i="7"/>
  <c r="AF426" i="7"/>
  <c r="AG426" i="7" s="1"/>
  <c r="AE426" i="7"/>
  <c r="AA426" i="7"/>
  <c r="AB426" i="7" s="1"/>
  <c r="Z426" i="7"/>
  <c r="V426" i="7"/>
  <c r="W426" i="7" s="1"/>
  <c r="U426" i="7"/>
  <c r="Q426" i="7"/>
  <c r="R426" i="7" s="1"/>
  <c r="P426" i="7"/>
  <c r="L426" i="7"/>
  <c r="M426" i="7" s="1"/>
  <c r="K426" i="7"/>
  <c r="G426" i="7"/>
  <c r="H426" i="7" s="1"/>
  <c r="F426" i="7"/>
  <c r="AF425" i="7"/>
  <c r="AG425" i="7" s="1"/>
  <c r="AE425" i="7"/>
  <c r="AA425" i="7"/>
  <c r="AB425" i="7" s="1"/>
  <c r="Z425" i="7"/>
  <c r="V425" i="7"/>
  <c r="W425" i="7" s="1"/>
  <c r="U425" i="7"/>
  <c r="Q425" i="7"/>
  <c r="R425" i="7" s="1"/>
  <c r="P425" i="7"/>
  <c r="L425" i="7"/>
  <c r="M425" i="7" s="1"/>
  <c r="K425" i="7"/>
  <c r="G425" i="7"/>
  <c r="H425" i="7" s="1"/>
  <c r="F425" i="7"/>
  <c r="AF424" i="7"/>
  <c r="AG424" i="7" s="1"/>
  <c r="AE424" i="7"/>
  <c r="AA424" i="7"/>
  <c r="AB424" i="7" s="1"/>
  <c r="Z424" i="7"/>
  <c r="V424" i="7"/>
  <c r="W424" i="7" s="1"/>
  <c r="U424" i="7"/>
  <c r="Q424" i="7"/>
  <c r="R424" i="7" s="1"/>
  <c r="P424" i="7"/>
  <c r="L424" i="7"/>
  <c r="M424" i="7" s="1"/>
  <c r="K424" i="7"/>
  <c r="G424" i="7"/>
  <c r="H424" i="7" s="1"/>
  <c r="F424" i="7"/>
  <c r="AF423" i="7"/>
  <c r="AG423" i="7" s="1"/>
  <c r="AE423" i="7"/>
  <c r="AA423" i="7"/>
  <c r="AB423" i="7" s="1"/>
  <c r="Z423" i="7"/>
  <c r="V423" i="7"/>
  <c r="W423" i="7" s="1"/>
  <c r="U423" i="7"/>
  <c r="Q423" i="7"/>
  <c r="R423" i="7" s="1"/>
  <c r="P423" i="7"/>
  <c r="L423" i="7"/>
  <c r="M423" i="7" s="1"/>
  <c r="K423" i="7"/>
  <c r="G423" i="7"/>
  <c r="H423" i="7" s="1"/>
  <c r="F423" i="7"/>
  <c r="AF422" i="7"/>
  <c r="AG422" i="7" s="1"/>
  <c r="AE422" i="7"/>
  <c r="AA422" i="7"/>
  <c r="AB422" i="7" s="1"/>
  <c r="Z422" i="7"/>
  <c r="V422" i="7"/>
  <c r="W422" i="7" s="1"/>
  <c r="U422" i="7"/>
  <c r="Q422" i="7"/>
  <c r="R422" i="7" s="1"/>
  <c r="P422" i="7"/>
  <c r="L422" i="7"/>
  <c r="M422" i="7" s="1"/>
  <c r="K422" i="7"/>
  <c r="G422" i="7"/>
  <c r="H422" i="7" s="1"/>
  <c r="F422" i="7"/>
  <c r="AF421" i="7"/>
  <c r="AG421" i="7" s="1"/>
  <c r="AE421" i="7"/>
  <c r="AA421" i="7"/>
  <c r="AB421" i="7" s="1"/>
  <c r="Z421" i="7"/>
  <c r="V421" i="7"/>
  <c r="W421" i="7" s="1"/>
  <c r="U421" i="7"/>
  <c r="Q421" i="7"/>
  <c r="R421" i="7" s="1"/>
  <c r="P421" i="7"/>
  <c r="L421" i="7"/>
  <c r="M421" i="7" s="1"/>
  <c r="K421" i="7"/>
  <c r="G421" i="7"/>
  <c r="H421" i="7" s="1"/>
  <c r="F421" i="7"/>
  <c r="AF420" i="7"/>
  <c r="AG420" i="7" s="1"/>
  <c r="AE420" i="7"/>
  <c r="AA420" i="7"/>
  <c r="AB420" i="7" s="1"/>
  <c r="Z420" i="7"/>
  <c r="V420" i="7"/>
  <c r="W420" i="7" s="1"/>
  <c r="U420" i="7"/>
  <c r="Q420" i="7"/>
  <c r="R420" i="7" s="1"/>
  <c r="P420" i="7"/>
  <c r="L420" i="7"/>
  <c r="M420" i="7" s="1"/>
  <c r="K420" i="7"/>
  <c r="G420" i="7"/>
  <c r="H420" i="7" s="1"/>
  <c r="F420" i="7"/>
  <c r="AF419" i="7"/>
  <c r="AG419" i="7" s="1"/>
  <c r="AE419" i="7"/>
  <c r="AA419" i="7"/>
  <c r="AB419" i="7" s="1"/>
  <c r="Z419" i="7"/>
  <c r="V419" i="7"/>
  <c r="W419" i="7" s="1"/>
  <c r="U419" i="7"/>
  <c r="Q419" i="7"/>
  <c r="R419" i="7" s="1"/>
  <c r="P419" i="7"/>
  <c r="L419" i="7"/>
  <c r="M419" i="7" s="1"/>
  <c r="K419" i="7"/>
  <c r="G419" i="7"/>
  <c r="H419" i="7" s="1"/>
  <c r="F419" i="7"/>
  <c r="AF418" i="7"/>
  <c r="AG418" i="7" s="1"/>
  <c r="AE418" i="7"/>
  <c r="AA418" i="7"/>
  <c r="AB418" i="7" s="1"/>
  <c r="Z418" i="7"/>
  <c r="V418" i="7"/>
  <c r="W418" i="7" s="1"/>
  <c r="U418" i="7"/>
  <c r="Q418" i="7"/>
  <c r="R418" i="7" s="1"/>
  <c r="P418" i="7"/>
  <c r="L418" i="7"/>
  <c r="M418" i="7" s="1"/>
  <c r="K418" i="7"/>
  <c r="G418" i="7"/>
  <c r="H418" i="7" s="1"/>
  <c r="F418" i="7"/>
  <c r="AF417" i="7"/>
  <c r="AG417" i="7" s="1"/>
  <c r="AE417" i="7"/>
  <c r="AA417" i="7"/>
  <c r="AB417" i="7" s="1"/>
  <c r="Z417" i="7"/>
  <c r="V417" i="7"/>
  <c r="W417" i="7" s="1"/>
  <c r="U417" i="7"/>
  <c r="Q417" i="7"/>
  <c r="R417" i="7" s="1"/>
  <c r="P417" i="7"/>
  <c r="L417" i="7"/>
  <c r="M417" i="7" s="1"/>
  <c r="K417" i="7"/>
  <c r="G417" i="7"/>
  <c r="H417" i="7" s="1"/>
  <c r="F417" i="7"/>
  <c r="AF416" i="7"/>
  <c r="AG416" i="7" s="1"/>
  <c r="AE416" i="7"/>
  <c r="AA416" i="7"/>
  <c r="AB416" i="7" s="1"/>
  <c r="Z416" i="7"/>
  <c r="V416" i="7"/>
  <c r="W416" i="7" s="1"/>
  <c r="U416" i="7"/>
  <c r="Q416" i="7"/>
  <c r="R416" i="7" s="1"/>
  <c r="P416" i="7"/>
  <c r="L416" i="7"/>
  <c r="M416" i="7" s="1"/>
  <c r="K416" i="7"/>
  <c r="G416" i="7"/>
  <c r="H416" i="7" s="1"/>
  <c r="F416" i="7"/>
  <c r="AF415" i="7"/>
  <c r="AG415" i="7" s="1"/>
  <c r="AE415" i="7"/>
  <c r="AA415" i="7"/>
  <c r="AB415" i="7" s="1"/>
  <c r="Z415" i="7"/>
  <c r="V415" i="7"/>
  <c r="W415" i="7" s="1"/>
  <c r="U415" i="7"/>
  <c r="Q415" i="7"/>
  <c r="R415" i="7" s="1"/>
  <c r="P415" i="7"/>
  <c r="L415" i="7"/>
  <c r="M415" i="7" s="1"/>
  <c r="K415" i="7"/>
  <c r="G415" i="7"/>
  <c r="H415" i="7" s="1"/>
  <c r="F415" i="7"/>
  <c r="AF414" i="7"/>
  <c r="AG414" i="7" s="1"/>
  <c r="AE414" i="7"/>
  <c r="AA414" i="7"/>
  <c r="AB414" i="7" s="1"/>
  <c r="Z414" i="7"/>
  <c r="V414" i="7"/>
  <c r="W414" i="7" s="1"/>
  <c r="U414" i="7"/>
  <c r="Q414" i="7"/>
  <c r="R414" i="7" s="1"/>
  <c r="P414" i="7"/>
  <c r="L414" i="7"/>
  <c r="M414" i="7" s="1"/>
  <c r="K414" i="7"/>
  <c r="G414" i="7"/>
  <c r="H414" i="7" s="1"/>
  <c r="F414" i="7"/>
  <c r="AF413" i="7"/>
  <c r="AG413" i="7" s="1"/>
  <c r="AE413" i="7"/>
  <c r="AA413" i="7"/>
  <c r="AB413" i="7" s="1"/>
  <c r="Z413" i="7"/>
  <c r="V413" i="7"/>
  <c r="W413" i="7" s="1"/>
  <c r="U413" i="7"/>
  <c r="Q413" i="7"/>
  <c r="R413" i="7" s="1"/>
  <c r="P413" i="7"/>
  <c r="L413" i="7"/>
  <c r="M413" i="7" s="1"/>
  <c r="K413" i="7"/>
  <c r="G413" i="7"/>
  <c r="H413" i="7" s="1"/>
  <c r="F413" i="7"/>
  <c r="AF412" i="7"/>
  <c r="AG412" i="7" s="1"/>
  <c r="AE412" i="7"/>
  <c r="AA412" i="7"/>
  <c r="AB412" i="7" s="1"/>
  <c r="Z412" i="7"/>
  <c r="V412" i="7"/>
  <c r="W412" i="7" s="1"/>
  <c r="U412" i="7"/>
  <c r="Q412" i="7"/>
  <c r="R412" i="7" s="1"/>
  <c r="P412" i="7"/>
  <c r="L412" i="7"/>
  <c r="M412" i="7" s="1"/>
  <c r="K412" i="7"/>
  <c r="G412" i="7"/>
  <c r="H412" i="7" s="1"/>
  <c r="F412" i="7"/>
  <c r="AF411" i="7"/>
  <c r="AG411" i="7" s="1"/>
  <c r="AE411" i="7"/>
  <c r="AA411" i="7"/>
  <c r="AB411" i="7" s="1"/>
  <c r="Z411" i="7"/>
  <c r="V411" i="7"/>
  <c r="W411" i="7" s="1"/>
  <c r="U411" i="7"/>
  <c r="Q411" i="7"/>
  <c r="R411" i="7" s="1"/>
  <c r="P411" i="7"/>
  <c r="L411" i="7"/>
  <c r="M411" i="7" s="1"/>
  <c r="K411" i="7"/>
  <c r="G411" i="7"/>
  <c r="H411" i="7" s="1"/>
  <c r="F411" i="7"/>
  <c r="AF410" i="7"/>
  <c r="AG410" i="7" s="1"/>
  <c r="AE410" i="7"/>
  <c r="AA410" i="7"/>
  <c r="AB410" i="7" s="1"/>
  <c r="Z410" i="7"/>
  <c r="V410" i="7"/>
  <c r="W410" i="7" s="1"/>
  <c r="U410" i="7"/>
  <c r="Q410" i="7"/>
  <c r="R410" i="7" s="1"/>
  <c r="P410" i="7"/>
  <c r="L410" i="7"/>
  <c r="M410" i="7" s="1"/>
  <c r="K410" i="7"/>
  <c r="G410" i="7"/>
  <c r="H410" i="7" s="1"/>
  <c r="F410" i="7"/>
  <c r="AF409" i="7"/>
  <c r="AG409" i="7" s="1"/>
  <c r="AE409" i="7"/>
  <c r="AA409" i="7"/>
  <c r="AB409" i="7" s="1"/>
  <c r="Z409" i="7"/>
  <c r="V409" i="7"/>
  <c r="W409" i="7" s="1"/>
  <c r="U409" i="7"/>
  <c r="Q409" i="7"/>
  <c r="R409" i="7" s="1"/>
  <c r="P409" i="7"/>
  <c r="L409" i="7"/>
  <c r="M409" i="7" s="1"/>
  <c r="K409" i="7"/>
  <c r="G409" i="7"/>
  <c r="H409" i="7" s="1"/>
  <c r="F409" i="7"/>
  <c r="AF408" i="7"/>
  <c r="AG408" i="7" s="1"/>
  <c r="AE408" i="7"/>
  <c r="AA408" i="7"/>
  <c r="AB408" i="7" s="1"/>
  <c r="Z408" i="7"/>
  <c r="V408" i="7"/>
  <c r="W408" i="7" s="1"/>
  <c r="U408" i="7"/>
  <c r="Q408" i="7"/>
  <c r="R408" i="7" s="1"/>
  <c r="P408" i="7"/>
  <c r="L408" i="7"/>
  <c r="M408" i="7" s="1"/>
  <c r="K408" i="7"/>
  <c r="G408" i="7"/>
  <c r="H408" i="7" s="1"/>
  <c r="F408" i="7"/>
  <c r="AF407" i="7"/>
  <c r="AG407" i="7" s="1"/>
  <c r="AE407" i="7"/>
  <c r="AA407" i="7"/>
  <c r="AB407" i="7" s="1"/>
  <c r="Z407" i="7"/>
  <c r="V407" i="7"/>
  <c r="W407" i="7" s="1"/>
  <c r="U407" i="7"/>
  <c r="Q407" i="7"/>
  <c r="R407" i="7" s="1"/>
  <c r="P407" i="7"/>
  <c r="L407" i="7"/>
  <c r="M407" i="7" s="1"/>
  <c r="K407" i="7"/>
  <c r="G407" i="7"/>
  <c r="H407" i="7" s="1"/>
  <c r="F407" i="7"/>
  <c r="AF406" i="7"/>
  <c r="AG406" i="7" s="1"/>
  <c r="AE406" i="7"/>
  <c r="AA406" i="7"/>
  <c r="AB406" i="7" s="1"/>
  <c r="Z406" i="7"/>
  <c r="V406" i="7"/>
  <c r="W406" i="7" s="1"/>
  <c r="U406" i="7"/>
  <c r="Q406" i="7"/>
  <c r="R406" i="7" s="1"/>
  <c r="P406" i="7"/>
  <c r="L406" i="7"/>
  <c r="M406" i="7" s="1"/>
  <c r="K406" i="7"/>
  <c r="G406" i="7"/>
  <c r="H406" i="7" s="1"/>
  <c r="F406" i="7"/>
  <c r="AF405" i="7"/>
  <c r="AG405" i="7" s="1"/>
  <c r="AE405" i="7"/>
  <c r="AA405" i="7"/>
  <c r="AB405" i="7" s="1"/>
  <c r="Z405" i="7"/>
  <c r="V405" i="7"/>
  <c r="W405" i="7" s="1"/>
  <c r="U405" i="7"/>
  <c r="Q405" i="7"/>
  <c r="R405" i="7" s="1"/>
  <c r="P405" i="7"/>
  <c r="L405" i="7"/>
  <c r="M405" i="7" s="1"/>
  <c r="K405" i="7"/>
  <c r="G405" i="7"/>
  <c r="H405" i="7" s="1"/>
  <c r="F405" i="7"/>
  <c r="AF404" i="7"/>
  <c r="AG404" i="7" s="1"/>
  <c r="AE404" i="7"/>
  <c r="AA404" i="7"/>
  <c r="AB404" i="7" s="1"/>
  <c r="Z404" i="7"/>
  <c r="V404" i="7"/>
  <c r="W404" i="7" s="1"/>
  <c r="U404" i="7"/>
  <c r="Q404" i="7"/>
  <c r="R404" i="7" s="1"/>
  <c r="P404" i="7"/>
  <c r="L404" i="7"/>
  <c r="M404" i="7" s="1"/>
  <c r="K404" i="7"/>
  <c r="G404" i="7"/>
  <c r="H404" i="7" s="1"/>
  <c r="F404" i="7"/>
  <c r="AF403" i="7"/>
  <c r="AG403" i="7" s="1"/>
  <c r="AE403" i="7"/>
  <c r="AA403" i="7"/>
  <c r="AB403" i="7" s="1"/>
  <c r="Z403" i="7"/>
  <c r="V403" i="7"/>
  <c r="W403" i="7" s="1"/>
  <c r="U403" i="7"/>
  <c r="Q403" i="7"/>
  <c r="R403" i="7" s="1"/>
  <c r="P403" i="7"/>
  <c r="L403" i="7"/>
  <c r="M403" i="7" s="1"/>
  <c r="K403" i="7"/>
  <c r="G403" i="7"/>
  <c r="H403" i="7" s="1"/>
  <c r="F403" i="7"/>
  <c r="AF402" i="7"/>
  <c r="AG402" i="7" s="1"/>
  <c r="AE402" i="7"/>
  <c r="AA402" i="7"/>
  <c r="AB402" i="7" s="1"/>
  <c r="Z402" i="7"/>
  <c r="V402" i="7"/>
  <c r="W402" i="7" s="1"/>
  <c r="U402" i="7"/>
  <c r="Q402" i="7"/>
  <c r="R402" i="7" s="1"/>
  <c r="P402" i="7"/>
  <c r="L402" i="7"/>
  <c r="M402" i="7" s="1"/>
  <c r="K402" i="7"/>
  <c r="G402" i="7"/>
  <c r="H402" i="7" s="1"/>
  <c r="F402" i="7"/>
  <c r="AF401" i="7"/>
  <c r="AG401" i="7" s="1"/>
  <c r="AE401" i="7"/>
  <c r="AA401" i="7"/>
  <c r="AB401" i="7" s="1"/>
  <c r="Z401" i="7"/>
  <c r="V401" i="7"/>
  <c r="W401" i="7" s="1"/>
  <c r="U401" i="7"/>
  <c r="Q401" i="7"/>
  <c r="R401" i="7" s="1"/>
  <c r="P401" i="7"/>
  <c r="L401" i="7"/>
  <c r="M401" i="7" s="1"/>
  <c r="K401" i="7"/>
  <c r="G401" i="7"/>
  <c r="H401" i="7" s="1"/>
  <c r="F401" i="7"/>
  <c r="AF400" i="7"/>
  <c r="AG400" i="7" s="1"/>
  <c r="AE400" i="7"/>
  <c r="AA400" i="7"/>
  <c r="AB400" i="7" s="1"/>
  <c r="Z400" i="7"/>
  <c r="V400" i="7"/>
  <c r="W400" i="7" s="1"/>
  <c r="U400" i="7"/>
  <c r="Q400" i="7"/>
  <c r="R400" i="7" s="1"/>
  <c r="P400" i="7"/>
  <c r="L400" i="7"/>
  <c r="M400" i="7" s="1"/>
  <c r="K400" i="7"/>
  <c r="G400" i="7"/>
  <c r="H400" i="7" s="1"/>
  <c r="F400" i="7"/>
  <c r="AF399" i="7"/>
  <c r="AG399" i="7" s="1"/>
  <c r="AE399" i="7"/>
  <c r="AA399" i="7"/>
  <c r="AB399" i="7" s="1"/>
  <c r="Z399" i="7"/>
  <c r="V399" i="7"/>
  <c r="W399" i="7" s="1"/>
  <c r="U399" i="7"/>
  <c r="Q399" i="7"/>
  <c r="R399" i="7" s="1"/>
  <c r="P399" i="7"/>
  <c r="L399" i="7"/>
  <c r="M399" i="7" s="1"/>
  <c r="K399" i="7"/>
  <c r="G399" i="7"/>
  <c r="H399" i="7" s="1"/>
  <c r="F399" i="7"/>
  <c r="AF398" i="7"/>
  <c r="AG398" i="7" s="1"/>
  <c r="AE398" i="7"/>
  <c r="AA398" i="7"/>
  <c r="AB398" i="7" s="1"/>
  <c r="Z398" i="7"/>
  <c r="V398" i="7"/>
  <c r="W398" i="7" s="1"/>
  <c r="U398" i="7"/>
  <c r="Q398" i="7"/>
  <c r="R398" i="7" s="1"/>
  <c r="P398" i="7"/>
  <c r="L398" i="7"/>
  <c r="M398" i="7" s="1"/>
  <c r="K398" i="7"/>
  <c r="G398" i="7"/>
  <c r="H398" i="7" s="1"/>
  <c r="F398" i="7"/>
  <c r="AF397" i="7"/>
  <c r="AG397" i="7" s="1"/>
  <c r="AE397" i="7"/>
  <c r="AA397" i="7"/>
  <c r="AB397" i="7" s="1"/>
  <c r="Z397" i="7"/>
  <c r="V397" i="7"/>
  <c r="W397" i="7" s="1"/>
  <c r="U397" i="7"/>
  <c r="Q397" i="7"/>
  <c r="R397" i="7" s="1"/>
  <c r="P397" i="7"/>
  <c r="L397" i="7"/>
  <c r="M397" i="7" s="1"/>
  <c r="K397" i="7"/>
  <c r="G397" i="7"/>
  <c r="H397" i="7" s="1"/>
  <c r="F397" i="7"/>
  <c r="AF396" i="7"/>
  <c r="AG396" i="7" s="1"/>
  <c r="AE396" i="7"/>
  <c r="AA396" i="7"/>
  <c r="AB396" i="7" s="1"/>
  <c r="Z396" i="7"/>
  <c r="V396" i="7"/>
  <c r="W396" i="7" s="1"/>
  <c r="U396" i="7"/>
  <c r="Q396" i="7"/>
  <c r="R396" i="7" s="1"/>
  <c r="P396" i="7"/>
  <c r="L396" i="7"/>
  <c r="M396" i="7" s="1"/>
  <c r="K396" i="7"/>
  <c r="G396" i="7"/>
  <c r="H396" i="7" s="1"/>
  <c r="F396" i="7"/>
  <c r="AF395" i="7"/>
  <c r="AG395" i="7" s="1"/>
  <c r="AE395" i="7"/>
  <c r="AA395" i="7"/>
  <c r="AB395" i="7" s="1"/>
  <c r="Z395" i="7"/>
  <c r="V395" i="7"/>
  <c r="W395" i="7" s="1"/>
  <c r="U395" i="7"/>
  <c r="Q395" i="7"/>
  <c r="R395" i="7" s="1"/>
  <c r="P395" i="7"/>
  <c r="L395" i="7"/>
  <c r="M395" i="7" s="1"/>
  <c r="K395" i="7"/>
  <c r="G395" i="7"/>
  <c r="H395" i="7" s="1"/>
  <c r="F395" i="7"/>
  <c r="AF394" i="7"/>
  <c r="AG394" i="7" s="1"/>
  <c r="AE394" i="7"/>
  <c r="AA394" i="7"/>
  <c r="AB394" i="7" s="1"/>
  <c r="Z394" i="7"/>
  <c r="V394" i="7"/>
  <c r="W394" i="7" s="1"/>
  <c r="U394" i="7"/>
  <c r="Q394" i="7"/>
  <c r="R394" i="7" s="1"/>
  <c r="P394" i="7"/>
  <c r="L394" i="7"/>
  <c r="M394" i="7" s="1"/>
  <c r="K394" i="7"/>
  <c r="G394" i="7"/>
  <c r="H394" i="7" s="1"/>
  <c r="F394" i="7"/>
  <c r="AF393" i="7"/>
  <c r="AG393" i="7" s="1"/>
  <c r="AE393" i="7"/>
  <c r="AA393" i="7"/>
  <c r="AB393" i="7" s="1"/>
  <c r="Z393" i="7"/>
  <c r="V393" i="7"/>
  <c r="W393" i="7" s="1"/>
  <c r="U393" i="7"/>
  <c r="Q393" i="7"/>
  <c r="R393" i="7" s="1"/>
  <c r="P393" i="7"/>
  <c r="L393" i="7"/>
  <c r="M393" i="7" s="1"/>
  <c r="K393" i="7"/>
  <c r="G393" i="7"/>
  <c r="H393" i="7" s="1"/>
  <c r="F393" i="7"/>
  <c r="AF392" i="7"/>
  <c r="AG392" i="7" s="1"/>
  <c r="AE392" i="7"/>
  <c r="AA392" i="7"/>
  <c r="AB392" i="7" s="1"/>
  <c r="Z392" i="7"/>
  <c r="V392" i="7"/>
  <c r="W392" i="7" s="1"/>
  <c r="U392" i="7"/>
  <c r="Q392" i="7"/>
  <c r="R392" i="7" s="1"/>
  <c r="P392" i="7"/>
  <c r="L392" i="7"/>
  <c r="M392" i="7" s="1"/>
  <c r="K392" i="7"/>
  <c r="G392" i="7"/>
  <c r="H392" i="7" s="1"/>
  <c r="F392" i="7"/>
  <c r="AF391" i="7"/>
  <c r="AG391" i="7" s="1"/>
  <c r="AE391" i="7"/>
  <c r="AA391" i="7"/>
  <c r="AB391" i="7" s="1"/>
  <c r="Z391" i="7"/>
  <c r="V391" i="7"/>
  <c r="W391" i="7" s="1"/>
  <c r="U391" i="7"/>
  <c r="Q391" i="7"/>
  <c r="R391" i="7" s="1"/>
  <c r="P391" i="7"/>
  <c r="L391" i="7"/>
  <c r="M391" i="7" s="1"/>
  <c r="K391" i="7"/>
  <c r="G391" i="7"/>
  <c r="H391" i="7" s="1"/>
  <c r="F391" i="7"/>
  <c r="AF390" i="7"/>
  <c r="AG390" i="7" s="1"/>
  <c r="AE390" i="7"/>
  <c r="AA390" i="7"/>
  <c r="AB390" i="7" s="1"/>
  <c r="Z390" i="7"/>
  <c r="V390" i="7"/>
  <c r="W390" i="7" s="1"/>
  <c r="U390" i="7"/>
  <c r="Q390" i="7"/>
  <c r="R390" i="7" s="1"/>
  <c r="P390" i="7"/>
  <c r="L390" i="7"/>
  <c r="M390" i="7" s="1"/>
  <c r="K390" i="7"/>
  <c r="G390" i="7"/>
  <c r="H390" i="7" s="1"/>
  <c r="F390" i="7"/>
  <c r="AF389" i="7"/>
  <c r="AG389" i="7" s="1"/>
  <c r="AE389" i="7"/>
  <c r="AA389" i="7"/>
  <c r="AB389" i="7" s="1"/>
  <c r="Z389" i="7"/>
  <c r="V389" i="7"/>
  <c r="W389" i="7" s="1"/>
  <c r="U389" i="7"/>
  <c r="Q389" i="7"/>
  <c r="R389" i="7" s="1"/>
  <c r="P389" i="7"/>
  <c r="L389" i="7"/>
  <c r="M389" i="7" s="1"/>
  <c r="K389" i="7"/>
  <c r="G389" i="7"/>
  <c r="H389" i="7" s="1"/>
  <c r="F389" i="7"/>
  <c r="AF388" i="7"/>
  <c r="AG388" i="7" s="1"/>
  <c r="AE388" i="7"/>
  <c r="AA388" i="7"/>
  <c r="AB388" i="7" s="1"/>
  <c r="Z388" i="7"/>
  <c r="V388" i="7"/>
  <c r="W388" i="7" s="1"/>
  <c r="U388" i="7"/>
  <c r="Q388" i="7"/>
  <c r="R388" i="7" s="1"/>
  <c r="P388" i="7"/>
  <c r="L388" i="7"/>
  <c r="M388" i="7" s="1"/>
  <c r="K388" i="7"/>
  <c r="G388" i="7"/>
  <c r="H388" i="7" s="1"/>
  <c r="F388" i="7"/>
  <c r="AF387" i="7"/>
  <c r="AG387" i="7" s="1"/>
  <c r="AE387" i="7"/>
  <c r="AA387" i="7"/>
  <c r="AB387" i="7" s="1"/>
  <c r="Z387" i="7"/>
  <c r="V387" i="7"/>
  <c r="W387" i="7" s="1"/>
  <c r="U387" i="7"/>
  <c r="Q387" i="7"/>
  <c r="R387" i="7" s="1"/>
  <c r="P387" i="7"/>
  <c r="L387" i="7"/>
  <c r="M387" i="7" s="1"/>
  <c r="K387" i="7"/>
  <c r="G387" i="7"/>
  <c r="H387" i="7" s="1"/>
  <c r="F387" i="7"/>
  <c r="AF386" i="7"/>
  <c r="AG386" i="7" s="1"/>
  <c r="AE386" i="7"/>
  <c r="AA386" i="7"/>
  <c r="AB386" i="7" s="1"/>
  <c r="Z386" i="7"/>
  <c r="V386" i="7"/>
  <c r="W386" i="7" s="1"/>
  <c r="U386" i="7"/>
  <c r="Q386" i="7"/>
  <c r="R386" i="7" s="1"/>
  <c r="P386" i="7"/>
  <c r="L386" i="7"/>
  <c r="M386" i="7" s="1"/>
  <c r="K386" i="7"/>
  <c r="G386" i="7"/>
  <c r="H386" i="7" s="1"/>
  <c r="F386" i="7"/>
  <c r="AF385" i="7"/>
  <c r="AG385" i="7" s="1"/>
  <c r="AE385" i="7"/>
  <c r="AA385" i="7"/>
  <c r="AB385" i="7" s="1"/>
  <c r="Z385" i="7"/>
  <c r="V385" i="7"/>
  <c r="W385" i="7" s="1"/>
  <c r="U385" i="7"/>
  <c r="Q385" i="7"/>
  <c r="R385" i="7" s="1"/>
  <c r="P385" i="7"/>
  <c r="L385" i="7"/>
  <c r="M385" i="7" s="1"/>
  <c r="K385" i="7"/>
  <c r="G385" i="7"/>
  <c r="H385" i="7" s="1"/>
  <c r="F385" i="7"/>
  <c r="AF384" i="7"/>
  <c r="AG384" i="7" s="1"/>
  <c r="AE384" i="7"/>
  <c r="AA384" i="7"/>
  <c r="AB384" i="7" s="1"/>
  <c r="Z384" i="7"/>
  <c r="V384" i="7"/>
  <c r="W384" i="7" s="1"/>
  <c r="U384" i="7"/>
  <c r="Q384" i="7"/>
  <c r="R384" i="7" s="1"/>
  <c r="P384" i="7"/>
  <c r="L384" i="7"/>
  <c r="M384" i="7" s="1"/>
  <c r="K384" i="7"/>
  <c r="G384" i="7"/>
  <c r="H384" i="7" s="1"/>
  <c r="F384" i="7"/>
  <c r="AF383" i="7"/>
  <c r="AG383" i="7" s="1"/>
  <c r="AE383" i="7"/>
  <c r="AA383" i="7"/>
  <c r="AB383" i="7" s="1"/>
  <c r="Z383" i="7"/>
  <c r="V383" i="7"/>
  <c r="W383" i="7" s="1"/>
  <c r="U383" i="7"/>
  <c r="Q383" i="7"/>
  <c r="R383" i="7" s="1"/>
  <c r="P383" i="7"/>
  <c r="L383" i="7"/>
  <c r="M383" i="7" s="1"/>
  <c r="K383" i="7"/>
  <c r="G383" i="7"/>
  <c r="H383" i="7" s="1"/>
  <c r="F383" i="7"/>
  <c r="AF382" i="7"/>
  <c r="AG382" i="7" s="1"/>
  <c r="AE382" i="7"/>
  <c r="AA382" i="7"/>
  <c r="AB382" i="7" s="1"/>
  <c r="Z382" i="7"/>
  <c r="V382" i="7"/>
  <c r="W382" i="7" s="1"/>
  <c r="U382" i="7"/>
  <c r="Q382" i="7"/>
  <c r="R382" i="7" s="1"/>
  <c r="P382" i="7"/>
  <c r="L382" i="7"/>
  <c r="M382" i="7" s="1"/>
  <c r="K382" i="7"/>
  <c r="G382" i="7"/>
  <c r="H382" i="7" s="1"/>
  <c r="F382" i="7"/>
  <c r="AF381" i="7"/>
  <c r="AG381" i="7" s="1"/>
  <c r="AE381" i="7"/>
  <c r="AA381" i="7"/>
  <c r="AB381" i="7" s="1"/>
  <c r="Z381" i="7"/>
  <c r="V381" i="7"/>
  <c r="W381" i="7" s="1"/>
  <c r="U381" i="7"/>
  <c r="Q381" i="7"/>
  <c r="R381" i="7" s="1"/>
  <c r="P381" i="7"/>
  <c r="L381" i="7"/>
  <c r="M381" i="7" s="1"/>
  <c r="K381" i="7"/>
  <c r="G381" i="7"/>
  <c r="H381" i="7" s="1"/>
  <c r="F381" i="7"/>
  <c r="AF380" i="7"/>
  <c r="AG380" i="7" s="1"/>
  <c r="AE380" i="7"/>
  <c r="AA380" i="7"/>
  <c r="AB380" i="7" s="1"/>
  <c r="Z380" i="7"/>
  <c r="V380" i="7"/>
  <c r="W380" i="7" s="1"/>
  <c r="U380" i="7"/>
  <c r="Q380" i="7"/>
  <c r="R380" i="7" s="1"/>
  <c r="P380" i="7"/>
  <c r="L380" i="7"/>
  <c r="M380" i="7" s="1"/>
  <c r="K380" i="7"/>
  <c r="G380" i="7"/>
  <c r="H380" i="7" s="1"/>
  <c r="F380" i="7"/>
  <c r="AF379" i="7"/>
  <c r="AG379" i="7" s="1"/>
  <c r="AE379" i="7"/>
  <c r="AA379" i="7"/>
  <c r="AB379" i="7" s="1"/>
  <c r="Z379" i="7"/>
  <c r="V379" i="7"/>
  <c r="W379" i="7" s="1"/>
  <c r="U379" i="7"/>
  <c r="Q379" i="7"/>
  <c r="R379" i="7" s="1"/>
  <c r="P379" i="7"/>
  <c r="L379" i="7"/>
  <c r="M379" i="7" s="1"/>
  <c r="K379" i="7"/>
  <c r="G379" i="7"/>
  <c r="H379" i="7" s="1"/>
  <c r="F379" i="7"/>
  <c r="AF378" i="7"/>
  <c r="AG378" i="7" s="1"/>
  <c r="AE378" i="7"/>
  <c r="AA378" i="7"/>
  <c r="AB378" i="7" s="1"/>
  <c r="Z378" i="7"/>
  <c r="V378" i="7"/>
  <c r="W378" i="7" s="1"/>
  <c r="U378" i="7"/>
  <c r="Q378" i="7"/>
  <c r="R378" i="7" s="1"/>
  <c r="P378" i="7"/>
  <c r="L378" i="7"/>
  <c r="M378" i="7" s="1"/>
  <c r="K378" i="7"/>
  <c r="G378" i="7"/>
  <c r="H378" i="7" s="1"/>
  <c r="F378" i="7"/>
  <c r="AF377" i="7"/>
  <c r="AG377" i="7" s="1"/>
  <c r="AE377" i="7"/>
  <c r="AA377" i="7"/>
  <c r="AB377" i="7" s="1"/>
  <c r="Z377" i="7"/>
  <c r="V377" i="7"/>
  <c r="W377" i="7" s="1"/>
  <c r="U377" i="7"/>
  <c r="Q377" i="7"/>
  <c r="R377" i="7" s="1"/>
  <c r="P377" i="7"/>
  <c r="L377" i="7"/>
  <c r="M377" i="7" s="1"/>
  <c r="K377" i="7"/>
  <c r="G377" i="7"/>
  <c r="H377" i="7" s="1"/>
  <c r="F377" i="7"/>
  <c r="AF376" i="7"/>
  <c r="AG376" i="7" s="1"/>
  <c r="AE376" i="7"/>
  <c r="AA376" i="7"/>
  <c r="AB376" i="7" s="1"/>
  <c r="Z376" i="7"/>
  <c r="V376" i="7"/>
  <c r="W376" i="7" s="1"/>
  <c r="U376" i="7"/>
  <c r="Q376" i="7"/>
  <c r="R376" i="7" s="1"/>
  <c r="P376" i="7"/>
  <c r="L376" i="7"/>
  <c r="M376" i="7" s="1"/>
  <c r="K376" i="7"/>
  <c r="G376" i="7"/>
  <c r="H376" i="7" s="1"/>
  <c r="F376" i="7"/>
  <c r="AF375" i="7"/>
  <c r="AG375" i="7" s="1"/>
  <c r="AE375" i="7"/>
  <c r="AA375" i="7"/>
  <c r="AB375" i="7" s="1"/>
  <c r="Z375" i="7"/>
  <c r="V375" i="7"/>
  <c r="W375" i="7" s="1"/>
  <c r="U375" i="7"/>
  <c r="Q375" i="7"/>
  <c r="R375" i="7" s="1"/>
  <c r="P375" i="7"/>
  <c r="L375" i="7"/>
  <c r="M375" i="7" s="1"/>
  <c r="K375" i="7"/>
  <c r="G375" i="7"/>
  <c r="H375" i="7" s="1"/>
  <c r="F375" i="7"/>
  <c r="AF374" i="7"/>
  <c r="AG374" i="7" s="1"/>
  <c r="AE374" i="7"/>
  <c r="AA374" i="7"/>
  <c r="AB374" i="7" s="1"/>
  <c r="Z374" i="7"/>
  <c r="V374" i="7"/>
  <c r="W374" i="7" s="1"/>
  <c r="U374" i="7"/>
  <c r="Q374" i="7"/>
  <c r="R374" i="7" s="1"/>
  <c r="P374" i="7"/>
  <c r="L374" i="7"/>
  <c r="M374" i="7" s="1"/>
  <c r="K374" i="7"/>
  <c r="G374" i="7"/>
  <c r="H374" i="7" s="1"/>
  <c r="F374" i="7"/>
  <c r="AF373" i="7"/>
  <c r="AG373" i="7" s="1"/>
  <c r="AE373" i="7"/>
  <c r="AA373" i="7"/>
  <c r="AB373" i="7" s="1"/>
  <c r="Z373" i="7"/>
  <c r="V373" i="7"/>
  <c r="W373" i="7" s="1"/>
  <c r="U373" i="7"/>
  <c r="Q373" i="7"/>
  <c r="R373" i="7" s="1"/>
  <c r="P373" i="7"/>
  <c r="L373" i="7"/>
  <c r="M373" i="7" s="1"/>
  <c r="K373" i="7"/>
  <c r="G373" i="7"/>
  <c r="H373" i="7" s="1"/>
  <c r="F373" i="7"/>
  <c r="AF372" i="7"/>
  <c r="AG372" i="7" s="1"/>
  <c r="AE372" i="7"/>
  <c r="AA372" i="7"/>
  <c r="AB372" i="7" s="1"/>
  <c r="Z372" i="7"/>
  <c r="V372" i="7"/>
  <c r="W372" i="7" s="1"/>
  <c r="U372" i="7"/>
  <c r="Q372" i="7"/>
  <c r="R372" i="7" s="1"/>
  <c r="P372" i="7"/>
  <c r="L372" i="7"/>
  <c r="M372" i="7" s="1"/>
  <c r="K372" i="7"/>
  <c r="G372" i="7"/>
  <c r="H372" i="7" s="1"/>
  <c r="F372" i="7"/>
  <c r="AF371" i="7"/>
  <c r="AG371" i="7" s="1"/>
  <c r="AE371" i="7"/>
  <c r="AA371" i="7"/>
  <c r="AB371" i="7" s="1"/>
  <c r="Z371" i="7"/>
  <c r="V371" i="7"/>
  <c r="W371" i="7" s="1"/>
  <c r="U371" i="7"/>
  <c r="Q371" i="7"/>
  <c r="R371" i="7" s="1"/>
  <c r="P371" i="7"/>
  <c r="L371" i="7"/>
  <c r="M371" i="7" s="1"/>
  <c r="K371" i="7"/>
  <c r="G371" i="7"/>
  <c r="H371" i="7" s="1"/>
  <c r="F371" i="7"/>
  <c r="AF370" i="7"/>
  <c r="AG370" i="7" s="1"/>
  <c r="AE370" i="7"/>
  <c r="AA370" i="7"/>
  <c r="AB370" i="7" s="1"/>
  <c r="Z370" i="7"/>
  <c r="V370" i="7"/>
  <c r="W370" i="7" s="1"/>
  <c r="U370" i="7"/>
  <c r="Q370" i="7"/>
  <c r="R370" i="7" s="1"/>
  <c r="P370" i="7"/>
  <c r="L370" i="7"/>
  <c r="M370" i="7" s="1"/>
  <c r="K370" i="7"/>
  <c r="G370" i="7"/>
  <c r="H370" i="7" s="1"/>
  <c r="F370" i="7"/>
  <c r="AF369" i="7"/>
  <c r="AG369" i="7" s="1"/>
  <c r="AE369" i="7"/>
  <c r="AA369" i="7"/>
  <c r="AB369" i="7" s="1"/>
  <c r="Z369" i="7"/>
  <c r="V369" i="7"/>
  <c r="W369" i="7" s="1"/>
  <c r="U369" i="7"/>
  <c r="Q369" i="7"/>
  <c r="R369" i="7" s="1"/>
  <c r="P369" i="7"/>
  <c r="L369" i="7"/>
  <c r="M369" i="7" s="1"/>
  <c r="K369" i="7"/>
  <c r="G369" i="7"/>
  <c r="H369" i="7" s="1"/>
  <c r="F369" i="7"/>
  <c r="AF368" i="7"/>
  <c r="AG368" i="7" s="1"/>
  <c r="AE368" i="7"/>
  <c r="AA368" i="7"/>
  <c r="AB368" i="7" s="1"/>
  <c r="Z368" i="7"/>
  <c r="V368" i="7"/>
  <c r="W368" i="7" s="1"/>
  <c r="U368" i="7"/>
  <c r="Q368" i="7"/>
  <c r="R368" i="7" s="1"/>
  <c r="P368" i="7"/>
  <c r="L368" i="7"/>
  <c r="M368" i="7" s="1"/>
  <c r="K368" i="7"/>
  <c r="G368" i="7"/>
  <c r="H368" i="7" s="1"/>
  <c r="F368" i="7"/>
  <c r="AF367" i="7"/>
  <c r="AG367" i="7" s="1"/>
  <c r="AE367" i="7"/>
  <c r="AA367" i="7"/>
  <c r="AB367" i="7" s="1"/>
  <c r="Z367" i="7"/>
  <c r="V367" i="7"/>
  <c r="W367" i="7" s="1"/>
  <c r="U367" i="7"/>
  <c r="Q367" i="7"/>
  <c r="R367" i="7" s="1"/>
  <c r="P367" i="7"/>
  <c r="L367" i="7"/>
  <c r="M367" i="7" s="1"/>
  <c r="K367" i="7"/>
  <c r="G367" i="7"/>
  <c r="H367" i="7" s="1"/>
  <c r="F367" i="7"/>
  <c r="AF366" i="7"/>
  <c r="AG366" i="7" s="1"/>
  <c r="AE366" i="7"/>
  <c r="AA366" i="7"/>
  <c r="AB366" i="7" s="1"/>
  <c r="Z366" i="7"/>
  <c r="V366" i="7"/>
  <c r="W366" i="7" s="1"/>
  <c r="U366" i="7"/>
  <c r="Q366" i="7"/>
  <c r="R366" i="7" s="1"/>
  <c r="P366" i="7"/>
  <c r="L366" i="7"/>
  <c r="M366" i="7" s="1"/>
  <c r="K366" i="7"/>
  <c r="G366" i="7"/>
  <c r="H366" i="7" s="1"/>
  <c r="F366" i="7"/>
  <c r="AF365" i="7"/>
  <c r="AG365" i="7" s="1"/>
  <c r="AE365" i="7"/>
  <c r="AA365" i="7"/>
  <c r="AB365" i="7" s="1"/>
  <c r="Z365" i="7"/>
  <c r="V365" i="7"/>
  <c r="W365" i="7" s="1"/>
  <c r="U365" i="7"/>
  <c r="Q365" i="7"/>
  <c r="R365" i="7" s="1"/>
  <c r="P365" i="7"/>
  <c r="L365" i="7"/>
  <c r="M365" i="7" s="1"/>
  <c r="K365" i="7"/>
  <c r="G365" i="7"/>
  <c r="H365" i="7" s="1"/>
  <c r="F365" i="7"/>
  <c r="AF364" i="7"/>
  <c r="AG364" i="7" s="1"/>
  <c r="AE364" i="7"/>
  <c r="AA364" i="7"/>
  <c r="AB364" i="7" s="1"/>
  <c r="Z364" i="7"/>
  <c r="V364" i="7"/>
  <c r="W364" i="7" s="1"/>
  <c r="U364" i="7"/>
  <c r="Q364" i="7"/>
  <c r="R364" i="7" s="1"/>
  <c r="P364" i="7"/>
  <c r="L364" i="7"/>
  <c r="M364" i="7" s="1"/>
  <c r="K364" i="7"/>
  <c r="G364" i="7"/>
  <c r="H364" i="7" s="1"/>
  <c r="F364" i="7"/>
  <c r="AF363" i="7"/>
  <c r="AG363" i="7" s="1"/>
  <c r="AE363" i="7"/>
  <c r="AA363" i="7"/>
  <c r="AB363" i="7" s="1"/>
  <c r="Z363" i="7"/>
  <c r="V363" i="7"/>
  <c r="W363" i="7" s="1"/>
  <c r="U363" i="7"/>
  <c r="Q363" i="7"/>
  <c r="R363" i="7" s="1"/>
  <c r="P363" i="7"/>
  <c r="L363" i="7"/>
  <c r="M363" i="7" s="1"/>
  <c r="K363" i="7"/>
  <c r="G363" i="7"/>
  <c r="H363" i="7" s="1"/>
  <c r="F363" i="7"/>
  <c r="AF362" i="7"/>
  <c r="AG362" i="7" s="1"/>
  <c r="AE362" i="7"/>
  <c r="AA362" i="7"/>
  <c r="AB362" i="7" s="1"/>
  <c r="Z362" i="7"/>
  <c r="V362" i="7"/>
  <c r="W362" i="7" s="1"/>
  <c r="U362" i="7"/>
  <c r="Q362" i="7"/>
  <c r="R362" i="7" s="1"/>
  <c r="P362" i="7"/>
  <c r="L362" i="7"/>
  <c r="M362" i="7" s="1"/>
  <c r="K362" i="7"/>
  <c r="G362" i="7"/>
  <c r="H362" i="7" s="1"/>
  <c r="F362" i="7"/>
  <c r="AF361" i="7"/>
  <c r="AG361" i="7" s="1"/>
  <c r="AE361" i="7"/>
  <c r="AA361" i="7"/>
  <c r="AB361" i="7" s="1"/>
  <c r="Z361" i="7"/>
  <c r="V361" i="7"/>
  <c r="W361" i="7" s="1"/>
  <c r="U361" i="7"/>
  <c r="Q361" i="7"/>
  <c r="R361" i="7" s="1"/>
  <c r="P361" i="7"/>
  <c r="L361" i="7"/>
  <c r="M361" i="7" s="1"/>
  <c r="K361" i="7"/>
  <c r="G361" i="7"/>
  <c r="H361" i="7" s="1"/>
  <c r="F361" i="7"/>
  <c r="AF360" i="7"/>
  <c r="AG360" i="7" s="1"/>
  <c r="AE360" i="7"/>
  <c r="AA360" i="7"/>
  <c r="AB360" i="7" s="1"/>
  <c r="Z360" i="7"/>
  <c r="V360" i="7"/>
  <c r="W360" i="7" s="1"/>
  <c r="U360" i="7"/>
  <c r="Q360" i="7"/>
  <c r="R360" i="7" s="1"/>
  <c r="P360" i="7"/>
  <c r="L360" i="7"/>
  <c r="M360" i="7" s="1"/>
  <c r="K360" i="7"/>
  <c r="G360" i="7"/>
  <c r="H360" i="7" s="1"/>
  <c r="F360" i="7"/>
  <c r="AF359" i="7"/>
  <c r="AG359" i="7" s="1"/>
  <c r="AE359" i="7"/>
  <c r="AA359" i="7"/>
  <c r="AB359" i="7" s="1"/>
  <c r="Z359" i="7"/>
  <c r="V359" i="7"/>
  <c r="W359" i="7" s="1"/>
  <c r="U359" i="7"/>
  <c r="Q359" i="7"/>
  <c r="R359" i="7" s="1"/>
  <c r="P359" i="7"/>
  <c r="L359" i="7"/>
  <c r="M359" i="7" s="1"/>
  <c r="K359" i="7"/>
  <c r="G359" i="7"/>
  <c r="H359" i="7" s="1"/>
  <c r="F359" i="7"/>
  <c r="AF358" i="7"/>
  <c r="AG358" i="7" s="1"/>
  <c r="AE358" i="7"/>
  <c r="AA358" i="7"/>
  <c r="AB358" i="7" s="1"/>
  <c r="Z358" i="7"/>
  <c r="V358" i="7"/>
  <c r="W358" i="7" s="1"/>
  <c r="U358" i="7"/>
  <c r="Q358" i="7"/>
  <c r="R358" i="7" s="1"/>
  <c r="P358" i="7"/>
  <c r="L358" i="7"/>
  <c r="M358" i="7" s="1"/>
  <c r="K358" i="7"/>
  <c r="G358" i="7"/>
  <c r="H358" i="7" s="1"/>
  <c r="F358" i="7"/>
  <c r="AF357" i="7"/>
  <c r="AG357" i="7" s="1"/>
  <c r="AE357" i="7"/>
  <c r="AA357" i="7"/>
  <c r="AB357" i="7" s="1"/>
  <c r="Z357" i="7"/>
  <c r="V357" i="7"/>
  <c r="W357" i="7" s="1"/>
  <c r="U357" i="7"/>
  <c r="Q357" i="7"/>
  <c r="R357" i="7" s="1"/>
  <c r="P357" i="7"/>
  <c r="L357" i="7"/>
  <c r="M357" i="7" s="1"/>
  <c r="K357" i="7"/>
  <c r="G357" i="7"/>
  <c r="H357" i="7" s="1"/>
  <c r="F357" i="7"/>
  <c r="AF356" i="7"/>
  <c r="AG356" i="7" s="1"/>
  <c r="AE356" i="7"/>
  <c r="AA356" i="7"/>
  <c r="AB356" i="7" s="1"/>
  <c r="Z356" i="7"/>
  <c r="V356" i="7"/>
  <c r="W356" i="7" s="1"/>
  <c r="U356" i="7"/>
  <c r="Q356" i="7"/>
  <c r="R356" i="7" s="1"/>
  <c r="P356" i="7"/>
  <c r="L356" i="7"/>
  <c r="M356" i="7" s="1"/>
  <c r="K356" i="7"/>
  <c r="G356" i="7"/>
  <c r="H356" i="7" s="1"/>
  <c r="F356" i="7"/>
  <c r="AF355" i="7"/>
  <c r="AG355" i="7" s="1"/>
  <c r="AE355" i="7"/>
  <c r="AA355" i="7"/>
  <c r="AB355" i="7" s="1"/>
  <c r="Z355" i="7"/>
  <c r="V355" i="7"/>
  <c r="W355" i="7" s="1"/>
  <c r="U355" i="7"/>
  <c r="Q355" i="7"/>
  <c r="R355" i="7" s="1"/>
  <c r="P355" i="7"/>
  <c r="L355" i="7"/>
  <c r="M355" i="7" s="1"/>
  <c r="K355" i="7"/>
  <c r="G355" i="7"/>
  <c r="H355" i="7" s="1"/>
  <c r="F355" i="7"/>
  <c r="AF354" i="7"/>
  <c r="AG354" i="7" s="1"/>
  <c r="AE354" i="7"/>
  <c r="AA354" i="7"/>
  <c r="AB354" i="7" s="1"/>
  <c r="Z354" i="7"/>
  <c r="V354" i="7"/>
  <c r="W354" i="7" s="1"/>
  <c r="U354" i="7"/>
  <c r="Q354" i="7"/>
  <c r="R354" i="7" s="1"/>
  <c r="P354" i="7"/>
  <c r="L354" i="7"/>
  <c r="M354" i="7" s="1"/>
  <c r="K354" i="7"/>
  <c r="G354" i="7"/>
  <c r="H354" i="7" s="1"/>
  <c r="F354" i="7"/>
  <c r="AF353" i="7"/>
  <c r="AG353" i="7" s="1"/>
  <c r="AE353" i="7"/>
  <c r="AA353" i="7"/>
  <c r="AB353" i="7" s="1"/>
  <c r="Z353" i="7"/>
  <c r="V353" i="7"/>
  <c r="W353" i="7" s="1"/>
  <c r="U353" i="7"/>
  <c r="Q353" i="7"/>
  <c r="R353" i="7" s="1"/>
  <c r="P353" i="7"/>
  <c r="L353" i="7"/>
  <c r="M353" i="7" s="1"/>
  <c r="K353" i="7"/>
  <c r="G353" i="7"/>
  <c r="H353" i="7" s="1"/>
  <c r="F353" i="7"/>
  <c r="AF352" i="7"/>
  <c r="AG352" i="7" s="1"/>
  <c r="AE352" i="7"/>
  <c r="AA352" i="7"/>
  <c r="AB352" i="7" s="1"/>
  <c r="Z352" i="7"/>
  <c r="V352" i="7"/>
  <c r="W352" i="7" s="1"/>
  <c r="U352" i="7"/>
  <c r="Q352" i="7"/>
  <c r="R352" i="7" s="1"/>
  <c r="P352" i="7"/>
  <c r="L352" i="7"/>
  <c r="M352" i="7" s="1"/>
  <c r="K352" i="7"/>
  <c r="G352" i="7"/>
  <c r="H352" i="7" s="1"/>
  <c r="F352" i="7"/>
  <c r="AF351" i="7"/>
  <c r="AG351" i="7" s="1"/>
  <c r="AE351" i="7"/>
  <c r="AA351" i="7"/>
  <c r="AB351" i="7" s="1"/>
  <c r="Z351" i="7"/>
  <c r="V351" i="7"/>
  <c r="W351" i="7" s="1"/>
  <c r="U351" i="7"/>
  <c r="Q351" i="7"/>
  <c r="R351" i="7" s="1"/>
  <c r="P351" i="7"/>
  <c r="L351" i="7"/>
  <c r="M351" i="7" s="1"/>
  <c r="K351" i="7"/>
  <c r="G351" i="7"/>
  <c r="H351" i="7" s="1"/>
  <c r="F351" i="7"/>
  <c r="AF350" i="7"/>
  <c r="AG350" i="7" s="1"/>
  <c r="AE350" i="7"/>
  <c r="AA350" i="7"/>
  <c r="AB350" i="7" s="1"/>
  <c r="Z350" i="7"/>
  <c r="V350" i="7"/>
  <c r="W350" i="7" s="1"/>
  <c r="U350" i="7"/>
  <c r="Q350" i="7"/>
  <c r="R350" i="7" s="1"/>
  <c r="P350" i="7"/>
  <c r="L350" i="7"/>
  <c r="M350" i="7" s="1"/>
  <c r="K350" i="7"/>
  <c r="G350" i="7"/>
  <c r="H350" i="7" s="1"/>
  <c r="F350" i="7"/>
  <c r="AF349" i="7"/>
  <c r="AG349" i="7" s="1"/>
  <c r="AE349" i="7"/>
  <c r="AA349" i="7"/>
  <c r="AB349" i="7" s="1"/>
  <c r="Z349" i="7"/>
  <c r="V349" i="7"/>
  <c r="W349" i="7" s="1"/>
  <c r="U349" i="7"/>
  <c r="Q349" i="7"/>
  <c r="R349" i="7" s="1"/>
  <c r="P349" i="7"/>
  <c r="L349" i="7"/>
  <c r="M349" i="7" s="1"/>
  <c r="K349" i="7"/>
  <c r="G349" i="7"/>
  <c r="H349" i="7" s="1"/>
  <c r="F349" i="7"/>
  <c r="AF348" i="7"/>
  <c r="AG348" i="7" s="1"/>
  <c r="AE348" i="7"/>
  <c r="AA348" i="7"/>
  <c r="AB348" i="7" s="1"/>
  <c r="Z348" i="7"/>
  <c r="V348" i="7"/>
  <c r="W348" i="7" s="1"/>
  <c r="U348" i="7"/>
  <c r="Q348" i="7"/>
  <c r="R348" i="7" s="1"/>
  <c r="P348" i="7"/>
  <c r="L348" i="7"/>
  <c r="M348" i="7" s="1"/>
  <c r="K348" i="7"/>
  <c r="G348" i="7"/>
  <c r="H348" i="7" s="1"/>
  <c r="F348" i="7"/>
  <c r="AF347" i="7"/>
  <c r="AG347" i="7" s="1"/>
  <c r="AE347" i="7"/>
  <c r="AA347" i="7"/>
  <c r="AB347" i="7" s="1"/>
  <c r="Z347" i="7"/>
  <c r="V347" i="7"/>
  <c r="W347" i="7" s="1"/>
  <c r="U347" i="7"/>
  <c r="Q347" i="7"/>
  <c r="R347" i="7" s="1"/>
  <c r="P347" i="7"/>
  <c r="L347" i="7"/>
  <c r="M347" i="7" s="1"/>
  <c r="K347" i="7"/>
  <c r="G347" i="7"/>
  <c r="H347" i="7" s="1"/>
  <c r="F347" i="7"/>
  <c r="AF346" i="7"/>
  <c r="AG346" i="7" s="1"/>
  <c r="AE346" i="7"/>
  <c r="AA346" i="7"/>
  <c r="AB346" i="7" s="1"/>
  <c r="Z346" i="7"/>
  <c r="V346" i="7"/>
  <c r="W346" i="7" s="1"/>
  <c r="U346" i="7"/>
  <c r="Q346" i="7"/>
  <c r="R346" i="7" s="1"/>
  <c r="P346" i="7"/>
  <c r="L346" i="7"/>
  <c r="M346" i="7" s="1"/>
  <c r="K346" i="7"/>
  <c r="G346" i="7"/>
  <c r="H346" i="7" s="1"/>
  <c r="F346" i="7"/>
  <c r="AF345" i="7"/>
  <c r="AG345" i="7" s="1"/>
  <c r="AE345" i="7"/>
  <c r="AA345" i="7"/>
  <c r="AB345" i="7" s="1"/>
  <c r="Z345" i="7"/>
  <c r="V345" i="7"/>
  <c r="W345" i="7" s="1"/>
  <c r="U345" i="7"/>
  <c r="Q345" i="7"/>
  <c r="R345" i="7" s="1"/>
  <c r="P345" i="7"/>
  <c r="L345" i="7"/>
  <c r="M345" i="7" s="1"/>
  <c r="K345" i="7"/>
  <c r="G345" i="7"/>
  <c r="H345" i="7" s="1"/>
  <c r="F345" i="7"/>
  <c r="AF344" i="7"/>
  <c r="AG344" i="7" s="1"/>
  <c r="AE344" i="7"/>
  <c r="AA344" i="7"/>
  <c r="AB344" i="7" s="1"/>
  <c r="Z344" i="7"/>
  <c r="V344" i="7"/>
  <c r="W344" i="7" s="1"/>
  <c r="U344" i="7"/>
  <c r="Q344" i="7"/>
  <c r="R344" i="7" s="1"/>
  <c r="P344" i="7"/>
  <c r="L344" i="7"/>
  <c r="M344" i="7" s="1"/>
  <c r="K344" i="7"/>
  <c r="G344" i="7"/>
  <c r="H344" i="7" s="1"/>
  <c r="F344" i="7"/>
  <c r="AF343" i="7"/>
  <c r="AG343" i="7" s="1"/>
  <c r="AE343" i="7"/>
  <c r="AA343" i="7"/>
  <c r="AB343" i="7" s="1"/>
  <c r="Z343" i="7"/>
  <c r="V343" i="7"/>
  <c r="W343" i="7" s="1"/>
  <c r="U343" i="7"/>
  <c r="Q343" i="7"/>
  <c r="R343" i="7" s="1"/>
  <c r="P343" i="7"/>
  <c r="L343" i="7"/>
  <c r="M343" i="7" s="1"/>
  <c r="K343" i="7"/>
  <c r="G343" i="7"/>
  <c r="H343" i="7" s="1"/>
  <c r="F343" i="7"/>
  <c r="AF342" i="7"/>
  <c r="AG342" i="7" s="1"/>
  <c r="AE342" i="7"/>
  <c r="AA342" i="7"/>
  <c r="AB342" i="7" s="1"/>
  <c r="Z342" i="7"/>
  <c r="V342" i="7"/>
  <c r="W342" i="7" s="1"/>
  <c r="U342" i="7"/>
  <c r="Q342" i="7"/>
  <c r="R342" i="7" s="1"/>
  <c r="P342" i="7"/>
  <c r="L342" i="7"/>
  <c r="M342" i="7" s="1"/>
  <c r="K342" i="7"/>
  <c r="G342" i="7"/>
  <c r="H342" i="7" s="1"/>
  <c r="F342" i="7"/>
  <c r="AF341" i="7"/>
  <c r="AG341" i="7" s="1"/>
  <c r="AE341" i="7"/>
  <c r="AA341" i="7"/>
  <c r="AB341" i="7" s="1"/>
  <c r="Z341" i="7"/>
  <c r="V341" i="7"/>
  <c r="W341" i="7" s="1"/>
  <c r="U341" i="7"/>
  <c r="Q341" i="7"/>
  <c r="R341" i="7" s="1"/>
  <c r="P341" i="7"/>
  <c r="L341" i="7"/>
  <c r="M341" i="7" s="1"/>
  <c r="K341" i="7"/>
  <c r="G341" i="7"/>
  <c r="H341" i="7" s="1"/>
  <c r="F341" i="7"/>
  <c r="AF340" i="7"/>
  <c r="AG340" i="7" s="1"/>
  <c r="AE340" i="7"/>
  <c r="AA340" i="7"/>
  <c r="AB340" i="7" s="1"/>
  <c r="Z340" i="7"/>
  <c r="V340" i="7"/>
  <c r="W340" i="7" s="1"/>
  <c r="U340" i="7"/>
  <c r="Q340" i="7"/>
  <c r="R340" i="7" s="1"/>
  <c r="P340" i="7"/>
  <c r="L340" i="7"/>
  <c r="M340" i="7" s="1"/>
  <c r="K340" i="7"/>
  <c r="G340" i="7"/>
  <c r="H340" i="7" s="1"/>
  <c r="F340" i="7"/>
  <c r="AF339" i="7"/>
  <c r="AG339" i="7" s="1"/>
  <c r="AE339" i="7"/>
  <c r="AA339" i="7"/>
  <c r="AB339" i="7" s="1"/>
  <c r="Z339" i="7"/>
  <c r="V339" i="7"/>
  <c r="W339" i="7" s="1"/>
  <c r="U339" i="7"/>
  <c r="Q339" i="7"/>
  <c r="R339" i="7" s="1"/>
  <c r="P339" i="7"/>
  <c r="L339" i="7"/>
  <c r="M339" i="7" s="1"/>
  <c r="K339" i="7"/>
  <c r="G339" i="7"/>
  <c r="H339" i="7" s="1"/>
  <c r="F339" i="7"/>
  <c r="AF338" i="7"/>
  <c r="AG338" i="7" s="1"/>
  <c r="AE338" i="7"/>
  <c r="AA338" i="7"/>
  <c r="AB338" i="7" s="1"/>
  <c r="Z338" i="7"/>
  <c r="V338" i="7"/>
  <c r="W338" i="7" s="1"/>
  <c r="U338" i="7"/>
  <c r="Q338" i="7"/>
  <c r="R338" i="7" s="1"/>
  <c r="P338" i="7"/>
  <c r="L338" i="7"/>
  <c r="M338" i="7" s="1"/>
  <c r="K338" i="7"/>
  <c r="G338" i="7"/>
  <c r="H338" i="7" s="1"/>
  <c r="F338" i="7"/>
  <c r="AF337" i="7"/>
  <c r="AG337" i="7" s="1"/>
  <c r="AE337" i="7"/>
  <c r="AA337" i="7"/>
  <c r="AB337" i="7" s="1"/>
  <c r="Z337" i="7"/>
  <c r="V337" i="7"/>
  <c r="W337" i="7" s="1"/>
  <c r="U337" i="7"/>
  <c r="Q337" i="7"/>
  <c r="R337" i="7" s="1"/>
  <c r="P337" i="7"/>
  <c r="L337" i="7"/>
  <c r="M337" i="7" s="1"/>
  <c r="K337" i="7"/>
  <c r="G337" i="7"/>
  <c r="H337" i="7" s="1"/>
  <c r="F337" i="7"/>
  <c r="AF336" i="7"/>
  <c r="AG336" i="7" s="1"/>
  <c r="AE336" i="7"/>
  <c r="AA336" i="7"/>
  <c r="AB336" i="7" s="1"/>
  <c r="Z336" i="7"/>
  <c r="V336" i="7"/>
  <c r="W336" i="7" s="1"/>
  <c r="U336" i="7"/>
  <c r="Q336" i="7"/>
  <c r="R336" i="7" s="1"/>
  <c r="P336" i="7"/>
  <c r="L336" i="7"/>
  <c r="M336" i="7" s="1"/>
  <c r="K336" i="7"/>
  <c r="G336" i="7"/>
  <c r="H336" i="7" s="1"/>
  <c r="F336" i="7"/>
  <c r="AF335" i="7"/>
  <c r="AG335" i="7" s="1"/>
  <c r="AE335" i="7"/>
  <c r="AA335" i="7"/>
  <c r="AB335" i="7" s="1"/>
  <c r="Z335" i="7"/>
  <c r="V335" i="7"/>
  <c r="W335" i="7" s="1"/>
  <c r="U335" i="7"/>
  <c r="Q335" i="7"/>
  <c r="R335" i="7" s="1"/>
  <c r="P335" i="7"/>
  <c r="L335" i="7"/>
  <c r="M335" i="7" s="1"/>
  <c r="K335" i="7"/>
  <c r="G335" i="7"/>
  <c r="H335" i="7" s="1"/>
  <c r="F335" i="7"/>
  <c r="AF334" i="7"/>
  <c r="AG334" i="7" s="1"/>
  <c r="AE334" i="7"/>
  <c r="AA334" i="7"/>
  <c r="AB334" i="7" s="1"/>
  <c r="Z334" i="7"/>
  <c r="V334" i="7"/>
  <c r="W334" i="7" s="1"/>
  <c r="U334" i="7"/>
  <c r="Q334" i="7"/>
  <c r="R334" i="7" s="1"/>
  <c r="P334" i="7"/>
  <c r="L334" i="7"/>
  <c r="M334" i="7" s="1"/>
  <c r="K334" i="7"/>
  <c r="G334" i="7"/>
  <c r="H334" i="7" s="1"/>
  <c r="F334" i="7"/>
  <c r="AF333" i="7"/>
  <c r="AG333" i="7" s="1"/>
  <c r="AE333" i="7"/>
  <c r="AA333" i="7"/>
  <c r="AB333" i="7" s="1"/>
  <c r="Z333" i="7"/>
  <c r="V333" i="7"/>
  <c r="W333" i="7" s="1"/>
  <c r="U333" i="7"/>
  <c r="Q333" i="7"/>
  <c r="R333" i="7" s="1"/>
  <c r="P333" i="7"/>
  <c r="L333" i="7"/>
  <c r="M333" i="7" s="1"/>
  <c r="K333" i="7"/>
  <c r="G333" i="7"/>
  <c r="H333" i="7" s="1"/>
  <c r="F333" i="7"/>
  <c r="AF332" i="7"/>
  <c r="AG332" i="7" s="1"/>
  <c r="AE332" i="7"/>
  <c r="AA332" i="7"/>
  <c r="AB332" i="7" s="1"/>
  <c r="Z332" i="7"/>
  <c r="V332" i="7"/>
  <c r="W332" i="7" s="1"/>
  <c r="U332" i="7"/>
  <c r="Q332" i="7"/>
  <c r="R332" i="7" s="1"/>
  <c r="P332" i="7"/>
  <c r="L332" i="7"/>
  <c r="M332" i="7" s="1"/>
  <c r="K332" i="7"/>
  <c r="G332" i="7"/>
  <c r="H332" i="7" s="1"/>
  <c r="F332" i="7"/>
  <c r="AF331" i="7"/>
  <c r="AG331" i="7" s="1"/>
  <c r="AE331" i="7"/>
  <c r="AA331" i="7"/>
  <c r="AB331" i="7" s="1"/>
  <c r="Z331" i="7"/>
  <c r="V331" i="7"/>
  <c r="W331" i="7" s="1"/>
  <c r="U331" i="7"/>
  <c r="Q331" i="7"/>
  <c r="R331" i="7" s="1"/>
  <c r="P331" i="7"/>
  <c r="L331" i="7"/>
  <c r="M331" i="7" s="1"/>
  <c r="K331" i="7"/>
  <c r="G331" i="7"/>
  <c r="H331" i="7" s="1"/>
  <c r="F331" i="7"/>
  <c r="AF330" i="7"/>
  <c r="AG330" i="7" s="1"/>
  <c r="AE330" i="7"/>
  <c r="AA330" i="7"/>
  <c r="AB330" i="7" s="1"/>
  <c r="Z330" i="7"/>
  <c r="V330" i="7"/>
  <c r="W330" i="7" s="1"/>
  <c r="U330" i="7"/>
  <c r="Q330" i="7"/>
  <c r="R330" i="7" s="1"/>
  <c r="P330" i="7"/>
  <c r="L330" i="7"/>
  <c r="M330" i="7" s="1"/>
  <c r="K330" i="7"/>
  <c r="G330" i="7"/>
  <c r="H330" i="7" s="1"/>
  <c r="F330" i="7"/>
  <c r="AF329" i="7"/>
  <c r="AG329" i="7" s="1"/>
  <c r="AE329" i="7"/>
  <c r="AA329" i="7"/>
  <c r="AB329" i="7" s="1"/>
  <c r="Z329" i="7"/>
  <c r="V329" i="7"/>
  <c r="W329" i="7" s="1"/>
  <c r="U329" i="7"/>
  <c r="Q329" i="7"/>
  <c r="R329" i="7" s="1"/>
  <c r="P329" i="7"/>
  <c r="L329" i="7"/>
  <c r="M329" i="7" s="1"/>
  <c r="K329" i="7"/>
  <c r="G329" i="7"/>
  <c r="H329" i="7" s="1"/>
  <c r="F329" i="7"/>
  <c r="AF328" i="7"/>
  <c r="AG328" i="7" s="1"/>
  <c r="AE328" i="7"/>
  <c r="AA328" i="7"/>
  <c r="AB328" i="7" s="1"/>
  <c r="Z328" i="7"/>
  <c r="V328" i="7"/>
  <c r="W328" i="7" s="1"/>
  <c r="U328" i="7"/>
  <c r="Q328" i="7"/>
  <c r="R328" i="7" s="1"/>
  <c r="P328" i="7"/>
  <c r="L328" i="7"/>
  <c r="M328" i="7" s="1"/>
  <c r="K328" i="7"/>
  <c r="G328" i="7"/>
  <c r="H328" i="7" s="1"/>
  <c r="F328" i="7"/>
  <c r="AF327" i="7"/>
  <c r="AG327" i="7" s="1"/>
  <c r="AE327" i="7"/>
  <c r="AA327" i="7"/>
  <c r="AB327" i="7" s="1"/>
  <c r="Z327" i="7"/>
  <c r="V327" i="7"/>
  <c r="W327" i="7" s="1"/>
  <c r="U327" i="7"/>
  <c r="Q327" i="7"/>
  <c r="R327" i="7" s="1"/>
  <c r="P327" i="7"/>
  <c r="L327" i="7"/>
  <c r="M327" i="7" s="1"/>
  <c r="K327" i="7"/>
  <c r="G327" i="7"/>
  <c r="H327" i="7" s="1"/>
  <c r="F327" i="7"/>
  <c r="AF326" i="7"/>
  <c r="AG326" i="7" s="1"/>
  <c r="AE326" i="7"/>
  <c r="AA326" i="7"/>
  <c r="AB326" i="7" s="1"/>
  <c r="Z326" i="7"/>
  <c r="V326" i="7"/>
  <c r="W326" i="7" s="1"/>
  <c r="U326" i="7"/>
  <c r="Q326" i="7"/>
  <c r="R326" i="7" s="1"/>
  <c r="P326" i="7"/>
  <c r="L326" i="7"/>
  <c r="M326" i="7" s="1"/>
  <c r="K326" i="7"/>
  <c r="G326" i="7"/>
  <c r="H326" i="7" s="1"/>
  <c r="F326" i="7"/>
  <c r="AF325" i="7"/>
  <c r="AG325" i="7" s="1"/>
  <c r="AE325" i="7"/>
  <c r="AA325" i="7"/>
  <c r="AB325" i="7" s="1"/>
  <c r="Z325" i="7"/>
  <c r="V325" i="7"/>
  <c r="W325" i="7" s="1"/>
  <c r="U325" i="7"/>
  <c r="Q325" i="7"/>
  <c r="R325" i="7" s="1"/>
  <c r="P325" i="7"/>
  <c r="L325" i="7"/>
  <c r="M325" i="7" s="1"/>
  <c r="K325" i="7"/>
  <c r="G325" i="7"/>
  <c r="H325" i="7" s="1"/>
  <c r="F325" i="7"/>
  <c r="AF324" i="7"/>
  <c r="AG324" i="7" s="1"/>
  <c r="AE324" i="7"/>
  <c r="AA324" i="7"/>
  <c r="AB324" i="7" s="1"/>
  <c r="Z324" i="7"/>
  <c r="V324" i="7"/>
  <c r="W324" i="7" s="1"/>
  <c r="U324" i="7"/>
  <c r="Q324" i="7"/>
  <c r="R324" i="7" s="1"/>
  <c r="P324" i="7"/>
  <c r="L324" i="7"/>
  <c r="M324" i="7" s="1"/>
  <c r="K324" i="7"/>
  <c r="G324" i="7"/>
  <c r="H324" i="7" s="1"/>
  <c r="F324" i="7"/>
  <c r="AF323" i="7"/>
  <c r="AG323" i="7" s="1"/>
  <c r="AE323" i="7"/>
  <c r="AA323" i="7"/>
  <c r="AB323" i="7" s="1"/>
  <c r="Z323" i="7"/>
  <c r="V323" i="7"/>
  <c r="W323" i="7" s="1"/>
  <c r="U323" i="7"/>
  <c r="Q323" i="7"/>
  <c r="R323" i="7" s="1"/>
  <c r="P323" i="7"/>
  <c r="L323" i="7"/>
  <c r="M323" i="7" s="1"/>
  <c r="K323" i="7"/>
  <c r="G323" i="7"/>
  <c r="H323" i="7" s="1"/>
  <c r="F323" i="7"/>
  <c r="AF322" i="7"/>
  <c r="AG322" i="7" s="1"/>
  <c r="AE322" i="7"/>
  <c r="AA322" i="7"/>
  <c r="AB322" i="7" s="1"/>
  <c r="Z322" i="7"/>
  <c r="V322" i="7"/>
  <c r="W322" i="7" s="1"/>
  <c r="U322" i="7"/>
  <c r="Q322" i="7"/>
  <c r="R322" i="7" s="1"/>
  <c r="P322" i="7"/>
  <c r="L322" i="7"/>
  <c r="M322" i="7" s="1"/>
  <c r="K322" i="7"/>
  <c r="G322" i="7"/>
  <c r="H322" i="7" s="1"/>
  <c r="F322" i="7"/>
  <c r="AF321" i="7"/>
  <c r="AG321" i="7" s="1"/>
  <c r="AE321" i="7"/>
  <c r="AA321" i="7"/>
  <c r="AB321" i="7" s="1"/>
  <c r="Z321" i="7"/>
  <c r="V321" i="7"/>
  <c r="W321" i="7" s="1"/>
  <c r="U321" i="7"/>
  <c r="Q321" i="7"/>
  <c r="R321" i="7" s="1"/>
  <c r="P321" i="7"/>
  <c r="L321" i="7"/>
  <c r="M321" i="7" s="1"/>
  <c r="K321" i="7"/>
  <c r="G321" i="7"/>
  <c r="H321" i="7" s="1"/>
  <c r="F321" i="7"/>
  <c r="AF320" i="7"/>
  <c r="AG320" i="7" s="1"/>
  <c r="AE320" i="7"/>
  <c r="AA320" i="7"/>
  <c r="AB320" i="7" s="1"/>
  <c r="Z320" i="7"/>
  <c r="V320" i="7"/>
  <c r="W320" i="7" s="1"/>
  <c r="U320" i="7"/>
  <c r="Q320" i="7"/>
  <c r="R320" i="7" s="1"/>
  <c r="P320" i="7"/>
  <c r="L320" i="7"/>
  <c r="M320" i="7" s="1"/>
  <c r="K320" i="7"/>
  <c r="G320" i="7"/>
  <c r="H320" i="7" s="1"/>
  <c r="F320" i="7"/>
  <c r="AF319" i="7"/>
  <c r="AG319" i="7" s="1"/>
  <c r="AE319" i="7"/>
  <c r="AA319" i="7"/>
  <c r="AB319" i="7" s="1"/>
  <c r="Z319" i="7"/>
  <c r="V319" i="7"/>
  <c r="W319" i="7" s="1"/>
  <c r="U319" i="7"/>
  <c r="Q319" i="7"/>
  <c r="R319" i="7" s="1"/>
  <c r="P319" i="7"/>
  <c r="L319" i="7"/>
  <c r="M319" i="7" s="1"/>
  <c r="K319" i="7"/>
  <c r="G319" i="7"/>
  <c r="H319" i="7" s="1"/>
  <c r="F319" i="7"/>
  <c r="AF318" i="7"/>
  <c r="AG318" i="7" s="1"/>
  <c r="AE318" i="7"/>
  <c r="AA318" i="7"/>
  <c r="AB318" i="7" s="1"/>
  <c r="Z318" i="7"/>
  <c r="V318" i="7"/>
  <c r="W318" i="7" s="1"/>
  <c r="U318" i="7"/>
  <c r="Q318" i="7"/>
  <c r="R318" i="7" s="1"/>
  <c r="P318" i="7"/>
  <c r="L318" i="7"/>
  <c r="M318" i="7" s="1"/>
  <c r="K318" i="7"/>
  <c r="G318" i="7"/>
  <c r="H318" i="7" s="1"/>
  <c r="F318" i="7"/>
  <c r="AF317" i="7"/>
  <c r="AG317" i="7" s="1"/>
  <c r="AE317" i="7"/>
  <c r="AA317" i="7"/>
  <c r="AB317" i="7" s="1"/>
  <c r="Z317" i="7"/>
  <c r="V317" i="7"/>
  <c r="W317" i="7" s="1"/>
  <c r="U317" i="7"/>
  <c r="Q317" i="7"/>
  <c r="R317" i="7" s="1"/>
  <c r="P317" i="7"/>
  <c r="L317" i="7"/>
  <c r="M317" i="7" s="1"/>
  <c r="K317" i="7"/>
  <c r="G317" i="7"/>
  <c r="H317" i="7" s="1"/>
  <c r="F317" i="7"/>
  <c r="AF316" i="7"/>
  <c r="AG316" i="7" s="1"/>
  <c r="AE316" i="7"/>
  <c r="AA316" i="7"/>
  <c r="AB316" i="7" s="1"/>
  <c r="Z316" i="7"/>
  <c r="V316" i="7"/>
  <c r="W316" i="7" s="1"/>
  <c r="U316" i="7"/>
  <c r="Q316" i="7"/>
  <c r="R316" i="7" s="1"/>
  <c r="P316" i="7"/>
  <c r="L316" i="7"/>
  <c r="M316" i="7" s="1"/>
  <c r="K316" i="7"/>
  <c r="G316" i="7"/>
  <c r="H316" i="7" s="1"/>
  <c r="F316" i="7"/>
  <c r="AF315" i="7"/>
  <c r="AG315" i="7" s="1"/>
  <c r="AE315" i="7"/>
  <c r="AA315" i="7"/>
  <c r="AB315" i="7" s="1"/>
  <c r="Z315" i="7"/>
  <c r="V315" i="7"/>
  <c r="W315" i="7" s="1"/>
  <c r="U315" i="7"/>
  <c r="Q315" i="7"/>
  <c r="R315" i="7" s="1"/>
  <c r="P315" i="7"/>
  <c r="L315" i="7"/>
  <c r="M315" i="7" s="1"/>
  <c r="K315" i="7"/>
  <c r="G315" i="7"/>
  <c r="H315" i="7" s="1"/>
  <c r="F315" i="7"/>
  <c r="AF314" i="7"/>
  <c r="AG314" i="7" s="1"/>
  <c r="AE314" i="7"/>
  <c r="AA314" i="7"/>
  <c r="AB314" i="7" s="1"/>
  <c r="Z314" i="7"/>
  <c r="V314" i="7"/>
  <c r="W314" i="7" s="1"/>
  <c r="U314" i="7"/>
  <c r="Q314" i="7"/>
  <c r="R314" i="7" s="1"/>
  <c r="P314" i="7"/>
  <c r="L314" i="7"/>
  <c r="M314" i="7" s="1"/>
  <c r="K314" i="7"/>
  <c r="G314" i="7"/>
  <c r="H314" i="7" s="1"/>
  <c r="F314" i="7"/>
  <c r="AF313" i="7"/>
  <c r="AG313" i="7" s="1"/>
  <c r="AE313" i="7"/>
  <c r="AA313" i="7"/>
  <c r="AB313" i="7" s="1"/>
  <c r="Z313" i="7"/>
  <c r="V313" i="7"/>
  <c r="W313" i="7" s="1"/>
  <c r="U313" i="7"/>
  <c r="Q313" i="7"/>
  <c r="R313" i="7" s="1"/>
  <c r="P313" i="7"/>
  <c r="L313" i="7"/>
  <c r="M313" i="7" s="1"/>
  <c r="K313" i="7"/>
  <c r="G313" i="7"/>
  <c r="H313" i="7" s="1"/>
  <c r="F313" i="7"/>
  <c r="AF312" i="7"/>
  <c r="AG312" i="7" s="1"/>
  <c r="AE312" i="7"/>
  <c r="AA312" i="7"/>
  <c r="AB312" i="7" s="1"/>
  <c r="Z312" i="7"/>
  <c r="V312" i="7"/>
  <c r="W312" i="7" s="1"/>
  <c r="U312" i="7"/>
  <c r="Q312" i="7"/>
  <c r="R312" i="7" s="1"/>
  <c r="P312" i="7"/>
  <c r="L312" i="7"/>
  <c r="M312" i="7" s="1"/>
  <c r="K312" i="7"/>
  <c r="G312" i="7"/>
  <c r="H312" i="7" s="1"/>
  <c r="F312" i="7"/>
  <c r="AF311" i="7"/>
  <c r="AG311" i="7" s="1"/>
  <c r="AE311" i="7"/>
  <c r="AA311" i="7"/>
  <c r="AB311" i="7" s="1"/>
  <c r="Z311" i="7"/>
  <c r="V311" i="7"/>
  <c r="W311" i="7" s="1"/>
  <c r="U311" i="7"/>
  <c r="Q311" i="7"/>
  <c r="R311" i="7" s="1"/>
  <c r="P311" i="7"/>
  <c r="L311" i="7"/>
  <c r="M311" i="7" s="1"/>
  <c r="K311" i="7"/>
  <c r="G311" i="7"/>
  <c r="H311" i="7" s="1"/>
  <c r="F311" i="7"/>
  <c r="AF310" i="7"/>
  <c r="AG310" i="7" s="1"/>
  <c r="AE310" i="7"/>
  <c r="AA310" i="7"/>
  <c r="AB310" i="7" s="1"/>
  <c r="Z310" i="7"/>
  <c r="V310" i="7"/>
  <c r="W310" i="7" s="1"/>
  <c r="U310" i="7"/>
  <c r="Q310" i="7"/>
  <c r="R310" i="7" s="1"/>
  <c r="P310" i="7"/>
  <c r="L310" i="7"/>
  <c r="M310" i="7" s="1"/>
  <c r="K310" i="7"/>
  <c r="G310" i="7"/>
  <c r="H310" i="7" s="1"/>
  <c r="F310" i="7"/>
  <c r="AF309" i="7"/>
  <c r="AG309" i="7" s="1"/>
  <c r="AE309" i="7"/>
  <c r="AA309" i="7"/>
  <c r="AB309" i="7" s="1"/>
  <c r="Z309" i="7"/>
  <c r="V309" i="7"/>
  <c r="W309" i="7" s="1"/>
  <c r="U309" i="7"/>
  <c r="Q309" i="7"/>
  <c r="R309" i="7" s="1"/>
  <c r="P309" i="7"/>
  <c r="L309" i="7"/>
  <c r="M309" i="7" s="1"/>
  <c r="K309" i="7"/>
  <c r="G309" i="7"/>
  <c r="H309" i="7" s="1"/>
  <c r="F309" i="7"/>
  <c r="AF308" i="7"/>
  <c r="AG308" i="7" s="1"/>
  <c r="AE308" i="7"/>
  <c r="AA308" i="7"/>
  <c r="AB308" i="7" s="1"/>
  <c r="Z308" i="7"/>
  <c r="V308" i="7"/>
  <c r="W308" i="7" s="1"/>
  <c r="U308" i="7"/>
  <c r="Q308" i="7"/>
  <c r="R308" i="7" s="1"/>
  <c r="P308" i="7"/>
  <c r="L308" i="7"/>
  <c r="M308" i="7" s="1"/>
  <c r="K308" i="7"/>
  <c r="G308" i="7"/>
  <c r="H308" i="7" s="1"/>
  <c r="F308" i="7"/>
  <c r="AF307" i="7"/>
  <c r="AG307" i="7" s="1"/>
  <c r="AE307" i="7"/>
  <c r="AA307" i="7"/>
  <c r="AB307" i="7" s="1"/>
  <c r="Z307" i="7"/>
  <c r="V307" i="7"/>
  <c r="W307" i="7" s="1"/>
  <c r="U307" i="7"/>
  <c r="Q307" i="7"/>
  <c r="R307" i="7" s="1"/>
  <c r="P307" i="7"/>
  <c r="L307" i="7"/>
  <c r="M307" i="7" s="1"/>
  <c r="K307" i="7"/>
  <c r="G307" i="7"/>
  <c r="H307" i="7" s="1"/>
  <c r="F307" i="7"/>
  <c r="AF306" i="7"/>
  <c r="AG306" i="7" s="1"/>
  <c r="AE306" i="7"/>
  <c r="AA306" i="7"/>
  <c r="AB306" i="7" s="1"/>
  <c r="Z306" i="7"/>
  <c r="V306" i="7"/>
  <c r="W306" i="7" s="1"/>
  <c r="U306" i="7"/>
  <c r="Q306" i="7"/>
  <c r="R306" i="7" s="1"/>
  <c r="P306" i="7"/>
  <c r="L306" i="7"/>
  <c r="M306" i="7" s="1"/>
  <c r="K306" i="7"/>
  <c r="G306" i="7"/>
  <c r="H306" i="7" s="1"/>
  <c r="F306" i="7"/>
  <c r="AF305" i="7"/>
  <c r="AG305" i="7" s="1"/>
  <c r="AE305" i="7"/>
  <c r="AA305" i="7"/>
  <c r="AB305" i="7" s="1"/>
  <c r="Z305" i="7"/>
  <c r="V305" i="7"/>
  <c r="W305" i="7" s="1"/>
  <c r="U305" i="7"/>
  <c r="Q305" i="7"/>
  <c r="R305" i="7" s="1"/>
  <c r="P305" i="7"/>
  <c r="L305" i="7"/>
  <c r="M305" i="7" s="1"/>
  <c r="K305" i="7"/>
  <c r="G305" i="7"/>
  <c r="H305" i="7" s="1"/>
  <c r="F305" i="7"/>
  <c r="AF304" i="7"/>
  <c r="AG304" i="7" s="1"/>
  <c r="AE304" i="7"/>
  <c r="AA304" i="7"/>
  <c r="AB304" i="7" s="1"/>
  <c r="Z304" i="7"/>
  <c r="V304" i="7"/>
  <c r="W304" i="7" s="1"/>
  <c r="U304" i="7"/>
  <c r="Q304" i="7"/>
  <c r="R304" i="7" s="1"/>
  <c r="P304" i="7"/>
  <c r="L304" i="7"/>
  <c r="M304" i="7" s="1"/>
  <c r="K304" i="7"/>
  <c r="G304" i="7"/>
  <c r="H304" i="7" s="1"/>
  <c r="F304" i="7"/>
  <c r="AF303" i="7"/>
  <c r="AG303" i="7" s="1"/>
  <c r="AE303" i="7"/>
  <c r="AA303" i="7"/>
  <c r="AB303" i="7" s="1"/>
  <c r="Z303" i="7"/>
  <c r="V303" i="7"/>
  <c r="W303" i="7" s="1"/>
  <c r="U303" i="7"/>
  <c r="Q303" i="7"/>
  <c r="R303" i="7" s="1"/>
  <c r="P303" i="7"/>
  <c r="L303" i="7"/>
  <c r="M303" i="7" s="1"/>
  <c r="K303" i="7"/>
  <c r="G303" i="7"/>
  <c r="H303" i="7" s="1"/>
  <c r="F303" i="7"/>
  <c r="AF302" i="7"/>
  <c r="AG302" i="7" s="1"/>
  <c r="AE302" i="7"/>
  <c r="AA302" i="7"/>
  <c r="AB302" i="7" s="1"/>
  <c r="Z302" i="7"/>
  <c r="V302" i="7"/>
  <c r="W302" i="7" s="1"/>
  <c r="U302" i="7"/>
  <c r="Q302" i="7"/>
  <c r="R302" i="7" s="1"/>
  <c r="P302" i="7"/>
  <c r="L302" i="7"/>
  <c r="M302" i="7" s="1"/>
  <c r="K302" i="7"/>
  <c r="G302" i="7"/>
  <c r="H302" i="7" s="1"/>
  <c r="F302" i="7"/>
  <c r="AF301" i="7"/>
  <c r="AG301" i="7" s="1"/>
  <c r="AE301" i="7"/>
  <c r="AA301" i="7"/>
  <c r="AB301" i="7" s="1"/>
  <c r="Z301" i="7"/>
  <c r="V301" i="7"/>
  <c r="W301" i="7" s="1"/>
  <c r="U301" i="7"/>
  <c r="Q301" i="7"/>
  <c r="R301" i="7" s="1"/>
  <c r="P301" i="7"/>
  <c r="L301" i="7"/>
  <c r="M301" i="7" s="1"/>
  <c r="K301" i="7"/>
  <c r="G301" i="7"/>
  <c r="H301" i="7" s="1"/>
  <c r="F301" i="7"/>
  <c r="AF300" i="7"/>
  <c r="AG300" i="7" s="1"/>
  <c r="AE300" i="7"/>
  <c r="AA300" i="7"/>
  <c r="AB300" i="7" s="1"/>
  <c r="Z300" i="7"/>
  <c r="V300" i="7"/>
  <c r="W300" i="7" s="1"/>
  <c r="U300" i="7"/>
  <c r="Q300" i="7"/>
  <c r="R300" i="7" s="1"/>
  <c r="P300" i="7"/>
  <c r="L300" i="7"/>
  <c r="M300" i="7" s="1"/>
  <c r="K300" i="7"/>
  <c r="G300" i="7"/>
  <c r="H300" i="7" s="1"/>
  <c r="F300" i="7"/>
  <c r="AF299" i="7"/>
  <c r="AG299" i="7" s="1"/>
  <c r="AE299" i="7"/>
  <c r="AA299" i="7"/>
  <c r="AB299" i="7" s="1"/>
  <c r="Z299" i="7"/>
  <c r="V299" i="7"/>
  <c r="W299" i="7" s="1"/>
  <c r="U299" i="7"/>
  <c r="Q299" i="7"/>
  <c r="R299" i="7" s="1"/>
  <c r="P299" i="7"/>
  <c r="L299" i="7"/>
  <c r="M299" i="7" s="1"/>
  <c r="K299" i="7"/>
  <c r="G299" i="7"/>
  <c r="H299" i="7" s="1"/>
  <c r="F299" i="7"/>
  <c r="AF298" i="7"/>
  <c r="AG298" i="7" s="1"/>
  <c r="AE298" i="7"/>
  <c r="AA298" i="7"/>
  <c r="AB298" i="7" s="1"/>
  <c r="Z298" i="7"/>
  <c r="V298" i="7"/>
  <c r="W298" i="7" s="1"/>
  <c r="U298" i="7"/>
  <c r="Q298" i="7"/>
  <c r="R298" i="7" s="1"/>
  <c r="P298" i="7"/>
  <c r="L298" i="7"/>
  <c r="M298" i="7" s="1"/>
  <c r="K298" i="7"/>
  <c r="G298" i="7"/>
  <c r="H298" i="7" s="1"/>
  <c r="F298" i="7"/>
  <c r="AF297" i="7"/>
  <c r="AG297" i="7" s="1"/>
  <c r="AE297" i="7"/>
  <c r="AA297" i="7"/>
  <c r="AB297" i="7" s="1"/>
  <c r="Z297" i="7"/>
  <c r="V297" i="7"/>
  <c r="W297" i="7" s="1"/>
  <c r="U297" i="7"/>
  <c r="Q297" i="7"/>
  <c r="R297" i="7" s="1"/>
  <c r="P297" i="7"/>
  <c r="L297" i="7"/>
  <c r="M297" i="7" s="1"/>
  <c r="K297" i="7"/>
  <c r="G297" i="7"/>
  <c r="H297" i="7" s="1"/>
  <c r="F297" i="7"/>
  <c r="AF296" i="7"/>
  <c r="AG296" i="7" s="1"/>
  <c r="AE296" i="7"/>
  <c r="AA296" i="7"/>
  <c r="AB296" i="7" s="1"/>
  <c r="Z296" i="7"/>
  <c r="V296" i="7"/>
  <c r="W296" i="7" s="1"/>
  <c r="U296" i="7"/>
  <c r="Q296" i="7"/>
  <c r="R296" i="7" s="1"/>
  <c r="P296" i="7"/>
  <c r="L296" i="7"/>
  <c r="M296" i="7" s="1"/>
  <c r="K296" i="7"/>
  <c r="G296" i="7"/>
  <c r="H296" i="7" s="1"/>
  <c r="F296" i="7"/>
  <c r="AF295" i="7"/>
  <c r="AG295" i="7" s="1"/>
  <c r="AE295" i="7"/>
  <c r="AA295" i="7"/>
  <c r="AB295" i="7" s="1"/>
  <c r="Z295" i="7"/>
  <c r="V295" i="7"/>
  <c r="W295" i="7" s="1"/>
  <c r="U295" i="7"/>
  <c r="Q295" i="7"/>
  <c r="R295" i="7" s="1"/>
  <c r="P295" i="7"/>
  <c r="L295" i="7"/>
  <c r="M295" i="7" s="1"/>
  <c r="K295" i="7"/>
  <c r="G295" i="7"/>
  <c r="H295" i="7" s="1"/>
  <c r="F295" i="7"/>
  <c r="AF294" i="7"/>
  <c r="AG294" i="7" s="1"/>
  <c r="AE294" i="7"/>
  <c r="AA294" i="7"/>
  <c r="AB294" i="7" s="1"/>
  <c r="Z294" i="7"/>
  <c r="V294" i="7"/>
  <c r="W294" i="7" s="1"/>
  <c r="U294" i="7"/>
  <c r="Q294" i="7"/>
  <c r="R294" i="7" s="1"/>
  <c r="P294" i="7"/>
  <c r="L294" i="7"/>
  <c r="M294" i="7" s="1"/>
  <c r="K294" i="7"/>
  <c r="G294" i="7"/>
  <c r="H294" i="7" s="1"/>
  <c r="F294" i="7"/>
  <c r="AF293" i="7"/>
  <c r="AG293" i="7" s="1"/>
  <c r="AE293" i="7"/>
  <c r="AA293" i="7"/>
  <c r="AB293" i="7" s="1"/>
  <c r="Z293" i="7"/>
  <c r="V293" i="7"/>
  <c r="W293" i="7" s="1"/>
  <c r="U293" i="7"/>
  <c r="Q293" i="7"/>
  <c r="R293" i="7" s="1"/>
  <c r="P293" i="7"/>
  <c r="L293" i="7"/>
  <c r="M293" i="7" s="1"/>
  <c r="K293" i="7"/>
  <c r="G293" i="7"/>
  <c r="H293" i="7" s="1"/>
  <c r="F293" i="7"/>
  <c r="AF292" i="7"/>
  <c r="AG292" i="7" s="1"/>
  <c r="AE292" i="7"/>
  <c r="AA292" i="7"/>
  <c r="AB292" i="7" s="1"/>
  <c r="Z292" i="7"/>
  <c r="V292" i="7"/>
  <c r="W292" i="7" s="1"/>
  <c r="U292" i="7"/>
  <c r="Q292" i="7"/>
  <c r="R292" i="7" s="1"/>
  <c r="P292" i="7"/>
  <c r="L292" i="7"/>
  <c r="M292" i="7" s="1"/>
  <c r="K292" i="7"/>
  <c r="G292" i="7"/>
  <c r="H292" i="7" s="1"/>
  <c r="F292" i="7"/>
  <c r="AF291" i="7"/>
  <c r="AG291" i="7" s="1"/>
  <c r="AE291" i="7"/>
  <c r="AA291" i="7"/>
  <c r="AB291" i="7" s="1"/>
  <c r="Z291" i="7"/>
  <c r="V291" i="7"/>
  <c r="W291" i="7" s="1"/>
  <c r="U291" i="7"/>
  <c r="Q291" i="7"/>
  <c r="R291" i="7" s="1"/>
  <c r="P291" i="7"/>
  <c r="L291" i="7"/>
  <c r="M291" i="7" s="1"/>
  <c r="K291" i="7"/>
  <c r="G291" i="7"/>
  <c r="H291" i="7" s="1"/>
  <c r="F291" i="7"/>
  <c r="AF290" i="7"/>
  <c r="AG290" i="7" s="1"/>
  <c r="AE290" i="7"/>
  <c r="AA290" i="7"/>
  <c r="AB290" i="7" s="1"/>
  <c r="Z290" i="7"/>
  <c r="V290" i="7"/>
  <c r="W290" i="7" s="1"/>
  <c r="U290" i="7"/>
  <c r="Q290" i="7"/>
  <c r="R290" i="7" s="1"/>
  <c r="P290" i="7"/>
  <c r="L290" i="7"/>
  <c r="M290" i="7" s="1"/>
  <c r="K290" i="7"/>
  <c r="G290" i="7"/>
  <c r="H290" i="7" s="1"/>
  <c r="F290" i="7"/>
  <c r="AF289" i="7"/>
  <c r="AG289" i="7" s="1"/>
  <c r="AE289" i="7"/>
  <c r="AA289" i="7"/>
  <c r="AB289" i="7" s="1"/>
  <c r="Z289" i="7"/>
  <c r="V289" i="7"/>
  <c r="W289" i="7" s="1"/>
  <c r="U289" i="7"/>
  <c r="Q289" i="7"/>
  <c r="R289" i="7" s="1"/>
  <c r="P289" i="7"/>
  <c r="L289" i="7"/>
  <c r="M289" i="7" s="1"/>
  <c r="K289" i="7"/>
  <c r="G289" i="7"/>
  <c r="H289" i="7" s="1"/>
  <c r="F289" i="7"/>
  <c r="AF288" i="7"/>
  <c r="AG288" i="7" s="1"/>
  <c r="AE288" i="7"/>
  <c r="AA288" i="7"/>
  <c r="AB288" i="7" s="1"/>
  <c r="Z288" i="7"/>
  <c r="V288" i="7"/>
  <c r="W288" i="7" s="1"/>
  <c r="U288" i="7"/>
  <c r="Q288" i="7"/>
  <c r="R288" i="7" s="1"/>
  <c r="P288" i="7"/>
  <c r="L288" i="7"/>
  <c r="M288" i="7" s="1"/>
  <c r="K288" i="7"/>
  <c r="G288" i="7"/>
  <c r="H288" i="7" s="1"/>
  <c r="F288" i="7"/>
  <c r="AF287" i="7"/>
  <c r="AG287" i="7" s="1"/>
  <c r="AE287" i="7"/>
  <c r="AA287" i="7"/>
  <c r="AB287" i="7" s="1"/>
  <c r="Z287" i="7"/>
  <c r="V287" i="7"/>
  <c r="W287" i="7" s="1"/>
  <c r="U287" i="7"/>
  <c r="Q287" i="7"/>
  <c r="R287" i="7" s="1"/>
  <c r="P287" i="7"/>
  <c r="L287" i="7"/>
  <c r="M287" i="7" s="1"/>
  <c r="K287" i="7"/>
  <c r="G287" i="7"/>
  <c r="H287" i="7" s="1"/>
  <c r="F287" i="7"/>
  <c r="AF286" i="7"/>
  <c r="AG286" i="7" s="1"/>
  <c r="AE286" i="7"/>
  <c r="AA286" i="7"/>
  <c r="AB286" i="7" s="1"/>
  <c r="Z286" i="7"/>
  <c r="V286" i="7"/>
  <c r="W286" i="7" s="1"/>
  <c r="U286" i="7"/>
  <c r="Q286" i="7"/>
  <c r="R286" i="7" s="1"/>
  <c r="P286" i="7"/>
  <c r="L286" i="7"/>
  <c r="M286" i="7" s="1"/>
  <c r="K286" i="7"/>
  <c r="G286" i="7"/>
  <c r="H286" i="7" s="1"/>
  <c r="F286" i="7"/>
  <c r="AF285" i="7"/>
  <c r="AG285" i="7" s="1"/>
  <c r="AE285" i="7"/>
  <c r="AA285" i="7"/>
  <c r="AB285" i="7" s="1"/>
  <c r="Z285" i="7"/>
  <c r="V285" i="7"/>
  <c r="W285" i="7" s="1"/>
  <c r="U285" i="7"/>
  <c r="Q285" i="7"/>
  <c r="R285" i="7" s="1"/>
  <c r="P285" i="7"/>
  <c r="L285" i="7"/>
  <c r="M285" i="7" s="1"/>
  <c r="K285" i="7"/>
  <c r="G285" i="7"/>
  <c r="H285" i="7" s="1"/>
  <c r="F285" i="7"/>
  <c r="AF284" i="7"/>
  <c r="AG284" i="7" s="1"/>
  <c r="AE284" i="7"/>
  <c r="AA284" i="7"/>
  <c r="AB284" i="7" s="1"/>
  <c r="Z284" i="7"/>
  <c r="V284" i="7"/>
  <c r="W284" i="7" s="1"/>
  <c r="U284" i="7"/>
  <c r="Q284" i="7"/>
  <c r="R284" i="7" s="1"/>
  <c r="P284" i="7"/>
  <c r="L284" i="7"/>
  <c r="M284" i="7" s="1"/>
  <c r="K284" i="7"/>
  <c r="G284" i="7"/>
  <c r="H284" i="7" s="1"/>
  <c r="F284" i="7"/>
  <c r="AF283" i="7"/>
  <c r="AG283" i="7" s="1"/>
  <c r="AE283" i="7"/>
  <c r="AA283" i="7"/>
  <c r="AB283" i="7" s="1"/>
  <c r="Z283" i="7"/>
  <c r="V283" i="7"/>
  <c r="W283" i="7" s="1"/>
  <c r="U283" i="7"/>
  <c r="Q283" i="7"/>
  <c r="R283" i="7" s="1"/>
  <c r="P283" i="7"/>
  <c r="L283" i="7"/>
  <c r="M283" i="7" s="1"/>
  <c r="K283" i="7"/>
  <c r="G283" i="7"/>
  <c r="H283" i="7" s="1"/>
  <c r="F283" i="7"/>
  <c r="AF282" i="7"/>
  <c r="AG282" i="7" s="1"/>
  <c r="AE282" i="7"/>
  <c r="AA282" i="7"/>
  <c r="AB282" i="7" s="1"/>
  <c r="Z282" i="7"/>
  <c r="V282" i="7"/>
  <c r="W282" i="7" s="1"/>
  <c r="U282" i="7"/>
  <c r="Q282" i="7"/>
  <c r="R282" i="7" s="1"/>
  <c r="P282" i="7"/>
  <c r="L282" i="7"/>
  <c r="M282" i="7" s="1"/>
  <c r="K282" i="7"/>
  <c r="G282" i="7"/>
  <c r="H282" i="7" s="1"/>
  <c r="F282" i="7"/>
  <c r="AF281" i="7"/>
  <c r="AG281" i="7" s="1"/>
  <c r="AE281" i="7"/>
  <c r="AA281" i="7"/>
  <c r="AB281" i="7" s="1"/>
  <c r="Z281" i="7"/>
  <c r="V281" i="7"/>
  <c r="W281" i="7" s="1"/>
  <c r="U281" i="7"/>
  <c r="Q281" i="7"/>
  <c r="R281" i="7" s="1"/>
  <c r="P281" i="7"/>
  <c r="L281" i="7"/>
  <c r="M281" i="7" s="1"/>
  <c r="K281" i="7"/>
  <c r="G281" i="7"/>
  <c r="H281" i="7" s="1"/>
  <c r="F281" i="7"/>
  <c r="AF280" i="7"/>
  <c r="AG280" i="7" s="1"/>
  <c r="AE280" i="7"/>
  <c r="AA280" i="7"/>
  <c r="AB280" i="7" s="1"/>
  <c r="Z280" i="7"/>
  <c r="V280" i="7"/>
  <c r="W280" i="7" s="1"/>
  <c r="U280" i="7"/>
  <c r="Q280" i="7"/>
  <c r="R280" i="7" s="1"/>
  <c r="P280" i="7"/>
  <c r="L280" i="7"/>
  <c r="M280" i="7" s="1"/>
  <c r="K280" i="7"/>
  <c r="G280" i="7"/>
  <c r="H280" i="7" s="1"/>
  <c r="F280" i="7"/>
  <c r="AF279" i="7"/>
  <c r="AG279" i="7" s="1"/>
  <c r="AE279" i="7"/>
  <c r="AA279" i="7"/>
  <c r="AB279" i="7" s="1"/>
  <c r="Z279" i="7"/>
  <c r="V279" i="7"/>
  <c r="W279" i="7" s="1"/>
  <c r="U279" i="7"/>
  <c r="Q279" i="7"/>
  <c r="R279" i="7" s="1"/>
  <c r="P279" i="7"/>
  <c r="L279" i="7"/>
  <c r="M279" i="7" s="1"/>
  <c r="K279" i="7"/>
  <c r="G279" i="7"/>
  <c r="H279" i="7" s="1"/>
  <c r="F279" i="7"/>
  <c r="AF278" i="7"/>
  <c r="AG278" i="7" s="1"/>
  <c r="AE278" i="7"/>
  <c r="AA278" i="7"/>
  <c r="AB278" i="7" s="1"/>
  <c r="Z278" i="7"/>
  <c r="V278" i="7"/>
  <c r="W278" i="7" s="1"/>
  <c r="U278" i="7"/>
  <c r="Q278" i="7"/>
  <c r="R278" i="7" s="1"/>
  <c r="P278" i="7"/>
  <c r="L278" i="7"/>
  <c r="M278" i="7" s="1"/>
  <c r="K278" i="7"/>
  <c r="G278" i="7"/>
  <c r="H278" i="7" s="1"/>
  <c r="F278" i="7"/>
  <c r="AF277" i="7"/>
  <c r="AG277" i="7" s="1"/>
  <c r="AE277" i="7"/>
  <c r="AA277" i="7"/>
  <c r="AB277" i="7" s="1"/>
  <c r="Z277" i="7"/>
  <c r="V277" i="7"/>
  <c r="W277" i="7" s="1"/>
  <c r="U277" i="7"/>
  <c r="Q277" i="7"/>
  <c r="R277" i="7" s="1"/>
  <c r="P277" i="7"/>
  <c r="L277" i="7"/>
  <c r="M277" i="7" s="1"/>
  <c r="K277" i="7"/>
  <c r="G277" i="7"/>
  <c r="H277" i="7" s="1"/>
  <c r="F277" i="7"/>
  <c r="AF276" i="7"/>
  <c r="AG276" i="7" s="1"/>
  <c r="AE276" i="7"/>
  <c r="AA276" i="7"/>
  <c r="AB276" i="7" s="1"/>
  <c r="Z276" i="7"/>
  <c r="V276" i="7"/>
  <c r="W276" i="7" s="1"/>
  <c r="U276" i="7"/>
  <c r="Q276" i="7"/>
  <c r="R276" i="7" s="1"/>
  <c r="P276" i="7"/>
  <c r="L276" i="7"/>
  <c r="M276" i="7" s="1"/>
  <c r="K276" i="7"/>
  <c r="G276" i="7"/>
  <c r="H276" i="7" s="1"/>
  <c r="F276" i="7"/>
  <c r="AF275" i="7"/>
  <c r="AG275" i="7" s="1"/>
  <c r="AE275" i="7"/>
  <c r="AA275" i="7"/>
  <c r="AB275" i="7" s="1"/>
  <c r="Z275" i="7"/>
  <c r="V275" i="7"/>
  <c r="W275" i="7" s="1"/>
  <c r="U275" i="7"/>
  <c r="Q275" i="7"/>
  <c r="R275" i="7" s="1"/>
  <c r="P275" i="7"/>
  <c r="L275" i="7"/>
  <c r="M275" i="7" s="1"/>
  <c r="K275" i="7"/>
  <c r="G275" i="7"/>
  <c r="H275" i="7" s="1"/>
  <c r="F275" i="7"/>
  <c r="AF274" i="7"/>
  <c r="AG274" i="7" s="1"/>
  <c r="AE274" i="7"/>
  <c r="AA274" i="7"/>
  <c r="AB274" i="7" s="1"/>
  <c r="Z274" i="7"/>
  <c r="V274" i="7"/>
  <c r="W274" i="7" s="1"/>
  <c r="U274" i="7"/>
  <c r="Q274" i="7"/>
  <c r="R274" i="7" s="1"/>
  <c r="P274" i="7"/>
  <c r="L274" i="7"/>
  <c r="M274" i="7" s="1"/>
  <c r="K274" i="7"/>
  <c r="G274" i="7"/>
  <c r="H274" i="7" s="1"/>
  <c r="F274" i="7"/>
  <c r="AF273" i="7"/>
  <c r="AG273" i="7" s="1"/>
  <c r="AE273" i="7"/>
  <c r="AA273" i="7"/>
  <c r="AB273" i="7" s="1"/>
  <c r="Z273" i="7"/>
  <c r="V273" i="7"/>
  <c r="W273" i="7" s="1"/>
  <c r="U273" i="7"/>
  <c r="Q273" i="7"/>
  <c r="R273" i="7" s="1"/>
  <c r="P273" i="7"/>
  <c r="L273" i="7"/>
  <c r="M273" i="7" s="1"/>
  <c r="K273" i="7"/>
  <c r="G273" i="7"/>
  <c r="H273" i="7" s="1"/>
  <c r="F273" i="7"/>
  <c r="AF272" i="7"/>
  <c r="AG272" i="7" s="1"/>
  <c r="AE272" i="7"/>
  <c r="AA272" i="7"/>
  <c r="AB272" i="7" s="1"/>
  <c r="Z272" i="7"/>
  <c r="V272" i="7"/>
  <c r="W272" i="7" s="1"/>
  <c r="U272" i="7"/>
  <c r="Q272" i="7"/>
  <c r="R272" i="7" s="1"/>
  <c r="P272" i="7"/>
  <c r="L272" i="7"/>
  <c r="M272" i="7" s="1"/>
  <c r="K272" i="7"/>
  <c r="G272" i="7"/>
  <c r="H272" i="7" s="1"/>
  <c r="F272" i="7"/>
  <c r="AF271" i="7"/>
  <c r="AG271" i="7" s="1"/>
  <c r="AE271" i="7"/>
  <c r="AA271" i="7"/>
  <c r="AB271" i="7" s="1"/>
  <c r="Z271" i="7"/>
  <c r="V271" i="7"/>
  <c r="W271" i="7" s="1"/>
  <c r="U271" i="7"/>
  <c r="Q271" i="7"/>
  <c r="R271" i="7" s="1"/>
  <c r="P271" i="7"/>
  <c r="L271" i="7"/>
  <c r="M271" i="7" s="1"/>
  <c r="K271" i="7"/>
  <c r="G271" i="7"/>
  <c r="H271" i="7" s="1"/>
  <c r="F271" i="7"/>
  <c r="AF270" i="7"/>
  <c r="AG270" i="7" s="1"/>
  <c r="AE270" i="7"/>
  <c r="AA270" i="7"/>
  <c r="AB270" i="7" s="1"/>
  <c r="Z270" i="7"/>
  <c r="V270" i="7"/>
  <c r="W270" i="7" s="1"/>
  <c r="U270" i="7"/>
  <c r="Q270" i="7"/>
  <c r="R270" i="7" s="1"/>
  <c r="P270" i="7"/>
  <c r="L270" i="7"/>
  <c r="M270" i="7" s="1"/>
  <c r="K270" i="7"/>
  <c r="G270" i="7"/>
  <c r="H270" i="7" s="1"/>
  <c r="F270" i="7"/>
  <c r="AF269" i="7"/>
  <c r="AG269" i="7" s="1"/>
  <c r="AE269" i="7"/>
  <c r="AA269" i="7"/>
  <c r="AB269" i="7" s="1"/>
  <c r="Z269" i="7"/>
  <c r="V269" i="7"/>
  <c r="W269" i="7" s="1"/>
  <c r="U269" i="7"/>
  <c r="Q269" i="7"/>
  <c r="R269" i="7" s="1"/>
  <c r="P269" i="7"/>
  <c r="L269" i="7"/>
  <c r="M269" i="7" s="1"/>
  <c r="K269" i="7"/>
  <c r="G269" i="7"/>
  <c r="H269" i="7" s="1"/>
  <c r="F269" i="7"/>
  <c r="AF268" i="7"/>
  <c r="AG268" i="7" s="1"/>
  <c r="AE268" i="7"/>
  <c r="AA268" i="7"/>
  <c r="AB268" i="7" s="1"/>
  <c r="Z268" i="7"/>
  <c r="V268" i="7"/>
  <c r="W268" i="7" s="1"/>
  <c r="U268" i="7"/>
  <c r="Q268" i="7"/>
  <c r="R268" i="7" s="1"/>
  <c r="P268" i="7"/>
  <c r="L268" i="7"/>
  <c r="M268" i="7" s="1"/>
  <c r="K268" i="7"/>
  <c r="G268" i="7"/>
  <c r="H268" i="7" s="1"/>
  <c r="F268" i="7"/>
  <c r="AF267" i="7"/>
  <c r="AG267" i="7" s="1"/>
  <c r="AE267" i="7"/>
  <c r="AA267" i="7"/>
  <c r="AB267" i="7" s="1"/>
  <c r="Z267" i="7"/>
  <c r="V267" i="7"/>
  <c r="W267" i="7" s="1"/>
  <c r="U267" i="7"/>
  <c r="Q267" i="7"/>
  <c r="R267" i="7" s="1"/>
  <c r="P267" i="7"/>
  <c r="L267" i="7"/>
  <c r="M267" i="7" s="1"/>
  <c r="K267" i="7"/>
  <c r="G267" i="7"/>
  <c r="H267" i="7" s="1"/>
  <c r="F267" i="7"/>
  <c r="AF266" i="7"/>
  <c r="AG266" i="7" s="1"/>
  <c r="AE266" i="7"/>
  <c r="AA266" i="7"/>
  <c r="AB266" i="7" s="1"/>
  <c r="Z266" i="7"/>
  <c r="V266" i="7"/>
  <c r="W266" i="7" s="1"/>
  <c r="U266" i="7"/>
  <c r="Q266" i="7"/>
  <c r="R266" i="7" s="1"/>
  <c r="P266" i="7"/>
  <c r="L266" i="7"/>
  <c r="M266" i="7" s="1"/>
  <c r="K266" i="7"/>
  <c r="G266" i="7"/>
  <c r="H266" i="7" s="1"/>
  <c r="F266" i="7"/>
  <c r="AF265" i="7"/>
  <c r="AG265" i="7" s="1"/>
  <c r="AE265" i="7"/>
  <c r="AA265" i="7"/>
  <c r="AB265" i="7" s="1"/>
  <c r="Z265" i="7"/>
  <c r="V265" i="7"/>
  <c r="W265" i="7" s="1"/>
  <c r="U265" i="7"/>
  <c r="Q265" i="7"/>
  <c r="R265" i="7" s="1"/>
  <c r="P265" i="7"/>
  <c r="L265" i="7"/>
  <c r="M265" i="7" s="1"/>
  <c r="K265" i="7"/>
  <c r="G265" i="7"/>
  <c r="H265" i="7" s="1"/>
  <c r="F265" i="7"/>
  <c r="AF264" i="7"/>
  <c r="AG264" i="7" s="1"/>
  <c r="AE264" i="7"/>
  <c r="AA264" i="7"/>
  <c r="AB264" i="7" s="1"/>
  <c r="Z264" i="7"/>
  <c r="V264" i="7"/>
  <c r="W264" i="7" s="1"/>
  <c r="U264" i="7"/>
  <c r="Q264" i="7"/>
  <c r="R264" i="7" s="1"/>
  <c r="P264" i="7"/>
  <c r="L264" i="7"/>
  <c r="M264" i="7" s="1"/>
  <c r="K264" i="7"/>
  <c r="G264" i="7"/>
  <c r="H264" i="7" s="1"/>
  <c r="F264" i="7"/>
  <c r="AF263" i="7"/>
  <c r="AG263" i="7" s="1"/>
  <c r="AE263" i="7"/>
  <c r="AA263" i="7"/>
  <c r="AB263" i="7" s="1"/>
  <c r="Z263" i="7"/>
  <c r="V263" i="7"/>
  <c r="W263" i="7" s="1"/>
  <c r="U263" i="7"/>
  <c r="Q263" i="7"/>
  <c r="R263" i="7" s="1"/>
  <c r="P263" i="7"/>
  <c r="L263" i="7"/>
  <c r="M263" i="7" s="1"/>
  <c r="K263" i="7"/>
  <c r="G263" i="7"/>
  <c r="H263" i="7" s="1"/>
  <c r="F263" i="7"/>
  <c r="AF262" i="7"/>
  <c r="AG262" i="7" s="1"/>
  <c r="AE262" i="7"/>
  <c r="AA262" i="7"/>
  <c r="AB262" i="7" s="1"/>
  <c r="Z262" i="7"/>
  <c r="V262" i="7"/>
  <c r="W262" i="7" s="1"/>
  <c r="U262" i="7"/>
  <c r="Q262" i="7"/>
  <c r="R262" i="7" s="1"/>
  <c r="P262" i="7"/>
  <c r="L262" i="7"/>
  <c r="M262" i="7" s="1"/>
  <c r="K262" i="7"/>
  <c r="G262" i="7"/>
  <c r="H262" i="7" s="1"/>
  <c r="F262" i="7"/>
  <c r="AF261" i="7"/>
  <c r="AG261" i="7" s="1"/>
  <c r="AE261" i="7"/>
  <c r="AA261" i="7"/>
  <c r="AB261" i="7" s="1"/>
  <c r="Z261" i="7"/>
  <c r="V261" i="7"/>
  <c r="W261" i="7" s="1"/>
  <c r="U261" i="7"/>
  <c r="Q261" i="7"/>
  <c r="R261" i="7" s="1"/>
  <c r="P261" i="7"/>
  <c r="L261" i="7"/>
  <c r="M261" i="7" s="1"/>
  <c r="K261" i="7"/>
  <c r="G261" i="7"/>
  <c r="H261" i="7" s="1"/>
  <c r="F261" i="7"/>
  <c r="AF260" i="7"/>
  <c r="AG260" i="7" s="1"/>
  <c r="AE260" i="7"/>
  <c r="AA260" i="7"/>
  <c r="AB260" i="7" s="1"/>
  <c r="Z260" i="7"/>
  <c r="V260" i="7"/>
  <c r="W260" i="7" s="1"/>
  <c r="U260" i="7"/>
  <c r="Q260" i="7"/>
  <c r="R260" i="7" s="1"/>
  <c r="P260" i="7"/>
  <c r="L260" i="7"/>
  <c r="M260" i="7" s="1"/>
  <c r="K260" i="7"/>
  <c r="G260" i="7"/>
  <c r="H260" i="7" s="1"/>
  <c r="F260" i="7"/>
  <c r="AF259" i="7"/>
  <c r="AG259" i="7" s="1"/>
  <c r="AE259" i="7"/>
  <c r="AA259" i="7"/>
  <c r="AB259" i="7" s="1"/>
  <c r="Z259" i="7"/>
  <c r="V259" i="7"/>
  <c r="W259" i="7" s="1"/>
  <c r="U259" i="7"/>
  <c r="Q259" i="7"/>
  <c r="R259" i="7" s="1"/>
  <c r="P259" i="7"/>
  <c r="L259" i="7"/>
  <c r="M259" i="7" s="1"/>
  <c r="K259" i="7"/>
  <c r="G259" i="7"/>
  <c r="H259" i="7" s="1"/>
  <c r="F259" i="7"/>
  <c r="AF258" i="7"/>
  <c r="AG258" i="7" s="1"/>
  <c r="AE258" i="7"/>
  <c r="AA258" i="7"/>
  <c r="AB258" i="7" s="1"/>
  <c r="Z258" i="7"/>
  <c r="V258" i="7"/>
  <c r="W258" i="7" s="1"/>
  <c r="U258" i="7"/>
  <c r="Q258" i="7"/>
  <c r="R258" i="7" s="1"/>
  <c r="P258" i="7"/>
  <c r="L258" i="7"/>
  <c r="M258" i="7" s="1"/>
  <c r="K258" i="7"/>
  <c r="G258" i="7"/>
  <c r="H258" i="7" s="1"/>
  <c r="F258" i="7"/>
  <c r="AF257" i="7"/>
  <c r="AG257" i="7" s="1"/>
  <c r="AE257" i="7"/>
  <c r="AA257" i="7"/>
  <c r="AB257" i="7" s="1"/>
  <c r="Z257" i="7"/>
  <c r="V257" i="7"/>
  <c r="W257" i="7" s="1"/>
  <c r="U257" i="7"/>
  <c r="Q257" i="7"/>
  <c r="R257" i="7" s="1"/>
  <c r="P257" i="7"/>
  <c r="L257" i="7"/>
  <c r="M257" i="7" s="1"/>
  <c r="K257" i="7"/>
  <c r="G257" i="7"/>
  <c r="H257" i="7" s="1"/>
  <c r="F257" i="7"/>
  <c r="AF256" i="7"/>
  <c r="AG256" i="7" s="1"/>
  <c r="AE256" i="7"/>
  <c r="AA256" i="7"/>
  <c r="AB256" i="7" s="1"/>
  <c r="Z256" i="7"/>
  <c r="V256" i="7"/>
  <c r="W256" i="7" s="1"/>
  <c r="U256" i="7"/>
  <c r="Q256" i="7"/>
  <c r="R256" i="7" s="1"/>
  <c r="P256" i="7"/>
  <c r="L256" i="7"/>
  <c r="M256" i="7" s="1"/>
  <c r="K256" i="7"/>
  <c r="G256" i="7"/>
  <c r="H256" i="7" s="1"/>
  <c r="F256" i="7"/>
  <c r="AF255" i="7"/>
  <c r="AG255" i="7" s="1"/>
  <c r="AE255" i="7"/>
  <c r="AA255" i="7"/>
  <c r="AB255" i="7" s="1"/>
  <c r="Z255" i="7"/>
  <c r="V255" i="7"/>
  <c r="W255" i="7" s="1"/>
  <c r="U255" i="7"/>
  <c r="Q255" i="7"/>
  <c r="R255" i="7" s="1"/>
  <c r="P255" i="7"/>
  <c r="L255" i="7"/>
  <c r="M255" i="7" s="1"/>
  <c r="K255" i="7"/>
  <c r="G255" i="7"/>
  <c r="H255" i="7" s="1"/>
  <c r="F255" i="7"/>
  <c r="AF254" i="7"/>
  <c r="AG254" i="7" s="1"/>
  <c r="AE254" i="7"/>
  <c r="AA254" i="7"/>
  <c r="AB254" i="7" s="1"/>
  <c r="Z254" i="7"/>
  <c r="V254" i="7"/>
  <c r="W254" i="7" s="1"/>
  <c r="U254" i="7"/>
  <c r="Q254" i="7"/>
  <c r="R254" i="7" s="1"/>
  <c r="P254" i="7"/>
  <c r="L254" i="7"/>
  <c r="M254" i="7" s="1"/>
  <c r="K254" i="7"/>
  <c r="G254" i="7"/>
  <c r="H254" i="7" s="1"/>
  <c r="F254" i="7"/>
  <c r="AF253" i="7"/>
  <c r="AG253" i="7" s="1"/>
  <c r="AE253" i="7"/>
  <c r="AA253" i="7"/>
  <c r="AB253" i="7" s="1"/>
  <c r="Z253" i="7"/>
  <c r="V253" i="7"/>
  <c r="W253" i="7" s="1"/>
  <c r="U253" i="7"/>
  <c r="Q253" i="7"/>
  <c r="R253" i="7" s="1"/>
  <c r="P253" i="7"/>
  <c r="L253" i="7"/>
  <c r="M253" i="7" s="1"/>
  <c r="K253" i="7"/>
  <c r="G253" i="7"/>
  <c r="H253" i="7" s="1"/>
  <c r="F253" i="7"/>
  <c r="AF252" i="7"/>
  <c r="AG252" i="7" s="1"/>
  <c r="AE252" i="7"/>
  <c r="AA252" i="7"/>
  <c r="AB252" i="7" s="1"/>
  <c r="Z252" i="7"/>
  <c r="V252" i="7"/>
  <c r="W252" i="7" s="1"/>
  <c r="U252" i="7"/>
  <c r="Q252" i="7"/>
  <c r="R252" i="7" s="1"/>
  <c r="P252" i="7"/>
  <c r="L252" i="7"/>
  <c r="M252" i="7" s="1"/>
  <c r="K252" i="7"/>
  <c r="G252" i="7"/>
  <c r="H252" i="7" s="1"/>
  <c r="F252" i="7"/>
  <c r="AF251" i="7"/>
  <c r="AG251" i="7" s="1"/>
  <c r="AE251" i="7"/>
  <c r="AA251" i="7"/>
  <c r="AB251" i="7" s="1"/>
  <c r="Z251" i="7"/>
  <c r="V251" i="7"/>
  <c r="W251" i="7" s="1"/>
  <c r="U251" i="7"/>
  <c r="Q251" i="7"/>
  <c r="R251" i="7" s="1"/>
  <c r="P251" i="7"/>
  <c r="L251" i="7"/>
  <c r="M251" i="7" s="1"/>
  <c r="K251" i="7"/>
  <c r="G251" i="7"/>
  <c r="H251" i="7" s="1"/>
  <c r="F251" i="7"/>
  <c r="AF250" i="7"/>
  <c r="AG250" i="7" s="1"/>
  <c r="AE250" i="7"/>
  <c r="AA250" i="7"/>
  <c r="AB250" i="7" s="1"/>
  <c r="Z250" i="7"/>
  <c r="V250" i="7"/>
  <c r="W250" i="7" s="1"/>
  <c r="U250" i="7"/>
  <c r="Q250" i="7"/>
  <c r="R250" i="7" s="1"/>
  <c r="P250" i="7"/>
  <c r="L250" i="7"/>
  <c r="M250" i="7" s="1"/>
  <c r="K250" i="7"/>
  <c r="G250" i="7"/>
  <c r="H250" i="7" s="1"/>
  <c r="F250" i="7"/>
  <c r="AF249" i="7"/>
  <c r="AG249" i="7" s="1"/>
  <c r="AE249" i="7"/>
  <c r="AA249" i="7"/>
  <c r="AB249" i="7" s="1"/>
  <c r="Z249" i="7"/>
  <c r="V249" i="7"/>
  <c r="W249" i="7" s="1"/>
  <c r="U249" i="7"/>
  <c r="Q249" i="7"/>
  <c r="R249" i="7" s="1"/>
  <c r="P249" i="7"/>
  <c r="L249" i="7"/>
  <c r="M249" i="7" s="1"/>
  <c r="K249" i="7"/>
  <c r="G249" i="7"/>
  <c r="H249" i="7" s="1"/>
  <c r="F249" i="7"/>
  <c r="AF248" i="7"/>
  <c r="AG248" i="7" s="1"/>
  <c r="AE248" i="7"/>
  <c r="AA248" i="7"/>
  <c r="AB248" i="7" s="1"/>
  <c r="Z248" i="7"/>
  <c r="V248" i="7"/>
  <c r="W248" i="7" s="1"/>
  <c r="U248" i="7"/>
  <c r="Q248" i="7"/>
  <c r="R248" i="7" s="1"/>
  <c r="P248" i="7"/>
  <c r="L248" i="7"/>
  <c r="M248" i="7" s="1"/>
  <c r="K248" i="7"/>
  <c r="G248" i="7"/>
  <c r="H248" i="7" s="1"/>
  <c r="F248" i="7"/>
  <c r="AF247" i="7"/>
  <c r="AG247" i="7" s="1"/>
  <c r="AE247" i="7"/>
  <c r="AA247" i="7"/>
  <c r="AB247" i="7" s="1"/>
  <c r="Z247" i="7"/>
  <c r="V247" i="7"/>
  <c r="W247" i="7" s="1"/>
  <c r="U247" i="7"/>
  <c r="Q247" i="7"/>
  <c r="R247" i="7" s="1"/>
  <c r="P247" i="7"/>
  <c r="L247" i="7"/>
  <c r="M247" i="7" s="1"/>
  <c r="K247" i="7"/>
  <c r="G247" i="7"/>
  <c r="H247" i="7" s="1"/>
  <c r="F247" i="7"/>
  <c r="AF246" i="7"/>
  <c r="AG246" i="7" s="1"/>
  <c r="AE246" i="7"/>
  <c r="AA246" i="7"/>
  <c r="AB246" i="7" s="1"/>
  <c r="Z246" i="7"/>
  <c r="V246" i="7"/>
  <c r="W246" i="7" s="1"/>
  <c r="U246" i="7"/>
  <c r="Q246" i="7"/>
  <c r="R246" i="7" s="1"/>
  <c r="P246" i="7"/>
  <c r="L246" i="7"/>
  <c r="M246" i="7" s="1"/>
  <c r="K246" i="7"/>
  <c r="G246" i="7"/>
  <c r="H246" i="7" s="1"/>
  <c r="F246" i="7"/>
  <c r="AF245" i="7"/>
  <c r="AG245" i="7" s="1"/>
  <c r="AE245" i="7"/>
  <c r="AA245" i="7"/>
  <c r="AB245" i="7" s="1"/>
  <c r="Z245" i="7"/>
  <c r="V245" i="7"/>
  <c r="W245" i="7" s="1"/>
  <c r="U245" i="7"/>
  <c r="Q245" i="7"/>
  <c r="R245" i="7" s="1"/>
  <c r="P245" i="7"/>
  <c r="L245" i="7"/>
  <c r="M245" i="7" s="1"/>
  <c r="K245" i="7"/>
  <c r="G245" i="7"/>
  <c r="H245" i="7" s="1"/>
  <c r="F245" i="7"/>
  <c r="AF244" i="7"/>
  <c r="AG244" i="7" s="1"/>
  <c r="AE244" i="7"/>
  <c r="AA244" i="7"/>
  <c r="AB244" i="7" s="1"/>
  <c r="Z244" i="7"/>
  <c r="V244" i="7"/>
  <c r="W244" i="7" s="1"/>
  <c r="U244" i="7"/>
  <c r="Q244" i="7"/>
  <c r="R244" i="7" s="1"/>
  <c r="P244" i="7"/>
  <c r="L244" i="7"/>
  <c r="M244" i="7" s="1"/>
  <c r="K244" i="7"/>
  <c r="G244" i="7"/>
  <c r="H244" i="7" s="1"/>
  <c r="F244" i="7"/>
  <c r="AF243" i="7"/>
  <c r="AG243" i="7" s="1"/>
  <c r="AE243" i="7"/>
  <c r="AA243" i="7"/>
  <c r="AB243" i="7" s="1"/>
  <c r="Z243" i="7"/>
  <c r="V243" i="7"/>
  <c r="W243" i="7" s="1"/>
  <c r="U243" i="7"/>
  <c r="Q243" i="7"/>
  <c r="R243" i="7" s="1"/>
  <c r="P243" i="7"/>
  <c r="L243" i="7"/>
  <c r="M243" i="7" s="1"/>
  <c r="K243" i="7"/>
  <c r="G243" i="7"/>
  <c r="H243" i="7" s="1"/>
  <c r="F243" i="7"/>
  <c r="AF242" i="7"/>
  <c r="AG242" i="7" s="1"/>
  <c r="AE242" i="7"/>
  <c r="AA242" i="7"/>
  <c r="AB242" i="7" s="1"/>
  <c r="Z242" i="7"/>
  <c r="V242" i="7"/>
  <c r="W242" i="7" s="1"/>
  <c r="U242" i="7"/>
  <c r="Q242" i="7"/>
  <c r="R242" i="7" s="1"/>
  <c r="P242" i="7"/>
  <c r="L242" i="7"/>
  <c r="M242" i="7" s="1"/>
  <c r="K242" i="7"/>
  <c r="G242" i="7"/>
  <c r="H242" i="7" s="1"/>
  <c r="F242" i="7"/>
  <c r="AF241" i="7"/>
  <c r="AG241" i="7" s="1"/>
  <c r="AE241" i="7"/>
  <c r="AA241" i="7"/>
  <c r="AB241" i="7" s="1"/>
  <c r="Z241" i="7"/>
  <c r="V241" i="7"/>
  <c r="W241" i="7" s="1"/>
  <c r="U241" i="7"/>
  <c r="Q241" i="7"/>
  <c r="R241" i="7" s="1"/>
  <c r="P241" i="7"/>
  <c r="L241" i="7"/>
  <c r="M241" i="7" s="1"/>
  <c r="K241" i="7"/>
  <c r="G241" i="7"/>
  <c r="H241" i="7" s="1"/>
  <c r="F241" i="7"/>
  <c r="AF240" i="7"/>
  <c r="AG240" i="7" s="1"/>
  <c r="AE240" i="7"/>
  <c r="AA240" i="7"/>
  <c r="AB240" i="7" s="1"/>
  <c r="Z240" i="7"/>
  <c r="V240" i="7"/>
  <c r="W240" i="7" s="1"/>
  <c r="U240" i="7"/>
  <c r="Q240" i="7"/>
  <c r="R240" i="7" s="1"/>
  <c r="P240" i="7"/>
  <c r="L240" i="7"/>
  <c r="M240" i="7" s="1"/>
  <c r="K240" i="7"/>
  <c r="G240" i="7"/>
  <c r="H240" i="7" s="1"/>
  <c r="F240" i="7"/>
  <c r="AF239" i="7"/>
  <c r="AG239" i="7" s="1"/>
  <c r="AE239" i="7"/>
  <c r="AA239" i="7"/>
  <c r="AB239" i="7" s="1"/>
  <c r="Z239" i="7"/>
  <c r="V239" i="7"/>
  <c r="W239" i="7" s="1"/>
  <c r="U239" i="7"/>
  <c r="Q239" i="7"/>
  <c r="R239" i="7" s="1"/>
  <c r="P239" i="7"/>
  <c r="L239" i="7"/>
  <c r="M239" i="7" s="1"/>
  <c r="K239" i="7"/>
  <c r="G239" i="7"/>
  <c r="H239" i="7" s="1"/>
  <c r="F239" i="7"/>
  <c r="AF238" i="7"/>
  <c r="AG238" i="7" s="1"/>
  <c r="AE238" i="7"/>
  <c r="AA238" i="7"/>
  <c r="AB238" i="7" s="1"/>
  <c r="Z238" i="7"/>
  <c r="V238" i="7"/>
  <c r="W238" i="7" s="1"/>
  <c r="U238" i="7"/>
  <c r="Q238" i="7"/>
  <c r="R238" i="7" s="1"/>
  <c r="P238" i="7"/>
  <c r="L238" i="7"/>
  <c r="M238" i="7" s="1"/>
  <c r="K238" i="7"/>
  <c r="G238" i="7"/>
  <c r="H238" i="7" s="1"/>
  <c r="F238" i="7"/>
  <c r="AF237" i="7"/>
  <c r="AG237" i="7" s="1"/>
  <c r="AE237" i="7"/>
  <c r="AA237" i="7"/>
  <c r="AB237" i="7" s="1"/>
  <c r="Z237" i="7"/>
  <c r="V237" i="7"/>
  <c r="W237" i="7" s="1"/>
  <c r="U237" i="7"/>
  <c r="Q237" i="7"/>
  <c r="R237" i="7" s="1"/>
  <c r="P237" i="7"/>
  <c r="L237" i="7"/>
  <c r="M237" i="7" s="1"/>
  <c r="K237" i="7"/>
  <c r="G237" i="7"/>
  <c r="H237" i="7" s="1"/>
  <c r="F237" i="7"/>
  <c r="AF236" i="7"/>
  <c r="AG236" i="7" s="1"/>
  <c r="AE236" i="7"/>
  <c r="AA236" i="7"/>
  <c r="AB236" i="7" s="1"/>
  <c r="Z236" i="7"/>
  <c r="V236" i="7"/>
  <c r="W236" i="7" s="1"/>
  <c r="U236" i="7"/>
  <c r="Q236" i="7"/>
  <c r="R236" i="7" s="1"/>
  <c r="P236" i="7"/>
  <c r="L236" i="7"/>
  <c r="M236" i="7" s="1"/>
  <c r="K236" i="7"/>
  <c r="G236" i="7"/>
  <c r="H236" i="7" s="1"/>
  <c r="F236" i="7"/>
  <c r="AF235" i="7"/>
  <c r="AG235" i="7" s="1"/>
  <c r="AE235" i="7"/>
  <c r="AA235" i="7"/>
  <c r="AB235" i="7" s="1"/>
  <c r="Z235" i="7"/>
  <c r="V235" i="7"/>
  <c r="W235" i="7" s="1"/>
  <c r="U235" i="7"/>
  <c r="Q235" i="7"/>
  <c r="R235" i="7" s="1"/>
  <c r="P235" i="7"/>
  <c r="L235" i="7"/>
  <c r="M235" i="7" s="1"/>
  <c r="K235" i="7"/>
  <c r="G235" i="7"/>
  <c r="H235" i="7" s="1"/>
  <c r="F235" i="7"/>
  <c r="AF234" i="7"/>
  <c r="AG234" i="7" s="1"/>
  <c r="AE234" i="7"/>
  <c r="AA234" i="7"/>
  <c r="AB234" i="7" s="1"/>
  <c r="Z234" i="7"/>
  <c r="V234" i="7"/>
  <c r="W234" i="7" s="1"/>
  <c r="U234" i="7"/>
  <c r="Q234" i="7"/>
  <c r="R234" i="7" s="1"/>
  <c r="P234" i="7"/>
  <c r="L234" i="7"/>
  <c r="M234" i="7" s="1"/>
  <c r="K234" i="7"/>
  <c r="G234" i="7"/>
  <c r="H234" i="7" s="1"/>
  <c r="F234" i="7"/>
  <c r="AF233" i="7"/>
  <c r="AG233" i="7" s="1"/>
  <c r="AE233" i="7"/>
  <c r="AA233" i="7"/>
  <c r="AB233" i="7" s="1"/>
  <c r="Z233" i="7"/>
  <c r="V233" i="7"/>
  <c r="W233" i="7" s="1"/>
  <c r="U233" i="7"/>
  <c r="Q233" i="7"/>
  <c r="R233" i="7" s="1"/>
  <c r="P233" i="7"/>
  <c r="L233" i="7"/>
  <c r="M233" i="7" s="1"/>
  <c r="K233" i="7"/>
  <c r="G233" i="7"/>
  <c r="H233" i="7" s="1"/>
  <c r="F233" i="7"/>
  <c r="AF232" i="7"/>
  <c r="AG232" i="7" s="1"/>
  <c r="AE232" i="7"/>
  <c r="AA232" i="7"/>
  <c r="AB232" i="7" s="1"/>
  <c r="Z232" i="7"/>
  <c r="V232" i="7"/>
  <c r="W232" i="7" s="1"/>
  <c r="U232" i="7"/>
  <c r="Q232" i="7"/>
  <c r="R232" i="7" s="1"/>
  <c r="P232" i="7"/>
  <c r="L232" i="7"/>
  <c r="M232" i="7" s="1"/>
  <c r="K232" i="7"/>
  <c r="G232" i="7"/>
  <c r="H232" i="7" s="1"/>
  <c r="F232" i="7"/>
  <c r="AF231" i="7"/>
  <c r="AG231" i="7" s="1"/>
  <c r="AE231" i="7"/>
  <c r="AA231" i="7"/>
  <c r="AB231" i="7" s="1"/>
  <c r="Z231" i="7"/>
  <c r="V231" i="7"/>
  <c r="W231" i="7" s="1"/>
  <c r="U231" i="7"/>
  <c r="Q231" i="7"/>
  <c r="R231" i="7" s="1"/>
  <c r="P231" i="7"/>
  <c r="L231" i="7"/>
  <c r="M231" i="7" s="1"/>
  <c r="K231" i="7"/>
  <c r="G231" i="7"/>
  <c r="H231" i="7" s="1"/>
  <c r="F231" i="7"/>
  <c r="AF230" i="7"/>
  <c r="AG230" i="7" s="1"/>
  <c r="AE230" i="7"/>
  <c r="AA230" i="7"/>
  <c r="AB230" i="7" s="1"/>
  <c r="Z230" i="7"/>
  <c r="V230" i="7"/>
  <c r="W230" i="7" s="1"/>
  <c r="U230" i="7"/>
  <c r="Q230" i="7"/>
  <c r="R230" i="7" s="1"/>
  <c r="P230" i="7"/>
  <c r="L230" i="7"/>
  <c r="M230" i="7" s="1"/>
  <c r="K230" i="7"/>
  <c r="G230" i="7"/>
  <c r="H230" i="7" s="1"/>
  <c r="F230" i="7"/>
  <c r="AF229" i="7"/>
  <c r="AG229" i="7" s="1"/>
  <c r="AE229" i="7"/>
  <c r="AA229" i="7"/>
  <c r="AB229" i="7" s="1"/>
  <c r="Z229" i="7"/>
  <c r="V229" i="7"/>
  <c r="W229" i="7" s="1"/>
  <c r="U229" i="7"/>
  <c r="Q229" i="7"/>
  <c r="R229" i="7" s="1"/>
  <c r="P229" i="7"/>
  <c r="L229" i="7"/>
  <c r="M229" i="7" s="1"/>
  <c r="K229" i="7"/>
  <c r="G229" i="7"/>
  <c r="H229" i="7" s="1"/>
  <c r="F229" i="7"/>
  <c r="AF228" i="7"/>
  <c r="AG228" i="7" s="1"/>
  <c r="AE228" i="7"/>
  <c r="AA228" i="7"/>
  <c r="AB228" i="7" s="1"/>
  <c r="Z228" i="7"/>
  <c r="V228" i="7"/>
  <c r="W228" i="7" s="1"/>
  <c r="U228" i="7"/>
  <c r="Q228" i="7"/>
  <c r="R228" i="7" s="1"/>
  <c r="P228" i="7"/>
  <c r="L228" i="7"/>
  <c r="M228" i="7" s="1"/>
  <c r="K228" i="7"/>
  <c r="G228" i="7"/>
  <c r="H228" i="7" s="1"/>
  <c r="F228" i="7"/>
  <c r="AF227" i="7"/>
  <c r="AG227" i="7" s="1"/>
  <c r="AE227" i="7"/>
  <c r="AA227" i="7"/>
  <c r="AB227" i="7" s="1"/>
  <c r="Z227" i="7"/>
  <c r="V227" i="7"/>
  <c r="W227" i="7" s="1"/>
  <c r="U227" i="7"/>
  <c r="Q227" i="7"/>
  <c r="R227" i="7" s="1"/>
  <c r="P227" i="7"/>
  <c r="L227" i="7"/>
  <c r="M227" i="7" s="1"/>
  <c r="K227" i="7"/>
  <c r="G227" i="7"/>
  <c r="H227" i="7" s="1"/>
  <c r="F227" i="7"/>
  <c r="AF226" i="7"/>
  <c r="AG226" i="7" s="1"/>
  <c r="AE226" i="7"/>
  <c r="AA226" i="7"/>
  <c r="AB226" i="7" s="1"/>
  <c r="Z226" i="7"/>
  <c r="V226" i="7"/>
  <c r="W226" i="7" s="1"/>
  <c r="U226" i="7"/>
  <c r="Q226" i="7"/>
  <c r="R226" i="7" s="1"/>
  <c r="P226" i="7"/>
  <c r="L226" i="7"/>
  <c r="M226" i="7" s="1"/>
  <c r="K226" i="7"/>
  <c r="G226" i="7"/>
  <c r="H226" i="7" s="1"/>
  <c r="F226" i="7"/>
  <c r="AF225" i="7"/>
  <c r="AG225" i="7" s="1"/>
  <c r="AE225" i="7"/>
  <c r="AA225" i="7"/>
  <c r="AB225" i="7" s="1"/>
  <c r="Z225" i="7"/>
  <c r="V225" i="7"/>
  <c r="W225" i="7" s="1"/>
  <c r="U225" i="7"/>
  <c r="Q225" i="7"/>
  <c r="R225" i="7" s="1"/>
  <c r="P225" i="7"/>
  <c r="L225" i="7"/>
  <c r="M225" i="7" s="1"/>
  <c r="K225" i="7"/>
  <c r="G225" i="7"/>
  <c r="H225" i="7" s="1"/>
  <c r="F225" i="7"/>
  <c r="AF224" i="7"/>
  <c r="AG224" i="7" s="1"/>
  <c r="AE224" i="7"/>
  <c r="AA224" i="7"/>
  <c r="AB224" i="7" s="1"/>
  <c r="Z224" i="7"/>
  <c r="V224" i="7"/>
  <c r="W224" i="7" s="1"/>
  <c r="U224" i="7"/>
  <c r="Q224" i="7"/>
  <c r="R224" i="7" s="1"/>
  <c r="P224" i="7"/>
  <c r="L224" i="7"/>
  <c r="M224" i="7" s="1"/>
  <c r="K224" i="7"/>
  <c r="G224" i="7"/>
  <c r="H224" i="7" s="1"/>
  <c r="F224" i="7"/>
  <c r="AF223" i="7"/>
  <c r="AG223" i="7" s="1"/>
  <c r="AE223" i="7"/>
  <c r="AA223" i="7"/>
  <c r="AB223" i="7" s="1"/>
  <c r="Z223" i="7"/>
  <c r="V223" i="7"/>
  <c r="W223" i="7" s="1"/>
  <c r="U223" i="7"/>
  <c r="Q223" i="7"/>
  <c r="R223" i="7" s="1"/>
  <c r="P223" i="7"/>
  <c r="L223" i="7"/>
  <c r="M223" i="7" s="1"/>
  <c r="K223" i="7"/>
  <c r="G223" i="7"/>
  <c r="H223" i="7" s="1"/>
  <c r="F223" i="7"/>
  <c r="AF222" i="7"/>
  <c r="AG222" i="7" s="1"/>
  <c r="AE222" i="7"/>
  <c r="AA222" i="7"/>
  <c r="AB222" i="7" s="1"/>
  <c r="Z222" i="7"/>
  <c r="V222" i="7"/>
  <c r="W222" i="7" s="1"/>
  <c r="U222" i="7"/>
  <c r="Q222" i="7"/>
  <c r="R222" i="7" s="1"/>
  <c r="P222" i="7"/>
  <c r="L222" i="7"/>
  <c r="M222" i="7" s="1"/>
  <c r="K222" i="7"/>
  <c r="G222" i="7"/>
  <c r="H222" i="7" s="1"/>
  <c r="F222" i="7"/>
  <c r="AF221" i="7"/>
  <c r="AG221" i="7" s="1"/>
  <c r="AE221" i="7"/>
  <c r="AA221" i="7"/>
  <c r="AB221" i="7" s="1"/>
  <c r="Z221" i="7"/>
  <c r="V221" i="7"/>
  <c r="W221" i="7" s="1"/>
  <c r="U221" i="7"/>
  <c r="Q221" i="7"/>
  <c r="R221" i="7" s="1"/>
  <c r="P221" i="7"/>
  <c r="L221" i="7"/>
  <c r="M221" i="7" s="1"/>
  <c r="K221" i="7"/>
  <c r="G221" i="7"/>
  <c r="H221" i="7" s="1"/>
  <c r="F221" i="7"/>
  <c r="AF220" i="7"/>
  <c r="AG220" i="7" s="1"/>
  <c r="AE220" i="7"/>
  <c r="AA220" i="7"/>
  <c r="AB220" i="7" s="1"/>
  <c r="Z220" i="7"/>
  <c r="V220" i="7"/>
  <c r="W220" i="7" s="1"/>
  <c r="U220" i="7"/>
  <c r="Q220" i="7"/>
  <c r="R220" i="7" s="1"/>
  <c r="P220" i="7"/>
  <c r="L220" i="7"/>
  <c r="M220" i="7" s="1"/>
  <c r="K220" i="7"/>
  <c r="G220" i="7"/>
  <c r="H220" i="7" s="1"/>
  <c r="F220" i="7"/>
  <c r="AF219" i="7"/>
  <c r="AG219" i="7" s="1"/>
  <c r="AE219" i="7"/>
  <c r="AA219" i="7"/>
  <c r="AB219" i="7" s="1"/>
  <c r="Z219" i="7"/>
  <c r="V219" i="7"/>
  <c r="W219" i="7" s="1"/>
  <c r="U219" i="7"/>
  <c r="Q219" i="7"/>
  <c r="R219" i="7" s="1"/>
  <c r="P219" i="7"/>
  <c r="L219" i="7"/>
  <c r="M219" i="7" s="1"/>
  <c r="K219" i="7"/>
  <c r="G219" i="7"/>
  <c r="H219" i="7" s="1"/>
  <c r="F219" i="7"/>
  <c r="AF218" i="7"/>
  <c r="AG218" i="7" s="1"/>
  <c r="AE218" i="7"/>
  <c r="AA218" i="7"/>
  <c r="AB218" i="7" s="1"/>
  <c r="Z218" i="7"/>
  <c r="V218" i="7"/>
  <c r="W218" i="7" s="1"/>
  <c r="U218" i="7"/>
  <c r="Q218" i="7"/>
  <c r="R218" i="7" s="1"/>
  <c r="P218" i="7"/>
  <c r="L218" i="7"/>
  <c r="M218" i="7" s="1"/>
  <c r="K218" i="7"/>
  <c r="G218" i="7"/>
  <c r="H218" i="7" s="1"/>
  <c r="F218" i="7"/>
  <c r="AF217" i="7"/>
  <c r="AG217" i="7" s="1"/>
  <c r="AE217" i="7"/>
  <c r="AA217" i="7"/>
  <c r="AB217" i="7" s="1"/>
  <c r="Z217" i="7"/>
  <c r="V217" i="7"/>
  <c r="W217" i="7" s="1"/>
  <c r="U217" i="7"/>
  <c r="Q217" i="7"/>
  <c r="R217" i="7" s="1"/>
  <c r="P217" i="7"/>
  <c r="L217" i="7"/>
  <c r="M217" i="7" s="1"/>
  <c r="K217" i="7"/>
  <c r="G217" i="7"/>
  <c r="H217" i="7" s="1"/>
  <c r="F217" i="7"/>
  <c r="AF216" i="7"/>
  <c r="AG216" i="7" s="1"/>
  <c r="AE216" i="7"/>
  <c r="AA216" i="7"/>
  <c r="AB216" i="7" s="1"/>
  <c r="Z216" i="7"/>
  <c r="V216" i="7"/>
  <c r="W216" i="7" s="1"/>
  <c r="U216" i="7"/>
  <c r="Q216" i="7"/>
  <c r="R216" i="7" s="1"/>
  <c r="P216" i="7"/>
  <c r="L216" i="7"/>
  <c r="M216" i="7" s="1"/>
  <c r="K216" i="7"/>
  <c r="G216" i="7"/>
  <c r="H216" i="7" s="1"/>
  <c r="F216" i="7"/>
  <c r="AF215" i="7"/>
  <c r="AG215" i="7" s="1"/>
  <c r="AE215" i="7"/>
  <c r="AA215" i="7"/>
  <c r="AB215" i="7" s="1"/>
  <c r="Z215" i="7"/>
  <c r="V215" i="7"/>
  <c r="W215" i="7" s="1"/>
  <c r="U215" i="7"/>
  <c r="Q215" i="7"/>
  <c r="R215" i="7" s="1"/>
  <c r="P215" i="7"/>
  <c r="L215" i="7"/>
  <c r="M215" i="7" s="1"/>
  <c r="K215" i="7"/>
  <c r="G215" i="7"/>
  <c r="H215" i="7" s="1"/>
  <c r="F215" i="7"/>
  <c r="AF214" i="7"/>
  <c r="AG214" i="7" s="1"/>
  <c r="AE214" i="7"/>
  <c r="AA214" i="7"/>
  <c r="AB214" i="7" s="1"/>
  <c r="Z214" i="7"/>
  <c r="V214" i="7"/>
  <c r="W214" i="7" s="1"/>
  <c r="U214" i="7"/>
  <c r="Q214" i="7"/>
  <c r="R214" i="7" s="1"/>
  <c r="P214" i="7"/>
  <c r="L214" i="7"/>
  <c r="M214" i="7" s="1"/>
  <c r="K214" i="7"/>
  <c r="G214" i="7"/>
  <c r="H214" i="7" s="1"/>
  <c r="F214" i="7"/>
  <c r="AF213" i="7"/>
  <c r="AG213" i="7" s="1"/>
  <c r="AE213" i="7"/>
  <c r="AA213" i="7"/>
  <c r="AB213" i="7" s="1"/>
  <c r="Z213" i="7"/>
  <c r="V213" i="7"/>
  <c r="W213" i="7" s="1"/>
  <c r="U213" i="7"/>
  <c r="Q213" i="7"/>
  <c r="R213" i="7" s="1"/>
  <c r="P213" i="7"/>
  <c r="L213" i="7"/>
  <c r="M213" i="7" s="1"/>
  <c r="K213" i="7"/>
  <c r="G213" i="7"/>
  <c r="H213" i="7" s="1"/>
  <c r="F213" i="7"/>
  <c r="AF212" i="7"/>
  <c r="AG212" i="7" s="1"/>
  <c r="AE212" i="7"/>
  <c r="AA212" i="7"/>
  <c r="AB212" i="7" s="1"/>
  <c r="Z212" i="7"/>
  <c r="V212" i="7"/>
  <c r="W212" i="7" s="1"/>
  <c r="U212" i="7"/>
  <c r="Q212" i="7"/>
  <c r="R212" i="7" s="1"/>
  <c r="P212" i="7"/>
  <c r="L212" i="7"/>
  <c r="M212" i="7" s="1"/>
  <c r="K212" i="7"/>
  <c r="G212" i="7"/>
  <c r="H212" i="7" s="1"/>
  <c r="F212" i="7"/>
  <c r="AF211" i="7"/>
  <c r="AG211" i="7" s="1"/>
  <c r="AE211" i="7"/>
  <c r="AA211" i="7"/>
  <c r="AB211" i="7" s="1"/>
  <c r="Z211" i="7"/>
  <c r="V211" i="7"/>
  <c r="W211" i="7" s="1"/>
  <c r="U211" i="7"/>
  <c r="Q211" i="7"/>
  <c r="R211" i="7" s="1"/>
  <c r="P211" i="7"/>
  <c r="L211" i="7"/>
  <c r="M211" i="7" s="1"/>
  <c r="K211" i="7"/>
  <c r="G211" i="7"/>
  <c r="H211" i="7" s="1"/>
  <c r="F211" i="7"/>
  <c r="AF210" i="7"/>
  <c r="AG210" i="7" s="1"/>
  <c r="AE210" i="7"/>
  <c r="AA210" i="7"/>
  <c r="AB210" i="7" s="1"/>
  <c r="Z210" i="7"/>
  <c r="V210" i="7"/>
  <c r="W210" i="7" s="1"/>
  <c r="U210" i="7"/>
  <c r="Q210" i="7"/>
  <c r="R210" i="7" s="1"/>
  <c r="P210" i="7"/>
  <c r="L210" i="7"/>
  <c r="M210" i="7" s="1"/>
  <c r="K210" i="7"/>
  <c r="G210" i="7"/>
  <c r="H210" i="7" s="1"/>
  <c r="F210" i="7"/>
  <c r="AF209" i="7"/>
  <c r="AG209" i="7" s="1"/>
  <c r="AE209" i="7"/>
  <c r="AA209" i="7"/>
  <c r="AB209" i="7" s="1"/>
  <c r="Z209" i="7"/>
  <c r="V209" i="7"/>
  <c r="W209" i="7" s="1"/>
  <c r="U209" i="7"/>
  <c r="Q209" i="7"/>
  <c r="R209" i="7" s="1"/>
  <c r="P209" i="7"/>
  <c r="L209" i="7"/>
  <c r="M209" i="7" s="1"/>
  <c r="K209" i="7"/>
  <c r="G209" i="7"/>
  <c r="H209" i="7" s="1"/>
  <c r="F209" i="7"/>
  <c r="AF208" i="7"/>
  <c r="AG208" i="7" s="1"/>
  <c r="AE208" i="7"/>
  <c r="AA208" i="7"/>
  <c r="AB208" i="7" s="1"/>
  <c r="Z208" i="7"/>
  <c r="V208" i="7"/>
  <c r="W208" i="7" s="1"/>
  <c r="U208" i="7"/>
  <c r="Q208" i="7"/>
  <c r="R208" i="7" s="1"/>
  <c r="P208" i="7"/>
  <c r="L208" i="7"/>
  <c r="M208" i="7" s="1"/>
  <c r="K208" i="7"/>
  <c r="G208" i="7"/>
  <c r="H208" i="7" s="1"/>
  <c r="F208" i="7"/>
  <c r="AF207" i="7"/>
  <c r="AG207" i="7" s="1"/>
  <c r="AE207" i="7"/>
  <c r="AA207" i="7"/>
  <c r="AB207" i="7" s="1"/>
  <c r="Z207" i="7"/>
  <c r="V207" i="7"/>
  <c r="W207" i="7" s="1"/>
  <c r="U207" i="7"/>
  <c r="Q207" i="7"/>
  <c r="R207" i="7" s="1"/>
  <c r="P207" i="7"/>
  <c r="L207" i="7"/>
  <c r="M207" i="7" s="1"/>
  <c r="K207" i="7"/>
  <c r="G207" i="7"/>
  <c r="H207" i="7" s="1"/>
  <c r="F207" i="7"/>
  <c r="AF206" i="7"/>
  <c r="AG206" i="7" s="1"/>
  <c r="AE206" i="7"/>
  <c r="AA206" i="7"/>
  <c r="AB206" i="7" s="1"/>
  <c r="Z206" i="7"/>
  <c r="V206" i="7"/>
  <c r="W206" i="7" s="1"/>
  <c r="U206" i="7"/>
  <c r="Q206" i="7"/>
  <c r="R206" i="7" s="1"/>
  <c r="P206" i="7"/>
  <c r="L206" i="7"/>
  <c r="M206" i="7" s="1"/>
  <c r="K206" i="7"/>
  <c r="G206" i="7"/>
  <c r="H206" i="7" s="1"/>
  <c r="F206" i="7"/>
  <c r="AF205" i="7"/>
  <c r="AG205" i="7" s="1"/>
  <c r="AE205" i="7"/>
  <c r="AA205" i="7"/>
  <c r="AB205" i="7" s="1"/>
  <c r="Z205" i="7"/>
  <c r="V205" i="7"/>
  <c r="W205" i="7" s="1"/>
  <c r="U205" i="7"/>
  <c r="Q205" i="7"/>
  <c r="R205" i="7" s="1"/>
  <c r="P205" i="7"/>
  <c r="L205" i="7"/>
  <c r="M205" i="7" s="1"/>
  <c r="K205" i="7"/>
  <c r="G205" i="7"/>
  <c r="H205" i="7" s="1"/>
  <c r="F205" i="7"/>
  <c r="AF204" i="7"/>
  <c r="AG204" i="7" s="1"/>
  <c r="AE204" i="7"/>
  <c r="AA204" i="7"/>
  <c r="AB204" i="7" s="1"/>
  <c r="Z204" i="7"/>
  <c r="V204" i="7"/>
  <c r="W204" i="7" s="1"/>
  <c r="U204" i="7"/>
  <c r="Q204" i="7"/>
  <c r="R204" i="7" s="1"/>
  <c r="P204" i="7"/>
  <c r="L204" i="7"/>
  <c r="M204" i="7" s="1"/>
  <c r="K204" i="7"/>
  <c r="G204" i="7"/>
  <c r="H204" i="7" s="1"/>
  <c r="F204" i="7"/>
  <c r="AF203" i="7"/>
  <c r="AG203" i="7" s="1"/>
  <c r="AE203" i="7"/>
  <c r="AA203" i="7"/>
  <c r="AB203" i="7" s="1"/>
  <c r="Z203" i="7"/>
  <c r="V203" i="7"/>
  <c r="W203" i="7" s="1"/>
  <c r="U203" i="7"/>
  <c r="Q203" i="7"/>
  <c r="R203" i="7" s="1"/>
  <c r="P203" i="7"/>
  <c r="L203" i="7"/>
  <c r="M203" i="7" s="1"/>
  <c r="K203" i="7"/>
  <c r="G203" i="7"/>
  <c r="H203" i="7" s="1"/>
  <c r="F203" i="7"/>
  <c r="AF202" i="7"/>
  <c r="AG202" i="7" s="1"/>
  <c r="AE202" i="7"/>
  <c r="AA202" i="7"/>
  <c r="AB202" i="7" s="1"/>
  <c r="Z202" i="7"/>
  <c r="V202" i="7"/>
  <c r="W202" i="7" s="1"/>
  <c r="U202" i="7"/>
  <c r="Q202" i="7"/>
  <c r="R202" i="7" s="1"/>
  <c r="P202" i="7"/>
  <c r="L202" i="7"/>
  <c r="M202" i="7" s="1"/>
  <c r="K202" i="7"/>
  <c r="G202" i="7"/>
  <c r="H202" i="7" s="1"/>
  <c r="F202" i="7"/>
  <c r="AF201" i="7"/>
  <c r="AG201" i="7" s="1"/>
  <c r="AE201" i="7"/>
  <c r="AA201" i="7"/>
  <c r="AB201" i="7" s="1"/>
  <c r="Z201" i="7"/>
  <c r="V201" i="7"/>
  <c r="W201" i="7" s="1"/>
  <c r="U201" i="7"/>
  <c r="Q201" i="7"/>
  <c r="R201" i="7" s="1"/>
  <c r="P201" i="7"/>
  <c r="L201" i="7"/>
  <c r="M201" i="7" s="1"/>
  <c r="K201" i="7"/>
  <c r="G201" i="7"/>
  <c r="H201" i="7" s="1"/>
  <c r="F201" i="7"/>
  <c r="AF200" i="7"/>
  <c r="AG200" i="7" s="1"/>
  <c r="AE200" i="7"/>
  <c r="AA200" i="7"/>
  <c r="AB200" i="7" s="1"/>
  <c r="Z200" i="7"/>
  <c r="V200" i="7"/>
  <c r="W200" i="7" s="1"/>
  <c r="U200" i="7"/>
  <c r="Q200" i="7"/>
  <c r="R200" i="7" s="1"/>
  <c r="P200" i="7"/>
  <c r="L200" i="7"/>
  <c r="M200" i="7" s="1"/>
  <c r="K200" i="7"/>
  <c r="G200" i="7"/>
  <c r="H200" i="7" s="1"/>
  <c r="F200" i="7"/>
  <c r="AF199" i="7"/>
  <c r="AG199" i="7" s="1"/>
  <c r="AE199" i="7"/>
  <c r="AA199" i="7"/>
  <c r="AB199" i="7" s="1"/>
  <c r="Z199" i="7"/>
  <c r="V199" i="7"/>
  <c r="W199" i="7" s="1"/>
  <c r="U199" i="7"/>
  <c r="Q199" i="7"/>
  <c r="R199" i="7" s="1"/>
  <c r="P199" i="7"/>
  <c r="L199" i="7"/>
  <c r="M199" i="7" s="1"/>
  <c r="K199" i="7"/>
  <c r="G199" i="7"/>
  <c r="H199" i="7" s="1"/>
  <c r="F199" i="7"/>
  <c r="AF198" i="7"/>
  <c r="AG198" i="7" s="1"/>
  <c r="AE198" i="7"/>
  <c r="AA198" i="7"/>
  <c r="AB198" i="7" s="1"/>
  <c r="Z198" i="7"/>
  <c r="V198" i="7"/>
  <c r="W198" i="7" s="1"/>
  <c r="U198" i="7"/>
  <c r="Q198" i="7"/>
  <c r="R198" i="7" s="1"/>
  <c r="P198" i="7"/>
  <c r="L198" i="7"/>
  <c r="M198" i="7" s="1"/>
  <c r="K198" i="7"/>
  <c r="G198" i="7"/>
  <c r="H198" i="7" s="1"/>
  <c r="F198" i="7"/>
  <c r="AF197" i="7"/>
  <c r="AG197" i="7" s="1"/>
  <c r="AE197" i="7"/>
  <c r="AA197" i="7"/>
  <c r="AB197" i="7" s="1"/>
  <c r="Z197" i="7"/>
  <c r="V197" i="7"/>
  <c r="W197" i="7" s="1"/>
  <c r="U197" i="7"/>
  <c r="Q197" i="7"/>
  <c r="R197" i="7" s="1"/>
  <c r="P197" i="7"/>
  <c r="L197" i="7"/>
  <c r="M197" i="7" s="1"/>
  <c r="K197" i="7"/>
  <c r="G197" i="7"/>
  <c r="H197" i="7" s="1"/>
  <c r="F197" i="7"/>
  <c r="AF196" i="7"/>
  <c r="AG196" i="7" s="1"/>
  <c r="AE196" i="7"/>
  <c r="AA196" i="7"/>
  <c r="AB196" i="7" s="1"/>
  <c r="Z196" i="7"/>
  <c r="V196" i="7"/>
  <c r="W196" i="7" s="1"/>
  <c r="U196" i="7"/>
  <c r="Q196" i="7"/>
  <c r="R196" i="7" s="1"/>
  <c r="P196" i="7"/>
  <c r="L196" i="7"/>
  <c r="M196" i="7" s="1"/>
  <c r="K196" i="7"/>
  <c r="G196" i="7"/>
  <c r="H196" i="7" s="1"/>
  <c r="F196" i="7"/>
  <c r="AF195" i="7"/>
  <c r="AG195" i="7" s="1"/>
  <c r="AE195" i="7"/>
  <c r="AA195" i="7"/>
  <c r="AB195" i="7" s="1"/>
  <c r="Z195" i="7"/>
  <c r="V195" i="7"/>
  <c r="W195" i="7" s="1"/>
  <c r="U195" i="7"/>
  <c r="Q195" i="7"/>
  <c r="R195" i="7" s="1"/>
  <c r="P195" i="7"/>
  <c r="L195" i="7"/>
  <c r="M195" i="7" s="1"/>
  <c r="K195" i="7"/>
  <c r="G195" i="7"/>
  <c r="H195" i="7" s="1"/>
  <c r="F195" i="7"/>
  <c r="AF194" i="7"/>
  <c r="AG194" i="7" s="1"/>
  <c r="AE194" i="7"/>
  <c r="AA194" i="7"/>
  <c r="AB194" i="7" s="1"/>
  <c r="Z194" i="7"/>
  <c r="V194" i="7"/>
  <c r="W194" i="7" s="1"/>
  <c r="U194" i="7"/>
  <c r="Q194" i="7"/>
  <c r="R194" i="7" s="1"/>
  <c r="P194" i="7"/>
  <c r="L194" i="7"/>
  <c r="M194" i="7" s="1"/>
  <c r="K194" i="7"/>
  <c r="G194" i="7"/>
  <c r="H194" i="7" s="1"/>
  <c r="F194" i="7"/>
  <c r="AF193" i="7"/>
  <c r="AG193" i="7" s="1"/>
  <c r="AE193" i="7"/>
  <c r="AA193" i="7"/>
  <c r="AB193" i="7" s="1"/>
  <c r="Z193" i="7"/>
  <c r="V193" i="7"/>
  <c r="W193" i="7" s="1"/>
  <c r="U193" i="7"/>
  <c r="Q193" i="7"/>
  <c r="R193" i="7" s="1"/>
  <c r="P193" i="7"/>
  <c r="L193" i="7"/>
  <c r="M193" i="7" s="1"/>
  <c r="K193" i="7"/>
  <c r="G193" i="7"/>
  <c r="H193" i="7" s="1"/>
  <c r="F193" i="7"/>
  <c r="AF192" i="7"/>
  <c r="AG192" i="7" s="1"/>
  <c r="AE192" i="7"/>
  <c r="AA192" i="7"/>
  <c r="AB192" i="7" s="1"/>
  <c r="Z192" i="7"/>
  <c r="V192" i="7"/>
  <c r="W192" i="7" s="1"/>
  <c r="U192" i="7"/>
  <c r="Q192" i="7"/>
  <c r="R192" i="7" s="1"/>
  <c r="P192" i="7"/>
  <c r="L192" i="7"/>
  <c r="M192" i="7" s="1"/>
  <c r="K192" i="7"/>
  <c r="G192" i="7"/>
  <c r="H192" i="7" s="1"/>
  <c r="F192" i="7"/>
  <c r="AF191" i="7"/>
  <c r="AG191" i="7" s="1"/>
  <c r="AE191" i="7"/>
  <c r="AA191" i="7"/>
  <c r="AB191" i="7" s="1"/>
  <c r="Z191" i="7"/>
  <c r="V191" i="7"/>
  <c r="W191" i="7" s="1"/>
  <c r="U191" i="7"/>
  <c r="Q191" i="7"/>
  <c r="R191" i="7" s="1"/>
  <c r="P191" i="7"/>
  <c r="L191" i="7"/>
  <c r="M191" i="7" s="1"/>
  <c r="K191" i="7"/>
  <c r="G191" i="7"/>
  <c r="H191" i="7" s="1"/>
  <c r="F191" i="7"/>
  <c r="AF190" i="7"/>
  <c r="AG190" i="7" s="1"/>
  <c r="AE190" i="7"/>
  <c r="AA190" i="7"/>
  <c r="AB190" i="7" s="1"/>
  <c r="Z190" i="7"/>
  <c r="V190" i="7"/>
  <c r="W190" i="7" s="1"/>
  <c r="U190" i="7"/>
  <c r="Q190" i="7"/>
  <c r="R190" i="7" s="1"/>
  <c r="P190" i="7"/>
  <c r="L190" i="7"/>
  <c r="M190" i="7" s="1"/>
  <c r="K190" i="7"/>
  <c r="G190" i="7"/>
  <c r="H190" i="7" s="1"/>
  <c r="F190" i="7"/>
  <c r="AF189" i="7"/>
  <c r="AG189" i="7" s="1"/>
  <c r="AE189" i="7"/>
  <c r="AA189" i="7"/>
  <c r="AB189" i="7" s="1"/>
  <c r="Z189" i="7"/>
  <c r="V189" i="7"/>
  <c r="W189" i="7" s="1"/>
  <c r="U189" i="7"/>
  <c r="Q189" i="7"/>
  <c r="R189" i="7" s="1"/>
  <c r="P189" i="7"/>
  <c r="L189" i="7"/>
  <c r="M189" i="7" s="1"/>
  <c r="K189" i="7"/>
  <c r="G189" i="7"/>
  <c r="H189" i="7" s="1"/>
  <c r="F189" i="7"/>
  <c r="AF188" i="7"/>
  <c r="AG188" i="7" s="1"/>
  <c r="AE188" i="7"/>
  <c r="AA188" i="7"/>
  <c r="AB188" i="7" s="1"/>
  <c r="Z188" i="7"/>
  <c r="V188" i="7"/>
  <c r="W188" i="7" s="1"/>
  <c r="U188" i="7"/>
  <c r="Q188" i="7"/>
  <c r="R188" i="7" s="1"/>
  <c r="P188" i="7"/>
  <c r="L188" i="7"/>
  <c r="M188" i="7" s="1"/>
  <c r="K188" i="7"/>
  <c r="G188" i="7"/>
  <c r="H188" i="7" s="1"/>
  <c r="F188" i="7"/>
  <c r="AF187" i="7"/>
  <c r="AG187" i="7" s="1"/>
  <c r="AE187" i="7"/>
  <c r="AA187" i="7"/>
  <c r="AB187" i="7" s="1"/>
  <c r="Z187" i="7"/>
  <c r="V187" i="7"/>
  <c r="W187" i="7" s="1"/>
  <c r="U187" i="7"/>
  <c r="Q187" i="7"/>
  <c r="R187" i="7" s="1"/>
  <c r="P187" i="7"/>
  <c r="L187" i="7"/>
  <c r="M187" i="7" s="1"/>
  <c r="K187" i="7"/>
  <c r="G187" i="7"/>
  <c r="H187" i="7" s="1"/>
  <c r="F187" i="7"/>
  <c r="AF186" i="7"/>
  <c r="AG186" i="7" s="1"/>
  <c r="AE186" i="7"/>
  <c r="AA186" i="7"/>
  <c r="AB186" i="7" s="1"/>
  <c r="Z186" i="7"/>
  <c r="V186" i="7"/>
  <c r="W186" i="7" s="1"/>
  <c r="U186" i="7"/>
  <c r="Q186" i="7"/>
  <c r="R186" i="7" s="1"/>
  <c r="P186" i="7"/>
  <c r="L186" i="7"/>
  <c r="M186" i="7" s="1"/>
  <c r="K186" i="7"/>
  <c r="G186" i="7"/>
  <c r="H186" i="7" s="1"/>
  <c r="F186" i="7"/>
  <c r="AF185" i="7"/>
  <c r="AG185" i="7" s="1"/>
  <c r="AE185" i="7"/>
  <c r="AA185" i="7"/>
  <c r="AB185" i="7" s="1"/>
  <c r="Z185" i="7"/>
  <c r="V185" i="7"/>
  <c r="W185" i="7" s="1"/>
  <c r="U185" i="7"/>
  <c r="Q185" i="7"/>
  <c r="R185" i="7" s="1"/>
  <c r="P185" i="7"/>
  <c r="L185" i="7"/>
  <c r="M185" i="7" s="1"/>
  <c r="K185" i="7"/>
  <c r="G185" i="7"/>
  <c r="H185" i="7" s="1"/>
  <c r="F185" i="7"/>
  <c r="AF184" i="7"/>
  <c r="AG184" i="7" s="1"/>
  <c r="AE184" i="7"/>
  <c r="AA184" i="7"/>
  <c r="AB184" i="7" s="1"/>
  <c r="Z184" i="7"/>
  <c r="V184" i="7"/>
  <c r="W184" i="7" s="1"/>
  <c r="U184" i="7"/>
  <c r="Q184" i="7"/>
  <c r="R184" i="7" s="1"/>
  <c r="P184" i="7"/>
  <c r="L184" i="7"/>
  <c r="M184" i="7" s="1"/>
  <c r="K184" i="7"/>
  <c r="G184" i="7"/>
  <c r="H184" i="7" s="1"/>
  <c r="F184" i="7"/>
  <c r="AF183" i="7"/>
  <c r="AG183" i="7" s="1"/>
  <c r="AE183" i="7"/>
  <c r="AA183" i="7"/>
  <c r="AB183" i="7" s="1"/>
  <c r="Z183" i="7"/>
  <c r="V183" i="7"/>
  <c r="W183" i="7" s="1"/>
  <c r="U183" i="7"/>
  <c r="Q183" i="7"/>
  <c r="R183" i="7" s="1"/>
  <c r="P183" i="7"/>
  <c r="L183" i="7"/>
  <c r="M183" i="7" s="1"/>
  <c r="K183" i="7"/>
  <c r="G183" i="7"/>
  <c r="H183" i="7" s="1"/>
  <c r="F183" i="7"/>
  <c r="AF182" i="7"/>
  <c r="AG182" i="7" s="1"/>
  <c r="AE182" i="7"/>
  <c r="AA182" i="7"/>
  <c r="AB182" i="7" s="1"/>
  <c r="Z182" i="7"/>
  <c r="V182" i="7"/>
  <c r="W182" i="7" s="1"/>
  <c r="U182" i="7"/>
  <c r="Q182" i="7"/>
  <c r="R182" i="7" s="1"/>
  <c r="P182" i="7"/>
  <c r="L182" i="7"/>
  <c r="M182" i="7" s="1"/>
  <c r="K182" i="7"/>
  <c r="G182" i="7"/>
  <c r="H182" i="7" s="1"/>
  <c r="F182" i="7"/>
  <c r="AF181" i="7"/>
  <c r="AG181" i="7" s="1"/>
  <c r="AE181" i="7"/>
  <c r="AA181" i="7"/>
  <c r="AB181" i="7" s="1"/>
  <c r="Z181" i="7"/>
  <c r="V181" i="7"/>
  <c r="W181" i="7" s="1"/>
  <c r="U181" i="7"/>
  <c r="Q181" i="7"/>
  <c r="R181" i="7" s="1"/>
  <c r="P181" i="7"/>
  <c r="L181" i="7"/>
  <c r="M181" i="7" s="1"/>
  <c r="K181" i="7"/>
  <c r="G181" i="7"/>
  <c r="H181" i="7" s="1"/>
  <c r="F181" i="7"/>
  <c r="AF180" i="7"/>
  <c r="AG180" i="7" s="1"/>
  <c r="AE180" i="7"/>
  <c r="AA180" i="7"/>
  <c r="AB180" i="7" s="1"/>
  <c r="Z180" i="7"/>
  <c r="V180" i="7"/>
  <c r="W180" i="7" s="1"/>
  <c r="U180" i="7"/>
  <c r="Q180" i="7"/>
  <c r="R180" i="7" s="1"/>
  <c r="P180" i="7"/>
  <c r="L180" i="7"/>
  <c r="M180" i="7" s="1"/>
  <c r="K180" i="7"/>
  <c r="G180" i="7"/>
  <c r="H180" i="7" s="1"/>
  <c r="F180" i="7"/>
  <c r="AF179" i="7"/>
  <c r="AG179" i="7" s="1"/>
  <c r="AE179" i="7"/>
  <c r="AA179" i="7"/>
  <c r="AB179" i="7" s="1"/>
  <c r="Z179" i="7"/>
  <c r="V179" i="7"/>
  <c r="W179" i="7" s="1"/>
  <c r="U179" i="7"/>
  <c r="Q179" i="7"/>
  <c r="R179" i="7" s="1"/>
  <c r="P179" i="7"/>
  <c r="L179" i="7"/>
  <c r="M179" i="7" s="1"/>
  <c r="K179" i="7"/>
  <c r="G179" i="7"/>
  <c r="H179" i="7" s="1"/>
  <c r="F179" i="7"/>
  <c r="AF178" i="7"/>
  <c r="AG178" i="7" s="1"/>
  <c r="AE178" i="7"/>
  <c r="AA178" i="7"/>
  <c r="AB178" i="7" s="1"/>
  <c r="Z178" i="7"/>
  <c r="V178" i="7"/>
  <c r="W178" i="7" s="1"/>
  <c r="U178" i="7"/>
  <c r="Q178" i="7"/>
  <c r="R178" i="7" s="1"/>
  <c r="P178" i="7"/>
  <c r="L178" i="7"/>
  <c r="M178" i="7" s="1"/>
  <c r="K178" i="7"/>
  <c r="G178" i="7"/>
  <c r="H178" i="7" s="1"/>
  <c r="F178" i="7"/>
  <c r="AF177" i="7"/>
  <c r="AG177" i="7" s="1"/>
  <c r="AE177" i="7"/>
  <c r="AA177" i="7"/>
  <c r="AB177" i="7" s="1"/>
  <c r="Z177" i="7"/>
  <c r="V177" i="7"/>
  <c r="W177" i="7" s="1"/>
  <c r="U177" i="7"/>
  <c r="Q177" i="7"/>
  <c r="R177" i="7" s="1"/>
  <c r="P177" i="7"/>
  <c r="L177" i="7"/>
  <c r="M177" i="7" s="1"/>
  <c r="K177" i="7"/>
  <c r="G177" i="7"/>
  <c r="H177" i="7" s="1"/>
  <c r="F177" i="7"/>
  <c r="AF176" i="7"/>
  <c r="AG176" i="7" s="1"/>
  <c r="AE176" i="7"/>
  <c r="AA176" i="7"/>
  <c r="AB176" i="7" s="1"/>
  <c r="Z176" i="7"/>
  <c r="V176" i="7"/>
  <c r="W176" i="7" s="1"/>
  <c r="U176" i="7"/>
  <c r="Q176" i="7"/>
  <c r="R176" i="7" s="1"/>
  <c r="P176" i="7"/>
  <c r="L176" i="7"/>
  <c r="M176" i="7" s="1"/>
  <c r="K176" i="7"/>
  <c r="G176" i="7"/>
  <c r="H176" i="7" s="1"/>
  <c r="F176" i="7"/>
  <c r="AF175" i="7"/>
  <c r="AG175" i="7" s="1"/>
  <c r="AE175" i="7"/>
  <c r="AA175" i="7"/>
  <c r="AB175" i="7" s="1"/>
  <c r="Z175" i="7"/>
  <c r="V175" i="7"/>
  <c r="W175" i="7" s="1"/>
  <c r="U175" i="7"/>
  <c r="Q175" i="7"/>
  <c r="R175" i="7" s="1"/>
  <c r="P175" i="7"/>
  <c r="L175" i="7"/>
  <c r="M175" i="7" s="1"/>
  <c r="K175" i="7"/>
  <c r="G175" i="7"/>
  <c r="H175" i="7" s="1"/>
  <c r="F175" i="7"/>
  <c r="AF174" i="7"/>
  <c r="AG174" i="7" s="1"/>
  <c r="AE174" i="7"/>
  <c r="AA174" i="7"/>
  <c r="AB174" i="7" s="1"/>
  <c r="Z174" i="7"/>
  <c r="V174" i="7"/>
  <c r="W174" i="7" s="1"/>
  <c r="U174" i="7"/>
  <c r="Q174" i="7"/>
  <c r="R174" i="7" s="1"/>
  <c r="P174" i="7"/>
  <c r="L174" i="7"/>
  <c r="M174" i="7" s="1"/>
  <c r="K174" i="7"/>
  <c r="G174" i="7"/>
  <c r="H174" i="7" s="1"/>
  <c r="F174" i="7"/>
  <c r="AF173" i="7"/>
  <c r="AG173" i="7" s="1"/>
  <c r="AE173" i="7"/>
  <c r="AA173" i="7"/>
  <c r="AB173" i="7" s="1"/>
  <c r="Z173" i="7"/>
  <c r="V173" i="7"/>
  <c r="W173" i="7" s="1"/>
  <c r="U173" i="7"/>
  <c r="Q173" i="7"/>
  <c r="R173" i="7" s="1"/>
  <c r="P173" i="7"/>
  <c r="L173" i="7"/>
  <c r="M173" i="7" s="1"/>
  <c r="K173" i="7"/>
  <c r="G173" i="7"/>
  <c r="H173" i="7" s="1"/>
  <c r="F173" i="7"/>
  <c r="AF172" i="7"/>
  <c r="AG172" i="7" s="1"/>
  <c r="AE172" i="7"/>
  <c r="AA172" i="7"/>
  <c r="AB172" i="7" s="1"/>
  <c r="Z172" i="7"/>
  <c r="V172" i="7"/>
  <c r="W172" i="7" s="1"/>
  <c r="U172" i="7"/>
  <c r="Q172" i="7"/>
  <c r="R172" i="7" s="1"/>
  <c r="P172" i="7"/>
  <c r="L172" i="7"/>
  <c r="M172" i="7" s="1"/>
  <c r="K172" i="7"/>
  <c r="G172" i="7"/>
  <c r="H172" i="7" s="1"/>
  <c r="F172" i="7"/>
  <c r="AF171" i="7"/>
  <c r="AG171" i="7" s="1"/>
  <c r="AE171" i="7"/>
  <c r="AA171" i="7"/>
  <c r="AB171" i="7" s="1"/>
  <c r="Z171" i="7"/>
  <c r="V171" i="7"/>
  <c r="W171" i="7" s="1"/>
  <c r="U171" i="7"/>
  <c r="Q171" i="7"/>
  <c r="R171" i="7" s="1"/>
  <c r="P171" i="7"/>
  <c r="L171" i="7"/>
  <c r="M171" i="7" s="1"/>
  <c r="K171" i="7"/>
  <c r="G171" i="7"/>
  <c r="H171" i="7" s="1"/>
  <c r="F171" i="7"/>
  <c r="AF170" i="7"/>
  <c r="AG170" i="7" s="1"/>
  <c r="AE170" i="7"/>
  <c r="AA170" i="7"/>
  <c r="AB170" i="7" s="1"/>
  <c r="Z170" i="7"/>
  <c r="V170" i="7"/>
  <c r="W170" i="7" s="1"/>
  <c r="U170" i="7"/>
  <c r="Q170" i="7"/>
  <c r="R170" i="7" s="1"/>
  <c r="P170" i="7"/>
  <c r="L170" i="7"/>
  <c r="M170" i="7" s="1"/>
  <c r="K170" i="7"/>
  <c r="G170" i="7"/>
  <c r="H170" i="7" s="1"/>
  <c r="F170" i="7"/>
  <c r="AF169" i="7"/>
  <c r="AG169" i="7" s="1"/>
  <c r="AE169" i="7"/>
  <c r="AA169" i="7"/>
  <c r="AB169" i="7" s="1"/>
  <c r="Z169" i="7"/>
  <c r="V169" i="7"/>
  <c r="W169" i="7" s="1"/>
  <c r="U169" i="7"/>
  <c r="Q169" i="7"/>
  <c r="R169" i="7" s="1"/>
  <c r="P169" i="7"/>
  <c r="L169" i="7"/>
  <c r="M169" i="7" s="1"/>
  <c r="K169" i="7"/>
  <c r="G169" i="7"/>
  <c r="H169" i="7" s="1"/>
  <c r="F169" i="7"/>
  <c r="AF168" i="7"/>
  <c r="AG168" i="7" s="1"/>
  <c r="AE168" i="7"/>
  <c r="AA168" i="7"/>
  <c r="AB168" i="7" s="1"/>
  <c r="Z168" i="7"/>
  <c r="V168" i="7"/>
  <c r="W168" i="7" s="1"/>
  <c r="U168" i="7"/>
  <c r="Q168" i="7"/>
  <c r="R168" i="7" s="1"/>
  <c r="P168" i="7"/>
  <c r="L168" i="7"/>
  <c r="M168" i="7" s="1"/>
  <c r="K168" i="7"/>
  <c r="G168" i="7"/>
  <c r="H168" i="7" s="1"/>
  <c r="F168" i="7"/>
  <c r="AF167" i="7"/>
  <c r="AG167" i="7" s="1"/>
  <c r="AE167" i="7"/>
  <c r="AA167" i="7"/>
  <c r="AB167" i="7" s="1"/>
  <c r="Z167" i="7"/>
  <c r="V167" i="7"/>
  <c r="W167" i="7" s="1"/>
  <c r="U167" i="7"/>
  <c r="Q167" i="7"/>
  <c r="R167" i="7" s="1"/>
  <c r="P167" i="7"/>
  <c r="L167" i="7"/>
  <c r="M167" i="7" s="1"/>
  <c r="K167" i="7"/>
  <c r="G167" i="7"/>
  <c r="H167" i="7" s="1"/>
  <c r="F167" i="7"/>
  <c r="AF166" i="7"/>
  <c r="AG166" i="7" s="1"/>
  <c r="AE166" i="7"/>
  <c r="AA166" i="7"/>
  <c r="AB166" i="7" s="1"/>
  <c r="Z166" i="7"/>
  <c r="V166" i="7"/>
  <c r="W166" i="7" s="1"/>
  <c r="U166" i="7"/>
  <c r="Q166" i="7"/>
  <c r="R166" i="7" s="1"/>
  <c r="P166" i="7"/>
  <c r="L166" i="7"/>
  <c r="M166" i="7" s="1"/>
  <c r="K166" i="7"/>
  <c r="G166" i="7"/>
  <c r="H166" i="7" s="1"/>
  <c r="F166" i="7"/>
  <c r="AF165" i="7"/>
  <c r="AG165" i="7" s="1"/>
  <c r="AE165" i="7"/>
  <c r="AA165" i="7"/>
  <c r="AB165" i="7" s="1"/>
  <c r="Z165" i="7"/>
  <c r="V165" i="7"/>
  <c r="W165" i="7" s="1"/>
  <c r="U165" i="7"/>
  <c r="Q165" i="7"/>
  <c r="R165" i="7" s="1"/>
  <c r="P165" i="7"/>
  <c r="L165" i="7"/>
  <c r="M165" i="7" s="1"/>
  <c r="K165" i="7"/>
  <c r="G165" i="7"/>
  <c r="H165" i="7" s="1"/>
  <c r="F165" i="7"/>
  <c r="AF164" i="7"/>
  <c r="AG164" i="7" s="1"/>
  <c r="AE164" i="7"/>
  <c r="AA164" i="7"/>
  <c r="AB164" i="7" s="1"/>
  <c r="Z164" i="7"/>
  <c r="V164" i="7"/>
  <c r="W164" i="7" s="1"/>
  <c r="U164" i="7"/>
  <c r="Q164" i="7"/>
  <c r="R164" i="7" s="1"/>
  <c r="P164" i="7"/>
  <c r="L164" i="7"/>
  <c r="M164" i="7" s="1"/>
  <c r="K164" i="7"/>
  <c r="G164" i="7"/>
  <c r="H164" i="7" s="1"/>
  <c r="F164" i="7"/>
  <c r="AF163" i="7"/>
  <c r="AG163" i="7" s="1"/>
  <c r="AE163" i="7"/>
  <c r="AA163" i="7"/>
  <c r="AB163" i="7" s="1"/>
  <c r="Z163" i="7"/>
  <c r="V163" i="7"/>
  <c r="W163" i="7" s="1"/>
  <c r="U163" i="7"/>
  <c r="Q163" i="7"/>
  <c r="R163" i="7" s="1"/>
  <c r="P163" i="7"/>
  <c r="L163" i="7"/>
  <c r="M163" i="7" s="1"/>
  <c r="K163" i="7"/>
  <c r="G163" i="7"/>
  <c r="H163" i="7" s="1"/>
  <c r="F163" i="7"/>
  <c r="AF162" i="7"/>
  <c r="AG162" i="7" s="1"/>
  <c r="AE162" i="7"/>
  <c r="AA162" i="7"/>
  <c r="AB162" i="7" s="1"/>
  <c r="Z162" i="7"/>
  <c r="V162" i="7"/>
  <c r="W162" i="7" s="1"/>
  <c r="U162" i="7"/>
  <c r="Q162" i="7"/>
  <c r="R162" i="7" s="1"/>
  <c r="P162" i="7"/>
  <c r="L162" i="7"/>
  <c r="M162" i="7" s="1"/>
  <c r="K162" i="7"/>
  <c r="G162" i="7"/>
  <c r="H162" i="7" s="1"/>
  <c r="F162" i="7"/>
  <c r="AF161" i="7"/>
  <c r="AG161" i="7" s="1"/>
  <c r="AE161" i="7"/>
  <c r="AA161" i="7"/>
  <c r="AB161" i="7" s="1"/>
  <c r="Z161" i="7"/>
  <c r="V161" i="7"/>
  <c r="W161" i="7" s="1"/>
  <c r="U161" i="7"/>
  <c r="Q161" i="7"/>
  <c r="R161" i="7" s="1"/>
  <c r="P161" i="7"/>
  <c r="L161" i="7"/>
  <c r="M161" i="7" s="1"/>
  <c r="K161" i="7"/>
  <c r="G161" i="7"/>
  <c r="H161" i="7" s="1"/>
  <c r="F161" i="7"/>
  <c r="AF160" i="7"/>
  <c r="AG160" i="7" s="1"/>
  <c r="AE160" i="7"/>
  <c r="AA160" i="7"/>
  <c r="AB160" i="7" s="1"/>
  <c r="Z160" i="7"/>
  <c r="V160" i="7"/>
  <c r="W160" i="7" s="1"/>
  <c r="U160" i="7"/>
  <c r="Q160" i="7"/>
  <c r="R160" i="7" s="1"/>
  <c r="P160" i="7"/>
  <c r="L160" i="7"/>
  <c r="M160" i="7" s="1"/>
  <c r="K160" i="7"/>
  <c r="G160" i="7"/>
  <c r="H160" i="7" s="1"/>
  <c r="F160" i="7"/>
  <c r="AF159" i="7"/>
  <c r="AG159" i="7" s="1"/>
  <c r="AE159" i="7"/>
  <c r="AA159" i="7"/>
  <c r="AB159" i="7" s="1"/>
  <c r="Z159" i="7"/>
  <c r="V159" i="7"/>
  <c r="W159" i="7" s="1"/>
  <c r="U159" i="7"/>
  <c r="Q159" i="7"/>
  <c r="R159" i="7" s="1"/>
  <c r="P159" i="7"/>
  <c r="L159" i="7"/>
  <c r="M159" i="7" s="1"/>
  <c r="K159" i="7"/>
  <c r="G159" i="7"/>
  <c r="H159" i="7" s="1"/>
  <c r="F159" i="7"/>
  <c r="AF158" i="7"/>
  <c r="AG158" i="7" s="1"/>
  <c r="AE158" i="7"/>
  <c r="AA158" i="7"/>
  <c r="AB158" i="7" s="1"/>
  <c r="Z158" i="7"/>
  <c r="V158" i="7"/>
  <c r="W158" i="7" s="1"/>
  <c r="U158" i="7"/>
  <c r="Q158" i="7"/>
  <c r="R158" i="7" s="1"/>
  <c r="P158" i="7"/>
  <c r="L158" i="7"/>
  <c r="M158" i="7" s="1"/>
  <c r="K158" i="7"/>
  <c r="G158" i="7"/>
  <c r="H158" i="7" s="1"/>
  <c r="F158" i="7"/>
  <c r="AF157" i="7"/>
  <c r="AG157" i="7" s="1"/>
  <c r="AE157" i="7"/>
  <c r="AA157" i="7"/>
  <c r="AB157" i="7" s="1"/>
  <c r="Z157" i="7"/>
  <c r="V157" i="7"/>
  <c r="W157" i="7" s="1"/>
  <c r="U157" i="7"/>
  <c r="Q157" i="7"/>
  <c r="R157" i="7" s="1"/>
  <c r="P157" i="7"/>
  <c r="L157" i="7"/>
  <c r="M157" i="7" s="1"/>
  <c r="K157" i="7"/>
  <c r="G157" i="7"/>
  <c r="H157" i="7" s="1"/>
  <c r="F157" i="7"/>
  <c r="AF156" i="7"/>
  <c r="AG156" i="7" s="1"/>
  <c r="AE156" i="7"/>
  <c r="AA156" i="7"/>
  <c r="AB156" i="7" s="1"/>
  <c r="Z156" i="7"/>
  <c r="V156" i="7"/>
  <c r="W156" i="7" s="1"/>
  <c r="U156" i="7"/>
  <c r="Q156" i="7"/>
  <c r="R156" i="7" s="1"/>
  <c r="P156" i="7"/>
  <c r="L156" i="7"/>
  <c r="M156" i="7" s="1"/>
  <c r="K156" i="7"/>
  <c r="G156" i="7"/>
  <c r="H156" i="7" s="1"/>
  <c r="F156" i="7"/>
  <c r="AF155" i="7"/>
  <c r="AG155" i="7" s="1"/>
  <c r="AE155" i="7"/>
  <c r="AA155" i="7"/>
  <c r="AB155" i="7" s="1"/>
  <c r="Z155" i="7"/>
  <c r="V155" i="7"/>
  <c r="W155" i="7" s="1"/>
  <c r="U155" i="7"/>
  <c r="Q155" i="7"/>
  <c r="R155" i="7" s="1"/>
  <c r="P155" i="7"/>
  <c r="L155" i="7"/>
  <c r="M155" i="7" s="1"/>
  <c r="K155" i="7"/>
  <c r="G155" i="7"/>
  <c r="H155" i="7" s="1"/>
  <c r="F155" i="7"/>
  <c r="AF154" i="7"/>
  <c r="AG154" i="7" s="1"/>
  <c r="AE154" i="7"/>
  <c r="AA154" i="7"/>
  <c r="AB154" i="7" s="1"/>
  <c r="Z154" i="7"/>
  <c r="V154" i="7"/>
  <c r="W154" i="7" s="1"/>
  <c r="U154" i="7"/>
  <c r="Q154" i="7"/>
  <c r="R154" i="7" s="1"/>
  <c r="P154" i="7"/>
  <c r="L154" i="7"/>
  <c r="M154" i="7" s="1"/>
  <c r="K154" i="7"/>
  <c r="G154" i="7"/>
  <c r="H154" i="7" s="1"/>
  <c r="F154" i="7"/>
  <c r="AF153" i="7"/>
  <c r="AG153" i="7" s="1"/>
  <c r="AE153" i="7"/>
  <c r="AA153" i="7"/>
  <c r="AB153" i="7" s="1"/>
  <c r="Z153" i="7"/>
  <c r="V153" i="7"/>
  <c r="W153" i="7" s="1"/>
  <c r="U153" i="7"/>
  <c r="Q153" i="7"/>
  <c r="R153" i="7" s="1"/>
  <c r="P153" i="7"/>
  <c r="L153" i="7"/>
  <c r="M153" i="7" s="1"/>
  <c r="K153" i="7"/>
  <c r="G153" i="7"/>
  <c r="H153" i="7" s="1"/>
  <c r="F153" i="7"/>
  <c r="AF152" i="7"/>
  <c r="AG152" i="7" s="1"/>
  <c r="AE152" i="7"/>
  <c r="AA152" i="7"/>
  <c r="AB152" i="7" s="1"/>
  <c r="Z152" i="7"/>
  <c r="V152" i="7"/>
  <c r="W152" i="7" s="1"/>
  <c r="U152" i="7"/>
  <c r="Q152" i="7"/>
  <c r="R152" i="7" s="1"/>
  <c r="P152" i="7"/>
  <c r="L152" i="7"/>
  <c r="M152" i="7" s="1"/>
  <c r="K152" i="7"/>
  <c r="G152" i="7"/>
  <c r="H152" i="7" s="1"/>
  <c r="F152" i="7"/>
  <c r="AF151" i="7"/>
  <c r="AG151" i="7" s="1"/>
  <c r="AE151" i="7"/>
  <c r="AA151" i="7"/>
  <c r="AB151" i="7" s="1"/>
  <c r="Z151" i="7"/>
  <c r="V151" i="7"/>
  <c r="W151" i="7" s="1"/>
  <c r="U151" i="7"/>
  <c r="Q151" i="7"/>
  <c r="R151" i="7" s="1"/>
  <c r="P151" i="7"/>
  <c r="L151" i="7"/>
  <c r="M151" i="7" s="1"/>
  <c r="K151" i="7"/>
  <c r="G151" i="7"/>
  <c r="H151" i="7" s="1"/>
  <c r="F151" i="7"/>
  <c r="AF150" i="7"/>
  <c r="AG150" i="7" s="1"/>
  <c r="AE150" i="7"/>
  <c r="AA150" i="7"/>
  <c r="AB150" i="7" s="1"/>
  <c r="Z150" i="7"/>
  <c r="V150" i="7"/>
  <c r="W150" i="7" s="1"/>
  <c r="U150" i="7"/>
  <c r="Q150" i="7"/>
  <c r="R150" i="7" s="1"/>
  <c r="P150" i="7"/>
  <c r="L150" i="7"/>
  <c r="M150" i="7" s="1"/>
  <c r="K150" i="7"/>
  <c r="G150" i="7"/>
  <c r="H150" i="7" s="1"/>
  <c r="F150" i="7"/>
  <c r="AF149" i="7"/>
  <c r="AG149" i="7" s="1"/>
  <c r="AE149" i="7"/>
  <c r="AA149" i="7"/>
  <c r="AB149" i="7" s="1"/>
  <c r="Z149" i="7"/>
  <c r="V149" i="7"/>
  <c r="W149" i="7" s="1"/>
  <c r="U149" i="7"/>
  <c r="Q149" i="7"/>
  <c r="R149" i="7" s="1"/>
  <c r="P149" i="7"/>
  <c r="L149" i="7"/>
  <c r="M149" i="7" s="1"/>
  <c r="K149" i="7"/>
  <c r="G149" i="7"/>
  <c r="H149" i="7" s="1"/>
  <c r="F149" i="7"/>
  <c r="AF148" i="7"/>
  <c r="AG148" i="7" s="1"/>
  <c r="AE148" i="7"/>
  <c r="AA148" i="7"/>
  <c r="AB148" i="7" s="1"/>
  <c r="Z148" i="7"/>
  <c r="V148" i="7"/>
  <c r="W148" i="7" s="1"/>
  <c r="U148" i="7"/>
  <c r="Q148" i="7"/>
  <c r="R148" i="7" s="1"/>
  <c r="P148" i="7"/>
  <c r="L148" i="7"/>
  <c r="M148" i="7" s="1"/>
  <c r="K148" i="7"/>
  <c r="G148" i="7"/>
  <c r="H148" i="7" s="1"/>
  <c r="F148" i="7"/>
  <c r="AF147" i="7"/>
  <c r="AG147" i="7" s="1"/>
  <c r="AE147" i="7"/>
  <c r="AA147" i="7"/>
  <c r="AB147" i="7" s="1"/>
  <c r="Z147" i="7"/>
  <c r="V147" i="7"/>
  <c r="W147" i="7" s="1"/>
  <c r="U147" i="7"/>
  <c r="Q147" i="7"/>
  <c r="R147" i="7" s="1"/>
  <c r="P147" i="7"/>
  <c r="L147" i="7"/>
  <c r="M147" i="7" s="1"/>
  <c r="K147" i="7"/>
  <c r="G147" i="7"/>
  <c r="H147" i="7" s="1"/>
  <c r="F147" i="7"/>
  <c r="AF146" i="7"/>
  <c r="AG146" i="7" s="1"/>
  <c r="AE146" i="7"/>
  <c r="AA146" i="7"/>
  <c r="AB146" i="7" s="1"/>
  <c r="Z146" i="7"/>
  <c r="V146" i="7"/>
  <c r="W146" i="7" s="1"/>
  <c r="U146" i="7"/>
  <c r="Q146" i="7"/>
  <c r="R146" i="7" s="1"/>
  <c r="P146" i="7"/>
  <c r="L146" i="7"/>
  <c r="M146" i="7" s="1"/>
  <c r="K146" i="7"/>
  <c r="G146" i="7"/>
  <c r="H146" i="7" s="1"/>
  <c r="F146" i="7"/>
  <c r="AF145" i="7"/>
  <c r="AG145" i="7" s="1"/>
  <c r="AE145" i="7"/>
  <c r="AA145" i="7"/>
  <c r="AB145" i="7" s="1"/>
  <c r="Z145" i="7"/>
  <c r="V145" i="7"/>
  <c r="W145" i="7" s="1"/>
  <c r="U145" i="7"/>
  <c r="Q145" i="7"/>
  <c r="R145" i="7" s="1"/>
  <c r="P145" i="7"/>
  <c r="L145" i="7"/>
  <c r="M145" i="7" s="1"/>
  <c r="K145" i="7"/>
  <c r="G145" i="7"/>
  <c r="H145" i="7" s="1"/>
  <c r="F145" i="7"/>
  <c r="AF144" i="7"/>
  <c r="AG144" i="7" s="1"/>
  <c r="AE144" i="7"/>
  <c r="AA144" i="7"/>
  <c r="AB144" i="7" s="1"/>
  <c r="Z144" i="7"/>
  <c r="V144" i="7"/>
  <c r="W144" i="7" s="1"/>
  <c r="U144" i="7"/>
  <c r="Q144" i="7"/>
  <c r="R144" i="7" s="1"/>
  <c r="P144" i="7"/>
  <c r="L144" i="7"/>
  <c r="M144" i="7" s="1"/>
  <c r="K144" i="7"/>
  <c r="G144" i="7"/>
  <c r="H144" i="7" s="1"/>
  <c r="F144" i="7"/>
  <c r="AF143" i="7"/>
  <c r="AG143" i="7" s="1"/>
  <c r="AE143" i="7"/>
  <c r="AA143" i="7"/>
  <c r="AB143" i="7" s="1"/>
  <c r="Z143" i="7"/>
  <c r="V143" i="7"/>
  <c r="W143" i="7" s="1"/>
  <c r="U143" i="7"/>
  <c r="Q143" i="7"/>
  <c r="R143" i="7" s="1"/>
  <c r="P143" i="7"/>
  <c r="L143" i="7"/>
  <c r="M143" i="7" s="1"/>
  <c r="K143" i="7"/>
  <c r="G143" i="7"/>
  <c r="H143" i="7" s="1"/>
  <c r="F143" i="7"/>
  <c r="AF142" i="7"/>
  <c r="AG142" i="7" s="1"/>
  <c r="AE142" i="7"/>
  <c r="AA142" i="7"/>
  <c r="AB142" i="7" s="1"/>
  <c r="Z142" i="7"/>
  <c r="V142" i="7"/>
  <c r="W142" i="7" s="1"/>
  <c r="U142" i="7"/>
  <c r="Q142" i="7"/>
  <c r="R142" i="7" s="1"/>
  <c r="P142" i="7"/>
  <c r="L142" i="7"/>
  <c r="M142" i="7" s="1"/>
  <c r="K142" i="7"/>
  <c r="G142" i="7"/>
  <c r="H142" i="7" s="1"/>
  <c r="F142" i="7"/>
  <c r="AF141" i="7"/>
  <c r="AG141" i="7" s="1"/>
  <c r="AE141" i="7"/>
  <c r="AA141" i="7"/>
  <c r="AB141" i="7" s="1"/>
  <c r="Z141" i="7"/>
  <c r="V141" i="7"/>
  <c r="W141" i="7" s="1"/>
  <c r="U141" i="7"/>
  <c r="Q141" i="7"/>
  <c r="R141" i="7" s="1"/>
  <c r="P141" i="7"/>
  <c r="L141" i="7"/>
  <c r="M141" i="7" s="1"/>
  <c r="K141" i="7"/>
  <c r="G141" i="7"/>
  <c r="H141" i="7" s="1"/>
  <c r="F141" i="7"/>
  <c r="AF140" i="7"/>
  <c r="AG140" i="7" s="1"/>
  <c r="AE140" i="7"/>
  <c r="AA140" i="7"/>
  <c r="AB140" i="7" s="1"/>
  <c r="Z140" i="7"/>
  <c r="V140" i="7"/>
  <c r="W140" i="7" s="1"/>
  <c r="U140" i="7"/>
  <c r="Q140" i="7"/>
  <c r="R140" i="7" s="1"/>
  <c r="P140" i="7"/>
  <c r="L140" i="7"/>
  <c r="M140" i="7" s="1"/>
  <c r="K140" i="7"/>
  <c r="G140" i="7"/>
  <c r="H140" i="7" s="1"/>
  <c r="F140" i="7"/>
  <c r="AF139" i="7"/>
  <c r="AG139" i="7" s="1"/>
  <c r="AE139" i="7"/>
  <c r="AA139" i="7"/>
  <c r="AB139" i="7" s="1"/>
  <c r="Z139" i="7"/>
  <c r="V139" i="7"/>
  <c r="W139" i="7" s="1"/>
  <c r="U139" i="7"/>
  <c r="Q139" i="7"/>
  <c r="R139" i="7" s="1"/>
  <c r="P139" i="7"/>
  <c r="L139" i="7"/>
  <c r="M139" i="7" s="1"/>
  <c r="K139" i="7"/>
  <c r="G139" i="7"/>
  <c r="H139" i="7" s="1"/>
  <c r="F139" i="7"/>
  <c r="AF138" i="7"/>
  <c r="AG138" i="7" s="1"/>
  <c r="AE138" i="7"/>
  <c r="AA138" i="7"/>
  <c r="AB138" i="7" s="1"/>
  <c r="Z138" i="7"/>
  <c r="V138" i="7"/>
  <c r="W138" i="7" s="1"/>
  <c r="U138" i="7"/>
  <c r="Q138" i="7"/>
  <c r="R138" i="7" s="1"/>
  <c r="P138" i="7"/>
  <c r="L138" i="7"/>
  <c r="M138" i="7" s="1"/>
  <c r="K138" i="7"/>
  <c r="G138" i="7"/>
  <c r="H138" i="7" s="1"/>
  <c r="F138" i="7"/>
  <c r="AF137" i="7"/>
  <c r="AG137" i="7" s="1"/>
  <c r="AE137" i="7"/>
  <c r="AA137" i="7"/>
  <c r="AB137" i="7" s="1"/>
  <c r="Z137" i="7"/>
  <c r="V137" i="7"/>
  <c r="W137" i="7" s="1"/>
  <c r="U137" i="7"/>
  <c r="Q137" i="7"/>
  <c r="R137" i="7" s="1"/>
  <c r="P137" i="7"/>
  <c r="L137" i="7"/>
  <c r="M137" i="7" s="1"/>
  <c r="K137" i="7"/>
  <c r="G137" i="7"/>
  <c r="H137" i="7" s="1"/>
  <c r="F137" i="7"/>
  <c r="AF136" i="7"/>
  <c r="AG136" i="7" s="1"/>
  <c r="AE136" i="7"/>
  <c r="AA136" i="7"/>
  <c r="AB136" i="7" s="1"/>
  <c r="Z136" i="7"/>
  <c r="V136" i="7"/>
  <c r="W136" i="7" s="1"/>
  <c r="U136" i="7"/>
  <c r="Q136" i="7"/>
  <c r="R136" i="7" s="1"/>
  <c r="P136" i="7"/>
  <c r="L136" i="7"/>
  <c r="M136" i="7" s="1"/>
  <c r="K136" i="7"/>
  <c r="G136" i="7"/>
  <c r="H136" i="7" s="1"/>
  <c r="F136" i="7"/>
  <c r="AF135" i="7"/>
  <c r="AG135" i="7" s="1"/>
  <c r="AE135" i="7"/>
  <c r="AA135" i="7"/>
  <c r="AB135" i="7" s="1"/>
  <c r="Z135" i="7"/>
  <c r="V135" i="7"/>
  <c r="W135" i="7" s="1"/>
  <c r="U135" i="7"/>
  <c r="Q135" i="7"/>
  <c r="R135" i="7" s="1"/>
  <c r="P135" i="7"/>
  <c r="L135" i="7"/>
  <c r="M135" i="7" s="1"/>
  <c r="K135" i="7"/>
  <c r="G135" i="7"/>
  <c r="H135" i="7" s="1"/>
  <c r="F135" i="7"/>
  <c r="AF134" i="7"/>
  <c r="AG134" i="7" s="1"/>
  <c r="AE134" i="7"/>
  <c r="AA134" i="7"/>
  <c r="AB134" i="7" s="1"/>
  <c r="Z134" i="7"/>
  <c r="V134" i="7"/>
  <c r="W134" i="7" s="1"/>
  <c r="U134" i="7"/>
  <c r="Q134" i="7"/>
  <c r="R134" i="7" s="1"/>
  <c r="P134" i="7"/>
  <c r="L134" i="7"/>
  <c r="M134" i="7" s="1"/>
  <c r="K134" i="7"/>
  <c r="G134" i="7"/>
  <c r="H134" i="7" s="1"/>
  <c r="F134" i="7"/>
  <c r="AF133" i="7"/>
  <c r="AG133" i="7" s="1"/>
  <c r="AE133" i="7"/>
  <c r="AA133" i="7"/>
  <c r="AB133" i="7" s="1"/>
  <c r="Z133" i="7"/>
  <c r="V133" i="7"/>
  <c r="W133" i="7" s="1"/>
  <c r="U133" i="7"/>
  <c r="Q133" i="7"/>
  <c r="R133" i="7" s="1"/>
  <c r="P133" i="7"/>
  <c r="L133" i="7"/>
  <c r="M133" i="7" s="1"/>
  <c r="K133" i="7"/>
  <c r="G133" i="7"/>
  <c r="H133" i="7" s="1"/>
  <c r="F133" i="7"/>
  <c r="AF132" i="7"/>
  <c r="AG132" i="7" s="1"/>
  <c r="AE132" i="7"/>
  <c r="AA132" i="7"/>
  <c r="AB132" i="7" s="1"/>
  <c r="Z132" i="7"/>
  <c r="V132" i="7"/>
  <c r="W132" i="7" s="1"/>
  <c r="U132" i="7"/>
  <c r="Q132" i="7"/>
  <c r="R132" i="7" s="1"/>
  <c r="P132" i="7"/>
  <c r="L132" i="7"/>
  <c r="M132" i="7" s="1"/>
  <c r="K132" i="7"/>
  <c r="G132" i="7"/>
  <c r="H132" i="7" s="1"/>
  <c r="F132" i="7"/>
  <c r="AF131" i="7"/>
  <c r="AG131" i="7" s="1"/>
  <c r="AE131" i="7"/>
  <c r="AA131" i="7"/>
  <c r="AB131" i="7" s="1"/>
  <c r="Z131" i="7"/>
  <c r="V131" i="7"/>
  <c r="W131" i="7" s="1"/>
  <c r="U131" i="7"/>
  <c r="Q131" i="7"/>
  <c r="R131" i="7" s="1"/>
  <c r="P131" i="7"/>
  <c r="L131" i="7"/>
  <c r="M131" i="7" s="1"/>
  <c r="K131" i="7"/>
  <c r="G131" i="7"/>
  <c r="H131" i="7" s="1"/>
  <c r="F131" i="7"/>
  <c r="AF130" i="7"/>
  <c r="AG130" i="7" s="1"/>
  <c r="AE130" i="7"/>
  <c r="AA130" i="7"/>
  <c r="AB130" i="7" s="1"/>
  <c r="Z130" i="7"/>
  <c r="V130" i="7"/>
  <c r="W130" i="7" s="1"/>
  <c r="U130" i="7"/>
  <c r="Q130" i="7"/>
  <c r="R130" i="7" s="1"/>
  <c r="P130" i="7"/>
  <c r="L130" i="7"/>
  <c r="M130" i="7" s="1"/>
  <c r="K130" i="7"/>
  <c r="G130" i="7"/>
  <c r="H130" i="7" s="1"/>
  <c r="F130" i="7"/>
  <c r="AF129" i="7"/>
  <c r="AG129" i="7" s="1"/>
  <c r="AE129" i="7"/>
  <c r="AA129" i="7"/>
  <c r="AB129" i="7" s="1"/>
  <c r="Z129" i="7"/>
  <c r="V129" i="7"/>
  <c r="W129" i="7" s="1"/>
  <c r="U129" i="7"/>
  <c r="Q129" i="7"/>
  <c r="R129" i="7" s="1"/>
  <c r="P129" i="7"/>
  <c r="L129" i="7"/>
  <c r="M129" i="7" s="1"/>
  <c r="K129" i="7"/>
  <c r="G129" i="7"/>
  <c r="H129" i="7" s="1"/>
  <c r="F129" i="7"/>
  <c r="AF128" i="7"/>
  <c r="AG128" i="7" s="1"/>
  <c r="AE128" i="7"/>
  <c r="AA128" i="7"/>
  <c r="AB128" i="7" s="1"/>
  <c r="Z128" i="7"/>
  <c r="V128" i="7"/>
  <c r="W128" i="7" s="1"/>
  <c r="U128" i="7"/>
  <c r="Q128" i="7"/>
  <c r="R128" i="7" s="1"/>
  <c r="P128" i="7"/>
  <c r="L128" i="7"/>
  <c r="M128" i="7" s="1"/>
  <c r="K128" i="7"/>
  <c r="G128" i="7"/>
  <c r="H128" i="7" s="1"/>
  <c r="F128" i="7"/>
  <c r="AF127" i="7"/>
  <c r="AG127" i="7" s="1"/>
  <c r="AE127" i="7"/>
  <c r="AA127" i="7"/>
  <c r="AB127" i="7" s="1"/>
  <c r="Z127" i="7"/>
  <c r="V127" i="7"/>
  <c r="W127" i="7" s="1"/>
  <c r="U127" i="7"/>
  <c r="Q127" i="7"/>
  <c r="R127" i="7" s="1"/>
  <c r="P127" i="7"/>
  <c r="L127" i="7"/>
  <c r="M127" i="7" s="1"/>
  <c r="K127" i="7"/>
  <c r="G127" i="7"/>
  <c r="H127" i="7" s="1"/>
  <c r="F127" i="7"/>
  <c r="AF126" i="7"/>
  <c r="AG126" i="7" s="1"/>
  <c r="AE126" i="7"/>
  <c r="AA126" i="7"/>
  <c r="AB126" i="7" s="1"/>
  <c r="Z126" i="7"/>
  <c r="V126" i="7"/>
  <c r="W126" i="7" s="1"/>
  <c r="U126" i="7"/>
  <c r="Q126" i="7"/>
  <c r="R126" i="7" s="1"/>
  <c r="P126" i="7"/>
  <c r="L126" i="7"/>
  <c r="M126" i="7" s="1"/>
  <c r="K126" i="7"/>
  <c r="G126" i="7"/>
  <c r="H126" i="7" s="1"/>
  <c r="F126" i="7"/>
  <c r="AF125" i="7"/>
  <c r="AG125" i="7" s="1"/>
  <c r="AE125" i="7"/>
  <c r="AA125" i="7"/>
  <c r="AB125" i="7" s="1"/>
  <c r="Z125" i="7"/>
  <c r="V125" i="7"/>
  <c r="W125" i="7" s="1"/>
  <c r="U125" i="7"/>
  <c r="Q125" i="7"/>
  <c r="R125" i="7" s="1"/>
  <c r="P125" i="7"/>
  <c r="L125" i="7"/>
  <c r="M125" i="7" s="1"/>
  <c r="K125" i="7"/>
  <c r="G125" i="7"/>
  <c r="H125" i="7" s="1"/>
  <c r="F125" i="7"/>
  <c r="AF124" i="7"/>
  <c r="AG124" i="7" s="1"/>
  <c r="AE124" i="7"/>
  <c r="AA124" i="7"/>
  <c r="AB124" i="7" s="1"/>
  <c r="Z124" i="7"/>
  <c r="V124" i="7"/>
  <c r="W124" i="7" s="1"/>
  <c r="U124" i="7"/>
  <c r="Q124" i="7"/>
  <c r="R124" i="7" s="1"/>
  <c r="P124" i="7"/>
  <c r="L124" i="7"/>
  <c r="M124" i="7" s="1"/>
  <c r="K124" i="7"/>
  <c r="G124" i="7"/>
  <c r="H124" i="7" s="1"/>
  <c r="F124" i="7"/>
  <c r="AF123" i="7"/>
  <c r="AG123" i="7" s="1"/>
  <c r="AE123" i="7"/>
  <c r="AA123" i="7"/>
  <c r="AB123" i="7" s="1"/>
  <c r="Z123" i="7"/>
  <c r="V123" i="7"/>
  <c r="W123" i="7" s="1"/>
  <c r="U123" i="7"/>
  <c r="Q123" i="7"/>
  <c r="R123" i="7" s="1"/>
  <c r="P123" i="7"/>
  <c r="L123" i="7"/>
  <c r="M123" i="7" s="1"/>
  <c r="K123" i="7"/>
  <c r="G123" i="7"/>
  <c r="H123" i="7" s="1"/>
  <c r="F123" i="7"/>
  <c r="AF122" i="7"/>
  <c r="AG122" i="7" s="1"/>
  <c r="AE122" i="7"/>
  <c r="AA122" i="7"/>
  <c r="AB122" i="7" s="1"/>
  <c r="Z122" i="7"/>
  <c r="V122" i="7"/>
  <c r="W122" i="7" s="1"/>
  <c r="U122" i="7"/>
  <c r="Q122" i="7"/>
  <c r="R122" i="7" s="1"/>
  <c r="P122" i="7"/>
  <c r="L122" i="7"/>
  <c r="M122" i="7" s="1"/>
  <c r="K122" i="7"/>
  <c r="G122" i="7"/>
  <c r="H122" i="7" s="1"/>
  <c r="F122" i="7"/>
  <c r="AF121" i="7"/>
  <c r="AG121" i="7" s="1"/>
  <c r="AE121" i="7"/>
  <c r="AA121" i="7"/>
  <c r="AB121" i="7" s="1"/>
  <c r="Z121" i="7"/>
  <c r="V121" i="7"/>
  <c r="W121" i="7" s="1"/>
  <c r="U121" i="7"/>
  <c r="Q121" i="7"/>
  <c r="R121" i="7" s="1"/>
  <c r="P121" i="7"/>
  <c r="L121" i="7"/>
  <c r="M121" i="7" s="1"/>
  <c r="K121" i="7"/>
  <c r="G121" i="7"/>
  <c r="H121" i="7" s="1"/>
  <c r="F121" i="7"/>
  <c r="AF120" i="7"/>
  <c r="AG120" i="7" s="1"/>
  <c r="AE120" i="7"/>
  <c r="AA120" i="7"/>
  <c r="AB120" i="7" s="1"/>
  <c r="Z120" i="7"/>
  <c r="V120" i="7"/>
  <c r="W120" i="7" s="1"/>
  <c r="U120" i="7"/>
  <c r="Q120" i="7"/>
  <c r="R120" i="7" s="1"/>
  <c r="P120" i="7"/>
  <c r="L120" i="7"/>
  <c r="M120" i="7" s="1"/>
  <c r="K120" i="7"/>
  <c r="G120" i="7"/>
  <c r="H120" i="7" s="1"/>
  <c r="F120" i="7"/>
  <c r="AF119" i="7"/>
  <c r="AG119" i="7" s="1"/>
  <c r="AE119" i="7"/>
  <c r="AA119" i="7"/>
  <c r="AB119" i="7" s="1"/>
  <c r="Z119" i="7"/>
  <c r="V119" i="7"/>
  <c r="W119" i="7" s="1"/>
  <c r="U119" i="7"/>
  <c r="Q119" i="7"/>
  <c r="R119" i="7" s="1"/>
  <c r="P119" i="7"/>
  <c r="L119" i="7"/>
  <c r="M119" i="7" s="1"/>
  <c r="K119" i="7"/>
  <c r="G119" i="7"/>
  <c r="H119" i="7" s="1"/>
  <c r="F119" i="7"/>
  <c r="AF118" i="7"/>
  <c r="AG118" i="7" s="1"/>
  <c r="AE118" i="7"/>
  <c r="AA118" i="7"/>
  <c r="AB118" i="7" s="1"/>
  <c r="Z118" i="7"/>
  <c r="V118" i="7"/>
  <c r="W118" i="7" s="1"/>
  <c r="U118" i="7"/>
  <c r="Q118" i="7"/>
  <c r="R118" i="7" s="1"/>
  <c r="P118" i="7"/>
  <c r="L118" i="7"/>
  <c r="M118" i="7" s="1"/>
  <c r="K118" i="7"/>
  <c r="G118" i="7"/>
  <c r="H118" i="7" s="1"/>
  <c r="F118" i="7"/>
  <c r="AF117" i="7"/>
  <c r="AG117" i="7" s="1"/>
  <c r="AE117" i="7"/>
  <c r="AA117" i="7"/>
  <c r="AB117" i="7" s="1"/>
  <c r="Z117" i="7"/>
  <c r="V117" i="7"/>
  <c r="W117" i="7" s="1"/>
  <c r="U117" i="7"/>
  <c r="Q117" i="7"/>
  <c r="R117" i="7" s="1"/>
  <c r="P117" i="7"/>
  <c r="L117" i="7"/>
  <c r="M117" i="7" s="1"/>
  <c r="K117" i="7"/>
  <c r="G117" i="7"/>
  <c r="H117" i="7" s="1"/>
  <c r="F117" i="7"/>
  <c r="AF116" i="7"/>
  <c r="AG116" i="7" s="1"/>
  <c r="AE116" i="7"/>
  <c r="AA116" i="7"/>
  <c r="AB116" i="7" s="1"/>
  <c r="Z116" i="7"/>
  <c r="V116" i="7"/>
  <c r="W116" i="7" s="1"/>
  <c r="U116" i="7"/>
  <c r="Q116" i="7"/>
  <c r="R116" i="7" s="1"/>
  <c r="P116" i="7"/>
  <c r="L116" i="7"/>
  <c r="M116" i="7" s="1"/>
  <c r="K116" i="7"/>
  <c r="G116" i="7"/>
  <c r="H116" i="7" s="1"/>
  <c r="F116" i="7"/>
  <c r="AF115" i="7"/>
  <c r="AG115" i="7" s="1"/>
  <c r="AE115" i="7"/>
  <c r="AA115" i="7"/>
  <c r="AB115" i="7" s="1"/>
  <c r="Z115" i="7"/>
  <c r="V115" i="7"/>
  <c r="W115" i="7" s="1"/>
  <c r="U115" i="7"/>
  <c r="Q115" i="7"/>
  <c r="R115" i="7" s="1"/>
  <c r="P115" i="7"/>
  <c r="L115" i="7"/>
  <c r="M115" i="7" s="1"/>
  <c r="K115" i="7"/>
  <c r="G115" i="7"/>
  <c r="H115" i="7" s="1"/>
  <c r="F115" i="7"/>
  <c r="AF114" i="7"/>
  <c r="AG114" i="7" s="1"/>
  <c r="AE114" i="7"/>
  <c r="AA114" i="7"/>
  <c r="AB114" i="7" s="1"/>
  <c r="Z114" i="7"/>
  <c r="V114" i="7"/>
  <c r="W114" i="7" s="1"/>
  <c r="U114" i="7"/>
  <c r="Q114" i="7"/>
  <c r="R114" i="7" s="1"/>
  <c r="P114" i="7"/>
  <c r="L114" i="7"/>
  <c r="M114" i="7" s="1"/>
  <c r="K114" i="7"/>
  <c r="G114" i="7"/>
  <c r="H114" i="7" s="1"/>
  <c r="F114" i="7"/>
  <c r="AF113" i="7"/>
  <c r="AG113" i="7" s="1"/>
  <c r="AE113" i="7"/>
  <c r="AA113" i="7"/>
  <c r="AB113" i="7" s="1"/>
  <c r="Z113" i="7"/>
  <c r="V113" i="7"/>
  <c r="W113" i="7" s="1"/>
  <c r="U113" i="7"/>
  <c r="Q113" i="7"/>
  <c r="R113" i="7" s="1"/>
  <c r="P113" i="7"/>
  <c r="L113" i="7"/>
  <c r="M113" i="7" s="1"/>
  <c r="K113" i="7"/>
  <c r="G113" i="7"/>
  <c r="H113" i="7" s="1"/>
  <c r="F113" i="7"/>
  <c r="AF112" i="7"/>
  <c r="AG112" i="7" s="1"/>
  <c r="AE112" i="7"/>
  <c r="AA112" i="7"/>
  <c r="AB112" i="7" s="1"/>
  <c r="Z112" i="7"/>
  <c r="V112" i="7"/>
  <c r="W112" i="7" s="1"/>
  <c r="U112" i="7"/>
  <c r="Q112" i="7"/>
  <c r="R112" i="7" s="1"/>
  <c r="P112" i="7"/>
  <c r="L112" i="7"/>
  <c r="M112" i="7" s="1"/>
  <c r="K112" i="7"/>
  <c r="G112" i="7"/>
  <c r="H112" i="7" s="1"/>
  <c r="F112" i="7"/>
  <c r="AF111" i="7"/>
  <c r="AG111" i="7" s="1"/>
  <c r="AE111" i="7"/>
  <c r="AA111" i="7"/>
  <c r="AB111" i="7" s="1"/>
  <c r="Z111" i="7"/>
  <c r="V111" i="7"/>
  <c r="W111" i="7" s="1"/>
  <c r="U111" i="7"/>
  <c r="Q111" i="7"/>
  <c r="R111" i="7" s="1"/>
  <c r="P111" i="7"/>
  <c r="L111" i="7"/>
  <c r="M111" i="7" s="1"/>
  <c r="K111" i="7"/>
  <c r="G111" i="7"/>
  <c r="H111" i="7" s="1"/>
  <c r="F111" i="7"/>
  <c r="AF110" i="7"/>
  <c r="AG110" i="7" s="1"/>
  <c r="AE110" i="7"/>
  <c r="AA110" i="7"/>
  <c r="AB110" i="7" s="1"/>
  <c r="Z110" i="7"/>
  <c r="V110" i="7"/>
  <c r="W110" i="7" s="1"/>
  <c r="U110" i="7"/>
  <c r="Q110" i="7"/>
  <c r="R110" i="7" s="1"/>
  <c r="P110" i="7"/>
  <c r="L110" i="7"/>
  <c r="M110" i="7" s="1"/>
  <c r="K110" i="7"/>
  <c r="G110" i="7"/>
  <c r="H110" i="7" s="1"/>
  <c r="F110" i="7"/>
  <c r="AF109" i="7"/>
  <c r="AG109" i="7" s="1"/>
  <c r="AE109" i="7"/>
  <c r="AA109" i="7"/>
  <c r="AB109" i="7" s="1"/>
  <c r="Z109" i="7"/>
  <c r="V109" i="7"/>
  <c r="W109" i="7" s="1"/>
  <c r="U109" i="7"/>
  <c r="Q109" i="7"/>
  <c r="R109" i="7" s="1"/>
  <c r="P109" i="7"/>
  <c r="L109" i="7"/>
  <c r="M109" i="7" s="1"/>
  <c r="K109" i="7"/>
  <c r="G109" i="7"/>
  <c r="H109" i="7" s="1"/>
  <c r="F109" i="7"/>
  <c r="AF108" i="7"/>
  <c r="AG108" i="7" s="1"/>
  <c r="AE108" i="7"/>
  <c r="AA108" i="7"/>
  <c r="AB108" i="7" s="1"/>
  <c r="Z108" i="7"/>
  <c r="V108" i="7"/>
  <c r="W108" i="7" s="1"/>
  <c r="U108" i="7"/>
  <c r="Q108" i="7"/>
  <c r="R108" i="7" s="1"/>
  <c r="P108" i="7"/>
  <c r="L108" i="7"/>
  <c r="M108" i="7" s="1"/>
  <c r="K108" i="7"/>
  <c r="G108" i="7"/>
  <c r="H108" i="7" s="1"/>
  <c r="F108" i="7"/>
  <c r="AF107" i="7"/>
  <c r="AG107" i="7" s="1"/>
  <c r="AE107" i="7"/>
  <c r="AA107" i="7"/>
  <c r="AB107" i="7" s="1"/>
  <c r="Z107" i="7"/>
  <c r="V107" i="7"/>
  <c r="W107" i="7" s="1"/>
  <c r="U107" i="7"/>
  <c r="Q107" i="7"/>
  <c r="R107" i="7" s="1"/>
  <c r="P107" i="7"/>
  <c r="L107" i="7"/>
  <c r="M107" i="7" s="1"/>
  <c r="K107" i="7"/>
  <c r="G107" i="7"/>
  <c r="H107" i="7" s="1"/>
  <c r="F107" i="7"/>
  <c r="AF106" i="7"/>
  <c r="AG106" i="7" s="1"/>
  <c r="AE106" i="7"/>
  <c r="AA106" i="7"/>
  <c r="AB106" i="7" s="1"/>
  <c r="Z106" i="7"/>
  <c r="V106" i="7"/>
  <c r="W106" i="7" s="1"/>
  <c r="U106" i="7"/>
  <c r="Q106" i="7"/>
  <c r="R106" i="7" s="1"/>
  <c r="P106" i="7"/>
  <c r="L106" i="7"/>
  <c r="M106" i="7" s="1"/>
  <c r="K106" i="7"/>
  <c r="G106" i="7"/>
  <c r="H106" i="7" s="1"/>
  <c r="F106" i="7"/>
  <c r="AF105" i="7"/>
  <c r="AG105" i="7" s="1"/>
  <c r="AE105" i="7"/>
  <c r="AA105" i="7"/>
  <c r="AB105" i="7" s="1"/>
  <c r="Z105" i="7"/>
  <c r="V105" i="7"/>
  <c r="W105" i="7" s="1"/>
  <c r="U105" i="7"/>
  <c r="Q105" i="7"/>
  <c r="R105" i="7" s="1"/>
  <c r="P105" i="7"/>
  <c r="L105" i="7"/>
  <c r="M105" i="7" s="1"/>
  <c r="K105" i="7"/>
  <c r="G105" i="7"/>
  <c r="H105" i="7" s="1"/>
  <c r="F105" i="7"/>
  <c r="AF104" i="7"/>
  <c r="AG104" i="7" s="1"/>
  <c r="AE104" i="7"/>
  <c r="AA104" i="7"/>
  <c r="AB104" i="7" s="1"/>
  <c r="Z104" i="7"/>
  <c r="V104" i="7"/>
  <c r="W104" i="7" s="1"/>
  <c r="U104" i="7"/>
  <c r="Q104" i="7"/>
  <c r="R104" i="7" s="1"/>
  <c r="P104" i="7"/>
  <c r="L104" i="7"/>
  <c r="M104" i="7" s="1"/>
  <c r="K104" i="7"/>
  <c r="G104" i="7"/>
  <c r="H104" i="7" s="1"/>
  <c r="F104" i="7"/>
  <c r="AF103" i="7"/>
  <c r="AG103" i="7" s="1"/>
  <c r="AE103" i="7"/>
  <c r="AA103" i="7"/>
  <c r="AB103" i="7" s="1"/>
  <c r="Z103" i="7"/>
  <c r="V103" i="7"/>
  <c r="W103" i="7" s="1"/>
  <c r="U103" i="7"/>
  <c r="Q103" i="7"/>
  <c r="R103" i="7" s="1"/>
  <c r="P103" i="7"/>
  <c r="L103" i="7"/>
  <c r="M103" i="7" s="1"/>
  <c r="K103" i="7"/>
  <c r="G103" i="7"/>
  <c r="H103" i="7" s="1"/>
  <c r="F103" i="7"/>
  <c r="AF102" i="7"/>
  <c r="AG102" i="7" s="1"/>
  <c r="AE102" i="7"/>
  <c r="AA102" i="7"/>
  <c r="AB102" i="7" s="1"/>
  <c r="Z102" i="7"/>
  <c r="V102" i="7"/>
  <c r="W102" i="7" s="1"/>
  <c r="U102" i="7"/>
  <c r="Q102" i="7"/>
  <c r="R102" i="7" s="1"/>
  <c r="P102" i="7"/>
  <c r="L102" i="7"/>
  <c r="M102" i="7" s="1"/>
  <c r="K102" i="7"/>
  <c r="G102" i="7"/>
  <c r="H102" i="7" s="1"/>
  <c r="F102" i="7"/>
  <c r="AF101" i="7"/>
  <c r="AG101" i="7" s="1"/>
  <c r="AE101" i="7"/>
  <c r="AA101" i="7"/>
  <c r="AB101" i="7" s="1"/>
  <c r="Z101" i="7"/>
  <c r="V101" i="7"/>
  <c r="W101" i="7" s="1"/>
  <c r="U101" i="7"/>
  <c r="Q101" i="7"/>
  <c r="R101" i="7" s="1"/>
  <c r="P101" i="7"/>
  <c r="L101" i="7"/>
  <c r="M101" i="7" s="1"/>
  <c r="K101" i="7"/>
  <c r="G101" i="7"/>
  <c r="H101" i="7" s="1"/>
  <c r="F101" i="7"/>
  <c r="AF100" i="7"/>
  <c r="AG100" i="7" s="1"/>
  <c r="AE100" i="7"/>
  <c r="AA100" i="7"/>
  <c r="AB100" i="7" s="1"/>
  <c r="Z100" i="7"/>
  <c r="V100" i="7"/>
  <c r="W100" i="7" s="1"/>
  <c r="U100" i="7"/>
  <c r="Q100" i="7"/>
  <c r="R100" i="7" s="1"/>
  <c r="P100" i="7"/>
  <c r="L100" i="7"/>
  <c r="M100" i="7" s="1"/>
  <c r="K100" i="7"/>
  <c r="G100" i="7"/>
  <c r="H100" i="7" s="1"/>
  <c r="F100" i="7"/>
  <c r="AF99" i="7"/>
  <c r="AG99" i="7" s="1"/>
  <c r="AE99" i="7"/>
  <c r="AA99" i="7"/>
  <c r="AB99" i="7" s="1"/>
  <c r="Z99" i="7"/>
  <c r="V99" i="7"/>
  <c r="W99" i="7" s="1"/>
  <c r="U99" i="7"/>
  <c r="Q99" i="7"/>
  <c r="R99" i="7" s="1"/>
  <c r="P99" i="7"/>
  <c r="L99" i="7"/>
  <c r="M99" i="7" s="1"/>
  <c r="K99" i="7"/>
  <c r="G99" i="7"/>
  <c r="H99" i="7" s="1"/>
  <c r="F99" i="7"/>
  <c r="AF98" i="7"/>
  <c r="AG98" i="7" s="1"/>
  <c r="AE98" i="7"/>
  <c r="AA98" i="7"/>
  <c r="AB98" i="7" s="1"/>
  <c r="Z98" i="7"/>
  <c r="V98" i="7"/>
  <c r="W98" i="7" s="1"/>
  <c r="U98" i="7"/>
  <c r="Q98" i="7"/>
  <c r="R98" i="7" s="1"/>
  <c r="P98" i="7"/>
  <c r="L98" i="7"/>
  <c r="M98" i="7" s="1"/>
  <c r="K98" i="7"/>
  <c r="G98" i="7"/>
  <c r="H98" i="7" s="1"/>
  <c r="F98" i="7"/>
  <c r="AF97" i="7"/>
  <c r="AG97" i="7" s="1"/>
  <c r="AE97" i="7"/>
  <c r="AA97" i="7"/>
  <c r="AB97" i="7" s="1"/>
  <c r="Z97" i="7"/>
  <c r="V97" i="7"/>
  <c r="W97" i="7" s="1"/>
  <c r="U97" i="7"/>
  <c r="Q97" i="7"/>
  <c r="R97" i="7" s="1"/>
  <c r="P97" i="7"/>
  <c r="L97" i="7"/>
  <c r="M97" i="7" s="1"/>
  <c r="K97" i="7"/>
  <c r="G97" i="7"/>
  <c r="H97" i="7" s="1"/>
  <c r="F97" i="7"/>
  <c r="AF96" i="7"/>
  <c r="AG96" i="7" s="1"/>
  <c r="AE96" i="7"/>
  <c r="AA96" i="7"/>
  <c r="AB96" i="7" s="1"/>
  <c r="Z96" i="7"/>
  <c r="V96" i="7"/>
  <c r="W96" i="7" s="1"/>
  <c r="U96" i="7"/>
  <c r="Q96" i="7"/>
  <c r="R96" i="7" s="1"/>
  <c r="P96" i="7"/>
  <c r="L96" i="7"/>
  <c r="M96" i="7" s="1"/>
  <c r="K96" i="7"/>
  <c r="G96" i="7"/>
  <c r="H96" i="7" s="1"/>
  <c r="F96" i="7"/>
  <c r="AF95" i="7"/>
  <c r="AG95" i="7" s="1"/>
  <c r="AE95" i="7"/>
  <c r="AA95" i="7"/>
  <c r="AB95" i="7" s="1"/>
  <c r="Z95" i="7"/>
  <c r="V95" i="7"/>
  <c r="W95" i="7" s="1"/>
  <c r="U95" i="7"/>
  <c r="Q95" i="7"/>
  <c r="R95" i="7" s="1"/>
  <c r="P95" i="7"/>
  <c r="L95" i="7"/>
  <c r="M95" i="7" s="1"/>
  <c r="K95" i="7"/>
  <c r="G95" i="7"/>
  <c r="H95" i="7" s="1"/>
  <c r="F95" i="7"/>
  <c r="AF94" i="7"/>
  <c r="AG94" i="7" s="1"/>
  <c r="AE94" i="7"/>
  <c r="AA94" i="7"/>
  <c r="AB94" i="7" s="1"/>
  <c r="Z94" i="7"/>
  <c r="V94" i="7"/>
  <c r="W94" i="7" s="1"/>
  <c r="U94" i="7"/>
  <c r="Q94" i="7"/>
  <c r="R94" i="7" s="1"/>
  <c r="P94" i="7"/>
  <c r="L94" i="7"/>
  <c r="M94" i="7" s="1"/>
  <c r="K94" i="7"/>
  <c r="G94" i="7"/>
  <c r="H94" i="7" s="1"/>
  <c r="F94" i="7"/>
  <c r="AF93" i="7"/>
  <c r="AG93" i="7" s="1"/>
  <c r="AE93" i="7"/>
  <c r="AA93" i="7"/>
  <c r="AB93" i="7" s="1"/>
  <c r="Z93" i="7"/>
  <c r="V93" i="7"/>
  <c r="W93" i="7" s="1"/>
  <c r="U93" i="7"/>
  <c r="Q93" i="7"/>
  <c r="R93" i="7" s="1"/>
  <c r="P93" i="7"/>
  <c r="L93" i="7"/>
  <c r="M93" i="7" s="1"/>
  <c r="K93" i="7"/>
  <c r="G93" i="7"/>
  <c r="H93" i="7" s="1"/>
  <c r="F93" i="7"/>
  <c r="AF92" i="7"/>
  <c r="AG92" i="7" s="1"/>
  <c r="AE92" i="7"/>
  <c r="AA92" i="7"/>
  <c r="AB92" i="7" s="1"/>
  <c r="Z92" i="7"/>
  <c r="V92" i="7"/>
  <c r="W92" i="7" s="1"/>
  <c r="U92" i="7"/>
  <c r="Q92" i="7"/>
  <c r="R92" i="7" s="1"/>
  <c r="P92" i="7"/>
  <c r="L92" i="7"/>
  <c r="M92" i="7" s="1"/>
  <c r="K92" i="7"/>
  <c r="G92" i="7"/>
  <c r="H92" i="7" s="1"/>
  <c r="F92" i="7"/>
  <c r="AF91" i="7"/>
  <c r="AG91" i="7" s="1"/>
  <c r="AE91" i="7"/>
  <c r="AA91" i="7"/>
  <c r="AB91" i="7" s="1"/>
  <c r="Z91" i="7"/>
  <c r="V91" i="7"/>
  <c r="W91" i="7" s="1"/>
  <c r="U91" i="7"/>
  <c r="Q91" i="7"/>
  <c r="R91" i="7" s="1"/>
  <c r="P91" i="7"/>
  <c r="L91" i="7"/>
  <c r="M91" i="7" s="1"/>
  <c r="K91" i="7"/>
  <c r="G91" i="7"/>
  <c r="H91" i="7" s="1"/>
  <c r="F91" i="7"/>
  <c r="AF90" i="7"/>
  <c r="AG90" i="7" s="1"/>
  <c r="AE90" i="7"/>
  <c r="AA90" i="7"/>
  <c r="AB90" i="7" s="1"/>
  <c r="Z90" i="7"/>
  <c r="V90" i="7"/>
  <c r="W90" i="7" s="1"/>
  <c r="U90" i="7"/>
  <c r="Q90" i="7"/>
  <c r="R90" i="7" s="1"/>
  <c r="P90" i="7"/>
  <c r="L90" i="7"/>
  <c r="M90" i="7" s="1"/>
  <c r="K90" i="7"/>
  <c r="G90" i="7"/>
  <c r="H90" i="7" s="1"/>
  <c r="F90" i="7"/>
  <c r="AF89" i="7"/>
  <c r="AG89" i="7" s="1"/>
  <c r="AE89" i="7"/>
  <c r="AA89" i="7"/>
  <c r="AB89" i="7" s="1"/>
  <c r="Z89" i="7"/>
  <c r="V89" i="7"/>
  <c r="W89" i="7" s="1"/>
  <c r="U89" i="7"/>
  <c r="Q89" i="7"/>
  <c r="R89" i="7" s="1"/>
  <c r="P89" i="7"/>
  <c r="L89" i="7"/>
  <c r="M89" i="7" s="1"/>
  <c r="K89" i="7"/>
  <c r="G89" i="7"/>
  <c r="H89" i="7" s="1"/>
  <c r="F89" i="7"/>
  <c r="AF88" i="7"/>
  <c r="AG88" i="7" s="1"/>
  <c r="AE88" i="7"/>
  <c r="AA88" i="7"/>
  <c r="AB88" i="7" s="1"/>
  <c r="Z88" i="7"/>
  <c r="V88" i="7"/>
  <c r="W88" i="7" s="1"/>
  <c r="U88" i="7"/>
  <c r="Q88" i="7"/>
  <c r="R88" i="7" s="1"/>
  <c r="P88" i="7"/>
  <c r="L88" i="7"/>
  <c r="M88" i="7" s="1"/>
  <c r="K88" i="7"/>
  <c r="G88" i="7"/>
  <c r="H88" i="7" s="1"/>
  <c r="F88" i="7"/>
  <c r="AF87" i="7"/>
  <c r="AG87" i="7" s="1"/>
  <c r="AE87" i="7"/>
  <c r="AA87" i="7"/>
  <c r="AB87" i="7" s="1"/>
  <c r="Z87" i="7"/>
  <c r="V87" i="7"/>
  <c r="W87" i="7" s="1"/>
  <c r="U87" i="7"/>
  <c r="Q87" i="7"/>
  <c r="R87" i="7" s="1"/>
  <c r="P87" i="7"/>
  <c r="L87" i="7"/>
  <c r="M87" i="7" s="1"/>
  <c r="K87" i="7"/>
  <c r="G87" i="7"/>
  <c r="H87" i="7" s="1"/>
  <c r="F87" i="7"/>
  <c r="AF86" i="7"/>
  <c r="AG86" i="7" s="1"/>
  <c r="AE86" i="7"/>
  <c r="AA86" i="7"/>
  <c r="AB86" i="7" s="1"/>
  <c r="Z86" i="7"/>
  <c r="V86" i="7"/>
  <c r="W86" i="7" s="1"/>
  <c r="U86" i="7"/>
  <c r="Q86" i="7"/>
  <c r="R86" i="7" s="1"/>
  <c r="P86" i="7"/>
  <c r="L86" i="7"/>
  <c r="M86" i="7" s="1"/>
  <c r="K86" i="7"/>
  <c r="G86" i="7"/>
  <c r="H86" i="7" s="1"/>
  <c r="F86" i="7"/>
  <c r="AF85" i="7"/>
  <c r="AG85" i="7" s="1"/>
  <c r="AE85" i="7"/>
  <c r="AA85" i="7"/>
  <c r="AB85" i="7" s="1"/>
  <c r="Z85" i="7"/>
  <c r="V85" i="7"/>
  <c r="W85" i="7" s="1"/>
  <c r="U85" i="7"/>
  <c r="Q85" i="7"/>
  <c r="R85" i="7" s="1"/>
  <c r="P85" i="7"/>
  <c r="L85" i="7"/>
  <c r="M85" i="7" s="1"/>
  <c r="K85" i="7"/>
  <c r="G85" i="7"/>
  <c r="H85" i="7" s="1"/>
  <c r="F85" i="7"/>
  <c r="AF84" i="7"/>
  <c r="AG84" i="7" s="1"/>
  <c r="AE84" i="7"/>
  <c r="AA84" i="7"/>
  <c r="AB84" i="7" s="1"/>
  <c r="Z84" i="7"/>
  <c r="V84" i="7"/>
  <c r="W84" i="7" s="1"/>
  <c r="U84" i="7"/>
  <c r="Q84" i="7"/>
  <c r="R84" i="7" s="1"/>
  <c r="P84" i="7"/>
  <c r="L84" i="7"/>
  <c r="M84" i="7" s="1"/>
  <c r="K84" i="7"/>
  <c r="G84" i="7"/>
  <c r="H84" i="7" s="1"/>
  <c r="F84" i="7"/>
  <c r="AF83" i="7"/>
  <c r="AG83" i="7" s="1"/>
  <c r="AE83" i="7"/>
  <c r="AA83" i="7"/>
  <c r="AB83" i="7" s="1"/>
  <c r="Z83" i="7"/>
  <c r="V83" i="7"/>
  <c r="W83" i="7" s="1"/>
  <c r="U83" i="7"/>
  <c r="Q83" i="7"/>
  <c r="R83" i="7" s="1"/>
  <c r="P83" i="7"/>
  <c r="L83" i="7"/>
  <c r="M83" i="7" s="1"/>
  <c r="K83" i="7"/>
  <c r="G83" i="7"/>
  <c r="H83" i="7" s="1"/>
  <c r="F83" i="7"/>
  <c r="AF82" i="7"/>
  <c r="AG82" i="7" s="1"/>
  <c r="AE82" i="7"/>
  <c r="AA82" i="7"/>
  <c r="AB82" i="7" s="1"/>
  <c r="Z82" i="7"/>
  <c r="V82" i="7"/>
  <c r="W82" i="7" s="1"/>
  <c r="U82" i="7"/>
  <c r="Q82" i="7"/>
  <c r="R82" i="7" s="1"/>
  <c r="P82" i="7"/>
  <c r="L82" i="7"/>
  <c r="M82" i="7" s="1"/>
  <c r="K82" i="7"/>
  <c r="G82" i="7"/>
  <c r="H82" i="7" s="1"/>
  <c r="F82" i="7"/>
  <c r="AF81" i="7"/>
  <c r="AG81" i="7" s="1"/>
  <c r="AE81" i="7"/>
  <c r="AA81" i="7"/>
  <c r="AB81" i="7" s="1"/>
  <c r="Z81" i="7"/>
  <c r="V81" i="7"/>
  <c r="W81" i="7" s="1"/>
  <c r="U81" i="7"/>
  <c r="Q81" i="7"/>
  <c r="R81" i="7" s="1"/>
  <c r="P81" i="7"/>
  <c r="L81" i="7"/>
  <c r="M81" i="7" s="1"/>
  <c r="K81" i="7"/>
  <c r="G81" i="7"/>
  <c r="H81" i="7" s="1"/>
  <c r="F81" i="7"/>
  <c r="AF80" i="7"/>
  <c r="AG80" i="7" s="1"/>
  <c r="AE80" i="7"/>
  <c r="AA80" i="7"/>
  <c r="AB80" i="7" s="1"/>
  <c r="Z80" i="7"/>
  <c r="V80" i="7"/>
  <c r="W80" i="7" s="1"/>
  <c r="U80" i="7"/>
  <c r="Q80" i="7"/>
  <c r="R80" i="7" s="1"/>
  <c r="P80" i="7"/>
  <c r="L80" i="7"/>
  <c r="M80" i="7" s="1"/>
  <c r="K80" i="7"/>
  <c r="G80" i="7"/>
  <c r="H80" i="7" s="1"/>
  <c r="F80" i="7"/>
  <c r="AF79" i="7"/>
  <c r="AG79" i="7" s="1"/>
  <c r="AE79" i="7"/>
  <c r="AA79" i="7"/>
  <c r="AB79" i="7" s="1"/>
  <c r="Z79" i="7"/>
  <c r="V79" i="7"/>
  <c r="W79" i="7" s="1"/>
  <c r="U79" i="7"/>
  <c r="Q79" i="7"/>
  <c r="R79" i="7" s="1"/>
  <c r="P79" i="7"/>
  <c r="L79" i="7"/>
  <c r="M79" i="7" s="1"/>
  <c r="K79" i="7"/>
  <c r="G79" i="7"/>
  <c r="H79" i="7" s="1"/>
  <c r="F79" i="7"/>
  <c r="AF78" i="7"/>
  <c r="AG78" i="7" s="1"/>
  <c r="AE78" i="7"/>
  <c r="AA78" i="7"/>
  <c r="AB78" i="7" s="1"/>
  <c r="Z78" i="7"/>
  <c r="V78" i="7"/>
  <c r="W78" i="7" s="1"/>
  <c r="U78" i="7"/>
  <c r="Q78" i="7"/>
  <c r="R78" i="7" s="1"/>
  <c r="P78" i="7"/>
  <c r="L78" i="7"/>
  <c r="M78" i="7" s="1"/>
  <c r="K78" i="7"/>
  <c r="G78" i="7"/>
  <c r="H78" i="7" s="1"/>
  <c r="F78" i="7"/>
  <c r="AF77" i="7"/>
  <c r="AG77" i="7" s="1"/>
  <c r="AE77" i="7"/>
  <c r="AA77" i="7"/>
  <c r="AB77" i="7" s="1"/>
  <c r="Z77" i="7"/>
  <c r="V77" i="7"/>
  <c r="W77" i="7" s="1"/>
  <c r="U77" i="7"/>
  <c r="Q77" i="7"/>
  <c r="R77" i="7" s="1"/>
  <c r="P77" i="7"/>
  <c r="L77" i="7"/>
  <c r="M77" i="7" s="1"/>
  <c r="K77" i="7"/>
  <c r="G77" i="7"/>
  <c r="H77" i="7" s="1"/>
  <c r="F77" i="7"/>
  <c r="AF76" i="7"/>
  <c r="AG76" i="7" s="1"/>
  <c r="AE76" i="7"/>
  <c r="AA76" i="7"/>
  <c r="AB76" i="7" s="1"/>
  <c r="Z76" i="7"/>
  <c r="V76" i="7"/>
  <c r="W76" i="7" s="1"/>
  <c r="U76" i="7"/>
  <c r="Q76" i="7"/>
  <c r="R76" i="7" s="1"/>
  <c r="P76" i="7"/>
  <c r="L76" i="7"/>
  <c r="M76" i="7" s="1"/>
  <c r="K76" i="7"/>
  <c r="G76" i="7"/>
  <c r="H76" i="7" s="1"/>
  <c r="F76" i="7"/>
  <c r="AF75" i="7"/>
  <c r="AG75" i="7" s="1"/>
  <c r="AE75" i="7"/>
  <c r="AA75" i="7"/>
  <c r="AB75" i="7" s="1"/>
  <c r="Z75" i="7"/>
  <c r="V75" i="7"/>
  <c r="W75" i="7" s="1"/>
  <c r="U75" i="7"/>
  <c r="Q75" i="7"/>
  <c r="R75" i="7" s="1"/>
  <c r="P75" i="7"/>
  <c r="L75" i="7"/>
  <c r="M75" i="7" s="1"/>
  <c r="K75" i="7"/>
  <c r="G75" i="7"/>
  <c r="H75" i="7" s="1"/>
  <c r="F75" i="7"/>
  <c r="AF74" i="7"/>
  <c r="AG74" i="7" s="1"/>
  <c r="AE74" i="7"/>
  <c r="AA74" i="7"/>
  <c r="AB74" i="7" s="1"/>
  <c r="Z74" i="7"/>
  <c r="V74" i="7"/>
  <c r="W74" i="7" s="1"/>
  <c r="U74" i="7"/>
  <c r="Q74" i="7"/>
  <c r="R74" i="7" s="1"/>
  <c r="P74" i="7"/>
  <c r="L74" i="7"/>
  <c r="M74" i="7" s="1"/>
  <c r="K74" i="7"/>
  <c r="G74" i="7"/>
  <c r="H74" i="7" s="1"/>
  <c r="F74" i="7"/>
  <c r="AF73" i="7"/>
  <c r="AG73" i="7" s="1"/>
  <c r="AE73" i="7"/>
  <c r="AA73" i="7"/>
  <c r="AB73" i="7" s="1"/>
  <c r="Z73" i="7"/>
  <c r="V73" i="7"/>
  <c r="W73" i="7" s="1"/>
  <c r="U73" i="7"/>
  <c r="Q73" i="7"/>
  <c r="R73" i="7" s="1"/>
  <c r="P73" i="7"/>
  <c r="L73" i="7"/>
  <c r="M73" i="7" s="1"/>
  <c r="K73" i="7"/>
  <c r="G73" i="7"/>
  <c r="H73" i="7" s="1"/>
  <c r="F73" i="7"/>
  <c r="AF72" i="7"/>
  <c r="AG72" i="7" s="1"/>
  <c r="AE72" i="7"/>
  <c r="AA72" i="7"/>
  <c r="AB72" i="7" s="1"/>
  <c r="Z72" i="7"/>
  <c r="V72" i="7"/>
  <c r="W72" i="7" s="1"/>
  <c r="U72" i="7"/>
  <c r="Q72" i="7"/>
  <c r="R72" i="7" s="1"/>
  <c r="P72" i="7"/>
  <c r="L72" i="7"/>
  <c r="M72" i="7" s="1"/>
  <c r="K72" i="7"/>
  <c r="G72" i="7"/>
  <c r="H72" i="7" s="1"/>
  <c r="F72" i="7"/>
  <c r="AF71" i="7"/>
  <c r="AG71" i="7" s="1"/>
  <c r="AE71" i="7"/>
  <c r="AA71" i="7"/>
  <c r="AB71" i="7" s="1"/>
  <c r="Z71" i="7"/>
  <c r="V71" i="7"/>
  <c r="W71" i="7" s="1"/>
  <c r="U71" i="7"/>
  <c r="Q71" i="7"/>
  <c r="R71" i="7" s="1"/>
  <c r="P71" i="7"/>
  <c r="L71" i="7"/>
  <c r="M71" i="7" s="1"/>
  <c r="K71" i="7"/>
  <c r="G71" i="7"/>
  <c r="H71" i="7" s="1"/>
  <c r="F71" i="7"/>
  <c r="AF70" i="7"/>
  <c r="AG70" i="7" s="1"/>
  <c r="AE70" i="7"/>
  <c r="AA70" i="7"/>
  <c r="AB70" i="7" s="1"/>
  <c r="Z70" i="7"/>
  <c r="V70" i="7"/>
  <c r="W70" i="7" s="1"/>
  <c r="U70" i="7"/>
  <c r="Q70" i="7"/>
  <c r="R70" i="7" s="1"/>
  <c r="P70" i="7"/>
  <c r="L70" i="7"/>
  <c r="M70" i="7" s="1"/>
  <c r="K70" i="7"/>
  <c r="G70" i="7"/>
  <c r="H70" i="7" s="1"/>
  <c r="F70" i="7"/>
  <c r="AF69" i="7"/>
  <c r="AG69" i="7" s="1"/>
  <c r="AE69" i="7"/>
  <c r="AA69" i="7"/>
  <c r="AB69" i="7" s="1"/>
  <c r="Z69" i="7"/>
  <c r="V69" i="7"/>
  <c r="W69" i="7" s="1"/>
  <c r="U69" i="7"/>
  <c r="Q69" i="7"/>
  <c r="R69" i="7" s="1"/>
  <c r="P69" i="7"/>
  <c r="L69" i="7"/>
  <c r="M69" i="7" s="1"/>
  <c r="K69" i="7"/>
  <c r="G69" i="7"/>
  <c r="H69" i="7" s="1"/>
  <c r="F69" i="7"/>
  <c r="AF68" i="7"/>
  <c r="AG68" i="7" s="1"/>
  <c r="AE68" i="7"/>
  <c r="AA68" i="7"/>
  <c r="AB68" i="7" s="1"/>
  <c r="Z68" i="7"/>
  <c r="V68" i="7"/>
  <c r="W68" i="7" s="1"/>
  <c r="U68" i="7"/>
  <c r="Q68" i="7"/>
  <c r="R68" i="7" s="1"/>
  <c r="P68" i="7"/>
  <c r="L68" i="7"/>
  <c r="M68" i="7" s="1"/>
  <c r="K68" i="7"/>
  <c r="G68" i="7"/>
  <c r="H68" i="7" s="1"/>
  <c r="F68" i="7"/>
  <c r="AF67" i="7"/>
  <c r="AG67" i="7" s="1"/>
  <c r="AE67" i="7"/>
  <c r="AA67" i="7"/>
  <c r="AB67" i="7" s="1"/>
  <c r="Z67" i="7"/>
  <c r="V67" i="7"/>
  <c r="W67" i="7" s="1"/>
  <c r="U67" i="7"/>
  <c r="Q67" i="7"/>
  <c r="R67" i="7" s="1"/>
  <c r="P67" i="7"/>
  <c r="L67" i="7"/>
  <c r="M67" i="7" s="1"/>
  <c r="K67" i="7"/>
  <c r="G67" i="7"/>
  <c r="H67" i="7" s="1"/>
  <c r="F67" i="7"/>
  <c r="AF66" i="7"/>
  <c r="AG66" i="7" s="1"/>
  <c r="AE66" i="7"/>
  <c r="AA66" i="7"/>
  <c r="AB66" i="7" s="1"/>
  <c r="Z66" i="7"/>
  <c r="V66" i="7"/>
  <c r="W66" i="7" s="1"/>
  <c r="U66" i="7"/>
  <c r="Q66" i="7"/>
  <c r="R66" i="7" s="1"/>
  <c r="P66" i="7"/>
  <c r="L66" i="7"/>
  <c r="M66" i="7" s="1"/>
  <c r="K66" i="7"/>
  <c r="G66" i="7"/>
  <c r="H66" i="7" s="1"/>
  <c r="F66" i="7"/>
  <c r="AF65" i="7"/>
  <c r="AG65" i="7" s="1"/>
  <c r="AE65" i="7"/>
  <c r="AA65" i="7"/>
  <c r="AB65" i="7" s="1"/>
  <c r="Z65" i="7"/>
  <c r="V65" i="7"/>
  <c r="W65" i="7" s="1"/>
  <c r="U65" i="7"/>
  <c r="Q65" i="7"/>
  <c r="R65" i="7" s="1"/>
  <c r="P65" i="7"/>
  <c r="L65" i="7"/>
  <c r="M65" i="7" s="1"/>
  <c r="K65" i="7"/>
  <c r="G65" i="7"/>
  <c r="H65" i="7" s="1"/>
  <c r="F65" i="7"/>
  <c r="AF64" i="7"/>
  <c r="AG64" i="7" s="1"/>
  <c r="AE64" i="7"/>
  <c r="AA64" i="7"/>
  <c r="AB64" i="7" s="1"/>
  <c r="Z64" i="7"/>
  <c r="V64" i="7"/>
  <c r="W64" i="7" s="1"/>
  <c r="U64" i="7"/>
  <c r="Q64" i="7"/>
  <c r="R64" i="7" s="1"/>
  <c r="P64" i="7"/>
  <c r="L64" i="7"/>
  <c r="M64" i="7" s="1"/>
  <c r="K64" i="7"/>
  <c r="G64" i="7"/>
  <c r="H64" i="7" s="1"/>
  <c r="F64" i="7"/>
  <c r="AF63" i="7"/>
  <c r="AG63" i="7" s="1"/>
  <c r="AE63" i="7"/>
  <c r="AA63" i="7"/>
  <c r="AB63" i="7" s="1"/>
  <c r="Z63" i="7"/>
  <c r="V63" i="7"/>
  <c r="W63" i="7" s="1"/>
  <c r="U63" i="7"/>
  <c r="Q63" i="7"/>
  <c r="R63" i="7" s="1"/>
  <c r="P63" i="7"/>
  <c r="L63" i="7"/>
  <c r="M63" i="7" s="1"/>
  <c r="K63" i="7"/>
  <c r="G63" i="7"/>
  <c r="H63" i="7" s="1"/>
  <c r="F63" i="7"/>
  <c r="AF62" i="7"/>
  <c r="AG62" i="7" s="1"/>
  <c r="AE62" i="7"/>
  <c r="AA62" i="7"/>
  <c r="AB62" i="7" s="1"/>
  <c r="Z62" i="7"/>
  <c r="V62" i="7"/>
  <c r="W62" i="7" s="1"/>
  <c r="U62" i="7"/>
  <c r="Q62" i="7"/>
  <c r="R62" i="7" s="1"/>
  <c r="P62" i="7"/>
  <c r="L62" i="7"/>
  <c r="M62" i="7" s="1"/>
  <c r="K62" i="7"/>
  <c r="G62" i="7"/>
  <c r="H62" i="7" s="1"/>
  <c r="F62" i="7"/>
  <c r="AF61" i="7"/>
  <c r="AG61" i="7" s="1"/>
  <c r="AE61" i="7"/>
  <c r="AA61" i="7"/>
  <c r="AB61" i="7" s="1"/>
  <c r="Z61" i="7"/>
  <c r="V61" i="7"/>
  <c r="W61" i="7" s="1"/>
  <c r="U61" i="7"/>
  <c r="Q61" i="7"/>
  <c r="R61" i="7" s="1"/>
  <c r="P61" i="7"/>
  <c r="L61" i="7"/>
  <c r="M61" i="7" s="1"/>
  <c r="K61" i="7"/>
  <c r="G61" i="7"/>
  <c r="H61" i="7" s="1"/>
  <c r="F61" i="7"/>
  <c r="AF60" i="7"/>
  <c r="AG60" i="7" s="1"/>
  <c r="AE60" i="7"/>
  <c r="AA60" i="7"/>
  <c r="AB60" i="7" s="1"/>
  <c r="Z60" i="7"/>
  <c r="V60" i="7"/>
  <c r="W60" i="7" s="1"/>
  <c r="U60" i="7"/>
  <c r="Q60" i="7"/>
  <c r="R60" i="7" s="1"/>
  <c r="P60" i="7"/>
  <c r="L60" i="7"/>
  <c r="M60" i="7" s="1"/>
  <c r="K60" i="7"/>
  <c r="G60" i="7"/>
  <c r="H60" i="7" s="1"/>
  <c r="F60" i="7"/>
  <c r="AF59" i="7"/>
  <c r="AG59" i="7" s="1"/>
  <c r="AE59" i="7"/>
  <c r="AA59" i="7"/>
  <c r="AB59" i="7" s="1"/>
  <c r="Z59" i="7"/>
  <c r="V59" i="7"/>
  <c r="W59" i="7" s="1"/>
  <c r="U59" i="7"/>
  <c r="Q59" i="7"/>
  <c r="R59" i="7" s="1"/>
  <c r="P59" i="7"/>
  <c r="L59" i="7"/>
  <c r="M59" i="7" s="1"/>
  <c r="K59" i="7"/>
  <c r="G59" i="7"/>
  <c r="H59" i="7" s="1"/>
  <c r="F59" i="7"/>
  <c r="AF58" i="7"/>
  <c r="AG58" i="7" s="1"/>
  <c r="AE58" i="7"/>
  <c r="AA58" i="7"/>
  <c r="AB58" i="7" s="1"/>
  <c r="Z58" i="7"/>
  <c r="V58" i="7"/>
  <c r="W58" i="7" s="1"/>
  <c r="U58" i="7"/>
  <c r="Q58" i="7"/>
  <c r="R58" i="7" s="1"/>
  <c r="P58" i="7"/>
  <c r="L58" i="7"/>
  <c r="M58" i="7" s="1"/>
  <c r="K58" i="7"/>
  <c r="G58" i="7"/>
  <c r="H58" i="7" s="1"/>
  <c r="F58" i="7"/>
  <c r="AF57" i="7"/>
  <c r="AG57" i="7" s="1"/>
  <c r="AE57" i="7"/>
  <c r="AA57" i="7"/>
  <c r="AB57" i="7" s="1"/>
  <c r="Z57" i="7"/>
  <c r="V57" i="7"/>
  <c r="W57" i="7" s="1"/>
  <c r="U57" i="7"/>
  <c r="Q57" i="7"/>
  <c r="R57" i="7" s="1"/>
  <c r="P57" i="7"/>
  <c r="L57" i="7"/>
  <c r="M57" i="7" s="1"/>
  <c r="K57" i="7"/>
  <c r="G57" i="7"/>
  <c r="H57" i="7" s="1"/>
  <c r="F57" i="7"/>
  <c r="AF56" i="7"/>
  <c r="AG56" i="7" s="1"/>
  <c r="AE56" i="7"/>
  <c r="AA56" i="7"/>
  <c r="AB56" i="7" s="1"/>
  <c r="Z56" i="7"/>
  <c r="V56" i="7"/>
  <c r="W56" i="7" s="1"/>
  <c r="U56" i="7"/>
  <c r="Q56" i="7"/>
  <c r="R56" i="7" s="1"/>
  <c r="P56" i="7"/>
  <c r="L56" i="7"/>
  <c r="M56" i="7" s="1"/>
  <c r="K56" i="7"/>
  <c r="G56" i="7"/>
  <c r="H56" i="7" s="1"/>
  <c r="F56" i="7"/>
  <c r="AF55" i="7"/>
  <c r="AG55" i="7" s="1"/>
  <c r="AE55" i="7"/>
  <c r="AA55" i="7"/>
  <c r="AB55" i="7" s="1"/>
  <c r="Z55" i="7"/>
  <c r="V55" i="7"/>
  <c r="W55" i="7" s="1"/>
  <c r="U55" i="7"/>
  <c r="Q55" i="7"/>
  <c r="R55" i="7" s="1"/>
  <c r="P55" i="7"/>
  <c r="L55" i="7"/>
  <c r="M55" i="7" s="1"/>
  <c r="K55" i="7"/>
  <c r="G55" i="7"/>
  <c r="H55" i="7" s="1"/>
  <c r="F55" i="7"/>
  <c r="AF54" i="7"/>
  <c r="AG54" i="7" s="1"/>
  <c r="AE54" i="7"/>
  <c r="AA54" i="7"/>
  <c r="AB54" i="7" s="1"/>
  <c r="Z54" i="7"/>
  <c r="V54" i="7"/>
  <c r="W54" i="7" s="1"/>
  <c r="U54" i="7"/>
  <c r="Q54" i="7"/>
  <c r="R54" i="7" s="1"/>
  <c r="P54" i="7"/>
  <c r="L54" i="7"/>
  <c r="M54" i="7" s="1"/>
  <c r="K54" i="7"/>
  <c r="G54" i="7"/>
  <c r="H54" i="7" s="1"/>
  <c r="F54" i="7"/>
  <c r="AF53" i="7"/>
  <c r="AG53" i="7" s="1"/>
  <c r="AE53" i="7"/>
  <c r="AA53" i="7"/>
  <c r="AB53" i="7" s="1"/>
  <c r="Z53" i="7"/>
  <c r="V53" i="7"/>
  <c r="W53" i="7" s="1"/>
  <c r="U53" i="7"/>
  <c r="Q53" i="7"/>
  <c r="R53" i="7" s="1"/>
  <c r="P53" i="7"/>
  <c r="L53" i="7"/>
  <c r="M53" i="7" s="1"/>
  <c r="K53" i="7"/>
  <c r="G53" i="7"/>
  <c r="H53" i="7" s="1"/>
  <c r="F53" i="7"/>
  <c r="AF52" i="7"/>
  <c r="AG52" i="7" s="1"/>
  <c r="AE52" i="7"/>
  <c r="AA52" i="7"/>
  <c r="AB52" i="7" s="1"/>
  <c r="Z52" i="7"/>
  <c r="V52" i="7"/>
  <c r="W52" i="7" s="1"/>
  <c r="U52" i="7"/>
  <c r="Q52" i="7"/>
  <c r="R52" i="7" s="1"/>
  <c r="P52" i="7"/>
  <c r="L52" i="7"/>
  <c r="M52" i="7" s="1"/>
  <c r="K52" i="7"/>
  <c r="G52" i="7"/>
  <c r="H52" i="7" s="1"/>
  <c r="F52" i="7"/>
  <c r="AF51" i="7"/>
  <c r="AG51" i="7" s="1"/>
  <c r="AE51" i="7"/>
  <c r="AA51" i="7"/>
  <c r="AB51" i="7" s="1"/>
  <c r="Z51" i="7"/>
  <c r="V51" i="7"/>
  <c r="W51" i="7" s="1"/>
  <c r="U51" i="7"/>
  <c r="Q51" i="7"/>
  <c r="R51" i="7" s="1"/>
  <c r="P51" i="7"/>
  <c r="L51" i="7"/>
  <c r="M51" i="7" s="1"/>
  <c r="K51" i="7"/>
  <c r="G51" i="7"/>
  <c r="H51" i="7" s="1"/>
  <c r="F51" i="7"/>
  <c r="AF50" i="7"/>
  <c r="AG50" i="7" s="1"/>
  <c r="AE50" i="7"/>
  <c r="AA50" i="7"/>
  <c r="AB50" i="7" s="1"/>
  <c r="Z50" i="7"/>
  <c r="V50" i="7"/>
  <c r="W50" i="7" s="1"/>
  <c r="U50" i="7"/>
  <c r="Q50" i="7"/>
  <c r="R50" i="7" s="1"/>
  <c r="P50" i="7"/>
  <c r="L50" i="7"/>
  <c r="M50" i="7" s="1"/>
  <c r="K50" i="7"/>
  <c r="G50" i="7"/>
  <c r="H50" i="7" s="1"/>
  <c r="F50" i="7"/>
  <c r="AF49" i="7"/>
  <c r="AG49" i="7" s="1"/>
  <c r="AE49" i="7"/>
  <c r="AA49" i="7"/>
  <c r="AB49" i="7" s="1"/>
  <c r="Z49" i="7"/>
  <c r="V49" i="7"/>
  <c r="W49" i="7" s="1"/>
  <c r="U49" i="7"/>
  <c r="Q49" i="7"/>
  <c r="R49" i="7" s="1"/>
  <c r="P49" i="7"/>
  <c r="L49" i="7"/>
  <c r="M49" i="7" s="1"/>
  <c r="K49" i="7"/>
  <c r="G49" i="7"/>
  <c r="H49" i="7" s="1"/>
  <c r="F49" i="7"/>
  <c r="AF48" i="7"/>
  <c r="AG48" i="7" s="1"/>
  <c r="AE48" i="7"/>
  <c r="AA48" i="7"/>
  <c r="AB48" i="7" s="1"/>
  <c r="Z48" i="7"/>
  <c r="V48" i="7"/>
  <c r="W48" i="7" s="1"/>
  <c r="U48" i="7"/>
  <c r="Q48" i="7"/>
  <c r="R48" i="7" s="1"/>
  <c r="P48" i="7"/>
  <c r="L48" i="7"/>
  <c r="M48" i="7" s="1"/>
  <c r="K48" i="7"/>
  <c r="G48" i="7"/>
  <c r="H48" i="7" s="1"/>
  <c r="F48" i="7"/>
  <c r="AF47" i="7"/>
  <c r="AG47" i="7" s="1"/>
  <c r="AE47" i="7"/>
  <c r="AA47" i="7"/>
  <c r="AB47" i="7" s="1"/>
  <c r="Z47" i="7"/>
  <c r="V47" i="7"/>
  <c r="W47" i="7" s="1"/>
  <c r="U47" i="7"/>
  <c r="Q47" i="7"/>
  <c r="R47" i="7" s="1"/>
  <c r="P47" i="7"/>
  <c r="L47" i="7"/>
  <c r="M47" i="7" s="1"/>
  <c r="K47" i="7"/>
  <c r="G47" i="7"/>
  <c r="H47" i="7" s="1"/>
  <c r="F47" i="7"/>
  <c r="AF46" i="7"/>
  <c r="AG46" i="7" s="1"/>
  <c r="AE46" i="7"/>
  <c r="AA46" i="7"/>
  <c r="AB46" i="7" s="1"/>
  <c r="Z46" i="7"/>
  <c r="V46" i="7"/>
  <c r="W46" i="7" s="1"/>
  <c r="U46" i="7"/>
  <c r="Q46" i="7"/>
  <c r="R46" i="7" s="1"/>
  <c r="P46" i="7"/>
  <c r="L46" i="7"/>
  <c r="M46" i="7" s="1"/>
  <c r="K46" i="7"/>
  <c r="G46" i="7"/>
  <c r="H46" i="7" s="1"/>
  <c r="F46" i="7"/>
  <c r="AF45" i="7"/>
  <c r="AG45" i="7" s="1"/>
  <c r="AE45" i="7"/>
  <c r="AA45" i="7"/>
  <c r="AB45" i="7" s="1"/>
  <c r="Z45" i="7"/>
  <c r="V45" i="7"/>
  <c r="W45" i="7" s="1"/>
  <c r="U45" i="7"/>
  <c r="Q45" i="7"/>
  <c r="R45" i="7" s="1"/>
  <c r="P45" i="7"/>
  <c r="L45" i="7"/>
  <c r="M45" i="7" s="1"/>
  <c r="K45" i="7"/>
  <c r="G45" i="7"/>
  <c r="H45" i="7" s="1"/>
  <c r="F45" i="7"/>
  <c r="AF44" i="7"/>
  <c r="AG44" i="7" s="1"/>
  <c r="AE44" i="7"/>
  <c r="AA44" i="7"/>
  <c r="AB44" i="7" s="1"/>
  <c r="Z44" i="7"/>
  <c r="V44" i="7"/>
  <c r="W44" i="7" s="1"/>
  <c r="U44" i="7"/>
  <c r="Q44" i="7"/>
  <c r="R44" i="7" s="1"/>
  <c r="P44" i="7"/>
  <c r="L44" i="7"/>
  <c r="M44" i="7" s="1"/>
  <c r="K44" i="7"/>
  <c r="G44" i="7"/>
  <c r="H44" i="7" s="1"/>
  <c r="F44" i="7"/>
  <c r="AF43" i="7"/>
  <c r="AG43" i="7" s="1"/>
  <c r="AE43" i="7"/>
  <c r="AA43" i="7"/>
  <c r="AB43" i="7" s="1"/>
  <c r="Z43" i="7"/>
  <c r="V43" i="7"/>
  <c r="W43" i="7" s="1"/>
  <c r="U43" i="7"/>
  <c r="Q43" i="7"/>
  <c r="R43" i="7" s="1"/>
  <c r="P43" i="7"/>
  <c r="L43" i="7"/>
  <c r="M43" i="7" s="1"/>
  <c r="K43" i="7"/>
  <c r="G43" i="7"/>
  <c r="H43" i="7" s="1"/>
  <c r="F43" i="7"/>
  <c r="AF42" i="7"/>
  <c r="AG42" i="7" s="1"/>
  <c r="AE42" i="7"/>
  <c r="AA42" i="7"/>
  <c r="AB42" i="7" s="1"/>
  <c r="Z42" i="7"/>
  <c r="V42" i="7"/>
  <c r="W42" i="7" s="1"/>
  <c r="U42" i="7"/>
  <c r="Q42" i="7"/>
  <c r="R42" i="7" s="1"/>
  <c r="P42" i="7"/>
  <c r="L42" i="7"/>
  <c r="M42" i="7" s="1"/>
  <c r="K42" i="7"/>
  <c r="G42" i="7"/>
  <c r="H42" i="7" s="1"/>
  <c r="F42" i="7"/>
  <c r="AF41" i="7"/>
  <c r="AG41" i="7" s="1"/>
  <c r="AE41" i="7"/>
  <c r="AA41" i="7"/>
  <c r="AB41" i="7" s="1"/>
  <c r="Z41" i="7"/>
  <c r="V41" i="7"/>
  <c r="W41" i="7" s="1"/>
  <c r="U41" i="7"/>
  <c r="Q41" i="7"/>
  <c r="R41" i="7" s="1"/>
  <c r="P41" i="7"/>
  <c r="L41" i="7"/>
  <c r="M41" i="7" s="1"/>
  <c r="K41" i="7"/>
  <c r="G41" i="7"/>
  <c r="H41" i="7" s="1"/>
  <c r="F41" i="7"/>
  <c r="AF40" i="7"/>
  <c r="AG40" i="7" s="1"/>
  <c r="AE40" i="7"/>
  <c r="AA40" i="7"/>
  <c r="AB40" i="7" s="1"/>
  <c r="Z40" i="7"/>
  <c r="V40" i="7"/>
  <c r="W40" i="7" s="1"/>
  <c r="U40" i="7"/>
  <c r="Q40" i="7"/>
  <c r="R40" i="7" s="1"/>
  <c r="P40" i="7"/>
  <c r="L40" i="7"/>
  <c r="M40" i="7" s="1"/>
  <c r="K40" i="7"/>
  <c r="G40" i="7"/>
  <c r="H40" i="7" s="1"/>
  <c r="F40" i="7"/>
  <c r="AF39" i="7"/>
  <c r="AG39" i="7" s="1"/>
  <c r="AE39" i="7"/>
  <c r="AA39" i="7"/>
  <c r="AB39" i="7" s="1"/>
  <c r="Z39" i="7"/>
  <c r="V39" i="7"/>
  <c r="W39" i="7" s="1"/>
  <c r="U39" i="7"/>
  <c r="Q39" i="7"/>
  <c r="R39" i="7" s="1"/>
  <c r="P39" i="7"/>
  <c r="L39" i="7"/>
  <c r="M39" i="7" s="1"/>
  <c r="K39" i="7"/>
  <c r="G39" i="7"/>
  <c r="H39" i="7" s="1"/>
  <c r="F39" i="7"/>
  <c r="AF38" i="7"/>
  <c r="AG38" i="7" s="1"/>
  <c r="AE38" i="7"/>
  <c r="AA38" i="7"/>
  <c r="AB38" i="7" s="1"/>
  <c r="Z38" i="7"/>
  <c r="V38" i="7"/>
  <c r="W38" i="7" s="1"/>
  <c r="U38" i="7"/>
  <c r="Q38" i="7"/>
  <c r="R38" i="7" s="1"/>
  <c r="P38" i="7"/>
  <c r="L38" i="7"/>
  <c r="M38" i="7" s="1"/>
  <c r="K38" i="7"/>
  <c r="G38" i="7"/>
  <c r="H38" i="7" s="1"/>
  <c r="F38" i="7"/>
  <c r="AF37" i="7"/>
  <c r="AG37" i="7" s="1"/>
  <c r="AE37" i="7"/>
  <c r="AA37" i="7"/>
  <c r="AB37" i="7" s="1"/>
  <c r="Z37" i="7"/>
  <c r="V37" i="7"/>
  <c r="W37" i="7" s="1"/>
  <c r="U37" i="7"/>
  <c r="Q37" i="7"/>
  <c r="R37" i="7" s="1"/>
  <c r="P37" i="7"/>
  <c r="L37" i="7"/>
  <c r="M37" i="7" s="1"/>
  <c r="K37" i="7"/>
  <c r="G37" i="7"/>
  <c r="H37" i="7" s="1"/>
  <c r="F37" i="7"/>
  <c r="AF36" i="7"/>
  <c r="AG36" i="7" s="1"/>
  <c r="AE36" i="7"/>
  <c r="AA36" i="7"/>
  <c r="AB36" i="7" s="1"/>
  <c r="Z36" i="7"/>
  <c r="V36" i="7"/>
  <c r="W36" i="7" s="1"/>
  <c r="U36" i="7"/>
  <c r="Q36" i="7"/>
  <c r="R36" i="7" s="1"/>
  <c r="P36" i="7"/>
  <c r="L36" i="7"/>
  <c r="M36" i="7" s="1"/>
  <c r="K36" i="7"/>
  <c r="G36" i="7"/>
  <c r="H36" i="7" s="1"/>
  <c r="F36" i="7"/>
  <c r="AF35" i="7"/>
  <c r="AG35" i="7" s="1"/>
  <c r="AE35" i="7"/>
  <c r="AA35" i="7"/>
  <c r="AB35" i="7" s="1"/>
  <c r="Z35" i="7"/>
  <c r="V35" i="7"/>
  <c r="W35" i="7" s="1"/>
  <c r="U35" i="7"/>
  <c r="Q35" i="7"/>
  <c r="R35" i="7" s="1"/>
  <c r="P35" i="7"/>
  <c r="L35" i="7"/>
  <c r="M35" i="7" s="1"/>
  <c r="K35" i="7"/>
  <c r="G35" i="7"/>
  <c r="H35" i="7" s="1"/>
  <c r="F35" i="7"/>
  <c r="AF34" i="7"/>
  <c r="AG34" i="7" s="1"/>
  <c r="AE34" i="7"/>
  <c r="AA34" i="7"/>
  <c r="AB34" i="7" s="1"/>
  <c r="Z34" i="7"/>
  <c r="V34" i="7"/>
  <c r="W34" i="7" s="1"/>
  <c r="U34" i="7"/>
  <c r="Q34" i="7"/>
  <c r="R34" i="7" s="1"/>
  <c r="P34" i="7"/>
  <c r="L34" i="7"/>
  <c r="M34" i="7" s="1"/>
  <c r="K34" i="7"/>
  <c r="G34" i="7"/>
  <c r="H34" i="7" s="1"/>
  <c r="F34" i="7"/>
  <c r="AF33" i="7"/>
  <c r="AG33" i="7" s="1"/>
  <c r="AE33" i="7"/>
  <c r="AA33" i="7"/>
  <c r="AB33" i="7" s="1"/>
  <c r="Z33" i="7"/>
  <c r="V33" i="7"/>
  <c r="W33" i="7" s="1"/>
  <c r="U33" i="7"/>
  <c r="Q33" i="7"/>
  <c r="R33" i="7" s="1"/>
  <c r="P33" i="7"/>
  <c r="L33" i="7"/>
  <c r="M33" i="7" s="1"/>
  <c r="K33" i="7"/>
  <c r="G33" i="7"/>
  <c r="H33" i="7" s="1"/>
  <c r="F33" i="7"/>
  <c r="AF32" i="7"/>
  <c r="AG32" i="7" s="1"/>
  <c r="AE32" i="7"/>
  <c r="AA32" i="7"/>
  <c r="AB32" i="7" s="1"/>
  <c r="Z32" i="7"/>
  <c r="V32" i="7"/>
  <c r="W32" i="7" s="1"/>
  <c r="U32" i="7"/>
  <c r="Q32" i="7"/>
  <c r="R32" i="7" s="1"/>
  <c r="P32" i="7"/>
  <c r="L32" i="7"/>
  <c r="M32" i="7" s="1"/>
  <c r="K32" i="7"/>
  <c r="G32" i="7"/>
  <c r="H32" i="7" s="1"/>
  <c r="F32" i="7"/>
  <c r="AF31" i="7"/>
  <c r="AG31" i="7" s="1"/>
  <c r="AE31" i="7"/>
  <c r="AA31" i="7"/>
  <c r="AB31" i="7" s="1"/>
  <c r="Z31" i="7"/>
  <c r="V31" i="7"/>
  <c r="W31" i="7" s="1"/>
  <c r="U31" i="7"/>
  <c r="Q31" i="7"/>
  <c r="R31" i="7" s="1"/>
  <c r="P31" i="7"/>
  <c r="L31" i="7"/>
  <c r="M31" i="7" s="1"/>
  <c r="K31" i="7"/>
  <c r="G31" i="7"/>
  <c r="H31" i="7" s="1"/>
  <c r="F31" i="7"/>
  <c r="AF30" i="7"/>
  <c r="AG30" i="7" s="1"/>
  <c r="AE30" i="7"/>
  <c r="AA30" i="7"/>
  <c r="AB30" i="7" s="1"/>
  <c r="Z30" i="7"/>
  <c r="V30" i="7"/>
  <c r="W30" i="7" s="1"/>
  <c r="U30" i="7"/>
  <c r="Q30" i="7"/>
  <c r="R30" i="7" s="1"/>
  <c r="P30" i="7"/>
  <c r="L30" i="7"/>
  <c r="M30" i="7" s="1"/>
  <c r="K30" i="7"/>
  <c r="G30" i="7"/>
  <c r="H30" i="7" s="1"/>
  <c r="F30" i="7"/>
  <c r="AF29" i="7"/>
  <c r="AG29" i="7" s="1"/>
  <c r="AE29" i="7"/>
  <c r="AA29" i="7"/>
  <c r="AB29" i="7" s="1"/>
  <c r="Z29" i="7"/>
  <c r="V29" i="7"/>
  <c r="W29" i="7" s="1"/>
  <c r="U29" i="7"/>
  <c r="Q29" i="7"/>
  <c r="R29" i="7" s="1"/>
  <c r="P29" i="7"/>
  <c r="L29" i="7"/>
  <c r="M29" i="7" s="1"/>
  <c r="K29" i="7"/>
  <c r="G29" i="7"/>
  <c r="H29" i="7" s="1"/>
  <c r="F29" i="7"/>
  <c r="AF28" i="7"/>
  <c r="AG28" i="7" s="1"/>
  <c r="AE28" i="7"/>
  <c r="AA28" i="7"/>
  <c r="AB28" i="7" s="1"/>
  <c r="Z28" i="7"/>
  <c r="V28" i="7"/>
  <c r="W28" i="7" s="1"/>
  <c r="U28" i="7"/>
  <c r="Q28" i="7"/>
  <c r="R28" i="7" s="1"/>
  <c r="P28" i="7"/>
  <c r="L28" i="7"/>
  <c r="M28" i="7" s="1"/>
  <c r="K28" i="7"/>
  <c r="G28" i="7"/>
  <c r="H28" i="7" s="1"/>
  <c r="F28" i="7"/>
  <c r="AF27" i="7"/>
  <c r="AG27" i="7" s="1"/>
  <c r="AE27" i="7"/>
  <c r="AA27" i="7"/>
  <c r="AB27" i="7" s="1"/>
  <c r="Z27" i="7"/>
  <c r="V27" i="7"/>
  <c r="W27" i="7" s="1"/>
  <c r="U27" i="7"/>
  <c r="Q27" i="7"/>
  <c r="R27" i="7" s="1"/>
  <c r="P27" i="7"/>
  <c r="L27" i="7"/>
  <c r="M27" i="7" s="1"/>
  <c r="K27" i="7"/>
  <c r="G27" i="7"/>
  <c r="H27" i="7" s="1"/>
  <c r="F27" i="7"/>
  <c r="AF26" i="7"/>
  <c r="AG26" i="7" s="1"/>
  <c r="AE26" i="7"/>
  <c r="AA26" i="7"/>
  <c r="AB26" i="7" s="1"/>
  <c r="Z26" i="7"/>
  <c r="V26" i="7"/>
  <c r="W26" i="7" s="1"/>
  <c r="U26" i="7"/>
  <c r="Q26" i="7"/>
  <c r="R26" i="7" s="1"/>
  <c r="P26" i="7"/>
  <c r="L26" i="7"/>
  <c r="M26" i="7" s="1"/>
  <c r="K26" i="7"/>
  <c r="G26" i="7"/>
  <c r="H26" i="7" s="1"/>
  <c r="F26" i="7"/>
  <c r="AF25" i="7"/>
  <c r="AG25" i="7" s="1"/>
  <c r="AE25" i="7"/>
  <c r="AA25" i="7"/>
  <c r="AB25" i="7" s="1"/>
  <c r="Z25" i="7"/>
  <c r="V25" i="7"/>
  <c r="W25" i="7" s="1"/>
  <c r="U25" i="7"/>
  <c r="Q25" i="7"/>
  <c r="R25" i="7" s="1"/>
  <c r="P25" i="7"/>
  <c r="L25" i="7"/>
  <c r="M25" i="7" s="1"/>
  <c r="K25" i="7"/>
  <c r="G25" i="7"/>
  <c r="H25" i="7" s="1"/>
  <c r="F25" i="7"/>
  <c r="AF24" i="7"/>
  <c r="AG24" i="7" s="1"/>
  <c r="AE24" i="7"/>
  <c r="AA24" i="7"/>
  <c r="AB24" i="7" s="1"/>
  <c r="Z24" i="7"/>
  <c r="V24" i="7"/>
  <c r="W24" i="7" s="1"/>
  <c r="U24" i="7"/>
  <c r="Q24" i="7"/>
  <c r="R24" i="7" s="1"/>
  <c r="P24" i="7"/>
  <c r="L24" i="7"/>
  <c r="M24" i="7" s="1"/>
  <c r="K24" i="7"/>
  <c r="G24" i="7"/>
  <c r="H24" i="7" s="1"/>
  <c r="F24" i="7"/>
  <c r="AF23" i="7"/>
  <c r="AG23" i="7" s="1"/>
  <c r="AE23" i="7"/>
  <c r="AA23" i="7"/>
  <c r="AB23" i="7" s="1"/>
  <c r="Z23" i="7"/>
  <c r="V23" i="7"/>
  <c r="W23" i="7" s="1"/>
  <c r="U23" i="7"/>
  <c r="Q23" i="7"/>
  <c r="R23" i="7" s="1"/>
  <c r="P23" i="7"/>
  <c r="L23" i="7"/>
  <c r="M23" i="7" s="1"/>
  <c r="K23" i="7"/>
  <c r="G23" i="7"/>
  <c r="H23" i="7" s="1"/>
  <c r="F23" i="7"/>
  <c r="AF22" i="7"/>
  <c r="AG22" i="7" s="1"/>
  <c r="AE22" i="7"/>
  <c r="AA22" i="7"/>
  <c r="AB22" i="7" s="1"/>
  <c r="Z22" i="7"/>
  <c r="V22" i="7"/>
  <c r="W22" i="7" s="1"/>
  <c r="U22" i="7"/>
  <c r="Q22" i="7"/>
  <c r="R22" i="7" s="1"/>
  <c r="P22" i="7"/>
  <c r="L22" i="7"/>
  <c r="M22" i="7" s="1"/>
  <c r="K22" i="7"/>
  <c r="G22" i="7"/>
  <c r="H22" i="7" s="1"/>
  <c r="F22" i="7"/>
  <c r="AF21" i="7"/>
  <c r="AG21" i="7" s="1"/>
  <c r="AE21" i="7"/>
  <c r="AA21" i="7"/>
  <c r="AB21" i="7" s="1"/>
  <c r="Z21" i="7"/>
  <c r="V21" i="7"/>
  <c r="W21" i="7" s="1"/>
  <c r="U21" i="7"/>
  <c r="Q21" i="7"/>
  <c r="R21" i="7" s="1"/>
  <c r="P21" i="7"/>
  <c r="L21" i="7"/>
  <c r="M21" i="7" s="1"/>
  <c r="K21" i="7"/>
  <c r="G21" i="7"/>
  <c r="H21" i="7" s="1"/>
  <c r="F21" i="7"/>
  <c r="AF20" i="7"/>
  <c r="AG20" i="7" s="1"/>
  <c r="AE20" i="7"/>
  <c r="AA20" i="7"/>
  <c r="AB20" i="7" s="1"/>
  <c r="Z20" i="7"/>
  <c r="V20" i="7"/>
  <c r="W20" i="7" s="1"/>
  <c r="U20" i="7"/>
  <c r="Q20" i="7"/>
  <c r="R20" i="7" s="1"/>
  <c r="P20" i="7"/>
  <c r="L20" i="7"/>
  <c r="M20" i="7" s="1"/>
  <c r="K20" i="7"/>
  <c r="G20" i="7"/>
  <c r="H20" i="7" s="1"/>
  <c r="F20" i="7"/>
  <c r="AF19" i="7"/>
  <c r="AG19" i="7" s="1"/>
  <c r="AE19" i="7"/>
  <c r="AA19" i="7"/>
  <c r="AB19" i="7" s="1"/>
  <c r="Z19" i="7"/>
  <c r="V19" i="7"/>
  <c r="W19" i="7" s="1"/>
  <c r="U19" i="7"/>
  <c r="Q19" i="7"/>
  <c r="R19" i="7" s="1"/>
  <c r="P19" i="7"/>
  <c r="L19" i="7"/>
  <c r="M19" i="7" s="1"/>
  <c r="K19" i="7"/>
  <c r="G19" i="7"/>
  <c r="H19" i="7" s="1"/>
  <c r="F19" i="7"/>
  <c r="AF18" i="7"/>
  <c r="AG18" i="7" s="1"/>
  <c r="AE18" i="7"/>
  <c r="AA18" i="7"/>
  <c r="AB18" i="7" s="1"/>
  <c r="Z18" i="7"/>
  <c r="V18" i="7"/>
  <c r="W18" i="7" s="1"/>
  <c r="U18" i="7"/>
  <c r="Q18" i="7"/>
  <c r="R18" i="7" s="1"/>
  <c r="P18" i="7"/>
  <c r="L18" i="7"/>
  <c r="M18" i="7" s="1"/>
  <c r="K18" i="7"/>
  <c r="G18" i="7"/>
  <c r="H18" i="7" s="1"/>
  <c r="F18" i="7"/>
  <c r="AF17" i="7"/>
  <c r="AG17" i="7" s="1"/>
  <c r="AE17" i="7"/>
  <c r="AA17" i="7"/>
  <c r="AB17" i="7" s="1"/>
  <c r="Z17" i="7"/>
  <c r="V17" i="7"/>
  <c r="W17" i="7" s="1"/>
  <c r="U17" i="7"/>
  <c r="Q17" i="7"/>
  <c r="R17" i="7" s="1"/>
  <c r="P17" i="7"/>
  <c r="L17" i="7"/>
  <c r="M17" i="7" s="1"/>
  <c r="K17" i="7"/>
  <c r="G17" i="7"/>
  <c r="H17" i="7" s="1"/>
  <c r="F17" i="7"/>
  <c r="AF16" i="7"/>
  <c r="AG16" i="7" s="1"/>
  <c r="AE16" i="7"/>
  <c r="AA16" i="7"/>
  <c r="AB16" i="7" s="1"/>
  <c r="Z16" i="7"/>
  <c r="V16" i="7"/>
  <c r="W16" i="7" s="1"/>
  <c r="U16" i="7"/>
  <c r="Q16" i="7"/>
  <c r="R16" i="7" s="1"/>
  <c r="P16" i="7"/>
  <c r="L16" i="7"/>
  <c r="M16" i="7" s="1"/>
  <c r="K16" i="7"/>
  <c r="G16" i="7"/>
  <c r="H16" i="7" s="1"/>
  <c r="F16" i="7"/>
  <c r="AA1216" i="6"/>
  <c r="AA1215" i="6"/>
  <c r="AA1214" i="6"/>
  <c r="AA1213" i="6"/>
  <c r="AA1212" i="6"/>
  <c r="AA1211" i="6"/>
  <c r="AA1210" i="6"/>
  <c r="AA1209" i="6"/>
  <c r="AA1208" i="6"/>
  <c r="AA1207" i="6"/>
  <c r="AA1206" i="6"/>
  <c r="AA1205" i="6"/>
  <c r="AA1204" i="6"/>
  <c r="AA1203" i="6"/>
  <c r="AA1202" i="6"/>
  <c r="AA1201" i="6"/>
  <c r="AA1200" i="6"/>
  <c r="AA1199" i="6"/>
  <c r="AA1195" i="6"/>
  <c r="AA1194" i="6"/>
  <c r="AA1193" i="6"/>
  <c r="AA1192" i="6"/>
  <c r="AA1191" i="6"/>
  <c r="AA1190" i="6"/>
  <c r="AA1189" i="6"/>
  <c r="AA1187" i="6"/>
  <c r="AA1186" i="6"/>
  <c r="AA1185" i="6"/>
  <c r="AA1184" i="6"/>
  <c r="AA1183" i="6"/>
  <c r="AA1182" i="6"/>
  <c r="AA1181" i="6"/>
  <c r="AA1180" i="6"/>
  <c r="AA1179" i="6"/>
  <c r="AA1178" i="6"/>
  <c r="AA1177" i="6"/>
  <c r="AA1176" i="6"/>
  <c r="AA1175" i="6"/>
  <c r="AA1174" i="6"/>
  <c r="AA1173" i="6"/>
  <c r="AA1172" i="6"/>
  <c r="AA1171" i="6"/>
  <c r="AA1170" i="6"/>
  <c r="AA1169" i="6"/>
  <c r="AA1168" i="6"/>
  <c r="AA1167" i="6"/>
  <c r="AA1166" i="6"/>
  <c r="AA1165" i="6"/>
  <c r="AA1164" i="6"/>
  <c r="AA1163" i="6"/>
  <c r="AA1162" i="6"/>
  <c r="AA1161" i="6"/>
  <c r="AA1160" i="6"/>
  <c r="AA1159" i="6"/>
  <c r="AA1158" i="6"/>
  <c r="AA1157" i="6"/>
  <c r="AA1156" i="6"/>
  <c r="AA1155" i="6"/>
  <c r="AA1154" i="6"/>
  <c r="AA1153" i="6"/>
  <c r="AA1152" i="6"/>
  <c r="AA1151" i="6"/>
  <c r="AA1150" i="6"/>
  <c r="AA1149" i="6"/>
  <c r="AA1148" i="6"/>
  <c r="AA1147" i="6"/>
  <c r="AA1146" i="6"/>
  <c r="AA1145" i="6"/>
  <c r="AA1144" i="6"/>
  <c r="AA1143" i="6"/>
  <c r="AA1142" i="6"/>
  <c r="AA1141" i="6"/>
  <c r="AA1140" i="6"/>
  <c r="AA1139" i="6"/>
  <c r="AA1138" i="6"/>
  <c r="AA1137" i="6"/>
  <c r="AA1136" i="6"/>
  <c r="AA1135" i="6"/>
  <c r="AA1134" i="6"/>
  <c r="AA1133" i="6"/>
  <c r="AA1132" i="6"/>
  <c r="AA1131" i="6"/>
  <c r="AA1130" i="6"/>
  <c r="AA1129" i="6"/>
  <c r="AA1128" i="6"/>
  <c r="AA1127" i="6"/>
  <c r="AA1126" i="6"/>
  <c r="AA1125" i="6"/>
  <c r="AA1124" i="6"/>
  <c r="AA1123" i="6"/>
  <c r="AA1122" i="6"/>
  <c r="AA1121" i="6"/>
  <c r="AA1120" i="6"/>
  <c r="AA1119" i="6"/>
  <c r="AA1118" i="6"/>
  <c r="AA1117" i="6"/>
  <c r="AA1116" i="6"/>
  <c r="AA1115" i="6"/>
  <c r="AA1114" i="6"/>
  <c r="AA1113" i="6"/>
  <c r="AA1112" i="6"/>
  <c r="AA1111" i="6"/>
  <c r="AA1110" i="6"/>
  <c r="AA1109" i="6"/>
  <c r="AA1108" i="6"/>
  <c r="AA1107" i="6"/>
  <c r="AA1106" i="6"/>
  <c r="AA1105" i="6"/>
  <c r="AA1104" i="6"/>
  <c r="AA1103" i="6"/>
  <c r="AA1102" i="6"/>
  <c r="AA1101" i="6"/>
  <c r="AA1100" i="6"/>
  <c r="AA1099" i="6"/>
  <c r="AA1098" i="6"/>
  <c r="AA1097" i="6"/>
  <c r="AA1096" i="6"/>
  <c r="AA1095" i="6"/>
  <c r="AA1094" i="6"/>
  <c r="AA1093" i="6"/>
  <c r="AA1092" i="6"/>
  <c r="AA1091" i="6"/>
  <c r="AA1090" i="6"/>
  <c r="AA1089" i="6"/>
  <c r="AA1088" i="6"/>
  <c r="AA1087" i="6"/>
  <c r="AA1086" i="6"/>
  <c r="AA1085" i="6"/>
  <c r="AA1084" i="6"/>
  <c r="AA1083" i="6"/>
  <c r="AA1082" i="6"/>
  <c r="AA1081" i="6"/>
  <c r="AA1080" i="6"/>
  <c r="AA1079" i="6"/>
  <c r="AA1078" i="6"/>
  <c r="AA1077" i="6"/>
  <c r="AA1076" i="6"/>
  <c r="AA1075" i="6"/>
  <c r="AA1074" i="6"/>
  <c r="AA1073" i="6"/>
  <c r="AA1072" i="6"/>
  <c r="AA1071" i="6"/>
  <c r="AA1070" i="6"/>
  <c r="AA1069" i="6"/>
  <c r="AA1068" i="6"/>
  <c r="AA1067" i="6"/>
  <c r="AA1066" i="6"/>
  <c r="AA1065" i="6"/>
  <c r="AA1064" i="6"/>
  <c r="AA1063" i="6"/>
  <c r="AA1062" i="6"/>
  <c r="AA1061" i="6"/>
  <c r="AA1060" i="6"/>
  <c r="AA1059" i="6"/>
  <c r="AA1058" i="6"/>
  <c r="AA1057" i="6"/>
  <c r="AA1056" i="6"/>
  <c r="AA1055" i="6"/>
  <c r="AA1054" i="6"/>
  <c r="AA1053" i="6"/>
  <c r="AA1052" i="6"/>
  <c r="AA1051" i="6"/>
  <c r="AA1050" i="6"/>
  <c r="AA1049" i="6"/>
  <c r="AA1048" i="6"/>
  <c r="AA1047" i="6"/>
  <c r="AA1046" i="6"/>
  <c r="AA1045" i="6"/>
  <c r="AA1044" i="6"/>
  <c r="AA1043" i="6"/>
  <c r="AA1042" i="6"/>
  <c r="AA1041" i="6"/>
  <c r="AA1040" i="6"/>
  <c r="AA1039" i="6"/>
  <c r="AA1038" i="6"/>
  <c r="AA1037" i="6"/>
  <c r="AA1036" i="6"/>
  <c r="AA1035" i="6"/>
  <c r="AA1034" i="6"/>
  <c r="AA1033" i="6"/>
  <c r="AA1032" i="6"/>
  <c r="AA1031" i="6"/>
  <c r="AA1030" i="6"/>
  <c r="AA1029" i="6"/>
  <c r="AA1028" i="6"/>
  <c r="AA1027" i="6"/>
  <c r="AA1026" i="6"/>
  <c r="AA1025" i="6"/>
  <c r="AA1024" i="6"/>
  <c r="AA1023" i="6"/>
  <c r="AA1022" i="6"/>
  <c r="AA1021" i="6"/>
  <c r="AA1020" i="6"/>
  <c r="AA1019" i="6"/>
  <c r="AA1018" i="6"/>
  <c r="AA1017" i="6"/>
  <c r="AA1016" i="6"/>
  <c r="AA1015" i="6"/>
  <c r="AA1014" i="6"/>
  <c r="AA1013" i="6"/>
  <c r="AA1012" i="6"/>
  <c r="AA1011" i="6"/>
  <c r="AA1010" i="6"/>
  <c r="AA1009" i="6"/>
  <c r="AA1008" i="6"/>
  <c r="AA1007" i="6"/>
  <c r="AA1006" i="6"/>
  <c r="AA1005" i="6"/>
  <c r="AA1004" i="6"/>
  <c r="AA1003" i="6"/>
  <c r="AA1002" i="6"/>
  <c r="AA1001" i="6"/>
  <c r="AA1000" i="6"/>
  <c r="AA999" i="6"/>
  <c r="AA998" i="6"/>
  <c r="AA997" i="6"/>
  <c r="AA996" i="6"/>
  <c r="AA995" i="6"/>
  <c r="AA994" i="6"/>
  <c r="AA993" i="6"/>
  <c r="AA992" i="6"/>
  <c r="AA991" i="6"/>
  <c r="AA990" i="6"/>
  <c r="AA989" i="6"/>
  <c r="AA988" i="6"/>
  <c r="AA987" i="6"/>
  <c r="AA986" i="6"/>
  <c r="AA985" i="6"/>
  <c r="AA984" i="6"/>
  <c r="AA983" i="6"/>
  <c r="AA982" i="6"/>
  <c r="AA981" i="6"/>
  <c r="AA980" i="6"/>
  <c r="AA979" i="6"/>
  <c r="AA978" i="6"/>
  <c r="AA977" i="6"/>
  <c r="AA976" i="6"/>
  <c r="AA975" i="6"/>
  <c r="AA974" i="6"/>
  <c r="AA973" i="6"/>
  <c r="AA972" i="6"/>
  <c r="AA971" i="6"/>
  <c r="AA970" i="6"/>
  <c r="AA969" i="6"/>
  <c r="AA968" i="6"/>
  <c r="AA967" i="6"/>
  <c r="AA966" i="6"/>
  <c r="AA965" i="6"/>
  <c r="AA964" i="6"/>
  <c r="AA963" i="6"/>
  <c r="AA962" i="6"/>
  <c r="AA961" i="6"/>
  <c r="AA960" i="6"/>
  <c r="AA959" i="6"/>
  <c r="AA958" i="6"/>
  <c r="AA957" i="6"/>
  <c r="AA956" i="6"/>
  <c r="AA955" i="6"/>
  <c r="AA954" i="6"/>
  <c r="AA953" i="6"/>
  <c r="AA952" i="6"/>
  <c r="AA951" i="6"/>
  <c r="AA950" i="6"/>
  <c r="AA949" i="6"/>
  <c r="AA948" i="6"/>
  <c r="AA947" i="6"/>
  <c r="AA946" i="6"/>
  <c r="AA945" i="6"/>
  <c r="AA944" i="6"/>
  <c r="AA943" i="6"/>
  <c r="AA942" i="6"/>
  <c r="AA941" i="6"/>
  <c r="AA940" i="6"/>
  <c r="AA939" i="6"/>
  <c r="AA938" i="6"/>
  <c r="AA937" i="6"/>
  <c r="AA936" i="6"/>
  <c r="AA935" i="6"/>
  <c r="AA934" i="6"/>
  <c r="AA933" i="6"/>
  <c r="AA932" i="6"/>
  <c r="AA931" i="6"/>
  <c r="AA930" i="6"/>
  <c r="AA929" i="6"/>
  <c r="AA928" i="6"/>
  <c r="AA927" i="6"/>
  <c r="AA926" i="6"/>
  <c r="AA925" i="6"/>
  <c r="AA924" i="6"/>
  <c r="AA923" i="6"/>
  <c r="AA922" i="6"/>
  <c r="AA921" i="6"/>
  <c r="AA920" i="6"/>
  <c r="AA919" i="6"/>
  <c r="AA918" i="6"/>
  <c r="AA917" i="6"/>
  <c r="AA916" i="6"/>
  <c r="AA915" i="6"/>
  <c r="AA914" i="6"/>
  <c r="AA913" i="6"/>
  <c r="AA912" i="6"/>
  <c r="AA911" i="6"/>
  <c r="AA910" i="6"/>
  <c r="AA909" i="6"/>
  <c r="AA908" i="6"/>
  <c r="AA907" i="6"/>
  <c r="AA906" i="6"/>
  <c r="AA905" i="6"/>
  <c r="AA904" i="6"/>
  <c r="AA903" i="6"/>
  <c r="AA902" i="6"/>
  <c r="AA901" i="6"/>
  <c r="AA900" i="6"/>
  <c r="AA899" i="6"/>
  <c r="AA898" i="6"/>
  <c r="AA897" i="6"/>
  <c r="AA896" i="6"/>
  <c r="AA895" i="6"/>
  <c r="AA894" i="6"/>
  <c r="AA893" i="6"/>
  <c r="AA892" i="6"/>
  <c r="AA891" i="6"/>
  <c r="AA890" i="6"/>
  <c r="AA889" i="6"/>
  <c r="AA888" i="6"/>
  <c r="AA887" i="6"/>
  <c r="AA886" i="6"/>
  <c r="AA885" i="6"/>
  <c r="AA884" i="6"/>
  <c r="AA883" i="6"/>
  <c r="AA882" i="6"/>
  <c r="AA881" i="6"/>
  <c r="AA880" i="6"/>
  <c r="AA879" i="6"/>
  <c r="AA878" i="6"/>
  <c r="AA877" i="6"/>
  <c r="AA876" i="6"/>
  <c r="AA875" i="6"/>
  <c r="AA874" i="6"/>
  <c r="AA873" i="6"/>
  <c r="AA872" i="6"/>
  <c r="AA871" i="6"/>
  <c r="AA870" i="6"/>
  <c r="AA869" i="6"/>
  <c r="AA868" i="6"/>
  <c r="AA867" i="6"/>
  <c r="AA866" i="6"/>
  <c r="AA865" i="6"/>
  <c r="AA864" i="6"/>
  <c r="AA863" i="6"/>
  <c r="AA862" i="6"/>
  <c r="AA861" i="6"/>
  <c r="AA860" i="6"/>
  <c r="AA859" i="6"/>
  <c r="AA858" i="6"/>
  <c r="AA857" i="6"/>
  <c r="AA856" i="6"/>
  <c r="AA855" i="6"/>
  <c r="AA854" i="6"/>
  <c r="AA853" i="6"/>
  <c r="AA852" i="6"/>
  <c r="AA851" i="6"/>
  <c r="AA850" i="6"/>
  <c r="AA849" i="6"/>
  <c r="AA848" i="6"/>
  <c r="AA847" i="6"/>
  <c r="AA846" i="6"/>
  <c r="AA845" i="6"/>
  <c r="AA844" i="6"/>
  <c r="AA843" i="6"/>
  <c r="AA842" i="6"/>
  <c r="AA841" i="6"/>
  <c r="AA840" i="6"/>
  <c r="AA839" i="6"/>
  <c r="AA838" i="6"/>
  <c r="AA837" i="6"/>
  <c r="AA836" i="6"/>
  <c r="AA835" i="6"/>
  <c r="AA834" i="6"/>
  <c r="AA833" i="6"/>
  <c r="AA832" i="6"/>
  <c r="AA831" i="6"/>
  <c r="AA830" i="6"/>
  <c r="AA829" i="6"/>
  <c r="AA828" i="6"/>
  <c r="AA827" i="6"/>
  <c r="AA826" i="6"/>
  <c r="AA825" i="6"/>
  <c r="AA824" i="6"/>
  <c r="AA823" i="6"/>
  <c r="AA822" i="6"/>
  <c r="AA821" i="6"/>
  <c r="AA820" i="6"/>
  <c r="AA819" i="6"/>
  <c r="AA818" i="6"/>
  <c r="AA817" i="6"/>
  <c r="AA816" i="6"/>
  <c r="AA815" i="6"/>
  <c r="AA814" i="6"/>
  <c r="AA813" i="6"/>
  <c r="AA812" i="6"/>
  <c r="AA811" i="6"/>
  <c r="AA810" i="6"/>
  <c r="AA809" i="6"/>
  <c r="AA808" i="6"/>
  <c r="AA807" i="6"/>
  <c r="AA806" i="6"/>
  <c r="AA805" i="6"/>
  <c r="AA804" i="6"/>
  <c r="AA803" i="6"/>
  <c r="AA802" i="6"/>
  <c r="AA801" i="6"/>
  <c r="AA800" i="6"/>
  <c r="AA799" i="6"/>
  <c r="AA798" i="6"/>
  <c r="AA797" i="6"/>
  <c r="AA796" i="6"/>
  <c r="AA795" i="6"/>
  <c r="AA794" i="6"/>
  <c r="AA793" i="6"/>
  <c r="AA792" i="6"/>
  <c r="AA791" i="6"/>
  <c r="AA790" i="6"/>
  <c r="AA789" i="6"/>
  <c r="AA788" i="6"/>
  <c r="AA787" i="6"/>
  <c r="AA786" i="6"/>
  <c r="AA785" i="6"/>
  <c r="AA784" i="6"/>
  <c r="AA783" i="6"/>
  <c r="AA782" i="6"/>
  <c r="AA781" i="6"/>
  <c r="AA780" i="6"/>
  <c r="AA779" i="6"/>
  <c r="AA778" i="6"/>
  <c r="AA777" i="6"/>
  <c r="AA776" i="6"/>
  <c r="AA775" i="6"/>
  <c r="AA774" i="6"/>
  <c r="AA773" i="6"/>
  <c r="AA772" i="6"/>
  <c r="AA771" i="6"/>
  <c r="AA770" i="6"/>
  <c r="AA769" i="6"/>
  <c r="AA768" i="6"/>
  <c r="AA767" i="6"/>
  <c r="AA766" i="6"/>
  <c r="AA765" i="6"/>
  <c r="AA764" i="6"/>
  <c r="AA763" i="6"/>
  <c r="AA762" i="6"/>
  <c r="AA761" i="6"/>
  <c r="AA760" i="6"/>
  <c r="AA759" i="6"/>
  <c r="AA758" i="6"/>
  <c r="AA757" i="6"/>
  <c r="AA756" i="6"/>
  <c r="AA755" i="6"/>
  <c r="AA754" i="6"/>
  <c r="AA753" i="6"/>
  <c r="AA752" i="6"/>
  <c r="AA751" i="6"/>
  <c r="AA750" i="6"/>
  <c r="AA749" i="6"/>
  <c r="AA748" i="6"/>
  <c r="AA747" i="6"/>
  <c r="AA746" i="6"/>
  <c r="AA745" i="6"/>
  <c r="AA744" i="6"/>
  <c r="AA743" i="6"/>
  <c r="AA742" i="6"/>
  <c r="AA741" i="6"/>
  <c r="AA740" i="6"/>
  <c r="AA739" i="6"/>
  <c r="AA738" i="6"/>
  <c r="AA737" i="6"/>
  <c r="AA736" i="6"/>
  <c r="AA735" i="6"/>
  <c r="AA734" i="6"/>
  <c r="AA733" i="6"/>
  <c r="AA732" i="6"/>
  <c r="AA731" i="6"/>
  <c r="AA730" i="6"/>
  <c r="AA729" i="6"/>
  <c r="AA728" i="6"/>
  <c r="AA727" i="6"/>
  <c r="AA726" i="6"/>
  <c r="AA725" i="6"/>
  <c r="AA724" i="6"/>
  <c r="AA723" i="6"/>
  <c r="AA722" i="6"/>
  <c r="AA721" i="6"/>
  <c r="AA720" i="6"/>
  <c r="AA719" i="6"/>
  <c r="AA718" i="6"/>
  <c r="AA717" i="6"/>
  <c r="AA716" i="6"/>
  <c r="AA715" i="6"/>
  <c r="AA714" i="6"/>
  <c r="AA713" i="6"/>
  <c r="AA712" i="6"/>
  <c r="AA711" i="6"/>
  <c r="AA710" i="6"/>
  <c r="AA709" i="6"/>
  <c r="AA708" i="6"/>
  <c r="AA707" i="6"/>
  <c r="AA706" i="6"/>
  <c r="AA705" i="6"/>
  <c r="AA704" i="6"/>
  <c r="AA703" i="6"/>
  <c r="AA702" i="6"/>
  <c r="AA701" i="6"/>
  <c r="AA700" i="6"/>
  <c r="AA699" i="6"/>
  <c r="AA698" i="6"/>
  <c r="AA697" i="6"/>
  <c r="AA696" i="6"/>
  <c r="AA695" i="6"/>
  <c r="AA694" i="6"/>
  <c r="AA693" i="6"/>
  <c r="AA692" i="6"/>
  <c r="AA691" i="6"/>
  <c r="AA690" i="6"/>
  <c r="AA689" i="6"/>
  <c r="AA688" i="6"/>
  <c r="AA687" i="6"/>
  <c r="AA686" i="6"/>
  <c r="AA685" i="6"/>
  <c r="AA684" i="6"/>
  <c r="AA683" i="6"/>
  <c r="AA682" i="6"/>
  <c r="AA681" i="6"/>
  <c r="AA680" i="6"/>
  <c r="AA679" i="6"/>
  <c r="AA678" i="6"/>
  <c r="AA677" i="6"/>
  <c r="AA676" i="6"/>
  <c r="AA675" i="6"/>
  <c r="AA674" i="6"/>
  <c r="AA673" i="6"/>
  <c r="AA672" i="6"/>
  <c r="AA671" i="6"/>
  <c r="AA670" i="6"/>
  <c r="AA669" i="6"/>
  <c r="AA668" i="6"/>
  <c r="AA667" i="6"/>
  <c r="AA666" i="6"/>
  <c r="AA665" i="6"/>
  <c r="AA664" i="6"/>
  <c r="AA663" i="6"/>
  <c r="AA662" i="6"/>
  <c r="AA661" i="6"/>
  <c r="AA660" i="6"/>
  <c r="AA659" i="6"/>
  <c r="AA658" i="6"/>
  <c r="AA657" i="6"/>
  <c r="AA656" i="6"/>
  <c r="AA655" i="6"/>
  <c r="AA654" i="6"/>
  <c r="AA653" i="6"/>
  <c r="AA652" i="6"/>
  <c r="AA651" i="6"/>
  <c r="AA650" i="6"/>
  <c r="AA649" i="6"/>
  <c r="AA648" i="6"/>
  <c r="AA647" i="6"/>
  <c r="AA646" i="6"/>
  <c r="AA645" i="6"/>
  <c r="AA644" i="6"/>
  <c r="AA642" i="6"/>
  <c r="AA641" i="6"/>
  <c r="AA640" i="6"/>
  <c r="AA639" i="6"/>
  <c r="AA638" i="6"/>
  <c r="AA637" i="6"/>
  <c r="AA635" i="6"/>
  <c r="AA634" i="6"/>
  <c r="AA633" i="6"/>
  <c r="AA632" i="6"/>
  <c r="AA631" i="6"/>
  <c r="AA630" i="6"/>
  <c r="AA629" i="6"/>
  <c r="AA628" i="6"/>
  <c r="AA627" i="6"/>
  <c r="AA626" i="6"/>
  <c r="AA625" i="6"/>
  <c r="AA624" i="6"/>
  <c r="AA623" i="6"/>
  <c r="AA622" i="6"/>
  <c r="AA621" i="6"/>
  <c r="AA620" i="6"/>
  <c r="AA619" i="6"/>
  <c r="AA618" i="6"/>
  <c r="AA617" i="6"/>
  <c r="AA615" i="6"/>
  <c r="AA614" i="6"/>
  <c r="AA613" i="6"/>
  <c r="AA612" i="6"/>
  <c r="AA611" i="6"/>
  <c r="AA610" i="6"/>
  <c r="AA609" i="6"/>
  <c r="AA608" i="6"/>
  <c r="AA607" i="6"/>
  <c r="AA606" i="6"/>
  <c r="AA605" i="6"/>
  <c r="AA604" i="6"/>
  <c r="AA603" i="6"/>
  <c r="AA602" i="6"/>
  <c r="AA600" i="6"/>
  <c r="AA599" i="6"/>
  <c r="AA598" i="6"/>
  <c r="AA597" i="6"/>
  <c r="AA596" i="6"/>
  <c r="AA595" i="6"/>
  <c r="AA594" i="6"/>
  <c r="AA593" i="6"/>
  <c r="AA592" i="6"/>
  <c r="AA591" i="6"/>
  <c r="AA590" i="6"/>
  <c r="AA589" i="6"/>
  <c r="AA588" i="6"/>
  <c r="AA587" i="6"/>
  <c r="AA586" i="6"/>
  <c r="AA585" i="6"/>
  <c r="AA584" i="6"/>
  <c r="AA583" i="6"/>
  <c r="AA582" i="6"/>
  <c r="AA581" i="6"/>
  <c r="AA580" i="6"/>
  <c r="AA579" i="6"/>
  <c r="AA578" i="6"/>
  <c r="AA577" i="6"/>
  <c r="AA576" i="6"/>
  <c r="AA574" i="6"/>
  <c r="AA573" i="6"/>
  <c r="AA572" i="6"/>
  <c r="AA571" i="6"/>
  <c r="AA570" i="6"/>
  <c r="AA569" i="6"/>
  <c r="AA568" i="6"/>
  <c r="AA567" i="6"/>
  <c r="AA566" i="6"/>
  <c r="AA565" i="6"/>
  <c r="AA564" i="6"/>
  <c r="AA563" i="6"/>
  <c r="AA562" i="6"/>
  <c r="AA561" i="6"/>
  <c r="AA560" i="6"/>
  <c r="AA559" i="6"/>
  <c r="AA558" i="6"/>
  <c r="AA557" i="6"/>
  <c r="AA556" i="6"/>
  <c r="AA555" i="6"/>
  <c r="AA554" i="6"/>
  <c r="AA553" i="6"/>
  <c r="AA552" i="6"/>
  <c r="AA551" i="6"/>
  <c r="AA550" i="6"/>
  <c r="AA548" i="6"/>
  <c r="AA547" i="6"/>
  <c r="AA546" i="6"/>
  <c r="AA545" i="6"/>
  <c r="AA544" i="6"/>
  <c r="AA543" i="6"/>
  <c r="AA542" i="6"/>
  <c r="AA541" i="6"/>
  <c r="AA540" i="6"/>
  <c r="AA539" i="6"/>
  <c r="AA538" i="6"/>
  <c r="AA537" i="6"/>
  <c r="AA536" i="6"/>
  <c r="AA535" i="6"/>
  <c r="AA534" i="6"/>
  <c r="AA533" i="6"/>
  <c r="AA532" i="6"/>
  <c r="AA531" i="6"/>
  <c r="AA530" i="6"/>
  <c r="AA529" i="6"/>
  <c r="AA528" i="6"/>
  <c r="AA527" i="6"/>
  <c r="AA526" i="6"/>
  <c r="AA525" i="6"/>
  <c r="AA524" i="6"/>
  <c r="AA523" i="6"/>
  <c r="AA522" i="6"/>
  <c r="AA521" i="6"/>
  <c r="AA520" i="6"/>
  <c r="AA519" i="6"/>
  <c r="AA518" i="6"/>
  <c r="AA517" i="6"/>
  <c r="AA516" i="6"/>
  <c r="AA515" i="6"/>
  <c r="AA514" i="6"/>
  <c r="AA513" i="6"/>
  <c r="AA512" i="6"/>
  <c r="AA511" i="6"/>
  <c r="AA510" i="6"/>
  <c r="AA509" i="6"/>
  <c r="AA508" i="6"/>
  <c r="AA507" i="6"/>
  <c r="AA506" i="6"/>
  <c r="AA505" i="6"/>
  <c r="AA504" i="6"/>
  <c r="AA503" i="6"/>
  <c r="AA502" i="6"/>
  <c r="AA501" i="6"/>
  <c r="AA500" i="6"/>
  <c r="AA499" i="6"/>
  <c r="AA498" i="6"/>
  <c r="AA497" i="6"/>
  <c r="AA496" i="6"/>
  <c r="AA495" i="6"/>
  <c r="AA494" i="6"/>
  <c r="AA493" i="6"/>
  <c r="AA492" i="6"/>
  <c r="AA491" i="6"/>
  <c r="AA490" i="6"/>
  <c r="AA489" i="6"/>
  <c r="AA488" i="6"/>
  <c r="AA487" i="6"/>
  <c r="AA485" i="6"/>
  <c r="AA484" i="6"/>
  <c r="AA483" i="6"/>
  <c r="AA482" i="6"/>
  <c r="AA481" i="6"/>
  <c r="AA480" i="6"/>
  <c r="AA479" i="6"/>
  <c r="AA478" i="6"/>
  <c r="AA477" i="6"/>
  <c r="AA476" i="6"/>
  <c r="AA475" i="6"/>
  <c r="AA474" i="6"/>
  <c r="AA473" i="6"/>
  <c r="AA472" i="6"/>
  <c r="AA471" i="6"/>
  <c r="AA470" i="6"/>
  <c r="AA469" i="6"/>
  <c r="AA468" i="6"/>
  <c r="AA467" i="6"/>
  <c r="AA466" i="6"/>
  <c r="AA465" i="6"/>
  <c r="AA464" i="6"/>
  <c r="AA463" i="6"/>
  <c r="AA462" i="6"/>
  <c r="AA461" i="6"/>
  <c r="AA460" i="6"/>
  <c r="AA459" i="6"/>
  <c r="AA458" i="6"/>
  <c r="AA457" i="6"/>
  <c r="AA456" i="6"/>
  <c r="AA455" i="6"/>
  <c r="AA454" i="6"/>
  <c r="AA453" i="6"/>
  <c r="AA452" i="6"/>
  <c r="AA451" i="6"/>
  <c r="AA450" i="6"/>
  <c r="AA449" i="6"/>
  <c r="AA448" i="6"/>
  <c r="AA447" i="6"/>
  <c r="AA446" i="6"/>
  <c r="AA445" i="6"/>
  <c r="AA444" i="6"/>
  <c r="AA443" i="6"/>
  <c r="AA442" i="6"/>
  <c r="AA441" i="6"/>
  <c r="AA440" i="6"/>
  <c r="AA439" i="6"/>
  <c r="AA438" i="6"/>
  <c r="AA437" i="6"/>
  <c r="AA436" i="6"/>
  <c r="AA435" i="6"/>
  <c r="AA434" i="6"/>
  <c r="AA433" i="6"/>
  <c r="AA432" i="6"/>
  <c r="AA431" i="6"/>
  <c r="AA430" i="6"/>
  <c r="AA429" i="6"/>
  <c r="AA428" i="6"/>
  <c r="AA427" i="6"/>
  <c r="AA426" i="6"/>
  <c r="AA425" i="6"/>
  <c r="AA424" i="6"/>
  <c r="AA423" i="6"/>
  <c r="AA422" i="6"/>
  <c r="AA421" i="6"/>
  <c r="AA420" i="6"/>
  <c r="AA419" i="6"/>
  <c r="AA418" i="6"/>
  <c r="AA417" i="6"/>
  <c r="AA416" i="6"/>
  <c r="AA415" i="6"/>
  <c r="AA414" i="6"/>
  <c r="AA413" i="6"/>
  <c r="AA412" i="6"/>
  <c r="AA411" i="6"/>
  <c r="AA410" i="6"/>
  <c r="AA409" i="6"/>
  <c r="AA408" i="6"/>
  <c r="AA407" i="6"/>
  <c r="AA406" i="6"/>
  <c r="AA405" i="6"/>
  <c r="AA404" i="6"/>
  <c r="AA403" i="6"/>
  <c r="AA402" i="6"/>
  <c r="AA401" i="6"/>
  <c r="AA400" i="6"/>
  <c r="AA399" i="6"/>
  <c r="AA398" i="6"/>
  <c r="AA397" i="6"/>
  <c r="AA396" i="6"/>
  <c r="AA395" i="6"/>
  <c r="AA394" i="6"/>
  <c r="AA393" i="6"/>
  <c r="AA392" i="6"/>
  <c r="AA391" i="6"/>
  <c r="AA390" i="6"/>
  <c r="AA389" i="6"/>
  <c r="AA388" i="6"/>
  <c r="AA387" i="6"/>
  <c r="AA386" i="6"/>
  <c r="AA385" i="6"/>
  <c r="AA384" i="6"/>
  <c r="AA383" i="6"/>
  <c r="AA382" i="6"/>
  <c r="AA381" i="6"/>
  <c r="AA380" i="6"/>
  <c r="AA379" i="6"/>
  <c r="AA378" i="6"/>
  <c r="AA377" i="6"/>
  <c r="AA376" i="6"/>
  <c r="AA375" i="6"/>
  <c r="AA374" i="6"/>
  <c r="AA373" i="6"/>
  <c r="AA372" i="6"/>
  <c r="AA371" i="6"/>
  <c r="AA370" i="6"/>
  <c r="AA369" i="6"/>
  <c r="AA368" i="6"/>
  <c r="AA367" i="6"/>
  <c r="AA366" i="6"/>
  <c r="AA365" i="6"/>
  <c r="AA364" i="6"/>
  <c r="AA363" i="6"/>
  <c r="AA362" i="6"/>
  <c r="AA361" i="6"/>
  <c r="AA360" i="6"/>
  <c r="AA359" i="6"/>
  <c r="AA358" i="6"/>
  <c r="AA357" i="6"/>
  <c r="AA356" i="6"/>
  <c r="AA355" i="6"/>
  <c r="AA354" i="6"/>
  <c r="AA353" i="6"/>
  <c r="AA352" i="6"/>
  <c r="AA351" i="6"/>
  <c r="AA350" i="6"/>
  <c r="AA349" i="6"/>
  <c r="AA348" i="6"/>
  <c r="AA347" i="6"/>
  <c r="AA346" i="6"/>
  <c r="AA345" i="6"/>
  <c r="AA344" i="6"/>
  <c r="AA343" i="6"/>
  <c r="AA342" i="6"/>
  <c r="AA341" i="6"/>
  <c r="AA340" i="6"/>
  <c r="AA339" i="6"/>
  <c r="AA338" i="6"/>
  <c r="AA337" i="6"/>
  <c r="AA336" i="6"/>
  <c r="AA335" i="6"/>
  <c r="AA334" i="6"/>
  <c r="AA333" i="6"/>
  <c r="AA332" i="6"/>
  <c r="AA331" i="6"/>
  <c r="AA330" i="6"/>
  <c r="AA329" i="6"/>
  <c r="AA328" i="6"/>
  <c r="AA327" i="6"/>
  <c r="AA326" i="6"/>
  <c r="AA325" i="6"/>
  <c r="AA324" i="6"/>
  <c r="AA323" i="6"/>
  <c r="AA322" i="6"/>
  <c r="AA321" i="6"/>
  <c r="AA320" i="6"/>
  <c r="AA319" i="6"/>
  <c r="AA318" i="6"/>
  <c r="AA317" i="6"/>
  <c r="AA316" i="6"/>
  <c r="AA315" i="6"/>
  <c r="AA314" i="6"/>
  <c r="AA313" i="6"/>
  <c r="AA312" i="6"/>
  <c r="AA311" i="6"/>
  <c r="AA310" i="6"/>
  <c r="AA309" i="6"/>
  <c r="AA308" i="6"/>
  <c r="AA307" i="6"/>
  <c r="AA306" i="6"/>
  <c r="AA305" i="6"/>
  <c r="AA304" i="6"/>
  <c r="AA303" i="6"/>
  <c r="AA302" i="6"/>
  <c r="AA301" i="6"/>
  <c r="AA300" i="6"/>
  <c r="AA299" i="6"/>
  <c r="AA298" i="6"/>
  <c r="AA297" i="6"/>
  <c r="AA296" i="6"/>
  <c r="AA295" i="6"/>
  <c r="AA294" i="6"/>
  <c r="AA293" i="6"/>
  <c r="AA292" i="6"/>
  <c r="AA291" i="6"/>
  <c r="AA290" i="6"/>
  <c r="AA289" i="6"/>
  <c r="AA288" i="6"/>
  <c r="AA287" i="6"/>
  <c r="AA286" i="6"/>
  <c r="AA285" i="6"/>
  <c r="AA284" i="6"/>
  <c r="AA283" i="6"/>
  <c r="AA282" i="6"/>
  <c r="AA281" i="6"/>
  <c r="AA280" i="6"/>
  <c r="AA279" i="6"/>
  <c r="AA278" i="6"/>
  <c r="AA277" i="6"/>
  <c r="AA276" i="6"/>
  <c r="AA275" i="6"/>
  <c r="AA274" i="6"/>
  <c r="AA273" i="6"/>
  <c r="AA272" i="6"/>
  <c r="AA271" i="6"/>
  <c r="AA270" i="6"/>
  <c r="AA269" i="6"/>
  <c r="AA268" i="6"/>
  <c r="AA267" i="6"/>
  <c r="AA266" i="6"/>
  <c r="AA265" i="6"/>
  <c r="AA264" i="6"/>
  <c r="AA263" i="6"/>
  <c r="AA262" i="6"/>
  <c r="AA261" i="6"/>
  <c r="AA260" i="6"/>
  <c r="AA259" i="6"/>
  <c r="AA258" i="6"/>
  <c r="AA257" i="6"/>
  <c r="AA256" i="6"/>
  <c r="AA255" i="6"/>
  <c r="AA254" i="6"/>
  <c r="AA253" i="6"/>
  <c r="AA252" i="6"/>
  <c r="AA251" i="6"/>
  <c r="AA250" i="6"/>
  <c r="AA249" i="6"/>
  <c r="AA248" i="6"/>
  <c r="AA247" i="6"/>
  <c r="AA246" i="6"/>
  <c r="AA245" i="6"/>
  <c r="AA244" i="6"/>
  <c r="AA243" i="6"/>
  <c r="AA242" i="6"/>
  <c r="AA241" i="6"/>
  <c r="AA240" i="6"/>
  <c r="AA239" i="6"/>
  <c r="AA238" i="6"/>
  <c r="AA237" i="6"/>
  <c r="AA236" i="6"/>
  <c r="AA235" i="6"/>
  <c r="AA234" i="6"/>
  <c r="AA233" i="6"/>
  <c r="AA232" i="6"/>
  <c r="AA231" i="6"/>
  <c r="AA230" i="6"/>
  <c r="AA229" i="6"/>
  <c r="AA228" i="6"/>
  <c r="AA227" i="6"/>
  <c r="AA226" i="6"/>
  <c r="AA225" i="6"/>
  <c r="AA224" i="6"/>
  <c r="AA223" i="6"/>
  <c r="AA222" i="6"/>
  <c r="AA221" i="6"/>
  <c r="AA220" i="6"/>
  <c r="AA219" i="6"/>
  <c r="AA218" i="6"/>
  <c r="AA217" i="6"/>
  <c r="AA216" i="6"/>
  <c r="AA215" i="6"/>
  <c r="AA214" i="6"/>
  <c r="AA213" i="6"/>
  <c r="AA212" i="6"/>
  <c r="AA211" i="6"/>
  <c r="AA210" i="6"/>
  <c r="AA209" i="6"/>
  <c r="AA208" i="6"/>
  <c r="AA207" i="6"/>
  <c r="AA206" i="6"/>
  <c r="AA205" i="6"/>
  <c r="AA204" i="6"/>
  <c r="AA203" i="6"/>
  <c r="AA202" i="6"/>
  <c r="AA201" i="6"/>
  <c r="AA200" i="6"/>
  <c r="AA199" i="6"/>
  <c r="AA198" i="6"/>
  <c r="AA197" i="6"/>
  <c r="AA196" i="6"/>
  <c r="AA195" i="6"/>
  <c r="AA194" i="6"/>
  <c r="AA193" i="6"/>
  <c r="AA192" i="6"/>
  <c r="AA191" i="6"/>
  <c r="AA190" i="6"/>
  <c r="AA189" i="6"/>
  <c r="AA188" i="6"/>
  <c r="AA187" i="6"/>
  <c r="AA186" i="6"/>
  <c r="AA185" i="6"/>
  <c r="AA184" i="6"/>
  <c r="AA183" i="6"/>
  <c r="AA182" i="6"/>
  <c r="AA181" i="6"/>
  <c r="AA180" i="6"/>
  <c r="AA179" i="6"/>
  <c r="AA178" i="6"/>
  <c r="AA177" i="6"/>
  <c r="AA176" i="6"/>
  <c r="AA175" i="6"/>
  <c r="AA174" i="6"/>
  <c r="AA173" i="6"/>
  <c r="AA172" i="6"/>
  <c r="AA171" i="6"/>
  <c r="AA170" i="6"/>
  <c r="AA169" i="6"/>
  <c r="AA168" i="6"/>
  <c r="AA167" i="6"/>
  <c r="AA166" i="6"/>
  <c r="AA165" i="6"/>
  <c r="AA164" i="6"/>
  <c r="AA163" i="6"/>
  <c r="AA162" i="6"/>
  <c r="AA161" i="6"/>
  <c r="AA160" i="6"/>
  <c r="AA159" i="6"/>
  <c r="AA158" i="6"/>
  <c r="AA157" i="6"/>
  <c r="AA156" i="6"/>
  <c r="AA155" i="6"/>
  <c r="AA154" i="6"/>
  <c r="AA153" i="6"/>
  <c r="AA152" i="6"/>
  <c r="AA151" i="6"/>
  <c r="AA150" i="6"/>
  <c r="AA149" i="6"/>
  <c r="AA148" i="6"/>
  <c r="AA147" i="6"/>
  <c r="AA146" i="6"/>
  <c r="AA145" i="6"/>
  <c r="AA144" i="6"/>
  <c r="AA143" i="6"/>
  <c r="AA142" i="6"/>
  <c r="AA141" i="6"/>
  <c r="AA140" i="6"/>
  <c r="AA139" i="6"/>
  <c r="AA138" i="6"/>
  <c r="AA137" i="6"/>
  <c r="AA136" i="6"/>
  <c r="AA135" i="6"/>
  <c r="AA134" i="6"/>
  <c r="AA133" i="6"/>
  <c r="AA132" i="6"/>
  <c r="AA131" i="6"/>
  <c r="AA130" i="6"/>
  <c r="AA129" i="6"/>
  <c r="AA128" i="6"/>
  <c r="AA127" i="6"/>
  <c r="AA126" i="6"/>
  <c r="AA125" i="6"/>
  <c r="AA124" i="6"/>
  <c r="AA123" i="6"/>
  <c r="AA122" i="6"/>
  <c r="AA121" i="6"/>
  <c r="AA120" i="6"/>
  <c r="AA119" i="6"/>
  <c r="AA118" i="6"/>
  <c r="AA117" i="6"/>
  <c r="AA116" i="6"/>
  <c r="AA115" i="6"/>
  <c r="AA114" i="6"/>
  <c r="AA113" i="6"/>
  <c r="AA112" i="6"/>
  <c r="AA111" i="6"/>
  <c r="AA110" i="6"/>
  <c r="AA109" i="6"/>
  <c r="AA108" i="6"/>
  <c r="AA107" i="6"/>
  <c r="AA106" i="6"/>
  <c r="AA105" i="6"/>
  <c r="AA104" i="6"/>
  <c r="AA103" i="6"/>
  <c r="AA102" i="6"/>
  <c r="AA101" i="6"/>
  <c r="AA100" i="6"/>
  <c r="AA99" i="6"/>
  <c r="AA98" i="6"/>
  <c r="AA97" i="6"/>
  <c r="AA96" i="6"/>
  <c r="AA95" i="6"/>
  <c r="AA94" i="6"/>
  <c r="AA93" i="6"/>
  <c r="AA92" i="6"/>
  <c r="AA91" i="6"/>
  <c r="AA90" i="6"/>
  <c r="AA89" i="6"/>
  <c r="AA88" i="6"/>
  <c r="AA87" i="6"/>
  <c r="AA86" i="6"/>
  <c r="AA85" i="6"/>
  <c r="AA84" i="6"/>
  <c r="AA83" i="6"/>
  <c r="AA82" i="6"/>
  <c r="AA81" i="6"/>
  <c r="AA80" i="6"/>
  <c r="AA79" i="6"/>
  <c r="AA78" i="6"/>
  <c r="AA77" i="6"/>
  <c r="AA76" i="6"/>
  <c r="AA75" i="6"/>
  <c r="AA74" i="6"/>
  <c r="AA73" i="6"/>
  <c r="AA72" i="6"/>
  <c r="AA71" i="6"/>
  <c r="AA70" i="6"/>
  <c r="AA69" i="6"/>
  <c r="AA68" i="6"/>
  <c r="AA67" i="6"/>
  <c r="AA66" i="6"/>
  <c r="AA65" i="6"/>
  <c r="AA64" i="6"/>
  <c r="AA63" i="6"/>
  <c r="AA62" i="6"/>
  <c r="AA61" i="6"/>
  <c r="AA60" i="6"/>
  <c r="AA59" i="6"/>
  <c r="AA58" i="6"/>
  <c r="AA57" i="6"/>
  <c r="AA56" i="6"/>
  <c r="AA55" i="6"/>
  <c r="AA54" i="6"/>
  <c r="AA53" i="6"/>
  <c r="AA52" i="6"/>
  <c r="AA51" i="6"/>
  <c r="AA50" i="6"/>
  <c r="AA49" i="6"/>
  <c r="AA48" i="6"/>
  <c r="AA47" i="6"/>
  <c r="AA46" i="6"/>
  <c r="AA45" i="6"/>
  <c r="AA44" i="6"/>
  <c r="AA43" i="6"/>
  <c r="AA42" i="6"/>
  <c r="AA41" i="6"/>
  <c r="AA40" i="6"/>
  <c r="AA39" i="6"/>
  <c r="AA38" i="6"/>
  <c r="AA37" i="6"/>
  <c r="AA36" i="6"/>
  <c r="AA35" i="6"/>
  <c r="AA34" i="6"/>
  <c r="AA33" i="6"/>
  <c r="AA32" i="6"/>
  <c r="AA31" i="6"/>
  <c r="AA30" i="6"/>
  <c r="AA29" i="6"/>
  <c r="AA28" i="6"/>
  <c r="AA27" i="6"/>
  <c r="AA26" i="6"/>
  <c r="AA25" i="6"/>
  <c r="AA24" i="6"/>
  <c r="AA23" i="6"/>
  <c r="AA22" i="6"/>
  <c r="AA21" i="6"/>
  <c r="AA20" i="6"/>
  <c r="AA19" i="6"/>
  <c r="AA18" i="6"/>
  <c r="AA17" i="6"/>
  <c r="AA16" i="6"/>
  <c r="AA15" i="6"/>
  <c r="AA14" i="6"/>
  <c r="AA13" i="6"/>
  <c r="AA12" i="6"/>
  <c r="AA11" i="6"/>
  <c r="AA10" i="6"/>
  <c r="AA9" i="6"/>
  <c r="AA8" i="6"/>
  <c r="AA7" i="6"/>
  <c r="AA6" i="6"/>
  <c r="AA5" i="6"/>
  <c r="AA4" i="6"/>
  <c r="AA3" i="6"/>
  <c r="AA2" i="6"/>
  <c r="AO90" i="5"/>
  <c r="Z90" i="5"/>
  <c r="AA90" i="5" s="1"/>
  <c r="V90" i="5"/>
  <c r="X90" i="5" s="1"/>
  <c r="U90" i="5" s="1"/>
  <c r="AH90" i="5" s="1"/>
  <c r="Q90" i="5"/>
  <c r="P90" i="5" s="1"/>
  <c r="AI90" i="5" s="1"/>
  <c r="AO81" i="5"/>
  <c r="Z81" i="5"/>
  <c r="AA81" i="5" s="1"/>
  <c r="V81" i="5"/>
  <c r="X81" i="5" s="1"/>
  <c r="U81" i="5" s="1"/>
  <c r="AH81" i="5" s="1"/>
  <c r="Q81" i="5"/>
  <c r="P81" i="5" s="1"/>
  <c r="AI81" i="5" s="1"/>
  <c r="AO80" i="5"/>
  <c r="Z80" i="5"/>
  <c r="AA80" i="5" s="1"/>
  <c r="V80" i="5"/>
  <c r="X80" i="5" s="1"/>
  <c r="U80" i="5" s="1"/>
  <c r="AH80" i="5" s="1"/>
  <c r="Q80" i="5"/>
  <c r="P80" i="5" s="1"/>
  <c r="AI80" i="5" s="1"/>
  <c r="AO79" i="5"/>
  <c r="Z79" i="5"/>
  <c r="AA79" i="5" s="1"/>
  <c r="V79" i="5"/>
  <c r="X79" i="5" s="1"/>
  <c r="U79" i="5" s="1"/>
  <c r="AH79" i="5" s="1"/>
  <c r="Q79" i="5"/>
  <c r="P79" i="5" s="1"/>
  <c r="AI79" i="5" s="1"/>
  <c r="AO78" i="5"/>
  <c r="Z78" i="5"/>
  <c r="AA78" i="5" s="1"/>
  <c r="V78" i="5"/>
  <c r="X78" i="5" s="1"/>
  <c r="U78" i="5" s="1"/>
  <c r="AH78" i="5" s="1"/>
  <c r="Q78" i="5"/>
  <c r="P78" i="5" s="1"/>
  <c r="AI78" i="5" s="1"/>
  <c r="AO77" i="5"/>
  <c r="Z77" i="5"/>
  <c r="AA77" i="5" s="1"/>
  <c r="V77" i="5"/>
  <c r="X77" i="5" s="1"/>
  <c r="U77" i="5"/>
  <c r="AH77" i="5" s="1"/>
  <c r="Q77" i="5"/>
  <c r="P77" i="5" s="1"/>
  <c r="AI77" i="5" s="1"/>
  <c r="AO76" i="5"/>
  <c r="Z76" i="5"/>
  <c r="AA76" i="5" s="1"/>
  <c r="V76" i="5"/>
  <c r="X76" i="5" s="1"/>
  <c r="U76" i="5" s="1"/>
  <c r="AH76" i="5" s="1"/>
  <c r="Q76" i="5"/>
  <c r="P76" i="5" s="1"/>
  <c r="AI76" i="5" s="1"/>
  <c r="AO75" i="5"/>
  <c r="Z75" i="5"/>
  <c r="AA75" i="5" s="1"/>
  <c r="V75" i="5"/>
  <c r="X75" i="5" s="1"/>
  <c r="U75" i="5" s="1"/>
  <c r="AH75" i="5" s="1"/>
  <c r="Q75" i="5"/>
  <c r="P75" i="5" s="1"/>
  <c r="AI75" i="5" s="1"/>
  <c r="AO205" i="5"/>
  <c r="Z205" i="5"/>
  <c r="AA205" i="5" s="1"/>
  <c r="V205" i="5"/>
  <c r="X205" i="5" s="1"/>
  <c r="U205" i="5" s="1"/>
  <c r="AH205" i="5" s="1"/>
  <c r="Q205" i="5"/>
  <c r="P205" i="5" s="1"/>
  <c r="AI205" i="5" s="1"/>
  <c r="AO148" i="5"/>
  <c r="Z148" i="5"/>
  <c r="AA148" i="5" s="1"/>
  <c r="V148" i="5"/>
  <c r="X148" i="5" s="1"/>
  <c r="U148" i="5" s="1"/>
  <c r="AH148" i="5" s="1"/>
  <c r="Q148" i="5"/>
  <c r="P148" i="5" s="1"/>
  <c r="AI148" i="5" s="1"/>
  <c r="AO153" i="5"/>
  <c r="Z153" i="5"/>
  <c r="AA153" i="5" s="1"/>
  <c r="V153" i="5"/>
  <c r="X153" i="5" s="1"/>
  <c r="U153" i="5"/>
  <c r="AH153" i="5" s="1"/>
  <c r="Q153" i="5"/>
  <c r="P153" i="5" s="1"/>
  <c r="AI153" i="5" s="1"/>
  <c r="AO16" i="5"/>
  <c r="Z16" i="5"/>
  <c r="AA16" i="5" s="1"/>
  <c r="V16" i="5"/>
  <c r="X16" i="5" s="1"/>
  <c r="U16" i="5" s="1"/>
  <c r="AH16" i="5" s="1"/>
  <c r="Q16" i="5"/>
  <c r="P16" i="5" s="1"/>
  <c r="AI16" i="5" s="1"/>
  <c r="AO278" i="5"/>
  <c r="Z278" i="5"/>
  <c r="AA278" i="5" s="1"/>
  <c r="V278" i="5"/>
  <c r="X278" i="5" s="1"/>
  <c r="U278" i="5" s="1"/>
  <c r="AH278" i="5" s="1"/>
  <c r="Q278" i="5"/>
  <c r="P278" i="5" s="1"/>
  <c r="AI278" i="5" s="1"/>
  <c r="AO74" i="5"/>
  <c r="Z74" i="5"/>
  <c r="AA74" i="5" s="1"/>
  <c r="V74" i="5"/>
  <c r="X74" i="5" s="1"/>
  <c r="U74" i="5"/>
  <c r="AH74" i="5" s="1"/>
  <c r="Q74" i="5"/>
  <c r="P74" i="5" s="1"/>
  <c r="AI74" i="5" s="1"/>
  <c r="AO231" i="5"/>
  <c r="Z231" i="5"/>
  <c r="AA231" i="5" s="1"/>
  <c r="V231" i="5"/>
  <c r="X231" i="5" s="1"/>
  <c r="U231" i="5" s="1"/>
  <c r="AH231" i="5" s="1"/>
  <c r="Q231" i="5"/>
  <c r="P231" i="5" s="1"/>
  <c r="AI231" i="5" s="1"/>
  <c r="AO306" i="5"/>
  <c r="Z306" i="5"/>
  <c r="AA306" i="5" s="1"/>
  <c r="V306" i="5"/>
  <c r="X306" i="5" s="1"/>
  <c r="U306" i="5" s="1"/>
  <c r="AH306" i="5" s="1"/>
  <c r="Q306" i="5"/>
  <c r="P306" i="5" s="1"/>
  <c r="AI306" i="5" s="1"/>
  <c r="AO204" i="5"/>
  <c r="Z204" i="5"/>
  <c r="AA204" i="5" s="1"/>
  <c r="V204" i="5"/>
  <c r="X204" i="5" s="1"/>
  <c r="U204" i="5" s="1"/>
  <c r="AH204" i="5" s="1"/>
  <c r="Q204" i="5"/>
  <c r="P204" i="5" s="1"/>
  <c r="AI204" i="5" s="1"/>
  <c r="AO73" i="5"/>
  <c r="Z73" i="5"/>
  <c r="AA73" i="5" s="1"/>
  <c r="V73" i="5"/>
  <c r="X73" i="5" s="1"/>
  <c r="U73" i="5" s="1"/>
  <c r="AH73" i="5" s="1"/>
  <c r="Q73" i="5"/>
  <c r="P73" i="5" s="1"/>
  <c r="AI73" i="5" s="1"/>
  <c r="AO72" i="5"/>
  <c r="Z72" i="5"/>
  <c r="AA72" i="5" s="1"/>
  <c r="V72" i="5"/>
  <c r="X72" i="5" s="1"/>
  <c r="U72" i="5" s="1"/>
  <c r="AH72" i="5" s="1"/>
  <c r="Q72" i="5"/>
  <c r="P72" i="5" s="1"/>
  <c r="AI72" i="5" s="1"/>
  <c r="AO71" i="5"/>
  <c r="Z71" i="5"/>
  <c r="AA71" i="5" s="1"/>
  <c r="V71" i="5"/>
  <c r="X71" i="5" s="1"/>
  <c r="U71" i="5" s="1"/>
  <c r="AH71" i="5" s="1"/>
  <c r="Q71" i="5"/>
  <c r="P71" i="5" s="1"/>
  <c r="AI71" i="5" s="1"/>
  <c r="AO151" i="5"/>
  <c r="Z151" i="5"/>
  <c r="AA151" i="5" s="1"/>
  <c r="V151" i="5"/>
  <c r="X151" i="5" s="1"/>
  <c r="U151" i="5" s="1"/>
  <c r="AH151" i="5" s="1"/>
  <c r="Q151" i="5"/>
  <c r="P151" i="5" s="1"/>
  <c r="AI151" i="5" s="1"/>
  <c r="AO181" i="5"/>
  <c r="Z181" i="5"/>
  <c r="AA181" i="5" s="1"/>
  <c r="V181" i="5"/>
  <c r="X181" i="5" s="1"/>
  <c r="U181" i="5" s="1"/>
  <c r="AH181" i="5" s="1"/>
  <c r="Q181" i="5"/>
  <c r="P181" i="5" s="1"/>
  <c r="AI181" i="5" s="1"/>
  <c r="AO131" i="5"/>
  <c r="Z131" i="5"/>
  <c r="AA131" i="5" s="1"/>
  <c r="V131" i="5"/>
  <c r="X131" i="5" s="1"/>
  <c r="U131" i="5" s="1"/>
  <c r="AH131" i="5" s="1"/>
  <c r="Q131" i="5"/>
  <c r="P131" i="5" s="1"/>
  <c r="AI131" i="5" s="1"/>
  <c r="AO95" i="5"/>
  <c r="Z95" i="5"/>
  <c r="AA95" i="5" s="1"/>
  <c r="V95" i="5"/>
  <c r="X95" i="5" s="1"/>
  <c r="U95" i="5" s="1"/>
  <c r="AH95" i="5" s="1"/>
  <c r="Q95" i="5"/>
  <c r="P95" i="5" s="1"/>
  <c r="AI95" i="5" s="1"/>
  <c r="AO7" i="5"/>
  <c r="Z7" i="5"/>
  <c r="AA7" i="5" s="1"/>
  <c r="V7" i="5"/>
  <c r="X7" i="5" s="1"/>
  <c r="U7" i="5" s="1"/>
  <c r="AH7" i="5" s="1"/>
  <c r="Q7" i="5"/>
  <c r="P7" i="5" s="1"/>
  <c r="AI7" i="5" s="1"/>
  <c r="AO219" i="5"/>
  <c r="Z219" i="5"/>
  <c r="AA219" i="5" s="1"/>
  <c r="V219" i="5"/>
  <c r="X219" i="5" s="1"/>
  <c r="U219" i="5" s="1"/>
  <c r="AH219" i="5" s="1"/>
  <c r="Q219" i="5"/>
  <c r="P219" i="5" s="1"/>
  <c r="AI219" i="5" s="1"/>
  <c r="AO240" i="5"/>
  <c r="Z240" i="5"/>
  <c r="AA240" i="5" s="1"/>
  <c r="V240" i="5"/>
  <c r="X240" i="5" s="1"/>
  <c r="U240" i="5" s="1"/>
  <c r="AH240" i="5" s="1"/>
  <c r="Q240" i="5"/>
  <c r="P240" i="5" s="1"/>
  <c r="AI240" i="5" s="1"/>
  <c r="AO70" i="5"/>
  <c r="Z70" i="5"/>
  <c r="AA70" i="5" s="1"/>
  <c r="V70" i="5"/>
  <c r="X70" i="5" s="1"/>
  <c r="U70" i="5" s="1"/>
  <c r="AH70" i="5" s="1"/>
  <c r="Q70" i="5"/>
  <c r="P70" i="5" s="1"/>
  <c r="AI70" i="5" s="1"/>
  <c r="AO305" i="5"/>
  <c r="Z305" i="5"/>
  <c r="AA305" i="5" s="1"/>
  <c r="V305" i="5"/>
  <c r="X305" i="5" s="1"/>
  <c r="U305" i="5" s="1"/>
  <c r="AH305" i="5" s="1"/>
  <c r="Q305" i="5"/>
  <c r="P305" i="5" s="1"/>
  <c r="AI305" i="5" s="1"/>
  <c r="AO69" i="5"/>
  <c r="Z69" i="5"/>
  <c r="AA69" i="5" s="1"/>
  <c r="V69" i="5"/>
  <c r="X69" i="5" s="1"/>
  <c r="U69" i="5" s="1"/>
  <c r="AH69" i="5" s="1"/>
  <c r="Q69" i="5"/>
  <c r="P69" i="5" s="1"/>
  <c r="AI69" i="5" s="1"/>
  <c r="AO238" i="5"/>
  <c r="Z238" i="5"/>
  <c r="AA238" i="5" s="1"/>
  <c r="V238" i="5"/>
  <c r="X238" i="5" s="1"/>
  <c r="U238" i="5" s="1"/>
  <c r="AH238" i="5" s="1"/>
  <c r="Q238" i="5"/>
  <c r="P238" i="5" s="1"/>
  <c r="AI238" i="5" s="1"/>
  <c r="AO68" i="5"/>
  <c r="Z68" i="5"/>
  <c r="AA68" i="5" s="1"/>
  <c r="V68" i="5"/>
  <c r="X68" i="5" s="1"/>
  <c r="U68" i="5" s="1"/>
  <c r="AH68" i="5" s="1"/>
  <c r="Q68" i="5"/>
  <c r="P68" i="5" s="1"/>
  <c r="AI68" i="5" s="1"/>
  <c r="AO11" i="5"/>
  <c r="Z11" i="5"/>
  <c r="AA11" i="5" s="1"/>
  <c r="V11" i="5"/>
  <c r="X11" i="5" s="1"/>
  <c r="U11" i="5" s="1"/>
  <c r="AH11" i="5" s="1"/>
  <c r="Q11" i="5"/>
  <c r="P11" i="5" s="1"/>
  <c r="AI11" i="5" s="1"/>
  <c r="AO6" i="5"/>
  <c r="Z6" i="5"/>
  <c r="AA6" i="5" s="1"/>
  <c r="V6" i="5"/>
  <c r="X6" i="5" s="1"/>
  <c r="U6" i="5" s="1"/>
  <c r="AH6" i="5" s="1"/>
  <c r="Q6" i="5"/>
  <c r="P6" i="5" s="1"/>
  <c r="AI6" i="5" s="1"/>
  <c r="AO104" i="5"/>
  <c r="Z104" i="5"/>
  <c r="AA104" i="5" s="1"/>
  <c r="V104" i="5"/>
  <c r="X104" i="5" s="1"/>
  <c r="U104" i="5" s="1"/>
  <c r="AH104" i="5" s="1"/>
  <c r="Q104" i="5"/>
  <c r="P104" i="5" s="1"/>
  <c r="AI104" i="5" s="1"/>
  <c r="AO186" i="5"/>
  <c r="Z186" i="5"/>
  <c r="AA186" i="5" s="1"/>
  <c r="V186" i="5"/>
  <c r="X186" i="5" s="1"/>
  <c r="U186" i="5" s="1"/>
  <c r="AH186" i="5" s="1"/>
  <c r="Q186" i="5"/>
  <c r="P186" i="5" s="1"/>
  <c r="AI186" i="5" s="1"/>
  <c r="AO4" i="5"/>
  <c r="V4" i="5"/>
  <c r="X4" i="5" s="1"/>
  <c r="U4" i="5" s="1"/>
  <c r="AH4" i="5" s="1"/>
  <c r="Q4" i="5"/>
  <c r="P4" i="5" s="1"/>
  <c r="AI4" i="5" s="1"/>
  <c r="AO67" i="5"/>
  <c r="Z67" i="5"/>
  <c r="AA67" i="5" s="1"/>
  <c r="V67" i="5"/>
  <c r="X67" i="5" s="1"/>
  <c r="U67" i="5" s="1"/>
  <c r="AH67" i="5" s="1"/>
  <c r="Q67" i="5"/>
  <c r="P67" i="5" s="1"/>
  <c r="AI67" i="5" s="1"/>
  <c r="AO112" i="5"/>
  <c r="Z112" i="5"/>
  <c r="AA112" i="5" s="1"/>
  <c r="V112" i="5"/>
  <c r="X112" i="5" s="1"/>
  <c r="U112" i="5" s="1"/>
  <c r="AH112" i="5" s="1"/>
  <c r="Q112" i="5"/>
  <c r="P112" i="5" s="1"/>
  <c r="AI112" i="5" s="1"/>
  <c r="AO221" i="5"/>
  <c r="Z221" i="5"/>
  <c r="AA221" i="5" s="1"/>
  <c r="V221" i="5"/>
  <c r="X221" i="5" s="1"/>
  <c r="U221" i="5" s="1"/>
  <c r="AH221" i="5" s="1"/>
  <c r="Q221" i="5"/>
  <c r="P221" i="5" s="1"/>
  <c r="AI221" i="5" s="1"/>
  <c r="AO10" i="5"/>
  <c r="Z10" i="5"/>
  <c r="AA10" i="5" s="1"/>
  <c r="V10" i="5"/>
  <c r="X10" i="5" s="1"/>
  <c r="U10" i="5" s="1"/>
  <c r="AH10" i="5" s="1"/>
  <c r="Q10" i="5"/>
  <c r="P10" i="5" s="1"/>
  <c r="AI10" i="5" s="1"/>
  <c r="AO218" i="5"/>
  <c r="Z218" i="5"/>
  <c r="AA218" i="5" s="1"/>
  <c r="V218" i="5"/>
  <c r="X218" i="5" s="1"/>
  <c r="U218" i="5" s="1"/>
  <c r="AH218" i="5" s="1"/>
  <c r="Q218" i="5"/>
  <c r="P218" i="5" s="1"/>
  <c r="AI218" i="5" s="1"/>
  <c r="AO66" i="5"/>
  <c r="Z66" i="5"/>
  <c r="AA66" i="5" s="1"/>
  <c r="V66" i="5"/>
  <c r="X66" i="5" s="1"/>
  <c r="U66" i="5" s="1"/>
  <c r="AH66" i="5" s="1"/>
  <c r="Q66" i="5"/>
  <c r="P66" i="5" s="1"/>
  <c r="AI66" i="5" s="1"/>
  <c r="AO166" i="5"/>
  <c r="Z166" i="5"/>
  <c r="AA166" i="5" s="1"/>
  <c r="V166" i="5"/>
  <c r="X166" i="5" s="1"/>
  <c r="U166" i="5" s="1"/>
  <c r="AH166" i="5" s="1"/>
  <c r="Q166" i="5"/>
  <c r="P166" i="5" s="1"/>
  <c r="AI166" i="5" s="1"/>
  <c r="AO249" i="5"/>
  <c r="Z249" i="5"/>
  <c r="AA249" i="5" s="1"/>
  <c r="V249" i="5"/>
  <c r="X249" i="5" s="1"/>
  <c r="U249" i="5" s="1"/>
  <c r="AH249" i="5" s="1"/>
  <c r="Q249" i="5"/>
  <c r="P249" i="5" s="1"/>
  <c r="AI249" i="5" s="1"/>
  <c r="AO65" i="5"/>
  <c r="Z65" i="5"/>
  <c r="AA65" i="5" s="1"/>
  <c r="V65" i="5"/>
  <c r="X65" i="5" s="1"/>
  <c r="U65" i="5" s="1"/>
  <c r="AH65" i="5" s="1"/>
  <c r="Q65" i="5"/>
  <c r="P65" i="5" s="1"/>
  <c r="AI65" i="5" s="1"/>
  <c r="AO35" i="5"/>
  <c r="Z35" i="5"/>
  <c r="AA35" i="5" s="1"/>
  <c r="V35" i="5"/>
  <c r="X35" i="5" s="1"/>
  <c r="U35" i="5" s="1"/>
  <c r="AH35" i="5" s="1"/>
  <c r="Q35" i="5"/>
  <c r="P35" i="5" s="1"/>
  <c r="AI35" i="5" s="1"/>
  <c r="AO215" i="5"/>
  <c r="Z215" i="5"/>
  <c r="AA215" i="5" s="1"/>
  <c r="V215" i="5"/>
  <c r="X215" i="5" s="1"/>
  <c r="U215" i="5" s="1"/>
  <c r="AH215" i="5" s="1"/>
  <c r="Q215" i="5"/>
  <c r="P215" i="5" s="1"/>
  <c r="AI215" i="5" s="1"/>
  <c r="AO162" i="5"/>
  <c r="Z162" i="5"/>
  <c r="AA162" i="5" s="1"/>
  <c r="V162" i="5"/>
  <c r="X162" i="5" s="1"/>
  <c r="U162" i="5" s="1"/>
  <c r="AH162" i="5" s="1"/>
  <c r="Q162" i="5"/>
  <c r="P162" i="5" s="1"/>
  <c r="AI162" i="5" s="1"/>
  <c r="AO100" i="5"/>
  <c r="Z100" i="5"/>
  <c r="AA100" i="5" s="1"/>
  <c r="V100" i="5"/>
  <c r="X100" i="5" s="1"/>
  <c r="U100" i="5" s="1"/>
  <c r="AH100" i="5" s="1"/>
  <c r="Q100" i="5"/>
  <c r="P100" i="5" s="1"/>
  <c r="AI100" i="5" s="1"/>
  <c r="AO197" i="5"/>
  <c r="Z197" i="5"/>
  <c r="AA197" i="5" s="1"/>
  <c r="V197" i="5"/>
  <c r="X197" i="5" s="1"/>
  <c r="U197" i="5" s="1"/>
  <c r="AH197" i="5" s="1"/>
  <c r="Q197" i="5"/>
  <c r="P197" i="5" s="1"/>
  <c r="AI197" i="5" s="1"/>
  <c r="AO230" i="5"/>
  <c r="Z230" i="5"/>
  <c r="AA230" i="5" s="1"/>
  <c r="V230" i="5"/>
  <c r="X230" i="5" s="1"/>
  <c r="U230" i="5" s="1"/>
  <c r="AH230" i="5" s="1"/>
  <c r="Q230" i="5"/>
  <c r="P230" i="5" s="1"/>
  <c r="AI230" i="5" s="1"/>
  <c r="AO5" i="5"/>
  <c r="Z5" i="5"/>
  <c r="AA5" i="5" s="1"/>
  <c r="V5" i="5"/>
  <c r="X5" i="5" s="1"/>
  <c r="U5" i="5" s="1"/>
  <c r="AH5" i="5" s="1"/>
  <c r="Q5" i="5"/>
  <c r="P5" i="5" s="1"/>
  <c r="AI5" i="5" s="1"/>
  <c r="AO9" i="5"/>
  <c r="Z9" i="5"/>
  <c r="AA9" i="5" s="1"/>
  <c r="V9" i="5"/>
  <c r="X9" i="5" s="1"/>
  <c r="U9" i="5" s="1"/>
  <c r="AH9" i="5" s="1"/>
  <c r="Q9" i="5"/>
  <c r="P9" i="5" s="1"/>
  <c r="AI9" i="5" s="1"/>
  <c r="AO8" i="5"/>
  <c r="Z8" i="5"/>
  <c r="AA8" i="5" s="1"/>
  <c r="V8" i="5"/>
  <c r="X8" i="5" s="1"/>
  <c r="U8" i="5" s="1"/>
  <c r="AH8" i="5" s="1"/>
  <c r="Q8" i="5"/>
  <c r="P8" i="5" s="1"/>
  <c r="AI8" i="5" s="1"/>
  <c r="AO292" i="5"/>
  <c r="Z292" i="5"/>
  <c r="AA292" i="5" s="1"/>
  <c r="V292" i="5"/>
  <c r="X292" i="5" s="1"/>
  <c r="U292" i="5" s="1"/>
  <c r="AH292" i="5" s="1"/>
  <c r="Q292" i="5"/>
  <c r="P292" i="5" s="1"/>
  <c r="AI292" i="5" s="1"/>
  <c r="AO42" i="5"/>
  <c r="Z42" i="5"/>
  <c r="AA42" i="5" s="1"/>
  <c r="V42" i="5"/>
  <c r="X42" i="5" s="1"/>
  <c r="U42" i="5" s="1"/>
  <c r="AH42" i="5" s="1"/>
  <c r="Q42" i="5"/>
  <c r="P42" i="5" s="1"/>
  <c r="AI42" i="5" s="1"/>
  <c r="AO269" i="5"/>
  <c r="Z269" i="5"/>
  <c r="AA269" i="5" s="1"/>
  <c r="V269" i="5"/>
  <c r="X269" i="5" s="1"/>
  <c r="U269" i="5" s="1"/>
  <c r="AH269" i="5" s="1"/>
  <c r="Q269" i="5"/>
  <c r="P269" i="5" s="1"/>
  <c r="AI269" i="5" s="1"/>
  <c r="AO64" i="5"/>
  <c r="Z64" i="5"/>
  <c r="AA64" i="5" s="1"/>
  <c r="V64" i="5"/>
  <c r="X64" i="5" s="1"/>
  <c r="U64" i="5" s="1"/>
  <c r="AH64" i="5" s="1"/>
  <c r="Q64" i="5"/>
  <c r="P64" i="5" s="1"/>
  <c r="AI64" i="5" s="1"/>
  <c r="AO152" i="5"/>
  <c r="Z152" i="5"/>
  <c r="AA152" i="5" s="1"/>
  <c r="V152" i="5"/>
  <c r="X152" i="5" s="1"/>
  <c r="U152" i="5" s="1"/>
  <c r="AH152" i="5" s="1"/>
  <c r="Q152" i="5"/>
  <c r="P152" i="5" s="1"/>
  <c r="AI152" i="5" s="1"/>
  <c r="AO128" i="5"/>
  <c r="Z128" i="5"/>
  <c r="AA128" i="5" s="1"/>
  <c r="V128" i="5"/>
  <c r="X128" i="5" s="1"/>
  <c r="U128" i="5" s="1"/>
  <c r="AH128" i="5" s="1"/>
  <c r="Q128" i="5"/>
  <c r="P128" i="5" s="1"/>
  <c r="AI128" i="5" s="1"/>
  <c r="AO41" i="5"/>
  <c r="Z41" i="5"/>
  <c r="AA41" i="5" s="1"/>
  <c r="V41" i="5"/>
  <c r="X41" i="5" s="1"/>
  <c r="U41" i="5" s="1"/>
  <c r="AH41" i="5" s="1"/>
  <c r="Q41" i="5"/>
  <c r="P41" i="5" s="1"/>
  <c r="AI41" i="5" s="1"/>
  <c r="AO202" i="5"/>
  <c r="Z202" i="5"/>
  <c r="AA202" i="5" s="1"/>
  <c r="V202" i="5"/>
  <c r="X202" i="5" s="1"/>
  <c r="U202" i="5" s="1"/>
  <c r="AH202" i="5" s="1"/>
  <c r="Q202" i="5"/>
  <c r="P202" i="5" s="1"/>
  <c r="AI202" i="5" s="1"/>
  <c r="AO63" i="5"/>
  <c r="Z63" i="5"/>
  <c r="AA63" i="5" s="1"/>
  <c r="V63" i="5"/>
  <c r="X63" i="5" s="1"/>
  <c r="U63" i="5" s="1"/>
  <c r="AH63" i="5" s="1"/>
  <c r="Q63" i="5"/>
  <c r="P63" i="5" s="1"/>
  <c r="AI63" i="5" s="1"/>
  <c r="AO62" i="5"/>
  <c r="Z62" i="5"/>
  <c r="AA62" i="5" s="1"/>
  <c r="V62" i="5"/>
  <c r="X62" i="5" s="1"/>
  <c r="U62" i="5" s="1"/>
  <c r="AH62" i="5" s="1"/>
  <c r="Q62" i="5"/>
  <c r="P62" i="5" s="1"/>
  <c r="AI62" i="5" s="1"/>
  <c r="AO236" i="5"/>
  <c r="Z236" i="5"/>
  <c r="AA236" i="5" s="1"/>
  <c r="V236" i="5"/>
  <c r="X236" i="5" s="1"/>
  <c r="U236" i="5" s="1"/>
  <c r="AH236" i="5" s="1"/>
  <c r="Q236" i="5"/>
  <c r="P236" i="5" s="1"/>
  <c r="AI236" i="5" s="1"/>
  <c r="AO225" i="5"/>
  <c r="Z225" i="5"/>
  <c r="AA225" i="5" s="1"/>
  <c r="V225" i="5"/>
  <c r="X225" i="5" s="1"/>
  <c r="U225" i="5" s="1"/>
  <c r="AH225" i="5" s="1"/>
  <c r="Q225" i="5"/>
  <c r="P225" i="5" s="1"/>
  <c r="AI225" i="5" s="1"/>
  <c r="AO136" i="5"/>
  <c r="Z136" i="5"/>
  <c r="AA136" i="5" s="1"/>
  <c r="V136" i="5"/>
  <c r="X136" i="5" s="1"/>
  <c r="U136" i="5" s="1"/>
  <c r="AH136" i="5" s="1"/>
  <c r="Q136" i="5"/>
  <c r="P136" i="5" s="1"/>
  <c r="AI136" i="5" s="1"/>
  <c r="AO137" i="5"/>
  <c r="Z137" i="5"/>
  <c r="AA137" i="5" s="1"/>
  <c r="V137" i="5"/>
  <c r="X137" i="5" s="1"/>
  <c r="U137" i="5" s="1"/>
  <c r="AH137" i="5" s="1"/>
  <c r="Q137" i="5"/>
  <c r="P137" i="5" s="1"/>
  <c r="AI137" i="5" s="1"/>
  <c r="AO93" i="5"/>
  <c r="Z93" i="5"/>
  <c r="AA93" i="5" s="1"/>
  <c r="V93" i="5"/>
  <c r="X93" i="5" s="1"/>
  <c r="U93" i="5" s="1"/>
  <c r="AH93" i="5" s="1"/>
  <c r="Q93" i="5"/>
  <c r="P93" i="5" s="1"/>
  <c r="AI93" i="5" s="1"/>
  <c r="AO241" i="5"/>
  <c r="Z241" i="5"/>
  <c r="AA241" i="5" s="1"/>
  <c r="V241" i="5"/>
  <c r="X241" i="5" s="1"/>
  <c r="U241" i="5" s="1"/>
  <c r="AH241" i="5" s="1"/>
  <c r="Q241" i="5"/>
  <c r="P241" i="5" s="1"/>
  <c r="AI241" i="5" s="1"/>
  <c r="AO208" i="5"/>
  <c r="Z208" i="5"/>
  <c r="AA208" i="5" s="1"/>
  <c r="V208" i="5"/>
  <c r="X208" i="5" s="1"/>
  <c r="U208" i="5" s="1"/>
  <c r="AH208" i="5" s="1"/>
  <c r="Q208" i="5"/>
  <c r="P208" i="5" s="1"/>
  <c r="AI208" i="5" s="1"/>
  <c r="AO263" i="5"/>
  <c r="Z263" i="5"/>
  <c r="AA263" i="5" s="1"/>
  <c r="V263" i="5"/>
  <c r="X263" i="5" s="1"/>
  <c r="U263" i="5" s="1"/>
  <c r="AH263" i="5" s="1"/>
  <c r="Q263" i="5"/>
  <c r="P263" i="5" s="1"/>
  <c r="AI263" i="5" s="1"/>
  <c r="AO38" i="5"/>
  <c r="Z38" i="5"/>
  <c r="AA38" i="5" s="1"/>
  <c r="V38" i="5"/>
  <c r="X38" i="5" s="1"/>
  <c r="U38" i="5" s="1"/>
  <c r="AH38" i="5" s="1"/>
  <c r="Q38" i="5"/>
  <c r="P38" i="5" s="1"/>
  <c r="AI38" i="5" s="1"/>
  <c r="AO140" i="5"/>
  <c r="Z140" i="5"/>
  <c r="AA140" i="5" s="1"/>
  <c r="V140" i="5"/>
  <c r="X140" i="5" s="1"/>
  <c r="U140" i="5" s="1"/>
  <c r="AH140" i="5" s="1"/>
  <c r="Q140" i="5"/>
  <c r="P140" i="5" s="1"/>
  <c r="AI140" i="5" s="1"/>
  <c r="AO293" i="5"/>
  <c r="Z293" i="5"/>
  <c r="AA293" i="5" s="1"/>
  <c r="V293" i="5"/>
  <c r="X293" i="5" s="1"/>
  <c r="U293" i="5" s="1"/>
  <c r="AH293" i="5" s="1"/>
  <c r="Q293" i="5"/>
  <c r="P293" i="5" s="1"/>
  <c r="AI293" i="5" s="1"/>
  <c r="AO159" i="5"/>
  <c r="Z159" i="5"/>
  <c r="AA159" i="5" s="1"/>
  <c r="V159" i="5"/>
  <c r="X159" i="5" s="1"/>
  <c r="U159" i="5" s="1"/>
  <c r="AH159" i="5" s="1"/>
  <c r="Q159" i="5"/>
  <c r="P159" i="5" s="1"/>
  <c r="AI159" i="5" s="1"/>
  <c r="AO297" i="5"/>
  <c r="Z297" i="5"/>
  <c r="AA297" i="5" s="1"/>
  <c r="V297" i="5"/>
  <c r="X297" i="5" s="1"/>
  <c r="U297" i="5" s="1"/>
  <c r="AH297" i="5" s="1"/>
  <c r="Q297" i="5"/>
  <c r="P297" i="5" s="1"/>
  <c r="AI297" i="5" s="1"/>
  <c r="AO142" i="5"/>
  <c r="Z142" i="5"/>
  <c r="AA142" i="5" s="1"/>
  <c r="V142" i="5"/>
  <c r="X142" i="5" s="1"/>
  <c r="U142" i="5" s="1"/>
  <c r="AH142" i="5" s="1"/>
  <c r="Q142" i="5"/>
  <c r="P142" i="5" s="1"/>
  <c r="AI142" i="5" s="1"/>
  <c r="AO266" i="5"/>
  <c r="Z266" i="5"/>
  <c r="AA266" i="5" s="1"/>
  <c r="V266" i="5"/>
  <c r="X266" i="5" s="1"/>
  <c r="U266" i="5" s="1"/>
  <c r="AH266" i="5" s="1"/>
  <c r="Q266" i="5"/>
  <c r="P266" i="5" s="1"/>
  <c r="AI266" i="5" s="1"/>
  <c r="AO174" i="5"/>
  <c r="Z174" i="5"/>
  <c r="AA174" i="5" s="1"/>
  <c r="V174" i="5"/>
  <c r="X174" i="5" s="1"/>
  <c r="U174" i="5" s="1"/>
  <c r="AH174" i="5" s="1"/>
  <c r="Q174" i="5"/>
  <c r="P174" i="5" s="1"/>
  <c r="AI174" i="5" s="1"/>
  <c r="AO194" i="5"/>
  <c r="Z194" i="5"/>
  <c r="AA194" i="5" s="1"/>
  <c r="V194" i="5"/>
  <c r="X194" i="5" s="1"/>
  <c r="U194" i="5" s="1"/>
  <c r="AH194" i="5" s="1"/>
  <c r="Q194" i="5"/>
  <c r="P194" i="5" s="1"/>
  <c r="AI194" i="5" s="1"/>
  <c r="AO178" i="5"/>
  <c r="Z178" i="5"/>
  <c r="AA178" i="5" s="1"/>
  <c r="V178" i="5"/>
  <c r="X178" i="5" s="1"/>
  <c r="U178" i="5" s="1"/>
  <c r="AH178" i="5" s="1"/>
  <c r="Q178" i="5"/>
  <c r="P178" i="5" s="1"/>
  <c r="AI178" i="5" s="1"/>
  <c r="AO155" i="5"/>
  <c r="Z155" i="5"/>
  <c r="AA155" i="5" s="1"/>
  <c r="V155" i="5"/>
  <c r="X155" i="5" s="1"/>
  <c r="U155" i="5" s="1"/>
  <c r="AH155" i="5" s="1"/>
  <c r="Q155" i="5"/>
  <c r="P155" i="5" s="1"/>
  <c r="AI155" i="5" s="1"/>
  <c r="AO46" i="5"/>
  <c r="Z46" i="5"/>
  <c r="AA46" i="5" s="1"/>
  <c r="V46" i="5"/>
  <c r="X46" i="5" s="1"/>
  <c r="U46" i="5" s="1"/>
  <c r="AH46" i="5" s="1"/>
  <c r="Q46" i="5"/>
  <c r="P46" i="5" s="1"/>
  <c r="AI46" i="5" s="1"/>
  <c r="AO193" i="5"/>
  <c r="Z193" i="5"/>
  <c r="AA193" i="5" s="1"/>
  <c r="V193" i="5"/>
  <c r="X193" i="5" s="1"/>
  <c r="U193" i="5" s="1"/>
  <c r="AH193" i="5" s="1"/>
  <c r="Q193" i="5"/>
  <c r="P193" i="5" s="1"/>
  <c r="AI193" i="5" s="1"/>
  <c r="AO125" i="5"/>
  <c r="Z125" i="5"/>
  <c r="AA125" i="5" s="1"/>
  <c r="V125" i="5"/>
  <c r="X125" i="5" s="1"/>
  <c r="U125" i="5" s="1"/>
  <c r="AH125" i="5" s="1"/>
  <c r="Q125" i="5"/>
  <c r="P125" i="5" s="1"/>
  <c r="AI125" i="5" s="1"/>
  <c r="AO255" i="5"/>
  <c r="Z255" i="5"/>
  <c r="AA255" i="5" s="1"/>
  <c r="V255" i="5"/>
  <c r="X255" i="5" s="1"/>
  <c r="U255" i="5" s="1"/>
  <c r="AH255" i="5" s="1"/>
  <c r="Q255" i="5"/>
  <c r="P255" i="5" s="1"/>
  <c r="AI255" i="5" s="1"/>
  <c r="AO167" i="5"/>
  <c r="Z167" i="5"/>
  <c r="AA167" i="5" s="1"/>
  <c r="V167" i="5"/>
  <c r="X167" i="5" s="1"/>
  <c r="U167" i="5" s="1"/>
  <c r="AH167" i="5" s="1"/>
  <c r="Q167" i="5"/>
  <c r="P167" i="5" s="1"/>
  <c r="AI167" i="5" s="1"/>
  <c r="AO275" i="5"/>
  <c r="Z275" i="5"/>
  <c r="AA275" i="5" s="1"/>
  <c r="V275" i="5"/>
  <c r="X275" i="5" s="1"/>
  <c r="U275" i="5" s="1"/>
  <c r="AH275" i="5" s="1"/>
  <c r="Q275" i="5"/>
  <c r="P275" i="5" s="1"/>
  <c r="AI275" i="5" s="1"/>
  <c r="AO233" i="5"/>
  <c r="Z233" i="5"/>
  <c r="AA233" i="5" s="1"/>
  <c r="V233" i="5"/>
  <c r="X233" i="5" s="1"/>
  <c r="U233" i="5" s="1"/>
  <c r="AH233" i="5" s="1"/>
  <c r="Q233" i="5"/>
  <c r="P233" i="5" s="1"/>
  <c r="AI233" i="5" s="1"/>
  <c r="AO190" i="5"/>
  <c r="Z190" i="5"/>
  <c r="AA190" i="5" s="1"/>
  <c r="V190" i="5"/>
  <c r="X190" i="5" s="1"/>
  <c r="U190" i="5" s="1"/>
  <c r="AH190" i="5" s="1"/>
  <c r="Q190" i="5"/>
  <c r="P190" i="5" s="1"/>
  <c r="AI190" i="5" s="1"/>
  <c r="AO246" i="5"/>
  <c r="Z246" i="5"/>
  <c r="AA246" i="5" s="1"/>
  <c r="V246" i="5"/>
  <c r="X246" i="5" s="1"/>
  <c r="U246" i="5" s="1"/>
  <c r="AH246" i="5" s="1"/>
  <c r="Q246" i="5"/>
  <c r="P246" i="5" s="1"/>
  <c r="AI246" i="5" s="1"/>
  <c r="AO244" i="5"/>
  <c r="Z244" i="5"/>
  <c r="AA244" i="5" s="1"/>
  <c r="V244" i="5"/>
  <c r="X244" i="5" s="1"/>
  <c r="U244" i="5" s="1"/>
  <c r="AH244" i="5" s="1"/>
  <c r="Q244" i="5"/>
  <c r="P244" i="5" s="1"/>
  <c r="AI244" i="5" s="1"/>
  <c r="AO227" i="5"/>
  <c r="Z227" i="5"/>
  <c r="AA227" i="5" s="1"/>
  <c r="V227" i="5"/>
  <c r="X227" i="5" s="1"/>
  <c r="U227" i="5" s="1"/>
  <c r="AH227" i="5" s="1"/>
  <c r="Q227" i="5"/>
  <c r="P227" i="5" s="1"/>
  <c r="AI227" i="5" s="1"/>
  <c r="AO264" i="5"/>
  <c r="Z264" i="5"/>
  <c r="AA264" i="5" s="1"/>
  <c r="V264" i="5"/>
  <c r="X264" i="5" s="1"/>
  <c r="U264" i="5" s="1"/>
  <c r="AH264" i="5" s="1"/>
  <c r="Q264" i="5"/>
  <c r="P264" i="5" s="1"/>
  <c r="AI264" i="5" s="1"/>
  <c r="AO160" i="5"/>
  <c r="Z160" i="5"/>
  <c r="AA160" i="5" s="1"/>
  <c r="V160" i="5"/>
  <c r="X160" i="5" s="1"/>
  <c r="U160" i="5" s="1"/>
  <c r="AH160" i="5" s="1"/>
  <c r="Q160" i="5"/>
  <c r="P160" i="5" s="1"/>
  <c r="AI160" i="5" s="1"/>
  <c r="AO257" i="5"/>
  <c r="Z257" i="5"/>
  <c r="AA257" i="5" s="1"/>
  <c r="V257" i="5"/>
  <c r="X257" i="5" s="1"/>
  <c r="U257" i="5" s="1"/>
  <c r="AH257" i="5" s="1"/>
  <c r="Q257" i="5"/>
  <c r="P257" i="5" s="1"/>
  <c r="AI257" i="5" s="1"/>
  <c r="AO183" i="5"/>
  <c r="Z183" i="5"/>
  <c r="AA183" i="5" s="1"/>
  <c r="V183" i="5"/>
  <c r="X183" i="5" s="1"/>
  <c r="U183" i="5" s="1"/>
  <c r="AH183" i="5" s="1"/>
  <c r="Q183" i="5"/>
  <c r="P183" i="5" s="1"/>
  <c r="AI183" i="5" s="1"/>
  <c r="AO83" i="5"/>
  <c r="Z83" i="5"/>
  <c r="AA83" i="5" s="1"/>
  <c r="V83" i="5"/>
  <c r="X83" i="5" s="1"/>
  <c r="U83" i="5" s="1"/>
  <c r="AH83" i="5" s="1"/>
  <c r="Q83" i="5"/>
  <c r="P83" i="5" s="1"/>
  <c r="AI83" i="5" s="1"/>
  <c r="AO40" i="5"/>
  <c r="Z40" i="5"/>
  <c r="AA40" i="5" s="1"/>
  <c r="V40" i="5"/>
  <c r="X40" i="5" s="1"/>
  <c r="U40" i="5" s="1"/>
  <c r="AH40" i="5" s="1"/>
  <c r="Q40" i="5"/>
  <c r="P40" i="5" s="1"/>
  <c r="AI40" i="5" s="1"/>
  <c r="AO22" i="5"/>
  <c r="Z22" i="5"/>
  <c r="AA22" i="5" s="1"/>
  <c r="V22" i="5"/>
  <c r="X22" i="5" s="1"/>
  <c r="U22" i="5" s="1"/>
  <c r="AH22" i="5" s="1"/>
  <c r="Q22" i="5"/>
  <c r="P22" i="5" s="1"/>
  <c r="AI22" i="5" s="1"/>
  <c r="AO39" i="5"/>
  <c r="Z39" i="5"/>
  <c r="AA39" i="5" s="1"/>
  <c r="V39" i="5"/>
  <c r="X39" i="5" s="1"/>
  <c r="U39" i="5" s="1"/>
  <c r="AH39" i="5" s="1"/>
  <c r="Q39" i="5"/>
  <c r="P39" i="5" s="1"/>
  <c r="AI39" i="5" s="1"/>
  <c r="AO44" i="5"/>
  <c r="Z44" i="5"/>
  <c r="AA44" i="5" s="1"/>
  <c r="V44" i="5"/>
  <c r="X44" i="5" s="1"/>
  <c r="U44" i="5" s="1"/>
  <c r="AH44" i="5" s="1"/>
  <c r="Q44" i="5"/>
  <c r="P44" i="5" s="1"/>
  <c r="AI44" i="5" s="1"/>
  <c r="AO43" i="5"/>
  <c r="Z43" i="5"/>
  <c r="AA43" i="5" s="1"/>
  <c r="V43" i="5"/>
  <c r="X43" i="5" s="1"/>
  <c r="U43" i="5" s="1"/>
  <c r="AH43" i="5" s="1"/>
  <c r="Q43" i="5"/>
  <c r="P43" i="5" s="1"/>
  <c r="AI43" i="5" s="1"/>
  <c r="AO103" i="5"/>
  <c r="Z103" i="5"/>
  <c r="AA103" i="5" s="1"/>
  <c r="V103" i="5"/>
  <c r="X103" i="5" s="1"/>
  <c r="U103" i="5" s="1"/>
  <c r="AH103" i="5" s="1"/>
  <c r="Q103" i="5"/>
  <c r="P103" i="5" s="1"/>
  <c r="AI103" i="5" s="1"/>
  <c r="AO245" i="5"/>
  <c r="Z245" i="5"/>
  <c r="AA245" i="5" s="1"/>
  <c r="V245" i="5"/>
  <c r="X245" i="5" s="1"/>
  <c r="U245" i="5" s="1"/>
  <c r="AH245" i="5" s="1"/>
  <c r="Q245" i="5"/>
  <c r="P245" i="5" s="1"/>
  <c r="AI245" i="5" s="1"/>
  <c r="AO132" i="5"/>
  <c r="Z132" i="5"/>
  <c r="AA132" i="5" s="1"/>
  <c r="V132" i="5"/>
  <c r="X132" i="5" s="1"/>
  <c r="U132" i="5" s="1"/>
  <c r="AH132" i="5" s="1"/>
  <c r="Q132" i="5"/>
  <c r="P132" i="5" s="1"/>
  <c r="AI132" i="5" s="1"/>
  <c r="AO189" i="5"/>
  <c r="Z189" i="5"/>
  <c r="AA189" i="5" s="1"/>
  <c r="V189" i="5"/>
  <c r="X189" i="5" s="1"/>
  <c r="U189" i="5" s="1"/>
  <c r="AH189" i="5" s="1"/>
  <c r="Q189" i="5"/>
  <c r="P189" i="5" s="1"/>
  <c r="AI189" i="5" s="1"/>
  <c r="AO158" i="5"/>
  <c r="Z158" i="5"/>
  <c r="AA158" i="5" s="1"/>
  <c r="V158" i="5"/>
  <c r="X158" i="5" s="1"/>
  <c r="U158" i="5" s="1"/>
  <c r="AH158" i="5" s="1"/>
  <c r="Q158" i="5"/>
  <c r="P158" i="5" s="1"/>
  <c r="AI158" i="5" s="1"/>
  <c r="AO134" i="5"/>
  <c r="Z134" i="5"/>
  <c r="AA134" i="5" s="1"/>
  <c r="V134" i="5"/>
  <c r="X134" i="5" s="1"/>
  <c r="U134" i="5" s="1"/>
  <c r="AH134" i="5" s="1"/>
  <c r="Q134" i="5"/>
  <c r="P134" i="5" s="1"/>
  <c r="AI134" i="5" s="1"/>
  <c r="AO31" i="5"/>
  <c r="Z31" i="5"/>
  <c r="AA31" i="5" s="1"/>
  <c r="V31" i="5"/>
  <c r="X31" i="5" s="1"/>
  <c r="U31" i="5" s="1"/>
  <c r="AH31" i="5" s="1"/>
  <c r="Q31" i="5"/>
  <c r="P31" i="5" s="1"/>
  <c r="AI31" i="5" s="1"/>
  <c r="AO34" i="5"/>
  <c r="Z34" i="5"/>
  <c r="AA34" i="5" s="1"/>
  <c r="V34" i="5"/>
  <c r="X34" i="5" s="1"/>
  <c r="U34" i="5" s="1"/>
  <c r="AH34" i="5" s="1"/>
  <c r="Q34" i="5"/>
  <c r="P34" i="5" s="1"/>
  <c r="AI34" i="5" s="1"/>
  <c r="AO164" i="5"/>
  <c r="Z164" i="5"/>
  <c r="AA164" i="5" s="1"/>
  <c r="V164" i="5"/>
  <c r="X164" i="5" s="1"/>
  <c r="U164" i="5" s="1"/>
  <c r="AH164" i="5" s="1"/>
  <c r="Q164" i="5"/>
  <c r="P164" i="5" s="1"/>
  <c r="AI164" i="5" s="1"/>
  <c r="AO28" i="5"/>
  <c r="Z28" i="5"/>
  <c r="AA28" i="5" s="1"/>
  <c r="V28" i="5"/>
  <c r="X28" i="5" s="1"/>
  <c r="U28" i="5" s="1"/>
  <c r="AH28" i="5" s="1"/>
  <c r="Q28" i="5"/>
  <c r="P28" i="5" s="1"/>
  <c r="AI28" i="5" s="1"/>
  <c r="AO272" i="5"/>
  <c r="Z272" i="5"/>
  <c r="AA272" i="5" s="1"/>
  <c r="V272" i="5"/>
  <c r="X272" i="5" s="1"/>
  <c r="U272" i="5" s="1"/>
  <c r="AH272" i="5" s="1"/>
  <c r="Q272" i="5"/>
  <c r="P272" i="5" s="1"/>
  <c r="AI272" i="5" s="1"/>
  <c r="AO84" i="5"/>
  <c r="Z84" i="5"/>
  <c r="AA84" i="5" s="1"/>
  <c r="V84" i="5"/>
  <c r="X84" i="5" s="1"/>
  <c r="U84" i="5" s="1"/>
  <c r="AH84" i="5" s="1"/>
  <c r="Q84" i="5"/>
  <c r="P84" i="5" s="1"/>
  <c r="AI84" i="5" s="1"/>
  <c r="AO135" i="5"/>
  <c r="Z135" i="5"/>
  <c r="AA135" i="5" s="1"/>
  <c r="V135" i="5"/>
  <c r="X135" i="5" s="1"/>
  <c r="U135" i="5" s="1"/>
  <c r="AH135" i="5" s="1"/>
  <c r="Q135" i="5"/>
  <c r="P135" i="5" s="1"/>
  <c r="AI135" i="5" s="1"/>
  <c r="AO144" i="5"/>
  <c r="Z144" i="5"/>
  <c r="AA144" i="5" s="1"/>
  <c r="V144" i="5"/>
  <c r="X144" i="5" s="1"/>
  <c r="U144" i="5" s="1"/>
  <c r="AH144" i="5" s="1"/>
  <c r="Q144" i="5"/>
  <c r="P144" i="5" s="1"/>
  <c r="AI144" i="5" s="1"/>
  <c r="AO61" i="5"/>
  <c r="Z61" i="5"/>
  <c r="AA61" i="5" s="1"/>
  <c r="V61" i="5"/>
  <c r="X61" i="5" s="1"/>
  <c r="U61" i="5" s="1"/>
  <c r="AH61" i="5" s="1"/>
  <c r="Q61" i="5"/>
  <c r="P61" i="5" s="1"/>
  <c r="AI61" i="5" s="1"/>
  <c r="AO213" i="5"/>
  <c r="Z213" i="5"/>
  <c r="AA213" i="5" s="1"/>
  <c r="V213" i="5"/>
  <c r="X213" i="5" s="1"/>
  <c r="U213" i="5" s="1"/>
  <c r="AH213" i="5" s="1"/>
  <c r="Q213" i="5"/>
  <c r="P213" i="5" s="1"/>
  <c r="AI213" i="5" s="1"/>
  <c r="AO195" i="5"/>
  <c r="Z195" i="5"/>
  <c r="AA195" i="5" s="1"/>
  <c r="V195" i="5"/>
  <c r="X195" i="5" s="1"/>
  <c r="U195" i="5" s="1"/>
  <c r="AH195" i="5" s="1"/>
  <c r="Q195" i="5"/>
  <c r="P195" i="5" s="1"/>
  <c r="AI195" i="5" s="1"/>
  <c r="AO243" i="5"/>
  <c r="Z243" i="5"/>
  <c r="AA243" i="5" s="1"/>
  <c r="V243" i="5"/>
  <c r="X243" i="5" s="1"/>
  <c r="U243" i="5" s="1"/>
  <c r="AH243" i="5" s="1"/>
  <c r="Q243" i="5"/>
  <c r="P243" i="5" s="1"/>
  <c r="AI243" i="5" s="1"/>
  <c r="AO172" i="5"/>
  <c r="Z172" i="5"/>
  <c r="AA172" i="5" s="1"/>
  <c r="V172" i="5"/>
  <c r="X172" i="5" s="1"/>
  <c r="U172" i="5" s="1"/>
  <c r="AH172" i="5" s="1"/>
  <c r="Q172" i="5"/>
  <c r="P172" i="5" s="1"/>
  <c r="AI172" i="5" s="1"/>
  <c r="AO118" i="5"/>
  <c r="Z118" i="5"/>
  <c r="AA118" i="5" s="1"/>
  <c r="V118" i="5"/>
  <c r="X118" i="5" s="1"/>
  <c r="U118" i="5" s="1"/>
  <c r="AH118" i="5" s="1"/>
  <c r="Q118" i="5"/>
  <c r="P118" i="5" s="1"/>
  <c r="AI118" i="5" s="1"/>
  <c r="AO224" i="5"/>
  <c r="Z224" i="5"/>
  <c r="AA224" i="5" s="1"/>
  <c r="V224" i="5"/>
  <c r="X224" i="5" s="1"/>
  <c r="U224" i="5" s="1"/>
  <c r="AH224" i="5" s="1"/>
  <c r="Q224" i="5"/>
  <c r="P224" i="5" s="1"/>
  <c r="AI224" i="5" s="1"/>
  <c r="AO150" i="5"/>
  <c r="Z150" i="5"/>
  <c r="AA150" i="5" s="1"/>
  <c r="V150" i="5"/>
  <c r="X150" i="5" s="1"/>
  <c r="U150" i="5" s="1"/>
  <c r="AH150" i="5" s="1"/>
  <c r="Q150" i="5"/>
  <c r="P150" i="5" s="1"/>
  <c r="AI150" i="5" s="1"/>
  <c r="AO126" i="5"/>
  <c r="Z126" i="5"/>
  <c r="AA126" i="5" s="1"/>
  <c r="V126" i="5"/>
  <c r="X126" i="5" s="1"/>
  <c r="U126" i="5" s="1"/>
  <c r="AH126" i="5" s="1"/>
  <c r="Q126" i="5"/>
  <c r="P126" i="5" s="1"/>
  <c r="AI126" i="5" s="1"/>
  <c r="AO161" i="5"/>
  <c r="Z161" i="5"/>
  <c r="AA161" i="5" s="1"/>
  <c r="V161" i="5"/>
  <c r="X161" i="5" s="1"/>
  <c r="U161" i="5" s="1"/>
  <c r="AH161" i="5" s="1"/>
  <c r="Q161" i="5"/>
  <c r="P161" i="5" s="1"/>
  <c r="AI161" i="5" s="1"/>
  <c r="AO289" i="5"/>
  <c r="Z289" i="5"/>
  <c r="AA289" i="5" s="1"/>
  <c r="V289" i="5"/>
  <c r="X289" i="5" s="1"/>
  <c r="U289" i="5" s="1"/>
  <c r="AH289" i="5" s="1"/>
  <c r="Q289" i="5"/>
  <c r="P289" i="5" s="1"/>
  <c r="AI289" i="5" s="1"/>
  <c r="AO85" i="5"/>
  <c r="Z85" i="5"/>
  <c r="AA85" i="5" s="1"/>
  <c r="V85" i="5"/>
  <c r="X85" i="5" s="1"/>
  <c r="U85" i="5" s="1"/>
  <c r="AH85" i="5" s="1"/>
  <c r="Q85" i="5"/>
  <c r="P85" i="5" s="1"/>
  <c r="AI85" i="5" s="1"/>
  <c r="AO113" i="5"/>
  <c r="Z113" i="5"/>
  <c r="AA113" i="5" s="1"/>
  <c r="V113" i="5"/>
  <c r="X113" i="5" s="1"/>
  <c r="U113" i="5" s="1"/>
  <c r="AH113" i="5" s="1"/>
  <c r="Q113" i="5"/>
  <c r="P113" i="5" s="1"/>
  <c r="AI113" i="5" s="1"/>
  <c r="AO179" i="5"/>
  <c r="Z179" i="5"/>
  <c r="AA179" i="5" s="1"/>
  <c r="V179" i="5"/>
  <c r="X179" i="5" s="1"/>
  <c r="U179" i="5" s="1"/>
  <c r="AH179" i="5" s="1"/>
  <c r="Q179" i="5"/>
  <c r="P179" i="5" s="1"/>
  <c r="AI179" i="5" s="1"/>
  <c r="AO274" i="5"/>
  <c r="Z274" i="5"/>
  <c r="AA274" i="5" s="1"/>
  <c r="V274" i="5"/>
  <c r="X274" i="5" s="1"/>
  <c r="U274" i="5" s="1"/>
  <c r="AH274" i="5" s="1"/>
  <c r="Q274" i="5"/>
  <c r="P274" i="5" s="1"/>
  <c r="AI274" i="5" s="1"/>
  <c r="AO211" i="5"/>
  <c r="Z211" i="5"/>
  <c r="AA211" i="5" s="1"/>
  <c r="V211" i="5"/>
  <c r="X211" i="5" s="1"/>
  <c r="U211" i="5" s="1"/>
  <c r="AH211" i="5" s="1"/>
  <c r="Q211" i="5"/>
  <c r="P211" i="5" s="1"/>
  <c r="AI211" i="5" s="1"/>
  <c r="AO212" i="5"/>
  <c r="Z212" i="5"/>
  <c r="AA212" i="5" s="1"/>
  <c r="V212" i="5"/>
  <c r="X212" i="5" s="1"/>
  <c r="U212" i="5" s="1"/>
  <c r="AH212" i="5" s="1"/>
  <c r="Q212" i="5"/>
  <c r="P212" i="5" s="1"/>
  <c r="AI212" i="5" s="1"/>
  <c r="AO124" i="5"/>
  <c r="Z124" i="5"/>
  <c r="AA124" i="5" s="1"/>
  <c r="V124" i="5"/>
  <c r="X124" i="5" s="1"/>
  <c r="U124" i="5" s="1"/>
  <c r="AH124" i="5" s="1"/>
  <c r="Q124" i="5"/>
  <c r="P124" i="5" s="1"/>
  <c r="AI124" i="5" s="1"/>
  <c r="AO207" i="5"/>
  <c r="Z207" i="5"/>
  <c r="AA207" i="5" s="1"/>
  <c r="V207" i="5"/>
  <c r="X207" i="5" s="1"/>
  <c r="U207" i="5" s="1"/>
  <c r="AH207" i="5" s="1"/>
  <c r="Q207" i="5"/>
  <c r="P207" i="5" s="1"/>
  <c r="AI207" i="5" s="1"/>
  <c r="AO232" i="5"/>
  <c r="Z232" i="5"/>
  <c r="AA232" i="5" s="1"/>
  <c r="V232" i="5"/>
  <c r="X232" i="5" s="1"/>
  <c r="U232" i="5" s="1"/>
  <c r="AH232" i="5" s="1"/>
  <c r="Q232" i="5"/>
  <c r="P232" i="5" s="1"/>
  <c r="AI232" i="5" s="1"/>
  <c r="AO200" i="5"/>
  <c r="Z200" i="5"/>
  <c r="AA200" i="5" s="1"/>
  <c r="V200" i="5"/>
  <c r="X200" i="5" s="1"/>
  <c r="U200" i="5" s="1"/>
  <c r="AH200" i="5" s="1"/>
  <c r="Q200" i="5"/>
  <c r="P200" i="5" s="1"/>
  <c r="AI200" i="5" s="1"/>
  <c r="AO36" i="5"/>
  <c r="Z36" i="5"/>
  <c r="AA36" i="5" s="1"/>
  <c r="V36" i="5"/>
  <c r="X36" i="5" s="1"/>
  <c r="U36" i="5" s="1"/>
  <c r="AH36" i="5" s="1"/>
  <c r="Q36" i="5"/>
  <c r="P36" i="5" s="1"/>
  <c r="AI36" i="5" s="1"/>
  <c r="AO311" i="5"/>
  <c r="Z311" i="5"/>
  <c r="AA311" i="5" s="1"/>
  <c r="V311" i="5"/>
  <c r="X311" i="5" s="1"/>
  <c r="U311" i="5" s="1"/>
  <c r="AH311" i="5" s="1"/>
  <c r="Q311" i="5"/>
  <c r="P311" i="5" s="1"/>
  <c r="AI311" i="5" s="1"/>
  <c r="AO133" i="5"/>
  <c r="Z133" i="5"/>
  <c r="AA133" i="5" s="1"/>
  <c r="V133" i="5"/>
  <c r="X133" i="5" s="1"/>
  <c r="U133" i="5" s="1"/>
  <c r="AH133" i="5" s="1"/>
  <c r="Q133" i="5"/>
  <c r="P133" i="5" s="1"/>
  <c r="AI133" i="5" s="1"/>
  <c r="AO177" i="5"/>
  <c r="Z177" i="5"/>
  <c r="AA177" i="5" s="1"/>
  <c r="V177" i="5"/>
  <c r="X177" i="5" s="1"/>
  <c r="U177" i="5" s="1"/>
  <c r="AH177" i="5" s="1"/>
  <c r="Q177" i="5"/>
  <c r="P177" i="5" s="1"/>
  <c r="AI177" i="5" s="1"/>
  <c r="AO99" i="5"/>
  <c r="Z99" i="5"/>
  <c r="AA99" i="5" s="1"/>
  <c r="V99" i="5"/>
  <c r="X99" i="5" s="1"/>
  <c r="U99" i="5" s="1"/>
  <c r="AH99" i="5" s="1"/>
  <c r="Q99" i="5"/>
  <c r="P99" i="5" s="1"/>
  <c r="AI99" i="5" s="1"/>
  <c r="AO86" i="5"/>
  <c r="Z86" i="5"/>
  <c r="AA86" i="5" s="1"/>
  <c r="V86" i="5"/>
  <c r="X86" i="5" s="1"/>
  <c r="U86" i="5" s="1"/>
  <c r="AH86" i="5" s="1"/>
  <c r="Q86" i="5"/>
  <c r="P86" i="5" s="1"/>
  <c r="AI86" i="5" s="1"/>
  <c r="AO216" i="5"/>
  <c r="Z216" i="5"/>
  <c r="AA216" i="5" s="1"/>
  <c r="V216" i="5"/>
  <c r="X216" i="5" s="1"/>
  <c r="U216" i="5" s="1"/>
  <c r="AH216" i="5" s="1"/>
  <c r="Q216" i="5"/>
  <c r="P216" i="5" s="1"/>
  <c r="AI216" i="5" s="1"/>
  <c r="AO284" i="5"/>
  <c r="Z284" i="5"/>
  <c r="AA284" i="5" s="1"/>
  <c r="V284" i="5"/>
  <c r="X284" i="5" s="1"/>
  <c r="U284" i="5" s="1"/>
  <c r="AH284" i="5" s="1"/>
  <c r="Q284" i="5"/>
  <c r="P284" i="5" s="1"/>
  <c r="AI284" i="5" s="1"/>
  <c r="AO176" i="5"/>
  <c r="Z176" i="5"/>
  <c r="AA176" i="5" s="1"/>
  <c r="V176" i="5"/>
  <c r="X176" i="5" s="1"/>
  <c r="U176" i="5" s="1"/>
  <c r="AH176" i="5" s="1"/>
  <c r="Q176" i="5"/>
  <c r="P176" i="5" s="1"/>
  <c r="AI176" i="5" s="1"/>
  <c r="AO88" i="5"/>
  <c r="Z88" i="5"/>
  <c r="AA88" i="5" s="1"/>
  <c r="V88" i="5"/>
  <c r="X88" i="5" s="1"/>
  <c r="U88" i="5" s="1"/>
  <c r="AH88" i="5" s="1"/>
  <c r="Q88" i="5"/>
  <c r="P88" i="5" s="1"/>
  <c r="AI88" i="5" s="1"/>
  <c r="AO254" i="5"/>
  <c r="Z254" i="5"/>
  <c r="AA254" i="5" s="1"/>
  <c r="V254" i="5"/>
  <c r="X254" i="5" s="1"/>
  <c r="U254" i="5" s="1"/>
  <c r="AH254" i="5" s="1"/>
  <c r="Q254" i="5"/>
  <c r="P254" i="5" s="1"/>
  <c r="AI254" i="5" s="1"/>
  <c r="AO48" i="5"/>
  <c r="Z48" i="5"/>
  <c r="AA48" i="5" s="1"/>
  <c r="V48" i="5"/>
  <c r="X48" i="5" s="1"/>
  <c r="U48" i="5" s="1"/>
  <c r="AH48" i="5" s="1"/>
  <c r="Q48" i="5"/>
  <c r="P48" i="5" s="1"/>
  <c r="AI48" i="5" s="1"/>
  <c r="AO21" i="5"/>
  <c r="Z21" i="5"/>
  <c r="AA21" i="5" s="1"/>
  <c r="V21" i="5"/>
  <c r="X21" i="5" s="1"/>
  <c r="U21" i="5" s="1"/>
  <c r="AH21" i="5" s="1"/>
  <c r="Q21" i="5"/>
  <c r="P21" i="5" s="1"/>
  <c r="AI21" i="5" s="1"/>
  <c r="AO302" i="5"/>
  <c r="Z302" i="5"/>
  <c r="AA302" i="5" s="1"/>
  <c r="V302" i="5"/>
  <c r="X302" i="5" s="1"/>
  <c r="U302" i="5" s="1"/>
  <c r="AH302" i="5" s="1"/>
  <c r="Q302" i="5"/>
  <c r="P302" i="5" s="1"/>
  <c r="AI302" i="5" s="1"/>
  <c r="AO273" i="5"/>
  <c r="Z273" i="5"/>
  <c r="AA273" i="5" s="1"/>
  <c r="V273" i="5"/>
  <c r="X273" i="5" s="1"/>
  <c r="U273" i="5" s="1"/>
  <c r="AH273" i="5" s="1"/>
  <c r="Q273" i="5"/>
  <c r="P273" i="5" s="1"/>
  <c r="AI273" i="5" s="1"/>
  <c r="AO185" i="5"/>
  <c r="Z185" i="5"/>
  <c r="AA185" i="5" s="1"/>
  <c r="V185" i="5"/>
  <c r="X185" i="5" s="1"/>
  <c r="U185" i="5" s="1"/>
  <c r="AH185" i="5" s="1"/>
  <c r="Q185" i="5"/>
  <c r="P185" i="5" s="1"/>
  <c r="AI185" i="5" s="1"/>
  <c r="AO102" i="5"/>
  <c r="Z102" i="5"/>
  <c r="AA102" i="5" s="1"/>
  <c r="V102" i="5"/>
  <c r="X102" i="5" s="1"/>
  <c r="U102" i="5" s="1"/>
  <c r="AH102" i="5" s="1"/>
  <c r="Q102" i="5"/>
  <c r="P102" i="5" s="1"/>
  <c r="AI102" i="5" s="1"/>
  <c r="AO37" i="5"/>
  <c r="Z37" i="5"/>
  <c r="AA37" i="5" s="1"/>
  <c r="V37" i="5"/>
  <c r="X37" i="5" s="1"/>
  <c r="U37" i="5" s="1"/>
  <c r="AH37" i="5" s="1"/>
  <c r="Q37" i="5"/>
  <c r="P37" i="5" s="1"/>
  <c r="AI37" i="5" s="1"/>
  <c r="AO285" i="5"/>
  <c r="Z285" i="5"/>
  <c r="AA285" i="5" s="1"/>
  <c r="V285" i="5"/>
  <c r="X285" i="5" s="1"/>
  <c r="U285" i="5" s="1"/>
  <c r="AH285" i="5" s="1"/>
  <c r="Q285" i="5"/>
  <c r="P285" i="5" s="1"/>
  <c r="AI285" i="5" s="1"/>
  <c r="AO171" i="5"/>
  <c r="Z171" i="5"/>
  <c r="AA171" i="5" s="1"/>
  <c r="V171" i="5"/>
  <c r="X171" i="5" s="1"/>
  <c r="U171" i="5" s="1"/>
  <c r="AH171" i="5" s="1"/>
  <c r="Q171" i="5"/>
  <c r="P171" i="5" s="1"/>
  <c r="AI171" i="5" s="1"/>
  <c r="AO251" i="5"/>
  <c r="Z251" i="5"/>
  <c r="AA251" i="5" s="1"/>
  <c r="V251" i="5"/>
  <c r="X251" i="5" s="1"/>
  <c r="U251" i="5" s="1"/>
  <c r="AH251" i="5" s="1"/>
  <c r="Q251" i="5"/>
  <c r="P251" i="5" s="1"/>
  <c r="AI251" i="5" s="1"/>
  <c r="AO199" i="5"/>
  <c r="Z199" i="5"/>
  <c r="AA199" i="5" s="1"/>
  <c r="V199" i="5"/>
  <c r="X199" i="5" s="1"/>
  <c r="U199" i="5" s="1"/>
  <c r="AH199" i="5" s="1"/>
  <c r="Q199" i="5"/>
  <c r="P199" i="5" s="1"/>
  <c r="AI199" i="5" s="1"/>
  <c r="AO188" i="5"/>
  <c r="Z188" i="5"/>
  <c r="AA188" i="5" s="1"/>
  <c r="V188" i="5"/>
  <c r="X188" i="5" s="1"/>
  <c r="U188" i="5" s="1"/>
  <c r="AH188" i="5" s="1"/>
  <c r="Q188" i="5"/>
  <c r="P188" i="5" s="1"/>
  <c r="AI188" i="5" s="1"/>
  <c r="AO143" i="5"/>
  <c r="Z143" i="5"/>
  <c r="AA143" i="5" s="1"/>
  <c r="V143" i="5"/>
  <c r="X143" i="5" s="1"/>
  <c r="U143" i="5" s="1"/>
  <c r="AH143" i="5" s="1"/>
  <c r="Q143" i="5"/>
  <c r="P143" i="5" s="1"/>
  <c r="AI143" i="5" s="1"/>
  <c r="AO250" i="5"/>
  <c r="Z250" i="5"/>
  <c r="AA250" i="5" s="1"/>
  <c r="V250" i="5"/>
  <c r="X250" i="5" s="1"/>
  <c r="U250" i="5" s="1"/>
  <c r="AH250" i="5" s="1"/>
  <c r="Q250" i="5"/>
  <c r="P250" i="5" s="1"/>
  <c r="AI250" i="5" s="1"/>
  <c r="AO105" i="5"/>
  <c r="Z105" i="5"/>
  <c r="AA105" i="5" s="1"/>
  <c r="V105" i="5"/>
  <c r="X105" i="5" s="1"/>
  <c r="U105" i="5" s="1"/>
  <c r="AH105" i="5" s="1"/>
  <c r="Q105" i="5"/>
  <c r="P105" i="5" s="1"/>
  <c r="AI105" i="5" s="1"/>
  <c r="AO106" i="5"/>
  <c r="Z106" i="5"/>
  <c r="AA106" i="5" s="1"/>
  <c r="V106" i="5"/>
  <c r="X106" i="5" s="1"/>
  <c r="U106" i="5" s="1"/>
  <c r="AH106" i="5" s="1"/>
  <c r="Q106" i="5"/>
  <c r="P106" i="5" s="1"/>
  <c r="AI106" i="5" s="1"/>
  <c r="AO89" i="5"/>
  <c r="Z89" i="5"/>
  <c r="AA89" i="5" s="1"/>
  <c r="V89" i="5"/>
  <c r="X89" i="5" s="1"/>
  <c r="U89" i="5" s="1"/>
  <c r="AH89" i="5" s="1"/>
  <c r="Q89" i="5"/>
  <c r="P89" i="5" s="1"/>
  <c r="AI89" i="5" s="1"/>
  <c r="AO226" i="5"/>
  <c r="Z226" i="5"/>
  <c r="AA226" i="5" s="1"/>
  <c r="V226" i="5"/>
  <c r="X226" i="5" s="1"/>
  <c r="U226" i="5" s="1"/>
  <c r="AH226" i="5" s="1"/>
  <c r="Q226" i="5"/>
  <c r="P226" i="5"/>
  <c r="AI226" i="5" s="1"/>
  <c r="AO165" i="5"/>
  <c r="Z165" i="5"/>
  <c r="AA165" i="5" s="1"/>
  <c r="V165" i="5"/>
  <c r="X165" i="5" s="1"/>
  <c r="U165" i="5" s="1"/>
  <c r="AH165" i="5" s="1"/>
  <c r="Q165" i="5"/>
  <c r="P165" i="5" s="1"/>
  <c r="AI165" i="5" s="1"/>
  <c r="AO287" i="5"/>
  <c r="Z287" i="5"/>
  <c r="AA287" i="5" s="1"/>
  <c r="V287" i="5"/>
  <c r="X287" i="5" s="1"/>
  <c r="U287" i="5" s="1"/>
  <c r="AH287" i="5" s="1"/>
  <c r="Q287" i="5"/>
  <c r="P287" i="5" s="1"/>
  <c r="AI287" i="5" s="1"/>
  <c r="AO210" i="5"/>
  <c r="Z210" i="5"/>
  <c r="AA210" i="5" s="1"/>
  <c r="V210" i="5"/>
  <c r="X210" i="5" s="1"/>
  <c r="U210" i="5"/>
  <c r="AH210" i="5" s="1"/>
  <c r="Q210" i="5"/>
  <c r="P210" i="5" s="1"/>
  <c r="AI210" i="5" s="1"/>
  <c r="AO228" i="5"/>
  <c r="Z228" i="5"/>
  <c r="AA228" i="5" s="1"/>
  <c r="V228" i="5"/>
  <c r="X228" i="5" s="1"/>
  <c r="U228" i="5" s="1"/>
  <c r="AH228" i="5" s="1"/>
  <c r="Q228" i="5"/>
  <c r="P228" i="5"/>
  <c r="AI228" i="5" s="1"/>
  <c r="AO120" i="5"/>
  <c r="Z120" i="5"/>
  <c r="AA120" i="5" s="1"/>
  <c r="V120" i="5"/>
  <c r="X120" i="5" s="1"/>
  <c r="U120" i="5" s="1"/>
  <c r="AH120" i="5" s="1"/>
  <c r="Q120" i="5"/>
  <c r="P120" i="5" s="1"/>
  <c r="AI120" i="5" s="1"/>
  <c r="AO203" i="5"/>
  <c r="Z203" i="5"/>
  <c r="AA203" i="5" s="1"/>
  <c r="V203" i="5"/>
  <c r="X203" i="5" s="1"/>
  <c r="U203" i="5" s="1"/>
  <c r="AH203" i="5" s="1"/>
  <c r="Q203" i="5"/>
  <c r="P203" i="5" s="1"/>
  <c r="AI203" i="5" s="1"/>
  <c r="AO309" i="5"/>
  <c r="Z309" i="5"/>
  <c r="AA309" i="5" s="1"/>
  <c r="V309" i="5"/>
  <c r="X309" i="5" s="1"/>
  <c r="U309" i="5" s="1"/>
  <c r="AH309" i="5" s="1"/>
  <c r="Q309" i="5"/>
  <c r="P309" i="5" s="1"/>
  <c r="AI309" i="5" s="1"/>
  <c r="AO299" i="5"/>
  <c r="Z299" i="5"/>
  <c r="AA299" i="5" s="1"/>
  <c r="V299" i="5"/>
  <c r="X299" i="5" s="1"/>
  <c r="U299" i="5" s="1"/>
  <c r="AH299" i="5" s="1"/>
  <c r="Q299" i="5"/>
  <c r="P299" i="5"/>
  <c r="AI299" i="5" s="1"/>
  <c r="AO60" i="5"/>
  <c r="Z60" i="5"/>
  <c r="AA60" i="5" s="1"/>
  <c r="V60" i="5"/>
  <c r="X60" i="5" s="1"/>
  <c r="U60" i="5" s="1"/>
  <c r="AH60" i="5" s="1"/>
  <c r="Q60" i="5"/>
  <c r="P60" i="5" s="1"/>
  <c r="AI60" i="5" s="1"/>
  <c r="AO59" i="5"/>
  <c r="Z59" i="5"/>
  <c r="AA59" i="5" s="1"/>
  <c r="V59" i="5"/>
  <c r="X59" i="5" s="1"/>
  <c r="U59" i="5" s="1"/>
  <c r="AH59" i="5" s="1"/>
  <c r="Q59" i="5"/>
  <c r="P59" i="5" s="1"/>
  <c r="AI59" i="5" s="1"/>
  <c r="AO252" i="5"/>
  <c r="AB252" i="5"/>
  <c r="Z252" i="5"/>
  <c r="V252" i="5"/>
  <c r="X252" i="5" s="1"/>
  <c r="U252" i="5" s="1"/>
  <c r="AH252" i="5" s="1"/>
  <c r="Q252" i="5"/>
  <c r="P252" i="5" s="1"/>
  <c r="AI252" i="5" s="1"/>
  <c r="AO262" i="5"/>
  <c r="AB262" i="5"/>
  <c r="Z262" i="5"/>
  <c r="AA262" i="5" s="1"/>
  <c r="V262" i="5"/>
  <c r="X262" i="5" s="1"/>
  <c r="U262" i="5" s="1"/>
  <c r="AH262" i="5" s="1"/>
  <c r="Q262" i="5"/>
  <c r="P262" i="5" s="1"/>
  <c r="AI262" i="5" s="1"/>
  <c r="AO209" i="5"/>
  <c r="Z209" i="5"/>
  <c r="AA209" i="5" s="1"/>
  <c r="V209" i="5"/>
  <c r="X209" i="5" s="1"/>
  <c r="U209" i="5"/>
  <c r="AH209" i="5" s="1"/>
  <c r="Q209" i="5"/>
  <c r="P209" i="5" s="1"/>
  <c r="AI209" i="5" s="1"/>
  <c r="AO234" i="5"/>
  <c r="Z234" i="5"/>
  <c r="AA234" i="5" s="1"/>
  <c r="V234" i="5"/>
  <c r="X234" i="5" s="1"/>
  <c r="U234" i="5" s="1"/>
  <c r="AH234" i="5" s="1"/>
  <c r="Q234" i="5"/>
  <c r="P234" i="5" s="1"/>
  <c r="AI234" i="5" s="1"/>
  <c r="AO121" i="5"/>
  <c r="Z121" i="5"/>
  <c r="AA121" i="5" s="1"/>
  <c r="V121" i="5"/>
  <c r="X121" i="5" s="1"/>
  <c r="U121" i="5" s="1"/>
  <c r="AH121" i="5" s="1"/>
  <c r="Q121" i="5"/>
  <c r="P121" i="5" s="1"/>
  <c r="AI121" i="5" s="1"/>
  <c r="AO122" i="5"/>
  <c r="Z122" i="5"/>
  <c r="AA122" i="5" s="1"/>
  <c r="V122" i="5"/>
  <c r="X122" i="5" s="1"/>
  <c r="U122" i="5" s="1"/>
  <c r="AH122" i="5" s="1"/>
  <c r="Q122" i="5"/>
  <c r="P122" i="5" s="1"/>
  <c r="AI122" i="5" s="1"/>
  <c r="AO146" i="5"/>
  <c r="Z146" i="5"/>
  <c r="AA146" i="5" s="1"/>
  <c r="V146" i="5"/>
  <c r="X146" i="5" s="1"/>
  <c r="U146" i="5" s="1"/>
  <c r="AH146" i="5" s="1"/>
  <c r="Q146" i="5"/>
  <c r="P146" i="5" s="1"/>
  <c r="AI146" i="5" s="1"/>
  <c r="AO261" i="5"/>
  <c r="Z261" i="5"/>
  <c r="AA261" i="5" s="1"/>
  <c r="V261" i="5"/>
  <c r="X261" i="5" s="1"/>
  <c r="U261" i="5" s="1"/>
  <c r="AH261" i="5" s="1"/>
  <c r="Q261" i="5"/>
  <c r="P261" i="5" s="1"/>
  <c r="AI261" i="5" s="1"/>
  <c r="AO217" i="5"/>
  <c r="Z217" i="5"/>
  <c r="AA217" i="5" s="1"/>
  <c r="V217" i="5"/>
  <c r="X217" i="5" s="1"/>
  <c r="U217" i="5" s="1"/>
  <c r="AH217" i="5" s="1"/>
  <c r="Q217" i="5"/>
  <c r="P217" i="5" s="1"/>
  <c r="AI217" i="5" s="1"/>
  <c r="AO141" i="5"/>
  <c r="Z141" i="5"/>
  <c r="AA141" i="5" s="1"/>
  <c r="V141" i="5"/>
  <c r="X141" i="5" s="1"/>
  <c r="U141" i="5" s="1"/>
  <c r="AH141" i="5" s="1"/>
  <c r="Q141" i="5"/>
  <c r="P141" i="5"/>
  <c r="AI141" i="5" s="1"/>
  <c r="AO279" i="5"/>
  <c r="Z279" i="5"/>
  <c r="AA279" i="5" s="1"/>
  <c r="V279" i="5"/>
  <c r="X279" i="5" s="1"/>
  <c r="U279" i="5" s="1"/>
  <c r="AH279" i="5" s="1"/>
  <c r="Q279" i="5"/>
  <c r="P279" i="5" s="1"/>
  <c r="AI279" i="5" s="1"/>
  <c r="AO253" i="5"/>
  <c r="Z253" i="5"/>
  <c r="AA253" i="5" s="1"/>
  <c r="V253" i="5"/>
  <c r="X253" i="5" s="1"/>
  <c r="U253" i="5" s="1"/>
  <c r="AH253" i="5" s="1"/>
  <c r="Q253" i="5"/>
  <c r="P253" i="5" s="1"/>
  <c r="AI253" i="5" s="1"/>
  <c r="AO123" i="5"/>
  <c r="Z123" i="5"/>
  <c r="AA123" i="5" s="1"/>
  <c r="V123" i="5"/>
  <c r="X123" i="5" s="1"/>
  <c r="U123" i="5" s="1"/>
  <c r="AH123" i="5" s="1"/>
  <c r="Q123" i="5"/>
  <c r="P123" i="5" s="1"/>
  <c r="AI123" i="5" s="1"/>
  <c r="AO32" i="5"/>
  <c r="Z32" i="5"/>
  <c r="AA32" i="5" s="1"/>
  <c r="V32" i="5"/>
  <c r="X32" i="5" s="1"/>
  <c r="U32" i="5" s="1"/>
  <c r="AH32" i="5" s="1"/>
  <c r="Q32" i="5"/>
  <c r="P32" i="5" s="1"/>
  <c r="AI32" i="5" s="1"/>
  <c r="AO147" i="5"/>
  <c r="Z147" i="5"/>
  <c r="AA147" i="5" s="1"/>
  <c r="V147" i="5"/>
  <c r="X147" i="5" s="1"/>
  <c r="U147" i="5" s="1"/>
  <c r="AH147" i="5" s="1"/>
  <c r="Q147" i="5"/>
  <c r="P147" i="5" s="1"/>
  <c r="AI147" i="5" s="1"/>
  <c r="AO235" i="5"/>
  <c r="Z235" i="5"/>
  <c r="AA235" i="5" s="1"/>
  <c r="V235" i="5"/>
  <c r="X235" i="5" s="1"/>
  <c r="U235" i="5" s="1"/>
  <c r="AH235" i="5" s="1"/>
  <c r="Q235" i="5"/>
  <c r="P235" i="5" s="1"/>
  <c r="AI235" i="5" s="1"/>
  <c r="AO196" i="5"/>
  <c r="Z196" i="5"/>
  <c r="AA196" i="5" s="1"/>
  <c r="V196" i="5"/>
  <c r="X196" i="5" s="1"/>
  <c r="U196" i="5" s="1"/>
  <c r="AH196" i="5" s="1"/>
  <c r="Q196" i="5"/>
  <c r="P196" i="5" s="1"/>
  <c r="AI196" i="5" s="1"/>
  <c r="AO298" i="5"/>
  <c r="Z298" i="5"/>
  <c r="AA298" i="5" s="1"/>
  <c r="V298" i="5"/>
  <c r="X298" i="5" s="1"/>
  <c r="U298" i="5" s="1"/>
  <c r="AH298" i="5" s="1"/>
  <c r="Q298" i="5"/>
  <c r="P298" i="5" s="1"/>
  <c r="AI298" i="5" s="1"/>
  <c r="AO116" i="5"/>
  <c r="Z116" i="5"/>
  <c r="AA116" i="5" s="1"/>
  <c r="V116" i="5"/>
  <c r="X116" i="5" s="1"/>
  <c r="U116" i="5" s="1"/>
  <c r="AH116" i="5" s="1"/>
  <c r="Q116" i="5"/>
  <c r="P116" i="5" s="1"/>
  <c r="AI116" i="5" s="1"/>
  <c r="AO283" i="5"/>
  <c r="Z283" i="5"/>
  <c r="AA283" i="5" s="1"/>
  <c r="V283" i="5"/>
  <c r="X283" i="5" s="1"/>
  <c r="U283" i="5" s="1"/>
  <c r="AH283" i="5" s="1"/>
  <c r="Q283" i="5"/>
  <c r="P283" i="5" s="1"/>
  <c r="AI283" i="5" s="1"/>
  <c r="AO290" i="5"/>
  <c r="Z290" i="5"/>
  <c r="AA290" i="5" s="1"/>
  <c r="V290" i="5"/>
  <c r="X290" i="5" s="1"/>
  <c r="U290" i="5" s="1"/>
  <c r="AH290" i="5" s="1"/>
  <c r="Q290" i="5"/>
  <c r="P290" i="5" s="1"/>
  <c r="AI290" i="5" s="1"/>
  <c r="AO277" i="5"/>
  <c r="Z277" i="5"/>
  <c r="AA277" i="5" s="1"/>
  <c r="V277" i="5"/>
  <c r="X277" i="5" s="1"/>
  <c r="U277" i="5" s="1"/>
  <c r="AH277" i="5" s="1"/>
  <c r="Q277" i="5"/>
  <c r="P277" i="5" s="1"/>
  <c r="AI277" i="5" s="1"/>
  <c r="AO58" i="5"/>
  <c r="Z58" i="5"/>
  <c r="AA58" i="5" s="1"/>
  <c r="V58" i="5"/>
  <c r="X58" i="5" s="1"/>
  <c r="U58" i="5" s="1"/>
  <c r="AH58" i="5" s="1"/>
  <c r="Q58" i="5"/>
  <c r="P58" i="5" s="1"/>
  <c r="AI58" i="5" s="1"/>
  <c r="AO25" i="5"/>
  <c r="Z25" i="5"/>
  <c r="AA25" i="5" s="1"/>
  <c r="V25" i="5"/>
  <c r="X25" i="5" s="1"/>
  <c r="U25" i="5" s="1"/>
  <c r="AH25" i="5" s="1"/>
  <c r="Q25" i="5"/>
  <c r="P25" i="5" s="1"/>
  <c r="AI25" i="5" s="1"/>
  <c r="AO175" i="5"/>
  <c r="Z175" i="5"/>
  <c r="AA175" i="5" s="1"/>
  <c r="V175" i="5"/>
  <c r="X175" i="5" s="1"/>
  <c r="U175" i="5" s="1"/>
  <c r="AH175" i="5" s="1"/>
  <c r="Q175" i="5"/>
  <c r="P175" i="5" s="1"/>
  <c r="AI175" i="5" s="1"/>
  <c r="AO91" i="5"/>
  <c r="Z91" i="5"/>
  <c r="AA91" i="5" s="1"/>
  <c r="V91" i="5"/>
  <c r="X91" i="5" s="1"/>
  <c r="U91" i="5" s="1"/>
  <c r="AH91" i="5" s="1"/>
  <c r="Q91" i="5"/>
  <c r="P91" i="5" s="1"/>
  <c r="AI91" i="5" s="1"/>
  <c r="AO98" i="5"/>
  <c r="Z98" i="5"/>
  <c r="AA98" i="5" s="1"/>
  <c r="V98" i="5"/>
  <c r="X98" i="5" s="1"/>
  <c r="U98" i="5" s="1"/>
  <c r="AH98" i="5" s="1"/>
  <c r="Q98" i="5"/>
  <c r="P98" i="5" s="1"/>
  <c r="AI98" i="5" s="1"/>
  <c r="AO206" i="5"/>
  <c r="Z206" i="5"/>
  <c r="AA206" i="5" s="1"/>
  <c r="V206" i="5"/>
  <c r="X206" i="5" s="1"/>
  <c r="U206" i="5" s="1"/>
  <c r="AH206" i="5" s="1"/>
  <c r="Q206" i="5"/>
  <c r="P206" i="5" s="1"/>
  <c r="AI206" i="5" s="1"/>
  <c r="AO27" i="5"/>
  <c r="Z27" i="5"/>
  <c r="AA27" i="5" s="1"/>
  <c r="V27" i="5"/>
  <c r="X27" i="5" s="1"/>
  <c r="U27" i="5" s="1"/>
  <c r="AH27" i="5" s="1"/>
  <c r="Q27" i="5"/>
  <c r="P27" i="5" s="1"/>
  <c r="AI27" i="5" s="1"/>
  <c r="AO139" i="5"/>
  <c r="Z139" i="5"/>
  <c r="AA139" i="5" s="1"/>
  <c r="V139" i="5"/>
  <c r="X139" i="5" s="1"/>
  <c r="U139" i="5" s="1"/>
  <c r="AH139" i="5" s="1"/>
  <c r="Q139" i="5"/>
  <c r="P139" i="5" s="1"/>
  <c r="AI139" i="5" s="1"/>
  <c r="AO237" i="5"/>
  <c r="Z237" i="5"/>
  <c r="AA237" i="5" s="1"/>
  <c r="V237" i="5"/>
  <c r="X237" i="5" s="1"/>
  <c r="U237" i="5" s="1"/>
  <c r="AH237" i="5" s="1"/>
  <c r="Q237" i="5"/>
  <c r="P237" i="5" s="1"/>
  <c r="AI237" i="5" s="1"/>
  <c r="AO301" i="5"/>
  <c r="Z301" i="5"/>
  <c r="AA301" i="5" s="1"/>
  <c r="V301" i="5"/>
  <c r="X301" i="5" s="1"/>
  <c r="U301" i="5" s="1"/>
  <c r="AH301" i="5" s="1"/>
  <c r="Q301" i="5"/>
  <c r="P301" i="5" s="1"/>
  <c r="AI301" i="5" s="1"/>
  <c r="AO291" i="5"/>
  <c r="Z291" i="5"/>
  <c r="AA291" i="5" s="1"/>
  <c r="V291" i="5"/>
  <c r="X291" i="5" s="1"/>
  <c r="U291" i="5" s="1"/>
  <c r="AH291" i="5" s="1"/>
  <c r="Q291" i="5"/>
  <c r="P291" i="5" s="1"/>
  <c r="AI291" i="5" s="1"/>
  <c r="AO239" i="5"/>
  <c r="Z239" i="5"/>
  <c r="AA239" i="5" s="1"/>
  <c r="V239" i="5"/>
  <c r="X239" i="5" s="1"/>
  <c r="U239" i="5" s="1"/>
  <c r="AH239" i="5" s="1"/>
  <c r="Q239" i="5"/>
  <c r="P239" i="5" s="1"/>
  <c r="AI239" i="5" s="1"/>
  <c r="AO307" i="5"/>
  <c r="Z307" i="5"/>
  <c r="AA307" i="5" s="1"/>
  <c r="V307" i="5"/>
  <c r="X307" i="5" s="1"/>
  <c r="U307" i="5" s="1"/>
  <c r="AH307" i="5" s="1"/>
  <c r="Q307" i="5"/>
  <c r="P307" i="5" s="1"/>
  <c r="AI307" i="5" s="1"/>
  <c r="AO281" i="5"/>
  <c r="Z281" i="5"/>
  <c r="AA281" i="5" s="1"/>
  <c r="V281" i="5"/>
  <c r="X281" i="5" s="1"/>
  <c r="U281" i="5" s="1"/>
  <c r="AH281" i="5" s="1"/>
  <c r="Q281" i="5"/>
  <c r="P281" i="5" s="1"/>
  <c r="AI281" i="5" s="1"/>
  <c r="AO267" i="5"/>
  <c r="Z267" i="5"/>
  <c r="AA267" i="5" s="1"/>
  <c r="V267" i="5"/>
  <c r="X267" i="5" s="1"/>
  <c r="U267" i="5" s="1"/>
  <c r="AH267" i="5" s="1"/>
  <c r="Q267" i="5"/>
  <c r="P267" i="5" s="1"/>
  <c r="AI267" i="5" s="1"/>
  <c r="AO222" i="5"/>
  <c r="Z222" i="5"/>
  <c r="AA222" i="5" s="1"/>
  <c r="V222" i="5"/>
  <c r="X222" i="5" s="1"/>
  <c r="U222" i="5" s="1"/>
  <c r="AH222" i="5" s="1"/>
  <c r="Q222" i="5"/>
  <c r="P222" i="5" s="1"/>
  <c r="AI222" i="5" s="1"/>
  <c r="AO149" i="5"/>
  <c r="Z149" i="5"/>
  <c r="AA149" i="5" s="1"/>
  <c r="V149" i="5"/>
  <c r="X149" i="5" s="1"/>
  <c r="U149" i="5" s="1"/>
  <c r="AH149" i="5" s="1"/>
  <c r="Q149" i="5"/>
  <c r="P149" i="5" s="1"/>
  <c r="AI149" i="5" s="1"/>
  <c r="AO294" i="5"/>
  <c r="Z294" i="5"/>
  <c r="AA294" i="5" s="1"/>
  <c r="V294" i="5"/>
  <c r="X294" i="5" s="1"/>
  <c r="U294" i="5" s="1"/>
  <c r="AH294" i="5" s="1"/>
  <c r="Q294" i="5"/>
  <c r="P294" i="5" s="1"/>
  <c r="AI294" i="5" s="1"/>
  <c r="AO145" i="5"/>
  <c r="Z145" i="5"/>
  <c r="AA145" i="5" s="1"/>
  <c r="V145" i="5"/>
  <c r="X145" i="5" s="1"/>
  <c r="U145" i="5" s="1"/>
  <c r="AH145" i="5" s="1"/>
  <c r="Q145" i="5"/>
  <c r="P145" i="5" s="1"/>
  <c r="AI145" i="5" s="1"/>
  <c r="AO17" i="5"/>
  <c r="Z17" i="5"/>
  <c r="AA17" i="5" s="1"/>
  <c r="V17" i="5"/>
  <c r="X17" i="5" s="1"/>
  <c r="U17" i="5" s="1"/>
  <c r="AH17" i="5" s="1"/>
  <c r="Q17" i="5"/>
  <c r="P17" i="5" s="1"/>
  <c r="AI17" i="5" s="1"/>
  <c r="AO14" i="5"/>
  <c r="Z14" i="5"/>
  <c r="AA14" i="5" s="1"/>
  <c r="V14" i="5"/>
  <c r="X14" i="5" s="1"/>
  <c r="U14" i="5" s="1"/>
  <c r="AH14" i="5" s="1"/>
  <c r="Q14" i="5"/>
  <c r="P14" i="5" s="1"/>
  <c r="AI14" i="5" s="1"/>
  <c r="AO15" i="5"/>
  <c r="Z15" i="5"/>
  <c r="AA15" i="5" s="1"/>
  <c r="V15" i="5"/>
  <c r="X15" i="5" s="1"/>
  <c r="U15" i="5" s="1"/>
  <c r="AH15" i="5" s="1"/>
  <c r="Q15" i="5"/>
  <c r="P15" i="5" s="1"/>
  <c r="AI15" i="5" s="1"/>
  <c r="AO26" i="5"/>
  <c r="Z26" i="5"/>
  <c r="AA26" i="5" s="1"/>
  <c r="V26" i="5"/>
  <c r="X26" i="5" s="1"/>
  <c r="U26" i="5" s="1"/>
  <c r="AH26" i="5" s="1"/>
  <c r="Q26" i="5"/>
  <c r="P26" i="5" s="1"/>
  <c r="AI26" i="5" s="1"/>
  <c r="AO107" i="5"/>
  <c r="Z107" i="5"/>
  <c r="AA107" i="5" s="1"/>
  <c r="V107" i="5"/>
  <c r="X107" i="5" s="1"/>
  <c r="U107" i="5" s="1"/>
  <c r="AH107" i="5" s="1"/>
  <c r="Q107" i="5"/>
  <c r="P107" i="5" s="1"/>
  <c r="AI107" i="5" s="1"/>
  <c r="AO157" i="5"/>
  <c r="Z157" i="5"/>
  <c r="AA157" i="5" s="1"/>
  <c r="V157" i="5"/>
  <c r="X157" i="5" s="1"/>
  <c r="U157" i="5" s="1"/>
  <c r="AH157" i="5" s="1"/>
  <c r="Q157" i="5"/>
  <c r="P157" i="5" s="1"/>
  <c r="AI157" i="5" s="1"/>
  <c r="AO13" i="5"/>
  <c r="Z13" i="5"/>
  <c r="AA13" i="5" s="1"/>
  <c r="V13" i="5"/>
  <c r="X13" i="5" s="1"/>
  <c r="U13" i="5" s="1"/>
  <c r="AH13" i="5" s="1"/>
  <c r="Q13" i="5"/>
  <c r="P13" i="5" s="1"/>
  <c r="AI13" i="5" s="1"/>
  <c r="AO82" i="5"/>
  <c r="Z82" i="5"/>
  <c r="AA82" i="5" s="1"/>
  <c r="V82" i="5"/>
  <c r="X82" i="5" s="1"/>
  <c r="U82" i="5" s="1"/>
  <c r="AH82" i="5" s="1"/>
  <c r="Q82" i="5"/>
  <c r="P82" i="5" s="1"/>
  <c r="AI82" i="5" s="1"/>
  <c r="AO173" i="5"/>
  <c r="Z173" i="5"/>
  <c r="AA173" i="5" s="1"/>
  <c r="V173" i="5"/>
  <c r="X173" i="5" s="1"/>
  <c r="U173" i="5" s="1"/>
  <c r="AH173" i="5" s="1"/>
  <c r="Q173" i="5"/>
  <c r="P173" i="5" s="1"/>
  <c r="AI173" i="5" s="1"/>
  <c r="AO96" i="5"/>
  <c r="Z96" i="5"/>
  <c r="AA96" i="5" s="1"/>
  <c r="V96" i="5"/>
  <c r="X96" i="5" s="1"/>
  <c r="U96" i="5" s="1"/>
  <c r="AH96" i="5" s="1"/>
  <c r="Q96" i="5"/>
  <c r="P96" i="5" s="1"/>
  <c r="AI96" i="5" s="1"/>
  <c r="AO256" i="5"/>
  <c r="Z256" i="5"/>
  <c r="AA256" i="5" s="1"/>
  <c r="V256" i="5"/>
  <c r="X256" i="5" s="1"/>
  <c r="U256" i="5" s="1"/>
  <c r="AH256" i="5" s="1"/>
  <c r="Q256" i="5"/>
  <c r="P256" i="5" s="1"/>
  <c r="AI256" i="5" s="1"/>
  <c r="AO92" i="5"/>
  <c r="Z92" i="5"/>
  <c r="AA92" i="5" s="1"/>
  <c r="V92" i="5"/>
  <c r="X92" i="5" s="1"/>
  <c r="U92" i="5" s="1"/>
  <c r="AH92" i="5" s="1"/>
  <c r="Q92" i="5"/>
  <c r="P92" i="5" s="1"/>
  <c r="AI92" i="5" s="1"/>
  <c r="AO127" i="5"/>
  <c r="Z127" i="5"/>
  <c r="AA127" i="5" s="1"/>
  <c r="V127" i="5"/>
  <c r="X127" i="5" s="1"/>
  <c r="U127" i="5" s="1"/>
  <c r="AH127" i="5" s="1"/>
  <c r="Q127" i="5"/>
  <c r="P127" i="5" s="1"/>
  <c r="AI127" i="5" s="1"/>
  <c r="AO276" i="5"/>
  <c r="Z276" i="5"/>
  <c r="AA276" i="5" s="1"/>
  <c r="V276" i="5"/>
  <c r="X276" i="5" s="1"/>
  <c r="U276" i="5" s="1"/>
  <c r="AH276" i="5" s="1"/>
  <c r="Q276" i="5"/>
  <c r="P276" i="5" s="1"/>
  <c r="AI276" i="5" s="1"/>
  <c r="AO214" i="5"/>
  <c r="Z214" i="5"/>
  <c r="AA214" i="5" s="1"/>
  <c r="V214" i="5"/>
  <c r="X214" i="5" s="1"/>
  <c r="U214" i="5" s="1"/>
  <c r="AH214" i="5" s="1"/>
  <c r="Q214" i="5"/>
  <c r="P214" i="5" s="1"/>
  <c r="AI214" i="5" s="1"/>
  <c r="AO182" i="5"/>
  <c r="Z182" i="5"/>
  <c r="AA182" i="5" s="1"/>
  <c r="V182" i="5"/>
  <c r="X182" i="5" s="1"/>
  <c r="U182" i="5" s="1"/>
  <c r="AH182" i="5" s="1"/>
  <c r="Q182" i="5"/>
  <c r="P182" i="5" s="1"/>
  <c r="AI182" i="5" s="1"/>
  <c r="AO110" i="5"/>
  <c r="Z110" i="5"/>
  <c r="AA110" i="5" s="1"/>
  <c r="V110" i="5"/>
  <c r="X110" i="5" s="1"/>
  <c r="U110" i="5" s="1"/>
  <c r="AH110" i="5" s="1"/>
  <c r="Q110" i="5"/>
  <c r="P110" i="5" s="1"/>
  <c r="AI110" i="5" s="1"/>
  <c r="AO87" i="5"/>
  <c r="Z87" i="5"/>
  <c r="AA87" i="5" s="1"/>
  <c r="V87" i="5"/>
  <c r="X87" i="5" s="1"/>
  <c r="U87" i="5" s="1"/>
  <c r="AH87" i="5" s="1"/>
  <c r="Q87" i="5"/>
  <c r="P87" i="5" s="1"/>
  <c r="AI87" i="5" s="1"/>
  <c r="AO30" i="5"/>
  <c r="Z30" i="5"/>
  <c r="AA30" i="5" s="1"/>
  <c r="V30" i="5"/>
  <c r="X30" i="5" s="1"/>
  <c r="U30" i="5" s="1"/>
  <c r="AH30" i="5" s="1"/>
  <c r="Q30" i="5"/>
  <c r="P30" i="5" s="1"/>
  <c r="AI30" i="5" s="1"/>
  <c r="AO29" i="5"/>
  <c r="Z29" i="5"/>
  <c r="AA29" i="5" s="1"/>
  <c r="V29" i="5"/>
  <c r="X29" i="5" s="1"/>
  <c r="U29" i="5" s="1"/>
  <c r="AH29" i="5" s="1"/>
  <c r="Q29" i="5"/>
  <c r="P29" i="5" s="1"/>
  <c r="AI29" i="5" s="1"/>
  <c r="AO138" i="5"/>
  <c r="Z138" i="5"/>
  <c r="AA138" i="5" s="1"/>
  <c r="V138" i="5"/>
  <c r="X138" i="5" s="1"/>
  <c r="U138" i="5" s="1"/>
  <c r="AH138" i="5" s="1"/>
  <c r="Q138" i="5"/>
  <c r="P138" i="5" s="1"/>
  <c r="AI138" i="5" s="1"/>
  <c r="AO308" i="5"/>
  <c r="Z308" i="5"/>
  <c r="AA308" i="5" s="1"/>
  <c r="V308" i="5"/>
  <c r="X308" i="5" s="1"/>
  <c r="U308" i="5" s="1"/>
  <c r="AH308" i="5" s="1"/>
  <c r="Q308" i="5"/>
  <c r="P308" i="5" s="1"/>
  <c r="AI308" i="5" s="1"/>
  <c r="AO259" i="5"/>
  <c r="Z259" i="5"/>
  <c r="AA259" i="5" s="1"/>
  <c r="V259" i="5"/>
  <c r="X259" i="5" s="1"/>
  <c r="U259" i="5" s="1"/>
  <c r="AH259" i="5" s="1"/>
  <c r="Q259" i="5"/>
  <c r="P259" i="5" s="1"/>
  <c r="AI259" i="5" s="1"/>
  <c r="AO57" i="5"/>
  <c r="Z57" i="5"/>
  <c r="AA57" i="5" s="1"/>
  <c r="V57" i="5"/>
  <c r="X57" i="5" s="1"/>
  <c r="U57" i="5" s="1"/>
  <c r="AH57" i="5" s="1"/>
  <c r="Q57" i="5"/>
  <c r="P57" i="5" s="1"/>
  <c r="AI57" i="5" s="1"/>
  <c r="AO220" i="5"/>
  <c r="Z220" i="5"/>
  <c r="AA220" i="5" s="1"/>
  <c r="V220" i="5"/>
  <c r="X220" i="5" s="1"/>
  <c r="U220" i="5" s="1"/>
  <c r="AH220" i="5" s="1"/>
  <c r="Q220" i="5"/>
  <c r="P220" i="5" s="1"/>
  <c r="AI220" i="5" s="1"/>
  <c r="AO94" i="5"/>
  <c r="Z94" i="5"/>
  <c r="AA94" i="5" s="1"/>
  <c r="V94" i="5"/>
  <c r="X94" i="5" s="1"/>
  <c r="U94" i="5" s="1"/>
  <c r="AH94" i="5" s="1"/>
  <c r="Q94" i="5"/>
  <c r="P94" i="5" s="1"/>
  <c r="AI94" i="5" s="1"/>
  <c r="AO168" i="5"/>
  <c r="Z168" i="5"/>
  <c r="AA168" i="5" s="1"/>
  <c r="V168" i="5"/>
  <c r="X168" i="5" s="1"/>
  <c r="U168" i="5" s="1"/>
  <c r="AH168" i="5" s="1"/>
  <c r="Q168" i="5"/>
  <c r="P168" i="5" s="1"/>
  <c r="AI168" i="5" s="1"/>
  <c r="AO154" i="5"/>
  <c r="Z154" i="5"/>
  <c r="AA154" i="5" s="1"/>
  <c r="V154" i="5"/>
  <c r="X154" i="5" s="1"/>
  <c r="U154" i="5" s="1"/>
  <c r="AH154" i="5" s="1"/>
  <c r="Q154" i="5"/>
  <c r="P154" i="5" s="1"/>
  <c r="AI154" i="5" s="1"/>
  <c r="AO101" i="5"/>
  <c r="Z101" i="5"/>
  <c r="AA101" i="5" s="1"/>
  <c r="V101" i="5"/>
  <c r="X101" i="5" s="1"/>
  <c r="U101" i="5" s="1"/>
  <c r="AH101" i="5" s="1"/>
  <c r="Q101" i="5"/>
  <c r="P101" i="5" s="1"/>
  <c r="AI101" i="5" s="1"/>
  <c r="AO282" i="5"/>
  <c r="Z282" i="5"/>
  <c r="AA282" i="5" s="1"/>
  <c r="V282" i="5"/>
  <c r="X282" i="5" s="1"/>
  <c r="U282" i="5" s="1"/>
  <c r="AH282" i="5" s="1"/>
  <c r="Q282" i="5"/>
  <c r="P282" i="5" s="1"/>
  <c r="AI282" i="5" s="1"/>
  <c r="AO45" i="5"/>
  <c r="Z45" i="5"/>
  <c r="AA45" i="5" s="1"/>
  <c r="V45" i="5"/>
  <c r="X45" i="5" s="1"/>
  <c r="U45" i="5" s="1"/>
  <c r="AH45" i="5" s="1"/>
  <c r="Q45" i="5"/>
  <c r="P45" i="5" s="1"/>
  <c r="AI45" i="5" s="1"/>
  <c r="AO260" i="5"/>
  <c r="Z260" i="5"/>
  <c r="AA260" i="5" s="1"/>
  <c r="V260" i="5"/>
  <c r="X260" i="5" s="1"/>
  <c r="U260" i="5" s="1"/>
  <c r="AH260" i="5" s="1"/>
  <c r="Q260" i="5"/>
  <c r="P260" i="5" s="1"/>
  <c r="AI260" i="5" s="1"/>
  <c r="AO56" i="5"/>
  <c r="Z56" i="5"/>
  <c r="AA56" i="5" s="1"/>
  <c r="V56" i="5"/>
  <c r="X56" i="5" s="1"/>
  <c r="U56" i="5" s="1"/>
  <c r="AH56" i="5" s="1"/>
  <c r="Q56" i="5"/>
  <c r="P56" i="5" s="1"/>
  <c r="AI56" i="5" s="1"/>
  <c r="AO258" i="5"/>
  <c r="Z258" i="5"/>
  <c r="AA258" i="5" s="1"/>
  <c r="V258" i="5"/>
  <c r="X258" i="5" s="1"/>
  <c r="U258" i="5" s="1"/>
  <c r="AH258" i="5" s="1"/>
  <c r="Q258" i="5"/>
  <c r="P258" i="5" s="1"/>
  <c r="AI258" i="5" s="1"/>
  <c r="AO295" i="5"/>
  <c r="Z295" i="5"/>
  <c r="AA295" i="5" s="1"/>
  <c r="V295" i="5"/>
  <c r="X295" i="5" s="1"/>
  <c r="U295" i="5" s="1"/>
  <c r="AH295" i="5" s="1"/>
  <c r="Q295" i="5"/>
  <c r="P295" i="5" s="1"/>
  <c r="AI295" i="5" s="1"/>
  <c r="AO184" i="5"/>
  <c r="Z184" i="5"/>
  <c r="AA184" i="5" s="1"/>
  <c r="V184" i="5"/>
  <c r="X184" i="5" s="1"/>
  <c r="U184" i="5" s="1"/>
  <c r="AH184" i="5" s="1"/>
  <c r="Q184" i="5"/>
  <c r="P184" i="5" s="1"/>
  <c r="AI184" i="5" s="1"/>
  <c r="AO229" i="5"/>
  <c r="Z229" i="5"/>
  <c r="AA229" i="5" s="1"/>
  <c r="V229" i="5"/>
  <c r="X229" i="5" s="1"/>
  <c r="U229" i="5" s="1"/>
  <c r="AH229" i="5" s="1"/>
  <c r="Q229" i="5"/>
  <c r="P229" i="5" s="1"/>
  <c r="AI229" i="5" s="1"/>
  <c r="AO33" i="5"/>
  <c r="Z33" i="5"/>
  <c r="AA33" i="5" s="1"/>
  <c r="V33" i="5"/>
  <c r="X33" i="5" s="1"/>
  <c r="U33" i="5" s="1"/>
  <c r="AH33" i="5" s="1"/>
  <c r="Q33" i="5"/>
  <c r="P33" i="5" s="1"/>
  <c r="AI33" i="5" s="1"/>
  <c r="AO300" i="5"/>
  <c r="Z300" i="5"/>
  <c r="AA300" i="5" s="1"/>
  <c r="V300" i="5"/>
  <c r="X300" i="5" s="1"/>
  <c r="U300" i="5" s="1"/>
  <c r="AH300" i="5" s="1"/>
  <c r="Q300" i="5"/>
  <c r="P300" i="5" s="1"/>
  <c r="AI300" i="5" s="1"/>
  <c r="AO111" i="5"/>
  <c r="Z111" i="5"/>
  <c r="AA111" i="5" s="1"/>
  <c r="V111" i="5"/>
  <c r="X111" i="5" s="1"/>
  <c r="U111" i="5" s="1"/>
  <c r="AH111" i="5" s="1"/>
  <c r="Q111" i="5"/>
  <c r="P111" i="5" s="1"/>
  <c r="AI111" i="5" s="1"/>
  <c r="AO129" i="5"/>
  <c r="Z129" i="5"/>
  <c r="AA129" i="5" s="1"/>
  <c r="V129" i="5"/>
  <c r="X129" i="5" s="1"/>
  <c r="U129" i="5" s="1"/>
  <c r="AH129" i="5" s="1"/>
  <c r="Q129" i="5"/>
  <c r="P129" i="5" s="1"/>
  <c r="AI129" i="5" s="1"/>
  <c r="AO108" i="5"/>
  <c r="Z108" i="5"/>
  <c r="AA108" i="5" s="1"/>
  <c r="V108" i="5"/>
  <c r="X108" i="5" s="1"/>
  <c r="U108" i="5" s="1"/>
  <c r="AH108" i="5" s="1"/>
  <c r="Q108" i="5"/>
  <c r="P108" i="5" s="1"/>
  <c r="AI108" i="5" s="1"/>
  <c r="AO12" i="5"/>
  <c r="Z12" i="5"/>
  <c r="AA12" i="5" s="1"/>
  <c r="V12" i="5"/>
  <c r="X12" i="5" s="1"/>
  <c r="U12" i="5" s="1"/>
  <c r="AH12" i="5" s="1"/>
  <c r="Q12" i="5"/>
  <c r="P12" i="5" s="1"/>
  <c r="AI12" i="5" s="1"/>
  <c r="AO303" i="5"/>
  <c r="Z303" i="5"/>
  <c r="AA303" i="5" s="1"/>
  <c r="V303" i="5"/>
  <c r="X303" i="5" s="1"/>
  <c r="U303" i="5" s="1"/>
  <c r="AH303" i="5" s="1"/>
  <c r="Q303" i="5"/>
  <c r="P303" i="5" s="1"/>
  <c r="AI303" i="5" s="1"/>
  <c r="AO191" i="5"/>
  <c r="Z191" i="5"/>
  <c r="AA191" i="5" s="1"/>
  <c r="V191" i="5"/>
  <c r="X191" i="5" s="1"/>
  <c r="U191" i="5" s="1"/>
  <c r="AH191" i="5" s="1"/>
  <c r="Q191" i="5"/>
  <c r="P191" i="5" s="1"/>
  <c r="AI191" i="5" s="1"/>
  <c r="AO170" i="5"/>
  <c r="Z170" i="5"/>
  <c r="AA170" i="5" s="1"/>
  <c r="V170" i="5"/>
  <c r="X170" i="5" s="1"/>
  <c r="U170" i="5" s="1"/>
  <c r="AH170" i="5" s="1"/>
  <c r="Q170" i="5"/>
  <c r="P170" i="5" s="1"/>
  <c r="AI170" i="5" s="1"/>
  <c r="AO312" i="5"/>
  <c r="Z312" i="5"/>
  <c r="AA312" i="5" s="1"/>
  <c r="V312" i="5"/>
  <c r="X312" i="5" s="1"/>
  <c r="U312" i="5" s="1"/>
  <c r="AH312" i="5" s="1"/>
  <c r="Q312" i="5"/>
  <c r="P312" i="5" s="1"/>
  <c r="AI312" i="5" s="1"/>
  <c r="AO169" i="5"/>
  <c r="Z169" i="5"/>
  <c r="AA169" i="5" s="1"/>
  <c r="V169" i="5"/>
  <c r="X169" i="5" s="1"/>
  <c r="U169" i="5" s="1"/>
  <c r="AH169" i="5" s="1"/>
  <c r="Q169" i="5"/>
  <c r="P169" i="5" s="1"/>
  <c r="AI169" i="5" s="1"/>
  <c r="AO119" i="5"/>
  <c r="Z119" i="5"/>
  <c r="AA119" i="5" s="1"/>
  <c r="V119" i="5"/>
  <c r="X119" i="5" s="1"/>
  <c r="U119" i="5" s="1"/>
  <c r="AH119" i="5" s="1"/>
  <c r="Q119" i="5"/>
  <c r="P119" i="5" s="1"/>
  <c r="AI119" i="5" s="1"/>
  <c r="AO20" i="5"/>
  <c r="Z20" i="5"/>
  <c r="AA20" i="5" s="1"/>
  <c r="V20" i="5"/>
  <c r="X20" i="5" s="1"/>
  <c r="U20" i="5" s="1"/>
  <c r="AH20" i="5" s="1"/>
  <c r="Q20" i="5"/>
  <c r="P20" i="5" s="1"/>
  <c r="AI20" i="5" s="1"/>
  <c r="AO47" i="5"/>
  <c r="Z47" i="5"/>
  <c r="AA47" i="5" s="1"/>
  <c r="V47" i="5"/>
  <c r="X47" i="5" s="1"/>
  <c r="U47" i="5" s="1"/>
  <c r="AH47" i="5" s="1"/>
  <c r="Q47" i="5"/>
  <c r="P47" i="5" s="1"/>
  <c r="AI47" i="5" s="1"/>
  <c r="AO19" i="5"/>
  <c r="Z19" i="5"/>
  <c r="AA19" i="5" s="1"/>
  <c r="V19" i="5"/>
  <c r="X19" i="5" s="1"/>
  <c r="U19" i="5" s="1"/>
  <c r="AH19" i="5" s="1"/>
  <c r="Q19" i="5"/>
  <c r="P19" i="5" s="1"/>
  <c r="AI19" i="5" s="1"/>
  <c r="AO55" i="5"/>
  <c r="Z55" i="5"/>
  <c r="AA55" i="5" s="1"/>
  <c r="V55" i="5"/>
  <c r="X55" i="5" s="1"/>
  <c r="U55" i="5" s="1"/>
  <c r="AH55" i="5" s="1"/>
  <c r="Q55" i="5"/>
  <c r="P55" i="5" s="1"/>
  <c r="AI55" i="5" s="1"/>
  <c r="AO180" i="5"/>
  <c r="Z180" i="5"/>
  <c r="AA180" i="5" s="1"/>
  <c r="V180" i="5"/>
  <c r="X180" i="5" s="1"/>
  <c r="U180" i="5" s="1"/>
  <c r="AH180" i="5" s="1"/>
  <c r="Q180" i="5"/>
  <c r="P180" i="5" s="1"/>
  <c r="AI180" i="5" s="1"/>
  <c r="AO97" i="5"/>
  <c r="Z97" i="5"/>
  <c r="AA97" i="5" s="1"/>
  <c r="V97" i="5"/>
  <c r="X97" i="5" s="1"/>
  <c r="U97" i="5" s="1"/>
  <c r="AH97" i="5" s="1"/>
  <c r="Q97" i="5"/>
  <c r="P97" i="5" s="1"/>
  <c r="AI97" i="5" s="1"/>
  <c r="AO242" i="5"/>
  <c r="Z242" i="5"/>
  <c r="AA242" i="5" s="1"/>
  <c r="V242" i="5"/>
  <c r="X242" i="5" s="1"/>
  <c r="U242" i="5" s="1"/>
  <c r="AH242" i="5" s="1"/>
  <c r="Q242" i="5"/>
  <c r="P242" i="5" s="1"/>
  <c r="AI242" i="5" s="1"/>
  <c r="AO54" i="5"/>
  <c r="Z54" i="5"/>
  <c r="AA54" i="5" s="1"/>
  <c r="V54" i="5"/>
  <c r="X54" i="5" s="1"/>
  <c r="U54" i="5" s="1"/>
  <c r="AH54" i="5" s="1"/>
  <c r="Q54" i="5"/>
  <c r="P54" i="5" s="1"/>
  <c r="AI54" i="5" s="1"/>
  <c r="AO198" i="5"/>
  <c r="Z198" i="5"/>
  <c r="AA198" i="5" s="1"/>
  <c r="V198" i="5"/>
  <c r="X198" i="5" s="1"/>
  <c r="U198" i="5" s="1"/>
  <c r="AH198" i="5" s="1"/>
  <c r="Q198" i="5"/>
  <c r="P198" i="5" s="1"/>
  <c r="AI198" i="5" s="1"/>
  <c r="AO24" i="5"/>
  <c r="Z24" i="5"/>
  <c r="AA24" i="5" s="1"/>
  <c r="V24" i="5"/>
  <c r="X24" i="5" s="1"/>
  <c r="U24" i="5" s="1"/>
  <c r="AH24" i="5" s="1"/>
  <c r="Q24" i="5"/>
  <c r="P24" i="5" s="1"/>
  <c r="AI24" i="5" s="1"/>
  <c r="AO130" i="5"/>
  <c r="Z130" i="5"/>
  <c r="AA130" i="5" s="1"/>
  <c r="V130" i="5"/>
  <c r="X130" i="5" s="1"/>
  <c r="U130" i="5" s="1"/>
  <c r="AH130" i="5" s="1"/>
  <c r="Q130" i="5"/>
  <c r="P130" i="5" s="1"/>
  <c r="AI130" i="5" s="1"/>
  <c r="AO23" i="5"/>
  <c r="Z23" i="5"/>
  <c r="AA23" i="5" s="1"/>
  <c r="V23" i="5"/>
  <c r="X23" i="5" s="1"/>
  <c r="U23" i="5" s="1"/>
  <c r="AH23" i="5" s="1"/>
  <c r="Q23" i="5"/>
  <c r="P23" i="5" s="1"/>
  <c r="AI23" i="5" s="1"/>
  <c r="AO18" i="5"/>
  <c r="Z18" i="5"/>
  <c r="AA18" i="5" s="1"/>
  <c r="V18" i="5"/>
  <c r="X18" i="5" s="1"/>
  <c r="U18" i="5" s="1"/>
  <c r="AH18" i="5" s="1"/>
  <c r="Q18" i="5"/>
  <c r="P18" i="5" s="1"/>
  <c r="AI18" i="5" s="1"/>
  <c r="AO265" i="5"/>
  <c r="Z265" i="5"/>
  <c r="AA265" i="5" s="1"/>
  <c r="V265" i="5"/>
  <c r="X265" i="5" s="1"/>
  <c r="U265" i="5" s="1"/>
  <c r="AH265" i="5" s="1"/>
  <c r="Q265" i="5"/>
  <c r="P265" i="5" s="1"/>
  <c r="AI265" i="5" s="1"/>
  <c r="AO156" i="5"/>
  <c r="Z156" i="5"/>
  <c r="AA156" i="5" s="1"/>
  <c r="V156" i="5"/>
  <c r="X156" i="5" s="1"/>
  <c r="U156" i="5" s="1"/>
  <c r="AH156" i="5" s="1"/>
  <c r="Q156" i="5"/>
  <c r="P156" i="5" s="1"/>
  <c r="AI156" i="5" s="1"/>
  <c r="AO296" i="5"/>
  <c r="Z296" i="5"/>
  <c r="AA296" i="5" s="1"/>
  <c r="V296" i="5"/>
  <c r="X296" i="5" s="1"/>
  <c r="U296" i="5" s="1"/>
  <c r="AH296" i="5" s="1"/>
  <c r="Q296" i="5"/>
  <c r="P296" i="5" s="1"/>
  <c r="AI296" i="5" s="1"/>
  <c r="AO109" i="5"/>
  <c r="Z109" i="5"/>
  <c r="AA109" i="5" s="1"/>
  <c r="V109" i="5"/>
  <c r="X109" i="5" s="1"/>
  <c r="U109" i="5" s="1"/>
  <c r="AH109" i="5" s="1"/>
  <c r="Q109" i="5"/>
  <c r="P109" i="5" s="1"/>
  <c r="AI109" i="5" s="1"/>
  <c r="AO304" i="5"/>
  <c r="Z304" i="5"/>
  <c r="AA304" i="5" s="1"/>
  <c r="V304" i="5"/>
  <c r="X304" i="5" s="1"/>
  <c r="U304" i="5" s="1"/>
  <c r="AH304" i="5" s="1"/>
  <c r="Q304" i="5"/>
  <c r="P304" i="5" s="1"/>
  <c r="AI304" i="5" s="1"/>
  <c r="AO286" i="5"/>
  <c r="Z286" i="5"/>
  <c r="AA286" i="5" s="1"/>
  <c r="V286" i="5"/>
  <c r="X286" i="5" s="1"/>
  <c r="U286" i="5" s="1"/>
  <c r="AH286" i="5" s="1"/>
  <c r="Q286" i="5"/>
  <c r="P286" i="5" s="1"/>
  <c r="AI286" i="5" s="1"/>
  <c r="AO53" i="5"/>
  <c r="Z53" i="5"/>
  <c r="AA53" i="5" s="1"/>
  <c r="V53" i="5"/>
  <c r="X53" i="5" s="1"/>
  <c r="U53" i="5" s="1"/>
  <c r="AH53" i="5" s="1"/>
  <c r="Q53" i="5"/>
  <c r="P53" i="5" s="1"/>
  <c r="AI53" i="5" s="1"/>
  <c r="AO52" i="5"/>
  <c r="Z52" i="5"/>
  <c r="AA52" i="5" s="1"/>
  <c r="V52" i="5"/>
  <c r="X52" i="5" s="1"/>
  <c r="U52" i="5" s="1"/>
  <c r="AH52" i="5" s="1"/>
  <c r="Q52" i="5"/>
  <c r="P52" i="5" s="1"/>
  <c r="AI52" i="5" s="1"/>
  <c r="AO51" i="5"/>
  <c r="Z51" i="5"/>
  <c r="AA51" i="5" s="1"/>
  <c r="V51" i="5"/>
  <c r="X51" i="5" s="1"/>
  <c r="U51" i="5" s="1"/>
  <c r="AH51" i="5" s="1"/>
  <c r="Q51" i="5"/>
  <c r="P51" i="5" s="1"/>
  <c r="AI51" i="5" s="1"/>
  <c r="AO248" i="5"/>
  <c r="Z248" i="5"/>
  <c r="AA248" i="5" s="1"/>
  <c r="V248" i="5"/>
  <c r="X248" i="5" s="1"/>
  <c r="U248" i="5" s="1"/>
  <c r="AH248" i="5" s="1"/>
  <c r="Q248" i="5"/>
  <c r="P248" i="5" s="1"/>
  <c r="AI248" i="5" s="1"/>
  <c r="AO187" i="5"/>
  <c r="Z187" i="5"/>
  <c r="AA187" i="5" s="1"/>
  <c r="V187" i="5"/>
  <c r="X187" i="5" s="1"/>
  <c r="U187" i="5" s="1"/>
  <c r="AH187" i="5" s="1"/>
  <c r="Q187" i="5"/>
  <c r="P187" i="5" s="1"/>
  <c r="AI187" i="5" s="1"/>
  <c r="AO223" i="5"/>
  <c r="Z223" i="5"/>
  <c r="AA223" i="5" s="1"/>
  <c r="V223" i="5"/>
  <c r="X223" i="5" s="1"/>
  <c r="U223" i="5" s="1"/>
  <c r="AH223" i="5" s="1"/>
  <c r="Q223" i="5"/>
  <c r="P223" i="5" s="1"/>
  <c r="AI223" i="5" s="1"/>
  <c r="AO288" i="5"/>
  <c r="Z288" i="5"/>
  <c r="AA288" i="5" s="1"/>
  <c r="V288" i="5"/>
  <c r="X288" i="5" s="1"/>
  <c r="U288" i="5" s="1"/>
  <c r="AH288" i="5" s="1"/>
  <c r="Q288" i="5"/>
  <c r="P288" i="5" s="1"/>
  <c r="AI288" i="5" s="1"/>
  <c r="AO50" i="5"/>
  <c r="Z50" i="5"/>
  <c r="AA50" i="5" s="1"/>
  <c r="V50" i="5"/>
  <c r="X50" i="5" s="1"/>
  <c r="U50" i="5" s="1"/>
  <c r="AH50" i="5" s="1"/>
  <c r="Q50" i="5"/>
  <c r="P50" i="5" s="1"/>
  <c r="AI50" i="5" s="1"/>
  <c r="AO49" i="5"/>
  <c r="Z49" i="5"/>
  <c r="AA49" i="5" s="1"/>
  <c r="V49" i="5"/>
  <c r="X49" i="5" s="1"/>
  <c r="U49" i="5" s="1"/>
  <c r="AH49" i="5" s="1"/>
  <c r="Q49" i="5"/>
  <c r="P49" i="5" s="1"/>
  <c r="AI49" i="5" s="1"/>
  <c r="AO270" i="5"/>
  <c r="Z270" i="5"/>
  <c r="AA270" i="5" s="1"/>
  <c r="V270" i="5"/>
  <c r="X270" i="5" s="1"/>
  <c r="U270" i="5" s="1"/>
  <c r="AH270" i="5" s="1"/>
  <c r="Q270" i="5"/>
  <c r="P270" i="5" s="1"/>
  <c r="AI270" i="5" s="1"/>
  <c r="AO117" i="5"/>
  <c r="Z117" i="5"/>
  <c r="AA117" i="5" s="1"/>
  <c r="V117" i="5"/>
  <c r="X117" i="5" s="1"/>
  <c r="U117" i="5" s="1"/>
  <c r="AH117" i="5" s="1"/>
  <c r="Q117" i="5"/>
  <c r="P117" i="5" s="1"/>
  <c r="AI117" i="5" s="1"/>
  <c r="AO280" i="5"/>
  <c r="Z280" i="5"/>
  <c r="AA280" i="5" s="1"/>
  <c r="V280" i="5"/>
  <c r="X280" i="5" s="1"/>
  <c r="U280" i="5" s="1"/>
  <c r="AH280" i="5" s="1"/>
  <c r="Q280" i="5"/>
  <c r="P280" i="5" s="1"/>
  <c r="AI280" i="5" s="1"/>
  <c r="AO114" i="5"/>
  <c r="Z114" i="5"/>
  <c r="AA114" i="5" s="1"/>
  <c r="V114" i="5"/>
  <c r="X114" i="5" s="1"/>
  <c r="U114" i="5" s="1"/>
  <c r="AH114" i="5" s="1"/>
  <c r="Q114" i="5"/>
  <c r="P114" i="5" s="1"/>
  <c r="AI114" i="5" s="1"/>
  <c r="AO310" i="5"/>
  <c r="Z310" i="5"/>
  <c r="AA310" i="5" s="1"/>
  <c r="V310" i="5"/>
  <c r="X310" i="5" s="1"/>
  <c r="U310" i="5" s="1"/>
  <c r="AH310" i="5" s="1"/>
  <c r="Q310" i="5"/>
  <c r="P310" i="5" s="1"/>
  <c r="AI310" i="5" s="1"/>
  <c r="AO163" i="5"/>
  <c r="Z163" i="5"/>
  <c r="AA163" i="5" s="1"/>
  <c r="V163" i="5"/>
  <c r="X163" i="5" s="1"/>
  <c r="U163" i="5" s="1"/>
  <c r="AH163" i="5" s="1"/>
  <c r="Q163" i="5"/>
  <c r="P163" i="5" s="1"/>
  <c r="AI163" i="5" s="1"/>
  <c r="AO268" i="5"/>
  <c r="Z268" i="5"/>
  <c r="AA268" i="5" s="1"/>
  <c r="V268" i="5"/>
  <c r="X268" i="5" s="1"/>
  <c r="U268" i="5" s="1"/>
  <c r="AH268" i="5" s="1"/>
  <c r="Q268" i="5"/>
  <c r="P268" i="5" s="1"/>
  <c r="AI268" i="5" s="1"/>
  <c r="AO201" i="5"/>
  <c r="Z201" i="5"/>
  <c r="AA201" i="5" s="1"/>
  <c r="V201" i="5"/>
  <c r="X201" i="5" s="1"/>
  <c r="U201" i="5" s="1"/>
  <c r="AH201" i="5" s="1"/>
  <c r="Q201" i="5"/>
  <c r="P201" i="5" s="1"/>
  <c r="AI201" i="5" s="1"/>
  <c r="AO271" i="5"/>
  <c r="Z271" i="5"/>
  <c r="AA271" i="5" s="1"/>
  <c r="V271" i="5"/>
  <c r="X271" i="5" s="1"/>
  <c r="U271" i="5" s="1"/>
  <c r="AH271" i="5" s="1"/>
  <c r="Q271" i="5"/>
  <c r="P271" i="5" s="1"/>
  <c r="AI271" i="5" s="1"/>
  <c r="AO247" i="5"/>
  <c r="Z247" i="5"/>
  <c r="AA247" i="5" s="1"/>
  <c r="V247" i="5"/>
  <c r="X247" i="5" s="1"/>
  <c r="U247" i="5"/>
  <c r="AH247" i="5" s="1"/>
  <c r="Q247" i="5"/>
  <c r="P247" i="5" s="1"/>
  <c r="AI247" i="5" s="1"/>
  <c r="AO192" i="5"/>
  <c r="Z192" i="5"/>
  <c r="AA192" i="5" s="1"/>
  <c r="V192" i="5"/>
  <c r="X192" i="5" s="1"/>
  <c r="U192" i="5" s="1"/>
  <c r="AH192" i="5" s="1"/>
  <c r="Q192" i="5"/>
  <c r="P192" i="5" s="1"/>
  <c r="AI192" i="5" s="1"/>
  <c r="AO115" i="5"/>
  <c r="Z115" i="5"/>
  <c r="AA115" i="5" s="1"/>
  <c r="V115" i="5"/>
  <c r="X115" i="5" s="1"/>
  <c r="U115" i="5" s="1"/>
  <c r="AH115" i="5" s="1"/>
  <c r="Q115" i="5"/>
  <c r="P115" i="5" s="1"/>
  <c r="AI115" i="5" s="1"/>
  <c r="AD895" i="4"/>
  <c r="AB895" i="4"/>
  <c r="Y895" i="4"/>
  <c r="X895" i="4"/>
  <c r="W895" i="4"/>
  <c r="V895" i="4"/>
  <c r="U895" i="4"/>
  <c r="I895" i="4"/>
  <c r="H895" i="4"/>
  <c r="G895" i="4"/>
  <c r="F895" i="4"/>
  <c r="AD894" i="4"/>
  <c r="AB894" i="4"/>
  <c r="Y894" i="4"/>
  <c r="X894" i="4"/>
  <c r="W894" i="4"/>
  <c r="V894" i="4"/>
  <c r="U894" i="4"/>
  <c r="I894" i="4"/>
  <c r="H894" i="4"/>
  <c r="G894" i="4"/>
  <c r="F894" i="4"/>
  <c r="AD893" i="4"/>
  <c r="AB893" i="4"/>
  <c r="Y893" i="4"/>
  <c r="W893" i="4"/>
  <c r="V893" i="4"/>
  <c r="U893" i="4"/>
  <c r="I893" i="4"/>
  <c r="H893" i="4"/>
  <c r="G893" i="4"/>
  <c r="F893" i="4"/>
  <c r="AD892" i="4"/>
  <c r="AB892" i="4"/>
  <c r="Y892" i="4"/>
  <c r="X892" i="4"/>
  <c r="W892" i="4"/>
  <c r="V892" i="4"/>
  <c r="U892" i="4"/>
  <c r="I892" i="4"/>
  <c r="H892" i="4"/>
  <c r="G892" i="4"/>
  <c r="F892" i="4"/>
  <c r="AD891" i="4"/>
  <c r="AB891" i="4"/>
  <c r="Y891" i="4"/>
  <c r="X891" i="4"/>
  <c r="W891" i="4"/>
  <c r="V891" i="4"/>
  <c r="U891" i="4"/>
  <c r="I891" i="4"/>
  <c r="H891" i="4"/>
  <c r="G891" i="4"/>
  <c r="F891" i="4"/>
  <c r="AD890" i="4"/>
  <c r="AB890" i="4"/>
  <c r="Y890" i="4"/>
  <c r="X890" i="4"/>
  <c r="W890" i="4"/>
  <c r="V890" i="4"/>
  <c r="U890" i="4"/>
  <c r="I890" i="4"/>
  <c r="H890" i="4"/>
  <c r="G890" i="4"/>
  <c r="F890" i="4"/>
  <c r="AD889" i="4"/>
  <c r="AB889" i="4"/>
  <c r="Y889" i="4"/>
  <c r="X889" i="4"/>
  <c r="W889" i="4"/>
  <c r="V889" i="4"/>
  <c r="U889" i="4"/>
  <c r="I889" i="4"/>
  <c r="H889" i="4"/>
  <c r="G889" i="4"/>
  <c r="F889" i="4"/>
  <c r="AD888" i="4"/>
  <c r="AB888" i="4"/>
  <c r="Y888" i="4"/>
  <c r="X888" i="4"/>
  <c r="W888" i="4"/>
  <c r="V888" i="4"/>
  <c r="U888" i="4"/>
  <c r="I888" i="4"/>
  <c r="H888" i="4"/>
  <c r="G888" i="4"/>
  <c r="F888" i="4"/>
  <c r="AD887" i="4"/>
  <c r="AB887" i="4"/>
  <c r="Y887" i="4"/>
  <c r="W887" i="4"/>
  <c r="V887" i="4"/>
  <c r="U887" i="4"/>
  <c r="I887" i="4"/>
  <c r="H887" i="4"/>
  <c r="G887" i="4"/>
  <c r="F887" i="4"/>
  <c r="AD886" i="4"/>
  <c r="AB886" i="4"/>
  <c r="X886" i="4"/>
  <c r="W886" i="4"/>
  <c r="V886" i="4"/>
  <c r="U886" i="4"/>
  <c r="I886" i="4"/>
  <c r="H886" i="4"/>
  <c r="G886" i="4"/>
  <c r="F886" i="4"/>
  <c r="AD885" i="4"/>
  <c r="AB885" i="4"/>
  <c r="Y885" i="4"/>
  <c r="X885" i="4"/>
  <c r="W885" i="4"/>
  <c r="V885" i="4"/>
  <c r="U885" i="4"/>
  <c r="I885" i="4"/>
  <c r="H885" i="4"/>
  <c r="G885" i="4"/>
  <c r="F885" i="4"/>
  <c r="AD884" i="4"/>
  <c r="AB884" i="4"/>
  <c r="Y884" i="4"/>
  <c r="W884" i="4"/>
  <c r="V884" i="4"/>
  <c r="U884" i="4"/>
  <c r="I884" i="4"/>
  <c r="H884" i="4"/>
  <c r="G884" i="4"/>
  <c r="F884" i="4"/>
  <c r="AD883" i="4"/>
  <c r="AB883" i="4"/>
  <c r="Y883" i="4"/>
  <c r="X883" i="4"/>
  <c r="W883" i="4"/>
  <c r="V883" i="4"/>
  <c r="U883" i="4"/>
  <c r="I883" i="4"/>
  <c r="H883" i="4"/>
  <c r="G883" i="4"/>
  <c r="F883" i="4"/>
  <c r="AD882" i="4"/>
  <c r="AB882" i="4"/>
  <c r="Y882" i="4"/>
  <c r="X882" i="4"/>
  <c r="W882" i="4"/>
  <c r="V882" i="4"/>
  <c r="U882" i="4"/>
  <c r="I882" i="4"/>
  <c r="H882" i="4"/>
  <c r="G882" i="4"/>
  <c r="F882" i="4"/>
  <c r="AD881" i="4"/>
  <c r="AB881" i="4"/>
  <c r="Y881" i="4"/>
  <c r="X881" i="4"/>
  <c r="W881" i="4"/>
  <c r="V881" i="4"/>
  <c r="U881" i="4"/>
  <c r="R881" i="4"/>
  <c r="I881" i="4"/>
  <c r="H881" i="4"/>
  <c r="G881" i="4"/>
  <c r="F881" i="4"/>
  <c r="AD880" i="4"/>
  <c r="AB880" i="4"/>
  <c r="Y880" i="4"/>
  <c r="X880" i="4"/>
  <c r="W880" i="4"/>
  <c r="V880" i="4"/>
  <c r="U880" i="4"/>
  <c r="I880" i="4"/>
  <c r="H880" i="4"/>
  <c r="G880" i="4"/>
  <c r="F880" i="4"/>
  <c r="AD879" i="4"/>
  <c r="AB879" i="4"/>
  <c r="Y879" i="4"/>
  <c r="X879" i="4"/>
  <c r="W879" i="4"/>
  <c r="V879" i="4"/>
  <c r="U879" i="4"/>
  <c r="I879" i="4"/>
  <c r="H879" i="4"/>
  <c r="G879" i="4"/>
  <c r="F879" i="4"/>
  <c r="AD878" i="4"/>
  <c r="AB878" i="4"/>
  <c r="Y878" i="4"/>
  <c r="W878" i="4"/>
  <c r="V878" i="4"/>
  <c r="U878" i="4"/>
  <c r="I878" i="4"/>
  <c r="H878" i="4"/>
  <c r="G878" i="4"/>
  <c r="F878" i="4"/>
  <c r="AD877" i="4"/>
  <c r="AB877" i="4"/>
  <c r="Y877" i="4"/>
  <c r="X877" i="4"/>
  <c r="W877" i="4"/>
  <c r="V877" i="4"/>
  <c r="U877" i="4"/>
  <c r="I877" i="4"/>
  <c r="H877" i="4"/>
  <c r="G877" i="4"/>
  <c r="F877" i="4"/>
  <c r="AD876" i="4"/>
  <c r="AB876" i="4"/>
  <c r="Y876" i="4"/>
  <c r="X876" i="4"/>
  <c r="W876" i="4"/>
  <c r="V876" i="4"/>
  <c r="U876" i="4"/>
  <c r="I876" i="4"/>
  <c r="H876" i="4"/>
  <c r="G876" i="4"/>
  <c r="F876" i="4"/>
  <c r="AD875" i="4"/>
  <c r="AB875" i="4"/>
  <c r="Y875" i="4"/>
  <c r="X875" i="4"/>
  <c r="W875" i="4"/>
  <c r="V875" i="4"/>
  <c r="U875" i="4"/>
  <c r="I875" i="4"/>
  <c r="H875" i="4"/>
  <c r="G875" i="4"/>
  <c r="F875" i="4"/>
  <c r="AD874" i="4"/>
  <c r="AB874" i="4"/>
  <c r="Y874" i="4"/>
  <c r="W874" i="4"/>
  <c r="V874" i="4"/>
  <c r="U874" i="4"/>
  <c r="I874" i="4"/>
  <c r="H874" i="4"/>
  <c r="G874" i="4"/>
  <c r="F874" i="4"/>
  <c r="AD873" i="4"/>
  <c r="AB873" i="4"/>
  <c r="Y873" i="4"/>
  <c r="X873" i="4"/>
  <c r="W873" i="4"/>
  <c r="V873" i="4"/>
  <c r="U873" i="4"/>
  <c r="I873" i="4"/>
  <c r="H873" i="4"/>
  <c r="G873" i="4"/>
  <c r="F873" i="4"/>
  <c r="AD872" i="4"/>
  <c r="AB872" i="4"/>
  <c r="Y872" i="4"/>
  <c r="X872" i="4"/>
  <c r="W872" i="4"/>
  <c r="V872" i="4"/>
  <c r="U872" i="4"/>
  <c r="I872" i="4"/>
  <c r="H872" i="4"/>
  <c r="G872" i="4"/>
  <c r="F872" i="4"/>
  <c r="AD871" i="4"/>
  <c r="AB871" i="4"/>
  <c r="Y871" i="4"/>
  <c r="W871" i="4"/>
  <c r="V871" i="4"/>
  <c r="U871" i="4"/>
  <c r="I871" i="4"/>
  <c r="H871" i="4"/>
  <c r="G871" i="4"/>
  <c r="F871" i="4"/>
  <c r="AD870" i="4"/>
  <c r="AB870" i="4"/>
  <c r="Y870" i="4"/>
  <c r="X870" i="4"/>
  <c r="W870" i="4"/>
  <c r="V870" i="4"/>
  <c r="U870" i="4"/>
  <c r="I870" i="4"/>
  <c r="H870" i="4"/>
  <c r="G870" i="4"/>
  <c r="F870" i="4"/>
  <c r="AD869" i="4"/>
  <c r="AB869" i="4"/>
  <c r="Y869" i="4"/>
  <c r="W869" i="4"/>
  <c r="V869" i="4"/>
  <c r="U869" i="4"/>
  <c r="R869" i="4"/>
  <c r="I869" i="4"/>
  <c r="H869" i="4"/>
  <c r="G869" i="4"/>
  <c r="F869" i="4"/>
  <c r="AD868" i="4"/>
  <c r="AB868" i="4"/>
  <c r="Y868" i="4"/>
  <c r="X868" i="4"/>
  <c r="W868" i="4"/>
  <c r="V868" i="4"/>
  <c r="U868" i="4"/>
  <c r="I868" i="4"/>
  <c r="H868" i="4"/>
  <c r="G868" i="4"/>
  <c r="F868" i="4"/>
  <c r="AD867" i="4"/>
  <c r="AB867" i="4"/>
  <c r="Y867" i="4"/>
  <c r="W867" i="4"/>
  <c r="V867" i="4"/>
  <c r="U867" i="4"/>
  <c r="R867" i="4"/>
  <c r="I867" i="4"/>
  <c r="H867" i="4"/>
  <c r="G867" i="4"/>
  <c r="F867" i="4"/>
  <c r="AD866" i="4"/>
  <c r="AB866" i="4"/>
  <c r="Y866" i="4"/>
  <c r="W866" i="4"/>
  <c r="V866" i="4"/>
  <c r="U866" i="4"/>
  <c r="I866" i="4"/>
  <c r="H866" i="4"/>
  <c r="G866" i="4"/>
  <c r="F866" i="4"/>
  <c r="AD865" i="4"/>
  <c r="AB865" i="4"/>
  <c r="Y865" i="4"/>
  <c r="X865" i="4"/>
  <c r="W865" i="4"/>
  <c r="V865" i="4"/>
  <c r="U865" i="4"/>
  <c r="I865" i="4"/>
  <c r="H865" i="4"/>
  <c r="G865" i="4"/>
  <c r="F865" i="4"/>
  <c r="AD864" i="4"/>
  <c r="AB864" i="4"/>
  <c r="Y864" i="4"/>
  <c r="W864" i="4"/>
  <c r="V864" i="4"/>
  <c r="U864" i="4"/>
  <c r="R864" i="4"/>
  <c r="I864" i="4"/>
  <c r="H864" i="4"/>
  <c r="G864" i="4"/>
  <c r="F864" i="4"/>
  <c r="AD863" i="4"/>
  <c r="AB863" i="4"/>
  <c r="Y863" i="4"/>
  <c r="X863" i="4"/>
  <c r="W863" i="4"/>
  <c r="V863" i="4"/>
  <c r="U863" i="4"/>
  <c r="R863" i="4"/>
  <c r="I863" i="4"/>
  <c r="H863" i="4"/>
  <c r="G863" i="4"/>
  <c r="F863" i="4"/>
  <c r="AD862" i="4"/>
  <c r="AB862" i="4"/>
  <c r="Y862" i="4"/>
  <c r="X862" i="4"/>
  <c r="W862" i="4"/>
  <c r="V862" i="4"/>
  <c r="U862" i="4"/>
  <c r="R862" i="4"/>
  <c r="I862" i="4"/>
  <c r="H862" i="4"/>
  <c r="G862" i="4"/>
  <c r="F862" i="4"/>
  <c r="AD861" i="4"/>
  <c r="AB861" i="4"/>
  <c r="Y861" i="4"/>
  <c r="X861" i="4"/>
  <c r="W861" i="4"/>
  <c r="V861" i="4"/>
  <c r="U861" i="4"/>
  <c r="I861" i="4"/>
  <c r="H861" i="4"/>
  <c r="G861" i="4"/>
  <c r="F861" i="4"/>
  <c r="AD860" i="4"/>
  <c r="AB860" i="4"/>
  <c r="Y860" i="4"/>
  <c r="X860" i="4"/>
  <c r="W860" i="4"/>
  <c r="V860" i="4"/>
  <c r="U860" i="4"/>
  <c r="I860" i="4"/>
  <c r="H860" i="4"/>
  <c r="G860" i="4"/>
  <c r="F860" i="4"/>
  <c r="AD859" i="4"/>
  <c r="AB859" i="4"/>
  <c r="Y859" i="4"/>
  <c r="X859" i="4"/>
  <c r="W859" i="4"/>
  <c r="V859" i="4"/>
  <c r="U859" i="4"/>
  <c r="I859" i="4"/>
  <c r="H859" i="4"/>
  <c r="G859" i="4"/>
  <c r="F859" i="4"/>
  <c r="AD858" i="4"/>
  <c r="AB858" i="4"/>
  <c r="Y858" i="4"/>
  <c r="X858" i="4"/>
  <c r="W858" i="4"/>
  <c r="V858" i="4"/>
  <c r="U858" i="4"/>
  <c r="I858" i="4"/>
  <c r="H858" i="4"/>
  <c r="G858" i="4"/>
  <c r="F858" i="4"/>
  <c r="AD857" i="4"/>
  <c r="AB857" i="4"/>
  <c r="Y857" i="4"/>
  <c r="X857" i="4"/>
  <c r="W857" i="4"/>
  <c r="V857" i="4"/>
  <c r="U857" i="4"/>
  <c r="I857" i="4"/>
  <c r="H857" i="4"/>
  <c r="G857" i="4"/>
  <c r="F857" i="4"/>
  <c r="AD856" i="4"/>
  <c r="AB856" i="4"/>
  <c r="Y856" i="4"/>
  <c r="X856" i="4"/>
  <c r="W856" i="4"/>
  <c r="V856" i="4"/>
  <c r="U856" i="4"/>
  <c r="I856" i="4"/>
  <c r="H856" i="4"/>
  <c r="G856" i="4"/>
  <c r="F856" i="4"/>
  <c r="AD855" i="4"/>
  <c r="AB855" i="4"/>
  <c r="Y855" i="4"/>
  <c r="X855" i="4"/>
  <c r="W855" i="4"/>
  <c r="V855" i="4"/>
  <c r="U855" i="4"/>
  <c r="I855" i="4"/>
  <c r="H855" i="4"/>
  <c r="G855" i="4"/>
  <c r="F855" i="4"/>
  <c r="AD854" i="4"/>
  <c r="AB854" i="4"/>
  <c r="Y854" i="4"/>
  <c r="X854" i="4"/>
  <c r="W854" i="4"/>
  <c r="V854" i="4"/>
  <c r="U854" i="4"/>
  <c r="I854" i="4"/>
  <c r="H854" i="4"/>
  <c r="G854" i="4"/>
  <c r="F854" i="4"/>
  <c r="AD853" i="4"/>
  <c r="AB853" i="4"/>
  <c r="Y853" i="4"/>
  <c r="X853" i="4"/>
  <c r="W853" i="4"/>
  <c r="V853" i="4"/>
  <c r="U853" i="4"/>
  <c r="I853" i="4"/>
  <c r="H853" i="4"/>
  <c r="G853" i="4"/>
  <c r="F853" i="4"/>
  <c r="AD852" i="4"/>
  <c r="AB852" i="4"/>
  <c r="Y852" i="4"/>
  <c r="X852" i="4"/>
  <c r="W852" i="4"/>
  <c r="V852" i="4"/>
  <c r="U852" i="4"/>
  <c r="I852" i="4"/>
  <c r="H852" i="4"/>
  <c r="G852" i="4"/>
  <c r="F852" i="4"/>
  <c r="AD851" i="4"/>
  <c r="AB851" i="4"/>
  <c r="Y851" i="4"/>
  <c r="W851" i="4"/>
  <c r="V851" i="4"/>
  <c r="U851" i="4"/>
  <c r="R851" i="4"/>
  <c r="I851" i="4"/>
  <c r="H851" i="4"/>
  <c r="G851" i="4"/>
  <c r="F851" i="4"/>
  <c r="AD850" i="4"/>
  <c r="AB850" i="4"/>
  <c r="Y850" i="4"/>
  <c r="X850" i="4"/>
  <c r="W850" i="4"/>
  <c r="V850" i="4"/>
  <c r="U850" i="4"/>
  <c r="I850" i="4"/>
  <c r="H850" i="4"/>
  <c r="G850" i="4"/>
  <c r="F850" i="4"/>
  <c r="AD849" i="4"/>
  <c r="AB849" i="4"/>
  <c r="Y849" i="4"/>
  <c r="W849" i="4"/>
  <c r="V849" i="4"/>
  <c r="U849" i="4"/>
  <c r="I849" i="4"/>
  <c r="H849" i="4"/>
  <c r="G849" i="4"/>
  <c r="F849" i="4"/>
  <c r="AD848" i="4"/>
  <c r="AB848" i="4"/>
  <c r="Y848" i="4"/>
  <c r="X848" i="4"/>
  <c r="W848" i="4"/>
  <c r="V848" i="4"/>
  <c r="U848" i="4"/>
  <c r="R848" i="4"/>
  <c r="I848" i="4"/>
  <c r="H848" i="4"/>
  <c r="G848" i="4"/>
  <c r="F848" i="4"/>
  <c r="AD847" i="4"/>
  <c r="AB847" i="4"/>
  <c r="Y847" i="4"/>
  <c r="X847" i="4"/>
  <c r="W847" i="4"/>
  <c r="V847" i="4"/>
  <c r="U847" i="4"/>
  <c r="I847" i="4"/>
  <c r="H847" i="4"/>
  <c r="G847" i="4"/>
  <c r="F847" i="4"/>
  <c r="AD846" i="4"/>
  <c r="AB846" i="4"/>
  <c r="Y846" i="4"/>
  <c r="X846" i="4"/>
  <c r="W846" i="4"/>
  <c r="V846" i="4"/>
  <c r="U846" i="4"/>
  <c r="I846" i="4"/>
  <c r="H846" i="4"/>
  <c r="G846" i="4"/>
  <c r="F846" i="4"/>
  <c r="AD845" i="4"/>
  <c r="AB845" i="4"/>
  <c r="Y845" i="4"/>
  <c r="X845" i="4"/>
  <c r="W845" i="4"/>
  <c r="V845" i="4"/>
  <c r="U845" i="4"/>
  <c r="R845" i="4"/>
  <c r="I845" i="4"/>
  <c r="H845" i="4"/>
  <c r="G845" i="4"/>
  <c r="F845" i="4"/>
  <c r="AD844" i="4"/>
  <c r="AB844" i="4"/>
  <c r="Y844" i="4"/>
  <c r="X844" i="4"/>
  <c r="W844" i="4"/>
  <c r="V844" i="4"/>
  <c r="U844" i="4"/>
  <c r="I844" i="4"/>
  <c r="H844" i="4"/>
  <c r="G844" i="4"/>
  <c r="F844" i="4"/>
  <c r="AD843" i="4"/>
  <c r="AB843" i="4"/>
  <c r="Y843" i="4"/>
  <c r="X843" i="4"/>
  <c r="W843" i="4"/>
  <c r="V843" i="4"/>
  <c r="U843" i="4"/>
  <c r="I843" i="4"/>
  <c r="H843" i="4"/>
  <c r="G843" i="4"/>
  <c r="F843" i="4"/>
  <c r="AD842" i="4"/>
  <c r="AB842" i="4"/>
  <c r="Y842" i="4"/>
  <c r="X842" i="4"/>
  <c r="W842" i="4"/>
  <c r="V842" i="4"/>
  <c r="U842" i="4"/>
  <c r="R842" i="4"/>
  <c r="I842" i="4"/>
  <c r="H842" i="4"/>
  <c r="G842" i="4"/>
  <c r="F842" i="4"/>
  <c r="AD841" i="4"/>
  <c r="AB841" i="4"/>
  <c r="Y841" i="4"/>
  <c r="X841" i="4"/>
  <c r="W841" i="4"/>
  <c r="V841" i="4"/>
  <c r="U841" i="4"/>
  <c r="I841" i="4"/>
  <c r="H841" i="4"/>
  <c r="G841" i="4"/>
  <c r="F841" i="4"/>
  <c r="AD840" i="4"/>
  <c r="AB840" i="4"/>
  <c r="Y840" i="4"/>
  <c r="W840" i="4"/>
  <c r="V840" i="4"/>
  <c r="U840" i="4"/>
  <c r="I840" i="4"/>
  <c r="H840" i="4"/>
  <c r="G840" i="4"/>
  <c r="F840" i="4"/>
  <c r="AD839" i="4"/>
  <c r="AB839" i="4"/>
  <c r="Y839" i="4"/>
  <c r="X839" i="4"/>
  <c r="W839" i="4"/>
  <c r="V839" i="4"/>
  <c r="U839" i="4"/>
  <c r="R839" i="4"/>
  <c r="I839" i="4"/>
  <c r="H839" i="4"/>
  <c r="G839" i="4"/>
  <c r="F839" i="4"/>
  <c r="AD838" i="4"/>
  <c r="AB838" i="4"/>
  <c r="Y838" i="4"/>
  <c r="X838" i="4"/>
  <c r="W838" i="4"/>
  <c r="V838" i="4"/>
  <c r="U838" i="4"/>
  <c r="I838" i="4"/>
  <c r="H838" i="4"/>
  <c r="G838" i="4"/>
  <c r="F838" i="4"/>
  <c r="AD837" i="4"/>
  <c r="AB837" i="4"/>
  <c r="Y837" i="4"/>
  <c r="X837" i="4"/>
  <c r="W837" i="4"/>
  <c r="V837" i="4"/>
  <c r="U837" i="4"/>
  <c r="R837" i="4"/>
  <c r="I837" i="4"/>
  <c r="H837" i="4"/>
  <c r="G837" i="4"/>
  <c r="F837" i="4"/>
  <c r="AD836" i="4"/>
  <c r="AB836" i="4"/>
  <c r="Y836" i="4"/>
  <c r="X836" i="4"/>
  <c r="W836" i="4"/>
  <c r="V836" i="4"/>
  <c r="U836" i="4"/>
  <c r="R836" i="4"/>
  <c r="I836" i="4"/>
  <c r="H836" i="4"/>
  <c r="G836" i="4"/>
  <c r="F836" i="4"/>
  <c r="AD835" i="4"/>
  <c r="AB835" i="4"/>
  <c r="Y835" i="4"/>
  <c r="X835" i="4"/>
  <c r="W835" i="4"/>
  <c r="V835" i="4"/>
  <c r="U835" i="4"/>
  <c r="I835" i="4"/>
  <c r="H835" i="4"/>
  <c r="G835" i="4"/>
  <c r="F835" i="4"/>
  <c r="AD834" i="4"/>
  <c r="AB834" i="4"/>
  <c r="Y834" i="4"/>
  <c r="X834" i="4"/>
  <c r="W834" i="4"/>
  <c r="V834" i="4"/>
  <c r="U834" i="4"/>
  <c r="R834" i="4"/>
  <c r="I834" i="4"/>
  <c r="H834" i="4"/>
  <c r="G834" i="4"/>
  <c r="F834" i="4"/>
  <c r="AD833" i="4"/>
  <c r="AB833" i="4"/>
  <c r="Y833" i="4"/>
  <c r="W833" i="4"/>
  <c r="V833" i="4"/>
  <c r="U833" i="4"/>
  <c r="R833" i="4"/>
  <c r="I833" i="4"/>
  <c r="H833" i="4"/>
  <c r="G833" i="4"/>
  <c r="F833" i="4"/>
  <c r="AD832" i="4"/>
  <c r="AB832" i="4"/>
  <c r="Y832" i="4"/>
  <c r="X832" i="4"/>
  <c r="W832" i="4"/>
  <c r="V832" i="4"/>
  <c r="U832" i="4"/>
  <c r="I832" i="4"/>
  <c r="H832" i="4"/>
  <c r="G832" i="4"/>
  <c r="F832" i="4"/>
  <c r="AD831" i="4"/>
  <c r="AB831" i="4"/>
  <c r="Y831" i="4"/>
  <c r="X831" i="4"/>
  <c r="W831" i="4"/>
  <c r="V831" i="4"/>
  <c r="U831" i="4"/>
  <c r="I831" i="4"/>
  <c r="H831" i="4"/>
  <c r="G831" i="4"/>
  <c r="F831" i="4"/>
  <c r="AD830" i="4"/>
  <c r="AB830" i="4"/>
  <c r="Y830" i="4"/>
  <c r="X830" i="4"/>
  <c r="W830" i="4"/>
  <c r="V830" i="4"/>
  <c r="U830" i="4"/>
  <c r="I830" i="4"/>
  <c r="H830" i="4"/>
  <c r="G830" i="4"/>
  <c r="F830" i="4"/>
  <c r="AD829" i="4"/>
  <c r="AB829" i="4"/>
  <c r="Y829" i="4"/>
  <c r="X829" i="4"/>
  <c r="W829" i="4"/>
  <c r="V829" i="4"/>
  <c r="U829" i="4"/>
  <c r="I829" i="4"/>
  <c r="H829" i="4"/>
  <c r="G829" i="4"/>
  <c r="F829" i="4"/>
  <c r="AD828" i="4"/>
  <c r="AB828" i="4"/>
  <c r="Y828" i="4"/>
  <c r="X828" i="4"/>
  <c r="W828" i="4"/>
  <c r="V828" i="4"/>
  <c r="U828" i="4"/>
  <c r="I828" i="4"/>
  <c r="H828" i="4"/>
  <c r="G828" i="4"/>
  <c r="F828" i="4"/>
  <c r="AD827" i="4"/>
  <c r="AB827" i="4"/>
  <c r="Y827" i="4"/>
  <c r="X827" i="4"/>
  <c r="W827" i="4"/>
  <c r="V827" i="4"/>
  <c r="U827" i="4"/>
  <c r="R827" i="4"/>
  <c r="I827" i="4"/>
  <c r="H827" i="4"/>
  <c r="G827" i="4"/>
  <c r="F827" i="4"/>
  <c r="AD826" i="4"/>
  <c r="AB826" i="4"/>
  <c r="Y826" i="4"/>
  <c r="X826" i="4"/>
  <c r="W826" i="4"/>
  <c r="V826" i="4"/>
  <c r="U826" i="4"/>
  <c r="I826" i="4"/>
  <c r="H826" i="4"/>
  <c r="G826" i="4"/>
  <c r="F826" i="4"/>
  <c r="AD825" i="4"/>
  <c r="AB825" i="4"/>
  <c r="Y825" i="4"/>
  <c r="X825" i="4"/>
  <c r="W825" i="4"/>
  <c r="V825" i="4"/>
  <c r="U825" i="4"/>
  <c r="I825" i="4"/>
  <c r="H825" i="4"/>
  <c r="G825" i="4"/>
  <c r="F825" i="4"/>
  <c r="AD824" i="4"/>
  <c r="AB824" i="4"/>
  <c r="Y824" i="4"/>
  <c r="X824" i="4"/>
  <c r="W824" i="4"/>
  <c r="V824" i="4"/>
  <c r="U824" i="4"/>
  <c r="I824" i="4"/>
  <c r="H824" i="4"/>
  <c r="G824" i="4"/>
  <c r="F824" i="4"/>
  <c r="AD823" i="4"/>
  <c r="AB823" i="4"/>
  <c r="Y823" i="4"/>
  <c r="X823" i="4"/>
  <c r="W823" i="4"/>
  <c r="V823" i="4"/>
  <c r="U823" i="4"/>
  <c r="R823" i="4"/>
  <c r="I823" i="4"/>
  <c r="H823" i="4"/>
  <c r="G823" i="4"/>
  <c r="F823" i="4"/>
  <c r="AD822" i="4"/>
  <c r="AB822" i="4"/>
  <c r="Y822" i="4"/>
  <c r="X822" i="4"/>
  <c r="W822" i="4"/>
  <c r="V822" i="4"/>
  <c r="U822" i="4"/>
  <c r="I822" i="4"/>
  <c r="H822" i="4"/>
  <c r="G822" i="4"/>
  <c r="F822" i="4"/>
  <c r="AD821" i="4"/>
  <c r="AB821" i="4"/>
  <c r="Y821" i="4"/>
  <c r="X821" i="4"/>
  <c r="W821" i="4"/>
  <c r="V821" i="4"/>
  <c r="U821" i="4"/>
  <c r="I821" i="4"/>
  <c r="H821" i="4"/>
  <c r="G821" i="4"/>
  <c r="F821" i="4"/>
  <c r="AD820" i="4"/>
  <c r="AB820" i="4"/>
  <c r="Y820" i="4"/>
  <c r="X820" i="4"/>
  <c r="W820" i="4"/>
  <c r="V820" i="4"/>
  <c r="U820" i="4"/>
  <c r="R820" i="4"/>
  <c r="I820" i="4"/>
  <c r="H820" i="4"/>
  <c r="G820" i="4"/>
  <c r="F820" i="4"/>
  <c r="AD819" i="4"/>
  <c r="AB819" i="4"/>
  <c r="Y819" i="4"/>
  <c r="X819" i="4"/>
  <c r="W819" i="4"/>
  <c r="V819" i="4"/>
  <c r="U819" i="4"/>
  <c r="I819" i="4"/>
  <c r="H819" i="4"/>
  <c r="G819" i="4"/>
  <c r="F819" i="4"/>
  <c r="AD818" i="4"/>
  <c r="AB818" i="4"/>
  <c r="Y818" i="4"/>
  <c r="X818" i="4"/>
  <c r="W818" i="4"/>
  <c r="V818" i="4"/>
  <c r="U818" i="4"/>
  <c r="Q818" i="4"/>
  <c r="I818" i="4"/>
  <c r="H818" i="4"/>
  <c r="G818" i="4"/>
  <c r="F818" i="4"/>
  <c r="AD817" i="4"/>
  <c r="AB817" i="4"/>
  <c r="Y817" i="4"/>
  <c r="X817" i="4"/>
  <c r="W817" i="4"/>
  <c r="V817" i="4"/>
  <c r="U817" i="4"/>
  <c r="Q817" i="4"/>
  <c r="I817" i="4"/>
  <c r="H817" i="4"/>
  <c r="G817" i="4"/>
  <c r="F817" i="4"/>
  <c r="AD816" i="4"/>
  <c r="AB816" i="4"/>
  <c r="Y816" i="4"/>
  <c r="X816" i="4"/>
  <c r="W816" i="4"/>
  <c r="V816" i="4"/>
  <c r="U816" i="4"/>
  <c r="I816" i="4"/>
  <c r="H816" i="4"/>
  <c r="G816" i="4"/>
  <c r="F816" i="4"/>
  <c r="AD815" i="4"/>
  <c r="AB815" i="4"/>
  <c r="Y815" i="4"/>
  <c r="X815" i="4"/>
  <c r="W815" i="4"/>
  <c r="V815" i="4"/>
  <c r="U815" i="4"/>
  <c r="Q815" i="4"/>
  <c r="I815" i="4"/>
  <c r="H815" i="4"/>
  <c r="G815" i="4"/>
  <c r="F815" i="4"/>
  <c r="AD814" i="4"/>
  <c r="AB814" i="4"/>
  <c r="Y814" i="4"/>
  <c r="X814" i="4"/>
  <c r="W814" i="4"/>
  <c r="V814" i="4"/>
  <c r="U814" i="4"/>
  <c r="I814" i="4"/>
  <c r="H814" i="4"/>
  <c r="G814" i="4"/>
  <c r="F814" i="4"/>
  <c r="AD813" i="4"/>
  <c r="AB813" i="4"/>
  <c r="Y813" i="4"/>
  <c r="W813" i="4"/>
  <c r="V813" i="4"/>
  <c r="U813" i="4"/>
  <c r="R813" i="4"/>
  <c r="I813" i="4"/>
  <c r="H813" i="4"/>
  <c r="G813" i="4"/>
  <c r="F813" i="4"/>
  <c r="AD812" i="4"/>
  <c r="AB812" i="4"/>
  <c r="Y812" i="4"/>
  <c r="X812" i="4"/>
  <c r="W812" i="4"/>
  <c r="V812" i="4"/>
  <c r="U812" i="4"/>
  <c r="I812" i="4"/>
  <c r="H812" i="4"/>
  <c r="G812" i="4"/>
  <c r="F812" i="4"/>
  <c r="AD811" i="4"/>
  <c r="AB811" i="4"/>
  <c r="Y811" i="4"/>
  <c r="X811" i="4"/>
  <c r="W811" i="4"/>
  <c r="V811" i="4"/>
  <c r="U811" i="4"/>
  <c r="I811" i="4"/>
  <c r="H811" i="4"/>
  <c r="G811" i="4"/>
  <c r="F811" i="4"/>
  <c r="AD810" i="4"/>
  <c r="AB810" i="4"/>
  <c r="Y810" i="4"/>
  <c r="X810" i="4"/>
  <c r="W810" i="4"/>
  <c r="V810" i="4"/>
  <c r="U810" i="4"/>
  <c r="I810" i="4"/>
  <c r="H810" i="4"/>
  <c r="G810" i="4"/>
  <c r="F810" i="4"/>
  <c r="AD809" i="4"/>
  <c r="AB809" i="4"/>
  <c r="Y809" i="4"/>
  <c r="W809" i="4"/>
  <c r="V809" i="4"/>
  <c r="U809" i="4"/>
  <c r="I809" i="4"/>
  <c r="H809" i="4"/>
  <c r="G809" i="4"/>
  <c r="F809" i="4"/>
  <c r="AD808" i="4"/>
  <c r="AB808" i="4"/>
  <c r="Y808" i="4"/>
  <c r="X808" i="4"/>
  <c r="W808" i="4"/>
  <c r="V808" i="4"/>
  <c r="U808" i="4"/>
  <c r="I808" i="4"/>
  <c r="H808" i="4"/>
  <c r="G808" i="4"/>
  <c r="F808" i="4"/>
  <c r="AD807" i="4"/>
  <c r="AB807" i="4"/>
  <c r="Y807" i="4"/>
  <c r="X807" i="4"/>
  <c r="W807" i="4"/>
  <c r="V807" i="4"/>
  <c r="U807" i="4"/>
  <c r="I807" i="4"/>
  <c r="H807" i="4"/>
  <c r="G807" i="4"/>
  <c r="F807" i="4"/>
  <c r="AD806" i="4"/>
  <c r="AB806" i="4"/>
  <c r="Y806" i="4"/>
  <c r="X806" i="4"/>
  <c r="W806" i="4"/>
  <c r="V806" i="4"/>
  <c r="U806" i="4"/>
  <c r="I806" i="4"/>
  <c r="H806" i="4"/>
  <c r="G806" i="4"/>
  <c r="F806" i="4"/>
  <c r="AD805" i="4"/>
  <c r="AB805" i="4"/>
  <c r="Y805" i="4"/>
  <c r="X805" i="4"/>
  <c r="W805" i="4"/>
  <c r="V805" i="4"/>
  <c r="U805" i="4"/>
  <c r="I805" i="4"/>
  <c r="H805" i="4"/>
  <c r="G805" i="4"/>
  <c r="F805" i="4"/>
  <c r="AD804" i="4"/>
  <c r="AB804" i="4"/>
  <c r="Y804" i="4"/>
  <c r="X804" i="4"/>
  <c r="W804" i="4"/>
  <c r="V804" i="4"/>
  <c r="U804" i="4"/>
  <c r="I804" i="4"/>
  <c r="H804" i="4"/>
  <c r="G804" i="4"/>
  <c r="F804" i="4"/>
  <c r="AD803" i="4"/>
  <c r="AB803" i="4"/>
  <c r="Y803" i="4"/>
  <c r="X803" i="4"/>
  <c r="W803" i="4"/>
  <c r="V803" i="4"/>
  <c r="U803" i="4"/>
  <c r="R803" i="4"/>
  <c r="I803" i="4"/>
  <c r="H803" i="4"/>
  <c r="G803" i="4"/>
  <c r="F803" i="4"/>
  <c r="AD802" i="4"/>
  <c r="AB802" i="4"/>
  <c r="Y802" i="4"/>
  <c r="X802" i="4"/>
  <c r="W802" i="4"/>
  <c r="V802" i="4"/>
  <c r="U802" i="4"/>
  <c r="I802" i="4"/>
  <c r="H802" i="4"/>
  <c r="G802" i="4"/>
  <c r="F802" i="4"/>
  <c r="AD801" i="4"/>
  <c r="AB801" i="4"/>
  <c r="Y801" i="4"/>
  <c r="X801" i="4"/>
  <c r="W801" i="4"/>
  <c r="V801" i="4"/>
  <c r="U801" i="4"/>
  <c r="R801" i="4"/>
  <c r="I801" i="4"/>
  <c r="H801" i="4"/>
  <c r="G801" i="4"/>
  <c r="F801" i="4"/>
  <c r="AD800" i="4"/>
  <c r="AB800" i="4"/>
  <c r="Y800" i="4"/>
  <c r="X800" i="4"/>
  <c r="W800" i="4"/>
  <c r="V800" i="4"/>
  <c r="U800" i="4"/>
  <c r="R800" i="4"/>
  <c r="I800" i="4"/>
  <c r="H800" i="4"/>
  <c r="G800" i="4"/>
  <c r="F800" i="4"/>
  <c r="AD799" i="4"/>
  <c r="AB799" i="4"/>
  <c r="Y799" i="4"/>
  <c r="X799" i="4"/>
  <c r="W799" i="4"/>
  <c r="V799" i="4"/>
  <c r="U799" i="4"/>
  <c r="I799" i="4"/>
  <c r="H799" i="4"/>
  <c r="G799" i="4"/>
  <c r="F799" i="4"/>
  <c r="AD798" i="4"/>
  <c r="AB798" i="4"/>
  <c r="Y798" i="4"/>
  <c r="W798" i="4"/>
  <c r="V798" i="4"/>
  <c r="U798" i="4"/>
  <c r="R798" i="4"/>
  <c r="I798" i="4"/>
  <c r="H798" i="4"/>
  <c r="G798" i="4"/>
  <c r="F798" i="4"/>
  <c r="AD797" i="4"/>
  <c r="AB797" i="4"/>
  <c r="Y797" i="4"/>
  <c r="X797" i="4"/>
  <c r="W797" i="4"/>
  <c r="V797" i="4"/>
  <c r="U797" i="4"/>
  <c r="I797" i="4"/>
  <c r="H797" i="4"/>
  <c r="G797" i="4"/>
  <c r="F797" i="4"/>
  <c r="AD796" i="4"/>
  <c r="AB796" i="4"/>
  <c r="Y796" i="4"/>
  <c r="X796" i="4"/>
  <c r="W796" i="4"/>
  <c r="V796" i="4"/>
  <c r="U796" i="4"/>
  <c r="I796" i="4"/>
  <c r="H796" i="4"/>
  <c r="G796" i="4"/>
  <c r="F796" i="4"/>
  <c r="AD795" i="4"/>
  <c r="AB795" i="4"/>
  <c r="Y795" i="4"/>
  <c r="X795" i="4"/>
  <c r="W795" i="4"/>
  <c r="V795" i="4"/>
  <c r="U795" i="4"/>
  <c r="I795" i="4"/>
  <c r="H795" i="4"/>
  <c r="G795" i="4"/>
  <c r="F795" i="4"/>
  <c r="AD794" i="4"/>
  <c r="AB794" i="4"/>
  <c r="Y794" i="4"/>
  <c r="X794" i="4"/>
  <c r="W794" i="4"/>
  <c r="V794" i="4"/>
  <c r="U794" i="4"/>
  <c r="R794" i="4"/>
  <c r="I794" i="4"/>
  <c r="H794" i="4"/>
  <c r="G794" i="4"/>
  <c r="F794" i="4"/>
  <c r="AD793" i="4"/>
  <c r="AB793" i="4"/>
  <c r="Y793" i="4"/>
  <c r="X793" i="4"/>
  <c r="W793" i="4"/>
  <c r="V793" i="4"/>
  <c r="U793" i="4"/>
  <c r="I793" i="4"/>
  <c r="H793" i="4"/>
  <c r="G793" i="4"/>
  <c r="F793" i="4"/>
  <c r="AD792" i="4"/>
  <c r="AB792" i="4"/>
  <c r="Y792" i="4"/>
  <c r="X792" i="4"/>
  <c r="W792" i="4"/>
  <c r="V792" i="4"/>
  <c r="U792" i="4"/>
  <c r="I792" i="4"/>
  <c r="H792" i="4"/>
  <c r="G792" i="4"/>
  <c r="F792" i="4"/>
  <c r="AD791" i="4"/>
  <c r="AB791" i="4"/>
  <c r="Y791" i="4"/>
  <c r="X791" i="4"/>
  <c r="W791" i="4"/>
  <c r="V791" i="4"/>
  <c r="U791" i="4"/>
  <c r="I791" i="4"/>
  <c r="H791" i="4"/>
  <c r="G791" i="4"/>
  <c r="F791" i="4"/>
  <c r="AD790" i="4"/>
  <c r="AB790" i="4"/>
  <c r="Y790" i="4"/>
  <c r="X790" i="4"/>
  <c r="W790" i="4"/>
  <c r="V790" i="4"/>
  <c r="U790" i="4"/>
  <c r="Q790" i="4"/>
  <c r="I790" i="4"/>
  <c r="H790" i="4"/>
  <c r="G790" i="4"/>
  <c r="F790" i="4"/>
  <c r="AD789" i="4"/>
  <c r="AB789" i="4"/>
  <c r="Y789" i="4"/>
  <c r="X789" i="4"/>
  <c r="W789" i="4"/>
  <c r="V789" i="4"/>
  <c r="U789" i="4"/>
  <c r="I789" i="4"/>
  <c r="H789" i="4"/>
  <c r="G789" i="4"/>
  <c r="F789" i="4"/>
  <c r="AD788" i="4"/>
  <c r="AB788" i="4"/>
  <c r="Y788" i="4"/>
  <c r="W788" i="4"/>
  <c r="V788" i="4"/>
  <c r="U788" i="4"/>
  <c r="I788" i="4"/>
  <c r="H788" i="4"/>
  <c r="G788" i="4"/>
  <c r="F788" i="4"/>
  <c r="AD787" i="4"/>
  <c r="AB787" i="4"/>
  <c r="Y787" i="4"/>
  <c r="X787" i="4"/>
  <c r="W787" i="4"/>
  <c r="V787" i="4"/>
  <c r="U787" i="4"/>
  <c r="I787" i="4"/>
  <c r="H787" i="4"/>
  <c r="G787" i="4"/>
  <c r="F787" i="4"/>
  <c r="AD786" i="4"/>
  <c r="AB786" i="4"/>
  <c r="Y786" i="4"/>
  <c r="X786" i="4"/>
  <c r="W786" i="4"/>
  <c r="V786" i="4"/>
  <c r="U786" i="4"/>
  <c r="R786" i="4"/>
  <c r="I786" i="4"/>
  <c r="H786" i="4"/>
  <c r="G786" i="4"/>
  <c r="F786" i="4"/>
  <c r="AD785" i="4"/>
  <c r="AB785" i="4"/>
  <c r="Y785" i="4"/>
  <c r="X785" i="4"/>
  <c r="W785" i="4"/>
  <c r="V785" i="4"/>
  <c r="U785" i="4"/>
  <c r="Q785" i="4"/>
  <c r="I785" i="4"/>
  <c r="H785" i="4"/>
  <c r="G785" i="4"/>
  <c r="F785" i="4"/>
  <c r="AD784" i="4"/>
  <c r="AB784" i="4"/>
  <c r="Y784" i="4"/>
  <c r="X784" i="4"/>
  <c r="W784" i="4"/>
  <c r="V784" i="4"/>
  <c r="U784" i="4"/>
  <c r="I784" i="4"/>
  <c r="H784" i="4"/>
  <c r="G784" i="4"/>
  <c r="F784" i="4"/>
  <c r="AD783" i="4"/>
  <c r="AB783" i="4"/>
  <c r="Y783" i="4"/>
  <c r="X783" i="4"/>
  <c r="W783" i="4"/>
  <c r="V783" i="4"/>
  <c r="U783" i="4"/>
  <c r="I783" i="4"/>
  <c r="H783" i="4"/>
  <c r="G783" i="4"/>
  <c r="F783" i="4"/>
  <c r="AD782" i="4"/>
  <c r="AB782" i="4"/>
  <c r="Y782" i="4"/>
  <c r="X782" i="4"/>
  <c r="W782" i="4"/>
  <c r="V782" i="4"/>
  <c r="U782" i="4"/>
  <c r="R782" i="4"/>
  <c r="I782" i="4"/>
  <c r="H782" i="4"/>
  <c r="G782" i="4"/>
  <c r="F782" i="4"/>
  <c r="AD781" i="4"/>
  <c r="AB781" i="4"/>
  <c r="Y781" i="4"/>
  <c r="X781" i="4"/>
  <c r="W781" i="4"/>
  <c r="V781" i="4"/>
  <c r="U781" i="4"/>
  <c r="I781" i="4"/>
  <c r="H781" i="4"/>
  <c r="G781" i="4"/>
  <c r="F781" i="4"/>
  <c r="AD780" i="4"/>
  <c r="AB780" i="4"/>
  <c r="Y780" i="4"/>
  <c r="X780" i="4"/>
  <c r="W780" i="4"/>
  <c r="V780" i="4"/>
  <c r="U780" i="4"/>
  <c r="I780" i="4"/>
  <c r="H780" i="4"/>
  <c r="G780" i="4"/>
  <c r="F780" i="4"/>
  <c r="AD779" i="4"/>
  <c r="AB779" i="4"/>
  <c r="Y779" i="4"/>
  <c r="X779" i="4"/>
  <c r="W779" i="4"/>
  <c r="V779" i="4"/>
  <c r="U779" i="4"/>
  <c r="R779" i="4"/>
  <c r="I779" i="4"/>
  <c r="H779" i="4"/>
  <c r="G779" i="4"/>
  <c r="F779" i="4"/>
  <c r="AD778" i="4"/>
  <c r="AB778" i="4"/>
  <c r="Y778" i="4"/>
  <c r="W778" i="4"/>
  <c r="V778" i="4"/>
  <c r="U778" i="4"/>
  <c r="R778" i="4"/>
  <c r="I778" i="4"/>
  <c r="H778" i="4"/>
  <c r="G778" i="4"/>
  <c r="F778" i="4"/>
  <c r="AD777" i="4"/>
  <c r="AB777" i="4"/>
  <c r="Y777" i="4"/>
  <c r="X777" i="4"/>
  <c r="W777" i="4"/>
  <c r="V777" i="4"/>
  <c r="U777" i="4"/>
  <c r="R777" i="4"/>
  <c r="I777" i="4"/>
  <c r="H777" i="4"/>
  <c r="G777" i="4"/>
  <c r="F777" i="4"/>
  <c r="AD776" i="4"/>
  <c r="AB776" i="4"/>
  <c r="Y776" i="4"/>
  <c r="X776" i="4"/>
  <c r="W776" i="4"/>
  <c r="V776" i="4"/>
  <c r="U776" i="4"/>
  <c r="I776" i="4"/>
  <c r="H776" i="4"/>
  <c r="G776" i="4"/>
  <c r="F776" i="4"/>
  <c r="AD775" i="4"/>
  <c r="AB775" i="4"/>
  <c r="Y775" i="4"/>
  <c r="X775" i="4"/>
  <c r="W775" i="4"/>
  <c r="V775" i="4"/>
  <c r="U775" i="4"/>
  <c r="R775" i="4"/>
  <c r="Q775" i="4"/>
  <c r="I775" i="4"/>
  <c r="H775" i="4"/>
  <c r="G775" i="4"/>
  <c r="F775" i="4"/>
  <c r="AD774" i="4"/>
  <c r="AB774" i="4"/>
  <c r="Y774" i="4"/>
  <c r="X774" i="4"/>
  <c r="W774" i="4"/>
  <c r="V774" i="4"/>
  <c r="U774" i="4"/>
  <c r="R774" i="4"/>
  <c r="I774" i="4"/>
  <c r="H774" i="4"/>
  <c r="G774" i="4"/>
  <c r="F774" i="4"/>
  <c r="AD773" i="4"/>
  <c r="AB773" i="4"/>
  <c r="Y773" i="4"/>
  <c r="X773" i="4"/>
  <c r="W773" i="4"/>
  <c r="V773" i="4"/>
  <c r="U773" i="4"/>
  <c r="I773" i="4"/>
  <c r="H773" i="4"/>
  <c r="G773" i="4"/>
  <c r="F773" i="4"/>
  <c r="AD772" i="4"/>
  <c r="AB772" i="4"/>
  <c r="Y772" i="4"/>
  <c r="X772" i="4"/>
  <c r="W772" i="4"/>
  <c r="V772" i="4"/>
  <c r="U772" i="4"/>
  <c r="I772" i="4"/>
  <c r="H772" i="4"/>
  <c r="G772" i="4"/>
  <c r="F772" i="4"/>
  <c r="AD771" i="4"/>
  <c r="AB771" i="4"/>
  <c r="Y771" i="4"/>
  <c r="X771" i="4"/>
  <c r="W771" i="4"/>
  <c r="V771" i="4"/>
  <c r="U771" i="4"/>
  <c r="Q771" i="4"/>
  <c r="I771" i="4"/>
  <c r="H771" i="4"/>
  <c r="G771" i="4"/>
  <c r="F771" i="4"/>
  <c r="AD770" i="4"/>
  <c r="AB770" i="4"/>
  <c r="Y770" i="4"/>
  <c r="W770" i="4"/>
  <c r="V770" i="4"/>
  <c r="U770" i="4"/>
  <c r="I770" i="4"/>
  <c r="H770" i="4"/>
  <c r="G770" i="4"/>
  <c r="F770" i="4"/>
  <c r="AD769" i="4"/>
  <c r="AB769" i="4"/>
  <c r="Y769" i="4"/>
  <c r="X769" i="4"/>
  <c r="W769" i="4"/>
  <c r="V769" i="4"/>
  <c r="U769" i="4"/>
  <c r="I769" i="4"/>
  <c r="H769" i="4"/>
  <c r="G769" i="4"/>
  <c r="F769" i="4"/>
  <c r="AD768" i="4"/>
  <c r="AB768" i="4"/>
  <c r="Y768" i="4"/>
  <c r="X768" i="4"/>
  <c r="W768" i="4"/>
  <c r="V768" i="4"/>
  <c r="U768" i="4"/>
  <c r="Q768" i="4"/>
  <c r="I768" i="4"/>
  <c r="H768" i="4"/>
  <c r="G768" i="4"/>
  <c r="F768" i="4"/>
  <c r="AD767" i="4"/>
  <c r="AB767" i="4"/>
  <c r="Y767" i="4"/>
  <c r="X767" i="4"/>
  <c r="W767" i="4"/>
  <c r="V767" i="4"/>
  <c r="U767" i="4"/>
  <c r="R767" i="4"/>
  <c r="I767" i="4"/>
  <c r="H767" i="4"/>
  <c r="G767" i="4"/>
  <c r="F767" i="4"/>
  <c r="AD766" i="4"/>
  <c r="AB766" i="4"/>
  <c r="Y766" i="4"/>
  <c r="X766" i="4"/>
  <c r="W766" i="4"/>
  <c r="V766" i="4"/>
  <c r="U766" i="4"/>
  <c r="I766" i="4"/>
  <c r="H766" i="4"/>
  <c r="G766" i="4"/>
  <c r="F766" i="4"/>
  <c r="AD765" i="4"/>
  <c r="AB765" i="4"/>
  <c r="Y765" i="4"/>
  <c r="X765" i="4"/>
  <c r="W765" i="4"/>
  <c r="V765" i="4"/>
  <c r="U765" i="4"/>
  <c r="I765" i="4"/>
  <c r="H765" i="4"/>
  <c r="G765" i="4"/>
  <c r="F765" i="4"/>
  <c r="AD764" i="4"/>
  <c r="AB764" i="4"/>
  <c r="Y764" i="4"/>
  <c r="X764" i="4"/>
  <c r="W764" i="4"/>
  <c r="V764" i="4"/>
  <c r="U764" i="4"/>
  <c r="R764" i="4"/>
  <c r="Q764" i="4"/>
  <c r="I764" i="4"/>
  <c r="H764" i="4"/>
  <c r="G764" i="4"/>
  <c r="F764" i="4"/>
  <c r="AD763" i="4"/>
  <c r="AB763" i="4"/>
  <c r="Y763" i="4"/>
  <c r="X763" i="4"/>
  <c r="W763" i="4"/>
  <c r="V763" i="4"/>
  <c r="U763" i="4"/>
  <c r="R763" i="4"/>
  <c r="I763" i="4"/>
  <c r="H763" i="4"/>
  <c r="G763" i="4"/>
  <c r="F763" i="4"/>
  <c r="AD762" i="4"/>
  <c r="AB762" i="4"/>
  <c r="Y762" i="4"/>
  <c r="X762" i="4"/>
  <c r="W762" i="4"/>
  <c r="V762" i="4"/>
  <c r="U762" i="4"/>
  <c r="I762" i="4"/>
  <c r="H762" i="4"/>
  <c r="G762" i="4"/>
  <c r="F762" i="4"/>
  <c r="AD761" i="4"/>
  <c r="AB761" i="4"/>
  <c r="Y761" i="4"/>
  <c r="X761" i="4"/>
  <c r="W761" i="4"/>
  <c r="V761" i="4"/>
  <c r="U761" i="4"/>
  <c r="I761" i="4"/>
  <c r="H761" i="4"/>
  <c r="G761" i="4"/>
  <c r="F761" i="4"/>
  <c r="AD760" i="4"/>
  <c r="AB760" i="4"/>
  <c r="Y760" i="4"/>
  <c r="X760" i="4"/>
  <c r="W760" i="4"/>
  <c r="V760" i="4"/>
  <c r="U760" i="4"/>
  <c r="I760" i="4"/>
  <c r="H760" i="4"/>
  <c r="G760" i="4"/>
  <c r="F760" i="4"/>
  <c r="AD759" i="4"/>
  <c r="AB759" i="4"/>
  <c r="Y759" i="4"/>
  <c r="X759" i="4"/>
  <c r="W759" i="4"/>
  <c r="V759" i="4"/>
  <c r="U759" i="4"/>
  <c r="I759" i="4"/>
  <c r="H759" i="4"/>
  <c r="G759" i="4"/>
  <c r="F759" i="4"/>
  <c r="AD758" i="4"/>
  <c r="AB758" i="4"/>
  <c r="Y758" i="4"/>
  <c r="X758" i="4"/>
  <c r="W758" i="4"/>
  <c r="V758" i="4"/>
  <c r="U758" i="4"/>
  <c r="I758" i="4"/>
  <c r="H758" i="4"/>
  <c r="G758" i="4"/>
  <c r="F758" i="4"/>
  <c r="AD757" i="4"/>
  <c r="AB757" i="4"/>
  <c r="Y757" i="4"/>
  <c r="W757" i="4"/>
  <c r="V757" i="4"/>
  <c r="U757" i="4"/>
  <c r="R757" i="4"/>
  <c r="I757" i="4"/>
  <c r="H757" i="4"/>
  <c r="G757" i="4"/>
  <c r="F757" i="4"/>
  <c r="AD756" i="4"/>
  <c r="AB756" i="4"/>
  <c r="Y756" i="4"/>
  <c r="X756" i="4"/>
  <c r="W756" i="4"/>
  <c r="V756" i="4"/>
  <c r="U756" i="4"/>
  <c r="R756" i="4"/>
  <c r="I756" i="4"/>
  <c r="H756" i="4"/>
  <c r="G756" i="4"/>
  <c r="F756" i="4"/>
  <c r="AD755" i="4"/>
  <c r="AB755" i="4"/>
  <c r="Y755" i="4"/>
  <c r="X755" i="4"/>
  <c r="W755" i="4"/>
  <c r="V755" i="4"/>
  <c r="U755" i="4"/>
  <c r="Q755" i="4"/>
  <c r="I755" i="4"/>
  <c r="H755" i="4"/>
  <c r="G755" i="4"/>
  <c r="F755" i="4"/>
  <c r="AD754" i="4"/>
  <c r="AB754" i="4"/>
  <c r="Y754" i="4"/>
  <c r="X754" i="4"/>
  <c r="W754" i="4"/>
  <c r="V754" i="4"/>
  <c r="U754" i="4"/>
  <c r="R754" i="4"/>
  <c r="I754" i="4"/>
  <c r="H754" i="4"/>
  <c r="G754" i="4"/>
  <c r="F754" i="4"/>
  <c r="AD753" i="4"/>
  <c r="AB753" i="4"/>
  <c r="Y753" i="4"/>
  <c r="X753" i="4"/>
  <c r="W753" i="4"/>
  <c r="V753" i="4"/>
  <c r="U753" i="4"/>
  <c r="Q753" i="4"/>
  <c r="I753" i="4"/>
  <c r="H753" i="4"/>
  <c r="G753" i="4"/>
  <c r="F753" i="4"/>
  <c r="AD752" i="4"/>
  <c r="AB752" i="4"/>
  <c r="Y752" i="4"/>
  <c r="X752" i="4"/>
  <c r="W752" i="4"/>
  <c r="V752" i="4"/>
  <c r="U752" i="4"/>
  <c r="I752" i="4"/>
  <c r="H752" i="4"/>
  <c r="G752" i="4"/>
  <c r="F752" i="4"/>
  <c r="AD751" i="4"/>
  <c r="AB751" i="4"/>
  <c r="Y751" i="4"/>
  <c r="X751" i="4"/>
  <c r="W751" i="4"/>
  <c r="V751" i="4"/>
  <c r="U751" i="4"/>
  <c r="R751" i="4"/>
  <c r="I751" i="4"/>
  <c r="H751" i="4"/>
  <c r="G751" i="4"/>
  <c r="F751" i="4"/>
  <c r="AD750" i="4"/>
  <c r="AB750" i="4"/>
  <c r="Y750" i="4"/>
  <c r="X750" i="4"/>
  <c r="W750" i="4"/>
  <c r="V750" i="4"/>
  <c r="U750" i="4"/>
  <c r="R750" i="4"/>
  <c r="I750" i="4"/>
  <c r="H750" i="4"/>
  <c r="G750" i="4"/>
  <c r="F750" i="4"/>
  <c r="AD749" i="4"/>
  <c r="AB749" i="4"/>
  <c r="Y749" i="4"/>
  <c r="X749" i="4"/>
  <c r="W749" i="4"/>
  <c r="V749" i="4"/>
  <c r="U749" i="4"/>
  <c r="R749" i="4"/>
  <c r="I749" i="4"/>
  <c r="H749" i="4"/>
  <c r="G749" i="4"/>
  <c r="F749" i="4"/>
  <c r="AD748" i="4"/>
  <c r="AB748" i="4"/>
  <c r="Y748" i="4"/>
  <c r="X748" i="4"/>
  <c r="W748" i="4"/>
  <c r="V748" i="4"/>
  <c r="U748" i="4"/>
  <c r="I748" i="4"/>
  <c r="H748" i="4"/>
  <c r="G748" i="4"/>
  <c r="F748" i="4"/>
  <c r="AD747" i="4"/>
  <c r="AB747" i="4"/>
  <c r="Y747" i="4"/>
  <c r="X747" i="4"/>
  <c r="W747" i="4"/>
  <c r="V747" i="4"/>
  <c r="U747" i="4"/>
  <c r="R747" i="4"/>
  <c r="I747" i="4"/>
  <c r="H747" i="4"/>
  <c r="G747" i="4"/>
  <c r="F747" i="4"/>
  <c r="AD746" i="4"/>
  <c r="AB746" i="4"/>
  <c r="Y746" i="4"/>
  <c r="X746" i="4"/>
  <c r="W746" i="4"/>
  <c r="V746" i="4"/>
  <c r="U746" i="4"/>
  <c r="R746" i="4"/>
  <c r="I746" i="4"/>
  <c r="H746" i="4"/>
  <c r="G746" i="4"/>
  <c r="F746" i="4"/>
  <c r="AD745" i="4"/>
  <c r="AB745" i="4"/>
  <c r="Y745" i="4"/>
  <c r="X745" i="4"/>
  <c r="W745" i="4"/>
  <c r="V745" i="4"/>
  <c r="U745" i="4"/>
  <c r="Q745" i="4"/>
  <c r="I745" i="4"/>
  <c r="H745" i="4"/>
  <c r="G745" i="4"/>
  <c r="F745" i="4"/>
  <c r="AD744" i="4"/>
  <c r="AB744" i="4"/>
  <c r="Y744" i="4"/>
  <c r="X744" i="4"/>
  <c r="W744" i="4"/>
  <c r="V744" i="4"/>
  <c r="U744" i="4"/>
  <c r="I744" i="4"/>
  <c r="H744" i="4"/>
  <c r="G744" i="4"/>
  <c r="F744" i="4"/>
  <c r="AD743" i="4"/>
  <c r="AB743" i="4"/>
  <c r="Y743" i="4"/>
  <c r="X743" i="4"/>
  <c r="W743" i="4"/>
  <c r="V743" i="4"/>
  <c r="U743" i="4"/>
  <c r="I743" i="4"/>
  <c r="H743" i="4"/>
  <c r="G743" i="4"/>
  <c r="F743" i="4"/>
  <c r="AD742" i="4"/>
  <c r="AB742" i="4"/>
  <c r="Y742" i="4"/>
  <c r="X742" i="4"/>
  <c r="W742" i="4"/>
  <c r="V742" i="4"/>
  <c r="U742" i="4"/>
  <c r="I742" i="4"/>
  <c r="H742" i="4"/>
  <c r="G742" i="4"/>
  <c r="F742" i="4"/>
  <c r="AD741" i="4"/>
  <c r="AB741" i="4"/>
  <c r="Y741" i="4"/>
  <c r="X741" i="4"/>
  <c r="W741" i="4"/>
  <c r="V741" i="4"/>
  <c r="U741" i="4"/>
  <c r="I741" i="4"/>
  <c r="H741" i="4"/>
  <c r="G741" i="4"/>
  <c r="F741" i="4"/>
  <c r="AD740" i="4"/>
  <c r="AB740" i="4"/>
  <c r="Y740" i="4"/>
  <c r="X740" i="4"/>
  <c r="W740" i="4"/>
  <c r="V740" i="4"/>
  <c r="U740" i="4"/>
  <c r="R740" i="4"/>
  <c r="I740" i="4"/>
  <c r="H740" i="4"/>
  <c r="G740" i="4"/>
  <c r="F740" i="4"/>
  <c r="AD739" i="4"/>
  <c r="AB739" i="4"/>
  <c r="Y739" i="4"/>
  <c r="X739" i="4"/>
  <c r="W739" i="4"/>
  <c r="V739" i="4"/>
  <c r="U739" i="4"/>
  <c r="R739" i="4"/>
  <c r="I739" i="4"/>
  <c r="H739" i="4"/>
  <c r="G739" i="4"/>
  <c r="F739" i="4"/>
  <c r="AD738" i="4"/>
  <c r="AB738" i="4"/>
  <c r="Y738" i="4"/>
  <c r="X738" i="4"/>
  <c r="W738" i="4"/>
  <c r="V738" i="4"/>
  <c r="U738" i="4"/>
  <c r="I738" i="4"/>
  <c r="H738" i="4"/>
  <c r="G738" i="4"/>
  <c r="F738" i="4"/>
  <c r="AD737" i="4"/>
  <c r="AB737" i="4"/>
  <c r="Y737" i="4"/>
  <c r="X737" i="4"/>
  <c r="W737" i="4"/>
  <c r="V737" i="4"/>
  <c r="U737" i="4"/>
  <c r="R737" i="4"/>
  <c r="I737" i="4"/>
  <c r="H737" i="4"/>
  <c r="G737" i="4"/>
  <c r="F737" i="4"/>
  <c r="AD736" i="4"/>
  <c r="AB736" i="4"/>
  <c r="Y736" i="4"/>
  <c r="X736" i="4"/>
  <c r="W736" i="4"/>
  <c r="V736" i="4"/>
  <c r="U736" i="4"/>
  <c r="R736" i="4"/>
  <c r="I736" i="4"/>
  <c r="H736" i="4"/>
  <c r="G736" i="4"/>
  <c r="F736" i="4"/>
  <c r="AD735" i="4"/>
  <c r="AB735" i="4"/>
  <c r="Y735" i="4"/>
  <c r="X735" i="4"/>
  <c r="W735" i="4"/>
  <c r="V735" i="4"/>
  <c r="U735" i="4"/>
  <c r="Q735" i="4"/>
  <c r="I735" i="4"/>
  <c r="H735" i="4"/>
  <c r="G735" i="4"/>
  <c r="F735" i="4"/>
  <c r="AD734" i="4"/>
  <c r="AB734" i="4"/>
  <c r="Y734" i="4"/>
  <c r="X734" i="4"/>
  <c r="W734" i="4"/>
  <c r="V734" i="4"/>
  <c r="U734" i="4"/>
  <c r="I734" i="4"/>
  <c r="H734" i="4"/>
  <c r="G734" i="4"/>
  <c r="F734" i="4"/>
  <c r="AD733" i="4"/>
  <c r="AB733" i="4"/>
  <c r="Y733" i="4"/>
  <c r="X733" i="4"/>
  <c r="W733" i="4"/>
  <c r="V733" i="4"/>
  <c r="U733" i="4"/>
  <c r="Q733" i="4"/>
  <c r="I733" i="4"/>
  <c r="H733" i="4"/>
  <c r="G733" i="4"/>
  <c r="F733" i="4"/>
  <c r="AD732" i="4"/>
  <c r="AB732" i="4"/>
  <c r="Y732" i="4"/>
  <c r="X732" i="4"/>
  <c r="W732" i="4"/>
  <c r="V732" i="4"/>
  <c r="U732" i="4"/>
  <c r="R732" i="4"/>
  <c r="I732" i="4"/>
  <c r="H732" i="4"/>
  <c r="G732" i="4"/>
  <c r="F732" i="4"/>
  <c r="AD731" i="4"/>
  <c r="AB731" i="4"/>
  <c r="Y731" i="4"/>
  <c r="X731" i="4"/>
  <c r="W731" i="4"/>
  <c r="V731" i="4"/>
  <c r="U731" i="4"/>
  <c r="I731" i="4"/>
  <c r="H731" i="4"/>
  <c r="G731" i="4"/>
  <c r="F731" i="4"/>
  <c r="AD730" i="4"/>
  <c r="AB730" i="4"/>
  <c r="Y730" i="4"/>
  <c r="X730" i="4"/>
  <c r="W730" i="4"/>
  <c r="V730" i="4"/>
  <c r="U730" i="4"/>
  <c r="R730" i="4"/>
  <c r="I730" i="4"/>
  <c r="H730" i="4"/>
  <c r="G730" i="4"/>
  <c r="F730" i="4"/>
  <c r="AD729" i="4"/>
  <c r="AB729" i="4"/>
  <c r="Y729" i="4"/>
  <c r="X729" i="4"/>
  <c r="W729" i="4"/>
  <c r="V729" i="4"/>
  <c r="U729" i="4"/>
  <c r="R729" i="4"/>
  <c r="Q729" i="4"/>
  <c r="I729" i="4"/>
  <c r="H729" i="4"/>
  <c r="G729" i="4"/>
  <c r="F729" i="4"/>
  <c r="AD728" i="4"/>
  <c r="AB728" i="4"/>
  <c r="Y728" i="4"/>
  <c r="X728" i="4"/>
  <c r="W728" i="4"/>
  <c r="V728" i="4"/>
  <c r="U728" i="4"/>
  <c r="I728" i="4"/>
  <c r="H728" i="4"/>
  <c r="G728" i="4"/>
  <c r="F728" i="4"/>
  <c r="AD727" i="4"/>
  <c r="AB727" i="4"/>
  <c r="Y727" i="4"/>
  <c r="X727" i="4"/>
  <c r="W727" i="4"/>
  <c r="V727" i="4"/>
  <c r="U727" i="4"/>
  <c r="I727" i="4"/>
  <c r="H727" i="4"/>
  <c r="G727" i="4"/>
  <c r="F727" i="4"/>
  <c r="AD726" i="4"/>
  <c r="AB726" i="4"/>
  <c r="Y726" i="4"/>
  <c r="X726" i="4"/>
  <c r="W726" i="4"/>
  <c r="V726" i="4"/>
  <c r="U726" i="4"/>
  <c r="I726" i="4"/>
  <c r="H726" i="4"/>
  <c r="G726" i="4"/>
  <c r="F726" i="4"/>
  <c r="AD725" i="4"/>
  <c r="AB725" i="4"/>
  <c r="Y725" i="4"/>
  <c r="X725" i="4"/>
  <c r="W725" i="4"/>
  <c r="V725" i="4"/>
  <c r="U725" i="4"/>
  <c r="I725" i="4"/>
  <c r="H725" i="4"/>
  <c r="G725" i="4"/>
  <c r="F725" i="4"/>
  <c r="AD724" i="4"/>
  <c r="AB724" i="4"/>
  <c r="Y724" i="4"/>
  <c r="X724" i="4"/>
  <c r="W724" i="4"/>
  <c r="V724" i="4"/>
  <c r="U724" i="4"/>
  <c r="R724" i="4"/>
  <c r="I724" i="4"/>
  <c r="H724" i="4"/>
  <c r="G724" i="4"/>
  <c r="F724" i="4"/>
  <c r="AD723" i="4"/>
  <c r="AB723" i="4"/>
  <c r="Y723" i="4"/>
  <c r="X723" i="4"/>
  <c r="W723" i="4"/>
  <c r="V723" i="4"/>
  <c r="U723" i="4"/>
  <c r="I723" i="4"/>
  <c r="H723" i="4"/>
  <c r="G723" i="4"/>
  <c r="F723" i="4"/>
  <c r="AD722" i="4"/>
  <c r="AB722" i="4"/>
  <c r="Y722" i="4"/>
  <c r="X722" i="4"/>
  <c r="W722" i="4"/>
  <c r="V722" i="4"/>
  <c r="U722" i="4"/>
  <c r="R722" i="4"/>
  <c r="Q722" i="4"/>
  <c r="I722" i="4"/>
  <c r="H722" i="4"/>
  <c r="G722" i="4"/>
  <c r="F722" i="4"/>
  <c r="AD721" i="4"/>
  <c r="AB721" i="4"/>
  <c r="Y721" i="4"/>
  <c r="X721" i="4"/>
  <c r="W721" i="4"/>
  <c r="V721" i="4"/>
  <c r="U721" i="4"/>
  <c r="Q721" i="4"/>
  <c r="I721" i="4"/>
  <c r="H721" i="4"/>
  <c r="G721" i="4"/>
  <c r="F721" i="4"/>
  <c r="AD720" i="4"/>
  <c r="AB720" i="4"/>
  <c r="Y720" i="4"/>
  <c r="X720" i="4"/>
  <c r="W720" i="4"/>
  <c r="V720" i="4"/>
  <c r="U720" i="4"/>
  <c r="R720" i="4"/>
  <c r="I720" i="4"/>
  <c r="H720" i="4"/>
  <c r="G720" i="4"/>
  <c r="F720" i="4"/>
  <c r="AD719" i="4"/>
  <c r="AB719" i="4"/>
  <c r="Y719" i="4"/>
  <c r="X719" i="4"/>
  <c r="W719" i="4"/>
  <c r="V719" i="4"/>
  <c r="U719" i="4"/>
  <c r="I719" i="4"/>
  <c r="H719" i="4"/>
  <c r="G719" i="4"/>
  <c r="F719" i="4"/>
  <c r="AD718" i="4"/>
  <c r="AB718" i="4"/>
  <c r="Y718" i="4"/>
  <c r="X718" i="4"/>
  <c r="W718" i="4"/>
  <c r="V718" i="4"/>
  <c r="U718" i="4"/>
  <c r="R718" i="4"/>
  <c r="I718" i="4"/>
  <c r="H718" i="4"/>
  <c r="G718" i="4"/>
  <c r="F718" i="4"/>
  <c r="AD717" i="4"/>
  <c r="AB717" i="4"/>
  <c r="Y717" i="4"/>
  <c r="X717" i="4"/>
  <c r="W717" i="4"/>
  <c r="V717" i="4"/>
  <c r="U717" i="4"/>
  <c r="Q717" i="4"/>
  <c r="I717" i="4"/>
  <c r="H717" i="4"/>
  <c r="G717" i="4"/>
  <c r="F717" i="4"/>
  <c r="AD716" i="4"/>
  <c r="AB716" i="4"/>
  <c r="Y716" i="4"/>
  <c r="X716" i="4"/>
  <c r="W716" i="4"/>
  <c r="V716" i="4"/>
  <c r="U716" i="4"/>
  <c r="I716" i="4"/>
  <c r="H716" i="4"/>
  <c r="G716" i="4"/>
  <c r="F716" i="4"/>
  <c r="AD715" i="4"/>
  <c r="AB715" i="4"/>
  <c r="Y715" i="4"/>
  <c r="X715" i="4"/>
  <c r="W715" i="4"/>
  <c r="V715" i="4"/>
  <c r="U715" i="4"/>
  <c r="I715" i="4"/>
  <c r="H715" i="4"/>
  <c r="G715" i="4"/>
  <c r="F715" i="4"/>
  <c r="AD714" i="4"/>
  <c r="AB714" i="4"/>
  <c r="Y714" i="4"/>
  <c r="X714" i="4"/>
  <c r="W714" i="4"/>
  <c r="V714" i="4"/>
  <c r="U714" i="4"/>
  <c r="R714" i="4"/>
  <c r="Q714" i="4"/>
  <c r="I714" i="4"/>
  <c r="H714" i="4"/>
  <c r="G714" i="4"/>
  <c r="F714" i="4"/>
  <c r="AD713" i="4"/>
  <c r="AB713" i="4"/>
  <c r="Y713" i="4"/>
  <c r="X713" i="4"/>
  <c r="W713" i="4"/>
  <c r="V713" i="4"/>
  <c r="U713" i="4"/>
  <c r="R713" i="4"/>
  <c r="I713" i="4"/>
  <c r="H713" i="4"/>
  <c r="G713" i="4"/>
  <c r="F713" i="4"/>
  <c r="AD712" i="4"/>
  <c r="AB712" i="4"/>
  <c r="Y712" i="4"/>
  <c r="X712" i="4"/>
  <c r="W712" i="4"/>
  <c r="V712" i="4"/>
  <c r="U712" i="4"/>
  <c r="I712" i="4"/>
  <c r="H712" i="4"/>
  <c r="G712" i="4"/>
  <c r="F712" i="4"/>
  <c r="AD711" i="4"/>
  <c r="AB711" i="4"/>
  <c r="Y711" i="4"/>
  <c r="X711" i="4"/>
  <c r="W711" i="4"/>
  <c r="V711" i="4"/>
  <c r="U711" i="4"/>
  <c r="Q711" i="4"/>
  <c r="I711" i="4"/>
  <c r="H711" i="4"/>
  <c r="G711" i="4"/>
  <c r="F711" i="4"/>
  <c r="AD710" i="4"/>
  <c r="AB710" i="4"/>
  <c r="Y710" i="4"/>
  <c r="X710" i="4"/>
  <c r="W710" i="4"/>
  <c r="V710" i="4"/>
  <c r="U710" i="4"/>
  <c r="I710" i="4"/>
  <c r="H710" i="4"/>
  <c r="G710" i="4"/>
  <c r="F710" i="4"/>
  <c r="AD709" i="4"/>
  <c r="AB709" i="4"/>
  <c r="Y709" i="4"/>
  <c r="X709" i="4"/>
  <c r="W709" i="4"/>
  <c r="V709" i="4"/>
  <c r="U709" i="4"/>
  <c r="I709" i="4"/>
  <c r="H709" i="4"/>
  <c r="G709" i="4"/>
  <c r="F709" i="4"/>
  <c r="AD708" i="4"/>
  <c r="AB708" i="4"/>
  <c r="Y708" i="4"/>
  <c r="X708" i="4"/>
  <c r="W708" i="4"/>
  <c r="V708" i="4"/>
  <c r="U708" i="4"/>
  <c r="I708" i="4"/>
  <c r="H708" i="4"/>
  <c r="G708" i="4"/>
  <c r="F708" i="4"/>
  <c r="AD707" i="4"/>
  <c r="AB707" i="4"/>
  <c r="Y707" i="4"/>
  <c r="X707" i="4"/>
  <c r="W707" i="4"/>
  <c r="V707" i="4"/>
  <c r="U707" i="4"/>
  <c r="I707" i="4"/>
  <c r="H707" i="4"/>
  <c r="G707" i="4"/>
  <c r="F707" i="4"/>
  <c r="AD706" i="4"/>
  <c r="AB706" i="4"/>
  <c r="Y706" i="4"/>
  <c r="X706" i="4"/>
  <c r="W706" i="4"/>
  <c r="V706" i="4"/>
  <c r="U706" i="4"/>
  <c r="R706" i="4"/>
  <c r="I706" i="4"/>
  <c r="H706" i="4"/>
  <c r="G706" i="4"/>
  <c r="F706" i="4"/>
  <c r="AD705" i="4"/>
  <c r="AB705" i="4"/>
  <c r="Y705" i="4"/>
  <c r="X705" i="4"/>
  <c r="W705" i="4"/>
  <c r="V705" i="4"/>
  <c r="U705" i="4"/>
  <c r="R705" i="4"/>
  <c r="I705" i="4"/>
  <c r="H705" i="4"/>
  <c r="G705" i="4"/>
  <c r="F705" i="4"/>
  <c r="AD704" i="4"/>
  <c r="AB704" i="4"/>
  <c r="Y704" i="4"/>
  <c r="X704" i="4"/>
  <c r="W704" i="4"/>
  <c r="V704" i="4"/>
  <c r="U704" i="4"/>
  <c r="R704" i="4"/>
  <c r="I704" i="4"/>
  <c r="H704" i="4"/>
  <c r="G704" i="4"/>
  <c r="F704" i="4"/>
  <c r="AD703" i="4"/>
  <c r="AB703" i="4"/>
  <c r="Y703" i="4"/>
  <c r="X703" i="4"/>
  <c r="W703" i="4"/>
  <c r="V703" i="4"/>
  <c r="U703" i="4"/>
  <c r="Q703" i="4"/>
  <c r="I703" i="4"/>
  <c r="H703" i="4"/>
  <c r="G703" i="4"/>
  <c r="F703" i="4"/>
  <c r="AD702" i="4"/>
  <c r="AB702" i="4"/>
  <c r="Y702" i="4"/>
  <c r="X702" i="4"/>
  <c r="W702" i="4"/>
  <c r="V702" i="4"/>
  <c r="U702" i="4"/>
  <c r="I702" i="4"/>
  <c r="H702" i="4"/>
  <c r="G702" i="4"/>
  <c r="F702" i="4"/>
  <c r="AD701" i="4"/>
  <c r="AB701" i="4"/>
  <c r="Y701" i="4"/>
  <c r="X701" i="4"/>
  <c r="W701" i="4"/>
  <c r="V701" i="4"/>
  <c r="U701" i="4"/>
  <c r="I701" i="4"/>
  <c r="H701" i="4"/>
  <c r="G701" i="4"/>
  <c r="F701" i="4"/>
  <c r="AD700" i="4"/>
  <c r="AB700" i="4"/>
  <c r="Y700" i="4"/>
  <c r="X700" i="4"/>
  <c r="W700" i="4"/>
  <c r="V700" i="4"/>
  <c r="U700" i="4"/>
  <c r="R700" i="4"/>
  <c r="I700" i="4"/>
  <c r="H700" i="4"/>
  <c r="G700" i="4"/>
  <c r="F700" i="4"/>
  <c r="AD699" i="4"/>
  <c r="AB699" i="4"/>
  <c r="Y699" i="4"/>
  <c r="X699" i="4"/>
  <c r="W699" i="4"/>
  <c r="V699" i="4"/>
  <c r="U699" i="4"/>
  <c r="R699" i="4"/>
  <c r="I699" i="4"/>
  <c r="H699" i="4"/>
  <c r="G699" i="4"/>
  <c r="F699" i="4"/>
  <c r="AD698" i="4"/>
  <c r="AB698" i="4"/>
  <c r="Y698" i="4"/>
  <c r="X698" i="4"/>
  <c r="W698" i="4"/>
  <c r="V698" i="4"/>
  <c r="U698" i="4"/>
  <c r="R698" i="4"/>
  <c r="I698" i="4"/>
  <c r="H698" i="4"/>
  <c r="G698" i="4"/>
  <c r="F698" i="4"/>
  <c r="AD697" i="4"/>
  <c r="AB697" i="4"/>
  <c r="Y697" i="4"/>
  <c r="X697" i="4"/>
  <c r="W697" i="4"/>
  <c r="V697" i="4"/>
  <c r="U697" i="4"/>
  <c r="I697" i="4"/>
  <c r="H697" i="4"/>
  <c r="G697" i="4"/>
  <c r="F697" i="4"/>
  <c r="AD696" i="4"/>
  <c r="AB696" i="4"/>
  <c r="Y696" i="4"/>
  <c r="X696" i="4"/>
  <c r="W696" i="4"/>
  <c r="V696" i="4"/>
  <c r="U696" i="4"/>
  <c r="R696" i="4"/>
  <c r="Q696" i="4"/>
  <c r="I696" i="4"/>
  <c r="H696" i="4"/>
  <c r="G696" i="4"/>
  <c r="F696" i="4"/>
  <c r="AD695" i="4"/>
  <c r="AB695" i="4"/>
  <c r="Y695" i="4"/>
  <c r="X695" i="4"/>
  <c r="W695" i="4"/>
  <c r="V695" i="4"/>
  <c r="U695" i="4"/>
  <c r="I695" i="4"/>
  <c r="H695" i="4"/>
  <c r="G695" i="4"/>
  <c r="F695" i="4"/>
  <c r="AD694" i="4"/>
  <c r="AB694" i="4"/>
  <c r="Y694" i="4"/>
  <c r="X694" i="4"/>
  <c r="W694" i="4"/>
  <c r="V694" i="4"/>
  <c r="U694" i="4"/>
  <c r="R694" i="4"/>
  <c r="Q694" i="4"/>
  <c r="I694" i="4"/>
  <c r="H694" i="4"/>
  <c r="G694" i="4"/>
  <c r="F694" i="4"/>
  <c r="AD693" i="4"/>
  <c r="AB693" i="4"/>
  <c r="Y693" i="4"/>
  <c r="X693" i="4"/>
  <c r="W693" i="4"/>
  <c r="V693" i="4"/>
  <c r="U693" i="4"/>
  <c r="I693" i="4"/>
  <c r="H693" i="4"/>
  <c r="G693" i="4"/>
  <c r="F693" i="4"/>
  <c r="AD692" i="4"/>
  <c r="AB692" i="4"/>
  <c r="Y692" i="4"/>
  <c r="X692" i="4"/>
  <c r="W692" i="4"/>
  <c r="V692" i="4"/>
  <c r="U692" i="4"/>
  <c r="I692" i="4"/>
  <c r="H692" i="4"/>
  <c r="G692" i="4"/>
  <c r="F692" i="4"/>
  <c r="AD691" i="4"/>
  <c r="AB691" i="4"/>
  <c r="Y691" i="4"/>
  <c r="X691" i="4"/>
  <c r="W691" i="4"/>
  <c r="V691" i="4"/>
  <c r="U691" i="4"/>
  <c r="I691" i="4"/>
  <c r="H691" i="4"/>
  <c r="G691" i="4"/>
  <c r="F691" i="4"/>
  <c r="AD690" i="4"/>
  <c r="AB690" i="4"/>
  <c r="Y690" i="4"/>
  <c r="X690" i="4"/>
  <c r="W690" i="4"/>
  <c r="V690" i="4"/>
  <c r="U690" i="4"/>
  <c r="R690" i="4"/>
  <c r="I690" i="4"/>
  <c r="H690" i="4"/>
  <c r="G690" i="4"/>
  <c r="F690" i="4"/>
  <c r="AD689" i="4"/>
  <c r="AB689" i="4"/>
  <c r="Y689" i="4"/>
  <c r="X689" i="4"/>
  <c r="W689" i="4"/>
  <c r="V689" i="4"/>
  <c r="U689" i="4"/>
  <c r="R689" i="4"/>
  <c r="I689" i="4"/>
  <c r="H689" i="4"/>
  <c r="G689" i="4"/>
  <c r="F689" i="4"/>
  <c r="AD688" i="4"/>
  <c r="AB688" i="4"/>
  <c r="Y688" i="4"/>
  <c r="X688" i="4"/>
  <c r="W688" i="4"/>
  <c r="V688" i="4"/>
  <c r="U688" i="4"/>
  <c r="R688" i="4"/>
  <c r="I688" i="4"/>
  <c r="H688" i="4"/>
  <c r="G688" i="4"/>
  <c r="F688" i="4"/>
  <c r="AD687" i="4"/>
  <c r="AB687" i="4"/>
  <c r="Y687" i="4"/>
  <c r="X687" i="4"/>
  <c r="W687" i="4"/>
  <c r="V687" i="4"/>
  <c r="U687" i="4"/>
  <c r="R687" i="4"/>
  <c r="I687" i="4"/>
  <c r="H687" i="4"/>
  <c r="G687" i="4"/>
  <c r="F687" i="4"/>
  <c r="AD686" i="4"/>
  <c r="AB686" i="4"/>
  <c r="Y686" i="4"/>
  <c r="X686" i="4"/>
  <c r="W686" i="4"/>
  <c r="V686" i="4"/>
  <c r="U686" i="4"/>
  <c r="R686" i="4"/>
  <c r="I686" i="4"/>
  <c r="H686" i="4"/>
  <c r="G686" i="4"/>
  <c r="F686" i="4"/>
  <c r="AD685" i="4"/>
  <c r="AB685" i="4"/>
  <c r="Y685" i="4"/>
  <c r="X685" i="4"/>
  <c r="W685" i="4"/>
  <c r="V685" i="4"/>
  <c r="U685" i="4"/>
  <c r="I685" i="4"/>
  <c r="H685" i="4"/>
  <c r="G685" i="4"/>
  <c r="F685" i="4"/>
  <c r="AD684" i="4"/>
  <c r="AB684" i="4"/>
  <c r="Y684" i="4"/>
  <c r="X684" i="4"/>
  <c r="W684" i="4"/>
  <c r="V684" i="4"/>
  <c r="U684" i="4"/>
  <c r="R684" i="4"/>
  <c r="I684" i="4"/>
  <c r="H684" i="4"/>
  <c r="G684" i="4"/>
  <c r="F684" i="4"/>
  <c r="AD683" i="4"/>
  <c r="AB683" i="4"/>
  <c r="Y683" i="4"/>
  <c r="X683" i="4"/>
  <c r="W683" i="4"/>
  <c r="V683" i="4"/>
  <c r="U683" i="4"/>
  <c r="R683" i="4"/>
  <c r="I683" i="4"/>
  <c r="H683" i="4"/>
  <c r="G683" i="4"/>
  <c r="F683" i="4"/>
  <c r="AD682" i="4"/>
  <c r="AB682" i="4"/>
  <c r="Y682" i="4"/>
  <c r="X682" i="4"/>
  <c r="W682" i="4"/>
  <c r="V682" i="4"/>
  <c r="U682" i="4"/>
  <c r="R682" i="4"/>
  <c r="I682" i="4"/>
  <c r="H682" i="4"/>
  <c r="G682" i="4"/>
  <c r="F682" i="4"/>
  <c r="AD681" i="4"/>
  <c r="AB681" i="4"/>
  <c r="Y681" i="4"/>
  <c r="X681" i="4"/>
  <c r="W681" i="4"/>
  <c r="V681" i="4"/>
  <c r="U681" i="4"/>
  <c r="I681" i="4"/>
  <c r="H681" i="4"/>
  <c r="G681" i="4"/>
  <c r="F681" i="4"/>
  <c r="AD680" i="4"/>
  <c r="AB680" i="4"/>
  <c r="Y680" i="4"/>
  <c r="X680" i="4"/>
  <c r="W680" i="4"/>
  <c r="V680" i="4"/>
  <c r="U680" i="4"/>
  <c r="I680" i="4"/>
  <c r="H680" i="4"/>
  <c r="G680" i="4"/>
  <c r="F680" i="4"/>
  <c r="AD679" i="4"/>
  <c r="AB679" i="4"/>
  <c r="Y679" i="4"/>
  <c r="X679" i="4"/>
  <c r="W679" i="4"/>
  <c r="V679" i="4"/>
  <c r="U679" i="4"/>
  <c r="R679" i="4"/>
  <c r="I679" i="4"/>
  <c r="H679" i="4"/>
  <c r="G679" i="4"/>
  <c r="F679" i="4"/>
  <c r="AD678" i="4"/>
  <c r="AB678" i="4"/>
  <c r="Y678" i="4"/>
  <c r="X678" i="4"/>
  <c r="W678" i="4"/>
  <c r="V678" i="4"/>
  <c r="U678" i="4"/>
  <c r="I678" i="4"/>
  <c r="H678" i="4"/>
  <c r="G678" i="4"/>
  <c r="F678" i="4"/>
  <c r="AD677" i="4"/>
  <c r="AB677" i="4"/>
  <c r="Y677" i="4"/>
  <c r="X677" i="4"/>
  <c r="W677" i="4"/>
  <c r="V677" i="4"/>
  <c r="U677" i="4"/>
  <c r="R677" i="4"/>
  <c r="I677" i="4"/>
  <c r="H677" i="4"/>
  <c r="G677" i="4"/>
  <c r="F677" i="4"/>
  <c r="AD676" i="4"/>
  <c r="AB676" i="4"/>
  <c r="Y676" i="4"/>
  <c r="X676" i="4"/>
  <c r="W676" i="4"/>
  <c r="V676" i="4"/>
  <c r="U676" i="4"/>
  <c r="R676" i="4"/>
  <c r="Q676" i="4"/>
  <c r="I676" i="4"/>
  <c r="H676" i="4"/>
  <c r="G676" i="4"/>
  <c r="F676" i="4"/>
  <c r="AD675" i="4"/>
  <c r="AB675" i="4"/>
  <c r="Y675" i="4"/>
  <c r="X675" i="4"/>
  <c r="W675" i="4"/>
  <c r="V675" i="4"/>
  <c r="U675" i="4"/>
  <c r="I675" i="4"/>
  <c r="H675" i="4"/>
  <c r="G675" i="4"/>
  <c r="F675" i="4"/>
  <c r="AD674" i="4"/>
  <c r="AB674" i="4"/>
  <c r="Y674" i="4"/>
  <c r="X674" i="4"/>
  <c r="W674" i="4"/>
  <c r="V674" i="4"/>
  <c r="U674" i="4"/>
  <c r="I674" i="4"/>
  <c r="H674" i="4"/>
  <c r="G674" i="4"/>
  <c r="F674" i="4"/>
  <c r="AD673" i="4"/>
  <c r="AB673" i="4"/>
  <c r="Y673" i="4"/>
  <c r="X673" i="4"/>
  <c r="W673" i="4"/>
  <c r="V673" i="4"/>
  <c r="U673" i="4"/>
  <c r="R673" i="4"/>
  <c r="Q673" i="4"/>
  <c r="I673" i="4"/>
  <c r="H673" i="4"/>
  <c r="G673" i="4"/>
  <c r="F673" i="4"/>
  <c r="AD672" i="4"/>
  <c r="AB672" i="4"/>
  <c r="Y672" i="4"/>
  <c r="X672" i="4"/>
  <c r="W672" i="4"/>
  <c r="V672" i="4"/>
  <c r="U672" i="4"/>
  <c r="Q672" i="4"/>
  <c r="I672" i="4"/>
  <c r="H672" i="4"/>
  <c r="G672" i="4"/>
  <c r="F672" i="4"/>
  <c r="AD671" i="4"/>
  <c r="AB671" i="4"/>
  <c r="Y671" i="4"/>
  <c r="X671" i="4"/>
  <c r="W671" i="4"/>
  <c r="V671" i="4"/>
  <c r="U671" i="4"/>
  <c r="R671" i="4"/>
  <c r="Q671" i="4"/>
  <c r="I671" i="4"/>
  <c r="H671" i="4"/>
  <c r="G671" i="4"/>
  <c r="F671" i="4"/>
  <c r="AD670" i="4"/>
  <c r="AB670" i="4"/>
  <c r="Y670" i="4"/>
  <c r="X670" i="4"/>
  <c r="W670" i="4"/>
  <c r="V670" i="4"/>
  <c r="U670" i="4"/>
  <c r="R670" i="4"/>
  <c r="Q670" i="4"/>
  <c r="I670" i="4"/>
  <c r="H670" i="4"/>
  <c r="G670" i="4"/>
  <c r="F670" i="4"/>
  <c r="AD669" i="4"/>
  <c r="AB669" i="4"/>
  <c r="Y669" i="4"/>
  <c r="X669" i="4"/>
  <c r="W669" i="4"/>
  <c r="V669" i="4"/>
  <c r="U669" i="4"/>
  <c r="I669" i="4"/>
  <c r="H669" i="4"/>
  <c r="G669" i="4"/>
  <c r="F669" i="4"/>
  <c r="AD668" i="4"/>
  <c r="AB668" i="4"/>
  <c r="Y668" i="4"/>
  <c r="X668" i="4"/>
  <c r="W668" i="4"/>
  <c r="V668" i="4"/>
  <c r="U668" i="4"/>
  <c r="I668" i="4"/>
  <c r="H668" i="4"/>
  <c r="G668" i="4"/>
  <c r="F668" i="4"/>
  <c r="AD667" i="4"/>
  <c r="AB667" i="4"/>
  <c r="Y667" i="4"/>
  <c r="X667" i="4"/>
  <c r="W667" i="4"/>
  <c r="V667" i="4"/>
  <c r="U667" i="4"/>
  <c r="R667" i="4"/>
  <c r="I667" i="4"/>
  <c r="H667" i="4"/>
  <c r="G667" i="4"/>
  <c r="F667" i="4"/>
  <c r="AD666" i="4"/>
  <c r="AB666" i="4"/>
  <c r="Y666" i="4"/>
  <c r="X666" i="4"/>
  <c r="W666" i="4"/>
  <c r="V666" i="4"/>
  <c r="U666" i="4"/>
  <c r="R666" i="4"/>
  <c r="Q666" i="4"/>
  <c r="I666" i="4"/>
  <c r="H666" i="4"/>
  <c r="G666" i="4"/>
  <c r="F666" i="4"/>
  <c r="AD665" i="4"/>
  <c r="AB665" i="4"/>
  <c r="Y665" i="4"/>
  <c r="X665" i="4"/>
  <c r="W665" i="4"/>
  <c r="V665" i="4"/>
  <c r="U665" i="4"/>
  <c r="R665" i="4"/>
  <c r="I665" i="4"/>
  <c r="H665" i="4"/>
  <c r="G665" i="4"/>
  <c r="F665" i="4"/>
  <c r="AD664" i="4"/>
  <c r="AB664" i="4"/>
  <c r="Y664" i="4"/>
  <c r="X664" i="4"/>
  <c r="W664" i="4"/>
  <c r="V664" i="4"/>
  <c r="U664" i="4"/>
  <c r="I664" i="4"/>
  <c r="H664" i="4"/>
  <c r="G664" i="4"/>
  <c r="F664" i="4"/>
  <c r="AD663" i="4"/>
  <c r="AB663" i="4"/>
  <c r="Y663" i="4"/>
  <c r="X663" i="4"/>
  <c r="W663" i="4"/>
  <c r="V663" i="4"/>
  <c r="U663" i="4"/>
  <c r="Q663" i="4"/>
  <c r="I663" i="4"/>
  <c r="H663" i="4"/>
  <c r="G663" i="4"/>
  <c r="F663" i="4"/>
  <c r="AD662" i="4"/>
  <c r="AB662" i="4"/>
  <c r="Y662" i="4"/>
  <c r="X662" i="4"/>
  <c r="W662" i="4"/>
  <c r="V662" i="4"/>
  <c r="U662" i="4"/>
  <c r="R662" i="4"/>
  <c r="I662" i="4"/>
  <c r="H662" i="4"/>
  <c r="G662" i="4"/>
  <c r="F662" i="4"/>
  <c r="AD661" i="4"/>
  <c r="AB661" i="4"/>
  <c r="Y661" i="4"/>
  <c r="X661" i="4"/>
  <c r="W661" i="4"/>
  <c r="V661" i="4"/>
  <c r="U661" i="4"/>
  <c r="R661" i="4"/>
  <c r="Q661" i="4"/>
  <c r="I661" i="4"/>
  <c r="H661" i="4"/>
  <c r="G661" i="4"/>
  <c r="F661" i="4"/>
  <c r="AD660" i="4"/>
  <c r="AB660" i="4"/>
  <c r="Y660" i="4"/>
  <c r="X660" i="4"/>
  <c r="W660" i="4"/>
  <c r="V660" i="4"/>
  <c r="U660" i="4"/>
  <c r="R660" i="4"/>
  <c r="I660" i="4"/>
  <c r="H660" i="4"/>
  <c r="G660" i="4"/>
  <c r="F660" i="4"/>
  <c r="AD659" i="4"/>
  <c r="AB659" i="4"/>
  <c r="Y659" i="4"/>
  <c r="X659" i="4"/>
  <c r="W659" i="4"/>
  <c r="V659" i="4"/>
  <c r="U659" i="4"/>
  <c r="R659" i="4"/>
  <c r="I659" i="4"/>
  <c r="H659" i="4"/>
  <c r="G659" i="4"/>
  <c r="F659" i="4"/>
  <c r="AD658" i="4"/>
  <c r="AB658" i="4"/>
  <c r="Y658" i="4"/>
  <c r="X658" i="4"/>
  <c r="W658" i="4"/>
  <c r="V658" i="4"/>
  <c r="U658" i="4"/>
  <c r="R658" i="4"/>
  <c r="I658" i="4"/>
  <c r="H658" i="4"/>
  <c r="G658" i="4"/>
  <c r="F658" i="4"/>
  <c r="AD657" i="4"/>
  <c r="AB657" i="4"/>
  <c r="Y657" i="4"/>
  <c r="X657" i="4"/>
  <c r="W657" i="4"/>
  <c r="V657" i="4"/>
  <c r="U657" i="4"/>
  <c r="Q657" i="4"/>
  <c r="I657" i="4"/>
  <c r="H657" i="4"/>
  <c r="G657" i="4"/>
  <c r="F657" i="4"/>
  <c r="AD656" i="4"/>
  <c r="AB656" i="4"/>
  <c r="Y656" i="4"/>
  <c r="X656" i="4"/>
  <c r="W656" i="4"/>
  <c r="V656" i="4"/>
  <c r="U656" i="4"/>
  <c r="R656" i="4"/>
  <c r="I656" i="4"/>
  <c r="H656" i="4"/>
  <c r="G656" i="4"/>
  <c r="F656" i="4"/>
  <c r="AD655" i="4"/>
  <c r="AB655" i="4"/>
  <c r="Y655" i="4"/>
  <c r="X655" i="4"/>
  <c r="W655" i="4"/>
  <c r="V655" i="4"/>
  <c r="U655" i="4"/>
  <c r="R655" i="4"/>
  <c r="I655" i="4"/>
  <c r="H655" i="4"/>
  <c r="G655" i="4"/>
  <c r="F655" i="4"/>
  <c r="AD654" i="4"/>
  <c r="AB654" i="4"/>
  <c r="Y654" i="4"/>
  <c r="X654" i="4"/>
  <c r="W654" i="4"/>
  <c r="V654" i="4"/>
  <c r="U654" i="4"/>
  <c r="R654" i="4"/>
  <c r="I654" i="4"/>
  <c r="H654" i="4"/>
  <c r="G654" i="4"/>
  <c r="F654" i="4"/>
  <c r="AD653" i="4"/>
  <c r="AB653" i="4"/>
  <c r="Y653" i="4"/>
  <c r="X653" i="4"/>
  <c r="W653" i="4"/>
  <c r="V653" i="4"/>
  <c r="U653" i="4"/>
  <c r="R653" i="4"/>
  <c r="Q653" i="4"/>
  <c r="I653" i="4"/>
  <c r="H653" i="4"/>
  <c r="G653" i="4"/>
  <c r="F653" i="4"/>
  <c r="AD652" i="4"/>
  <c r="AB652" i="4"/>
  <c r="Y652" i="4"/>
  <c r="X652" i="4"/>
  <c r="W652" i="4"/>
  <c r="V652" i="4"/>
  <c r="U652" i="4"/>
  <c r="I652" i="4"/>
  <c r="H652" i="4"/>
  <c r="G652" i="4"/>
  <c r="F652" i="4"/>
  <c r="AD651" i="4"/>
  <c r="AB651" i="4"/>
  <c r="Y651" i="4"/>
  <c r="X651" i="4"/>
  <c r="W651" i="4"/>
  <c r="V651" i="4"/>
  <c r="U651" i="4"/>
  <c r="R651" i="4"/>
  <c r="I651" i="4"/>
  <c r="H651" i="4"/>
  <c r="G651" i="4"/>
  <c r="F651" i="4"/>
  <c r="AD650" i="4"/>
  <c r="AB650" i="4"/>
  <c r="Y650" i="4"/>
  <c r="X650" i="4"/>
  <c r="W650" i="4"/>
  <c r="V650" i="4"/>
  <c r="U650" i="4"/>
  <c r="R650" i="4"/>
  <c r="I650" i="4"/>
  <c r="H650" i="4"/>
  <c r="G650" i="4"/>
  <c r="F650" i="4"/>
  <c r="AD649" i="4"/>
  <c r="AB649" i="4"/>
  <c r="Y649" i="4"/>
  <c r="X649" i="4"/>
  <c r="W649" i="4"/>
  <c r="V649" i="4"/>
  <c r="U649" i="4"/>
  <c r="R649" i="4"/>
  <c r="I649" i="4"/>
  <c r="H649" i="4"/>
  <c r="G649" i="4"/>
  <c r="F649" i="4"/>
  <c r="AD648" i="4"/>
  <c r="AB648" i="4"/>
  <c r="Y648" i="4"/>
  <c r="X648" i="4"/>
  <c r="W648" i="4"/>
  <c r="V648" i="4"/>
  <c r="U648" i="4"/>
  <c r="R648" i="4"/>
  <c r="I648" i="4"/>
  <c r="H648" i="4"/>
  <c r="G648" i="4"/>
  <c r="F648" i="4"/>
  <c r="AD647" i="4"/>
  <c r="AB647" i="4"/>
  <c r="Y647" i="4"/>
  <c r="X647" i="4"/>
  <c r="W647" i="4"/>
  <c r="V647" i="4"/>
  <c r="U647" i="4"/>
  <c r="I647" i="4"/>
  <c r="H647" i="4"/>
  <c r="G647" i="4"/>
  <c r="F647" i="4"/>
  <c r="AD646" i="4"/>
  <c r="AB646" i="4"/>
  <c r="Y646" i="4"/>
  <c r="X646" i="4"/>
  <c r="W646" i="4"/>
  <c r="V646" i="4"/>
  <c r="U646" i="4"/>
  <c r="I646" i="4"/>
  <c r="H646" i="4"/>
  <c r="G646" i="4"/>
  <c r="F646" i="4"/>
  <c r="AD645" i="4"/>
  <c r="AB645" i="4"/>
  <c r="Y645" i="4"/>
  <c r="X645" i="4"/>
  <c r="W645" i="4"/>
  <c r="V645" i="4"/>
  <c r="U645" i="4"/>
  <c r="I645" i="4"/>
  <c r="H645" i="4"/>
  <c r="G645" i="4"/>
  <c r="F645" i="4"/>
  <c r="AD644" i="4"/>
  <c r="AB644" i="4"/>
  <c r="Y644" i="4"/>
  <c r="X644" i="4"/>
  <c r="W644" i="4"/>
  <c r="V644" i="4"/>
  <c r="U644" i="4"/>
  <c r="R644" i="4"/>
  <c r="I644" i="4"/>
  <c r="H644" i="4"/>
  <c r="G644" i="4"/>
  <c r="F644" i="4"/>
  <c r="AD643" i="4"/>
  <c r="AB643" i="4"/>
  <c r="Y643" i="4"/>
  <c r="X643" i="4"/>
  <c r="W643" i="4"/>
  <c r="V643" i="4"/>
  <c r="U643" i="4"/>
  <c r="R643" i="4"/>
  <c r="I643" i="4"/>
  <c r="H643" i="4"/>
  <c r="G643" i="4"/>
  <c r="F643" i="4"/>
  <c r="AD642" i="4"/>
  <c r="AB642" i="4"/>
  <c r="Y642" i="4"/>
  <c r="X642" i="4"/>
  <c r="W642" i="4"/>
  <c r="V642" i="4"/>
  <c r="U642" i="4"/>
  <c r="R642" i="4"/>
  <c r="I642" i="4"/>
  <c r="H642" i="4"/>
  <c r="G642" i="4"/>
  <c r="F642" i="4"/>
  <c r="AD641" i="4"/>
  <c r="AB641" i="4"/>
  <c r="Y641" i="4"/>
  <c r="X641" i="4"/>
  <c r="W641" i="4"/>
  <c r="V641" i="4"/>
  <c r="U641" i="4"/>
  <c r="R641" i="4"/>
  <c r="I641" i="4"/>
  <c r="H641" i="4"/>
  <c r="G641" i="4"/>
  <c r="F641" i="4"/>
  <c r="AD640" i="4"/>
  <c r="AB640" i="4"/>
  <c r="Y640" i="4"/>
  <c r="X640" i="4"/>
  <c r="W640" i="4"/>
  <c r="V640" i="4"/>
  <c r="U640" i="4"/>
  <c r="R640" i="4"/>
  <c r="I640" i="4"/>
  <c r="H640" i="4"/>
  <c r="G640" i="4"/>
  <c r="F640" i="4"/>
  <c r="AD639" i="4"/>
  <c r="AB639" i="4"/>
  <c r="Y639" i="4"/>
  <c r="X639" i="4"/>
  <c r="W639" i="4"/>
  <c r="V639" i="4"/>
  <c r="U639" i="4"/>
  <c r="R639" i="4"/>
  <c r="I639" i="4"/>
  <c r="H639" i="4"/>
  <c r="G639" i="4"/>
  <c r="F639" i="4"/>
  <c r="AD638" i="4"/>
  <c r="AB638" i="4"/>
  <c r="Y638" i="4"/>
  <c r="X638" i="4"/>
  <c r="W638" i="4"/>
  <c r="V638" i="4"/>
  <c r="U638" i="4"/>
  <c r="R638" i="4"/>
  <c r="I638" i="4"/>
  <c r="H638" i="4"/>
  <c r="G638" i="4"/>
  <c r="F638" i="4"/>
  <c r="AD637" i="4"/>
  <c r="AB637" i="4"/>
  <c r="Y637" i="4"/>
  <c r="X637" i="4"/>
  <c r="W637" i="4"/>
  <c r="V637" i="4"/>
  <c r="U637" i="4"/>
  <c r="R637" i="4"/>
  <c r="I637" i="4"/>
  <c r="H637" i="4"/>
  <c r="G637" i="4"/>
  <c r="F637" i="4"/>
  <c r="AD636" i="4"/>
  <c r="AB636" i="4"/>
  <c r="Y636" i="4"/>
  <c r="X636" i="4"/>
  <c r="W636" i="4"/>
  <c r="V636" i="4"/>
  <c r="U636" i="4"/>
  <c r="I636" i="4"/>
  <c r="H636" i="4"/>
  <c r="G636" i="4"/>
  <c r="F636" i="4"/>
  <c r="AD635" i="4"/>
  <c r="AB635" i="4"/>
  <c r="Y635" i="4"/>
  <c r="X635" i="4"/>
  <c r="W635" i="4"/>
  <c r="V635" i="4"/>
  <c r="U635" i="4"/>
  <c r="R635" i="4"/>
  <c r="Q635" i="4"/>
  <c r="I635" i="4"/>
  <c r="H635" i="4"/>
  <c r="G635" i="4"/>
  <c r="F635" i="4"/>
  <c r="AD634" i="4"/>
  <c r="AB634" i="4"/>
  <c r="Y634" i="4"/>
  <c r="X634" i="4"/>
  <c r="W634" i="4"/>
  <c r="V634" i="4"/>
  <c r="U634" i="4"/>
  <c r="I634" i="4"/>
  <c r="H634" i="4"/>
  <c r="G634" i="4"/>
  <c r="F634" i="4"/>
  <c r="AD633" i="4"/>
  <c r="AB633" i="4"/>
  <c r="Y633" i="4"/>
  <c r="X633" i="4"/>
  <c r="W633" i="4"/>
  <c r="V633" i="4"/>
  <c r="U633" i="4"/>
  <c r="R633" i="4"/>
  <c r="I633" i="4"/>
  <c r="H633" i="4"/>
  <c r="G633" i="4"/>
  <c r="F633" i="4"/>
  <c r="AD632" i="4"/>
  <c r="AB632" i="4"/>
  <c r="Y632" i="4"/>
  <c r="X632" i="4"/>
  <c r="W632" i="4"/>
  <c r="V632" i="4"/>
  <c r="U632" i="4"/>
  <c r="I632" i="4"/>
  <c r="H632" i="4"/>
  <c r="G632" i="4"/>
  <c r="F632" i="4"/>
  <c r="AD631" i="4"/>
  <c r="AB631" i="4"/>
  <c r="Y631" i="4"/>
  <c r="X631" i="4"/>
  <c r="W631" i="4"/>
  <c r="V631" i="4"/>
  <c r="U631" i="4"/>
  <c r="R631" i="4"/>
  <c r="I631" i="4"/>
  <c r="H631" i="4"/>
  <c r="G631" i="4"/>
  <c r="F631" i="4"/>
  <c r="AD630" i="4"/>
  <c r="AB630" i="4"/>
  <c r="Y630" i="4"/>
  <c r="X630" i="4"/>
  <c r="W630" i="4"/>
  <c r="V630" i="4"/>
  <c r="U630" i="4"/>
  <c r="R630" i="4"/>
  <c r="I630" i="4"/>
  <c r="H630" i="4"/>
  <c r="G630" i="4"/>
  <c r="F630" i="4"/>
  <c r="AD629" i="4"/>
  <c r="AB629" i="4"/>
  <c r="Y629" i="4"/>
  <c r="X629" i="4"/>
  <c r="W629" i="4"/>
  <c r="V629" i="4"/>
  <c r="U629" i="4"/>
  <c r="R629" i="4"/>
  <c r="I629" i="4"/>
  <c r="H629" i="4"/>
  <c r="G629" i="4"/>
  <c r="F629" i="4"/>
  <c r="AD628" i="4"/>
  <c r="AB628" i="4"/>
  <c r="Y628" i="4"/>
  <c r="X628" i="4"/>
  <c r="W628" i="4"/>
  <c r="V628" i="4"/>
  <c r="U628" i="4"/>
  <c r="R628" i="4"/>
  <c r="Q628" i="4"/>
  <c r="I628" i="4"/>
  <c r="H628" i="4"/>
  <c r="G628" i="4"/>
  <c r="F628" i="4"/>
  <c r="AD627" i="4"/>
  <c r="AB627" i="4"/>
  <c r="Y627" i="4"/>
  <c r="X627" i="4"/>
  <c r="W627" i="4"/>
  <c r="V627" i="4"/>
  <c r="U627" i="4"/>
  <c r="I627" i="4"/>
  <c r="H627" i="4"/>
  <c r="G627" i="4"/>
  <c r="F627" i="4"/>
  <c r="AD626" i="4"/>
  <c r="AB626" i="4"/>
  <c r="Y626" i="4"/>
  <c r="X626" i="4"/>
  <c r="W626" i="4"/>
  <c r="V626" i="4"/>
  <c r="U626" i="4"/>
  <c r="I626" i="4"/>
  <c r="H626" i="4"/>
  <c r="G626" i="4"/>
  <c r="F626" i="4"/>
  <c r="AD625" i="4"/>
  <c r="AB625" i="4"/>
  <c r="Y625" i="4"/>
  <c r="X625" i="4"/>
  <c r="W625" i="4"/>
  <c r="V625" i="4"/>
  <c r="U625" i="4"/>
  <c r="R625" i="4"/>
  <c r="I625" i="4"/>
  <c r="H625" i="4"/>
  <c r="G625" i="4"/>
  <c r="F625" i="4"/>
  <c r="AD624" i="4"/>
  <c r="AB624" i="4"/>
  <c r="Y624" i="4"/>
  <c r="X624" i="4"/>
  <c r="W624" i="4"/>
  <c r="V624" i="4"/>
  <c r="U624" i="4"/>
  <c r="R624" i="4"/>
  <c r="Q624" i="4"/>
  <c r="I624" i="4"/>
  <c r="H624" i="4"/>
  <c r="G624" i="4"/>
  <c r="F624" i="4"/>
  <c r="AD623" i="4"/>
  <c r="AB623" i="4"/>
  <c r="Y623" i="4"/>
  <c r="X623" i="4"/>
  <c r="W623" i="4"/>
  <c r="V623" i="4"/>
  <c r="U623" i="4"/>
  <c r="I623" i="4"/>
  <c r="H623" i="4"/>
  <c r="G623" i="4"/>
  <c r="F623" i="4"/>
  <c r="AD622" i="4"/>
  <c r="AB622" i="4"/>
  <c r="Y622" i="4"/>
  <c r="X622" i="4"/>
  <c r="W622" i="4"/>
  <c r="V622" i="4"/>
  <c r="U622" i="4"/>
  <c r="R622" i="4"/>
  <c r="I622" i="4"/>
  <c r="H622" i="4"/>
  <c r="G622" i="4"/>
  <c r="F622" i="4"/>
  <c r="AD621" i="4"/>
  <c r="AB621" i="4"/>
  <c r="Y621" i="4"/>
  <c r="X621" i="4"/>
  <c r="W621" i="4"/>
  <c r="V621" i="4"/>
  <c r="U621" i="4"/>
  <c r="I621" i="4"/>
  <c r="H621" i="4"/>
  <c r="G621" i="4"/>
  <c r="F621" i="4"/>
  <c r="AD620" i="4"/>
  <c r="AB620" i="4"/>
  <c r="Y620" i="4"/>
  <c r="X620" i="4"/>
  <c r="W620" i="4"/>
  <c r="V620" i="4"/>
  <c r="U620" i="4"/>
  <c r="R620" i="4"/>
  <c r="I620" i="4"/>
  <c r="H620" i="4"/>
  <c r="G620" i="4"/>
  <c r="F620" i="4"/>
  <c r="AD619" i="4"/>
  <c r="AB619" i="4"/>
  <c r="Y619" i="4"/>
  <c r="X619" i="4"/>
  <c r="W619" i="4"/>
  <c r="V619" i="4"/>
  <c r="U619" i="4"/>
  <c r="R619" i="4"/>
  <c r="Q619" i="4"/>
  <c r="I619" i="4"/>
  <c r="H619" i="4"/>
  <c r="G619" i="4"/>
  <c r="F619" i="4"/>
  <c r="AD618" i="4"/>
  <c r="AB618" i="4"/>
  <c r="Y618" i="4"/>
  <c r="X618" i="4"/>
  <c r="W618" i="4"/>
  <c r="V618" i="4"/>
  <c r="U618" i="4"/>
  <c r="R618" i="4"/>
  <c r="I618" i="4"/>
  <c r="H618" i="4"/>
  <c r="G618" i="4"/>
  <c r="F618" i="4"/>
  <c r="AD617" i="4"/>
  <c r="AB617" i="4"/>
  <c r="Y617" i="4"/>
  <c r="X617" i="4"/>
  <c r="W617" i="4"/>
  <c r="V617" i="4"/>
  <c r="U617" i="4"/>
  <c r="R617" i="4"/>
  <c r="I617" i="4"/>
  <c r="H617" i="4"/>
  <c r="G617" i="4"/>
  <c r="F617" i="4"/>
  <c r="AD616" i="4"/>
  <c r="AB616" i="4"/>
  <c r="Y616" i="4"/>
  <c r="X616" i="4"/>
  <c r="W616" i="4"/>
  <c r="V616" i="4"/>
  <c r="U616" i="4"/>
  <c r="R616" i="4"/>
  <c r="I616" i="4"/>
  <c r="H616" i="4"/>
  <c r="G616" i="4"/>
  <c r="F616" i="4"/>
  <c r="AD615" i="4"/>
  <c r="AB615" i="4"/>
  <c r="Y615" i="4"/>
  <c r="X615" i="4"/>
  <c r="W615" i="4"/>
  <c r="V615" i="4"/>
  <c r="U615" i="4"/>
  <c r="R615" i="4"/>
  <c r="I615" i="4"/>
  <c r="H615" i="4"/>
  <c r="G615" i="4"/>
  <c r="F615" i="4"/>
  <c r="AD614" i="4"/>
  <c r="AB614" i="4"/>
  <c r="Y614" i="4"/>
  <c r="X614" i="4"/>
  <c r="W614" i="4"/>
  <c r="V614" i="4"/>
  <c r="U614" i="4"/>
  <c r="Q614" i="4"/>
  <c r="I614" i="4"/>
  <c r="H614" i="4"/>
  <c r="G614" i="4"/>
  <c r="F614" i="4"/>
  <c r="AD613" i="4"/>
  <c r="AB613" i="4"/>
  <c r="Y613" i="4"/>
  <c r="X613" i="4"/>
  <c r="W613" i="4"/>
  <c r="V613" i="4"/>
  <c r="U613" i="4"/>
  <c r="R613" i="4"/>
  <c r="I613" i="4"/>
  <c r="H613" i="4"/>
  <c r="G613" i="4"/>
  <c r="F613" i="4"/>
  <c r="AD612" i="4"/>
  <c r="AB612" i="4"/>
  <c r="Y612" i="4"/>
  <c r="X612" i="4"/>
  <c r="W612" i="4"/>
  <c r="V612" i="4"/>
  <c r="U612" i="4"/>
  <c r="R612" i="4"/>
  <c r="I612" i="4"/>
  <c r="H612" i="4"/>
  <c r="G612" i="4"/>
  <c r="F612" i="4"/>
  <c r="AD611" i="4"/>
  <c r="AB611" i="4"/>
  <c r="Y611" i="4"/>
  <c r="X611" i="4"/>
  <c r="W611" i="4"/>
  <c r="V611" i="4"/>
  <c r="U611" i="4"/>
  <c r="R611" i="4"/>
  <c r="I611" i="4"/>
  <c r="H611" i="4"/>
  <c r="G611" i="4"/>
  <c r="F611" i="4"/>
  <c r="AD610" i="4"/>
  <c r="AB610" i="4"/>
  <c r="Y610" i="4"/>
  <c r="X610" i="4"/>
  <c r="W610" i="4"/>
  <c r="V610" i="4"/>
  <c r="U610" i="4"/>
  <c r="R610" i="4"/>
  <c r="I610" i="4"/>
  <c r="H610" i="4"/>
  <c r="G610" i="4"/>
  <c r="F610" i="4"/>
  <c r="AD609" i="4"/>
  <c r="AB609" i="4"/>
  <c r="Y609" i="4"/>
  <c r="X609" i="4"/>
  <c r="W609" i="4"/>
  <c r="V609" i="4"/>
  <c r="U609" i="4"/>
  <c r="R609" i="4"/>
  <c r="Q609" i="4"/>
  <c r="I609" i="4"/>
  <c r="H609" i="4"/>
  <c r="G609" i="4"/>
  <c r="F609" i="4"/>
  <c r="AD608" i="4"/>
  <c r="AB608" i="4"/>
  <c r="Y608" i="4"/>
  <c r="X608" i="4"/>
  <c r="W608" i="4"/>
  <c r="V608" i="4"/>
  <c r="U608" i="4"/>
  <c r="R608" i="4"/>
  <c r="I608" i="4"/>
  <c r="H608" i="4"/>
  <c r="G608" i="4"/>
  <c r="F608" i="4"/>
  <c r="AD607" i="4"/>
  <c r="AB607" i="4"/>
  <c r="Y607" i="4"/>
  <c r="X607" i="4"/>
  <c r="W607" i="4"/>
  <c r="V607" i="4"/>
  <c r="U607" i="4"/>
  <c r="R607" i="4"/>
  <c r="I607" i="4"/>
  <c r="H607" i="4"/>
  <c r="G607" i="4"/>
  <c r="F607" i="4"/>
  <c r="AD606" i="4"/>
  <c r="AB606" i="4"/>
  <c r="Y606" i="4"/>
  <c r="X606" i="4"/>
  <c r="W606" i="4"/>
  <c r="V606" i="4"/>
  <c r="U606" i="4"/>
  <c r="R606" i="4"/>
  <c r="I606" i="4"/>
  <c r="H606" i="4"/>
  <c r="G606" i="4"/>
  <c r="F606" i="4"/>
  <c r="AD605" i="4"/>
  <c r="AB605" i="4"/>
  <c r="Y605" i="4"/>
  <c r="X605" i="4"/>
  <c r="W605" i="4"/>
  <c r="V605" i="4"/>
  <c r="U605" i="4"/>
  <c r="R605" i="4"/>
  <c r="Q605" i="4"/>
  <c r="I605" i="4"/>
  <c r="H605" i="4"/>
  <c r="G605" i="4"/>
  <c r="F605" i="4"/>
  <c r="AD604" i="4"/>
  <c r="AB604" i="4"/>
  <c r="Y604" i="4"/>
  <c r="X604" i="4"/>
  <c r="W604" i="4"/>
  <c r="V604" i="4"/>
  <c r="U604" i="4"/>
  <c r="R604" i="4"/>
  <c r="Q604" i="4"/>
  <c r="I604" i="4"/>
  <c r="H604" i="4"/>
  <c r="G604" i="4"/>
  <c r="F604" i="4"/>
  <c r="AD603" i="4"/>
  <c r="AB603" i="4"/>
  <c r="Y603" i="4"/>
  <c r="X603" i="4"/>
  <c r="W603" i="4"/>
  <c r="V603" i="4"/>
  <c r="U603" i="4"/>
  <c r="I603" i="4"/>
  <c r="H603" i="4"/>
  <c r="G603" i="4"/>
  <c r="F603" i="4"/>
  <c r="AD602" i="4"/>
  <c r="AB602" i="4"/>
  <c r="Y602" i="4"/>
  <c r="X602" i="4"/>
  <c r="W602" i="4"/>
  <c r="V602" i="4"/>
  <c r="U602" i="4"/>
  <c r="I602" i="4"/>
  <c r="H602" i="4"/>
  <c r="G602" i="4"/>
  <c r="F602" i="4"/>
  <c r="AD601" i="4"/>
  <c r="AB601" i="4"/>
  <c r="Y601" i="4"/>
  <c r="X601" i="4"/>
  <c r="W601" i="4"/>
  <c r="V601" i="4"/>
  <c r="U601" i="4"/>
  <c r="R601" i="4"/>
  <c r="Q601" i="4"/>
  <c r="I601" i="4"/>
  <c r="H601" i="4"/>
  <c r="G601" i="4"/>
  <c r="F601" i="4"/>
  <c r="AD600" i="4"/>
  <c r="AB600" i="4"/>
  <c r="Y600" i="4"/>
  <c r="X600" i="4"/>
  <c r="W600" i="4"/>
  <c r="V600" i="4"/>
  <c r="U600" i="4"/>
  <c r="R600" i="4"/>
  <c r="I600" i="4"/>
  <c r="H600" i="4"/>
  <c r="G600" i="4"/>
  <c r="F600" i="4"/>
  <c r="AD599" i="4"/>
  <c r="AB599" i="4"/>
  <c r="Y599" i="4"/>
  <c r="X599" i="4"/>
  <c r="W599" i="4"/>
  <c r="V599" i="4"/>
  <c r="U599" i="4"/>
  <c r="R599" i="4"/>
  <c r="Q599" i="4"/>
  <c r="I599" i="4"/>
  <c r="H599" i="4"/>
  <c r="G599" i="4"/>
  <c r="F599" i="4"/>
  <c r="AD598" i="4"/>
  <c r="AB598" i="4"/>
  <c r="Y598" i="4"/>
  <c r="X598" i="4"/>
  <c r="W598" i="4"/>
  <c r="V598" i="4"/>
  <c r="U598" i="4"/>
  <c r="Q598" i="4"/>
  <c r="I598" i="4"/>
  <c r="H598" i="4"/>
  <c r="G598" i="4"/>
  <c r="F598" i="4"/>
  <c r="AD597" i="4"/>
  <c r="AB597" i="4"/>
  <c r="Y597" i="4"/>
  <c r="X597" i="4"/>
  <c r="W597" i="4"/>
  <c r="V597" i="4"/>
  <c r="U597" i="4"/>
  <c r="R597" i="4"/>
  <c r="I597" i="4"/>
  <c r="H597" i="4"/>
  <c r="G597" i="4"/>
  <c r="F597" i="4"/>
  <c r="AD596" i="4"/>
  <c r="AB596" i="4"/>
  <c r="Y596" i="4"/>
  <c r="X596" i="4"/>
  <c r="W596" i="4"/>
  <c r="V596" i="4"/>
  <c r="U596" i="4"/>
  <c r="Q596" i="4"/>
  <c r="I596" i="4"/>
  <c r="H596" i="4"/>
  <c r="G596" i="4"/>
  <c r="F596" i="4"/>
  <c r="AD595" i="4"/>
  <c r="AB595" i="4"/>
  <c r="Y595" i="4"/>
  <c r="X595" i="4"/>
  <c r="W595" i="4"/>
  <c r="V595" i="4"/>
  <c r="U595" i="4"/>
  <c r="I595" i="4"/>
  <c r="H595" i="4"/>
  <c r="G595" i="4"/>
  <c r="F595" i="4"/>
  <c r="AD594" i="4"/>
  <c r="AB594" i="4"/>
  <c r="Y594" i="4"/>
  <c r="X594" i="4"/>
  <c r="W594" i="4"/>
  <c r="V594" i="4"/>
  <c r="U594" i="4"/>
  <c r="R594" i="4"/>
  <c r="I594" i="4"/>
  <c r="H594" i="4"/>
  <c r="G594" i="4"/>
  <c r="F594" i="4"/>
  <c r="AD593" i="4"/>
  <c r="AB593" i="4"/>
  <c r="Y593" i="4"/>
  <c r="X593" i="4"/>
  <c r="W593" i="4"/>
  <c r="V593" i="4"/>
  <c r="U593" i="4"/>
  <c r="R593" i="4"/>
  <c r="I593" i="4"/>
  <c r="H593" i="4"/>
  <c r="G593" i="4"/>
  <c r="F593" i="4"/>
  <c r="AD592" i="4"/>
  <c r="AB592" i="4"/>
  <c r="Y592" i="4"/>
  <c r="X592" i="4"/>
  <c r="W592" i="4"/>
  <c r="V592" i="4"/>
  <c r="U592" i="4"/>
  <c r="R592" i="4"/>
  <c r="I592" i="4"/>
  <c r="H592" i="4"/>
  <c r="G592" i="4"/>
  <c r="F592" i="4"/>
  <c r="AD591" i="4"/>
  <c r="AB591" i="4"/>
  <c r="Y591" i="4"/>
  <c r="X591" i="4"/>
  <c r="W591" i="4"/>
  <c r="V591" i="4"/>
  <c r="U591" i="4"/>
  <c r="R591" i="4"/>
  <c r="Q591" i="4"/>
  <c r="I591" i="4"/>
  <c r="H591" i="4"/>
  <c r="G591" i="4"/>
  <c r="F591" i="4"/>
  <c r="AD590" i="4"/>
  <c r="AB590" i="4"/>
  <c r="Y590" i="4"/>
  <c r="X590" i="4"/>
  <c r="W590" i="4"/>
  <c r="V590" i="4"/>
  <c r="U590" i="4"/>
  <c r="I590" i="4"/>
  <c r="H590" i="4"/>
  <c r="G590" i="4"/>
  <c r="F590" i="4"/>
  <c r="AD589" i="4"/>
  <c r="AB589" i="4"/>
  <c r="Y589" i="4"/>
  <c r="X589" i="4"/>
  <c r="W589" i="4"/>
  <c r="V589" i="4"/>
  <c r="U589" i="4"/>
  <c r="R589" i="4"/>
  <c r="I589" i="4"/>
  <c r="H589" i="4"/>
  <c r="G589" i="4"/>
  <c r="F589" i="4"/>
  <c r="AD588" i="4"/>
  <c r="AB588" i="4"/>
  <c r="Y588" i="4"/>
  <c r="X588" i="4"/>
  <c r="W588" i="4"/>
  <c r="V588" i="4"/>
  <c r="U588" i="4"/>
  <c r="R588" i="4"/>
  <c r="Q588" i="4"/>
  <c r="I588" i="4"/>
  <c r="H588" i="4"/>
  <c r="G588" i="4"/>
  <c r="F588" i="4"/>
  <c r="AD587" i="4"/>
  <c r="AB587" i="4"/>
  <c r="Y587" i="4"/>
  <c r="X587" i="4"/>
  <c r="W587" i="4"/>
  <c r="V587" i="4"/>
  <c r="U587" i="4"/>
  <c r="R587" i="4"/>
  <c r="Q587" i="4"/>
  <c r="I587" i="4"/>
  <c r="H587" i="4"/>
  <c r="G587" i="4"/>
  <c r="F587" i="4"/>
  <c r="AD586" i="4"/>
  <c r="AB586" i="4"/>
  <c r="Y586" i="4"/>
  <c r="X586" i="4"/>
  <c r="W586" i="4"/>
  <c r="V586" i="4"/>
  <c r="U586" i="4"/>
  <c r="R586" i="4"/>
  <c r="I586" i="4"/>
  <c r="H586" i="4"/>
  <c r="G586" i="4"/>
  <c r="F586" i="4"/>
  <c r="AD585" i="4"/>
  <c r="AB585" i="4"/>
  <c r="Y585" i="4"/>
  <c r="X585" i="4"/>
  <c r="W585" i="4"/>
  <c r="V585" i="4"/>
  <c r="U585" i="4"/>
  <c r="R585" i="4"/>
  <c r="I585" i="4"/>
  <c r="H585" i="4"/>
  <c r="G585" i="4"/>
  <c r="F585" i="4"/>
  <c r="AD584" i="4"/>
  <c r="AB584" i="4"/>
  <c r="Y584" i="4"/>
  <c r="X584" i="4"/>
  <c r="W584" i="4"/>
  <c r="V584" i="4"/>
  <c r="U584" i="4"/>
  <c r="R584" i="4"/>
  <c r="Q584" i="4"/>
  <c r="I584" i="4"/>
  <c r="H584" i="4"/>
  <c r="G584" i="4"/>
  <c r="F584" i="4"/>
  <c r="AD583" i="4"/>
  <c r="AB583" i="4"/>
  <c r="Y583" i="4"/>
  <c r="X583" i="4"/>
  <c r="W583" i="4"/>
  <c r="V583" i="4"/>
  <c r="U583" i="4"/>
  <c r="R583" i="4"/>
  <c r="Q583" i="4"/>
  <c r="I583" i="4"/>
  <c r="H583" i="4"/>
  <c r="G583" i="4"/>
  <c r="F583" i="4"/>
  <c r="AD582" i="4"/>
  <c r="AB582" i="4"/>
  <c r="Y582" i="4"/>
  <c r="X582" i="4"/>
  <c r="W582" i="4"/>
  <c r="V582" i="4"/>
  <c r="U582" i="4"/>
  <c r="I582" i="4"/>
  <c r="H582" i="4"/>
  <c r="G582" i="4"/>
  <c r="F582" i="4"/>
  <c r="AD581" i="4"/>
  <c r="AB581" i="4"/>
  <c r="Y581" i="4"/>
  <c r="X581" i="4"/>
  <c r="W581" i="4"/>
  <c r="V581" i="4"/>
  <c r="U581" i="4"/>
  <c r="R581" i="4"/>
  <c r="Q581" i="4"/>
  <c r="I581" i="4"/>
  <c r="H581" i="4"/>
  <c r="G581" i="4"/>
  <c r="F581" i="4"/>
  <c r="AD580" i="4"/>
  <c r="AB580" i="4"/>
  <c r="Y580" i="4"/>
  <c r="X580" i="4"/>
  <c r="W580" i="4"/>
  <c r="V580" i="4"/>
  <c r="U580" i="4"/>
  <c r="R580" i="4"/>
  <c r="Q580" i="4"/>
  <c r="I580" i="4"/>
  <c r="H580" i="4"/>
  <c r="G580" i="4"/>
  <c r="F580" i="4"/>
  <c r="AD579" i="4"/>
  <c r="AB579" i="4"/>
  <c r="Y579" i="4"/>
  <c r="X579" i="4"/>
  <c r="W579" i="4"/>
  <c r="V579" i="4"/>
  <c r="U579" i="4"/>
  <c r="R579" i="4"/>
  <c r="I579" i="4"/>
  <c r="H579" i="4"/>
  <c r="G579" i="4"/>
  <c r="F579" i="4"/>
  <c r="AD578" i="4"/>
  <c r="AB578" i="4"/>
  <c r="Y578" i="4"/>
  <c r="X578" i="4"/>
  <c r="W578" i="4"/>
  <c r="V578" i="4"/>
  <c r="U578" i="4"/>
  <c r="R578" i="4"/>
  <c r="I578" i="4"/>
  <c r="H578" i="4"/>
  <c r="G578" i="4"/>
  <c r="F578" i="4"/>
  <c r="AD577" i="4"/>
  <c r="AB577" i="4"/>
  <c r="Y577" i="4"/>
  <c r="X577" i="4"/>
  <c r="W577" i="4"/>
  <c r="V577" i="4"/>
  <c r="U577" i="4"/>
  <c r="I577" i="4"/>
  <c r="H577" i="4"/>
  <c r="G577" i="4"/>
  <c r="F577" i="4"/>
  <c r="AD576" i="4"/>
  <c r="AB576" i="4"/>
  <c r="Y576" i="4"/>
  <c r="X576" i="4"/>
  <c r="W576" i="4"/>
  <c r="V576" i="4"/>
  <c r="U576" i="4"/>
  <c r="R576" i="4"/>
  <c r="I576" i="4"/>
  <c r="H576" i="4"/>
  <c r="G576" i="4"/>
  <c r="F576" i="4"/>
  <c r="AD575" i="4"/>
  <c r="AB575" i="4"/>
  <c r="Y575" i="4"/>
  <c r="X575" i="4"/>
  <c r="W575" i="4"/>
  <c r="V575" i="4"/>
  <c r="U575" i="4"/>
  <c r="R575" i="4"/>
  <c r="I575" i="4"/>
  <c r="H575" i="4"/>
  <c r="G575" i="4"/>
  <c r="F575" i="4"/>
  <c r="AD574" i="4"/>
  <c r="AB574" i="4"/>
  <c r="Y574" i="4"/>
  <c r="X574" i="4"/>
  <c r="W574" i="4"/>
  <c r="V574" i="4"/>
  <c r="U574" i="4"/>
  <c r="R574" i="4"/>
  <c r="I574" i="4"/>
  <c r="H574" i="4"/>
  <c r="G574" i="4"/>
  <c r="F574" i="4"/>
  <c r="AD573" i="4"/>
  <c r="AB573" i="4"/>
  <c r="Y573" i="4"/>
  <c r="X573" i="4"/>
  <c r="W573" i="4"/>
  <c r="V573" i="4"/>
  <c r="U573" i="4"/>
  <c r="R573" i="4"/>
  <c r="Q573" i="4"/>
  <c r="I573" i="4"/>
  <c r="H573" i="4"/>
  <c r="G573" i="4"/>
  <c r="F573" i="4"/>
  <c r="AD572" i="4"/>
  <c r="AB572" i="4"/>
  <c r="Y572" i="4"/>
  <c r="X572" i="4"/>
  <c r="W572" i="4"/>
  <c r="V572" i="4"/>
  <c r="U572" i="4"/>
  <c r="R572" i="4"/>
  <c r="I572" i="4"/>
  <c r="H572" i="4"/>
  <c r="G572" i="4"/>
  <c r="F572" i="4"/>
  <c r="AD571" i="4"/>
  <c r="AB571" i="4"/>
  <c r="Y571" i="4"/>
  <c r="X571" i="4"/>
  <c r="W571" i="4"/>
  <c r="V571" i="4"/>
  <c r="U571" i="4"/>
  <c r="R571" i="4"/>
  <c r="I571" i="4"/>
  <c r="H571" i="4"/>
  <c r="G571" i="4"/>
  <c r="F571" i="4"/>
  <c r="AD570" i="4"/>
  <c r="AB570" i="4"/>
  <c r="Y570" i="4"/>
  <c r="X570" i="4"/>
  <c r="W570" i="4"/>
  <c r="V570" i="4"/>
  <c r="U570" i="4"/>
  <c r="R570" i="4"/>
  <c r="Q570" i="4"/>
  <c r="I570" i="4"/>
  <c r="H570" i="4"/>
  <c r="G570" i="4"/>
  <c r="F570" i="4"/>
  <c r="AD569" i="4"/>
  <c r="AB569" i="4"/>
  <c r="Y569" i="4"/>
  <c r="X569" i="4"/>
  <c r="W569" i="4"/>
  <c r="V569" i="4"/>
  <c r="U569" i="4"/>
  <c r="Q569" i="4"/>
  <c r="I569" i="4"/>
  <c r="H569" i="4"/>
  <c r="G569" i="4"/>
  <c r="F569" i="4"/>
  <c r="AD568" i="4"/>
  <c r="AB568" i="4"/>
  <c r="Y568" i="4"/>
  <c r="X568" i="4"/>
  <c r="W568" i="4"/>
  <c r="V568" i="4"/>
  <c r="U568" i="4"/>
  <c r="R568" i="4"/>
  <c r="I568" i="4"/>
  <c r="H568" i="4"/>
  <c r="G568" i="4"/>
  <c r="F568" i="4"/>
  <c r="AD567" i="4"/>
  <c r="AB567" i="4"/>
  <c r="Y567" i="4"/>
  <c r="X567" i="4"/>
  <c r="W567" i="4"/>
  <c r="V567" i="4"/>
  <c r="U567" i="4"/>
  <c r="R567" i="4"/>
  <c r="I567" i="4"/>
  <c r="H567" i="4"/>
  <c r="G567" i="4"/>
  <c r="F567" i="4"/>
  <c r="AD566" i="4"/>
  <c r="AB566" i="4"/>
  <c r="Y566" i="4"/>
  <c r="X566" i="4"/>
  <c r="W566" i="4"/>
  <c r="V566" i="4"/>
  <c r="U566" i="4"/>
  <c r="Q566" i="4"/>
  <c r="I566" i="4"/>
  <c r="H566" i="4"/>
  <c r="G566" i="4"/>
  <c r="F566" i="4"/>
  <c r="AD565" i="4"/>
  <c r="AB565" i="4"/>
  <c r="Y565" i="4"/>
  <c r="X565" i="4"/>
  <c r="W565" i="4"/>
  <c r="V565" i="4"/>
  <c r="U565" i="4"/>
  <c r="R565" i="4"/>
  <c r="I565" i="4"/>
  <c r="H565" i="4"/>
  <c r="G565" i="4"/>
  <c r="F565" i="4"/>
  <c r="AD564" i="4"/>
  <c r="AB564" i="4"/>
  <c r="Y564" i="4"/>
  <c r="X564" i="4"/>
  <c r="W564" i="4"/>
  <c r="V564" i="4"/>
  <c r="U564" i="4"/>
  <c r="R564" i="4"/>
  <c r="I564" i="4"/>
  <c r="H564" i="4"/>
  <c r="G564" i="4"/>
  <c r="F564" i="4"/>
  <c r="AD563" i="4"/>
  <c r="AB563" i="4"/>
  <c r="Y563" i="4"/>
  <c r="X563" i="4"/>
  <c r="W563" i="4"/>
  <c r="V563" i="4"/>
  <c r="U563" i="4"/>
  <c r="R563" i="4"/>
  <c r="I563" i="4"/>
  <c r="H563" i="4"/>
  <c r="G563" i="4"/>
  <c r="F563" i="4"/>
  <c r="AD562" i="4"/>
  <c r="AB562" i="4"/>
  <c r="Y562" i="4"/>
  <c r="X562" i="4"/>
  <c r="W562" i="4"/>
  <c r="V562" i="4"/>
  <c r="U562" i="4"/>
  <c r="Q562" i="4"/>
  <c r="I562" i="4"/>
  <c r="H562" i="4"/>
  <c r="G562" i="4"/>
  <c r="F562" i="4"/>
  <c r="AD561" i="4"/>
  <c r="AB561" i="4"/>
  <c r="Y561" i="4"/>
  <c r="X561" i="4"/>
  <c r="W561" i="4"/>
  <c r="V561" i="4"/>
  <c r="U561" i="4"/>
  <c r="Q561" i="4"/>
  <c r="I561" i="4"/>
  <c r="H561" i="4"/>
  <c r="G561" i="4"/>
  <c r="F561" i="4"/>
  <c r="AD560" i="4"/>
  <c r="AB560" i="4"/>
  <c r="Y560" i="4"/>
  <c r="X560" i="4"/>
  <c r="W560" i="4"/>
  <c r="V560" i="4"/>
  <c r="U560" i="4"/>
  <c r="R560" i="4"/>
  <c r="I560" i="4"/>
  <c r="H560" i="4"/>
  <c r="G560" i="4"/>
  <c r="F560" i="4"/>
  <c r="AD559" i="4"/>
  <c r="AB559" i="4"/>
  <c r="Y559" i="4"/>
  <c r="X559" i="4"/>
  <c r="W559" i="4"/>
  <c r="V559" i="4"/>
  <c r="U559" i="4"/>
  <c r="Q559" i="4"/>
  <c r="I559" i="4"/>
  <c r="H559" i="4"/>
  <c r="G559" i="4"/>
  <c r="F559" i="4"/>
  <c r="AD558" i="4"/>
  <c r="AB558" i="4"/>
  <c r="Y558" i="4"/>
  <c r="X558" i="4"/>
  <c r="W558" i="4"/>
  <c r="V558" i="4"/>
  <c r="U558" i="4"/>
  <c r="R558" i="4"/>
  <c r="I558" i="4"/>
  <c r="H558" i="4"/>
  <c r="G558" i="4"/>
  <c r="F558" i="4"/>
  <c r="AD557" i="4"/>
  <c r="AB557" i="4"/>
  <c r="Y557" i="4"/>
  <c r="X557" i="4"/>
  <c r="W557" i="4"/>
  <c r="V557" i="4"/>
  <c r="U557" i="4"/>
  <c r="R557" i="4"/>
  <c r="I557" i="4"/>
  <c r="H557" i="4"/>
  <c r="G557" i="4"/>
  <c r="F557" i="4"/>
  <c r="AD556" i="4"/>
  <c r="AB556" i="4"/>
  <c r="Y556" i="4"/>
  <c r="X556" i="4"/>
  <c r="W556" i="4"/>
  <c r="V556" i="4"/>
  <c r="U556" i="4"/>
  <c r="R556" i="4"/>
  <c r="I556" i="4"/>
  <c r="H556" i="4"/>
  <c r="G556" i="4"/>
  <c r="F556" i="4"/>
  <c r="AD555" i="4"/>
  <c r="AB555" i="4"/>
  <c r="Y555" i="4"/>
  <c r="X555" i="4"/>
  <c r="W555" i="4"/>
  <c r="V555" i="4"/>
  <c r="U555" i="4"/>
  <c r="R555" i="4"/>
  <c r="Q555" i="4"/>
  <c r="I555" i="4"/>
  <c r="H555" i="4"/>
  <c r="G555" i="4"/>
  <c r="F555" i="4"/>
  <c r="AD554" i="4"/>
  <c r="AB554" i="4"/>
  <c r="Y554" i="4"/>
  <c r="X554" i="4"/>
  <c r="W554" i="4"/>
  <c r="V554" i="4"/>
  <c r="U554" i="4"/>
  <c r="R554" i="4"/>
  <c r="I554" i="4"/>
  <c r="H554" i="4"/>
  <c r="G554" i="4"/>
  <c r="F554" i="4"/>
  <c r="AD553" i="4"/>
  <c r="AB553" i="4"/>
  <c r="Y553" i="4"/>
  <c r="X553" i="4"/>
  <c r="W553" i="4"/>
  <c r="V553" i="4"/>
  <c r="U553" i="4"/>
  <c r="Q553" i="4"/>
  <c r="I553" i="4"/>
  <c r="H553" i="4"/>
  <c r="G553" i="4"/>
  <c r="F553" i="4"/>
  <c r="AD552" i="4"/>
  <c r="AB552" i="4"/>
  <c r="Y552" i="4"/>
  <c r="X552" i="4"/>
  <c r="W552" i="4"/>
  <c r="V552" i="4"/>
  <c r="U552" i="4"/>
  <c r="R552" i="4"/>
  <c r="Q552" i="4"/>
  <c r="I552" i="4"/>
  <c r="H552" i="4"/>
  <c r="G552" i="4"/>
  <c r="F552" i="4"/>
  <c r="AD551" i="4"/>
  <c r="AB551" i="4"/>
  <c r="Y551" i="4"/>
  <c r="X551" i="4"/>
  <c r="W551" i="4"/>
  <c r="V551" i="4"/>
  <c r="U551" i="4"/>
  <c r="I551" i="4"/>
  <c r="H551" i="4"/>
  <c r="G551" i="4"/>
  <c r="F551" i="4"/>
  <c r="AD550" i="4"/>
  <c r="AB550" i="4"/>
  <c r="Y550" i="4"/>
  <c r="X550" i="4"/>
  <c r="W550" i="4"/>
  <c r="V550" i="4"/>
  <c r="U550" i="4"/>
  <c r="R550" i="4"/>
  <c r="I550" i="4"/>
  <c r="H550" i="4"/>
  <c r="G550" i="4"/>
  <c r="F550" i="4"/>
  <c r="AD549" i="4"/>
  <c r="AB549" i="4"/>
  <c r="Y549" i="4"/>
  <c r="X549" i="4"/>
  <c r="W549" i="4"/>
  <c r="V549" i="4"/>
  <c r="U549" i="4"/>
  <c r="Q549" i="4"/>
  <c r="I549" i="4"/>
  <c r="H549" i="4"/>
  <c r="G549" i="4"/>
  <c r="F549" i="4"/>
  <c r="AD548" i="4"/>
  <c r="AB548" i="4"/>
  <c r="Y548" i="4"/>
  <c r="X548" i="4"/>
  <c r="W548" i="4"/>
  <c r="V548" i="4"/>
  <c r="U548" i="4"/>
  <c r="R548" i="4"/>
  <c r="I548" i="4"/>
  <c r="H548" i="4"/>
  <c r="G548" i="4"/>
  <c r="F548" i="4"/>
  <c r="AD547" i="4"/>
  <c r="AB547" i="4"/>
  <c r="Y547" i="4"/>
  <c r="X547" i="4"/>
  <c r="W547" i="4"/>
  <c r="V547" i="4"/>
  <c r="U547" i="4"/>
  <c r="R547" i="4"/>
  <c r="I547" i="4"/>
  <c r="H547" i="4"/>
  <c r="G547" i="4"/>
  <c r="F547" i="4"/>
  <c r="AD546" i="4"/>
  <c r="AB546" i="4"/>
  <c r="Y546" i="4"/>
  <c r="X546" i="4"/>
  <c r="W546" i="4"/>
  <c r="V546" i="4"/>
  <c r="U546" i="4"/>
  <c r="R546" i="4"/>
  <c r="I546" i="4"/>
  <c r="H546" i="4"/>
  <c r="G546" i="4"/>
  <c r="F546" i="4"/>
  <c r="AD545" i="4"/>
  <c r="AB545" i="4"/>
  <c r="Y545" i="4"/>
  <c r="X545" i="4"/>
  <c r="W545" i="4"/>
  <c r="V545" i="4"/>
  <c r="U545" i="4"/>
  <c r="Q545" i="4"/>
  <c r="I545" i="4"/>
  <c r="H545" i="4"/>
  <c r="G545" i="4"/>
  <c r="F545" i="4"/>
  <c r="AD544" i="4"/>
  <c r="AB544" i="4"/>
  <c r="Y544" i="4"/>
  <c r="X544" i="4"/>
  <c r="W544" i="4"/>
  <c r="V544" i="4"/>
  <c r="U544" i="4"/>
  <c r="R544" i="4"/>
  <c r="I544" i="4"/>
  <c r="H544" i="4"/>
  <c r="G544" i="4"/>
  <c r="F544" i="4"/>
  <c r="AD543" i="4"/>
  <c r="AB543" i="4"/>
  <c r="Y543" i="4"/>
  <c r="X543" i="4"/>
  <c r="W543" i="4"/>
  <c r="V543" i="4"/>
  <c r="U543" i="4"/>
  <c r="Q543" i="4"/>
  <c r="I543" i="4"/>
  <c r="H543" i="4"/>
  <c r="G543" i="4"/>
  <c r="F543" i="4"/>
  <c r="AD542" i="4"/>
  <c r="AB542" i="4"/>
  <c r="Y542" i="4"/>
  <c r="X542" i="4"/>
  <c r="W542" i="4"/>
  <c r="V542" i="4"/>
  <c r="U542" i="4"/>
  <c r="R542" i="4"/>
  <c r="I542" i="4"/>
  <c r="H542" i="4"/>
  <c r="G542" i="4"/>
  <c r="F542" i="4"/>
  <c r="AD541" i="4"/>
  <c r="AB541" i="4"/>
  <c r="Y541" i="4"/>
  <c r="X541" i="4"/>
  <c r="W541" i="4"/>
  <c r="V541" i="4"/>
  <c r="U541" i="4"/>
  <c r="R541" i="4"/>
  <c r="Q541" i="4"/>
  <c r="I541" i="4"/>
  <c r="H541" i="4"/>
  <c r="G541" i="4"/>
  <c r="F541" i="4"/>
  <c r="AD540" i="4"/>
  <c r="AB540" i="4"/>
  <c r="Y540" i="4"/>
  <c r="X540" i="4"/>
  <c r="W540" i="4"/>
  <c r="V540" i="4"/>
  <c r="U540" i="4"/>
  <c r="R540" i="4"/>
  <c r="I540" i="4"/>
  <c r="H540" i="4"/>
  <c r="G540" i="4"/>
  <c r="F540" i="4"/>
  <c r="AD539" i="4"/>
  <c r="AB539" i="4"/>
  <c r="Y539" i="4"/>
  <c r="X539" i="4"/>
  <c r="W539" i="4"/>
  <c r="V539" i="4"/>
  <c r="U539" i="4"/>
  <c r="R539" i="4"/>
  <c r="Q539" i="4"/>
  <c r="I539" i="4"/>
  <c r="H539" i="4"/>
  <c r="G539" i="4"/>
  <c r="F539" i="4"/>
  <c r="AD538" i="4"/>
  <c r="AB538" i="4"/>
  <c r="Y538" i="4"/>
  <c r="X538" i="4"/>
  <c r="W538" i="4"/>
  <c r="V538" i="4"/>
  <c r="U538" i="4"/>
  <c r="Q538" i="4"/>
  <c r="I538" i="4"/>
  <c r="H538" i="4"/>
  <c r="G538" i="4"/>
  <c r="F538" i="4"/>
  <c r="AD537" i="4"/>
  <c r="AB537" i="4"/>
  <c r="Y537" i="4"/>
  <c r="X537" i="4"/>
  <c r="W537" i="4"/>
  <c r="V537" i="4"/>
  <c r="U537" i="4"/>
  <c r="I537" i="4"/>
  <c r="H537" i="4"/>
  <c r="G537" i="4"/>
  <c r="F537" i="4"/>
  <c r="AD536" i="4"/>
  <c r="AB536" i="4"/>
  <c r="Y536" i="4"/>
  <c r="X536" i="4"/>
  <c r="W536" i="4"/>
  <c r="V536" i="4"/>
  <c r="U536" i="4"/>
  <c r="R536" i="4"/>
  <c r="I536" i="4"/>
  <c r="H536" i="4"/>
  <c r="G536" i="4"/>
  <c r="F536" i="4"/>
  <c r="AD535" i="4"/>
  <c r="AB535" i="4"/>
  <c r="Y535" i="4"/>
  <c r="X535" i="4"/>
  <c r="W535" i="4"/>
  <c r="V535" i="4"/>
  <c r="U535" i="4"/>
  <c r="R535" i="4"/>
  <c r="I535" i="4"/>
  <c r="H535" i="4"/>
  <c r="G535" i="4"/>
  <c r="F535" i="4"/>
  <c r="AD534" i="4"/>
  <c r="AB534" i="4"/>
  <c r="Y534" i="4"/>
  <c r="X534" i="4"/>
  <c r="W534" i="4"/>
  <c r="V534" i="4"/>
  <c r="U534" i="4"/>
  <c r="Q534" i="4"/>
  <c r="I534" i="4"/>
  <c r="H534" i="4"/>
  <c r="G534" i="4"/>
  <c r="F534" i="4"/>
  <c r="AD533" i="4"/>
  <c r="AB533" i="4"/>
  <c r="Y533" i="4"/>
  <c r="X533" i="4"/>
  <c r="W533" i="4"/>
  <c r="V533" i="4"/>
  <c r="U533" i="4"/>
  <c r="R533" i="4"/>
  <c r="I533" i="4"/>
  <c r="H533" i="4"/>
  <c r="G533" i="4"/>
  <c r="F533" i="4"/>
  <c r="AD532" i="4"/>
  <c r="AB532" i="4"/>
  <c r="Y532" i="4"/>
  <c r="X532" i="4"/>
  <c r="W532" i="4"/>
  <c r="V532" i="4"/>
  <c r="U532" i="4"/>
  <c r="R532" i="4"/>
  <c r="Q532" i="4"/>
  <c r="I532" i="4"/>
  <c r="H532" i="4"/>
  <c r="G532" i="4"/>
  <c r="F532" i="4"/>
  <c r="AD531" i="4"/>
  <c r="AB531" i="4"/>
  <c r="Y531" i="4"/>
  <c r="X531" i="4"/>
  <c r="W531" i="4"/>
  <c r="V531" i="4"/>
  <c r="U531" i="4"/>
  <c r="R531" i="4"/>
  <c r="Q531" i="4"/>
  <c r="I531" i="4"/>
  <c r="H531" i="4"/>
  <c r="G531" i="4"/>
  <c r="F531" i="4"/>
  <c r="AD530" i="4"/>
  <c r="AB530" i="4"/>
  <c r="Y530" i="4"/>
  <c r="X530" i="4"/>
  <c r="W530" i="4"/>
  <c r="V530" i="4"/>
  <c r="U530" i="4"/>
  <c r="R530" i="4"/>
  <c r="I530" i="4"/>
  <c r="H530" i="4"/>
  <c r="G530" i="4"/>
  <c r="F530" i="4"/>
  <c r="AD529" i="4"/>
  <c r="AB529" i="4"/>
  <c r="Y529" i="4"/>
  <c r="X529" i="4"/>
  <c r="W529" i="4"/>
  <c r="V529" i="4"/>
  <c r="U529" i="4"/>
  <c r="I529" i="4"/>
  <c r="H529" i="4"/>
  <c r="G529" i="4"/>
  <c r="F529" i="4"/>
  <c r="AD528" i="4"/>
  <c r="AB528" i="4"/>
  <c r="Y528" i="4"/>
  <c r="X528" i="4"/>
  <c r="W528" i="4"/>
  <c r="V528" i="4"/>
  <c r="U528" i="4"/>
  <c r="R528" i="4"/>
  <c r="I528" i="4"/>
  <c r="H528" i="4"/>
  <c r="G528" i="4"/>
  <c r="F528" i="4"/>
  <c r="AD527" i="4"/>
  <c r="AB527" i="4"/>
  <c r="Y527" i="4"/>
  <c r="X527" i="4"/>
  <c r="W527" i="4"/>
  <c r="V527" i="4"/>
  <c r="U527" i="4"/>
  <c r="Q527" i="4"/>
  <c r="I527" i="4"/>
  <c r="H527" i="4"/>
  <c r="G527" i="4"/>
  <c r="F527" i="4"/>
  <c r="AD526" i="4"/>
  <c r="AB526" i="4"/>
  <c r="Y526" i="4"/>
  <c r="X526" i="4"/>
  <c r="W526" i="4"/>
  <c r="V526" i="4"/>
  <c r="U526" i="4"/>
  <c r="R526" i="4"/>
  <c r="I526" i="4"/>
  <c r="H526" i="4"/>
  <c r="G526" i="4"/>
  <c r="F526" i="4"/>
  <c r="AD525" i="4"/>
  <c r="AB525" i="4"/>
  <c r="Y525" i="4"/>
  <c r="X525" i="4"/>
  <c r="W525" i="4"/>
  <c r="V525" i="4"/>
  <c r="U525" i="4"/>
  <c r="R525" i="4"/>
  <c r="I525" i="4"/>
  <c r="H525" i="4"/>
  <c r="G525" i="4"/>
  <c r="F525" i="4"/>
  <c r="AD524" i="4"/>
  <c r="AB524" i="4"/>
  <c r="Y524" i="4"/>
  <c r="X524" i="4"/>
  <c r="W524" i="4"/>
  <c r="V524" i="4"/>
  <c r="U524" i="4"/>
  <c r="R524" i="4"/>
  <c r="I524" i="4"/>
  <c r="H524" i="4"/>
  <c r="G524" i="4"/>
  <c r="F524" i="4"/>
  <c r="AD523" i="4"/>
  <c r="AB523" i="4"/>
  <c r="Y523" i="4"/>
  <c r="X523" i="4"/>
  <c r="W523" i="4"/>
  <c r="V523" i="4"/>
  <c r="U523" i="4"/>
  <c r="R523" i="4"/>
  <c r="Q523" i="4"/>
  <c r="I523" i="4"/>
  <c r="H523" i="4"/>
  <c r="G523" i="4"/>
  <c r="F523" i="4"/>
  <c r="AD522" i="4"/>
  <c r="AB522" i="4"/>
  <c r="Y522" i="4"/>
  <c r="X522" i="4"/>
  <c r="W522" i="4"/>
  <c r="V522" i="4"/>
  <c r="U522" i="4"/>
  <c r="R522" i="4"/>
  <c r="Q522" i="4"/>
  <c r="I522" i="4"/>
  <c r="H522" i="4"/>
  <c r="G522" i="4"/>
  <c r="F522" i="4"/>
  <c r="AD521" i="4"/>
  <c r="AB521" i="4"/>
  <c r="Y521" i="4"/>
  <c r="X521" i="4"/>
  <c r="W521" i="4"/>
  <c r="V521" i="4"/>
  <c r="U521" i="4"/>
  <c r="R521" i="4"/>
  <c r="I521" i="4"/>
  <c r="H521" i="4"/>
  <c r="G521" i="4"/>
  <c r="F521" i="4"/>
  <c r="AD520" i="4"/>
  <c r="AB520" i="4"/>
  <c r="Y520" i="4"/>
  <c r="X520" i="4"/>
  <c r="W520" i="4"/>
  <c r="V520" i="4"/>
  <c r="U520" i="4"/>
  <c r="R520" i="4"/>
  <c r="I520" i="4"/>
  <c r="H520" i="4"/>
  <c r="G520" i="4"/>
  <c r="F520" i="4"/>
  <c r="AD519" i="4"/>
  <c r="AB519" i="4"/>
  <c r="Y519" i="4"/>
  <c r="X519" i="4"/>
  <c r="W519" i="4"/>
  <c r="V519" i="4"/>
  <c r="U519" i="4"/>
  <c r="R519" i="4"/>
  <c r="I519" i="4"/>
  <c r="H519" i="4"/>
  <c r="G519" i="4"/>
  <c r="F519" i="4"/>
  <c r="AD518" i="4"/>
  <c r="AB518" i="4"/>
  <c r="Y518" i="4"/>
  <c r="X518" i="4"/>
  <c r="W518" i="4"/>
  <c r="V518" i="4"/>
  <c r="U518" i="4"/>
  <c r="R518" i="4"/>
  <c r="I518" i="4"/>
  <c r="H518" i="4"/>
  <c r="G518" i="4"/>
  <c r="F518" i="4"/>
  <c r="AD517" i="4"/>
  <c r="AB517" i="4"/>
  <c r="Y517" i="4"/>
  <c r="X517" i="4"/>
  <c r="W517" i="4"/>
  <c r="V517" i="4"/>
  <c r="U517" i="4"/>
  <c r="R517" i="4"/>
  <c r="Q517" i="4"/>
  <c r="I517" i="4"/>
  <c r="H517" i="4"/>
  <c r="G517" i="4"/>
  <c r="F517" i="4"/>
  <c r="AD516" i="4"/>
  <c r="AB516" i="4"/>
  <c r="Y516" i="4"/>
  <c r="X516" i="4"/>
  <c r="W516" i="4"/>
  <c r="V516" i="4"/>
  <c r="U516" i="4"/>
  <c r="R516" i="4"/>
  <c r="I516" i="4"/>
  <c r="H516" i="4"/>
  <c r="G516" i="4"/>
  <c r="F516" i="4"/>
  <c r="AD515" i="4"/>
  <c r="AB515" i="4"/>
  <c r="Y515" i="4"/>
  <c r="X515" i="4"/>
  <c r="W515" i="4"/>
  <c r="V515" i="4"/>
  <c r="U515" i="4"/>
  <c r="Q515" i="4"/>
  <c r="I515" i="4"/>
  <c r="H515" i="4"/>
  <c r="G515" i="4"/>
  <c r="F515" i="4"/>
  <c r="AD514" i="4"/>
  <c r="AB514" i="4"/>
  <c r="Y514" i="4"/>
  <c r="X514" i="4"/>
  <c r="W514" i="4"/>
  <c r="V514" i="4"/>
  <c r="U514" i="4"/>
  <c r="R514" i="4"/>
  <c r="I514" i="4"/>
  <c r="H514" i="4"/>
  <c r="G514" i="4"/>
  <c r="F514" i="4"/>
  <c r="AD513" i="4"/>
  <c r="AB513" i="4"/>
  <c r="Y513" i="4"/>
  <c r="X513" i="4"/>
  <c r="W513" i="4"/>
  <c r="V513" i="4"/>
  <c r="U513" i="4"/>
  <c r="R513" i="4"/>
  <c r="Q513" i="4"/>
  <c r="I513" i="4"/>
  <c r="H513" i="4"/>
  <c r="G513" i="4"/>
  <c r="F513" i="4"/>
  <c r="AD512" i="4"/>
  <c r="AB512" i="4"/>
  <c r="Y512" i="4"/>
  <c r="X512" i="4"/>
  <c r="W512" i="4"/>
  <c r="V512" i="4"/>
  <c r="U512" i="4"/>
  <c r="R512" i="4"/>
  <c r="I512" i="4"/>
  <c r="H512" i="4"/>
  <c r="G512" i="4"/>
  <c r="F512" i="4"/>
  <c r="AD511" i="4"/>
  <c r="AB511" i="4"/>
  <c r="Y511" i="4"/>
  <c r="X511" i="4"/>
  <c r="W511" i="4"/>
  <c r="V511" i="4"/>
  <c r="U511" i="4"/>
  <c r="R511" i="4"/>
  <c r="Q511" i="4"/>
  <c r="I511" i="4"/>
  <c r="H511" i="4"/>
  <c r="G511" i="4"/>
  <c r="F511" i="4"/>
  <c r="AD510" i="4"/>
  <c r="AB510" i="4"/>
  <c r="Y510" i="4"/>
  <c r="X510" i="4"/>
  <c r="W510" i="4"/>
  <c r="V510" i="4"/>
  <c r="U510" i="4"/>
  <c r="R510" i="4"/>
  <c r="Q510" i="4"/>
  <c r="I510" i="4"/>
  <c r="H510" i="4"/>
  <c r="G510" i="4"/>
  <c r="F510" i="4"/>
  <c r="AD509" i="4"/>
  <c r="AB509" i="4"/>
  <c r="Y509" i="4"/>
  <c r="X509" i="4"/>
  <c r="W509" i="4"/>
  <c r="V509" i="4"/>
  <c r="U509" i="4"/>
  <c r="R509" i="4"/>
  <c r="Q509" i="4"/>
  <c r="I509" i="4"/>
  <c r="H509" i="4"/>
  <c r="G509" i="4"/>
  <c r="F509" i="4"/>
  <c r="AD508" i="4"/>
  <c r="AB508" i="4"/>
  <c r="Y508" i="4"/>
  <c r="X508" i="4"/>
  <c r="W508" i="4"/>
  <c r="V508" i="4"/>
  <c r="U508" i="4"/>
  <c r="R508" i="4"/>
  <c r="I508" i="4"/>
  <c r="H508" i="4"/>
  <c r="G508" i="4"/>
  <c r="F508" i="4"/>
  <c r="AD507" i="4"/>
  <c r="AB507" i="4"/>
  <c r="Y507" i="4"/>
  <c r="X507" i="4"/>
  <c r="W507" i="4"/>
  <c r="V507" i="4"/>
  <c r="U507" i="4"/>
  <c r="R507" i="4"/>
  <c r="Q507" i="4"/>
  <c r="I507" i="4"/>
  <c r="H507" i="4"/>
  <c r="G507" i="4"/>
  <c r="F507" i="4"/>
  <c r="AD506" i="4"/>
  <c r="AB506" i="4"/>
  <c r="Y506" i="4"/>
  <c r="X506" i="4"/>
  <c r="W506" i="4"/>
  <c r="V506" i="4"/>
  <c r="U506" i="4"/>
  <c r="R506" i="4"/>
  <c r="I506" i="4"/>
  <c r="H506" i="4"/>
  <c r="G506" i="4"/>
  <c r="F506" i="4"/>
  <c r="AD505" i="4"/>
  <c r="AB505" i="4"/>
  <c r="Y505" i="4"/>
  <c r="X505" i="4"/>
  <c r="W505" i="4"/>
  <c r="V505" i="4"/>
  <c r="U505" i="4"/>
  <c r="I505" i="4"/>
  <c r="H505" i="4"/>
  <c r="G505" i="4"/>
  <c r="F505" i="4"/>
  <c r="AD504" i="4"/>
  <c r="AB504" i="4"/>
  <c r="Y504" i="4"/>
  <c r="X504" i="4"/>
  <c r="W504" i="4"/>
  <c r="V504" i="4"/>
  <c r="U504" i="4"/>
  <c r="R504" i="4"/>
  <c r="I504" i="4"/>
  <c r="H504" i="4"/>
  <c r="G504" i="4"/>
  <c r="F504" i="4"/>
  <c r="AD503" i="4"/>
  <c r="AB503" i="4"/>
  <c r="Y503" i="4"/>
  <c r="X503" i="4"/>
  <c r="W503" i="4"/>
  <c r="V503" i="4"/>
  <c r="U503" i="4"/>
  <c r="R503" i="4"/>
  <c r="Q503" i="4"/>
  <c r="I503" i="4"/>
  <c r="H503" i="4"/>
  <c r="G503" i="4"/>
  <c r="F503" i="4"/>
  <c r="AD502" i="4"/>
  <c r="AB502" i="4"/>
  <c r="Y502" i="4"/>
  <c r="X502" i="4"/>
  <c r="W502" i="4"/>
  <c r="V502" i="4"/>
  <c r="U502" i="4"/>
  <c r="R502" i="4"/>
  <c r="I502" i="4"/>
  <c r="H502" i="4"/>
  <c r="G502" i="4"/>
  <c r="F502" i="4"/>
  <c r="AD501" i="4"/>
  <c r="AB501" i="4"/>
  <c r="Y501" i="4"/>
  <c r="X501" i="4"/>
  <c r="W501" i="4"/>
  <c r="V501" i="4"/>
  <c r="U501" i="4"/>
  <c r="R501" i="4"/>
  <c r="Q501" i="4"/>
  <c r="I501" i="4"/>
  <c r="H501" i="4"/>
  <c r="G501" i="4"/>
  <c r="F501" i="4"/>
  <c r="AD500" i="4"/>
  <c r="AB500" i="4"/>
  <c r="Y500" i="4"/>
  <c r="X500" i="4"/>
  <c r="W500" i="4"/>
  <c r="V500" i="4"/>
  <c r="U500" i="4"/>
  <c r="R500" i="4"/>
  <c r="I500" i="4"/>
  <c r="H500" i="4"/>
  <c r="G500" i="4"/>
  <c r="F500" i="4"/>
  <c r="AD499" i="4"/>
  <c r="AB499" i="4"/>
  <c r="Y499" i="4"/>
  <c r="X499" i="4"/>
  <c r="W499" i="4"/>
  <c r="V499" i="4"/>
  <c r="U499" i="4"/>
  <c r="R499" i="4"/>
  <c r="I499" i="4"/>
  <c r="H499" i="4"/>
  <c r="G499" i="4"/>
  <c r="F499" i="4"/>
  <c r="AD498" i="4"/>
  <c r="AB498" i="4"/>
  <c r="Y498" i="4"/>
  <c r="X498" i="4"/>
  <c r="W498" i="4"/>
  <c r="V498" i="4"/>
  <c r="U498" i="4"/>
  <c r="R498" i="4"/>
  <c r="I498" i="4"/>
  <c r="H498" i="4"/>
  <c r="G498" i="4"/>
  <c r="F498" i="4"/>
  <c r="AD497" i="4"/>
  <c r="AB497" i="4"/>
  <c r="Y497" i="4"/>
  <c r="X497" i="4"/>
  <c r="W497" i="4"/>
  <c r="V497" i="4"/>
  <c r="U497" i="4"/>
  <c r="R497" i="4"/>
  <c r="I497" i="4"/>
  <c r="H497" i="4"/>
  <c r="G497" i="4"/>
  <c r="F497" i="4"/>
  <c r="AD496" i="4"/>
  <c r="AB496" i="4"/>
  <c r="Y496" i="4"/>
  <c r="X496" i="4"/>
  <c r="W496" i="4"/>
  <c r="V496" i="4"/>
  <c r="U496" i="4"/>
  <c r="R496" i="4"/>
  <c r="I496" i="4"/>
  <c r="H496" i="4"/>
  <c r="G496" i="4"/>
  <c r="F496" i="4"/>
  <c r="AD495" i="4"/>
  <c r="AB495" i="4"/>
  <c r="Y495" i="4"/>
  <c r="X495" i="4"/>
  <c r="W495" i="4"/>
  <c r="V495" i="4"/>
  <c r="U495" i="4"/>
  <c r="R495" i="4"/>
  <c r="I495" i="4"/>
  <c r="H495" i="4"/>
  <c r="G495" i="4"/>
  <c r="F495" i="4"/>
  <c r="AD494" i="4"/>
  <c r="AB494" i="4"/>
  <c r="Y494" i="4"/>
  <c r="X494" i="4"/>
  <c r="W494" i="4"/>
  <c r="V494" i="4"/>
  <c r="U494" i="4"/>
  <c r="R494" i="4"/>
  <c r="I494" i="4"/>
  <c r="H494" i="4"/>
  <c r="G494" i="4"/>
  <c r="F494" i="4"/>
  <c r="AD493" i="4"/>
  <c r="AB493" i="4"/>
  <c r="Y493" i="4"/>
  <c r="X493" i="4"/>
  <c r="W493" i="4"/>
  <c r="V493" i="4"/>
  <c r="U493" i="4"/>
  <c r="R493" i="4"/>
  <c r="Q493" i="4"/>
  <c r="I493" i="4"/>
  <c r="H493" i="4"/>
  <c r="G493" i="4"/>
  <c r="F493" i="4"/>
  <c r="AD492" i="4"/>
  <c r="AB492" i="4"/>
  <c r="Y492" i="4"/>
  <c r="X492" i="4"/>
  <c r="W492" i="4"/>
  <c r="V492" i="4"/>
  <c r="U492" i="4"/>
  <c r="R492" i="4"/>
  <c r="I492" i="4"/>
  <c r="H492" i="4"/>
  <c r="G492" i="4"/>
  <c r="F492" i="4"/>
  <c r="AD491" i="4"/>
  <c r="AB491" i="4"/>
  <c r="Y491" i="4"/>
  <c r="X491" i="4"/>
  <c r="W491" i="4"/>
  <c r="V491" i="4"/>
  <c r="U491" i="4"/>
  <c r="R491" i="4"/>
  <c r="Q491" i="4"/>
  <c r="I491" i="4"/>
  <c r="H491" i="4"/>
  <c r="G491" i="4"/>
  <c r="F491" i="4"/>
  <c r="AD490" i="4"/>
  <c r="AB490" i="4"/>
  <c r="Y490" i="4"/>
  <c r="X490" i="4"/>
  <c r="W490" i="4"/>
  <c r="V490" i="4"/>
  <c r="U490" i="4"/>
  <c r="R490" i="4"/>
  <c r="Q490" i="4"/>
  <c r="I490" i="4"/>
  <c r="H490" i="4"/>
  <c r="G490" i="4"/>
  <c r="F490" i="4"/>
  <c r="AD489" i="4"/>
  <c r="AB489" i="4"/>
  <c r="Y489" i="4"/>
  <c r="X489" i="4"/>
  <c r="W489" i="4"/>
  <c r="V489" i="4"/>
  <c r="U489" i="4"/>
  <c r="Q489" i="4"/>
  <c r="I489" i="4"/>
  <c r="H489" i="4"/>
  <c r="G489" i="4"/>
  <c r="F489" i="4"/>
  <c r="AD488" i="4"/>
  <c r="AB488" i="4"/>
  <c r="Y488" i="4"/>
  <c r="X488" i="4"/>
  <c r="W488" i="4"/>
  <c r="V488" i="4"/>
  <c r="U488" i="4"/>
  <c r="R488" i="4"/>
  <c r="I488" i="4"/>
  <c r="H488" i="4"/>
  <c r="G488" i="4"/>
  <c r="F488" i="4"/>
  <c r="AD487" i="4"/>
  <c r="AB487" i="4"/>
  <c r="Y487" i="4"/>
  <c r="X487" i="4"/>
  <c r="W487" i="4"/>
  <c r="V487" i="4"/>
  <c r="U487" i="4"/>
  <c r="Q487" i="4"/>
  <c r="I487" i="4"/>
  <c r="H487" i="4"/>
  <c r="G487" i="4"/>
  <c r="F487" i="4"/>
  <c r="AD486" i="4"/>
  <c r="AB486" i="4"/>
  <c r="Y486" i="4"/>
  <c r="X486" i="4"/>
  <c r="W486" i="4"/>
  <c r="V486" i="4"/>
  <c r="U486" i="4"/>
  <c r="R486" i="4"/>
  <c r="I486" i="4"/>
  <c r="H486" i="4"/>
  <c r="G486" i="4"/>
  <c r="F486" i="4"/>
  <c r="AD485" i="4"/>
  <c r="AB485" i="4"/>
  <c r="Y485" i="4"/>
  <c r="X485" i="4"/>
  <c r="W485" i="4"/>
  <c r="V485" i="4"/>
  <c r="U485" i="4"/>
  <c r="R485" i="4"/>
  <c r="Q485" i="4"/>
  <c r="I485" i="4"/>
  <c r="H485" i="4"/>
  <c r="G485" i="4"/>
  <c r="F485" i="4"/>
  <c r="AD484" i="4"/>
  <c r="AB484" i="4"/>
  <c r="Y484" i="4"/>
  <c r="X484" i="4"/>
  <c r="W484" i="4"/>
  <c r="V484" i="4"/>
  <c r="U484" i="4"/>
  <c r="R484" i="4"/>
  <c r="I484" i="4"/>
  <c r="H484" i="4"/>
  <c r="G484" i="4"/>
  <c r="F484" i="4"/>
  <c r="AD483" i="4"/>
  <c r="AB483" i="4"/>
  <c r="Y483" i="4"/>
  <c r="X483" i="4"/>
  <c r="W483" i="4"/>
  <c r="V483" i="4"/>
  <c r="U483" i="4"/>
  <c r="R483" i="4"/>
  <c r="I483" i="4"/>
  <c r="H483" i="4"/>
  <c r="G483" i="4"/>
  <c r="F483" i="4"/>
  <c r="AD482" i="4"/>
  <c r="AB482" i="4"/>
  <c r="Y482" i="4"/>
  <c r="X482" i="4"/>
  <c r="W482" i="4"/>
  <c r="V482" i="4"/>
  <c r="U482" i="4"/>
  <c r="R482" i="4"/>
  <c r="Q482" i="4"/>
  <c r="I482" i="4"/>
  <c r="H482" i="4"/>
  <c r="G482" i="4"/>
  <c r="F482" i="4"/>
  <c r="AD481" i="4"/>
  <c r="AB481" i="4"/>
  <c r="Y481" i="4"/>
  <c r="X481" i="4"/>
  <c r="W481" i="4"/>
  <c r="V481" i="4"/>
  <c r="U481" i="4"/>
  <c r="I481" i="4"/>
  <c r="H481" i="4"/>
  <c r="G481" i="4"/>
  <c r="F481" i="4"/>
  <c r="AD480" i="4"/>
  <c r="AB480" i="4"/>
  <c r="Y480" i="4"/>
  <c r="X480" i="4"/>
  <c r="W480" i="4"/>
  <c r="V480" i="4"/>
  <c r="U480" i="4"/>
  <c r="R480" i="4"/>
  <c r="I480" i="4"/>
  <c r="H480" i="4"/>
  <c r="G480" i="4"/>
  <c r="F480" i="4"/>
  <c r="AD479" i="4"/>
  <c r="AB479" i="4"/>
  <c r="Y479" i="4"/>
  <c r="X479" i="4"/>
  <c r="W479" i="4"/>
  <c r="V479" i="4"/>
  <c r="U479" i="4"/>
  <c r="Q479" i="4"/>
  <c r="I479" i="4"/>
  <c r="H479" i="4"/>
  <c r="G479" i="4"/>
  <c r="F479" i="4"/>
  <c r="AD478" i="4"/>
  <c r="AB478" i="4"/>
  <c r="Y478" i="4"/>
  <c r="X478" i="4"/>
  <c r="W478" i="4"/>
  <c r="V478" i="4"/>
  <c r="U478" i="4"/>
  <c r="R478" i="4"/>
  <c r="I478" i="4"/>
  <c r="H478" i="4"/>
  <c r="G478" i="4"/>
  <c r="F478" i="4"/>
  <c r="AD477" i="4"/>
  <c r="AB477" i="4"/>
  <c r="Y477" i="4"/>
  <c r="X477" i="4"/>
  <c r="W477" i="4"/>
  <c r="V477" i="4"/>
  <c r="U477" i="4"/>
  <c r="R477" i="4"/>
  <c r="Q477" i="4"/>
  <c r="I477" i="4"/>
  <c r="H477" i="4"/>
  <c r="G477" i="4"/>
  <c r="F477" i="4"/>
  <c r="AD476" i="4"/>
  <c r="AB476" i="4"/>
  <c r="Y476" i="4"/>
  <c r="X476" i="4"/>
  <c r="W476" i="4"/>
  <c r="V476" i="4"/>
  <c r="U476" i="4"/>
  <c r="R476" i="4"/>
  <c r="I476" i="4"/>
  <c r="H476" i="4"/>
  <c r="G476" i="4"/>
  <c r="F476" i="4"/>
  <c r="AD475" i="4"/>
  <c r="AB475" i="4"/>
  <c r="Y475" i="4"/>
  <c r="X475" i="4"/>
  <c r="W475" i="4"/>
  <c r="V475" i="4"/>
  <c r="U475" i="4"/>
  <c r="R475" i="4"/>
  <c r="I475" i="4"/>
  <c r="H475" i="4"/>
  <c r="G475" i="4"/>
  <c r="F475" i="4"/>
  <c r="AD474" i="4"/>
  <c r="AB474" i="4"/>
  <c r="Y474" i="4"/>
  <c r="X474" i="4"/>
  <c r="W474" i="4"/>
  <c r="V474" i="4"/>
  <c r="U474" i="4"/>
  <c r="R474" i="4"/>
  <c r="Q474" i="4"/>
  <c r="I474" i="4"/>
  <c r="H474" i="4"/>
  <c r="G474" i="4"/>
  <c r="F474" i="4"/>
  <c r="AD473" i="4"/>
  <c r="AB473" i="4"/>
  <c r="Y473" i="4"/>
  <c r="X473" i="4"/>
  <c r="W473" i="4"/>
  <c r="V473" i="4"/>
  <c r="U473" i="4"/>
  <c r="I473" i="4"/>
  <c r="H473" i="4"/>
  <c r="G473" i="4"/>
  <c r="F473" i="4"/>
  <c r="AD472" i="4"/>
  <c r="AB472" i="4"/>
  <c r="Y472" i="4"/>
  <c r="X472" i="4"/>
  <c r="W472" i="4"/>
  <c r="V472" i="4"/>
  <c r="U472" i="4"/>
  <c r="R472" i="4"/>
  <c r="Q472" i="4"/>
  <c r="I472" i="4"/>
  <c r="H472" i="4"/>
  <c r="G472" i="4"/>
  <c r="F472" i="4"/>
  <c r="AD471" i="4"/>
  <c r="AB471" i="4"/>
  <c r="Y471" i="4"/>
  <c r="X471" i="4"/>
  <c r="W471" i="4"/>
  <c r="V471" i="4"/>
  <c r="U471" i="4"/>
  <c r="R471" i="4"/>
  <c r="Q471" i="4"/>
  <c r="I471" i="4"/>
  <c r="H471" i="4"/>
  <c r="G471" i="4"/>
  <c r="F471" i="4"/>
  <c r="AD470" i="4"/>
  <c r="AB470" i="4"/>
  <c r="Y470" i="4"/>
  <c r="X470" i="4"/>
  <c r="W470" i="4"/>
  <c r="V470" i="4"/>
  <c r="U470" i="4"/>
  <c r="R470" i="4"/>
  <c r="I470" i="4"/>
  <c r="H470" i="4"/>
  <c r="G470" i="4"/>
  <c r="F470" i="4"/>
  <c r="AD469" i="4"/>
  <c r="AB469" i="4"/>
  <c r="Y469" i="4"/>
  <c r="X469" i="4"/>
  <c r="W469" i="4"/>
  <c r="V469" i="4"/>
  <c r="U469" i="4"/>
  <c r="R469" i="4"/>
  <c r="I469" i="4"/>
  <c r="H469" i="4"/>
  <c r="G469" i="4"/>
  <c r="F469" i="4"/>
  <c r="AD468" i="4"/>
  <c r="AB468" i="4"/>
  <c r="Y468" i="4"/>
  <c r="X468" i="4"/>
  <c r="W468" i="4"/>
  <c r="V468" i="4"/>
  <c r="U468" i="4"/>
  <c r="R468" i="4"/>
  <c r="I468" i="4"/>
  <c r="H468" i="4"/>
  <c r="G468" i="4"/>
  <c r="F468" i="4"/>
  <c r="AD467" i="4"/>
  <c r="AB467" i="4"/>
  <c r="Y467" i="4"/>
  <c r="X467" i="4"/>
  <c r="W467" i="4"/>
  <c r="V467" i="4"/>
  <c r="U467" i="4"/>
  <c r="R467" i="4"/>
  <c r="I467" i="4"/>
  <c r="H467" i="4"/>
  <c r="G467" i="4"/>
  <c r="F467" i="4"/>
  <c r="AD466" i="4"/>
  <c r="AB466" i="4"/>
  <c r="Y466" i="4"/>
  <c r="X466" i="4"/>
  <c r="W466" i="4"/>
  <c r="V466" i="4"/>
  <c r="U466" i="4"/>
  <c r="R466" i="4"/>
  <c r="Q466" i="4"/>
  <c r="I466" i="4"/>
  <c r="H466" i="4"/>
  <c r="G466" i="4"/>
  <c r="F466" i="4"/>
  <c r="AD465" i="4"/>
  <c r="AB465" i="4"/>
  <c r="Y465" i="4"/>
  <c r="X465" i="4"/>
  <c r="W465" i="4"/>
  <c r="V465" i="4"/>
  <c r="U465" i="4"/>
  <c r="R465" i="4"/>
  <c r="I465" i="4"/>
  <c r="H465" i="4"/>
  <c r="G465" i="4"/>
  <c r="F465" i="4"/>
  <c r="AD464" i="4"/>
  <c r="AB464" i="4"/>
  <c r="Y464" i="4"/>
  <c r="X464" i="4"/>
  <c r="W464" i="4"/>
  <c r="V464" i="4"/>
  <c r="U464" i="4"/>
  <c r="R464" i="4"/>
  <c r="I464" i="4"/>
  <c r="H464" i="4"/>
  <c r="G464" i="4"/>
  <c r="F464" i="4"/>
  <c r="AD463" i="4"/>
  <c r="AB463" i="4"/>
  <c r="Y463" i="4"/>
  <c r="X463" i="4"/>
  <c r="W463" i="4"/>
  <c r="V463" i="4"/>
  <c r="U463" i="4"/>
  <c r="R463" i="4"/>
  <c r="Q463" i="4"/>
  <c r="I463" i="4"/>
  <c r="H463" i="4"/>
  <c r="G463" i="4"/>
  <c r="F463" i="4"/>
  <c r="AD462" i="4"/>
  <c r="AB462" i="4"/>
  <c r="Y462" i="4"/>
  <c r="X462" i="4"/>
  <c r="W462" i="4"/>
  <c r="V462" i="4"/>
  <c r="U462" i="4"/>
  <c r="R462" i="4"/>
  <c r="Q462" i="4"/>
  <c r="I462" i="4"/>
  <c r="H462" i="4"/>
  <c r="G462" i="4"/>
  <c r="F462" i="4"/>
  <c r="AD461" i="4"/>
  <c r="AB461" i="4"/>
  <c r="Y461" i="4"/>
  <c r="X461" i="4"/>
  <c r="W461" i="4"/>
  <c r="V461" i="4"/>
  <c r="U461" i="4"/>
  <c r="R461" i="4"/>
  <c r="Q461" i="4"/>
  <c r="I461" i="4"/>
  <c r="H461" i="4"/>
  <c r="G461" i="4"/>
  <c r="F461" i="4"/>
  <c r="AD460" i="4"/>
  <c r="AB460" i="4"/>
  <c r="Y460" i="4"/>
  <c r="X460" i="4"/>
  <c r="W460" i="4"/>
  <c r="V460" i="4"/>
  <c r="U460" i="4"/>
  <c r="R460" i="4"/>
  <c r="Q460" i="4"/>
  <c r="I460" i="4"/>
  <c r="H460" i="4"/>
  <c r="G460" i="4"/>
  <c r="F460" i="4"/>
  <c r="AD459" i="4"/>
  <c r="AB459" i="4"/>
  <c r="Y459" i="4"/>
  <c r="X459" i="4"/>
  <c r="W459" i="4"/>
  <c r="V459" i="4"/>
  <c r="U459" i="4"/>
  <c r="R459" i="4"/>
  <c r="I459" i="4"/>
  <c r="H459" i="4"/>
  <c r="G459" i="4"/>
  <c r="F459" i="4"/>
  <c r="AD458" i="4"/>
  <c r="AB458" i="4"/>
  <c r="Y458" i="4"/>
  <c r="X458" i="4"/>
  <c r="W458" i="4"/>
  <c r="V458" i="4"/>
  <c r="U458" i="4"/>
  <c r="R458" i="4"/>
  <c r="Q458" i="4"/>
  <c r="I458" i="4"/>
  <c r="H458" i="4"/>
  <c r="G458" i="4"/>
  <c r="F458" i="4"/>
  <c r="AD457" i="4"/>
  <c r="AB457" i="4"/>
  <c r="Y457" i="4"/>
  <c r="X457" i="4"/>
  <c r="W457" i="4"/>
  <c r="V457" i="4"/>
  <c r="U457" i="4"/>
  <c r="R457" i="4"/>
  <c r="I457" i="4"/>
  <c r="H457" i="4"/>
  <c r="G457" i="4"/>
  <c r="F457" i="4"/>
  <c r="AD456" i="4"/>
  <c r="AB456" i="4"/>
  <c r="Y456" i="4"/>
  <c r="X456" i="4"/>
  <c r="W456" i="4"/>
  <c r="V456" i="4"/>
  <c r="U456" i="4"/>
  <c r="R456" i="4"/>
  <c r="Q456" i="4"/>
  <c r="I456" i="4"/>
  <c r="H456" i="4"/>
  <c r="G456" i="4"/>
  <c r="F456" i="4"/>
  <c r="AD455" i="4"/>
  <c r="AB455" i="4"/>
  <c r="Y455" i="4"/>
  <c r="X455" i="4"/>
  <c r="W455" i="4"/>
  <c r="V455" i="4"/>
  <c r="U455" i="4"/>
  <c r="R455" i="4"/>
  <c r="I455" i="4"/>
  <c r="H455" i="4"/>
  <c r="G455" i="4"/>
  <c r="F455" i="4"/>
  <c r="AD454" i="4"/>
  <c r="AB454" i="4"/>
  <c r="Y454" i="4"/>
  <c r="X454" i="4"/>
  <c r="W454" i="4"/>
  <c r="V454" i="4"/>
  <c r="U454" i="4"/>
  <c r="R454" i="4"/>
  <c r="I454" i="4"/>
  <c r="H454" i="4"/>
  <c r="G454" i="4"/>
  <c r="F454" i="4"/>
  <c r="AD453" i="4"/>
  <c r="AB453" i="4"/>
  <c r="Y453" i="4"/>
  <c r="X453" i="4"/>
  <c r="W453" i="4"/>
  <c r="V453" i="4"/>
  <c r="U453" i="4"/>
  <c r="R453" i="4"/>
  <c r="Q453" i="4"/>
  <c r="I453" i="4"/>
  <c r="H453" i="4"/>
  <c r="G453" i="4"/>
  <c r="F453" i="4"/>
  <c r="AD452" i="4"/>
  <c r="AB452" i="4"/>
  <c r="Y452" i="4"/>
  <c r="X452" i="4"/>
  <c r="W452" i="4"/>
  <c r="V452" i="4"/>
  <c r="U452" i="4"/>
  <c r="R452" i="4"/>
  <c r="I452" i="4"/>
  <c r="H452" i="4"/>
  <c r="G452" i="4"/>
  <c r="F452" i="4"/>
  <c r="AD451" i="4"/>
  <c r="AB451" i="4"/>
  <c r="Y451" i="4"/>
  <c r="X451" i="4"/>
  <c r="W451" i="4"/>
  <c r="V451" i="4"/>
  <c r="U451" i="4"/>
  <c r="R451" i="4"/>
  <c r="I451" i="4"/>
  <c r="H451" i="4"/>
  <c r="G451" i="4"/>
  <c r="F451" i="4"/>
  <c r="AD450" i="4"/>
  <c r="AB450" i="4"/>
  <c r="Y450" i="4"/>
  <c r="X450" i="4"/>
  <c r="W450" i="4"/>
  <c r="V450" i="4"/>
  <c r="U450" i="4"/>
  <c r="R450" i="4"/>
  <c r="I450" i="4"/>
  <c r="H450" i="4"/>
  <c r="G450" i="4"/>
  <c r="F450" i="4"/>
  <c r="AD449" i="4"/>
  <c r="AB449" i="4"/>
  <c r="Y449" i="4"/>
  <c r="X449" i="4"/>
  <c r="W449" i="4"/>
  <c r="V449" i="4"/>
  <c r="U449" i="4"/>
  <c r="I449" i="4"/>
  <c r="H449" i="4"/>
  <c r="G449" i="4"/>
  <c r="F449" i="4"/>
  <c r="AD448" i="4"/>
  <c r="AB448" i="4"/>
  <c r="Y448" i="4"/>
  <c r="X448" i="4"/>
  <c r="W448" i="4"/>
  <c r="V448" i="4"/>
  <c r="U448" i="4"/>
  <c r="R448" i="4"/>
  <c r="Q448" i="4"/>
  <c r="I448" i="4"/>
  <c r="H448" i="4"/>
  <c r="G448" i="4"/>
  <c r="F448" i="4"/>
  <c r="AD447" i="4"/>
  <c r="AB447" i="4"/>
  <c r="Y447" i="4"/>
  <c r="X447" i="4"/>
  <c r="W447" i="4"/>
  <c r="V447" i="4"/>
  <c r="U447" i="4"/>
  <c r="R447" i="4"/>
  <c r="Q447" i="4"/>
  <c r="I447" i="4"/>
  <c r="H447" i="4"/>
  <c r="G447" i="4"/>
  <c r="F447" i="4"/>
  <c r="AD446" i="4"/>
  <c r="AB446" i="4"/>
  <c r="Y446" i="4"/>
  <c r="X446" i="4"/>
  <c r="W446" i="4"/>
  <c r="V446" i="4"/>
  <c r="U446" i="4"/>
  <c r="R446" i="4"/>
  <c r="Q446" i="4"/>
  <c r="I446" i="4"/>
  <c r="H446" i="4"/>
  <c r="G446" i="4"/>
  <c r="F446" i="4"/>
  <c r="AD445" i="4"/>
  <c r="AB445" i="4"/>
  <c r="Y445" i="4"/>
  <c r="X445" i="4"/>
  <c r="W445" i="4"/>
  <c r="V445" i="4"/>
  <c r="U445" i="4"/>
  <c r="R445" i="4"/>
  <c r="Q445" i="4"/>
  <c r="I445" i="4"/>
  <c r="H445" i="4"/>
  <c r="G445" i="4"/>
  <c r="F445" i="4"/>
  <c r="AD444" i="4"/>
  <c r="AB444" i="4"/>
  <c r="Y444" i="4"/>
  <c r="X444" i="4"/>
  <c r="W444" i="4"/>
  <c r="V444" i="4"/>
  <c r="U444" i="4"/>
  <c r="R444" i="4"/>
  <c r="I444" i="4"/>
  <c r="H444" i="4"/>
  <c r="G444" i="4"/>
  <c r="F444" i="4"/>
  <c r="AD443" i="4"/>
  <c r="AB443" i="4"/>
  <c r="Y443" i="4"/>
  <c r="X443" i="4"/>
  <c r="W443" i="4"/>
  <c r="V443" i="4"/>
  <c r="U443" i="4"/>
  <c r="R443" i="4"/>
  <c r="I443" i="4"/>
  <c r="H443" i="4"/>
  <c r="G443" i="4"/>
  <c r="F443" i="4"/>
  <c r="AD442" i="4"/>
  <c r="AB442" i="4"/>
  <c r="Y442" i="4"/>
  <c r="X442" i="4"/>
  <c r="W442" i="4"/>
  <c r="V442" i="4"/>
  <c r="U442" i="4"/>
  <c r="R442" i="4"/>
  <c r="I442" i="4"/>
  <c r="H442" i="4"/>
  <c r="G442" i="4"/>
  <c r="F442" i="4"/>
  <c r="AD441" i="4"/>
  <c r="AB441" i="4"/>
  <c r="Y441" i="4"/>
  <c r="X441" i="4"/>
  <c r="W441" i="4"/>
  <c r="V441" i="4"/>
  <c r="U441" i="4"/>
  <c r="R441" i="4"/>
  <c r="Q441" i="4"/>
  <c r="I441" i="4"/>
  <c r="H441" i="4"/>
  <c r="G441" i="4"/>
  <c r="F441" i="4"/>
  <c r="AD440" i="4"/>
  <c r="AB440" i="4"/>
  <c r="Y440" i="4"/>
  <c r="X440" i="4"/>
  <c r="W440" i="4"/>
  <c r="V440" i="4"/>
  <c r="U440" i="4"/>
  <c r="R440" i="4"/>
  <c r="Q440" i="4"/>
  <c r="I440" i="4"/>
  <c r="H440" i="4"/>
  <c r="G440" i="4"/>
  <c r="F440" i="4"/>
  <c r="AD439" i="4"/>
  <c r="AB439" i="4"/>
  <c r="Y439" i="4"/>
  <c r="X439" i="4"/>
  <c r="W439" i="4"/>
  <c r="V439" i="4"/>
  <c r="U439" i="4"/>
  <c r="Q439" i="4"/>
  <c r="I439" i="4"/>
  <c r="H439" i="4"/>
  <c r="G439" i="4"/>
  <c r="F439" i="4"/>
  <c r="AD438" i="4"/>
  <c r="AB438" i="4"/>
  <c r="Y438" i="4"/>
  <c r="X438" i="4"/>
  <c r="W438" i="4"/>
  <c r="V438" i="4"/>
  <c r="U438" i="4"/>
  <c r="R438" i="4"/>
  <c r="I438" i="4"/>
  <c r="H438" i="4"/>
  <c r="G438" i="4"/>
  <c r="F438" i="4"/>
  <c r="AD437" i="4"/>
  <c r="AB437" i="4"/>
  <c r="Y437" i="4"/>
  <c r="X437" i="4"/>
  <c r="W437" i="4"/>
  <c r="V437" i="4"/>
  <c r="U437" i="4"/>
  <c r="R437" i="4"/>
  <c r="I437" i="4"/>
  <c r="H437" i="4"/>
  <c r="G437" i="4"/>
  <c r="F437" i="4"/>
  <c r="AD436" i="4"/>
  <c r="AB436" i="4"/>
  <c r="Y436" i="4"/>
  <c r="X436" i="4"/>
  <c r="W436" i="4"/>
  <c r="V436" i="4"/>
  <c r="U436" i="4"/>
  <c r="R436" i="4"/>
  <c r="I436" i="4"/>
  <c r="H436" i="4"/>
  <c r="G436" i="4"/>
  <c r="F436" i="4"/>
  <c r="AD435" i="4"/>
  <c r="AB435" i="4"/>
  <c r="Y435" i="4"/>
  <c r="X435" i="4"/>
  <c r="W435" i="4"/>
  <c r="V435" i="4"/>
  <c r="U435" i="4"/>
  <c r="R435" i="4"/>
  <c r="Q435" i="4"/>
  <c r="I435" i="4"/>
  <c r="H435" i="4"/>
  <c r="G435" i="4"/>
  <c r="F435" i="4"/>
  <c r="AD434" i="4"/>
  <c r="AB434" i="4"/>
  <c r="Y434" i="4"/>
  <c r="X434" i="4"/>
  <c r="W434" i="4"/>
  <c r="V434" i="4"/>
  <c r="U434" i="4"/>
  <c r="R434" i="4"/>
  <c r="Q434" i="4"/>
  <c r="I434" i="4"/>
  <c r="H434" i="4"/>
  <c r="G434" i="4"/>
  <c r="F434" i="4"/>
  <c r="AD433" i="4"/>
  <c r="AB433" i="4"/>
  <c r="Y433" i="4"/>
  <c r="X433" i="4"/>
  <c r="W433" i="4"/>
  <c r="V433" i="4"/>
  <c r="U433" i="4"/>
  <c r="R433" i="4"/>
  <c r="Q433" i="4"/>
  <c r="I433" i="4"/>
  <c r="H433" i="4"/>
  <c r="G433" i="4"/>
  <c r="F433" i="4"/>
  <c r="AD432" i="4"/>
  <c r="AB432" i="4"/>
  <c r="Y432" i="4"/>
  <c r="X432" i="4"/>
  <c r="W432" i="4"/>
  <c r="V432" i="4"/>
  <c r="U432" i="4"/>
  <c r="R432" i="4"/>
  <c r="Q432" i="4"/>
  <c r="I432" i="4"/>
  <c r="H432" i="4"/>
  <c r="G432" i="4"/>
  <c r="F432" i="4"/>
  <c r="AD431" i="4"/>
  <c r="AB431" i="4"/>
  <c r="Y431" i="4"/>
  <c r="X431" i="4"/>
  <c r="W431" i="4"/>
  <c r="V431" i="4"/>
  <c r="U431" i="4"/>
  <c r="I431" i="4"/>
  <c r="H431" i="4"/>
  <c r="G431" i="4"/>
  <c r="F431" i="4"/>
  <c r="AD430" i="4"/>
  <c r="AB430" i="4"/>
  <c r="Y430" i="4"/>
  <c r="X430" i="4"/>
  <c r="W430" i="4"/>
  <c r="V430" i="4"/>
  <c r="U430" i="4"/>
  <c r="R430" i="4"/>
  <c r="I430" i="4"/>
  <c r="H430" i="4"/>
  <c r="G430" i="4"/>
  <c r="F430" i="4"/>
  <c r="AD429" i="4"/>
  <c r="AB429" i="4"/>
  <c r="Y429" i="4"/>
  <c r="X429" i="4"/>
  <c r="W429" i="4"/>
  <c r="V429" i="4"/>
  <c r="U429" i="4"/>
  <c r="R429" i="4"/>
  <c r="Q429" i="4"/>
  <c r="I429" i="4"/>
  <c r="H429" i="4"/>
  <c r="G429" i="4"/>
  <c r="F429" i="4"/>
  <c r="AD428" i="4"/>
  <c r="AB428" i="4"/>
  <c r="Y428" i="4"/>
  <c r="X428" i="4"/>
  <c r="W428" i="4"/>
  <c r="V428" i="4"/>
  <c r="U428" i="4"/>
  <c r="R428" i="4"/>
  <c r="I428" i="4"/>
  <c r="H428" i="4"/>
  <c r="G428" i="4"/>
  <c r="F428" i="4"/>
  <c r="AD427" i="4"/>
  <c r="AB427" i="4"/>
  <c r="Y427" i="4"/>
  <c r="X427" i="4"/>
  <c r="W427" i="4"/>
  <c r="V427" i="4"/>
  <c r="U427" i="4"/>
  <c r="R427" i="4"/>
  <c r="Q427" i="4"/>
  <c r="I427" i="4"/>
  <c r="H427" i="4"/>
  <c r="G427" i="4"/>
  <c r="F427" i="4"/>
  <c r="AD426" i="4"/>
  <c r="AB426" i="4"/>
  <c r="Y426" i="4"/>
  <c r="X426" i="4"/>
  <c r="W426" i="4"/>
  <c r="V426" i="4"/>
  <c r="U426" i="4"/>
  <c r="R426" i="4"/>
  <c r="Q426" i="4"/>
  <c r="I426" i="4"/>
  <c r="H426" i="4"/>
  <c r="G426" i="4"/>
  <c r="F426" i="4"/>
  <c r="AD425" i="4"/>
  <c r="AB425" i="4"/>
  <c r="Y425" i="4"/>
  <c r="X425" i="4"/>
  <c r="W425" i="4"/>
  <c r="V425" i="4"/>
  <c r="U425" i="4"/>
  <c r="R425" i="4"/>
  <c r="I425" i="4"/>
  <c r="H425" i="4"/>
  <c r="G425" i="4"/>
  <c r="F425" i="4"/>
  <c r="AD424" i="4"/>
  <c r="AB424" i="4"/>
  <c r="Y424" i="4"/>
  <c r="X424" i="4"/>
  <c r="W424" i="4"/>
  <c r="V424" i="4"/>
  <c r="U424" i="4"/>
  <c r="R424" i="4"/>
  <c r="I424" i="4"/>
  <c r="H424" i="4"/>
  <c r="G424" i="4"/>
  <c r="F424" i="4"/>
  <c r="AD423" i="4"/>
  <c r="AB423" i="4"/>
  <c r="Y423" i="4"/>
  <c r="X423" i="4"/>
  <c r="W423" i="4"/>
  <c r="V423" i="4"/>
  <c r="U423" i="4"/>
  <c r="Q423" i="4"/>
  <c r="I423" i="4"/>
  <c r="H423" i="4"/>
  <c r="G423" i="4"/>
  <c r="F423" i="4"/>
  <c r="AD422" i="4"/>
  <c r="AB422" i="4"/>
  <c r="Y422" i="4"/>
  <c r="X422" i="4"/>
  <c r="W422" i="4"/>
  <c r="V422" i="4"/>
  <c r="U422" i="4"/>
  <c r="R422" i="4"/>
  <c r="I422" i="4"/>
  <c r="H422" i="4"/>
  <c r="G422" i="4"/>
  <c r="F422" i="4"/>
  <c r="AD421" i="4"/>
  <c r="AB421" i="4"/>
  <c r="Y421" i="4"/>
  <c r="X421" i="4"/>
  <c r="W421" i="4"/>
  <c r="V421" i="4"/>
  <c r="U421" i="4"/>
  <c r="R421" i="4"/>
  <c r="Q421" i="4"/>
  <c r="I421" i="4"/>
  <c r="H421" i="4"/>
  <c r="G421" i="4"/>
  <c r="F421" i="4"/>
  <c r="AD420" i="4"/>
  <c r="AB420" i="4"/>
  <c r="Y420" i="4"/>
  <c r="X420" i="4"/>
  <c r="W420" i="4"/>
  <c r="V420" i="4"/>
  <c r="U420" i="4"/>
  <c r="R420" i="4"/>
  <c r="I420" i="4"/>
  <c r="H420" i="4"/>
  <c r="G420" i="4"/>
  <c r="F420" i="4"/>
  <c r="AD419" i="4"/>
  <c r="AB419" i="4"/>
  <c r="Y419" i="4"/>
  <c r="X419" i="4"/>
  <c r="W419" i="4"/>
  <c r="V419" i="4"/>
  <c r="U419" i="4"/>
  <c r="R419" i="4"/>
  <c r="Q419" i="4"/>
  <c r="I419" i="4"/>
  <c r="H419" i="4"/>
  <c r="G419" i="4"/>
  <c r="F419" i="4"/>
  <c r="AD418" i="4"/>
  <c r="AB418" i="4"/>
  <c r="Y418" i="4"/>
  <c r="X418" i="4"/>
  <c r="W418" i="4"/>
  <c r="V418" i="4"/>
  <c r="U418" i="4"/>
  <c r="R418" i="4"/>
  <c r="Q418" i="4"/>
  <c r="I418" i="4"/>
  <c r="H418" i="4"/>
  <c r="G418" i="4"/>
  <c r="F418" i="4"/>
  <c r="AD417" i="4"/>
  <c r="AB417" i="4"/>
  <c r="Y417" i="4"/>
  <c r="X417" i="4"/>
  <c r="W417" i="4"/>
  <c r="V417" i="4"/>
  <c r="U417" i="4"/>
  <c r="R417" i="4"/>
  <c r="Q417" i="4"/>
  <c r="I417" i="4"/>
  <c r="H417" i="4"/>
  <c r="G417" i="4"/>
  <c r="F417" i="4"/>
  <c r="AD416" i="4"/>
  <c r="AB416" i="4"/>
  <c r="Y416" i="4"/>
  <c r="X416" i="4"/>
  <c r="W416" i="4"/>
  <c r="V416" i="4"/>
  <c r="U416" i="4"/>
  <c r="R416" i="4"/>
  <c r="I416" i="4"/>
  <c r="H416" i="4"/>
  <c r="G416" i="4"/>
  <c r="F416" i="4"/>
  <c r="AD415" i="4"/>
  <c r="AB415" i="4"/>
  <c r="Y415" i="4"/>
  <c r="X415" i="4"/>
  <c r="W415" i="4"/>
  <c r="V415" i="4"/>
  <c r="U415" i="4"/>
  <c r="R415" i="4"/>
  <c r="Q415" i="4"/>
  <c r="I415" i="4"/>
  <c r="H415" i="4"/>
  <c r="G415" i="4"/>
  <c r="F415" i="4"/>
  <c r="AD414" i="4"/>
  <c r="AB414" i="4"/>
  <c r="Y414" i="4"/>
  <c r="X414" i="4"/>
  <c r="W414" i="4"/>
  <c r="V414" i="4"/>
  <c r="U414" i="4"/>
  <c r="R414" i="4"/>
  <c r="I414" i="4"/>
  <c r="H414" i="4"/>
  <c r="G414" i="4"/>
  <c r="F414" i="4"/>
  <c r="AD413" i="4"/>
  <c r="AB413" i="4"/>
  <c r="Y413" i="4"/>
  <c r="X413" i="4"/>
  <c r="W413" i="4"/>
  <c r="V413" i="4"/>
  <c r="U413" i="4"/>
  <c r="R413" i="4"/>
  <c r="I413" i="4"/>
  <c r="H413" i="4"/>
  <c r="G413" i="4"/>
  <c r="F413" i="4"/>
  <c r="AD412" i="4"/>
  <c r="AB412" i="4"/>
  <c r="Y412" i="4"/>
  <c r="X412" i="4"/>
  <c r="W412" i="4"/>
  <c r="V412" i="4"/>
  <c r="U412" i="4"/>
  <c r="R412" i="4"/>
  <c r="I412" i="4"/>
  <c r="H412" i="4"/>
  <c r="G412" i="4"/>
  <c r="F412" i="4"/>
  <c r="AD411" i="4"/>
  <c r="AB411" i="4"/>
  <c r="Y411" i="4"/>
  <c r="X411" i="4"/>
  <c r="W411" i="4"/>
  <c r="V411" i="4"/>
  <c r="U411" i="4"/>
  <c r="R411" i="4"/>
  <c r="Q411" i="4"/>
  <c r="I411" i="4"/>
  <c r="H411" i="4"/>
  <c r="G411" i="4"/>
  <c r="F411" i="4"/>
  <c r="AD410" i="4"/>
  <c r="AB410" i="4"/>
  <c r="Y410" i="4"/>
  <c r="X410" i="4"/>
  <c r="W410" i="4"/>
  <c r="V410" i="4"/>
  <c r="U410" i="4"/>
  <c r="R410" i="4"/>
  <c r="Q410" i="4"/>
  <c r="I410" i="4"/>
  <c r="H410" i="4"/>
  <c r="G410" i="4"/>
  <c r="F410" i="4"/>
  <c r="AD409" i="4"/>
  <c r="AB409" i="4"/>
  <c r="Y409" i="4"/>
  <c r="X409" i="4"/>
  <c r="W409" i="4"/>
  <c r="V409" i="4"/>
  <c r="U409" i="4"/>
  <c r="R409" i="4"/>
  <c r="Q409" i="4"/>
  <c r="I409" i="4"/>
  <c r="H409" i="4"/>
  <c r="G409" i="4"/>
  <c r="F409" i="4"/>
  <c r="AD408" i="4"/>
  <c r="AB408" i="4"/>
  <c r="Y408" i="4"/>
  <c r="X408" i="4"/>
  <c r="W408" i="4"/>
  <c r="V408" i="4"/>
  <c r="U408" i="4"/>
  <c r="R408" i="4"/>
  <c r="Q408" i="4"/>
  <c r="I408" i="4"/>
  <c r="H408" i="4"/>
  <c r="G408" i="4"/>
  <c r="F408" i="4"/>
  <c r="AD407" i="4"/>
  <c r="AB407" i="4"/>
  <c r="Y407" i="4"/>
  <c r="X407" i="4"/>
  <c r="W407" i="4"/>
  <c r="V407" i="4"/>
  <c r="U407" i="4"/>
  <c r="R407" i="4"/>
  <c r="I407" i="4"/>
  <c r="H407" i="4"/>
  <c r="G407" i="4"/>
  <c r="F407" i="4"/>
  <c r="AD406" i="4"/>
  <c r="AB406" i="4"/>
  <c r="Y406" i="4"/>
  <c r="X406" i="4"/>
  <c r="W406" i="4"/>
  <c r="V406" i="4"/>
  <c r="U406" i="4"/>
  <c r="R406" i="4"/>
  <c r="I406" i="4"/>
  <c r="H406" i="4"/>
  <c r="G406" i="4"/>
  <c r="F406" i="4"/>
  <c r="AD405" i="4"/>
  <c r="AB405" i="4"/>
  <c r="Y405" i="4"/>
  <c r="X405" i="4"/>
  <c r="W405" i="4"/>
  <c r="V405" i="4"/>
  <c r="U405" i="4"/>
  <c r="R405" i="4"/>
  <c r="Q405" i="4"/>
  <c r="I405" i="4"/>
  <c r="H405" i="4"/>
  <c r="G405" i="4"/>
  <c r="F405" i="4"/>
  <c r="AD404" i="4"/>
  <c r="AB404" i="4"/>
  <c r="Y404" i="4"/>
  <c r="X404" i="4"/>
  <c r="W404" i="4"/>
  <c r="V404" i="4"/>
  <c r="U404" i="4"/>
  <c r="R404" i="4"/>
  <c r="I404" i="4"/>
  <c r="H404" i="4"/>
  <c r="G404" i="4"/>
  <c r="F404" i="4"/>
  <c r="AD403" i="4"/>
  <c r="AB403" i="4"/>
  <c r="Y403" i="4"/>
  <c r="X403" i="4"/>
  <c r="W403" i="4"/>
  <c r="V403" i="4"/>
  <c r="U403" i="4"/>
  <c r="R403" i="4"/>
  <c r="Q403" i="4"/>
  <c r="I403" i="4"/>
  <c r="H403" i="4"/>
  <c r="G403" i="4"/>
  <c r="F403" i="4"/>
  <c r="AD402" i="4"/>
  <c r="AB402" i="4"/>
  <c r="Y402" i="4"/>
  <c r="X402" i="4"/>
  <c r="W402" i="4"/>
  <c r="V402" i="4"/>
  <c r="U402" i="4"/>
  <c r="R402" i="4"/>
  <c r="Q402" i="4"/>
  <c r="I402" i="4"/>
  <c r="H402" i="4"/>
  <c r="G402" i="4"/>
  <c r="F402" i="4"/>
  <c r="AD401" i="4"/>
  <c r="AB401" i="4"/>
  <c r="Y401" i="4"/>
  <c r="X401" i="4"/>
  <c r="W401" i="4"/>
  <c r="V401" i="4"/>
  <c r="U401" i="4"/>
  <c r="R401" i="4"/>
  <c r="Q401" i="4"/>
  <c r="I401" i="4"/>
  <c r="H401" i="4"/>
  <c r="G401" i="4"/>
  <c r="F401" i="4"/>
  <c r="AD400" i="4"/>
  <c r="AB400" i="4"/>
  <c r="Y400" i="4"/>
  <c r="X400" i="4"/>
  <c r="W400" i="4"/>
  <c r="V400" i="4"/>
  <c r="U400" i="4"/>
  <c r="R400" i="4"/>
  <c r="Q400" i="4"/>
  <c r="I400" i="4"/>
  <c r="H400" i="4"/>
  <c r="G400" i="4"/>
  <c r="F400" i="4"/>
  <c r="AD399" i="4"/>
  <c r="AB399" i="4"/>
  <c r="Y399" i="4"/>
  <c r="X399" i="4"/>
  <c r="W399" i="4"/>
  <c r="V399" i="4"/>
  <c r="U399" i="4"/>
  <c r="Q399" i="4"/>
  <c r="I399" i="4"/>
  <c r="H399" i="4"/>
  <c r="G399" i="4"/>
  <c r="F399" i="4"/>
  <c r="AD398" i="4"/>
  <c r="AB398" i="4"/>
  <c r="Y398" i="4"/>
  <c r="X398" i="4"/>
  <c r="W398" i="4"/>
  <c r="V398" i="4"/>
  <c r="U398" i="4"/>
  <c r="R398" i="4"/>
  <c r="I398" i="4"/>
  <c r="H398" i="4"/>
  <c r="G398" i="4"/>
  <c r="F398" i="4"/>
  <c r="AD397" i="4"/>
  <c r="AB397" i="4"/>
  <c r="Y397" i="4"/>
  <c r="X397" i="4"/>
  <c r="W397" i="4"/>
  <c r="V397" i="4"/>
  <c r="U397" i="4"/>
  <c r="R397" i="4"/>
  <c r="Q397" i="4"/>
  <c r="I397" i="4"/>
  <c r="H397" i="4"/>
  <c r="G397" i="4"/>
  <c r="F397" i="4"/>
  <c r="AD396" i="4"/>
  <c r="AB396" i="4"/>
  <c r="Y396" i="4"/>
  <c r="X396" i="4"/>
  <c r="W396" i="4"/>
  <c r="V396" i="4"/>
  <c r="U396" i="4"/>
  <c r="R396" i="4"/>
  <c r="Q396" i="4"/>
  <c r="I396" i="4"/>
  <c r="H396" i="4"/>
  <c r="G396" i="4"/>
  <c r="F396" i="4"/>
  <c r="AD395" i="4"/>
  <c r="AB395" i="4"/>
  <c r="Y395" i="4"/>
  <c r="X395" i="4"/>
  <c r="W395" i="4"/>
  <c r="V395" i="4"/>
  <c r="U395" i="4"/>
  <c r="R395" i="4"/>
  <c r="Q395" i="4"/>
  <c r="I395" i="4"/>
  <c r="H395" i="4"/>
  <c r="G395" i="4"/>
  <c r="F395" i="4"/>
  <c r="AD394" i="4"/>
  <c r="AB394" i="4"/>
  <c r="Y394" i="4"/>
  <c r="X394" i="4"/>
  <c r="W394" i="4"/>
  <c r="V394" i="4"/>
  <c r="U394" i="4"/>
  <c r="R394" i="4"/>
  <c r="Q394" i="4"/>
  <c r="I394" i="4"/>
  <c r="H394" i="4"/>
  <c r="G394" i="4"/>
  <c r="F394" i="4"/>
  <c r="AD393" i="4"/>
  <c r="AB393" i="4"/>
  <c r="Y393" i="4"/>
  <c r="X393" i="4"/>
  <c r="W393" i="4"/>
  <c r="V393" i="4"/>
  <c r="U393" i="4"/>
  <c r="R393" i="4"/>
  <c r="Q393" i="4"/>
  <c r="I393" i="4"/>
  <c r="H393" i="4"/>
  <c r="G393" i="4"/>
  <c r="F393" i="4"/>
  <c r="AD392" i="4"/>
  <c r="AB392" i="4"/>
  <c r="Y392" i="4"/>
  <c r="X392" i="4"/>
  <c r="W392" i="4"/>
  <c r="V392" i="4"/>
  <c r="U392" i="4"/>
  <c r="R392" i="4"/>
  <c r="I392" i="4"/>
  <c r="H392" i="4"/>
  <c r="G392" i="4"/>
  <c r="F392" i="4"/>
  <c r="AD391" i="4"/>
  <c r="AB391" i="4"/>
  <c r="Y391" i="4"/>
  <c r="X391" i="4"/>
  <c r="W391" i="4"/>
  <c r="V391" i="4"/>
  <c r="U391" i="4"/>
  <c r="R391" i="4"/>
  <c r="I391" i="4"/>
  <c r="H391" i="4"/>
  <c r="G391" i="4"/>
  <c r="F391" i="4"/>
  <c r="AD390" i="4"/>
  <c r="AB390" i="4"/>
  <c r="Y390" i="4"/>
  <c r="X390" i="4"/>
  <c r="W390" i="4"/>
  <c r="V390" i="4"/>
  <c r="U390" i="4"/>
  <c r="R390" i="4"/>
  <c r="I390" i="4"/>
  <c r="H390" i="4"/>
  <c r="G390" i="4"/>
  <c r="F390" i="4"/>
  <c r="AD389" i="4"/>
  <c r="AB389" i="4"/>
  <c r="Y389" i="4"/>
  <c r="X389" i="4"/>
  <c r="W389" i="4"/>
  <c r="V389" i="4"/>
  <c r="U389" i="4"/>
  <c r="R389" i="4"/>
  <c r="Q389" i="4"/>
  <c r="I389" i="4"/>
  <c r="H389" i="4"/>
  <c r="G389" i="4"/>
  <c r="F389" i="4"/>
  <c r="AD388" i="4"/>
  <c r="AB388" i="4"/>
  <c r="Y388" i="4"/>
  <c r="X388" i="4"/>
  <c r="W388" i="4"/>
  <c r="V388" i="4"/>
  <c r="U388" i="4"/>
  <c r="R388" i="4"/>
  <c r="Q388" i="4"/>
  <c r="I388" i="4"/>
  <c r="H388" i="4"/>
  <c r="G388" i="4"/>
  <c r="F388" i="4"/>
  <c r="AD387" i="4"/>
  <c r="AB387" i="4"/>
  <c r="Y387" i="4"/>
  <c r="X387" i="4"/>
  <c r="W387" i="4"/>
  <c r="V387" i="4"/>
  <c r="U387" i="4"/>
  <c r="R387" i="4"/>
  <c r="Q387" i="4"/>
  <c r="I387" i="4"/>
  <c r="H387" i="4"/>
  <c r="G387" i="4"/>
  <c r="F387" i="4"/>
  <c r="AD386" i="4"/>
  <c r="AB386" i="4"/>
  <c r="Y386" i="4"/>
  <c r="X386" i="4"/>
  <c r="W386" i="4"/>
  <c r="V386" i="4"/>
  <c r="U386" i="4"/>
  <c r="R386" i="4"/>
  <c r="Q386" i="4"/>
  <c r="I386" i="4"/>
  <c r="H386" i="4"/>
  <c r="G386" i="4"/>
  <c r="F386" i="4"/>
  <c r="AD385" i="4"/>
  <c r="AB385" i="4"/>
  <c r="Y385" i="4"/>
  <c r="X385" i="4"/>
  <c r="W385" i="4"/>
  <c r="V385" i="4"/>
  <c r="U385" i="4"/>
  <c r="R385" i="4"/>
  <c r="Q385" i="4"/>
  <c r="I385" i="4"/>
  <c r="H385" i="4"/>
  <c r="G385" i="4"/>
  <c r="F385" i="4"/>
  <c r="AD384" i="4"/>
  <c r="AB384" i="4"/>
  <c r="Y384" i="4"/>
  <c r="X384" i="4"/>
  <c r="W384" i="4"/>
  <c r="V384" i="4"/>
  <c r="U384" i="4"/>
  <c r="R384" i="4"/>
  <c r="Q384" i="4"/>
  <c r="I384" i="4"/>
  <c r="H384" i="4"/>
  <c r="G384" i="4"/>
  <c r="F384" i="4"/>
  <c r="AD383" i="4"/>
  <c r="AB383" i="4"/>
  <c r="Y383" i="4"/>
  <c r="X383" i="4"/>
  <c r="W383" i="4"/>
  <c r="V383" i="4"/>
  <c r="U383" i="4"/>
  <c r="R383" i="4"/>
  <c r="Q383" i="4"/>
  <c r="I383" i="4"/>
  <c r="H383" i="4"/>
  <c r="G383" i="4"/>
  <c r="F383" i="4"/>
  <c r="AD382" i="4"/>
  <c r="AB382" i="4"/>
  <c r="Y382" i="4"/>
  <c r="X382" i="4"/>
  <c r="W382" i="4"/>
  <c r="V382" i="4"/>
  <c r="U382" i="4"/>
  <c r="R382" i="4"/>
  <c r="I382" i="4"/>
  <c r="H382" i="4"/>
  <c r="G382" i="4"/>
  <c r="F382" i="4"/>
  <c r="AD381" i="4"/>
  <c r="AB381" i="4"/>
  <c r="Y381" i="4"/>
  <c r="X381" i="4"/>
  <c r="W381" i="4"/>
  <c r="V381" i="4"/>
  <c r="U381" i="4"/>
  <c r="R381" i="4"/>
  <c r="Q381" i="4"/>
  <c r="I381" i="4"/>
  <c r="H381" i="4"/>
  <c r="G381" i="4"/>
  <c r="F381" i="4"/>
  <c r="AD380" i="4"/>
  <c r="AB380" i="4"/>
  <c r="Y380" i="4"/>
  <c r="X380" i="4"/>
  <c r="W380" i="4"/>
  <c r="V380" i="4"/>
  <c r="U380" i="4"/>
  <c r="R380" i="4"/>
  <c r="Q380" i="4"/>
  <c r="I380" i="4"/>
  <c r="H380" i="4"/>
  <c r="G380" i="4"/>
  <c r="F380" i="4"/>
  <c r="AD379" i="4"/>
  <c r="AB379" i="4"/>
  <c r="Y379" i="4"/>
  <c r="X379" i="4"/>
  <c r="W379" i="4"/>
  <c r="V379" i="4"/>
  <c r="U379" i="4"/>
  <c r="R379" i="4"/>
  <c r="Q379" i="4"/>
  <c r="I379" i="4"/>
  <c r="H379" i="4"/>
  <c r="G379" i="4"/>
  <c r="F379" i="4"/>
  <c r="AD378" i="4"/>
  <c r="AB378" i="4"/>
  <c r="Y378" i="4"/>
  <c r="X378" i="4"/>
  <c r="W378" i="4"/>
  <c r="V378" i="4"/>
  <c r="U378" i="4"/>
  <c r="R378" i="4"/>
  <c r="Q378" i="4"/>
  <c r="I378" i="4"/>
  <c r="H378" i="4"/>
  <c r="G378" i="4"/>
  <c r="F378" i="4"/>
  <c r="AD377" i="4"/>
  <c r="AB377" i="4"/>
  <c r="Y377" i="4"/>
  <c r="X377" i="4"/>
  <c r="W377" i="4"/>
  <c r="V377" i="4"/>
  <c r="U377" i="4"/>
  <c r="R377" i="4"/>
  <c r="I377" i="4"/>
  <c r="H377" i="4"/>
  <c r="G377" i="4"/>
  <c r="F377" i="4"/>
  <c r="AD376" i="4"/>
  <c r="AB376" i="4"/>
  <c r="Y376" i="4"/>
  <c r="X376" i="4"/>
  <c r="W376" i="4"/>
  <c r="V376" i="4"/>
  <c r="U376" i="4"/>
  <c r="R376" i="4"/>
  <c r="I376" i="4"/>
  <c r="H376" i="4"/>
  <c r="G376" i="4"/>
  <c r="F376" i="4"/>
  <c r="AD375" i="4"/>
  <c r="AB375" i="4"/>
  <c r="Y375" i="4"/>
  <c r="X375" i="4"/>
  <c r="W375" i="4"/>
  <c r="V375" i="4"/>
  <c r="U375" i="4"/>
  <c r="R375" i="4"/>
  <c r="Q375" i="4"/>
  <c r="I375" i="4"/>
  <c r="H375" i="4"/>
  <c r="G375" i="4"/>
  <c r="F375" i="4"/>
  <c r="AD374" i="4"/>
  <c r="AB374" i="4"/>
  <c r="Y374" i="4"/>
  <c r="X374" i="4"/>
  <c r="W374" i="4"/>
  <c r="V374" i="4"/>
  <c r="U374" i="4"/>
  <c r="R374" i="4"/>
  <c r="I374" i="4"/>
  <c r="H374" i="4"/>
  <c r="G374" i="4"/>
  <c r="F374" i="4"/>
  <c r="AD373" i="4"/>
  <c r="AB373" i="4"/>
  <c r="Y373" i="4"/>
  <c r="X373" i="4"/>
  <c r="W373" i="4"/>
  <c r="V373" i="4"/>
  <c r="U373" i="4"/>
  <c r="R373" i="4"/>
  <c r="Q373" i="4"/>
  <c r="I373" i="4"/>
  <c r="H373" i="4"/>
  <c r="G373" i="4"/>
  <c r="F373" i="4"/>
  <c r="AD372" i="4"/>
  <c r="AB372" i="4"/>
  <c r="Y372" i="4"/>
  <c r="X372" i="4"/>
  <c r="W372" i="4"/>
  <c r="V372" i="4"/>
  <c r="U372" i="4"/>
  <c r="R372" i="4"/>
  <c r="I372" i="4"/>
  <c r="H372" i="4"/>
  <c r="G372" i="4"/>
  <c r="F372" i="4"/>
  <c r="AD371" i="4"/>
  <c r="AB371" i="4"/>
  <c r="Y371" i="4"/>
  <c r="X371" i="4"/>
  <c r="W371" i="4"/>
  <c r="V371" i="4"/>
  <c r="U371" i="4"/>
  <c r="R371" i="4"/>
  <c r="Q371" i="4"/>
  <c r="I371" i="4"/>
  <c r="H371" i="4"/>
  <c r="G371" i="4"/>
  <c r="F371" i="4"/>
  <c r="AD370" i="4"/>
  <c r="AB370" i="4"/>
  <c r="Y370" i="4"/>
  <c r="X370" i="4"/>
  <c r="W370" i="4"/>
  <c r="V370" i="4"/>
  <c r="U370" i="4"/>
  <c r="R370" i="4"/>
  <c r="Q370" i="4"/>
  <c r="I370" i="4"/>
  <c r="H370" i="4"/>
  <c r="G370" i="4"/>
  <c r="F370" i="4"/>
  <c r="AD369" i="4"/>
  <c r="AB369" i="4"/>
  <c r="Y369" i="4"/>
  <c r="X369" i="4"/>
  <c r="W369" i="4"/>
  <c r="V369" i="4"/>
  <c r="U369" i="4"/>
  <c r="R369" i="4"/>
  <c r="I369" i="4"/>
  <c r="H369" i="4"/>
  <c r="G369" i="4"/>
  <c r="F369" i="4"/>
  <c r="AD368" i="4"/>
  <c r="AB368" i="4"/>
  <c r="Y368" i="4"/>
  <c r="X368" i="4"/>
  <c r="W368" i="4"/>
  <c r="V368" i="4"/>
  <c r="U368" i="4"/>
  <c r="R368" i="4"/>
  <c r="Q368" i="4"/>
  <c r="I368" i="4"/>
  <c r="H368" i="4"/>
  <c r="G368" i="4"/>
  <c r="F368" i="4"/>
  <c r="AD367" i="4"/>
  <c r="AB367" i="4"/>
  <c r="Y367" i="4"/>
  <c r="X367" i="4"/>
  <c r="W367" i="4"/>
  <c r="V367" i="4"/>
  <c r="U367" i="4"/>
  <c r="R367" i="4"/>
  <c r="Q367" i="4"/>
  <c r="I367" i="4"/>
  <c r="H367" i="4"/>
  <c r="G367" i="4"/>
  <c r="F367" i="4"/>
  <c r="AD366" i="4"/>
  <c r="AB366" i="4"/>
  <c r="Y366" i="4"/>
  <c r="X366" i="4"/>
  <c r="W366" i="4"/>
  <c r="V366" i="4"/>
  <c r="U366" i="4"/>
  <c r="R366" i="4"/>
  <c r="Q366" i="4"/>
  <c r="I366" i="4"/>
  <c r="H366" i="4"/>
  <c r="G366" i="4"/>
  <c r="F366" i="4"/>
  <c r="AD365" i="4"/>
  <c r="AB365" i="4"/>
  <c r="Y365" i="4"/>
  <c r="X365" i="4"/>
  <c r="W365" i="4"/>
  <c r="V365" i="4"/>
  <c r="U365" i="4"/>
  <c r="R365" i="4"/>
  <c r="Q365" i="4"/>
  <c r="I365" i="4"/>
  <c r="H365" i="4"/>
  <c r="G365" i="4"/>
  <c r="F365" i="4"/>
  <c r="AD364" i="4"/>
  <c r="AB364" i="4"/>
  <c r="Y364" i="4"/>
  <c r="X364" i="4"/>
  <c r="W364" i="4"/>
  <c r="V364" i="4"/>
  <c r="U364" i="4"/>
  <c r="Q364" i="4"/>
  <c r="I364" i="4"/>
  <c r="H364" i="4"/>
  <c r="G364" i="4"/>
  <c r="F364" i="4"/>
  <c r="AD363" i="4"/>
  <c r="AB363" i="4"/>
  <c r="Y363" i="4"/>
  <c r="X363" i="4"/>
  <c r="W363" i="4"/>
  <c r="V363" i="4"/>
  <c r="U363" i="4"/>
  <c r="R363" i="4"/>
  <c r="I363" i="4"/>
  <c r="H363" i="4"/>
  <c r="G363" i="4"/>
  <c r="F363" i="4"/>
  <c r="AD362" i="4"/>
  <c r="AB362" i="4"/>
  <c r="Y362" i="4"/>
  <c r="X362" i="4"/>
  <c r="W362" i="4"/>
  <c r="V362" i="4"/>
  <c r="U362" i="4"/>
  <c r="R362" i="4"/>
  <c r="I362" i="4"/>
  <c r="H362" i="4"/>
  <c r="G362" i="4"/>
  <c r="F362" i="4"/>
  <c r="AD361" i="4"/>
  <c r="AB361" i="4"/>
  <c r="Y361" i="4"/>
  <c r="X361" i="4"/>
  <c r="W361" i="4"/>
  <c r="V361" i="4"/>
  <c r="U361" i="4"/>
  <c r="R361" i="4"/>
  <c r="Q361" i="4"/>
  <c r="I361" i="4"/>
  <c r="H361" i="4"/>
  <c r="G361" i="4"/>
  <c r="F361" i="4"/>
  <c r="AD360" i="4"/>
  <c r="AB360" i="4"/>
  <c r="Y360" i="4"/>
  <c r="X360" i="4"/>
  <c r="W360" i="4"/>
  <c r="V360" i="4"/>
  <c r="U360" i="4"/>
  <c r="R360" i="4"/>
  <c r="Q360" i="4"/>
  <c r="I360" i="4"/>
  <c r="H360" i="4"/>
  <c r="G360" i="4"/>
  <c r="F360" i="4"/>
  <c r="AD359" i="4"/>
  <c r="AB359" i="4"/>
  <c r="Y359" i="4"/>
  <c r="X359" i="4"/>
  <c r="W359" i="4"/>
  <c r="V359" i="4"/>
  <c r="U359" i="4"/>
  <c r="R359" i="4"/>
  <c r="Q359" i="4"/>
  <c r="I359" i="4"/>
  <c r="H359" i="4"/>
  <c r="G359" i="4"/>
  <c r="F359" i="4"/>
  <c r="AD358" i="4"/>
  <c r="AB358" i="4"/>
  <c r="Y358" i="4"/>
  <c r="X358" i="4"/>
  <c r="W358" i="4"/>
  <c r="V358" i="4"/>
  <c r="U358" i="4"/>
  <c r="R358" i="4"/>
  <c r="I358" i="4"/>
  <c r="H358" i="4"/>
  <c r="G358" i="4"/>
  <c r="F358" i="4"/>
  <c r="AD357" i="4"/>
  <c r="AB357" i="4"/>
  <c r="Y357" i="4"/>
  <c r="X357" i="4"/>
  <c r="W357" i="4"/>
  <c r="V357" i="4"/>
  <c r="U357" i="4"/>
  <c r="R357" i="4"/>
  <c r="I357" i="4"/>
  <c r="H357" i="4"/>
  <c r="G357" i="4"/>
  <c r="F357" i="4"/>
  <c r="AD356" i="4"/>
  <c r="AB356" i="4"/>
  <c r="Y356" i="4"/>
  <c r="X356" i="4"/>
  <c r="W356" i="4"/>
  <c r="V356" i="4"/>
  <c r="U356" i="4"/>
  <c r="I356" i="4"/>
  <c r="H356" i="4"/>
  <c r="G356" i="4"/>
  <c r="F356" i="4"/>
  <c r="AD355" i="4"/>
  <c r="AB355" i="4"/>
  <c r="Y355" i="4"/>
  <c r="X355" i="4"/>
  <c r="W355" i="4"/>
  <c r="V355" i="4"/>
  <c r="U355" i="4"/>
  <c r="R355" i="4"/>
  <c r="Q355" i="4"/>
  <c r="I355" i="4"/>
  <c r="H355" i="4"/>
  <c r="G355" i="4"/>
  <c r="F355" i="4"/>
  <c r="AD354" i="4"/>
  <c r="AB354" i="4"/>
  <c r="Y354" i="4"/>
  <c r="X354" i="4"/>
  <c r="W354" i="4"/>
  <c r="V354" i="4"/>
  <c r="U354" i="4"/>
  <c r="R354" i="4"/>
  <c r="Q354" i="4"/>
  <c r="I354" i="4"/>
  <c r="H354" i="4"/>
  <c r="G354" i="4"/>
  <c r="F354" i="4"/>
  <c r="AD353" i="4"/>
  <c r="AB353" i="4"/>
  <c r="Y353" i="4"/>
  <c r="X353" i="4"/>
  <c r="W353" i="4"/>
  <c r="V353" i="4"/>
  <c r="U353" i="4"/>
  <c r="R353" i="4"/>
  <c r="I353" i="4"/>
  <c r="H353" i="4"/>
  <c r="G353" i="4"/>
  <c r="F353" i="4"/>
  <c r="AD352" i="4"/>
  <c r="AB352" i="4"/>
  <c r="Y352" i="4"/>
  <c r="X352" i="4"/>
  <c r="W352" i="4"/>
  <c r="V352" i="4"/>
  <c r="U352" i="4"/>
  <c r="R352" i="4"/>
  <c r="Q352" i="4"/>
  <c r="I352" i="4"/>
  <c r="H352" i="4"/>
  <c r="G352" i="4"/>
  <c r="F352" i="4"/>
  <c r="AD351" i="4"/>
  <c r="AB351" i="4"/>
  <c r="Y351" i="4"/>
  <c r="X351" i="4"/>
  <c r="W351" i="4"/>
  <c r="V351" i="4"/>
  <c r="U351" i="4"/>
  <c r="R351" i="4"/>
  <c r="Q351" i="4"/>
  <c r="I351" i="4"/>
  <c r="H351" i="4"/>
  <c r="G351" i="4"/>
  <c r="F351" i="4"/>
  <c r="AD350" i="4"/>
  <c r="AB350" i="4"/>
  <c r="Y350" i="4"/>
  <c r="X350" i="4"/>
  <c r="W350" i="4"/>
  <c r="V350" i="4"/>
  <c r="U350" i="4"/>
  <c r="R350" i="4"/>
  <c r="I350" i="4"/>
  <c r="H350" i="4"/>
  <c r="G350" i="4"/>
  <c r="F350" i="4"/>
  <c r="AD349" i="4"/>
  <c r="AB349" i="4"/>
  <c r="Y349" i="4"/>
  <c r="X349" i="4"/>
  <c r="W349" i="4"/>
  <c r="V349" i="4"/>
  <c r="U349" i="4"/>
  <c r="R349" i="4"/>
  <c r="I349" i="4"/>
  <c r="H349" i="4"/>
  <c r="G349" i="4"/>
  <c r="F349" i="4"/>
  <c r="AD348" i="4"/>
  <c r="AB348" i="4"/>
  <c r="Y348" i="4"/>
  <c r="X348" i="4"/>
  <c r="W348" i="4"/>
  <c r="V348" i="4"/>
  <c r="U348" i="4"/>
  <c r="R348" i="4"/>
  <c r="I348" i="4"/>
  <c r="H348" i="4"/>
  <c r="G348" i="4"/>
  <c r="F348" i="4"/>
  <c r="AD347" i="4"/>
  <c r="AB347" i="4"/>
  <c r="Y347" i="4"/>
  <c r="X347" i="4"/>
  <c r="W347" i="4"/>
  <c r="V347" i="4"/>
  <c r="U347" i="4"/>
  <c r="R347" i="4"/>
  <c r="Q347" i="4"/>
  <c r="I347" i="4"/>
  <c r="H347" i="4"/>
  <c r="G347" i="4"/>
  <c r="F347" i="4"/>
  <c r="AD346" i="4"/>
  <c r="AB346" i="4"/>
  <c r="Y346" i="4"/>
  <c r="X346" i="4"/>
  <c r="W346" i="4"/>
  <c r="V346" i="4"/>
  <c r="U346" i="4"/>
  <c r="R346" i="4"/>
  <c r="Q346" i="4"/>
  <c r="I346" i="4"/>
  <c r="H346" i="4"/>
  <c r="G346" i="4"/>
  <c r="F346" i="4"/>
  <c r="AD345" i="4"/>
  <c r="AB345" i="4"/>
  <c r="Y345" i="4"/>
  <c r="X345" i="4"/>
  <c r="W345" i="4"/>
  <c r="V345" i="4"/>
  <c r="U345" i="4"/>
  <c r="R345" i="4"/>
  <c r="I345" i="4"/>
  <c r="H345" i="4"/>
  <c r="G345" i="4"/>
  <c r="F345" i="4"/>
  <c r="AD344" i="4"/>
  <c r="AB344" i="4"/>
  <c r="Y344" i="4"/>
  <c r="X344" i="4"/>
  <c r="W344" i="4"/>
  <c r="V344" i="4"/>
  <c r="U344" i="4"/>
  <c r="R344" i="4"/>
  <c r="Q344" i="4"/>
  <c r="I344" i="4"/>
  <c r="H344" i="4"/>
  <c r="G344" i="4"/>
  <c r="F344" i="4"/>
  <c r="AD343" i="4"/>
  <c r="AB343" i="4"/>
  <c r="Y343" i="4"/>
  <c r="X343" i="4"/>
  <c r="W343" i="4"/>
  <c r="V343" i="4"/>
  <c r="U343" i="4"/>
  <c r="R343" i="4"/>
  <c r="Q343" i="4"/>
  <c r="I343" i="4"/>
  <c r="H343" i="4"/>
  <c r="G343" i="4"/>
  <c r="F343" i="4"/>
  <c r="AD342" i="4"/>
  <c r="AB342" i="4"/>
  <c r="Y342" i="4"/>
  <c r="X342" i="4"/>
  <c r="W342" i="4"/>
  <c r="V342" i="4"/>
  <c r="U342" i="4"/>
  <c r="R342" i="4"/>
  <c r="Q342" i="4"/>
  <c r="I342" i="4"/>
  <c r="H342" i="4"/>
  <c r="G342" i="4"/>
  <c r="F342" i="4"/>
  <c r="AD341" i="4"/>
  <c r="AB341" i="4"/>
  <c r="Y341" i="4"/>
  <c r="X341" i="4"/>
  <c r="W341" i="4"/>
  <c r="V341" i="4"/>
  <c r="U341" i="4"/>
  <c r="R341" i="4"/>
  <c r="I341" i="4"/>
  <c r="H341" i="4"/>
  <c r="G341" i="4"/>
  <c r="F341" i="4"/>
  <c r="AD340" i="4"/>
  <c r="AB340" i="4"/>
  <c r="Y340" i="4"/>
  <c r="X340" i="4"/>
  <c r="W340" i="4"/>
  <c r="V340" i="4"/>
  <c r="U340" i="4"/>
  <c r="R340" i="4"/>
  <c r="Q340" i="4"/>
  <c r="I340" i="4"/>
  <c r="H340" i="4"/>
  <c r="G340" i="4"/>
  <c r="F340" i="4"/>
  <c r="AD339" i="4"/>
  <c r="AB339" i="4"/>
  <c r="Y339" i="4"/>
  <c r="X339" i="4"/>
  <c r="W339" i="4"/>
  <c r="V339" i="4"/>
  <c r="U339" i="4"/>
  <c r="R339" i="4"/>
  <c r="I339" i="4"/>
  <c r="H339" i="4"/>
  <c r="G339" i="4"/>
  <c r="F339" i="4"/>
  <c r="AD338" i="4"/>
  <c r="AB338" i="4"/>
  <c r="Y338" i="4"/>
  <c r="X338" i="4"/>
  <c r="W338" i="4"/>
  <c r="V338" i="4"/>
  <c r="U338" i="4"/>
  <c r="R338" i="4"/>
  <c r="Q338" i="4"/>
  <c r="I338" i="4"/>
  <c r="H338" i="4"/>
  <c r="G338" i="4"/>
  <c r="F338" i="4"/>
  <c r="AD337" i="4"/>
  <c r="AB337" i="4"/>
  <c r="Y337" i="4"/>
  <c r="X337" i="4"/>
  <c r="W337" i="4"/>
  <c r="V337" i="4"/>
  <c r="U337" i="4"/>
  <c r="R337" i="4"/>
  <c r="Q337" i="4"/>
  <c r="I337" i="4"/>
  <c r="H337" i="4"/>
  <c r="G337" i="4"/>
  <c r="F337" i="4"/>
  <c r="AD336" i="4"/>
  <c r="AB336" i="4"/>
  <c r="Y336" i="4"/>
  <c r="X336" i="4"/>
  <c r="W336" i="4"/>
  <c r="V336" i="4"/>
  <c r="U336" i="4"/>
  <c r="R336" i="4"/>
  <c r="Q336" i="4"/>
  <c r="I336" i="4"/>
  <c r="H336" i="4"/>
  <c r="G336" i="4"/>
  <c r="F336" i="4"/>
  <c r="AD335" i="4"/>
  <c r="AB335" i="4"/>
  <c r="Y335" i="4"/>
  <c r="X335" i="4"/>
  <c r="W335" i="4"/>
  <c r="V335" i="4"/>
  <c r="U335" i="4"/>
  <c r="R335" i="4"/>
  <c r="Q335" i="4"/>
  <c r="I335" i="4"/>
  <c r="H335" i="4"/>
  <c r="G335" i="4"/>
  <c r="F335" i="4"/>
  <c r="AD334" i="4"/>
  <c r="AB334" i="4"/>
  <c r="Y334" i="4"/>
  <c r="X334" i="4"/>
  <c r="W334" i="4"/>
  <c r="V334" i="4"/>
  <c r="U334" i="4"/>
  <c r="R334" i="4"/>
  <c r="I334" i="4"/>
  <c r="H334" i="4"/>
  <c r="G334" i="4"/>
  <c r="F334" i="4"/>
  <c r="AD333" i="4"/>
  <c r="AB333" i="4"/>
  <c r="Y333" i="4"/>
  <c r="X333" i="4"/>
  <c r="W333" i="4"/>
  <c r="V333" i="4"/>
  <c r="U333" i="4"/>
  <c r="R333" i="4"/>
  <c r="Q333" i="4"/>
  <c r="I333" i="4"/>
  <c r="H333" i="4"/>
  <c r="G333" i="4"/>
  <c r="F333" i="4"/>
  <c r="AD332" i="4"/>
  <c r="AB332" i="4"/>
  <c r="Y332" i="4"/>
  <c r="X332" i="4"/>
  <c r="W332" i="4"/>
  <c r="V332" i="4"/>
  <c r="U332" i="4"/>
  <c r="R332" i="4"/>
  <c r="I332" i="4"/>
  <c r="H332" i="4"/>
  <c r="G332" i="4"/>
  <c r="F332" i="4"/>
  <c r="AD331" i="4"/>
  <c r="AB331" i="4"/>
  <c r="Y331" i="4"/>
  <c r="X331" i="4"/>
  <c r="W331" i="4"/>
  <c r="V331" i="4"/>
  <c r="U331" i="4"/>
  <c r="R331" i="4"/>
  <c r="Q331" i="4"/>
  <c r="I331" i="4"/>
  <c r="H331" i="4"/>
  <c r="G331" i="4"/>
  <c r="F331" i="4"/>
  <c r="AD330" i="4"/>
  <c r="AB330" i="4"/>
  <c r="Y330" i="4"/>
  <c r="X330" i="4"/>
  <c r="W330" i="4"/>
  <c r="V330" i="4"/>
  <c r="U330" i="4"/>
  <c r="R330" i="4"/>
  <c r="Q330" i="4"/>
  <c r="I330" i="4"/>
  <c r="H330" i="4"/>
  <c r="G330" i="4"/>
  <c r="F330" i="4"/>
  <c r="AD329" i="4"/>
  <c r="AB329" i="4"/>
  <c r="Y329" i="4"/>
  <c r="X329" i="4"/>
  <c r="W329" i="4"/>
  <c r="V329" i="4"/>
  <c r="U329" i="4"/>
  <c r="R329" i="4"/>
  <c r="Q329" i="4"/>
  <c r="I329" i="4"/>
  <c r="H329" i="4"/>
  <c r="G329" i="4"/>
  <c r="F329" i="4"/>
  <c r="AD328" i="4"/>
  <c r="AB328" i="4"/>
  <c r="Y328" i="4"/>
  <c r="X328" i="4"/>
  <c r="W328" i="4"/>
  <c r="V328" i="4"/>
  <c r="U328" i="4"/>
  <c r="R328" i="4"/>
  <c r="Q328" i="4"/>
  <c r="I328" i="4"/>
  <c r="H328" i="4"/>
  <c r="G328" i="4"/>
  <c r="F328" i="4"/>
  <c r="AD327" i="4"/>
  <c r="AB327" i="4"/>
  <c r="Y327" i="4"/>
  <c r="X327" i="4"/>
  <c r="W327" i="4"/>
  <c r="V327" i="4"/>
  <c r="U327" i="4"/>
  <c r="Q327" i="4"/>
  <c r="I327" i="4"/>
  <c r="H327" i="4"/>
  <c r="G327" i="4"/>
  <c r="F327" i="4"/>
  <c r="AD326" i="4"/>
  <c r="AB326" i="4"/>
  <c r="Y326" i="4"/>
  <c r="X326" i="4"/>
  <c r="W326" i="4"/>
  <c r="V326" i="4"/>
  <c r="U326" i="4"/>
  <c r="R326" i="4"/>
  <c r="I326" i="4"/>
  <c r="H326" i="4"/>
  <c r="G326" i="4"/>
  <c r="F326" i="4"/>
  <c r="AD325" i="4"/>
  <c r="AB325" i="4"/>
  <c r="Y325" i="4"/>
  <c r="X325" i="4"/>
  <c r="W325" i="4"/>
  <c r="V325" i="4"/>
  <c r="U325" i="4"/>
  <c r="R325" i="4"/>
  <c r="Q325" i="4"/>
  <c r="I325" i="4"/>
  <c r="H325" i="4"/>
  <c r="G325" i="4"/>
  <c r="F325" i="4"/>
  <c r="AD324" i="4"/>
  <c r="AB324" i="4"/>
  <c r="Y324" i="4"/>
  <c r="X324" i="4"/>
  <c r="W324" i="4"/>
  <c r="V324" i="4"/>
  <c r="U324" i="4"/>
  <c r="R324" i="4"/>
  <c r="Q324" i="4"/>
  <c r="I324" i="4"/>
  <c r="H324" i="4"/>
  <c r="G324" i="4"/>
  <c r="F324" i="4"/>
  <c r="AD323" i="4"/>
  <c r="AB323" i="4"/>
  <c r="Y323" i="4"/>
  <c r="X323" i="4"/>
  <c r="W323" i="4"/>
  <c r="V323" i="4"/>
  <c r="U323" i="4"/>
  <c r="R323" i="4"/>
  <c r="Q323" i="4"/>
  <c r="I323" i="4"/>
  <c r="H323" i="4"/>
  <c r="G323" i="4"/>
  <c r="F323" i="4"/>
  <c r="AD322" i="4"/>
  <c r="AB322" i="4"/>
  <c r="Y322" i="4"/>
  <c r="X322" i="4"/>
  <c r="W322" i="4"/>
  <c r="V322" i="4"/>
  <c r="U322" i="4"/>
  <c r="R322" i="4"/>
  <c r="Q322" i="4"/>
  <c r="I322" i="4"/>
  <c r="H322" i="4"/>
  <c r="G322" i="4"/>
  <c r="F322" i="4"/>
  <c r="AD321" i="4"/>
  <c r="AB321" i="4"/>
  <c r="Y321" i="4"/>
  <c r="X321" i="4"/>
  <c r="W321" i="4"/>
  <c r="V321" i="4"/>
  <c r="U321" i="4"/>
  <c r="R321" i="4"/>
  <c r="I321" i="4"/>
  <c r="H321" i="4"/>
  <c r="G321" i="4"/>
  <c r="F321" i="4"/>
  <c r="AD320" i="4"/>
  <c r="AB320" i="4"/>
  <c r="Y320" i="4"/>
  <c r="X320" i="4"/>
  <c r="W320" i="4"/>
  <c r="V320" i="4"/>
  <c r="U320" i="4"/>
  <c r="R320" i="4"/>
  <c r="Q320" i="4"/>
  <c r="I320" i="4"/>
  <c r="H320" i="4"/>
  <c r="G320" i="4"/>
  <c r="F320" i="4"/>
  <c r="AD319" i="4"/>
  <c r="AB319" i="4"/>
  <c r="Y319" i="4"/>
  <c r="X319" i="4"/>
  <c r="W319" i="4"/>
  <c r="V319" i="4"/>
  <c r="U319" i="4"/>
  <c r="R319" i="4"/>
  <c r="Q319" i="4"/>
  <c r="I319" i="4"/>
  <c r="H319" i="4"/>
  <c r="G319" i="4"/>
  <c r="F319" i="4"/>
  <c r="AD318" i="4"/>
  <c r="AB318" i="4"/>
  <c r="Y318" i="4"/>
  <c r="X318" i="4"/>
  <c r="W318" i="4"/>
  <c r="V318" i="4"/>
  <c r="U318" i="4"/>
  <c r="R318" i="4"/>
  <c r="I318" i="4"/>
  <c r="H318" i="4"/>
  <c r="G318" i="4"/>
  <c r="F318" i="4"/>
  <c r="AD317" i="4"/>
  <c r="AB317" i="4"/>
  <c r="Y317" i="4"/>
  <c r="X317" i="4"/>
  <c r="W317" i="4"/>
  <c r="V317" i="4"/>
  <c r="U317" i="4"/>
  <c r="R317" i="4"/>
  <c r="Q317" i="4"/>
  <c r="I317" i="4"/>
  <c r="H317" i="4"/>
  <c r="G317" i="4"/>
  <c r="F317" i="4"/>
  <c r="AD316" i="4"/>
  <c r="AB316" i="4"/>
  <c r="Y316" i="4"/>
  <c r="X316" i="4"/>
  <c r="W316" i="4"/>
  <c r="V316" i="4"/>
  <c r="U316" i="4"/>
  <c r="Q316" i="4"/>
  <c r="I316" i="4"/>
  <c r="H316" i="4"/>
  <c r="G316" i="4"/>
  <c r="F316" i="4"/>
  <c r="AD315" i="4"/>
  <c r="AB315" i="4"/>
  <c r="Y315" i="4"/>
  <c r="X315" i="4"/>
  <c r="W315" i="4"/>
  <c r="V315" i="4"/>
  <c r="U315" i="4"/>
  <c r="R315" i="4"/>
  <c r="Q315" i="4"/>
  <c r="I315" i="4"/>
  <c r="H315" i="4"/>
  <c r="G315" i="4"/>
  <c r="F315" i="4"/>
  <c r="AD314" i="4"/>
  <c r="AB314" i="4"/>
  <c r="Y314" i="4"/>
  <c r="X314" i="4"/>
  <c r="W314" i="4"/>
  <c r="V314" i="4"/>
  <c r="U314" i="4"/>
  <c r="R314" i="4"/>
  <c r="I314" i="4"/>
  <c r="H314" i="4"/>
  <c r="G314" i="4"/>
  <c r="F314" i="4"/>
  <c r="AD313" i="4"/>
  <c r="AB313" i="4"/>
  <c r="Y313" i="4"/>
  <c r="X313" i="4"/>
  <c r="W313" i="4"/>
  <c r="V313" i="4"/>
  <c r="U313" i="4"/>
  <c r="I313" i="4"/>
  <c r="H313" i="4"/>
  <c r="G313" i="4"/>
  <c r="F313" i="4"/>
  <c r="AK627" i="3"/>
  <c r="Y627" i="3"/>
  <c r="AG890" i="4" s="1"/>
  <c r="W627" i="3"/>
  <c r="AE890" i="4" s="1"/>
  <c r="S627" i="3"/>
  <c r="N627" i="3"/>
  <c r="S890" i="4" s="1"/>
  <c r="AK626" i="3"/>
  <c r="Y626" i="3"/>
  <c r="AG885" i="4" s="1"/>
  <c r="W626" i="3"/>
  <c r="AE885" i="4" s="1"/>
  <c r="S626" i="3"/>
  <c r="N626" i="3"/>
  <c r="S885" i="4" s="1"/>
  <c r="AK625" i="3"/>
  <c r="Y625" i="3"/>
  <c r="AG889" i="4" s="1"/>
  <c r="W625" i="3"/>
  <c r="AE889" i="4" s="1"/>
  <c r="S625" i="3"/>
  <c r="N625" i="3"/>
  <c r="S889" i="4" s="1"/>
  <c r="AK624" i="3"/>
  <c r="Y624" i="3"/>
  <c r="AG888" i="4" s="1"/>
  <c r="W624" i="3"/>
  <c r="AE888" i="4" s="1"/>
  <c r="S624" i="3"/>
  <c r="N624" i="3"/>
  <c r="S888" i="4" s="1"/>
  <c r="AK623" i="3"/>
  <c r="Y623" i="3"/>
  <c r="AG895" i="4" s="1"/>
  <c r="W623" i="3"/>
  <c r="AE895" i="4" s="1"/>
  <c r="S623" i="3"/>
  <c r="N623" i="3"/>
  <c r="S895" i="4" s="1"/>
  <c r="AK622" i="3"/>
  <c r="Y622" i="3"/>
  <c r="AG892" i="4" s="1"/>
  <c r="W622" i="3"/>
  <c r="AE892" i="4" s="1"/>
  <c r="S622" i="3"/>
  <c r="N622" i="3"/>
  <c r="S892" i="4" s="1"/>
  <c r="AK621" i="3"/>
  <c r="Y621" i="3"/>
  <c r="AG893" i="4" s="1"/>
  <c r="W621" i="3"/>
  <c r="AE893" i="4" s="1"/>
  <c r="S621" i="3"/>
  <c r="N621" i="3"/>
  <c r="S893" i="4" s="1"/>
  <c r="AK620" i="3"/>
  <c r="Y620" i="3"/>
  <c r="AG886" i="4" s="1"/>
  <c r="W620" i="3"/>
  <c r="AE886" i="4" s="1"/>
  <c r="S620" i="3"/>
  <c r="N620" i="3"/>
  <c r="S886" i="4" s="1"/>
  <c r="AK619" i="3"/>
  <c r="Y619" i="3"/>
  <c r="AG887" i="4" s="1"/>
  <c r="W619" i="3"/>
  <c r="AE887" i="4" s="1"/>
  <c r="S619" i="3"/>
  <c r="N619" i="3"/>
  <c r="AK618" i="3"/>
  <c r="Y618" i="3"/>
  <c r="AG894" i="4" s="1"/>
  <c r="W618" i="3"/>
  <c r="AE894" i="4" s="1"/>
  <c r="S618" i="3"/>
  <c r="N618" i="3"/>
  <c r="AK617" i="3"/>
  <c r="Y617" i="3"/>
  <c r="AG891" i="4" s="1"/>
  <c r="W617" i="3"/>
  <c r="AE891" i="4" s="1"/>
  <c r="S617" i="3"/>
  <c r="N617" i="3"/>
  <c r="AK616" i="3"/>
  <c r="Y616" i="3"/>
  <c r="AG877" i="4" s="1"/>
  <c r="W616" i="3"/>
  <c r="AE877" i="4" s="1"/>
  <c r="S616" i="3"/>
  <c r="N616" i="3"/>
  <c r="AK615" i="3"/>
  <c r="Y615" i="3"/>
  <c r="AG872" i="4" s="1"/>
  <c r="W615" i="3"/>
  <c r="AE872" i="4" s="1"/>
  <c r="S615" i="3"/>
  <c r="N615" i="3"/>
  <c r="AK614" i="3"/>
  <c r="Y614" i="3"/>
  <c r="AG879" i="4" s="1"/>
  <c r="W614" i="3"/>
  <c r="AE879" i="4" s="1"/>
  <c r="S614" i="3"/>
  <c r="N614" i="3"/>
  <c r="AK613" i="3"/>
  <c r="Y613" i="3"/>
  <c r="AG878" i="4" s="1"/>
  <c r="W613" i="3"/>
  <c r="AE878" i="4" s="1"/>
  <c r="S613" i="3"/>
  <c r="N613" i="3"/>
  <c r="AK612" i="3"/>
  <c r="Y612" i="3"/>
  <c r="AG880" i="4" s="1"/>
  <c r="W612" i="3"/>
  <c r="AE880" i="4" s="1"/>
  <c r="S612" i="3"/>
  <c r="N612" i="3"/>
  <c r="AK611" i="3"/>
  <c r="Y611" i="3"/>
  <c r="AG876" i="4" s="1"/>
  <c r="W611" i="3"/>
  <c r="AE876" i="4" s="1"/>
  <c r="S611" i="3"/>
  <c r="N611" i="3"/>
  <c r="AK610" i="3"/>
  <c r="Y610" i="3"/>
  <c r="AG875" i="4" s="1"/>
  <c r="W610" i="3"/>
  <c r="AE875" i="4" s="1"/>
  <c r="S610" i="3"/>
  <c r="N610" i="3"/>
  <c r="AK609" i="3"/>
  <c r="Y609" i="3"/>
  <c r="AG873" i="4" s="1"/>
  <c r="W609" i="3"/>
  <c r="AE873" i="4" s="1"/>
  <c r="S609" i="3"/>
  <c r="N609" i="3"/>
  <c r="AK608" i="3"/>
  <c r="Y608" i="3"/>
  <c r="AG874" i="4" s="1"/>
  <c r="W608" i="3"/>
  <c r="AE874" i="4" s="1"/>
  <c r="S608" i="3"/>
  <c r="N608" i="3"/>
  <c r="AK607" i="3"/>
  <c r="Y607" i="3"/>
  <c r="AG881" i="4" s="1"/>
  <c r="W607" i="3"/>
  <c r="AE881" i="4" s="1"/>
  <c r="S607" i="3"/>
  <c r="N607" i="3"/>
  <c r="AK606" i="3"/>
  <c r="Y606" i="3"/>
  <c r="AG883" i="4" s="1"/>
  <c r="W606" i="3"/>
  <c r="AE883" i="4" s="1"/>
  <c r="S606" i="3"/>
  <c r="N606" i="3"/>
  <c r="AK605" i="3"/>
  <c r="Y605" i="3"/>
  <c r="AG884" i="4" s="1"/>
  <c r="W605" i="3"/>
  <c r="AE884" i="4" s="1"/>
  <c r="S605" i="3"/>
  <c r="N605" i="3"/>
  <c r="AK604" i="3"/>
  <c r="Y604" i="3"/>
  <c r="AG882" i="4" s="1"/>
  <c r="W604" i="3"/>
  <c r="AE882" i="4" s="1"/>
  <c r="S604" i="3"/>
  <c r="N604" i="3"/>
  <c r="AK603" i="3"/>
  <c r="Y603" i="3"/>
  <c r="AG863" i="4" s="1"/>
  <c r="W603" i="3"/>
  <c r="AE863" i="4" s="1"/>
  <c r="S603" i="3"/>
  <c r="N603" i="3"/>
  <c r="AK602" i="3"/>
  <c r="Y602" i="3"/>
  <c r="AG852" i="4" s="1"/>
  <c r="W602" i="3"/>
  <c r="S602" i="3"/>
  <c r="N602" i="3"/>
  <c r="AK601" i="3"/>
  <c r="Y601" i="3"/>
  <c r="AG848" i="4" s="1"/>
  <c r="W601" i="3"/>
  <c r="S601" i="3"/>
  <c r="N601" i="3"/>
  <c r="AK600" i="3"/>
  <c r="Y600" i="3"/>
  <c r="AG851" i="4" s="1"/>
  <c r="W600" i="3"/>
  <c r="S600" i="3"/>
  <c r="N600" i="3"/>
  <c r="AK599" i="3"/>
  <c r="Y599" i="3"/>
  <c r="AG847" i="4" s="1"/>
  <c r="W599" i="3"/>
  <c r="S599" i="3"/>
  <c r="N599" i="3"/>
  <c r="AK598" i="3"/>
  <c r="Y598" i="3"/>
  <c r="W598" i="3"/>
  <c r="X598" i="3" s="1"/>
  <c r="S598" i="3"/>
  <c r="U598" i="3" s="1"/>
  <c r="R598" i="3"/>
  <c r="N598" i="3"/>
  <c r="M598" i="3" s="1"/>
  <c r="AK597" i="3"/>
  <c r="Y597" i="3"/>
  <c r="AG866" i="4" s="1"/>
  <c r="W597" i="3"/>
  <c r="S597" i="3"/>
  <c r="N597" i="3"/>
  <c r="AK596" i="3"/>
  <c r="Y596" i="3"/>
  <c r="AG857" i="4" s="1"/>
  <c r="W596" i="3"/>
  <c r="S596" i="3"/>
  <c r="N596" i="3"/>
  <c r="AK595" i="3"/>
  <c r="Y595" i="3"/>
  <c r="AG865" i="4" s="1"/>
  <c r="W595" i="3"/>
  <c r="S595" i="3"/>
  <c r="N595" i="3"/>
  <c r="AK594" i="3"/>
  <c r="Y594" i="3"/>
  <c r="AG844" i="4" s="1"/>
  <c r="W594" i="3"/>
  <c r="S594" i="3"/>
  <c r="N594" i="3"/>
  <c r="AK593" i="3"/>
  <c r="Y593" i="3"/>
  <c r="AG840" i="4" s="1"/>
  <c r="W593" i="3"/>
  <c r="S593" i="3"/>
  <c r="N593" i="3"/>
  <c r="AK592" i="3"/>
  <c r="Y592" i="3"/>
  <c r="AG862" i="4" s="1"/>
  <c r="W592" i="3"/>
  <c r="S592" i="3"/>
  <c r="N592" i="3"/>
  <c r="AK591" i="3"/>
  <c r="Y591" i="3"/>
  <c r="AG870" i="4" s="1"/>
  <c r="W591" i="3"/>
  <c r="S591" i="3"/>
  <c r="N591" i="3"/>
  <c r="AK590" i="3"/>
  <c r="Y590" i="3"/>
  <c r="AG860" i="4" s="1"/>
  <c r="W590" i="3"/>
  <c r="S590" i="3"/>
  <c r="N590" i="3"/>
  <c r="AK589" i="3"/>
  <c r="Y589" i="3"/>
  <c r="AG867" i="4" s="1"/>
  <c r="W589" i="3"/>
  <c r="S589" i="3"/>
  <c r="N589" i="3"/>
  <c r="AK588" i="3"/>
  <c r="Y588" i="3"/>
  <c r="AG859" i="4" s="1"/>
  <c r="W588" i="3"/>
  <c r="S588" i="3"/>
  <c r="N588" i="3"/>
  <c r="AK587" i="3"/>
  <c r="Y587" i="3"/>
  <c r="AG846" i="4" s="1"/>
  <c r="W587" i="3"/>
  <c r="S587" i="3"/>
  <c r="N587" i="3"/>
  <c r="AK586" i="3"/>
  <c r="Y586" i="3"/>
  <c r="W586" i="3"/>
  <c r="X586" i="3" s="1"/>
  <c r="S586" i="3"/>
  <c r="U586" i="3" s="1"/>
  <c r="N586" i="3"/>
  <c r="M586" i="3" s="1"/>
  <c r="AK585" i="3"/>
  <c r="Y585" i="3"/>
  <c r="AG845" i="4" s="1"/>
  <c r="W585" i="3"/>
  <c r="S585" i="3"/>
  <c r="N585" i="3"/>
  <c r="AK584" i="3"/>
  <c r="Y584" i="3"/>
  <c r="AG858" i="4" s="1"/>
  <c r="W584" i="3"/>
  <c r="S584" i="3"/>
  <c r="N584" i="3"/>
  <c r="AK583" i="3"/>
  <c r="Y583" i="3"/>
  <c r="AG855" i="4" s="1"/>
  <c r="W583" i="3"/>
  <c r="S583" i="3"/>
  <c r="N583" i="3"/>
  <c r="AK582" i="3"/>
  <c r="Y582" i="3"/>
  <c r="AG856" i="4" s="1"/>
  <c r="W582" i="3"/>
  <c r="S582" i="3"/>
  <c r="N582" i="3"/>
  <c r="AK581" i="3"/>
  <c r="Y581" i="3"/>
  <c r="W581" i="3"/>
  <c r="S581" i="3"/>
  <c r="U581" i="3" s="1"/>
  <c r="N581" i="3"/>
  <c r="AK580" i="3"/>
  <c r="Y580" i="3"/>
  <c r="W580" i="3"/>
  <c r="X580" i="3" s="1"/>
  <c r="S580" i="3"/>
  <c r="U580" i="3" s="1"/>
  <c r="N580" i="3"/>
  <c r="M580" i="3" s="1"/>
  <c r="AK579" i="3"/>
  <c r="Y579" i="3"/>
  <c r="AG861" i="4" s="1"/>
  <c r="W579" i="3"/>
  <c r="S579" i="3"/>
  <c r="N579" i="3"/>
  <c r="AK578" i="3"/>
  <c r="Y578" i="3"/>
  <c r="AG850" i="4" s="1"/>
  <c r="W578" i="3"/>
  <c r="S578" i="3"/>
  <c r="N578" i="3"/>
  <c r="AK577" i="3"/>
  <c r="Y577" i="3"/>
  <c r="AG869" i="4" s="1"/>
  <c r="W577" i="3"/>
  <c r="S577" i="3"/>
  <c r="N577" i="3"/>
  <c r="AK576" i="3"/>
  <c r="Y576" i="3"/>
  <c r="AG864" i="4" s="1"/>
  <c r="W576" i="3"/>
  <c r="S576" i="3"/>
  <c r="N576" i="3"/>
  <c r="AK575" i="3"/>
  <c r="Y575" i="3"/>
  <c r="AG838" i="4" s="1"/>
  <c r="W575" i="3"/>
  <c r="S575" i="3"/>
  <c r="N575" i="3"/>
  <c r="AK574" i="3"/>
  <c r="Y574" i="3"/>
  <c r="AG853" i="4" s="1"/>
  <c r="W574" i="3"/>
  <c r="S574" i="3"/>
  <c r="N574" i="3"/>
  <c r="AK573" i="3"/>
  <c r="Y573" i="3"/>
  <c r="AG871" i="4" s="1"/>
  <c r="W573" i="3"/>
  <c r="S573" i="3"/>
  <c r="N573" i="3"/>
  <c r="AK572" i="3"/>
  <c r="Y572" i="3"/>
  <c r="AG868" i="4" s="1"/>
  <c r="W572" i="3"/>
  <c r="S572" i="3"/>
  <c r="N572" i="3"/>
  <c r="AK571" i="3"/>
  <c r="Y571" i="3"/>
  <c r="AG849" i="4" s="1"/>
  <c r="W571" i="3"/>
  <c r="S571" i="3"/>
  <c r="N571" i="3"/>
  <c r="AK570" i="3"/>
  <c r="Y570" i="3"/>
  <c r="AG842" i="4" s="1"/>
  <c r="W570" i="3"/>
  <c r="S570" i="3"/>
  <c r="N570" i="3"/>
  <c r="AK569" i="3"/>
  <c r="Y569" i="3"/>
  <c r="AG841" i="4" s="1"/>
  <c r="W569" i="3"/>
  <c r="S569" i="3"/>
  <c r="N569" i="3"/>
  <c r="AK568" i="3"/>
  <c r="Y568" i="3"/>
  <c r="AG839" i="4" s="1"/>
  <c r="W568" i="3"/>
  <c r="S568" i="3"/>
  <c r="N568" i="3"/>
  <c r="AK567" i="3"/>
  <c r="Y567" i="3"/>
  <c r="W567" i="3"/>
  <c r="S567" i="3"/>
  <c r="U567" i="3" s="1"/>
  <c r="N567" i="3"/>
  <c r="M567" i="3" s="1"/>
  <c r="AK566" i="3"/>
  <c r="Y566" i="3"/>
  <c r="AG854" i="4" s="1"/>
  <c r="W566" i="3"/>
  <c r="S566" i="3"/>
  <c r="N566" i="3"/>
  <c r="AK565" i="3"/>
  <c r="Y565" i="3"/>
  <c r="AG809" i="4" s="1"/>
  <c r="W565" i="3"/>
  <c r="S565" i="3"/>
  <c r="N565" i="3"/>
  <c r="AK564" i="3"/>
  <c r="Y564" i="3"/>
  <c r="AG830" i="4" s="1"/>
  <c r="W564" i="3"/>
  <c r="S564" i="3"/>
  <c r="AA830" i="4" s="1"/>
  <c r="N564" i="3"/>
  <c r="S830" i="4" s="1"/>
  <c r="M564" i="3"/>
  <c r="T830" i="4" s="1"/>
  <c r="AK563" i="3"/>
  <c r="Y563" i="3"/>
  <c r="AG816" i="4" s="1"/>
  <c r="W563" i="3"/>
  <c r="S563" i="3"/>
  <c r="AA816" i="4" s="1"/>
  <c r="N563" i="3"/>
  <c r="S816" i="4" s="1"/>
  <c r="M563" i="3"/>
  <c r="T816" i="4" s="1"/>
  <c r="AK562" i="3"/>
  <c r="Y562" i="3"/>
  <c r="AG831" i="4" s="1"/>
  <c r="W562" i="3"/>
  <c r="S562" i="3"/>
  <c r="AA831" i="4" s="1"/>
  <c r="N562" i="3"/>
  <c r="S831" i="4" s="1"/>
  <c r="M562" i="3"/>
  <c r="T831" i="4" s="1"/>
  <c r="AK561" i="3"/>
  <c r="Y561" i="3"/>
  <c r="AG819" i="4" s="1"/>
  <c r="W561" i="3"/>
  <c r="S561" i="3"/>
  <c r="AA819" i="4" s="1"/>
  <c r="N561" i="3"/>
  <c r="S819" i="4" s="1"/>
  <c r="M561" i="3"/>
  <c r="T819" i="4" s="1"/>
  <c r="AK560" i="3"/>
  <c r="Y560" i="3"/>
  <c r="AG834" i="4" s="1"/>
  <c r="W560" i="3"/>
  <c r="S560" i="3"/>
  <c r="AA834" i="4" s="1"/>
  <c r="N560" i="3"/>
  <c r="S834" i="4" s="1"/>
  <c r="M560" i="3"/>
  <c r="T834" i="4" s="1"/>
  <c r="AK559" i="3"/>
  <c r="Y559" i="3"/>
  <c r="AG818" i="4" s="1"/>
  <c r="W559" i="3"/>
  <c r="S559" i="3"/>
  <c r="AA818" i="4" s="1"/>
  <c r="N559" i="3"/>
  <c r="S818" i="4" s="1"/>
  <c r="M559" i="3"/>
  <c r="T818" i="4" s="1"/>
  <c r="AK558" i="3"/>
  <c r="Y558" i="3"/>
  <c r="AG826" i="4" s="1"/>
  <c r="W558" i="3"/>
  <c r="S558" i="3"/>
  <c r="AA826" i="4" s="1"/>
  <c r="N558" i="3"/>
  <c r="S826" i="4" s="1"/>
  <c r="M558" i="3"/>
  <c r="T826" i="4" s="1"/>
  <c r="AK557" i="3"/>
  <c r="Y557" i="3"/>
  <c r="AG813" i="4" s="1"/>
  <c r="W557" i="3"/>
  <c r="S557" i="3"/>
  <c r="AA813" i="4" s="1"/>
  <c r="N557" i="3"/>
  <c r="S813" i="4" s="1"/>
  <c r="M557" i="3"/>
  <c r="T813" i="4" s="1"/>
  <c r="AK556" i="3"/>
  <c r="Y556" i="3"/>
  <c r="AG825" i="4" s="1"/>
  <c r="W556" i="3"/>
  <c r="S556" i="3"/>
  <c r="AA825" i="4" s="1"/>
  <c r="N556" i="3"/>
  <c r="S825" i="4" s="1"/>
  <c r="M556" i="3"/>
  <c r="T825" i="4" s="1"/>
  <c r="AK555" i="3"/>
  <c r="Y555" i="3"/>
  <c r="AG824" i="4" s="1"/>
  <c r="W555" i="3"/>
  <c r="S555" i="3"/>
  <c r="AA824" i="4" s="1"/>
  <c r="N555" i="3"/>
  <c r="S824" i="4" s="1"/>
  <c r="M555" i="3"/>
  <c r="T824" i="4" s="1"/>
  <c r="AK554" i="3"/>
  <c r="Y554" i="3"/>
  <c r="AG835" i="4" s="1"/>
  <c r="W554" i="3"/>
  <c r="S554" i="3"/>
  <c r="AA835" i="4" s="1"/>
  <c r="N554" i="3"/>
  <c r="S835" i="4" s="1"/>
  <c r="M554" i="3"/>
  <c r="T835" i="4" s="1"/>
  <c r="AK553" i="3"/>
  <c r="Y553" i="3"/>
  <c r="AG823" i="4" s="1"/>
  <c r="W553" i="3"/>
  <c r="S553" i="3"/>
  <c r="AA823" i="4" s="1"/>
  <c r="N553" i="3"/>
  <c r="S823" i="4" s="1"/>
  <c r="M553" i="3"/>
  <c r="T823" i="4" s="1"/>
  <c r="AK552" i="3"/>
  <c r="Y552" i="3"/>
  <c r="AG821" i="4" s="1"/>
  <c r="W552" i="3"/>
  <c r="S552" i="3"/>
  <c r="AA821" i="4" s="1"/>
  <c r="N552" i="3"/>
  <c r="S821" i="4" s="1"/>
  <c r="M552" i="3"/>
  <c r="T821" i="4" s="1"/>
  <c r="AK551" i="3"/>
  <c r="Y551" i="3"/>
  <c r="AG828" i="4" s="1"/>
  <c r="W551" i="3"/>
  <c r="S551" i="3"/>
  <c r="AA828" i="4" s="1"/>
  <c r="N551" i="3"/>
  <c r="S828" i="4" s="1"/>
  <c r="M551" i="3"/>
  <c r="T828" i="4" s="1"/>
  <c r="AK550" i="3"/>
  <c r="Y550" i="3"/>
  <c r="AG832" i="4" s="1"/>
  <c r="W550" i="3"/>
  <c r="S550" i="3"/>
  <c r="AA832" i="4" s="1"/>
  <c r="N550" i="3"/>
  <c r="S832" i="4" s="1"/>
  <c r="M550" i="3"/>
  <c r="T832" i="4" s="1"/>
  <c r="AK549" i="3"/>
  <c r="Y549" i="3"/>
  <c r="AG810" i="4" s="1"/>
  <c r="W549" i="3"/>
  <c r="S549" i="3"/>
  <c r="AA810" i="4" s="1"/>
  <c r="N549" i="3"/>
  <c r="S810" i="4" s="1"/>
  <c r="M549" i="3"/>
  <c r="T810" i="4" s="1"/>
  <c r="AK548" i="3"/>
  <c r="Y548" i="3"/>
  <c r="AG822" i="4" s="1"/>
  <c r="W548" i="3"/>
  <c r="S548" i="3"/>
  <c r="AA822" i="4" s="1"/>
  <c r="N548" i="3"/>
  <c r="S822" i="4" s="1"/>
  <c r="M548" i="3"/>
  <c r="T822" i="4" s="1"/>
  <c r="AK547" i="3"/>
  <c r="Y547" i="3"/>
  <c r="AG820" i="4" s="1"/>
  <c r="W547" i="3"/>
  <c r="S547" i="3"/>
  <c r="AA820" i="4" s="1"/>
  <c r="N547" i="3"/>
  <c r="S820" i="4" s="1"/>
  <c r="M547" i="3"/>
  <c r="T820" i="4" s="1"/>
  <c r="AK546" i="3"/>
  <c r="Y546" i="3"/>
  <c r="AG817" i="4" s="1"/>
  <c r="W546" i="3"/>
  <c r="S546" i="3"/>
  <c r="AA817" i="4" s="1"/>
  <c r="N546" i="3"/>
  <c r="S817" i="4" s="1"/>
  <c r="M546" i="3"/>
  <c r="T817" i="4" s="1"/>
  <c r="AK545" i="3"/>
  <c r="Y545" i="3"/>
  <c r="AG827" i="4" s="1"/>
  <c r="W545" i="3"/>
  <c r="S545" i="3"/>
  <c r="AA827" i="4" s="1"/>
  <c r="N545" i="3"/>
  <c r="S827" i="4" s="1"/>
  <c r="M545" i="3"/>
  <c r="T827" i="4" s="1"/>
  <c r="AK544" i="3"/>
  <c r="Y544" i="3"/>
  <c r="AG808" i="4" s="1"/>
  <c r="W544" i="3"/>
  <c r="S544" i="3"/>
  <c r="AA808" i="4" s="1"/>
  <c r="N544" i="3"/>
  <c r="S808" i="4" s="1"/>
  <c r="M544" i="3"/>
  <c r="T808" i="4" s="1"/>
  <c r="AK543" i="3"/>
  <c r="Y543" i="3"/>
  <c r="AG815" i="4" s="1"/>
  <c r="W543" i="3"/>
  <c r="S543" i="3"/>
  <c r="AA815" i="4" s="1"/>
  <c r="N543" i="3"/>
  <c r="S815" i="4" s="1"/>
  <c r="M543" i="3"/>
  <c r="T815" i="4" s="1"/>
  <c r="AK542" i="3"/>
  <c r="Y542" i="3"/>
  <c r="AG836" i="4" s="1"/>
  <c r="W542" i="3"/>
  <c r="S542" i="3"/>
  <c r="AA836" i="4" s="1"/>
  <c r="N542" i="3"/>
  <c r="S836" i="4" s="1"/>
  <c r="M542" i="3"/>
  <c r="T836" i="4" s="1"/>
  <c r="AK541" i="3"/>
  <c r="Y541" i="3"/>
  <c r="AG829" i="4" s="1"/>
  <c r="W541" i="3"/>
  <c r="S541" i="3"/>
  <c r="AA829" i="4" s="1"/>
  <c r="N541" i="3"/>
  <c r="S829" i="4" s="1"/>
  <c r="M541" i="3"/>
  <c r="T829" i="4" s="1"/>
  <c r="AK540" i="3"/>
  <c r="Y540" i="3"/>
  <c r="AG812" i="4" s="1"/>
  <c r="W540" i="3"/>
  <c r="S540" i="3"/>
  <c r="AA812" i="4" s="1"/>
  <c r="N540" i="3"/>
  <c r="S812" i="4" s="1"/>
  <c r="M540" i="3"/>
  <c r="T812" i="4" s="1"/>
  <c r="AK539" i="3"/>
  <c r="Y539" i="3"/>
  <c r="AG814" i="4" s="1"/>
  <c r="W539" i="3"/>
  <c r="S539" i="3"/>
  <c r="AA814" i="4" s="1"/>
  <c r="N539" i="3"/>
  <c r="S814" i="4" s="1"/>
  <c r="M539" i="3"/>
  <c r="T814" i="4" s="1"/>
  <c r="AK538" i="3"/>
  <c r="Y538" i="3"/>
  <c r="AG811" i="4" s="1"/>
  <c r="W538" i="3"/>
  <c r="S538" i="3"/>
  <c r="AA811" i="4" s="1"/>
  <c r="N538" i="3"/>
  <c r="S811" i="4" s="1"/>
  <c r="M538" i="3"/>
  <c r="T811" i="4" s="1"/>
  <c r="AK537" i="3"/>
  <c r="Y537" i="3"/>
  <c r="AG833" i="4" s="1"/>
  <c r="W537" i="3"/>
  <c r="S537" i="3"/>
  <c r="AA833" i="4" s="1"/>
  <c r="N537" i="3"/>
  <c r="S833" i="4" s="1"/>
  <c r="M537" i="3"/>
  <c r="T833" i="4" s="1"/>
  <c r="AK536" i="3"/>
  <c r="Y536" i="3"/>
  <c r="AG807" i="4" s="1"/>
  <c r="W536" i="3"/>
  <c r="S536" i="3"/>
  <c r="AA807" i="4" s="1"/>
  <c r="N536" i="3"/>
  <c r="S807" i="4" s="1"/>
  <c r="M536" i="3"/>
  <c r="T807" i="4" s="1"/>
  <c r="AK535" i="3"/>
  <c r="Y535" i="3"/>
  <c r="AG802" i="4" s="1"/>
  <c r="W535" i="3"/>
  <c r="S535" i="3"/>
  <c r="AA802" i="4" s="1"/>
  <c r="N535" i="3"/>
  <c r="S802" i="4" s="1"/>
  <c r="M535" i="3"/>
  <c r="T802" i="4" s="1"/>
  <c r="AK534" i="3"/>
  <c r="Y534" i="3"/>
  <c r="AG797" i="4" s="1"/>
  <c r="W534" i="3"/>
  <c r="S534" i="3"/>
  <c r="AA797" i="4" s="1"/>
  <c r="N534" i="3"/>
  <c r="S797" i="4" s="1"/>
  <c r="M534" i="3"/>
  <c r="T797" i="4" s="1"/>
  <c r="AK533" i="3"/>
  <c r="Y533" i="3"/>
  <c r="AG770" i="4" s="1"/>
  <c r="W533" i="3"/>
  <c r="S533" i="3"/>
  <c r="AA770" i="4" s="1"/>
  <c r="N533" i="3"/>
  <c r="S770" i="4" s="1"/>
  <c r="M533" i="3"/>
  <c r="T770" i="4" s="1"/>
  <c r="AK532" i="3"/>
  <c r="Y532" i="3"/>
  <c r="AG785" i="4" s="1"/>
  <c r="W532" i="3"/>
  <c r="S532" i="3"/>
  <c r="AA785" i="4" s="1"/>
  <c r="N532" i="3"/>
  <c r="S785" i="4" s="1"/>
  <c r="M532" i="3"/>
  <c r="T785" i="4" s="1"/>
  <c r="AK531" i="3"/>
  <c r="Y531" i="3"/>
  <c r="AG769" i="4" s="1"/>
  <c r="W531" i="3"/>
  <c r="S531" i="3"/>
  <c r="AA769" i="4" s="1"/>
  <c r="N531" i="3"/>
  <c r="S769" i="4" s="1"/>
  <c r="M531" i="3"/>
  <c r="T769" i="4" s="1"/>
  <c r="AK530" i="3"/>
  <c r="Y530" i="3"/>
  <c r="AG768" i="4" s="1"/>
  <c r="W530" i="3"/>
  <c r="S530" i="3"/>
  <c r="AA768" i="4" s="1"/>
  <c r="N530" i="3"/>
  <c r="S768" i="4" s="1"/>
  <c r="M530" i="3"/>
  <c r="T768" i="4" s="1"/>
  <c r="AK529" i="3"/>
  <c r="Y529" i="3"/>
  <c r="AG767" i="4" s="1"/>
  <c r="W529" i="3"/>
  <c r="S529" i="3"/>
  <c r="AA767" i="4" s="1"/>
  <c r="N529" i="3"/>
  <c r="S767" i="4" s="1"/>
  <c r="M529" i="3"/>
  <c r="T767" i="4" s="1"/>
  <c r="AK528" i="3"/>
  <c r="Y528" i="3"/>
  <c r="AG762" i="4" s="1"/>
  <c r="W528" i="3"/>
  <c r="S528" i="3"/>
  <c r="AA762" i="4" s="1"/>
  <c r="N528" i="3"/>
  <c r="S762" i="4" s="1"/>
  <c r="M528" i="3"/>
  <c r="T762" i="4" s="1"/>
  <c r="AK527" i="3"/>
  <c r="Y527" i="3"/>
  <c r="AG765" i="4" s="1"/>
  <c r="W527" i="3"/>
  <c r="S527" i="3"/>
  <c r="AA765" i="4" s="1"/>
  <c r="N527" i="3"/>
  <c r="S765" i="4" s="1"/>
  <c r="M527" i="3"/>
  <c r="T765" i="4" s="1"/>
  <c r="AK526" i="3"/>
  <c r="Y526" i="3"/>
  <c r="AG759" i="4" s="1"/>
  <c r="W526" i="3"/>
  <c r="S526" i="3"/>
  <c r="AA759" i="4" s="1"/>
  <c r="N526" i="3"/>
  <c r="S759" i="4" s="1"/>
  <c r="M526" i="3"/>
  <c r="T759" i="4" s="1"/>
  <c r="AK525" i="3"/>
  <c r="Y525" i="3"/>
  <c r="AG791" i="4" s="1"/>
  <c r="W525" i="3"/>
  <c r="S525" i="3"/>
  <c r="N525" i="3"/>
  <c r="S791" i="4" s="1"/>
  <c r="M525" i="3"/>
  <c r="T791" i="4" s="1"/>
  <c r="AK524" i="3"/>
  <c r="Y524" i="3"/>
  <c r="AG766" i="4" s="1"/>
  <c r="W524" i="3"/>
  <c r="S524" i="3"/>
  <c r="N524" i="3"/>
  <c r="S766" i="4" s="1"/>
  <c r="M524" i="3"/>
  <c r="T766" i="4" s="1"/>
  <c r="AK523" i="3"/>
  <c r="Y523" i="3"/>
  <c r="AG758" i="4" s="1"/>
  <c r="W523" i="3"/>
  <c r="S523" i="3"/>
  <c r="N523" i="3"/>
  <c r="S758" i="4" s="1"/>
  <c r="M523" i="3"/>
  <c r="T758" i="4" s="1"/>
  <c r="AK522" i="3"/>
  <c r="Y522" i="3"/>
  <c r="AG801" i="4" s="1"/>
  <c r="W522" i="3"/>
  <c r="S522" i="3"/>
  <c r="N522" i="3"/>
  <c r="S801" i="4" s="1"/>
  <c r="M522" i="3"/>
  <c r="T801" i="4" s="1"/>
  <c r="AK521" i="3"/>
  <c r="Y521" i="3"/>
  <c r="AG757" i="4" s="1"/>
  <c r="W521" i="3"/>
  <c r="S521" i="3"/>
  <c r="N521" i="3"/>
  <c r="S757" i="4" s="1"/>
  <c r="M521" i="3"/>
  <c r="T757" i="4" s="1"/>
  <c r="AK520" i="3"/>
  <c r="Y520" i="3"/>
  <c r="AG775" i="4" s="1"/>
  <c r="W520" i="3"/>
  <c r="S520" i="3"/>
  <c r="N520" i="3"/>
  <c r="S775" i="4" s="1"/>
  <c r="M520" i="3"/>
  <c r="T775" i="4" s="1"/>
  <c r="AK519" i="3"/>
  <c r="Y519" i="3"/>
  <c r="AG755" i="4" s="1"/>
  <c r="W519" i="3"/>
  <c r="S519" i="3"/>
  <c r="N519" i="3"/>
  <c r="S755" i="4" s="1"/>
  <c r="M519" i="3"/>
  <c r="T755" i="4" s="1"/>
  <c r="AK518" i="3"/>
  <c r="Y518" i="3"/>
  <c r="AG764" i="4" s="1"/>
  <c r="W518" i="3"/>
  <c r="S518" i="3"/>
  <c r="N518" i="3"/>
  <c r="S764" i="4" s="1"/>
  <c r="M518" i="3"/>
  <c r="T764" i="4" s="1"/>
  <c r="AK517" i="3"/>
  <c r="Y517" i="3"/>
  <c r="AG788" i="4" s="1"/>
  <c r="W517" i="3"/>
  <c r="S517" i="3"/>
  <c r="N517" i="3"/>
  <c r="S788" i="4" s="1"/>
  <c r="M517" i="3"/>
  <c r="T788" i="4" s="1"/>
  <c r="AK516" i="3"/>
  <c r="Y516" i="3"/>
  <c r="W516" i="3"/>
  <c r="X516" i="3" s="1"/>
  <c r="S516" i="3"/>
  <c r="U516" i="3" s="1"/>
  <c r="N516" i="3"/>
  <c r="M516" i="3"/>
  <c r="AK515" i="3"/>
  <c r="Y515" i="3"/>
  <c r="AG786" i="4" s="1"/>
  <c r="W515" i="3"/>
  <c r="S515" i="3"/>
  <c r="N515" i="3"/>
  <c r="S786" i="4" s="1"/>
  <c r="M515" i="3"/>
  <c r="T786" i="4" s="1"/>
  <c r="AK514" i="3"/>
  <c r="Y514" i="3"/>
  <c r="AG779" i="4" s="1"/>
  <c r="W514" i="3"/>
  <c r="S514" i="3"/>
  <c r="N514" i="3"/>
  <c r="S779" i="4" s="1"/>
  <c r="M514" i="3"/>
  <c r="T779" i="4" s="1"/>
  <c r="AK513" i="3"/>
  <c r="Y513" i="3"/>
  <c r="AG800" i="4" s="1"/>
  <c r="W513" i="3"/>
  <c r="S513" i="3"/>
  <c r="N513" i="3"/>
  <c r="S800" i="4" s="1"/>
  <c r="M513" i="3"/>
  <c r="T800" i="4" s="1"/>
  <c r="AK512" i="3"/>
  <c r="Y512" i="3"/>
  <c r="AG799" i="4" s="1"/>
  <c r="W512" i="3"/>
  <c r="S512" i="3"/>
  <c r="N512" i="3"/>
  <c r="S799" i="4" s="1"/>
  <c r="M512" i="3"/>
  <c r="T799" i="4" s="1"/>
  <c r="AK511" i="3"/>
  <c r="Y511" i="3"/>
  <c r="AG763" i="4" s="1"/>
  <c r="W511" i="3"/>
  <c r="S511" i="3"/>
  <c r="N511" i="3"/>
  <c r="S763" i="4" s="1"/>
  <c r="M511" i="3"/>
  <c r="T763" i="4" s="1"/>
  <c r="AK510" i="3"/>
  <c r="Y510" i="3"/>
  <c r="W510" i="3"/>
  <c r="X510" i="3" s="1"/>
  <c r="S510" i="3"/>
  <c r="U510" i="3" s="1"/>
  <c r="R510" i="3" s="1"/>
  <c r="N510" i="3"/>
  <c r="M510" i="3"/>
  <c r="AK509" i="3"/>
  <c r="Y509" i="3"/>
  <c r="AG780" i="4" s="1"/>
  <c r="W509" i="3"/>
  <c r="S509" i="3"/>
  <c r="N509" i="3"/>
  <c r="S780" i="4" s="1"/>
  <c r="M509" i="3"/>
  <c r="T780" i="4" s="1"/>
  <c r="AK508" i="3"/>
  <c r="Y508" i="3"/>
  <c r="AG796" i="4" s="1"/>
  <c r="W508" i="3"/>
  <c r="S508" i="3"/>
  <c r="N508" i="3"/>
  <c r="S796" i="4" s="1"/>
  <c r="M508" i="3"/>
  <c r="T796" i="4" s="1"/>
  <c r="AK507" i="3"/>
  <c r="Y507" i="3"/>
  <c r="W507" i="3"/>
  <c r="X507" i="3" s="1"/>
  <c r="S507" i="3"/>
  <c r="U507" i="3" s="1"/>
  <c r="R507" i="3" s="1"/>
  <c r="N507" i="3"/>
  <c r="M507" i="3"/>
  <c r="AK506" i="3"/>
  <c r="Y506" i="3"/>
  <c r="AG783" i="4" s="1"/>
  <c r="W506" i="3"/>
  <c r="S506" i="3"/>
  <c r="N506" i="3"/>
  <c r="S783" i="4" s="1"/>
  <c r="M506" i="3"/>
  <c r="T783" i="4" s="1"/>
  <c r="AK505" i="3"/>
  <c r="Y505" i="3"/>
  <c r="AG782" i="4" s="1"/>
  <c r="W505" i="3"/>
  <c r="S505" i="3"/>
  <c r="N505" i="3"/>
  <c r="S782" i="4" s="1"/>
  <c r="M505" i="3"/>
  <c r="T782" i="4" s="1"/>
  <c r="AK504" i="3"/>
  <c r="Y504" i="3"/>
  <c r="AG795" i="4" s="1"/>
  <c r="W504" i="3"/>
  <c r="S504" i="3"/>
  <c r="N504" i="3"/>
  <c r="S795" i="4" s="1"/>
  <c r="M504" i="3"/>
  <c r="T795" i="4" s="1"/>
  <c r="AK503" i="3"/>
  <c r="Y503" i="3"/>
  <c r="AG774" i="4" s="1"/>
  <c r="W503" i="3"/>
  <c r="S503" i="3"/>
  <c r="N503" i="3"/>
  <c r="S774" i="4" s="1"/>
  <c r="M503" i="3"/>
  <c r="T774" i="4" s="1"/>
  <c r="AK502" i="3"/>
  <c r="Y502" i="3"/>
  <c r="AG794" i="4" s="1"/>
  <c r="W502" i="3"/>
  <c r="S502" i="3"/>
  <c r="N502" i="3"/>
  <c r="S794" i="4" s="1"/>
  <c r="M502" i="3"/>
  <c r="T794" i="4" s="1"/>
  <c r="AK501" i="3"/>
  <c r="Y501" i="3"/>
  <c r="W501" i="3"/>
  <c r="X501" i="3" s="1"/>
  <c r="S501" i="3"/>
  <c r="N501" i="3"/>
  <c r="M501" i="3"/>
  <c r="AK500" i="3"/>
  <c r="Y500" i="3"/>
  <c r="AG784" i="4" s="1"/>
  <c r="W500" i="3"/>
  <c r="S500" i="3"/>
  <c r="N500" i="3"/>
  <c r="S784" i="4" s="1"/>
  <c r="M500" i="3"/>
  <c r="T784" i="4" s="1"/>
  <c r="AK499" i="3"/>
  <c r="Y499" i="3"/>
  <c r="W499" i="3"/>
  <c r="X499" i="3" s="1"/>
  <c r="S499" i="3"/>
  <c r="N499" i="3"/>
  <c r="M499" i="3"/>
  <c r="AK498" i="3"/>
  <c r="Y498" i="3"/>
  <c r="AG756" i="4" s="1"/>
  <c r="W498" i="3"/>
  <c r="S498" i="3"/>
  <c r="N498" i="3"/>
  <c r="S756" i="4" s="1"/>
  <c r="M498" i="3"/>
  <c r="T756" i="4" s="1"/>
  <c r="AK497" i="3"/>
  <c r="Y497" i="3"/>
  <c r="AG798" i="4" s="1"/>
  <c r="W497" i="3"/>
  <c r="S497" i="3"/>
  <c r="N497" i="3"/>
  <c r="S798" i="4" s="1"/>
  <c r="M497" i="3"/>
  <c r="T798" i="4" s="1"/>
  <c r="AK496" i="3"/>
  <c r="Y496" i="3"/>
  <c r="AG753" i="4" s="1"/>
  <c r="W496" i="3"/>
  <c r="S496" i="3"/>
  <c r="N496" i="3"/>
  <c r="S753" i="4" s="1"/>
  <c r="M496" i="3"/>
  <c r="T753" i="4" s="1"/>
  <c r="AK495" i="3"/>
  <c r="Y495" i="3"/>
  <c r="W495" i="3"/>
  <c r="X495" i="3" s="1"/>
  <c r="S495" i="3"/>
  <c r="N495" i="3"/>
  <c r="M495" i="3"/>
  <c r="AK494" i="3"/>
  <c r="Y494" i="3"/>
  <c r="AG777" i="4" s="1"/>
  <c r="W494" i="3"/>
  <c r="S494" i="3"/>
  <c r="N494" i="3"/>
  <c r="S777" i="4" s="1"/>
  <c r="M494" i="3"/>
  <c r="T777" i="4" s="1"/>
  <c r="AK493" i="3"/>
  <c r="Y493" i="3"/>
  <c r="AG793" i="4" s="1"/>
  <c r="W493" i="3"/>
  <c r="S493" i="3"/>
  <c r="N493" i="3"/>
  <c r="S793" i="4" s="1"/>
  <c r="M493" i="3"/>
  <c r="T793" i="4" s="1"/>
  <c r="AK492" i="3"/>
  <c r="Y492" i="3"/>
  <c r="AG790" i="4" s="1"/>
  <c r="W492" i="3"/>
  <c r="S492" i="3"/>
  <c r="N492" i="3"/>
  <c r="S790" i="4" s="1"/>
  <c r="M492" i="3"/>
  <c r="T790" i="4" s="1"/>
  <c r="AK491" i="3"/>
  <c r="Y491" i="3"/>
  <c r="AG787" i="4" s="1"/>
  <c r="W491" i="3"/>
  <c r="S491" i="3"/>
  <c r="N491" i="3"/>
  <c r="S787" i="4" s="1"/>
  <c r="M491" i="3"/>
  <c r="T787" i="4" s="1"/>
  <c r="AK490" i="3"/>
  <c r="Y490" i="3"/>
  <c r="AG781" i="4" s="1"/>
  <c r="W490" i="3"/>
  <c r="S490" i="3"/>
  <c r="N490" i="3"/>
  <c r="S781" i="4" s="1"/>
  <c r="M490" i="3"/>
  <c r="T781" i="4" s="1"/>
  <c r="AK489" i="3"/>
  <c r="Y489" i="3"/>
  <c r="AG754" i="4" s="1"/>
  <c r="W489" i="3"/>
  <c r="S489" i="3"/>
  <c r="N489" i="3"/>
  <c r="S754" i="4" s="1"/>
  <c r="M489" i="3"/>
  <c r="T754" i="4" s="1"/>
  <c r="AK488" i="3"/>
  <c r="Y488" i="3"/>
  <c r="AG776" i="4" s="1"/>
  <c r="W488" i="3"/>
  <c r="S488" i="3"/>
  <c r="AA776" i="4" s="1"/>
  <c r="N488" i="3"/>
  <c r="S776" i="4" s="1"/>
  <c r="M488" i="3"/>
  <c r="T776" i="4" s="1"/>
  <c r="AK487" i="3"/>
  <c r="Y487" i="3"/>
  <c r="AG789" i="4" s="1"/>
  <c r="W487" i="3"/>
  <c r="S487" i="3"/>
  <c r="AA789" i="4" s="1"/>
  <c r="N487" i="3"/>
  <c r="S789" i="4" s="1"/>
  <c r="AK486" i="3"/>
  <c r="Y486" i="3"/>
  <c r="AG804" i="4" s="1"/>
  <c r="W486" i="3"/>
  <c r="AE804" i="4" s="1"/>
  <c r="S486" i="3"/>
  <c r="N486" i="3"/>
  <c r="S804" i="4" s="1"/>
  <c r="M486" i="3"/>
  <c r="T804" i="4" s="1"/>
  <c r="AK485" i="3"/>
  <c r="Y485" i="3"/>
  <c r="AG792" i="4" s="1"/>
  <c r="W485" i="3"/>
  <c r="S485" i="3"/>
  <c r="AA792" i="4" s="1"/>
  <c r="N485" i="3"/>
  <c r="S792" i="4" s="1"/>
  <c r="M485" i="3"/>
  <c r="T792" i="4" s="1"/>
  <c r="AK484" i="3"/>
  <c r="Y484" i="3"/>
  <c r="AG760" i="4" s="1"/>
  <c r="W484" i="3"/>
  <c r="S484" i="3"/>
  <c r="AA760" i="4" s="1"/>
  <c r="N484" i="3"/>
  <c r="S760" i="4" s="1"/>
  <c r="AK483" i="3"/>
  <c r="Y483" i="3"/>
  <c r="AG773" i="4" s="1"/>
  <c r="W483" i="3"/>
  <c r="AE773" i="4" s="1"/>
  <c r="S483" i="3"/>
  <c r="N483" i="3"/>
  <c r="S773" i="4" s="1"/>
  <c r="M483" i="3"/>
  <c r="T773" i="4" s="1"/>
  <c r="AK482" i="3"/>
  <c r="Y482" i="3"/>
  <c r="AG803" i="4" s="1"/>
  <c r="W482" i="3"/>
  <c r="S482" i="3"/>
  <c r="AA803" i="4" s="1"/>
  <c r="N482" i="3"/>
  <c r="S803" i="4" s="1"/>
  <c r="M482" i="3"/>
  <c r="T803" i="4" s="1"/>
  <c r="AK481" i="3"/>
  <c r="Y481" i="3"/>
  <c r="AG778" i="4" s="1"/>
  <c r="W481" i="3"/>
  <c r="S481" i="3"/>
  <c r="AA778" i="4" s="1"/>
  <c r="N481" i="3"/>
  <c r="S778" i="4" s="1"/>
  <c r="AK480" i="3"/>
  <c r="Y480" i="3"/>
  <c r="AG740" i="4" s="1"/>
  <c r="W480" i="3"/>
  <c r="AE740" i="4" s="1"/>
  <c r="S480" i="3"/>
  <c r="N480" i="3"/>
  <c r="S740" i="4" s="1"/>
  <c r="M480" i="3"/>
  <c r="T740" i="4" s="1"/>
  <c r="AK479" i="3"/>
  <c r="Y479" i="3"/>
  <c r="AG745" i="4" s="1"/>
  <c r="W479" i="3"/>
  <c r="S479" i="3"/>
  <c r="AA745" i="4" s="1"/>
  <c r="N479" i="3"/>
  <c r="S745" i="4" s="1"/>
  <c r="M479" i="3"/>
  <c r="T745" i="4" s="1"/>
  <c r="AK478" i="3"/>
  <c r="Y478" i="3"/>
  <c r="AG748" i="4" s="1"/>
  <c r="W478" i="3"/>
  <c r="S478" i="3"/>
  <c r="AA748" i="4" s="1"/>
  <c r="N478" i="3"/>
  <c r="S748" i="4" s="1"/>
  <c r="AK477" i="3"/>
  <c r="Y477" i="3"/>
  <c r="AG751" i="4" s="1"/>
  <c r="W477" i="3"/>
  <c r="AE751" i="4" s="1"/>
  <c r="S477" i="3"/>
  <c r="N477" i="3"/>
  <c r="S751" i="4" s="1"/>
  <c r="M477" i="3"/>
  <c r="T751" i="4" s="1"/>
  <c r="AK476" i="3"/>
  <c r="Y476" i="3"/>
  <c r="AG744" i="4" s="1"/>
  <c r="W476" i="3"/>
  <c r="S476" i="3"/>
  <c r="AA744" i="4" s="1"/>
  <c r="N476" i="3"/>
  <c r="S744" i="4" s="1"/>
  <c r="M476" i="3"/>
  <c r="T744" i="4" s="1"/>
  <c r="AK475" i="3"/>
  <c r="Y475" i="3"/>
  <c r="AG741" i="4" s="1"/>
  <c r="W475" i="3"/>
  <c r="S475" i="3"/>
  <c r="AA741" i="4" s="1"/>
  <c r="N475" i="3"/>
  <c r="S741" i="4" s="1"/>
  <c r="AK474" i="3"/>
  <c r="Y474" i="3"/>
  <c r="AG739" i="4" s="1"/>
  <c r="W474" i="3"/>
  <c r="AE739" i="4" s="1"/>
  <c r="S474" i="3"/>
  <c r="N474" i="3"/>
  <c r="S739" i="4" s="1"/>
  <c r="M474" i="3"/>
  <c r="T739" i="4" s="1"/>
  <c r="AK473" i="3"/>
  <c r="Y473" i="3"/>
  <c r="AG750" i="4" s="1"/>
  <c r="W473" i="3"/>
  <c r="S473" i="3"/>
  <c r="AA750" i="4" s="1"/>
  <c r="N473" i="3"/>
  <c r="S750" i="4" s="1"/>
  <c r="M473" i="3"/>
  <c r="T750" i="4" s="1"/>
  <c r="AK472" i="3"/>
  <c r="Y472" i="3"/>
  <c r="AG747" i="4" s="1"/>
  <c r="W472" i="3"/>
  <c r="S472" i="3"/>
  <c r="AA747" i="4" s="1"/>
  <c r="N472" i="3"/>
  <c r="S747" i="4" s="1"/>
  <c r="AK471" i="3"/>
  <c r="Y471" i="3"/>
  <c r="AG743" i="4" s="1"/>
  <c r="W471" i="3"/>
  <c r="AE743" i="4" s="1"/>
  <c r="S471" i="3"/>
  <c r="N471" i="3"/>
  <c r="S743" i="4" s="1"/>
  <c r="M471" i="3"/>
  <c r="T743" i="4" s="1"/>
  <c r="AK470" i="3"/>
  <c r="Y470" i="3"/>
  <c r="AG742" i="4" s="1"/>
  <c r="W470" i="3"/>
  <c r="S470" i="3"/>
  <c r="AA742" i="4" s="1"/>
  <c r="N470" i="3"/>
  <c r="S742" i="4" s="1"/>
  <c r="M470" i="3"/>
  <c r="T742" i="4" s="1"/>
  <c r="AK469" i="3"/>
  <c r="Y469" i="3"/>
  <c r="AG749" i="4" s="1"/>
  <c r="W469" i="3"/>
  <c r="S469" i="3"/>
  <c r="AA749" i="4" s="1"/>
  <c r="N469" i="3"/>
  <c r="S749" i="4" s="1"/>
  <c r="AK468" i="3"/>
  <c r="Y468" i="3"/>
  <c r="AG738" i="4" s="1"/>
  <c r="W468" i="3"/>
  <c r="AE738" i="4" s="1"/>
  <c r="S468" i="3"/>
  <c r="N468" i="3"/>
  <c r="S738" i="4" s="1"/>
  <c r="M468" i="3"/>
  <c r="T738" i="4" s="1"/>
  <c r="AK467" i="3"/>
  <c r="Y467" i="3"/>
  <c r="AG746" i="4" s="1"/>
  <c r="W467" i="3"/>
  <c r="S467" i="3"/>
  <c r="AA746" i="4" s="1"/>
  <c r="N467" i="3"/>
  <c r="S746" i="4" s="1"/>
  <c r="M467" i="3"/>
  <c r="T746" i="4" s="1"/>
  <c r="AK466" i="3"/>
  <c r="Y466" i="3"/>
  <c r="AG737" i="4" s="1"/>
  <c r="W466" i="3"/>
  <c r="S466" i="3"/>
  <c r="AA737" i="4" s="1"/>
  <c r="N466" i="3"/>
  <c r="S737" i="4" s="1"/>
  <c r="AK465" i="3"/>
  <c r="Y465" i="3"/>
  <c r="AG729" i="4" s="1"/>
  <c r="W465" i="3"/>
  <c r="AE729" i="4" s="1"/>
  <c r="S465" i="3"/>
  <c r="N465" i="3"/>
  <c r="S729" i="4" s="1"/>
  <c r="M465" i="3"/>
  <c r="T729" i="4" s="1"/>
  <c r="AK464" i="3"/>
  <c r="Y464" i="3"/>
  <c r="W464" i="3"/>
  <c r="X464" i="3" s="1"/>
  <c r="S464" i="3"/>
  <c r="U464" i="3" s="1"/>
  <c r="R464" i="3" s="1"/>
  <c r="N464" i="3"/>
  <c r="M464" i="3"/>
  <c r="AK463" i="3"/>
  <c r="Y463" i="3"/>
  <c r="AG733" i="4" s="1"/>
  <c r="W463" i="3"/>
  <c r="S463" i="3"/>
  <c r="AA733" i="4" s="1"/>
  <c r="N463" i="3"/>
  <c r="S733" i="4" s="1"/>
  <c r="AK462" i="3"/>
  <c r="Y462" i="3"/>
  <c r="AG715" i="4" s="1"/>
  <c r="W462" i="3"/>
  <c r="AE715" i="4" s="1"/>
  <c r="S462" i="3"/>
  <c r="N462" i="3"/>
  <c r="S715" i="4" s="1"/>
  <c r="M462" i="3"/>
  <c r="T715" i="4" s="1"/>
  <c r="AK461" i="3"/>
  <c r="Y461" i="3"/>
  <c r="AG710" i="4" s="1"/>
  <c r="W461" i="3"/>
  <c r="S461" i="3"/>
  <c r="AA710" i="4" s="1"/>
  <c r="N461" i="3"/>
  <c r="S710" i="4" s="1"/>
  <c r="M461" i="3"/>
  <c r="T710" i="4" s="1"/>
  <c r="AK460" i="3"/>
  <c r="Y460" i="3"/>
  <c r="AG735" i="4" s="1"/>
  <c r="W460" i="3"/>
  <c r="S460" i="3"/>
  <c r="AA735" i="4" s="1"/>
  <c r="N460" i="3"/>
  <c r="S735" i="4" s="1"/>
  <c r="AK459" i="3"/>
  <c r="Y459" i="3"/>
  <c r="AG720" i="4" s="1"/>
  <c r="W459" i="3"/>
  <c r="AE720" i="4" s="1"/>
  <c r="S459" i="3"/>
  <c r="N459" i="3"/>
  <c r="S720" i="4" s="1"/>
  <c r="M459" i="3"/>
  <c r="T720" i="4" s="1"/>
  <c r="AK458" i="3"/>
  <c r="Y458" i="3"/>
  <c r="AG724" i="4" s="1"/>
  <c r="W458" i="3"/>
  <c r="S458" i="3"/>
  <c r="AA724" i="4" s="1"/>
  <c r="N458" i="3"/>
  <c r="S724" i="4" s="1"/>
  <c r="M458" i="3"/>
  <c r="T724" i="4" s="1"/>
  <c r="AK457" i="3"/>
  <c r="Y457" i="3"/>
  <c r="AG730" i="4" s="1"/>
  <c r="W457" i="3"/>
  <c r="S457" i="3"/>
  <c r="AA730" i="4" s="1"/>
  <c r="N457" i="3"/>
  <c r="S730" i="4" s="1"/>
  <c r="AK456" i="3"/>
  <c r="Y456" i="3"/>
  <c r="AG731" i="4" s="1"/>
  <c r="W456" i="3"/>
  <c r="AE731" i="4" s="1"/>
  <c r="S456" i="3"/>
  <c r="N456" i="3"/>
  <c r="S731" i="4" s="1"/>
  <c r="M456" i="3"/>
  <c r="T731" i="4" s="1"/>
  <c r="AK455" i="3"/>
  <c r="Y455" i="3"/>
  <c r="AG723" i="4" s="1"/>
  <c r="W455" i="3"/>
  <c r="S455" i="3"/>
  <c r="AA723" i="4" s="1"/>
  <c r="N455" i="3"/>
  <c r="S723" i="4" s="1"/>
  <c r="M455" i="3"/>
  <c r="T723" i="4" s="1"/>
  <c r="AK454" i="3"/>
  <c r="Y454" i="3"/>
  <c r="AG721" i="4" s="1"/>
  <c r="W454" i="3"/>
  <c r="S454" i="3"/>
  <c r="AA721" i="4" s="1"/>
  <c r="N454" i="3"/>
  <c r="S721" i="4" s="1"/>
  <c r="AK453" i="3"/>
  <c r="Y453" i="3"/>
  <c r="AG727" i="4" s="1"/>
  <c r="W453" i="3"/>
  <c r="AE727" i="4" s="1"/>
  <c r="S453" i="3"/>
  <c r="N453" i="3"/>
  <c r="S727" i="4" s="1"/>
  <c r="M453" i="3"/>
  <c r="T727" i="4" s="1"/>
  <c r="AK452" i="3"/>
  <c r="Y452" i="3"/>
  <c r="AG728" i="4" s="1"/>
  <c r="W452" i="3"/>
  <c r="S452" i="3"/>
  <c r="AA728" i="4" s="1"/>
  <c r="N452" i="3"/>
  <c r="S728" i="4" s="1"/>
  <c r="M452" i="3"/>
  <c r="T728" i="4" s="1"/>
  <c r="AK451" i="3"/>
  <c r="Y451" i="3"/>
  <c r="AG734" i="4" s="1"/>
  <c r="W451" i="3"/>
  <c r="S451" i="3"/>
  <c r="AA734" i="4" s="1"/>
  <c r="N451" i="3"/>
  <c r="S734" i="4" s="1"/>
  <c r="AK450" i="3"/>
  <c r="Y450" i="3"/>
  <c r="AG726" i="4" s="1"/>
  <c r="W450" i="3"/>
  <c r="AE726" i="4" s="1"/>
  <c r="S450" i="3"/>
  <c r="N450" i="3"/>
  <c r="S726" i="4" s="1"/>
  <c r="M450" i="3"/>
  <c r="T726" i="4" s="1"/>
  <c r="AK449" i="3"/>
  <c r="Y449" i="3"/>
  <c r="AG717" i="4" s="1"/>
  <c r="W449" i="3"/>
  <c r="S449" i="3"/>
  <c r="AA717" i="4" s="1"/>
  <c r="N449" i="3"/>
  <c r="S717" i="4" s="1"/>
  <c r="M449" i="3"/>
  <c r="T717" i="4" s="1"/>
  <c r="AK448" i="3"/>
  <c r="Y448" i="3"/>
  <c r="AG711" i="4" s="1"/>
  <c r="W448" i="3"/>
  <c r="S448" i="3"/>
  <c r="AA711" i="4" s="1"/>
  <c r="N448" i="3"/>
  <c r="S711" i="4" s="1"/>
  <c r="AK447" i="3"/>
  <c r="Y447" i="3"/>
  <c r="AG714" i="4" s="1"/>
  <c r="W447" i="3"/>
  <c r="AE714" i="4" s="1"/>
  <c r="S447" i="3"/>
  <c r="N447" i="3"/>
  <c r="S714" i="4" s="1"/>
  <c r="M447" i="3"/>
  <c r="T714" i="4" s="1"/>
  <c r="AK446" i="3"/>
  <c r="Y446" i="3"/>
  <c r="AG719" i="4" s="1"/>
  <c r="W446" i="3"/>
  <c r="S446" i="3"/>
  <c r="AA719" i="4" s="1"/>
  <c r="N446" i="3"/>
  <c r="S719" i="4" s="1"/>
  <c r="M446" i="3"/>
  <c r="T719" i="4" s="1"/>
  <c r="AK445" i="3"/>
  <c r="Y445" i="3"/>
  <c r="AG713" i="4" s="1"/>
  <c r="W445" i="3"/>
  <c r="S445" i="3"/>
  <c r="AA713" i="4" s="1"/>
  <c r="N445" i="3"/>
  <c r="S713" i="4" s="1"/>
  <c r="AK444" i="3"/>
  <c r="Y444" i="3"/>
  <c r="AG725" i="4" s="1"/>
  <c r="W444" i="3"/>
  <c r="AE725" i="4" s="1"/>
  <c r="S444" i="3"/>
  <c r="N444" i="3"/>
  <c r="S725" i="4" s="1"/>
  <c r="M444" i="3"/>
  <c r="T725" i="4" s="1"/>
  <c r="AK443" i="3"/>
  <c r="Y443" i="3"/>
  <c r="AG736" i="4" s="1"/>
  <c r="W443" i="3"/>
  <c r="S443" i="3"/>
  <c r="AA736" i="4" s="1"/>
  <c r="N443" i="3"/>
  <c r="S736" i="4" s="1"/>
  <c r="M443" i="3"/>
  <c r="T736" i="4" s="1"/>
  <c r="AK442" i="3"/>
  <c r="Y442" i="3"/>
  <c r="AG732" i="4" s="1"/>
  <c r="W442" i="3"/>
  <c r="S442" i="3"/>
  <c r="AA732" i="4" s="1"/>
  <c r="N442" i="3"/>
  <c r="S732" i="4" s="1"/>
  <c r="AK441" i="3"/>
  <c r="Y441" i="3"/>
  <c r="AG718" i="4" s="1"/>
  <c r="W441" i="3"/>
  <c r="AE718" i="4" s="1"/>
  <c r="S441" i="3"/>
  <c r="N441" i="3"/>
  <c r="S718" i="4" s="1"/>
  <c r="M441" i="3"/>
  <c r="T718" i="4" s="1"/>
  <c r="AK440" i="3"/>
  <c r="Y440" i="3"/>
  <c r="AG709" i="4" s="1"/>
  <c r="W440" i="3"/>
  <c r="S440" i="3"/>
  <c r="AA709" i="4" s="1"/>
  <c r="N440" i="3"/>
  <c r="S709" i="4" s="1"/>
  <c r="M440" i="3"/>
  <c r="T709" i="4" s="1"/>
  <c r="AK439" i="3"/>
  <c r="Y439" i="3"/>
  <c r="W439" i="3"/>
  <c r="X439" i="3" s="1"/>
  <c r="S439" i="3"/>
  <c r="U439" i="3" s="1"/>
  <c r="R439" i="3" s="1"/>
  <c r="N439" i="3"/>
  <c r="M439" i="3" s="1"/>
  <c r="AK438" i="3"/>
  <c r="Y438" i="3"/>
  <c r="AG708" i="4" s="1"/>
  <c r="W438" i="3"/>
  <c r="AE708" i="4" s="1"/>
  <c r="S438" i="3"/>
  <c r="N438" i="3"/>
  <c r="S708" i="4" s="1"/>
  <c r="M438" i="3"/>
  <c r="T708" i="4" s="1"/>
  <c r="AK437" i="3"/>
  <c r="Y437" i="3"/>
  <c r="AG712" i="4" s="1"/>
  <c r="W437" i="3"/>
  <c r="S437" i="3"/>
  <c r="AA712" i="4" s="1"/>
  <c r="N437" i="3"/>
  <c r="S712" i="4" s="1"/>
  <c r="M437" i="3"/>
  <c r="T712" i="4" s="1"/>
  <c r="AK436" i="3"/>
  <c r="Y436" i="3"/>
  <c r="AG716" i="4" s="1"/>
  <c r="W436" i="3"/>
  <c r="S436" i="3"/>
  <c r="AA716" i="4" s="1"/>
  <c r="N436" i="3"/>
  <c r="S716" i="4" s="1"/>
  <c r="AK435" i="3"/>
  <c r="Y435" i="3"/>
  <c r="AG722" i="4" s="1"/>
  <c r="W435" i="3"/>
  <c r="AE722" i="4" s="1"/>
  <c r="S435" i="3"/>
  <c r="N435" i="3"/>
  <c r="S722" i="4" s="1"/>
  <c r="M435" i="3"/>
  <c r="T722" i="4" s="1"/>
  <c r="AK434" i="3"/>
  <c r="Y434" i="3"/>
  <c r="AG694" i="4" s="1"/>
  <c r="W434" i="3"/>
  <c r="S434" i="3"/>
  <c r="AA694" i="4" s="1"/>
  <c r="N434" i="3"/>
  <c r="S694" i="4" s="1"/>
  <c r="M434" i="3"/>
  <c r="T694" i="4" s="1"/>
  <c r="AK433" i="3"/>
  <c r="Y433" i="3"/>
  <c r="AG698" i="4" s="1"/>
  <c r="W433" i="3"/>
  <c r="S433" i="3"/>
  <c r="AA698" i="4" s="1"/>
  <c r="N433" i="3"/>
  <c r="S698" i="4" s="1"/>
  <c r="AK432" i="3"/>
  <c r="Y432" i="3"/>
  <c r="AG693" i="4" s="1"/>
  <c r="W432" i="3"/>
  <c r="AE693" i="4" s="1"/>
  <c r="S432" i="3"/>
  <c r="N432" i="3"/>
  <c r="S693" i="4" s="1"/>
  <c r="M432" i="3"/>
  <c r="T693" i="4" s="1"/>
  <c r="AK431" i="3"/>
  <c r="Y431" i="3"/>
  <c r="AG707" i="4" s="1"/>
  <c r="W431" i="3"/>
  <c r="S431" i="3"/>
  <c r="AA707" i="4" s="1"/>
  <c r="N431" i="3"/>
  <c r="S707" i="4" s="1"/>
  <c r="M431" i="3"/>
  <c r="T707" i="4" s="1"/>
  <c r="AK430" i="3"/>
  <c r="Y430" i="3"/>
  <c r="AG702" i="4" s="1"/>
  <c r="W430" i="3"/>
  <c r="S430" i="3"/>
  <c r="AA702" i="4" s="1"/>
  <c r="N430" i="3"/>
  <c r="S702" i="4" s="1"/>
  <c r="AK429" i="3"/>
  <c r="Y429" i="3"/>
  <c r="AG686" i="4" s="1"/>
  <c r="W429" i="3"/>
  <c r="AE686" i="4" s="1"/>
  <c r="S429" i="3"/>
  <c r="N429" i="3"/>
  <c r="S686" i="4" s="1"/>
  <c r="M429" i="3"/>
  <c r="T686" i="4" s="1"/>
  <c r="AK428" i="3"/>
  <c r="Y428" i="3"/>
  <c r="AG692" i="4" s="1"/>
  <c r="W428" i="3"/>
  <c r="S428" i="3"/>
  <c r="AA692" i="4" s="1"/>
  <c r="N428" i="3"/>
  <c r="S692" i="4" s="1"/>
  <c r="M428" i="3"/>
  <c r="T692" i="4" s="1"/>
  <c r="AK427" i="3"/>
  <c r="Y427" i="3"/>
  <c r="AG706" i="4" s="1"/>
  <c r="W427" i="3"/>
  <c r="S427" i="3"/>
  <c r="AA706" i="4" s="1"/>
  <c r="N427" i="3"/>
  <c r="S706" i="4" s="1"/>
  <c r="AK426" i="3"/>
  <c r="Y426" i="3"/>
  <c r="AG697" i="4" s="1"/>
  <c r="W426" i="3"/>
  <c r="AE697" i="4" s="1"/>
  <c r="S426" i="3"/>
  <c r="N426" i="3"/>
  <c r="S697" i="4" s="1"/>
  <c r="M426" i="3"/>
  <c r="T697" i="4" s="1"/>
  <c r="AK425" i="3"/>
  <c r="Y425" i="3"/>
  <c r="AG696" i="4" s="1"/>
  <c r="W425" i="3"/>
  <c r="S425" i="3"/>
  <c r="AA696" i="4" s="1"/>
  <c r="N425" i="3"/>
  <c r="S696" i="4" s="1"/>
  <c r="M425" i="3"/>
  <c r="T696" i="4" s="1"/>
  <c r="AK424" i="3"/>
  <c r="Y424" i="3"/>
  <c r="AG689" i="4" s="1"/>
  <c r="W424" i="3"/>
  <c r="S424" i="3"/>
  <c r="AA689" i="4" s="1"/>
  <c r="N424" i="3"/>
  <c r="S689" i="4" s="1"/>
  <c r="AK423" i="3"/>
  <c r="Y423" i="3"/>
  <c r="AG700" i="4" s="1"/>
  <c r="W423" i="3"/>
  <c r="AE700" i="4" s="1"/>
  <c r="S423" i="3"/>
  <c r="N423" i="3"/>
  <c r="S700" i="4" s="1"/>
  <c r="M423" i="3"/>
  <c r="T700" i="4" s="1"/>
  <c r="AK422" i="3"/>
  <c r="Y422" i="3"/>
  <c r="AG705" i="4" s="1"/>
  <c r="W422" i="3"/>
  <c r="S422" i="3"/>
  <c r="AA705" i="4" s="1"/>
  <c r="N422" i="3"/>
  <c r="S705" i="4" s="1"/>
  <c r="M422" i="3"/>
  <c r="T705" i="4" s="1"/>
  <c r="AK421" i="3"/>
  <c r="Y421" i="3"/>
  <c r="AG685" i="4" s="1"/>
  <c r="W421" i="3"/>
  <c r="S421" i="3"/>
  <c r="AA685" i="4" s="1"/>
  <c r="N421" i="3"/>
  <c r="S685" i="4" s="1"/>
  <c r="M421" i="3"/>
  <c r="T685" i="4" s="1"/>
  <c r="AK420" i="3"/>
  <c r="Y420" i="3"/>
  <c r="AG695" i="4" s="1"/>
  <c r="W420" i="3"/>
  <c r="S420" i="3"/>
  <c r="AA695" i="4" s="1"/>
  <c r="N420" i="3"/>
  <c r="S695" i="4" s="1"/>
  <c r="M420" i="3"/>
  <c r="T695" i="4" s="1"/>
  <c r="AK419" i="3"/>
  <c r="Y419" i="3"/>
  <c r="AG704" i="4" s="1"/>
  <c r="W419" i="3"/>
  <c r="S419" i="3"/>
  <c r="AA704" i="4" s="1"/>
  <c r="N419" i="3"/>
  <c r="S704" i="4" s="1"/>
  <c r="M419" i="3"/>
  <c r="T704" i="4" s="1"/>
  <c r="AK418" i="3"/>
  <c r="Y418" i="3"/>
  <c r="AG687" i="4" s="1"/>
  <c r="W418" i="3"/>
  <c r="S418" i="3"/>
  <c r="AA687" i="4" s="1"/>
  <c r="N418" i="3"/>
  <c r="S687" i="4" s="1"/>
  <c r="M418" i="3"/>
  <c r="T687" i="4" s="1"/>
  <c r="AK417" i="3"/>
  <c r="Y417" i="3"/>
  <c r="AG699" i="4" s="1"/>
  <c r="W417" i="3"/>
  <c r="S417" i="3"/>
  <c r="AA699" i="4" s="1"/>
  <c r="N417" i="3"/>
  <c r="S699" i="4" s="1"/>
  <c r="M417" i="3"/>
  <c r="T699" i="4" s="1"/>
  <c r="AK416" i="3"/>
  <c r="Y416" i="3"/>
  <c r="AG701" i="4" s="1"/>
  <c r="W416" i="3"/>
  <c r="S416" i="3"/>
  <c r="AA701" i="4" s="1"/>
  <c r="N416" i="3"/>
  <c r="S701" i="4" s="1"/>
  <c r="M416" i="3"/>
  <c r="T701" i="4" s="1"/>
  <c r="AK415" i="3"/>
  <c r="Y415" i="3"/>
  <c r="AG703" i="4" s="1"/>
  <c r="W415" i="3"/>
  <c r="S415" i="3"/>
  <c r="AA703" i="4" s="1"/>
  <c r="N415" i="3"/>
  <c r="S703" i="4" s="1"/>
  <c r="M415" i="3"/>
  <c r="T703" i="4" s="1"/>
  <c r="AK414" i="3"/>
  <c r="Y414" i="3"/>
  <c r="AG688" i="4" s="1"/>
  <c r="W414" i="3"/>
  <c r="S414" i="3"/>
  <c r="AA688" i="4" s="1"/>
  <c r="N414" i="3"/>
  <c r="S688" i="4" s="1"/>
  <c r="M414" i="3"/>
  <c r="T688" i="4" s="1"/>
  <c r="AK413" i="3"/>
  <c r="Y413" i="3"/>
  <c r="AG690" i="4" s="1"/>
  <c r="W413" i="3"/>
  <c r="S413" i="3"/>
  <c r="AA690" i="4" s="1"/>
  <c r="N413" i="3"/>
  <c r="S690" i="4" s="1"/>
  <c r="M413" i="3"/>
  <c r="T690" i="4" s="1"/>
  <c r="AK412" i="3"/>
  <c r="Y412" i="3"/>
  <c r="AG691" i="4" s="1"/>
  <c r="W412" i="3"/>
  <c r="S412" i="3"/>
  <c r="AA691" i="4" s="1"/>
  <c r="N412" i="3"/>
  <c r="S691" i="4" s="1"/>
  <c r="M412" i="3"/>
  <c r="T691" i="4" s="1"/>
  <c r="AK411" i="3"/>
  <c r="Y411" i="3"/>
  <c r="AG684" i="4" s="1"/>
  <c r="W411" i="3"/>
  <c r="S411" i="3"/>
  <c r="AA684" i="4" s="1"/>
  <c r="N411" i="3"/>
  <c r="S684" i="4" s="1"/>
  <c r="M411" i="3"/>
  <c r="T684" i="4" s="1"/>
  <c r="AK410" i="3"/>
  <c r="Y410" i="3"/>
  <c r="AG665" i="4" s="1"/>
  <c r="W410" i="3"/>
  <c r="S410" i="3"/>
  <c r="AA665" i="4" s="1"/>
  <c r="N410" i="3"/>
  <c r="S665" i="4" s="1"/>
  <c r="M410" i="3"/>
  <c r="T665" i="4" s="1"/>
  <c r="AK409" i="3"/>
  <c r="Y409" i="3"/>
  <c r="AG683" i="4" s="1"/>
  <c r="W409" i="3"/>
  <c r="S409" i="3"/>
  <c r="AA683" i="4" s="1"/>
  <c r="N409" i="3"/>
  <c r="S683" i="4" s="1"/>
  <c r="M409" i="3"/>
  <c r="T683" i="4" s="1"/>
  <c r="AK408" i="3"/>
  <c r="Y408" i="3"/>
  <c r="AG682" i="4" s="1"/>
  <c r="W408" i="3"/>
  <c r="S408" i="3"/>
  <c r="AA682" i="4" s="1"/>
  <c r="N408" i="3"/>
  <c r="S682" i="4" s="1"/>
  <c r="M408" i="3"/>
  <c r="T682" i="4" s="1"/>
  <c r="AK407" i="3"/>
  <c r="Y407" i="3"/>
  <c r="AG667" i="4" s="1"/>
  <c r="W407" i="3"/>
  <c r="S407" i="3"/>
  <c r="AA667" i="4" s="1"/>
  <c r="N407" i="3"/>
  <c r="S667" i="4" s="1"/>
  <c r="M407" i="3"/>
  <c r="T667" i="4" s="1"/>
  <c r="AK406" i="3"/>
  <c r="Y406" i="3"/>
  <c r="AG666" i="4" s="1"/>
  <c r="W406" i="3"/>
  <c r="S406" i="3"/>
  <c r="AA666" i="4" s="1"/>
  <c r="N406" i="3"/>
  <c r="S666" i="4" s="1"/>
  <c r="M406" i="3"/>
  <c r="T666" i="4" s="1"/>
  <c r="AK405" i="3"/>
  <c r="Y405" i="3"/>
  <c r="AG681" i="4" s="1"/>
  <c r="W405" i="3"/>
  <c r="S405" i="3"/>
  <c r="AA681" i="4" s="1"/>
  <c r="N405" i="3"/>
  <c r="S681" i="4" s="1"/>
  <c r="M405" i="3"/>
  <c r="T681" i="4" s="1"/>
  <c r="AK404" i="3"/>
  <c r="Y404" i="3"/>
  <c r="AG680" i="4" s="1"/>
  <c r="W404" i="3"/>
  <c r="S404" i="3"/>
  <c r="AA680" i="4" s="1"/>
  <c r="N404" i="3"/>
  <c r="S680" i="4" s="1"/>
  <c r="M404" i="3"/>
  <c r="T680" i="4" s="1"/>
  <c r="AK403" i="3"/>
  <c r="Y403" i="3"/>
  <c r="AG679" i="4" s="1"/>
  <c r="W403" i="3"/>
  <c r="S403" i="3"/>
  <c r="AA679" i="4" s="1"/>
  <c r="N403" i="3"/>
  <c r="S679" i="4" s="1"/>
  <c r="M403" i="3"/>
  <c r="T679" i="4" s="1"/>
  <c r="AK402" i="3"/>
  <c r="Y402" i="3"/>
  <c r="AG678" i="4" s="1"/>
  <c r="W402" i="3"/>
  <c r="S402" i="3"/>
  <c r="AA678" i="4" s="1"/>
  <c r="N402" i="3"/>
  <c r="S678" i="4" s="1"/>
  <c r="M402" i="3"/>
  <c r="T678" i="4" s="1"/>
  <c r="AK401" i="3"/>
  <c r="Y401" i="3"/>
  <c r="AG677" i="4" s="1"/>
  <c r="W401" i="3"/>
  <c r="S401" i="3"/>
  <c r="AA677" i="4" s="1"/>
  <c r="N401" i="3"/>
  <c r="S677" i="4" s="1"/>
  <c r="M401" i="3"/>
  <c r="T677" i="4" s="1"/>
  <c r="AK400" i="3"/>
  <c r="Y400" i="3"/>
  <c r="AG676" i="4" s="1"/>
  <c r="W400" i="3"/>
  <c r="S400" i="3"/>
  <c r="AA676" i="4" s="1"/>
  <c r="N400" i="3"/>
  <c r="S676" i="4" s="1"/>
  <c r="M400" i="3"/>
  <c r="T676" i="4" s="1"/>
  <c r="AK399" i="3"/>
  <c r="Y399" i="3"/>
  <c r="AG675" i="4" s="1"/>
  <c r="W399" i="3"/>
  <c r="S399" i="3"/>
  <c r="AA675" i="4" s="1"/>
  <c r="N399" i="3"/>
  <c r="S675" i="4" s="1"/>
  <c r="M399" i="3"/>
  <c r="T675" i="4" s="1"/>
  <c r="AK398" i="3"/>
  <c r="Y398" i="3"/>
  <c r="AG668" i="4" s="1"/>
  <c r="W398" i="3"/>
  <c r="S398" i="3"/>
  <c r="AA668" i="4" s="1"/>
  <c r="N398" i="3"/>
  <c r="S668" i="4" s="1"/>
  <c r="M398" i="3"/>
  <c r="T668" i="4" s="1"/>
  <c r="AK397" i="3"/>
  <c r="Y397" i="3"/>
  <c r="AG664" i="4" s="1"/>
  <c r="W397" i="3"/>
  <c r="S397" i="3"/>
  <c r="AA664" i="4" s="1"/>
  <c r="N397" i="3"/>
  <c r="S664" i="4" s="1"/>
  <c r="M397" i="3"/>
  <c r="T664" i="4" s="1"/>
  <c r="AK396" i="3"/>
  <c r="Y396" i="3"/>
  <c r="AG674" i="4" s="1"/>
  <c r="W396" i="3"/>
  <c r="S396" i="3"/>
  <c r="AA674" i="4" s="1"/>
  <c r="N396" i="3"/>
  <c r="S674" i="4" s="1"/>
  <c r="M396" i="3"/>
  <c r="T674" i="4" s="1"/>
  <c r="AK395" i="3"/>
  <c r="Y395" i="3"/>
  <c r="AG673" i="4" s="1"/>
  <c r="W395" i="3"/>
  <c r="S395" i="3"/>
  <c r="AA673" i="4" s="1"/>
  <c r="N395" i="3"/>
  <c r="S673" i="4" s="1"/>
  <c r="M395" i="3"/>
  <c r="T673" i="4" s="1"/>
  <c r="AK394" i="3"/>
  <c r="Y394" i="3"/>
  <c r="AG672" i="4" s="1"/>
  <c r="W394" i="3"/>
  <c r="S394" i="3"/>
  <c r="AA672" i="4" s="1"/>
  <c r="N394" i="3"/>
  <c r="S672" i="4" s="1"/>
  <c r="M394" i="3"/>
  <c r="T672" i="4" s="1"/>
  <c r="AK393" i="3"/>
  <c r="Y393" i="3"/>
  <c r="AG671" i="4" s="1"/>
  <c r="W393" i="3"/>
  <c r="S393" i="3"/>
  <c r="AA671" i="4" s="1"/>
  <c r="N393" i="3"/>
  <c r="S671" i="4" s="1"/>
  <c r="M393" i="3"/>
  <c r="T671" i="4" s="1"/>
  <c r="AK392" i="3"/>
  <c r="Y392" i="3"/>
  <c r="AG670" i="4" s="1"/>
  <c r="W392" i="3"/>
  <c r="S392" i="3"/>
  <c r="AA670" i="4" s="1"/>
  <c r="N392" i="3"/>
  <c r="S670" i="4" s="1"/>
  <c r="M392" i="3"/>
  <c r="T670" i="4" s="1"/>
  <c r="AK391" i="3"/>
  <c r="Y391" i="3"/>
  <c r="AG669" i="4" s="1"/>
  <c r="W391" i="3"/>
  <c r="S391" i="3"/>
  <c r="AA669" i="4" s="1"/>
  <c r="N391" i="3"/>
  <c r="S669" i="4" s="1"/>
  <c r="M391" i="3"/>
  <c r="T669" i="4" s="1"/>
  <c r="AK390" i="3"/>
  <c r="Y390" i="3"/>
  <c r="AG657" i="4" s="1"/>
  <c r="W390" i="3"/>
  <c r="S390" i="3"/>
  <c r="AA657" i="4" s="1"/>
  <c r="N390" i="3"/>
  <c r="S657" i="4" s="1"/>
  <c r="M390" i="3"/>
  <c r="T657" i="4" s="1"/>
  <c r="AK389" i="3"/>
  <c r="Y389" i="3"/>
  <c r="AG654" i="4" s="1"/>
  <c r="W389" i="3"/>
  <c r="S389" i="3"/>
  <c r="AA654" i="4" s="1"/>
  <c r="N389" i="3"/>
  <c r="S654" i="4" s="1"/>
  <c r="M389" i="3"/>
  <c r="T654" i="4" s="1"/>
  <c r="AK388" i="3"/>
  <c r="Y388" i="3"/>
  <c r="AG652" i="4" s="1"/>
  <c r="W388" i="3"/>
  <c r="S388" i="3"/>
  <c r="AA652" i="4" s="1"/>
  <c r="N388" i="3"/>
  <c r="S652" i="4" s="1"/>
  <c r="M388" i="3"/>
  <c r="T652" i="4" s="1"/>
  <c r="AK387" i="3"/>
  <c r="Y387" i="3"/>
  <c r="AG653" i="4" s="1"/>
  <c r="W387" i="3"/>
  <c r="S387" i="3"/>
  <c r="AA653" i="4" s="1"/>
  <c r="N387" i="3"/>
  <c r="S653" i="4" s="1"/>
  <c r="M387" i="3"/>
  <c r="T653" i="4" s="1"/>
  <c r="AK386" i="3"/>
  <c r="Y386" i="3"/>
  <c r="AG658" i="4" s="1"/>
  <c r="W386" i="3"/>
  <c r="S386" i="3"/>
  <c r="AA658" i="4" s="1"/>
  <c r="N386" i="3"/>
  <c r="S658" i="4" s="1"/>
  <c r="M386" i="3"/>
  <c r="T658" i="4" s="1"/>
  <c r="AK385" i="3"/>
  <c r="Y385" i="3"/>
  <c r="AG661" i="4" s="1"/>
  <c r="W385" i="3"/>
  <c r="S385" i="3"/>
  <c r="AA661" i="4" s="1"/>
  <c r="N385" i="3"/>
  <c r="S661" i="4" s="1"/>
  <c r="M385" i="3"/>
  <c r="T661" i="4" s="1"/>
  <c r="AK384" i="3"/>
  <c r="Y384" i="3"/>
  <c r="AG659" i="4" s="1"/>
  <c r="W384" i="3"/>
  <c r="S384" i="3"/>
  <c r="AA659" i="4" s="1"/>
  <c r="N384" i="3"/>
  <c r="S659" i="4" s="1"/>
  <c r="M384" i="3"/>
  <c r="T659" i="4" s="1"/>
  <c r="AK383" i="3"/>
  <c r="Y383" i="3"/>
  <c r="AG660" i="4" s="1"/>
  <c r="W383" i="3"/>
  <c r="S383" i="3"/>
  <c r="AA660" i="4" s="1"/>
  <c r="N383" i="3"/>
  <c r="S660" i="4" s="1"/>
  <c r="M383" i="3"/>
  <c r="T660" i="4" s="1"/>
  <c r="AK382" i="3"/>
  <c r="Y382" i="3"/>
  <c r="AG662" i="4" s="1"/>
  <c r="W382" i="3"/>
  <c r="S382" i="3"/>
  <c r="AA662" i="4" s="1"/>
  <c r="N382" i="3"/>
  <c r="S662" i="4" s="1"/>
  <c r="M382" i="3"/>
  <c r="T662" i="4" s="1"/>
  <c r="AK381" i="3"/>
  <c r="Y381" i="3"/>
  <c r="AG656" i="4" s="1"/>
  <c r="W381" i="3"/>
  <c r="S381" i="3"/>
  <c r="AA656" i="4" s="1"/>
  <c r="N381" i="3"/>
  <c r="S656" i="4" s="1"/>
  <c r="M381" i="3"/>
  <c r="T656" i="4" s="1"/>
  <c r="AK380" i="3"/>
  <c r="Y380" i="3"/>
  <c r="AG663" i="4" s="1"/>
  <c r="W380" i="3"/>
  <c r="S380" i="3"/>
  <c r="AA663" i="4" s="1"/>
  <c r="N380" i="3"/>
  <c r="S663" i="4" s="1"/>
  <c r="M380" i="3"/>
  <c r="T663" i="4" s="1"/>
  <c r="AK379" i="3"/>
  <c r="Y379" i="3"/>
  <c r="AG655" i="4" s="1"/>
  <c r="W379" i="3"/>
  <c r="S379" i="3"/>
  <c r="AA655" i="4" s="1"/>
  <c r="N379" i="3"/>
  <c r="S655" i="4" s="1"/>
  <c r="M379" i="3"/>
  <c r="T655" i="4" s="1"/>
  <c r="AK378" i="3"/>
  <c r="Y378" i="3"/>
  <c r="AG651" i="4" s="1"/>
  <c r="W378" i="3"/>
  <c r="S378" i="3"/>
  <c r="AA651" i="4" s="1"/>
  <c r="N378" i="3"/>
  <c r="S651" i="4" s="1"/>
  <c r="M378" i="3"/>
  <c r="T651" i="4" s="1"/>
  <c r="AK377" i="3"/>
  <c r="Y377" i="3"/>
  <c r="AG650" i="4" s="1"/>
  <c r="W377" i="3"/>
  <c r="S377" i="3"/>
  <c r="AA650" i="4" s="1"/>
  <c r="N377" i="3"/>
  <c r="S650" i="4" s="1"/>
  <c r="M377" i="3"/>
  <c r="T650" i="4" s="1"/>
  <c r="AK376" i="3"/>
  <c r="Y376" i="3"/>
  <c r="AG649" i="4" s="1"/>
  <c r="W376" i="3"/>
  <c r="S376" i="3"/>
  <c r="AA649" i="4" s="1"/>
  <c r="N376" i="3"/>
  <c r="S649" i="4" s="1"/>
  <c r="M376" i="3"/>
  <c r="T649" i="4" s="1"/>
  <c r="AK375" i="3"/>
  <c r="Y375" i="3"/>
  <c r="AG648" i="4" s="1"/>
  <c r="W375" i="3"/>
  <c r="S375" i="3"/>
  <c r="AA648" i="4" s="1"/>
  <c r="N375" i="3"/>
  <c r="S648" i="4" s="1"/>
  <c r="M375" i="3"/>
  <c r="T648" i="4" s="1"/>
  <c r="AK374" i="3"/>
  <c r="Y374" i="3"/>
  <c r="AG647" i="4" s="1"/>
  <c r="W374" i="3"/>
  <c r="S374" i="3"/>
  <c r="AA647" i="4" s="1"/>
  <c r="N374" i="3"/>
  <c r="S647" i="4" s="1"/>
  <c r="M374" i="3"/>
  <c r="T647" i="4" s="1"/>
  <c r="AK373" i="3"/>
  <c r="Y373" i="3"/>
  <c r="AG645" i="4" s="1"/>
  <c r="W373" i="3"/>
  <c r="S373" i="3"/>
  <c r="AA645" i="4" s="1"/>
  <c r="N373" i="3"/>
  <c r="S645" i="4" s="1"/>
  <c r="M373" i="3"/>
  <c r="T645" i="4" s="1"/>
  <c r="AK372" i="3"/>
  <c r="Y372" i="3"/>
  <c r="W372" i="3"/>
  <c r="X372" i="3" s="1"/>
  <c r="S372" i="3"/>
  <c r="U372" i="3" s="1"/>
  <c r="N372" i="3"/>
  <c r="M372" i="3"/>
  <c r="AK371" i="3"/>
  <c r="Y371" i="3"/>
  <c r="W371" i="3"/>
  <c r="X371" i="3" s="1"/>
  <c r="S371" i="3"/>
  <c r="U371" i="3" s="1"/>
  <c r="R371" i="3" s="1"/>
  <c r="N371" i="3"/>
  <c r="M371" i="3"/>
  <c r="AK370" i="3"/>
  <c r="Y370" i="3"/>
  <c r="AG638" i="4" s="1"/>
  <c r="W370" i="3"/>
  <c r="S370" i="3"/>
  <c r="AA638" i="4" s="1"/>
  <c r="N370" i="3"/>
  <c r="S638" i="4" s="1"/>
  <c r="M370" i="3"/>
  <c r="T638" i="4" s="1"/>
  <c r="AK369" i="3"/>
  <c r="Y369" i="3"/>
  <c r="AG643" i="4" s="1"/>
  <c r="W369" i="3"/>
  <c r="S369" i="3"/>
  <c r="AA643" i="4" s="1"/>
  <c r="N369" i="3"/>
  <c r="S643" i="4" s="1"/>
  <c r="M369" i="3"/>
  <c r="T643" i="4" s="1"/>
  <c r="AK368" i="3"/>
  <c r="Y368" i="3"/>
  <c r="W368" i="3"/>
  <c r="X368" i="3" s="1"/>
  <c r="S368" i="3"/>
  <c r="N368" i="3"/>
  <c r="M368" i="3"/>
  <c r="AK367" i="3"/>
  <c r="Y367" i="3"/>
  <c r="AG639" i="4" s="1"/>
  <c r="W367" i="3"/>
  <c r="S367" i="3"/>
  <c r="AA639" i="4" s="1"/>
  <c r="N367" i="3"/>
  <c r="S639" i="4" s="1"/>
  <c r="M367" i="3"/>
  <c r="T639" i="4" s="1"/>
  <c r="AK366" i="3"/>
  <c r="Y366" i="3"/>
  <c r="AG641" i="4" s="1"/>
  <c r="W366" i="3"/>
  <c r="S366" i="3"/>
  <c r="AA641" i="4" s="1"/>
  <c r="N366" i="3"/>
  <c r="S641" i="4" s="1"/>
  <c r="M366" i="3"/>
  <c r="T641" i="4" s="1"/>
  <c r="AK365" i="3"/>
  <c r="Y365" i="3"/>
  <c r="AG642" i="4" s="1"/>
  <c r="W365" i="3"/>
  <c r="S365" i="3"/>
  <c r="AA642" i="4" s="1"/>
  <c r="N365" i="3"/>
  <c r="S642" i="4" s="1"/>
  <c r="M365" i="3"/>
  <c r="T642" i="4" s="1"/>
  <c r="AK364" i="3"/>
  <c r="Y364" i="3"/>
  <c r="W364" i="3"/>
  <c r="X364" i="3" s="1"/>
  <c r="S364" i="3"/>
  <c r="N364" i="3"/>
  <c r="M364" i="3"/>
  <c r="AK363" i="3"/>
  <c r="Y363" i="3"/>
  <c r="AG640" i="4" s="1"/>
  <c r="W363" i="3"/>
  <c r="S363" i="3"/>
  <c r="AA640" i="4" s="1"/>
  <c r="N363" i="3"/>
  <c r="S640" i="4" s="1"/>
  <c r="M363" i="3"/>
  <c r="T640" i="4" s="1"/>
  <c r="AK362" i="3"/>
  <c r="Y362" i="3"/>
  <c r="AG635" i="4" s="1"/>
  <c r="W362" i="3"/>
  <c r="S362" i="3"/>
  <c r="AA635" i="4" s="1"/>
  <c r="N362" i="3"/>
  <c r="S635" i="4" s="1"/>
  <c r="M362" i="3"/>
  <c r="T635" i="4" s="1"/>
  <c r="AK361" i="3"/>
  <c r="Y361" i="3"/>
  <c r="AG619" i="4" s="1"/>
  <c r="W361" i="3"/>
  <c r="S361" i="3"/>
  <c r="AA619" i="4" s="1"/>
  <c r="N361" i="3"/>
  <c r="S619" i="4" s="1"/>
  <c r="M361" i="3"/>
  <c r="T619" i="4" s="1"/>
  <c r="AK360" i="3"/>
  <c r="Y360" i="3"/>
  <c r="AG627" i="4" s="1"/>
  <c r="W360" i="3"/>
  <c r="S360" i="3"/>
  <c r="N360" i="3"/>
  <c r="S627" i="4" s="1"/>
  <c r="M360" i="3"/>
  <c r="T627" i="4" s="1"/>
  <c r="AK359" i="3"/>
  <c r="Y359" i="3"/>
  <c r="AG631" i="4" s="1"/>
  <c r="W359" i="3"/>
  <c r="S359" i="3"/>
  <c r="N359" i="3"/>
  <c r="S631" i="4" s="1"/>
  <c r="M359" i="3"/>
  <c r="T631" i="4" s="1"/>
  <c r="AK358" i="3"/>
  <c r="Y358" i="3"/>
  <c r="AG628" i="4" s="1"/>
  <c r="W358" i="3"/>
  <c r="S358" i="3"/>
  <c r="N358" i="3"/>
  <c r="S628" i="4" s="1"/>
  <c r="M358" i="3"/>
  <c r="T628" i="4" s="1"/>
  <c r="AK357" i="3"/>
  <c r="Y357" i="3"/>
  <c r="AG629" i="4" s="1"/>
  <c r="W357" i="3"/>
  <c r="S357" i="3"/>
  <c r="N357" i="3"/>
  <c r="S629" i="4" s="1"/>
  <c r="M357" i="3"/>
  <c r="T629" i="4" s="1"/>
  <c r="AK356" i="3"/>
  <c r="Y356" i="3"/>
  <c r="AG623" i="4" s="1"/>
  <c r="W356" i="3"/>
  <c r="S356" i="3"/>
  <c r="N356" i="3"/>
  <c r="S623" i="4" s="1"/>
  <c r="M356" i="3"/>
  <c r="T623" i="4" s="1"/>
  <c r="AK355" i="3"/>
  <c r="Y355" i="3"/>
  <c r="AG620" i="4" s="1"/>
  <c r="W355" i="3"/>
  <c r="S355" i="3"/>
  <c r="N355" i="3"/>
  <c r="S620" i="4" s="1"/>
  <c r="M355" i="3"/>
  <c r="T620" i="4" s="1"/>
  <c r="AK354" i="3"/>
  <c r="Y354" i="3"/>
  <c r="AG621" i="4" s="1"/>
  <c r="W354" i="3"/>
  <c r="S354" i="3"/>
  <c r="N354" i="3"/>
  <c r="S621" i="4" s="1"/>
  <c r="M354" i="3"/>
  <c r="T621" i="4" s="1"/>
  <c r="AK353" i="3"/>
  <c r="Y353" i="3"/>
  <c r="AG613" i="4" s="1"/>
  <c r="W353" i="3"/>
  <c r="S353" i="3"/>
  <c r="N353" i="3"/>
  <c r="S613" i="4" s="1"/>
  <c r="M353" i="3"/>
  <c r="T613" i="4" s="1"/>
  <c r="AK352" i="3"/>
  <c r="Y352" i="3"/>
  <c r="AG600" i="4" s="1"/>
  <c r="W352" i="3"/>
  <c r="S352" i="3"/>
  <c r="N352" i="3"/>
  <c r="S600" i="4" s="1"/>
  <c r="M352" i="3"/>
  <c r="T600" i="4" s="1"/>
  <c r="AK351" i="3"/>
  <c r="Y351" i="3"/>
  <c r="AG605" i="4" s="1"/>
  <c r="W351" i="3"/>
  <c r="S351" i="3"/>
  <c r="N351" i="3"/>
  <c r="S605" i="4" s="1"/>
  <c r="M351" i="3"/>
  <c r="T605" i="4" s="1"/>
  <c r="AK350" i="3"/>
  <c r="Y350" i="3"/>
  <c r="W350" i="3"/>
  <c r="X350" i="3" s="1"/>
  <c r="S350" i="3"/>
  <c r="U350" i="3" s="1"/>
  <c r="R350" i="3" s="1"/>
  <c r="N350" i="3"/>
  <c r="M350" i="3"/>
  <c r="AK349" i="3"/>
  <c r="Y349" i="3"/>
  <c r="AG633" i="4" s="1"/>
  <c r="W349" i="3"/>
  <c r="S349" i="3"/>
  <c r="N349" i="3"/>
  <c r="S633" i="4" s="1"/>
  <c r="M349" i="3"/>
  <c r="T633" i="4" s="1"/>
  <c r="AK348" i="3"/>
  <c r="Y348" i="3"/>
  <c r="AG632" i="4" s="1"/>
  <c r="W348" i="3"/>
  <c r="S348" i="3"/>
  <c r="N348" i="3"/>
  <c r="S632" i="4" s="1"/>
  <c r="M348" i="3"/>
  <c r="T632" i="4" s="1"/>
  <c r="AK347" i="3"/>
  <c r="Y347" i="3"/>
  <c r="AG622" i="4" s="1"/>
  <c r="W347" i="3"/>
  <c r="S347" i="3"/>
  <c r="N347" i="3"/>
  <c r="S622" i="4" s="1"/>
  <c r="M347" i="3"/>
  <c r="T622" i="4" s="1"/>
  <c r="AK346" i="3"/>
  <c r="Y346" i="3"/>
  <c r="AG603" i="4" s="1"/>
  <c r="W346" i="3"/>
  <c r="S346" i="3"/>
  <c r="N346" i="3"/>
  <c r="S603" i="4" s="1"/>
  <c r="M346" i="3"/>
  <c r="T603" i="4" s="1"/>
  <c r="AK345" i="3"/>
  <c r="Y345" i="3"/>
  <c r="AG618" i="4" s="1"/>
  <c r="W345" i="3"/>
  <c r="S345" i="3"/>
  <c r="N345" i="3"/>
  <c r="S618" i="4" s="1"/>
  <c r="M345" i="3"/>
  <c r="T618" i="4" s="1"/>
  <c r="AK344" i="3"/>
  <c r="Y344" i="3"/>
  <c r="AG616" i="4" s="1"/>
  <c r="W344" i="3"/>
  <c r="S344" i="3"/>
  <c r="N344" i="3"/>
  <c r="S616" i="4" s="1"/>
  <c r="M344" i="3"/>
  <c r="T616" i="4" s="1"/>
  <c r="AK343" i="3"/>
  <c r="Y343" i="3"/>
  <c r="AG626" i="4" s="1"/>
  <c r="W343" i="3"/>
  <c r="S343" i="3"/>
  <c r="N343" i="3"/>
  <c r="S626" i="4" s="1"/>
  <c r="M343" i="3"/>
  <c r="T626" i="4" s="1"/>
  <c r="AK342" i="3"/>
  <c r="Y342" i="3"/>
  <c r="AG614" i="4" s="1"/>
  <c r="W342" i="3"/>
  <c r="S342" i="3"/>
  <c r="N342" i="3"/>
  <c r="S614" i="4" s="1"/>
  <c r="M342" i="3"/>
  <c r="T614" i="4" s="1"/>
  <c r="AK341" i="3"/>
  <c r="Y341" i="3"/>
  <c r="AG615" i="4" s="1"/>
  <c r="W341" i="3"/>
  <c r="S341" i="3"/>
  <c r="N341" i="3"/>
  <c r="S615" i="4" s="1"/>
  <c r="M341" i="3"/>
  <c r="T615" i="4" s="1"/>
  <c r="AK340" i="3"/>
  <c r="Y340" i="3"/>
  <c r="AG607" i="4" s="1"/>
  <c r="W340" i="3"/>
  <c r="S340" i="3"/>
  <c r="N340" i="3"/>
  <c r="S607" i="4" s="1"/>
  <c r="M340" i="3"/>
  <c r="T607" i="4" s="1"/>
  <c r="AK339" i="3"/>
  <c r="Y339" i="3"/>
  <c r="AG612" i="4" s="1"/>
  <c r="W339" i="3"/>
  <c r="S339" i="3"/>
  <c r="N339" i="3"/>
  <c r="S612" i="4" s="1"/>
  <c r="M339" i="3"/>
  <c r="T612" i="4" s="1"/>
  <c r="AK338" i="3"/>
  <c r="Y338" i="3"/>
  <c r="AG606" i="4" s="1"/>
  <c r="W338" i="3"/>
  <c r="S338" i="3"/>
  <c r="N338" i="3"/>
  <c r="S606" i="4" s="1"/>
  <c r="M338" i="3"/>
  <c r="T606" i="4" s="1"/>
  <c r="AK337" i="3"/>
  <c r="Y337" i="3"/>
  <c r="W337" i="3"/>
  <c r="X337" i="3" s="1"/>
  <c r="S337" i="3"/>
  <c r="U337" i="3" s="1"/>
  <c r="R337" i="3" s="1"/>
  <c r="N337" i="3"/>
  <c r="M337" i="3"/>
  <c r="AK336" i="3"/>
  <c r="Y336" i="3"/>
  <c r="AG609" i="4" s="1"/>
  <c r="W336" i="3"/>
  <c r="S336" i="3"/>
  <c r="N336" i="3"/>
  <c r="S609" i="4" s="1"/>
  <c r="M336" i="3"/>
  <c r="T609" i="4" s="1"/>
  <c r="AK335" i="3"/>
  <c r="Y335" i="3"/>
  <c r="AG624" i="4" s="1"/>
  <c r="W335" i="3"/>
  <c r="S335" i="3"/>
  <c r="N335" i="3"/>
  <c r="S624" i="4" s="1"/>
  <c r="M335" i="3"/>
  <c r="T624" i="4" s="1"/>
  <c r="AK334" i="3"/>
  <c r="Y334" i="3"/>
  <c r="AG630" i="4" s="1"/>
  <c r="W334" i="3"/>
  <c r="S334" i="3"/>
  <c r="N334" i="3"/>
  <c r="S630" i="4" s="1"/>
  <c r="M334" i="3"/>
  <c r="T630" i="4" s="1"/>
  <c r="AK333" i="3"/>
  <c r="Y333" i="3"/>
  <c r="AG602" i="4" s="1"/>
  <c r="W333" i="3"/>
  <c r="S333" i="3"/>
  <c r="N333" i="3"/>
  <c r="S602" i="4" s="1"/>
  <c r="M333" i="3"/>
  <c r="T602" i="4" s="1"/>
  <c r="AK332" i="3"/>
  <c r="Y332" i="3"/>
  <c r="AG625" i="4" s="1"/>
  <c r="W332" i="3"/>
  <c r="S332" i="3"/>
  <c r="N332" i="3"/>
  <c r="S625" i="4" s="1"/>
  <c r="M332" i="3"/>
  <c r="T625" i="4" s="1"/>
  <c r="AK331" i="3"/>
  <c r="Y331" i="3"/>
  <c r="AG611" i="4" s="1"/>
  <c r="W331" i="3"/>
  <c r="S331" i="3"/>
  <c r="N331" i="3"/>
  <c r="S611" i="4" s="1"/>
  <c r="M331" i="3"/>
  <c r="T611" i="4" s="1"/>
  <c r="AK330" i="3"/>
  <c r="Y330" i="3"/>
  <c r="AG610" i="4" s="1"/>
  <c r="W330" i="3"/>
  <c r="S330" i="3"/>
  <c r="N330" i="3"/>
  <c r="S610" i="4" s="1"/>
  <c r="M330" i="3"/>
  <c r="T610" i="4" s="1"/>
  <c r="AK329" i="3"/>
  <c r="Y329" i="3"/>
  <c r="AG617" i="4" s="1"/>
  <c r="W329" i="3"/>
  <c r="S329" i="3"/>
  <c r="N329" i="3"/>
  <c r="S617" i="4" s="1"/>
  <c r="M329" i="3"/>
  <c r="T617" i="4" s="1"/>
  <c r="AK328" i="3"/>
  <c r="Y328" i="3"/>
  <c r="AG601" i="4" s="1"/>
  <c r="W328" i="3"/>
  <c r="S328" i="3"/>
  <c r="N328" i="3"/>
  <c r="S601" i="4" s="1"/>
  <c r="M328" i="3"/>
  <c r="T601" i="4" s="1"/>
  <c r="AK327" i="3"/>
  <c r="Y327" i="3"/>
  <c r="AG634" i="4" s="1"/>
  <c r="W327" i="3"/>
  <c r="S327" i="3"/>
  <c r="AA634" i="4" s="1"/>
  <c r="N327" i="3"/>
  <c r="S634" i="4" s="1"/>
  <c r="AK326" i="3"/>
  <c r="Y326" i="3"/>
  <c r="AG599" i="4" s="1"/>
  <c r="W326" i="3"/>
  <c r="AE599" i="4" s="1"/>
  <c r="S326" i="3"/>
  <c r="N326" i="3"/>
  <c r="S599" i="4" s="1"/>
  <c r="AK325" i="3"/>
  <c r="Y325" i="3"/>
  <c r="AG608" i="4" s="1"/>
  <c r="W325" i="3"/>
  <c r="AE608" i="4" s="1"/>
  <c r="S325" i="3"/>
  <c r="N325" i="3"/>
  <c r="S608" i="4" s="1"/>
  <c r="M325" i="3"/>
  <c r="T608" i="4" s="1"/>
  <c r="AK324" i="3"/>
  <c r="Y324" i="3"/>
  <c r="AG604" i="4" s="1"/>
  <c r="W324" i="3"/>
  <c r="S324" i="3"/>
  <c r="AA604" i="4" s="1"/>
  <c r="N324" i="3"/>
  <c r="S604" i="4" s="1"/>
  <c r="AK323" i="3"/>
  <c r="Y323" i="3"/>
  <c r="AG583" i="4" s="1"/>
  <c r="W323" i="3"/>
  <c r="AE583" i="4" s="1"/>
  <c r="S323" i="3"/>
  <c r="N323" i="3"/>
  <c r="S583" i="4" s="1"/>
  <c r="AK322" i="3"/>
  <c r="Y322" i="3"/>
  <c r="AG588" i="4" s="1"/>
  <c r="W322" i="3"/>
  <c r="AE588" i="4" s="1"/>
  <c r="S322" i="3"/>
  <c r="N322" i="3"/>
  <c r="S588" i="4" s="1"/>
  <c r="M322" i="3"/>
  <c r="T588" i="4" s="1"/>
  <c r="AK321" i="3"/>
  <c r="Y321" i="3"/>
  <c r="W321" i="3"/>
  <c r="X321" i="3" s="1"/>
  <c r="S321" i="3"/>
  <c r="U321" i="3" s="1"/>
  <c r="R321" i="3" s="1"/>
  <c r="N321" i="3"/>
  <c r="M321" i="3" s="1"/>
  <c r="AK320" i="3"/>
  <c r="Y320" i="3"/>
  <c r="AG576" i="4" s="1"/>
  <c r="W320" i="3"/>
  <c r="AE576" i="4" s="1"/>
  <c r="S320" i="3"/>
  <c r="N320" i="3"/>
  <c r="S576" i="4" s="1"/>
  <c r="AK319" i="3"/>
  <c r="Y319" i="3"/>
  <c r="AG592" i="4" s="1"/>
  <c r="W319" i="3"/>
  <c r="AE592" i="4" s="1"/>
  <c r="S319" i="3"/>
  <c r="N319" i="3"/>
  <c r="S592" i="4" s="1"/>
  <c r="M319" i="3"/>
  <c r="T592" i="4" s="1"/>
  <c r="AK318" i="3"/>
  <c r="Y318" i="3"/>
  <c r="AG589" i="4" s="1"/>
  <c r="W318" i="3"/>
  <c r="S318" i="3"/>
  <c r="AA589" i="4" s="1"/>
  <c r="N318" i="3"/>
  <c r="S589" i="4" s="1"/>
  <c r="AK317" i="3"/>
  <c r="Y317" i="3"/>
  <c r="W317" i="3"/>
  <c r="S317" i="3"/>
  <c r="U317" i="3" s="1"/>
  <c r="R317" i="3" s="1"/>
  <c r="N317" i="3"/>
  <c r="M317" i="3" s="1"/>
  <c r="AK316" i="3"/>
  <c r="Y316" i="3"/>
  <c r="AG598" i="4" s="1"/>
  <c r="W316" i="3"/>
  <c r="AE598" i="4" s="1"/>
  <c r="S316" i="3"/>
  <c r="N316" i="3"/>
  <c r="S598" i="4" s="1"/>
  <c r="M316" i="3"/>
  <c r="T598" i="4" s="1"/>
  <c r="AK315" i="3"/>
  <c r="Y315" i="3"/>
  <c r="AG579" i="4" s="1"/>
  <c r="W315" i="3"/>
  <c r="S315" i="3"/>
  <c r="AA579" i="4" s="1"/>
  <c r="N315" i="3"/>
  <c r="S579" i="4" s="1"/>
  <c r="AK314" i="3"/>
  <c r="Y314" i="3"/>
  <c r="AG580" i="4" s="1"/>
  <c r="W314" i="3"/>
  <c r="AE580" i="4" s="1"/>
  <c r="S314" i="3"/>
  <c r="N314" i="3"/>
  <c r="S580" i="4" s="1"/>
  <c r="AK313" i="3"/>
  <c r="Y313" i="3"/>
  <c r="W313" i="3"/>
  <c r="S313" i="3"/>
  <c r="U313" i="3" s="1"/>
  <c r="R313" i="3" s="1"/>
  <c r="N313" i="3"/>
  <c r="M313" i="3"/>
  <c r="AK312" i="3"/>
  <c r="Y312" i="3"/>
  <c r="AG585" i="4" s="1"/>
  <c r="W312" i="3"/>
  <c r="S312" i="3"/>
  <c r="AA585" i="4" s="1"/>
  <c r="N312" i="3"/>
  <c r="S585" i="4" s="1"/>
  <c r="AK311" i="3"/>
  <c r="Y311" i="3"/>
  <c r="AG590" i="4" s="1"/>
  <c r="W311" i="3"/>
  <c r="AE590" i="4" s="1"/>
  <c r="S311" i="3"/>
  <c r="N311" i="3"/>
  <c r="S590" i="4" s="1"/>
  <c r="AK310" i="3"/>
  <c r="Y310" i="3"/>
  <c r="AG582" i="4" s="1"/>
  <c r="W310" i="3"/>
  <c r="AE582" i="4" s="1"/>
  <c r="S310" i="3"/>
  <c r="N310" i="3"/>
  <c r="S582" i="4" s="1"/>
  <c r="M310" i="3"/>
  <c r="T582" i="4" s="1"/>
  <c r="AK309" i="3"/>
  <c r="Y309" i="3"/>
  <c r="AG578" i="4" s="1"/>
  <c r="W309" i="3"/>
  <c r="S309" i="3"/>
  <c r="AA578" i="4" s="1"/>
  <c r="N309" i="3"/>
  <c r="S578" i="4" s="1"/>
  <c r="AK308" i="3"/>
  <c r="Y308" i="3"/>
  <c r="AG577" i="4" s="1"/>
  <c r="W308" i="3"/>
  <c r="AE577" i="4" s="1"/>
  <c r="S308" i="3"/>
  <c r="N308" i="3"/>
  <c r="S577" i="4" s="1"/>
  <c r="AK307" i="3"/>
  <c r="Y307" i="3"/>
  <c r="W307" i="3"/>
  <c r="S307" i="3"/>
  <c r="U307" i="3" s="1"/>
  <c r="R307" i="3" s="1"/>
  <c r="N307" i="3"/>
  <c r="M307" i="3"/>
  <c r="AK306" i="3"/>
  <c r="Y306" i="3"/>
  <c r="AG581" i="4" s="1"/>
  <c r="W306" i="3"/>
  <c r="S306" i="3"/>
  <c r="AA581" i="4" s="1"/>
  <c r="N306" i="3"/>
  <c r="S581" i="4" s="1"/>
  <c r="AK305" i="3"/>
  <c r="Y305" i="3"/>
  <c r="AG575" i="4" s="1"/>
  <c r="W305" i="3"/>
  <c r="AE575" i="4" s="1"/>
  <c r="S305" i="3"/>
  <c r="N305" i="3"/>
  <c r="S575" i="4" s="1"/>
  <c r="AK304" i="3"/>
  <c r="Y304" i="3"/>
  <c r="W304" i="3"/>
  <c r="S304" i="3"/>
  <c r="U304" i="3" s="1"/>
  <c r="R304" i="3" s="1"/>
  <c r="N304" i="3"/>
  <c r="M304" i="3"/>
  <c r="AK303" i="3"/>
  <c r="Y303" i="3"/>
  <c r="AG593" i="4" s="1"/>
  <c r="W303" i="3"/>
  <c r="S303" i="3"/>
  <c r="AA593" i="4" s="1"/>
  <c r="N303" i="3"/>
  <c r="S593" i="4" s="1"/>
  <c r="AK302" i="3"/>
  <c r="Y302" i="3"/>
  <c r="AG584" i="4" s="1"/>
  <c r="W302" i="3"/>
  <c r="AE584" i="4" s="1"/>
  <c r="S302" i="3"/>
  <c r="N302" i="3"/>
  <c r="S584" i="4" s="1"/>
  <c r="AK301" i="3"/>
  <c r="Y301" i="3"/>
  <c r="W301" i="3"/>
  <c r="S301" i="3"/>
  <c r="U301" i="3" s="1"/>
  <c r="R301" i="3" s="1"/>
  <c r="N301" i="3"/>
  <c r="M301" i="3"/>
  <c r="AK300" i="3"/>
  <c r="Y300" i="3"/>
  <c r="AG591" i="4" s="1"/>
  <c r="W300" i="3"/>
  <c r="S300" i="3"/>
  <c r="AA591" i="4" s="1"/>
  <c r="N300" i="3"/>
  <c r="S591" i="4" s="1"/>
  <c r="AK299" i="3"/>
  <c r="Y299" i="3"/>
  <c r="AG586" i="4" s="1"/>
  <c r="W299" i="3"/>
  <c r="AE586" i="4" s="1"/>
  <c r="S299" i="3"/>
  <c r="N299" i="3"/>
  <c r="S586" i="4" s="1"/>
  <c r="AK298" i="3"/>
  <c r="Y298" i="3"/>
  <c r="AG587" i="4" s="1"/>
  <c r="W298" i="3"/>
  <c r="AE587" i="4" s="1"/>
  <c r="S298" i="3"/>
  <c r="N298" i="3"/>
  <c r="S587" i="4" s="1"/>
  <c r="M298" i="3"/>
  <c r="T587" i="4" s="1"/>
  <c r="AK297" i="3"/>
  <c r="Y297" i="3"/>
  <c r="AG597" i="4" s="1"/>
  <c r="W297" i="3"/>
  <c r="S297" i="3"/>
  <c r="AA597" i="4" s="1"/>
  <c r="N297" i="3"/>
  <c r="S597" i="4" s="1"/>
  <c r="M297" i="3"/>
  <c r="T597" i="4" s="1"/>
  <c r="AK296" i="3"/>
  <c r="Y296" i="3"/>
  <c r="W296" i="3"/>
  <c r="X296" i="3" s="1"/>
  <c r="S296" i="3"/>
  <c r="U296" i="3" s="1"/>
  <c r="R296" i="3" s="1"/>
  <c r="N296" i="3"/>
  <c r="M296" i="3" s="1"/>
  <c r="AK295" i="3"/>
  <c r="Y295" i="3"/>
  <c r="AG574" i="4" s="1"/>
  <c r="W295" i="3"/>
  <c r="AE574" i="4" s="1"/>
  <c r="S295" i="3"/>
  <c r="N295" i="3"/>
  <c r="S574" i="4" s="1"/>
  <c r="M295" i="3"/>
  <c r="T574" i="4" s="1"/>
  <c r="AK294" i="3"/>
  <c r="Y294" i="3"/>
  <c r="AG596" i="4" s="1"/>
  <c r="W294" i="3"/>
  <c r="S294" i="3"/>
  <c r="AA596" i="4" s="1"/>
  <c r="N294" i="3"/>
  <c r="S596" i="4" s="1"/>
  <c r="M294" i="3"/>
  <c r="T596" i="4" s="1"/>
  <c r="AK293" i="3"/>
  <c r="Y293" i="3"/>
  <c r="W293" i="3"/>
  <c r="X293" i="3" s="1"/>
  <c r="S293" i="3"/>
  <c r="U293" i="3" s="1"/>
  <c r="R293" i="3" s="1"/>
  <c r="N293" i="3"/>
  <c r="M293" i="3" s="1"/>
  <c r="AK292" i="3"/>
  <c r="Y292" i="3"/>
  <c r="AG595" i="4" s="1"/>
  <c r="W292" i="3"/>
  <c r="AE595" i="4" s="1"/>
  <c r="S292" i="3"/>
  <c r="N292" i="3"/>
  <c r="S595" i="4" s="1"/>
  <c r="M292" i="3"/>
  <c r="T595" i="4" s="1"/>
  <c r="AK291" i="3"/>
  <c r="Y291" i="3"/>
  <c r="AG594" i="4" s="1"/>
  <c r="W291" i="3"/>
  <c r="S291" i="3"/>
  <c r="AA594" i="4" s="1"/>
  <c r="N291" i="3"/>
  <c r="S594" i="4" s="1"/>
  <c r="M291" i="3"/>
  <c r="T594" i="4" s="1"/>
  <c r="AK290" i="3"/>
  <c r="Y290" i="3"/>
  <c r="AG573" i="4" s="1"/>
  <c r="W290" i="3"/>
  <c r="S290" i="3"/>
  <c r="AA573" i="4" s="1"/>
  <c r="N290" i="3"/>
  <c r="S573" i="4" s="1"/>
  <c r="AK289" i="3"/>
  <c r="Y289" i="3"/>
  <c r="W289" i="3"/>
  <c r="S289" i="3"/>
  <c r="U289" i="3" s="1"/>
  <c r="N289" i="3"/>
  <c r="M289" i="3"/>
  <c r="AK288" i="3"/>
  <c r="Y288" i="3"/>
  <c r="AG570" i="4" s="1"/>
  <c r="W288" i="3"/>
  <c r="S288" i="3"/>
  <c r="AA570" i="4" s="1"/>
  <c r="N288" i="3"/>
  <c r="S570" i="4" s="1"/>
  <c r="M288" i="3"/>
  <c r="T570" i="4" s="1"/>
  <c r="AK287" i="3"/>
  <c r="Y287" i="3"/>
  <c r="AG569" i="4" s="1"/>
  <c r="W287" i="3"/>
  <c r="S287" i="3"/>
  <c r="AA569" i="4" s="1"/>
  <c r="N287" i="3"/>
  <c r="S569" i="4" s="1"/>
  <c r="AK286" i="3"/>
  <c r="Y286" i="3"/>
  <c r="AG568" i="4" s="1"/>
  <c r="W286" i="3"/>
  <c r="AE568" i="4" s="1"/>
  <c r="S286" i="3"/>
  <c r="N286" i="3"/>
  <c r="S568" i="4" s="1"/>
  <c r="M286" i="3"/>
  <c r="T568" i="4" s="1"/>
  <c r="AK285" i="3"/>
  <c r="Y285" i="3"/>
  <c r="AG567" i="4" s="1"/>
  <c r="W285" i="3"/>
  <c r="S285" i="3"/>
  <c r="AA567" i="4" s="1"/>
  <c r="N285" i="3"/>
  <c r="S567" i="4" s="1"/>
  <c r="M285" i="3"/>
  <c r="T567" i="4" s="1"/>
  <c r="AK284" i="3"/>
  <c r="Y284" i="3"/>
  <c r="AG566" i="4" s="1"/>
  <c r="W284" i="3"/>
  <c r="S284" i="3"/>
  <c r="AA566" i="4" s="1"/>
  <c r="N284" i="3"/>
  <c r="S566" i="4" s="1"/>
  <c r="AK283" i="3"/>
  <c r="Y283" i="3"/>
  <c r="AG565" i="4" s="1"/>
  <c r="W283" i="3"/>
  <c r="AE565" i="4" s="1"/>
  <c r="S283" i="3"/>
  <c r="N283" i="3"/>
  <c r="S565" i="4" s="1"/>
  <c r="M283" i="3"/>
  <c r="T565" i="4" s="1"/>
  <c r="AK282" i="3"/>
  <c r="Y282" i="3"/>
  <c r="W282" i="3"/>
  <c r="X282" i="3" s="1"/>
  <c r="S282" i="3"/>
  <c r="U282" i="3" s="1"/>
  <c r="R282" i="3" s="1"/>
  <c r="N282" i="3"/>
  <c r="M282" i="3"/>
  <c r="AK281" i="3"/>
  <c r="Y281" i="3"/>
  <c r="AG564" i="4" s="1"/>
  <c r="W281" i="3"/>
  <c r="S281" i="3"/>
  <c r="AA564" i="4" s="1"/>
  <c r="N281" i="3"/>
  <c r="S564" i="4" s="1"/>
  <c r="AK280" i="3"/>
  <c r="Y280" i="3"/>
  <c r="AG563" i="4" s="1"/>
  <c r="W280" i="3"/>
  <c r="AE563" i="4" s="1"/>
  <c r="S280" i="3"/>
  <c r="N280" i="3"/>
  <c r="S563" i="4" s="1"/>
  <c r="M280" i="3"/>
  <c r="T563" i="4" s="1"/>
  <c r="AK279" i="3"/>
  <c r="Y279" i="3"/>
  <c r="AG562" i="4" s="1"/>
  <c r="W279" i="3"/>
  <c r="S279" i="3"/>
  <c r="AA562" i="4" s="1"/>
  <c r="N279" i="3"/>
  <c r="S562" i="4" s="1"/>
  <c r="M279" i="3"/>
  <c r="T562" i="4" s="1"/>
  <c r="AK278" i="3"/>
  <c r="Y278" i="3"/>
  <c r="AG561" i="4" s="1"/>
  <c r="W278" i="3"/>
  <c r="S278" i="3"/>
  <c r="AA561" i="4" s="1"/>
  <c r="N278" i="3"/>
  <c r="S561" i="4" s="1"/>
  <c r="AK277" i="3"/>
  <c r="Y277" i="3"/>
  <c r="AG560" i="4" s="1"/>
  <c r="W277" i="3"/>
  <c r="AE560" i="4" s="1"/>
  <c r="S277" i="3"/>
  <c r="N277" i="3"/>
  <c r="S560" i="4" s="1"/>
  <c r="M277" i="3"/>
  <c r="T560" i="4" s="1"/>
  <c r="AK276" i="3"/>
  <c r="Y276" i="3"/>
  <c r="AG559" i="4" s="1"/>
  <c r="W276" i="3"/>
  <c r="S276" i="3"/>
  <c r="AA559" i="4" s="1"/>
  <c r="N276" i="3"/>
  <c r="S559" i="4" s="1"/>
  <c r="M276" i="3"/>
  <c r="T559" i="4" s="1"/>
  <c r="AK275" i="3"/>
  <c r="Y275" i="3"/>
  <c r="AG558" i="4" s="1"/>
  <c r="W275" i="3"/>
  <c r="S275" i="3"/>
  <c r="AA558" i="4" s="1"/>
  <c r="N275" i="3"/>
  <c r="S558" i="4" s="1"/>
  <c r="AK274" i="3"/>
  <c r="Y274" i="3"/>
  <c r="W274" i="3"/>
  <c r="S274" i="3"/>
  <c r="U274" i="3" s="1"/>
  <c r="N274" i="3"/>
  <c r="M274" i="3"/>
  <c r="AK273" i="3"/>
  <c r="Y273" i="3"/>
  <c r="AG555" i="4" s="1"/>
  <c r="W273" i="3"/>
  <c r="S273" i="3"/>
  <c r="AA555" i="4" s="1"/>
  <c r="N273" i="3"/>
  <c r="S555" i="4" s="1"/>
  <c r="M273" i="3"/>
  <c r="T555" i="4" s="1"/>
  <c r="AK272" i="3"/>
  <c r="Y272" i="3"/>
  <c r="W272" i="3"/>
  <c r="X272" i="3" s="1"/>
  <c r="S272" i="3"/>
  <c r="N272" i="3"/>
  <c r="M272" i="3" s="1"/>
  <c r="AK271" i="3"/>
  <c r="Y271" i="3"/>
  <c r="AG552" i="4" s="1"/>
  <c r="W271" i="3"/>
  <c r="AE552" i="4" s="1"/>
  <c r="S271" i="3"/>
  <c r="N271" i="3"/>
  <c r="S552" i="4" s="1"/>
  <c r="M271" i="3"/>
  <c r="T552" i="4" s="1"/>
  <c r="AK270" i="3"/>
  <c r="Y270" i="3"/>
  <c r="AG551" i="4" s="1"/>
  <c r="W270" i="3"/>
  <c r="S270" i="3"/>
  <c r="AA551" i="4" s="1"/>
  <c r="N270" i="3"/>
  <c r="S551" i="4" s="1"/>
  <c r="M270" i="3"/>
  <c r="T551" i="4" s="1"/>
  <c r="AK269" i="3"/>
  <c r="Y269" i="3"/>
  <c r="AG550" i="4" s="1"/>
  <c r="W269" i="3"/>
  <c r="S269" i="3"/>
  <c r="AA550" i="4" s="1"/>
  <c r="N269" i="3"/>
  <c r="S550" i="4" s="1"/>
  <c r="AK268" i="3"/>
  <c r="Y268" i="3"/>
  <c r="AG549" i="4" s="1"/>
  <c r="W268" i="3"/>
  <c r="AE549" i="4" s="1"/>
  <c r="S268" i="3"/>
  <c r="N268" i="3"/>
  <c r="S549" i="4" s="1"/>
  <c r="M268" i="3"/>
  <c r="T549" i="4" s="1"/>
  <c r="AK267" i="3"/>
  <c r="Y267" i="3"/>
  <c r="AG548" i="4" s="1"/>
  <c r="W267" i="3"/>
  <c r="S267" i="3"/>
  <c r="AA548" i="4" s="1"/>
  <c r="N267" i="3"/>
  <c r="S548" i="4" s="1"/>
  <c r="M267" i="3"/>
  <c r="T548" i="4" s="1"/>
  <c r="AK266" i="3"/>
  <c r="Y266" i="3"/>
  <c r="W266" i="3"/>
  <c r="X266" i="3" s="1"/>
  <c r="S266" i="3"/>
  <c r="U266" i="3" s="1"/>
  <c r="R266" i="3" s="1"/>
  <c r="N266" i="3"/>
  <c r="M266" i="3" s="1"/>
  <c r="AK265" i="3"/>
  <c r="Y265" i="3"/>
  <c r="AG547" i="4" s="1"/>
  <c r="W265" i="3"/>
  <c r="AE547" i="4" s="1"/>
  <c r="S265" i="3"/>
  <c r="N265" i="3"/>
  <c r="S547" i="4" s="1"/>
  <c r="M265" i="3"/>
  <c r="T547" i="4" s="1"/>
  <c r="AK264" i="3"/>
  <c r="Y264" i="3"/>
  <c r="W264" i="3"/>
  <c r="X264" i="3" s="1"/>
  <c r="S264" i="3"/>
  <c r="U264" i="3" s="1"/>
  <c r="R264" i="3" s="1"/>
  <c r="N264" i="3"/>
  <c r="M264" i="3"/>
  <c r="AK263" i="3"/>
  <c r="Y263" i="3"/>
  <c r="AG546" i="4" s="1"/>
  <c r="W263" i="3"/>
  <c r="S263" i="3"/>
  <c r="AA546" i="4" s="1"/>
  <c r="N263" i="3"/>
  <c r="S546" i="4" s="1"/>
  <c r="AK262" i="3"/>
  <c r="Y262" i="3"/>
  <c r="AG545" i="4" s="1"/>
  <c r="W262" i="3"/>
  <c r="AE545" i="4" s="1"/>
  <c r="S262" i="3"/>
  <c r="N262" i="3"/>
  <c r="S545" i="4" s="1"/>
  <c r="M262" i="3"/>
  <c r="T545" i="4" s="1"/>
  <c r="AK261" i="3"/>
  <c r="Y261" i="3"/>
  <c r="AG544" i="4" s="1"/>
  <c r="W261" i="3"/>
  <c r="S261" i="3"/>
  <c r="AA544" i="4" s="1"/>
  <c r="N261" i="3"/>
  <c r="S544" i="4" s="1"/>
  <c r="M261" i="3"/>
  <c r="T544" i="4" s="1"/>
  <c r="AK260" i="3"/>
  <c r="Y260" i="3"/>
  <c r="AG543" i="4" s="1"/>
  <c r="W260" i="3"/>
  <c r="S260" i="3"/>
  <c r="AA543" i="4" s="1"/>
  <c r="N260" i="3"/>
  <c r="S543" i="4" s="1"/>
  <c r="AK259" i="3"/>
  <c r="Y259" i="3"/>
  <c r="AG542" i="4" s="1"/>
  <c r="W259" i="3"/>
  <c r="AE542" i="4" s="1"/>
  <c r="S259" i="3"/>
  <c r="N259" i="3"/>
  <c r="S542" i="4" s="1"/>
  <c r="M259" i="3"/>
  <c r="T542" i="4" s="1"/>
  <c r="AK258" i="3"/>
  <c r="Y258" i="3"/>
  <c r="W258" i="3"/>
  <c r="X258" i="3" s="1"/>
  <c r="S258" i="3"/>
  <c r="U258" i="3" s="1"/>
  <c r="R258" i="3" s="1"/>
  <c r="N258" i="3"/>
  <c r="M258" i="3"/>
  <c r="AK257" i="3"/>
  <c r="Y257" i="3"/>
  <c r="W257" i="3"/>
  <c r="X257" i="3" s="1"/>
  <c r="S257" i="3"/>
  <c r="N257" i="3"/>
  <c r="M257" i="3" s="1"/>
  <c r="AK256" i="3"/>
  <c r="Y256" i="3"/>
  <c r="AG539" i="4" s="1"/>
  <c r="W256" i="3"/>
  <c r="AE539" i="4" s="1"/>
  <c r="S256" i="3"/>
  <c r="N256" i="3"/>
  <c r="S539" i="4" s="1"/>
  <c r="M256" i="3"/>
  <c r="T539" i="4" s="1"/>
  <c r="AK255" i="3"/>
  <c r="Y255" i="3"/>
  <c r="W255" i="3"/>
  <c r="X255" i="3" s="1"/>
  <c r="S255" i="3"/>
  <c r="U255" i="3" s="1"/>
  <c r="N255" i="3"/>
  <c r="M255" i="3"/>
  <c r="AK254" i="3"/>
  <c r="Y254" i="3"/>
  <c r="AG536" i="4" s="1"/>
  <c r="W254" i="3"/>
  <c r="S254" i="3"/>
  <c r="AA536" i="4" s="1"/>
  <c r="N254" i="3"/>
  <c r="S536" i="4" s="1"/>
  <c r="AK253" i="3"/>
  <c r="Y253" i="3"/>
  <c r="AG535" i="4" s="1"/>
  <c r="W253" i="3"/>
  <c r="AE535" i="4" s="1"/>
  <c r="S253" i="3"/>
  <c r="N253" i="3"/>
  <c r="S535" i="4" s="1"/>
  <c r="M253" i="3"/>
  <c r="T535" i="4" s="1"/>
  <c r="AK252" i="3"/>
  <c r="Y252" i="3"/>
  <c r="AG534" i="4" s="1"/>
  <c r="W252" i="3"/>
  <c r="S252" i="3"/>
  <c r="AA534" i="4" s="1"/>
  <c r="N252" i="3"/>
  <c r="S534" i="4" s="1"/>
  <c r="M252" i="3"/>
  <c r="T534" i="4" s="1"/>
  <c r="AK251" i="3"/>
  <c r="Y251" i="3"/>
  <c r="AG533" i="4" s="1"/>
  <c r="W251" i="3"/>
  <c r="S251" i="3"/>
  <c r="AA533" i="4" s="1"/>
  <c r="N251" i="3"/>
  <c r="S533" i="4" s="1"/>
  <c r="AK250" i="3"/>
  <c r="Y250" i="3"/>
  <c r="AG532" i="4" s="1"/>
  <c r="W250" i="3"/>
  <c r="AE532" i="4" s="1"/>
  <c r="S250" i="3"/>
  <c r="N250" i="3"/>
  <c r="S532" i="4" s="1"/>
  <c r="M250" i="3"/>
  <c r="T532" i="4" s="1"/>
  <c r="AK249" i="3"/>
  <c r="Y249" i="3"/>
  <c r="AG531" i="4" s="1"/>
  <c r="W249" i="3"/>
  <c r="S249" i="3"/>
  <c r="AA531" i="4" s="1"/>
  <c r="N249" i="3"/>
  <c r="S531" i="4" s="1"/>
  <c r="M249" i="3"/>
  <c r="T531" i="4" s="1"/>
  <c r="AK248" i="3"/>
  <c r="Y248" i="3"/>
  <c r="W248" i="3"/>
  <c r="X248" i="3" s="1"/>
  <c r="S248" i="3"/>
  <c r="U248" i="3" s="1"/>
  <c r="R248" i="3" s="1"/>
  <c r="N248" i="3"/>
  <c r="M248" i="3" s="1"/>
  <c r="AK247" i="3"/>
  <c r="Y247" i="3"/>
  <c r="AG530" i="4" s="1"/>
  <c r="W247" i="3"/>
  <c r="AE530" i="4" s="1"/>
  <c r="S247" i="3"/>
  <c r="N247" i="3"/>
  <c r="S530" i="4" s="1"/>
  <c r="M247" i="3"/>
  <c r="T530" i="4" s="1"/>
  <c r="AK246" i="3"/>
  <c r="Y246" i="3"/>
  <c r="AG529" i="4" s="1"/>
  <c r="W246" i="3"/>
  <c r="S246" i="3"/>
  <c r="AA529" i="4" s="1"/>
  <c r="N246" i="3"/>
  <c r="S529" i="4" s="1"/>
  <c r="M246" i="3"/>
  <c r="T529" i="4" s="1"/>
  <c r="AK245" i="3"/>
  <c r="Y245" i="3"/>
  <c r="AG528" i="4" s="1"/>
  <c r="W245" i="3"/>
  <c r="S245" i="3"/>
  <c r="AA528" i="4" s="1"/>
  <c r="N245" i="3"/>
  <c r="S528" i="4" s="1"/>
  <c r="AK244" i="3"/>
  <c r="Y244" i="3"/>
  <c r="AG527" i="4" s="1"/>
  <c r="W244" i="3"/>
  <c r="AE527" i="4" s="1"/>
  <c r="S244" i="3"/>
  <c r="N244" i="3"/>
  <c r="S527" i="4" s="1"/>
  <c r="M244" i="3"/>
  <c r="T527" i="4" s="1"/>
  <c r="AK243" i="3"/>
  <c r="Y243" i="3"/>
  <c r="AG526" i="4" s="1"/>
  <c r="W243" i="3"/>
  <c r="S243" i="3"/>
  <c r="AA526" i="4" s="1"/>
  <c r="N243" i="3"/>
  <c r="S526" i="4" s="1"/>
  <c r="M243" i="3"/>
  <c r="T526" i="4" s="1"/>
  <c r="AK242" i="3"/>
  <c r="Y242" i="3"/>
  <c r="AG525" i="4" s="1"/>
  <c r="W242" i="3"/>
  <c r="S242" i="3"/>
  <c r="AA525" i="4" s="1"/>
  <c r="N242" i="3"/>
  <c r="S525" i="4" s="1"/>
  <c r="AK241" i="3"/>
  <c r="Y241" i="3"/>
  <c r="AG524" i="4" s="1"/>
  <c r="W241" i="3"/>
  <c r="AE524" i="4" s="1"/>
  <c r="S241" i="3"/>
  <c r="N241" i="3"/>
  <c r="S524" i="4" s="1"/>
  <c r="M241" i="3"/>
  <c r="T524" i="4" s="1"/>
  <c r="AK240" i="3"/>
  <c r="Y240" i="3"/>
  <c r="W240" i="3"/>
  <c r="X240" i="3" s="1"/>
  <c r="S240" i="3"/>
  <c r="U240" i="3" s="1"/>
  <c r="R240" i="3" s="1"/>
  <c r="N240" i="3"/>
  <c r="M240" i="3"/>
  <c r="AK239" i="3"/>
  <c r="Y239" i="3"/>
  <c r="AG523" i="4" s="1"/>
  <c r="W239" i="3"/>
  <c r="S239" i="3"/>
  <c r="AA523" i="4" s="1"/>
  <c r="N239" i="3"/>
  <c r="S523" i="4" s="1"/>
  <c r="AK238" i="3"/>
  <c r="Y238" i="3"/>
  <c r="W238" i="3"/>
  <c r="S238" i="3"/>
  <c r="U238" i="3" s="1"/>
  <c r="R238" i="3" s="1"/>
  <c r="N238" i="3"/>
  <c r="M238" i="3"/>
  <c r="AK237" i="3"/>
  <c r="Y237" i="3"/>
  <c r="W237" i="3"/>
  <c r="X237" i="3" s="1"/>
  <c r="S237" i="3"/>
  <c r="U237" i="3" s="1"/>
  <c r="R237" i="3" s="1"/>
  <c r="N237" i="3"/>
  <c r="M237" i="3"/>
  <c r="AK236" i="3"/>
  <c r="Y236" i="3"/>
  <c r="AG522" i="4" s="1"/>
  <c r="W236" i="3"/>
  <c r="S236" i="3"/>
  <c r="AA522" i="4" s="1"/>
  <c r="N236" i="3"/>
  <c r="S522" i="4" s="1"/>
  <c r="AK235" i="3"/>
  <c r="Y235" i="3"/>
  <c r="AG521" i="4" s="1"/>
  <c r="W235" i="3"/>
  <c r="AE521" i="4" s="1"/>
  <c r="S235" i="3"/>
  <c r="N235" i="3"/>
  <c r="S521" i="4" s="1"/>
  <c r="M235" i="3"/>
  <c r="T521" i="4" s="1"/>
  <c r="AK234" i="3"/>
  <c r="Y234" i="3"/>
  <c r="W234" i="3"/>
  <c r="X234" i="3" s="1"/>
  <c r="S234" i="3"/>
  <c r="U234" i="3" s="1"/>
  <c r="R234" i="3" s="1"/>
  <c r="N234" i="3"/>
  <c r="M234" i="3"/>
  <c r="AK233" i="3"/>
  <c r="Y233" i="3"/>
  <c r="W233" i="3"/>
  <c r="X233" i="3" s="1"/>
  <c r="S233" i="3"/>
  <c r="N233" i="3"/>
  <c r="M233" i="3" s="1"/>
  <c r="AK232" i="3"/>
  <c r="Y232" i="3"/>
  <c r="W232" i="3"/>
  <c r="S232" i="3"/>
  <c r="U232" i="3" s="1"/>
  <c r="R232" i="3" s="1"/>
  <c r="N232" i="3"/>
  <c r="M232" i="3"/>
  <c r="AK231" i="3"/>
  <c r="Y231" i="3"/>
  <c r="AG518" i="4" s="1"/>
  <c r="W231" i="3"/>
  <c r="S231" i="3"/>
  <c r="AA518" i="4" s="1"/>
  <c r="N231" i="3"/>
  <c r="S518" i="4" s="1"/>
  <c r="M231" i="3"/>
  <c r="T518" i="4" s="1"/>
  <c r="AK230" i="3"/>
  <c r="Y230" i="3"/>
  <c r="AG517" i="4" s="1"/>
  <c r="W230" i="3"/>
  <c r="S230" i="3"/>
  <c r="AA517" i="4" s="1"/>
  <c r="N230" i="3"/>
  <c r="S517" i="4" s="1"/>
  <c r="AK229" i="3"/>
  <c r="Y229" i="3"/>
  <c r="AG516" i="4" s="1"/>
  <c r="W229" i="3"/>
  <c r="AE516" i="4" s="1"/>
  <c r="S229" i="3"/>
  <c r="N229" i="3"/>
  <c r="S516" i="4" s="1"/>
  <c r="M229" i="3"/>
  <c r="T516" i="4" s="1"/>
  <c r="AK228" i="3"/>
  <c r="Y228" i="3"/>
  <c r="AG515" i="4" s="1"/>
  <c r="W228" i="3"/>
  <c r="S228" i="3"/>
  <c r="AA515" i="4" s="1"/>
  <c r="N228" i="3"/>
  <c r="S515" i="4" s="1"/>
  <c r="M228" i="3"/>
  <c r="T515" i="4" s="1"/>
  <c r="AK227" i="3"/>
  <c r="Y227" i="3"/>
  <c r="AG514" i="4" s="1"/>
  <c r="W227" i="3"/>
  <c r="S227" i="3"/>
  <c r="AA514" i="4" s="1"/>
  <c r="N227" i="3"/>
  <c r="S514" i="4" s="1"/>
  <c r="AK226" i="3"/>
  <c r="Y226" i="3"/>
  <c r="AG513" i="4" s="1"/>
  <c r="W226" i="3"/>
  <c r="AE513" i="4" s="1"/>
  <c r="S226" i="3"/>
  <c r="N226" i="3"/>
  <c r="S513" i="4" s="1"/>
  <c r="M226" i="3"/>
  <c r="T513" i="4" s="1"/>
  <c r="AK225" i="3"/>
  <c r="Y225" i="3"/>
  <c r="AG512" i="4" s="1"/>
  <c r="W225" i="3"/>
  <c r="S225" i="3"/>
  <c r="AA512" i="4" s="1"/>
  <c r="N225" i="3"/>
  <c r="S512" i="4" s="1"/>
  <c r="M225" i="3"/>
  <c r="T512" i="4" s="1"/>
  <c r="AK224" i="3"/>
  <c r="Y224" i="3"/>
  <c r="AG511" i="4" s="1"/>
  <c r="W224" i="3"/>
  <c r="S224" i="3"/>
  <c r="AA511" i="4" s="1"/>
  <c r="N224" i="3"/>
  <c r="S511" i="4" s="1"/>
  <c r="AK223" i="3"/>
  <c r="Y223" i="3"/>
  <c r="AG510" i="4" s="1"/>
  <c r="W223" i="3"/>
  <c r="AE510" i="4" s="1"/>
  <c r="S223" i="3"/>
  <c r="N223" i="3"/>
  <c r="S510" i="4" s="1"/>
  <c r="M223" i="3"/>
  <c r="T510" i="4" s="1"/>
  <c r="AK222" i="3"/>
  <c r="Y222" i="3"/>
  <c r="W222" i="3"/>
  <c r="X222" i="3" s="1"/>
  <c r="S222" i="3"/>
  <c r="U222" i="3" s="1"/>
  <c r="R222" i="3" s="1"/>
  <c r="N222" i="3"/>
  <c r="M222" i="3"/>
  <c r="AK221" i="3"/>
  <c r="Y221" i="3"/>
  <c r="W221" i="3"/>
  <c r="X221" i="3" s="1"/>
  <c r="S221" i="3"/>
  <c r="U221" i="3" s="1"/>
  <c r="R221" i="3" s="1"/>
  <c r="N221" i="3"/>
  <c r="M221" i="3" s="1"/>
  <c r="AK220" i="3"/>
  <c r="Y220" i="3"/>
  <c r="AG509" i="4" s="1"/>
  <c r="W220" i="3"/>
  <c r="AE509" i="4" s="1"/>
  <c r="S220" i="3"/>
  <c r="N220" i="3"/>
  <c r="S509" i="4" s="1"/>
  <c r="M220" i="3"/>
  <c r="T509" i="4" s="1"/>
  <c r="AK219" i="3"/>
  <c r="Y219" i="3"/>
  <c r="W219" i="3"/>
  <c r="X219" i="3" s="1"/>
  <c r="S219" i="3"/>
  <c r="U219" i="3" s="1"/>
  <c r="R219" i="3" s="1"/>
  <c r="N219" i="3"/>
  <c r="M219" i="3"/>
  <c r="AK218" i="3"/>
  <c r="Y218" i="3"/>
  <c r="AG508" i="4" s="1"/>
  <c r="W218" i="3"/>
  <c r="S218" i="3"/>
  <c r="AA508" i="4" s="1"/>
  <c r="N218" i="3"/>
  <c r="S508" i="4" s="1"/>
  <c r="AK217" i="3"/>
  <c r="Y217" i="3"/>
  <c r="AG507" i="4" s="1"/>
  <c r="W217" i="3"/>
  <c r="AE507" i="4" s="1"/>
  <c r="S217" i="3"/>
  <c r="N217" i="3"/>
  <c r="S507" i="4" s="1"/>
  <c r="M217" i="3"/>
  <c r="T507" i="4" s="1"/>
  <c r="AK216" i="3"/>
  <c r="Y216" i="3"/>
  <c r="W216" i="3"/>
  <c r="X216" i="3" s="1"/>
  <c r="S216" i="3"/>
  <c r="U216" i="3" s="1"/>
  <c r="N216" i="3"/>
  <c r="M216" i="3"/>
  <c r="AK215" i="3"/>
  <c r="Y215" i="3"/>
  <c r="AG504" i="4" s="1"/>
  <c r="W215" i="3"/>
  <c r="S215" i="3"/>
  <c r="AA504" i="4" s="1"/>
  <c r="N215" i="3"/>
  <c r="S504" i="4" s="1"/>
  <c r="AK214" i="3"/>
  <c r="Y214" i="3"/>
  <c r="AG503" i="4" s="1"/>
  <c r="W214" i="3"/>
  <c r="AE503" i="4" s="1"/>
  <c r="S214" i="3"/>
  <c r="N214" i="3"/>
  <c r="S503" i="4" s="1"/>
  <c r="M214" i="3"/>
  <c r="T503" i="4" s="1"/>
  <c r="AK213" i="3"/>
  <c r="Y213" i="3"/>
  <c r="AG502" i="4" s="1"/>
  <c r="W213" i="3"/>
  <c r="S213" i="3"/>
  <c r="AA502" i="4" s="1"/>
  <c r="N213" i="3"/>
  <c r="S502" i="4" s="1"/>
  <c r="M213" i="3"/>
  <c r="T502" i="4" s="1"/>
  <c r="AK212" i="3"/>
  <c r="Y212" i="3"/>
  <c r="W212" i="3"/>
  <c r="X212" i="3" s="1"/>
  <c r="S212" i="3"/>
  <c r="U212" i="3" s="1"/>
  <c r="N212" i="3"/>
  <c r="M212" i="3" s="1"/>
  <c r="AK211" i="3"/>
  <c r="Y211" i="3"/>
  <c r="W211" i="3"/>
  <c r="S211" i="3"/>
  <c r="U211" i="3" s="1"/>
  <c r="R211" i="3" s="1"/>
  <c r="N211" i="3"/>
  <c r="M211" i="3"/>
  <c r="AK210" i="3"/>
  <c r="Y210" i="3"/>
  <c r="AG501" i="4" s="1"/>
  <c r="W210" i="3"/>
  <c r="S210" i="3"/>
  <c r="AA501" i="4" s="1"/>
  <c r="N210" i="3"/>
  <c r="S501" i="4" s="1"/>
  <c r="M210" i="3"/>
  <c r="T501" i="4" s="1"/>
  <c r="AK209" i="3"/>
  <c r="Y209" i="3"/>
  <c r="AG500" i="4" s="1"/>
  <c r="W209" i="3"/>
  <c r="S209" i="3"/>
  <c r="AA500" i="4" s="1"/>
  <c r="N209" i="3"/>
  <c r="S500" i="4" s="1"/>
  <c r="AK208" i="3"/>
  <c r="Y208" i="3"/>
  <c r="W208" i="3"/>
  <c r="S208" i="3"/>
  <c r="U208" i="3" s="1"/>
  <c r="R208" i="3" s="1"/>
  <c r="N208" i="3"/>
  <c r="M208" i="3"/>
  <c r="AK207" i="3"/>
  <c r="Y207" i="3"/>
  <c r="W207" i="3"/>
  <c r="X207" i="3" s="1"/>
  <c r="S207" i="3"/>
  <c r="U207" i="3" s="1"/>
  <c r="R207" i="3" s="1"/>
  <c r="N207" i="3"/>
  <c r="M207" i="3"/>
  <c r="AK206" i="3"/>
  <c r="Y206" i="3"/>
  <c r="W206" i="3"/>
  <c r="X206" i="3" s="1"/>
  <c r="S206" i="3"/>
  <c r="N206" i="3"/>
  <c r="M206" i="3" s="1"/>
  <c r="AK205" i="3"/>
  <c r="Y205" i="3"/>
  <c r="AG497" i="4" s="1"/>
  <c r="W205" i="3"/>
  <c r="AE497" i="4" s="1"/>
  <c r="S205" i="3"/>
  <c r="N205" i="3"/>
  <c r="S497" i="4" s="1"/>
  <c r="M205" i="3"/>
  <c r="T497" i="4" s="1"/>
  <c r="AK204" i="3"/>
  <c r="Y204" i="3"/>
  <c r="AG496" i="4" s="1"/>
  <c r="W204" i="3"/>
  <c r="S204" i="3"/>
  <c r="AA496" i="4" s="1"/>
  <c r="N204" i="3"/>
  <c r="S496" i="4" s="1"/>
  <c r="M204" i="3"/>
  <c r="T496" i="4" s="1"/>
  <c r="AK203" i="3"/>
  <c r="Y203" i="3"/>
  <c r="AG495" i="4" s="1"/>
  <c r="W203" i="3"/>
  <c r="S203" i="3"/>
  <c r="AA495" i="4" s="1"/>
  <c r="N203" i="3"/>
  <c r="S495" i="4" s="1"/>
  <c r="AK202" i="3"/>
  <c r="Y202" i="3"/>
  <c r="AG494" i="4" s="1"/>
  <c r="W202" i="3"/>
  <c r="AE494" i="4" s="1"/>
  <c r="S202" i="3"/>
  <c r="N202" i="3"/>
  <c r="S494" i="4" s="1"/>
  <c r="M202" i="3"/>
  <c r="T494" i="4" s="1"/>
  <c r="AK201" i="3"/>
  <c r="Y201" i="3"/>
  <c r="W201" i="3"/>
  <c r="X201" i="3" s="1"/>
  <c r="S201" i="3"/>
  <c r="U201" i="3" s="1"/>
  <c r="N201" i="3"/>
  <c r="M201" i="3"/>
  <c r="AK200" i="3"/>
  <c r="Y200" i="3"/>
  <c r="AG491" i="4" s="1"/>
  <c r="W200" i="3"/>
  <c r="S200" i="3"/>
  <c r="AA491" i="4" s="1"/>
  <c r="N200" i="3"/>
  <c r="S491" i="4" s="1"/>
  <c r="AK199" i="3"/>
  <c r="Y199" i="3"/>
  <c r="AG490" i="4" s="1"/>
  <c r="W199" i="3"/>
  <c r="AE490" i="4" s="1"/>
  <c r="S199" i="3"/>
  <c r="N199" i="3"/>
  <c r="S490" i="4" s="1"/>
  <c r="M199" i="3"/>
  <c r="T490" i="4" s="1"/>
  <c r="AK198" i="3"/>
  <c r="Y198" i="3"/>
  <c r="AG489" i="4" s="1"/>
  <c r="W198" i="3"/>
  <c r="S198" i="3"/>
  <c r="AA489" i="4" s="1"/>
  <c r="N198" i="3"/>
  <c r="S489" i="4" s="1"/>
  <c r="M198" i="3"/>
  <c r="T489" i="4" s="1"/>
  <c r="AK197" i="3"/>
  <c r="Y197" i="3"/>
  <c r="AG488" i="4" s="1"/>
  <c r="W197" i="3"/>
  <c r="S197" i="3"/>
  <c r="AA488" i="4" s="1"/>
  <c r="N197" i="3"/>
  <c r="S488" i="4" s="1"/>
  <c r="AK196" i="3"/>
  <c r="Y196" i="3"/>
  <c r="AG487" i="4" s="1"/>
  <c r="W196" i="3"/>
  <c r="AE487" i="4" s="1"/>
  <c r="S196" i="3"/>
  <c r="N196" i="3"/>
  <c r="S487" i="4" s="1"/>
  <c r="M196" i="3"/>
  <c r="T487" i="4" s="1"/>
  <c r="AK195" i="3"/>
  <c r="Y195" i="3"/>
  <c r="W195" i="3"/>
  <c r="X195" i="3" s="1"/>
  <c r="S195" i="3"/>
  <c r="U195" i="3" s="1"/>
  <c r="R195" i="3" s="1"/>
  <c r="N195" i="3"/>
  <c r="M195" i="3"/>
  <c r="AK194" i="3"/>
  <c r="Y194" i="3"/>
  <c r="W194" i="3"/>
  <c r="X194" i="3" s="1"/>
  <c r="S194" i="3"/>
  <c r="N194" i="3"/>
  <c r="M194" i="3" s="1"/>
  <c r="AK193" i="3"/>
  <c r="Y193" i="3"/>
  <c r="AG484" i="4" s="1"/>
  <c r="W193" i="3"/>
  <c r="AE484" i="4" s="1"/>
  <c r="S193" i="3"/>
  <c r="N193" i="3"/>
  <c r="S484" i="4" s="1"/>
  <c r="M193" i="3"/>
  <c r="T484" i="4" s="1"/>
  <c r="AK192" i="3"/>
  <c r="Y192" i="3"/>
  <c r="AG483" i="4" s="1"/>
  <c r="W192" i="3"/>
  <c r="S192" i="3"/>
  <c r="AA483" i="4" s="1"/>
  <c r="N192" i="3"/>
  <c r="S483" i="4" s="1"/>
  <c r="M192" i="3"/>
  <c r="T483" i="4" s="1"/>
  <c r="AK191" i="3"/>
  <c r="Y191" i="3"/>
  <c r="AG482" i="4" s="1"/>
  <c r="W191" i="3"/>
  <c r="S191" i="3"/>
  <c r="AA482" i="4" s="1"/>
  <c r="N191" i="3"/>
  <c r="S482" i="4" s="1"/>
  <c r="AK190" i="3"/>
  <c r="Y190" i="3"/>
  <c r="AG481" i="4" s="1"/>
  <c r="W190" i="3"/>
  <c r="AE481" i="4" s="1"/>
  <c r="S190" i="3"/>
  <c r="N190" i="3"/>
  <c r="S481" i="4" s="1"/>
  <c r="M190" i="3"/>
  <c r="T481" i="4" s="1"/>
  <c r="AK189" i="3"/>
  <c r="Y189" i="3"/>
  <c r="AG480" i="4" s="1"/>
  <c r="W189" i="3"/>
  <c r="S189" i="3"/>
  <c r="AA480" i="4" s="1"/>
  <c r="N189" i="3"/>
  <c r="S480" i="4" s="1"/>
  <c r="M189" i="3"/>
  <c r="T480" i="4" s="1"/>
  <c r="AK188" i="3"/>
  <c r="Y188" i="3"/>
  <c r="AG479" i="4" s="1"/>
  <c r="W188" i="3"/>
  <c r="S188" i="3"/>
  <c r="AA479" i="4" s="1"/>
  <c r="N188" i="3"/>
  <c r="S479" i="4" s="1"/>
  <c r="AK187" i="3"/>
  <c r="Y187" i="3"/>
  <c r="AG478" i="4" s="1"/>
  <c r="W187" i="3"/>
  <c r="AE478" i="4" s="1"/>
  <c r="S187" i="3"/>
  <c r="N187" i="3"/>
  <c r="S478" i="4" s="1"/>
  <c r="M187" i="3"/>
  <c r="T478" i="4" s="1"/>
  <c r="AK186" i="3"/>
  <c r="Y186" i="3"/>
  <c r="AG477" i="4" s="1"/>
  <c r="W186" i="3"/>
  <c r="S186" i="3"/>
  <c r="AA477" i="4" s="1"/>
  <c r="N186" i="3"/>
  <c r="S477" i="4" s="1"/>
  <c r="M186" i="3"/>
  <c r="T477" i="4" s="1"/>
  <c r="AK185" i="3"/>
  <c r="Y185" i="3"/>
  <c r="AG476" i="4" s="1"/>
  <c r="W185" i="3"/>
  <c r="S185" i="3"/>
  <c r="AA476" i="4" s="1"/>
  <c r="N185" i="3"/>
  <c r="S476" i="4" s="1"/>
  <c r="AK184" i="3"/>
  <c r="Y184" i="3"/>
  <c r="AG475" i="4" s="1"/>
  <c r="W184" i="3"/>
  <c r="AE475" i="4" s="1"/>
  <c r="S184" i="3"/>
  <c r="N184" i="3"/>
  <c r="S475" i="4" s="1"/>
  <c r="M184" i="3"/>
  <c r="T475" i="4" s="1"/>
  <c r="AK183" i="3"/>
  <c r="Y183" i="3"/>
  <c r="AG474" i="4" s="1"/>
  <c r="W183" i="3"/>
  <c r="S183" i="3"/>
  <c r="AA474" i="4" s="1"/>
  <c r="N183" i="3"/>
  <c r="S474" i="4" s="1"/>
  <c r="M183" i="3"/>
  <c r="T474" i="4" s="1"/>
  <c r="AK182" i="3"/>
  <c r="Y182" i="3"/>
  <c r="W182" i="3"/>
  <c r="X182" i="3" s="1"/>
  <c r="S182" i="3"/>
  <c r="U182" i="3" s="1"/>
  <c r="R182" i="3" s="1"/>
  <c r="N182" i="3"/>
  <c r="M182" i="3" s="1"/>
  <c r="AK181" i="3"/>
  <c r="Y181" i="3"/>
  <c r="W181" i="3"/>
  <c r="S181" i="3"/>
  <c r="U181" i="3" s="1"/>
  <c r="R181" i="3" s="1"/>
  <c r="N181" i="3"/>
  <c r="M181" i="3"/>
  <c r="AK180" i="3"/>
  <c r="Y180" i="3"/>
  <c r="AG473" i="4" s="1"/>
  <c r="W180" i="3"/>
  <c r="S180" i="3"/>
  <c r="AA473" i="4" s="1"/>
  <c r="N180" i="3"/>
  <c r="S473" i="4" s="1"/>
  <c r="M180" i="3"/>
  <c r="T473" i="4" s="1"/>
  <c r="AK179" i="3"/>
  <c r="Y179" i="3"/>
  <c r="AG472" i="4" s="1"/>
  <c r="W179" i="3"/>
  <c r="S179" i="3"/>
  <c r="AA472" i="4" s="1"/>
  <c r="N179" i="3"/>
  <c r="S472" i="4" s="1"/>
  <c r="AK178" i="3"/>
  <c r="Y178" i="3"/>
  <c r="AG471" i="4" s="1"/>
  <c r="W178" i="3"/>
  <c r="AE471" i="4" s="1"/>
  <c r="S178" i="3"/>
  <c r="N178" i="3"/>
  <c r="S471" i="4" s="1"/>
  <c r="M178" i="3"/>
  <c r="T471" i="4" s="1"/>
  <c r="AK177" i="3"/>
  <c r="Y177" i="3"/>
  <c r="AG470" i="4" s="1"/>
  <c r="W177" i="3"/>
  <c r="S177" i="3"/>
  <c r="AA470" i="4" s="1"/>
  <c r="N177" i="3"/>
  <c r="S470" i="4" s="1"/>
  <c r="M177" i="3"/>
  <c r="T470" i="4" s="1"/>
  <c r="AK176" i="3"/>
  <c r="Y176" i="3"/>
  <c r="W176" i="3"/>
  <c r="X176" i="3" s="1"/>
  <c r="S176" i="3"/>
  <c r="U176" i="3" s="1"/>
  <c r="R176" i="3" s="1"/>
  <c r="N176" i="3"/>
  <c r="M176" i="3" s="1"/>
  <c r="AK175" i="3"/>
  <c r="Y175" i="3"/>
  <c r="AG469" i="4" s="1"/>
  <c r="W175" i="3"/>
  <c r="AE469" i="4" s="1"/>
  <c r="S175" i="3"/>
  <c r="N175" i="3"/>
  <c r="S469" i="4" s="1"/>
  <c r="M175" i="3"/>
  <c r="T469" i="4" s="1"/>
  <c r="AK174" i="3"/>
  <c r="Y174" i="3"/>
  <c r="AG468" i="4" s="1"/>
  <c r="W174" i="3"/>
  <c r="S174" i="3"/>
  <c r="AA468" i="4" s="1"/>
  <c r="N174" i="3"/>
  <c r="S468" i="4" s="1"/>
  <c r="M174" i="3"/>
  <c r="T468" i="4" s="1"/>
  <c r="AK173" i="3"/>
  <c r="Y173" i="3"/>
  <c r="AG467" i="4" s="1"/>
  <c r="W173" i="3"/>
  <c r="S173" i="3"/>
  <c r="AA467" i="4" s="1"/>
  <c r="N173" i="3"/>
  <c r="S467" i="4" s="1"/>
  <c r="AK172" i="3"/>
  <c r="Y172" i="3"/>
  <c r="AG466" i="4" s="1"/>
  <c r="W172" i="3"/>
  <c r="AE466" i="4" s="1"/>
  <c r="S172" i="3"/>
  <c r="N172" i="3"/>
  <c r="S466" i="4" s="1"/>
  <c r="M172" i="3"/>
  <c r="T466" i="4" s="1"/>
  <c r="AK171" i="3"/>
  <c r="Y171" i="3"/>
  <c r="AG465" i="4" s="1"/>
  <c r="W171" i="3"/>
  <c r="S171" i="3"/>
  <c r="AA465" i="4" s="1"/>
  <c r="N171" i="3"/>
  <c r="S465" i="4" s="1"/>
  <c r="M171" i="3"/>
  <c r="T465" i="4" s="1"/>
  <c r="AK170" i="3"/>
  <c r="Y170" i="3"/>
  <c r="AG464" i="4" s="1"/>
  <c r="W170" i="3"/>
  <c r="S170" i="3"/>
  <c r="AA464" i="4" s="1"/>
  <c r="N170" i="3"/>
  <c r="S464" i="4" s="1"/>
  <c r="AK169" i="3"/>
  <c r="Y169" i="3"/>
  <c r="AG463" i="4" s="1"/>
  <c r="W169" i="3"/>
  <c r="AE463" i="4" s="1"/>
  <c r="S169" i="3"/>
  <c r="N169" i="3"/>
  <c r="S463" i="4" s="1"/>
  <c r="M169" i="3"/>
  <c r="T463" i="4" s="1"/>
  <c r="AK168" i="3"/>
  <c r="Y168" i="3"/>
  <c r="AG462" i="4" s="1"/>
  <c r="W168" i="3"/>
  <c r="S168" i="3"/>
  <c r="AA462" i="4" s="1"/>
  <c r="N168" i="3"/>
  <c r="S462" i="4" s="1"/>
  <c r="M168" i="3"/>
  <c r="T462" i="4" s="1"/>
  <c r="AK167" i="3"/>
  <c r="Y167" i="3"/>
  <c r="AG461" i="4" s="1"/>
  <c r="W167" i="3"/>
  <c r="S167" i="3"/>
  <c r="AA461" i="4" s="1"/>
  <c r="N167" i="3"/>
  <c r="S461" i="4" s="1"/>
  <c r="AK166" i="3"/>
  <c r="Y166" i="3"/>
  <c r="AG460" i="4" s="1"/>
  <c r="W166" i="3"/>
  <c r="AE460" i="4" s="1"/>
  <c r="S166" i="3"/>
  <c r="N166" i="3"/>
  <c r="S460" i="4" s="1"/>
  <c r="M166" i="3"/>
  <c r="T460" i="4" s="1"/>
  <c r="AK165" i="3"/>
  <c r="Y165" i="3"/>
  <c r="AG459" i="4" s="1"/>
  <c r="W165" i="3"/>
  <c r="S165" i="3"/>
  <c r="AA459" i="4" s="1"/>
  <c r="N165" i="3"/>
  <c r="S459" i="4" s="1"/>
  <c r="M165" i="3"/>
  <c r="T459" i="4" s="1"/>
  <c r="AK164" i="3"/>
  <c r="Y164" i="3"/>
  <c r="AG458" i="4" s="1"/>
  <c r="W164" i="3"/>
  <c r="S164" i="3"/>
  <c r="AA458" i="4" s="1"/>
  <c r="N164" i="3"/>
  <c r="S458" i="4" s="1"/>
  <c r="AK163" i="3"/>
  <c r="Y163" i="3"/>
  <c r="AG457" i="4" s="1"/>
  <c r="W163" i="3"/>
  <c r="AE457" i="4" s="1"/>
  <c r="S163" i="3"/>
  <c r="N163" i="3"/>
  <c r="S457" i="4" s="1"/>
  <c r="M163" i="3"/>
  <c r="T457" i="4" s="1"/>
  <c r="AK162" i="3"/>
  <c r="Y162" i="3"/>
  <c r="AG456" i="4" s="1"/>
  <c r="W162" i="3"/>
  <c r="S162" i="3"/>
  <c r="AA456" i="4" s="1"/>
  <c r="N162" i="3"/>
  <c r="S456" i="4" s="1"/>
  <c r="M162" i="3"/>
  <c r="T456" i="4" s="1"/>
  <c r="AK161" i="3"/>
  <c r="Y161" i="3"/>
  <c r="AG455" i="4" s="1"/>
  <c r="W161" i="3"/>
  <c r="S161" i="3"/>
  <c r="AA455" i="4" s="1"/>
  <c r="N161" i="3"/>
  <c r="S455" i="4" s="1"/>
  <c r="AK160" i="3"/>
  <c r="Y160" i="3"/>
  <c r="AG454" i="4" s="1"/>
  <c r="W160" i="3"/>
  <c r="AE454" i="4" s="1"/>
  <c r="S160" i="3"/>
  <c r="N160" i="3"/>
  <c r="S454" i="4" s="1"/>
  <c r="M160" i="3"/>
  <c r="T454" i="4" s="1"/>
  <c r="AK159" i="3"/>
  <c r="Y159" i="3"/>
  <c r="AG453" i="4" s="1"/>
  <c r="W159" i="3"/>
  <c r="S159" i="3"/>
  <c r="AA453" i="4" s="1"/>
  <c r="N159" i="3"/>
  <c r="S453" i="4" s="1"/>
  <c r="M159" i="3"/>
  <c r="T453" i="4" s="1"/>
  <c r="AK158" i="3"/>
  <c r="Y158" i="3"/>
  <c r="W158" i="3"/>
  <c r="X158" i="3" s="1"/>
  <c r="S158" i="3"/>
  <c r="N158" i="3"/>
  <c r="M158" i="3" s="1"/>
  <c r="AK157" i="3"/>
  <c r="Y157" i="3"/>
  <c r="AG450" i="4" s="1"/>
  <c r="W157" i="3"/>
  <c r="AE450" i="4" s="1"/>
  <c r="S157" i="3"/>
  <c r="N157" i="3"/>
  <c r="S450" i="4" s="1"/>
  <c r="M157" i="3"/>
  <c r="T450" i="4" s="1"/>
  <c r="AK156" i="3"/>
  <c r="Y156" i="3"/>
  <c r="W156" i="3"/>
  <c r="X156" i="3" s="1"/>
  <c r="S156" i="3"/>
  <c r="U156" i="3" s="1"/>
  <c r="N156" i="3"/>
  <c r="M156" i="3"/>
  <c r="AK155" i="3"/>
  <c r="Y155" i="3"/>
  <c r="AG447" i="4" s="1"/>
  <c r="W155" i="3"/>
  <c r="S155" i="3"/>
  <c r="AA447" i="4" s="1"/>
  <c r="N155" i="3"/>
  <c r="S447" i="4" s="1"/>
  <c r="M155" i="3"/>
  <c r="T447" i="4" s="1"/>
  <c r="AK154" i="3"/>
  <c r="Y154" i="3"/>
  <c r="AG446" i="4" s="1"/>
  <c r="W154" i="3"/>
  <c r="S154" i="3"/>
  <c r="AA446" i="4" s="1"/>
  <c r="N154" i="3"/>
  <c r="S446" i="4" s="1"/>
  <c r="M154" i="3"/>
  <c r="T446" i="4" s="1"/>
  <c r="AK153" i="3"/>
  <c r="Y153" i="3"/>
  <c r="AG445" i="4" s="1"/>
  <c r="W153" i="3"/>
  <c r="S153" i="3"/>
  <c r="AA445" i="4" s="1"/>
  <c r="N153" i="3"/>
  <c r="S445" i="4" s="1"/>
  <c r="M153" i="3"/>
  <c r="T445" i="4" s="1"/>
  <c r="AK152" i="3"/>
  <c r="Y152" i="3"/>
  <c r="W152" i="3"/>
  <c r="X152" i="3" s="1"/>
  <c r="S152" i="3"/>
  <c r="U152" i="3" s="1"/>
  <c r="N152" i="3"/>
  <c r="M152" i="3"/>
  <c r="AK151" i="3"/>
  <c r="Y151" i="3"/>
  <c r="AG442" i="4" s="1"/>
  <c r="W151" i="3"/>
  <c r="S151" i="3"/>
  <c r="AA442" i="4" s="1"/>
  <c r="N151" i="3"/>
  <c r="S442" i="4" s="1"/>
  <c r="M151" i="3"/>
  <c r="T442" i="4" s="1"/>
  <c r="AK150" i="3"/>
  <c r="Y150" i="3"/>
  <c r="W150" i="3"/>
  <c r="X150" i="3" s="1"/>
  <c r="S150" i="3"/>
  <c r="U150" i="3" s="1"/>
  <c r="N150" i="3"/>
  <c r="M150" i="3"/>
  <c r="AK149" i="3"/>
  <c r="Y149" i="3"/>
  <c r="W149" i="3"/>
  <c r="X149" i="3" s="1"/>
  <c r="S149" i="3"/>
  <c r="U149" i="3" s="1"/>
  <c r="R149" i="3" s="1"/>
  <c r="N149" i="3"/>
  <c r="M149" i="3"/>
  <c r="AK148" i="3"/>
  <c r="Y148" i="3"/>
  <c r="AG439" i="4" s="1"/>
  <c r="W148" i="3"/>
  <c r="S148" i="3"/>
  <c r="AA439" i="4" s="1"/>
  <c r="N148" i="3"/>
  <c r="S439" i="4" s="1"/>
  <c r="M148" i="3"/>
  <c r="T439" i="4" s="1"/>
  <c r="AK147" i="3"/>
  <c r="Y147" i="3"/>
  <c r="AG438" i="4" s="1"/>
  <c r="W147" i="3"/>
  <c r="S147" i="3"/>
  <c r="AA438" i="4" s="1"/>
  <c r="N147" i="3"/>
  <c r="S438" i="4" s="1"/>
  <c r="M147" i="3"/>
  <c r="T438" i="4" s="1"/>
  <c r="AK146" i="3"/>
  <c r="Y146" i="3"/>
  <c r="AG437" i="4" s="1"/>
  <c r="W146" i="3"/>
  <c r="S146" i="3"/>
  <c r="AA437" i="4" s="1"/>
  <c r="N146" i="3"/>
  <c r="S437" i="4" s="1"/>
  <c r="M146" i="3"/>
  <c r="T437" i="4" s="1"/>
  <c r="AK145" i="3"/>
  <c r="Y145" i="3"/>
  <c r="AG436" i="4" s="1"/>
  <c r="W145" i="3"/>
  <c r="S145" i="3"/>
  <c r="AA436" i="4" s="1"/>
  <c r="N145" i="3"/>
  <c r="S436" i="4" s="1"/>
  <c r="M145" i="3"/>
  <c r="T436" i="4" s="1"/>
  <c r="AK144" i="3"/>
  <c r="Y144" i="3"/>
  <c r="AG435" i="4" s="1"/>
  <c r="W144" i="3"/>
  <c r="S144" i="3"/>
  <c r="AA435" i="4" s="1"/>
  <c r="N144" i="3"/>
  <c r="S435" i="4" s="1"/>
  <c r="M144" i="3"/>
  <c r="T435" i="4" s="1"/>
  <c r="AK143" i="3"/>
  <c r="Y143" i="3"/>
  <c r="AG434" i="4" s="1"/>
  <c r="W143" i="3"/>
  <c r="S143" i="3"/>
  <c r="AA434" i="4" s="1"/>
  <c r="N143" i="3"/>
  <c r="S434" i="4" s="1"/>
  <c r="M143" i="3"/>
  <c r="T434" i="4" s="1"/>
  <c r="AK142" i="3"/>
  <c r="Y142" i="3"/>
  <c r="AG433" i="4" s="1"/>
  <c r="W142" i="3"/>
  <c r="S142" i="3"/>
  <c r="AA433" i="4" s="1"/>
  <c r="N142" i="3"/>
  <c r="S433" i="4" s="1"/>
  <c r="M142" i="3"/>
  <c r="T433" i="4" s="1"/>
  <c r="AK141" i="3"/>
  <c r="Y141" i="3"/>
  <c r="AG432" i="4" s="1"/>
  <c r="W141" i="3"/>
  <c r="S141" i="3"/>
  <c r="AA432" i="4" s="1"/>
  <c r="N141" i="3"/>
  <c r="S432" i="4" s="1"/>
  <c r="M141" i="3"/>
  <c r="T432" i="4" s="1"/>
  <c r="AK140" i="3"/>
  <c r="Y140" i="3"/>
  <c r="AG431" i="4" s="1"/>
  <c r="W140" i="3"/>
  <c r="S140" i="3"/>
  <c r="AA431" i="4" s="1"/>
  <c r="N140" i="3"/>
  <c r="S431" i="4" s="1"/>
  <c r="M140" i="3"/>
  <c r="T431" i="4" s="1"/>
  <c r="AK139" i="3"/>
  <c r="Y139" i="3"/>
  <c r="AG430" i="4" s="1"/>
  <c r="W139" i="3"/>
  <c r="S139" i="3"/>
  <c r="AA430" i="4" s="1"/>
  <c r="N139" i="3"/>
  <c r="S430" i="4" s="1"/>
  <c r="M139" i="3"/>
  <c r="T430" i="4" s="1"/>
  <c r="AK138" i="3"/>
  <c r="Y138" i="3"/>
  <c r="W138" i="3"/>
  <c r="X138" i="3" s="1"/>
  <c r="S138" i="3"/>
  <c r="U138" i="3" s="1"/>
  <c r="R138" i="3" s="1"/>
  <c r="N138" i="3"/>
  <c r="M138" i="3"/>
  <c r="AK137" i="3"/>
  <c r="Y137" i="3"/>
  <c r="AG429" i="4" s="1"/>
  <c r="W137" i="3"/>
  <c r="S137" i="3"/>
  <c r="AA429" i="4" s="1"/>
  <c r="N137" i="3"/>
  <c r="S429" i="4" s="1"/>
  <c r="M137" i="3"/>
  <c r="T429" i="4" s="1"/>
  <c r="AK136" i="3"/>
  <c r="Y136" i="3"/>
  <c r="AG428" i="4" s="1"/>
  <c r="W136" i="3"/>
  <c r="S136" i="3"/>
  <c r="AA428" i="4" s="1"/>
  <c r="N136" i="3"/>
  <c r="S428" i="4" s="1"/>
  <c r="M136" i="3"/>
  <c r="T428" i="4" s="1"/>
  <c r="AK135" i="3"/>
  <c r="Y135" i="3"/>
  <c r="W135" i="3"/>
  <c r="X135" i="3" s="1"/>
  <c r="S135" i="3"/>
  <c r="U135" i="3" s="1"/>
  <c r="N135" i="3"/>
  <c r="M135" i="3"/>
  <c r="AK134" i="3"/>
  <c r="Y134" i="3"/>
  <c r="AG425" i="4" s="1"/>
  <c r="W134" i="3"/>
  <c r="S134" i="3"/>
  <c r="AA425" i="4" s="1"/>
  <c r="N134" i="3"/>
  <c r="S425" i="4" s="1"/>
  <c r="M134" i="3"/>
  <c r="T425" i="4" s="1"/>
  <c r="AK133" i="3"/>
  <c r="Y133" i="3"/>
  <c r="AG424" i="4" s="1"/>
  <c r="W133" i="3"/>
  <c r="S133" i="3"/>
  <c r="AA424" i="4" s="1"/>
  <c r="N133" i="3"/>
  <c r="S424" i="4" s="1"/>
  <c r="M133" i="3"/>
  <c r="T424" i="4" s="1"/>
  <c r="AK132" i="3"/>
  <c r="Y132" i="3"/>
  <c r="AG423" i="4" s="1"/>
  <c r="W132" i="3"/>
  <c r="S132" i="3"/>
  <c r="AA423" i="4" s="1"/>
  <c r="N132" i="3"/>
  <c r="S423" i="4" s="1"/>
  <c r="M132" i="3"/>
  <c r="T423" i="4" s="1"/>
  <c r="AK131" i="3"/>
  <c r="Y131" i="3"/>
  <c r="AG422" i="4" s="1"/>
  <c r="W131" i="3"/>
  <c r="S131" i="3"/>
  <c r="AA422" i="4" s="1"/>
  <c r="N131" i="3"/>
  <c r="S422" i="4" s="1"/>
  <c r="M131" i="3"/>
  <c r="T422" i="4" s="1"/>
  <c r="AK130" i="3"/>
  <c r="Y130" i="3"/>
  <c r="AG421" i="4" s="1"/>
  <c r="W130" i="3"/>
  <c r="S130" i="3"/>
  <c r="AA421" i="4" s="1"/>
  <c r="N130" i="3"/>
  <c r="S421" i="4" s="1"/>
  <c r="M130" i="3"/>
  <c r="T421" i="4" s="1"/>
  <c r="AK129" i="3"/>
  <c r="Y129" i="3"/>
  <c r="AG420" i="4" s="1"/>
  <c r="W129" i="3"/>
  <c r="S129" i="3"/>
  <c r="AA420" i="4" s="1"/>
  <c r="N129" i="3"/>
  <c r="S420" i="4" s="1"/>
  <c r="M129" i="3"/>
  <c r="T420" i="4" s="1"/>
  <c r="AK128" i="3"/>
  <c r="Y128" i="3"/>
  <c r="AG419" i="4" s="1"/>
  <c r="W128" i="3"/>
  <c r="S128" i="3"/>
  <c r="AA419" i="4" s="1"/>
  <c r="N128" i="3"/>
  <c r="S419" i="4" s="1"/>
  <c r="M128" i="3"/>
  <c r="T419" i="4" s="1"/>
  <c r="AK127" i="3"/>
  <c r="Y127" i="3"/>
  <c r="AG418" i="4" s="1"/>
  <c r="W127" i="3"/>
  <c r="S127" i="3"/>
  <c r="AA418" i="4" s="1"/>
  <c r="N127" i="3"/>
  <c r="S418" i="4" s="1"/>
  <c r="M127" i="3"/>
  <c r="T418" i="4" s="1"/>
  <c r="AK126" i="3"/>
  <c r="Y126" i="3"/>
  <c r="AG417" i="4" s="1"/>
  <c r="W126" i="3"/>
  <c r="S126" i="3"/>
  <c r="AA417" i="4" s="1"/>
  <c r="N126" i="3"/>
  <c r="S417" i="4" s="1"/>
  <c r="M126" i="3"/>
  <c r="T417" i="4" s="1"/>
  <c r="AK125" i="3"/>
  <c r="Y125" i="3"/>
  <c r="AG416" i="4" s="1"/>
  <c r="W125" i="3"/>
  <c r="S125" i="3"/>
  <c r="AA416" i="4" s="1"/>
  <c r="N125" i="3"/>
  <c r="S416" i="4" s="1"/>
  <c r="M125" i="3"/>
  <c r="T416" i="4" s="1"/>
  <c r="AK124" i="3"/>
  <c r="Y124" i="3"/>
  <c r="W124" i="3"/>
  <c r="X124" i="3" s="1"/>
  <c r="S124" i="3"/>
  <c r="U124" i="3" s="1"/>
  <c r="R124" i="3" s="1"/>
  <c r="N124" i="3"/>
  <c r="M124" i="3"/>
  <c r="AK123" i="3"/>
  <c r="Y123" i="3"/>
  <c r="AG415" i="4" s="1"/>
  <c r="W123" i="3"/>
  <c r="S123" i="3"/>
  <c r="AA415" i="4" s="1"/>
  <c r="N123" i="3"/>
  <c r="S415" i="4" s="1"/>
  <c r="M123" i="3"/>
  <c r="T415" i="4" s="1"/>
  <c r="AK122" i="3"/>
  <c r="Y122" i="3"/>
  <c r="AG414" i="4" s="1"/>
  <c r="W122" i="3"/>
  <c r="S122" i="3"/>
  <c r="AA414" i="4" s="1"/>
  <c r="N122" i="3"/>
  <c r="S414" i="4" s="1"/>
  <c r="M122" i="3"/>
  <c r="T414" i="4" s="1"/>
  <c r="AK121" i="3"/>
  <c r="Y121" i="3"/>
  <c r="AG413" i="4" s="1"/>
  <c r="W121" i="3"/>
  <c r="S121" i="3"/>
  <c r="AA413" i="4" s="1"/>
  <c r="N121" i="3"/>
  <c r="S413" i="4" s="1"/>
  <c r="M121" i="3"/>
  <c r="T413" i="4" s="1"/>
  <c r="AK120" i="3"/>
  <c r="Y120" i="3"/>
  <c r="AG412" i="4" s="1"/>
  <c r="W120" i="3"/>
  <c r="S120" i="3"/>
  <c r="AA412" i="4" s="1"/>
  <c r="N120" i="3"/>
  <c r="S412" i="4" s="1"/>
  <c r="M120" i="3"/>
  <c r="T412" i="4" s="1"/>
  <c r="AK119" i="3"/>
  <c r="Y119" i="3"/>
  <c r="AG411" i="4" s="1"/>
  <c r="W119" i="3"/>
  <c r="S119" i="3"/>
  <c r="AA411" i="4" s="1"/>
  <c r="N119" i="3"/>
  <c r="S411" i="4" s="1"/>
  <c r="M119" i="3"/>
  <c r="T411" i="4" s="1"/>
  <c r="AK118" i="3"/>
  <c r="Y118" i="3"/>
  <c r="AG410" i="4" s="1"/>
  <c r="W118" i="3"/>
  <c r="S118" i="3"/>
  <c r="AA410" i="4" s="1"/>
  <c r="N118" i="3"/>
  <c r="S410" i="4" s="1"/>
  <c r="M118" i="3"/>
  <c r="T410" i="4" s="1"/>
  <c r="AK117" i="3"/>
  <c r="Y117" i="3"/>
  <c r="AG409" i="4" s="1"/>
  <c r="W117" i="3"/>
  <c r="S117" i="3"/>
  <c r="AA409" i="4" s="1"/>
  <c r="N117" i="3"/>
  <c r="S409" i="4" s="1"/>
  <c r="M117" i="3"/>
  <c r="T409" i="4" s="1"/>
  <c r="AK116" i="3"/>
  <c r="Y116" i="3"/>
  <c r="AG408" i="4" s="1"/>
  <c r="W116" i="3"/>
  <c r="S116" i="3"/>
  <c r="AA408" i="4" s="1"/>
  <c r="N116" i="3"/>
  <c r="S408" i="4" s="1"/>
  <c r="M116" i="3"/>
  <c r="T408" i="4" s="1"/>
  <c r="AK115" i="3"/>
  <c r="Y115" i="3"/>
  <c r="W115" i="3"/>
  <c r="X115" i="3" s="1"/>
  <c r="S115" i="3"/>
  <c r="U115" i="3" s="1"/>
  <c r="N115" i="3"/>
  <c r="M115" i="3"/>
  <c r="AK114" i="3"/>
  <c r="Y114" i="3"/>
  <c r="AG405" i="4" s="1"/>
  <c r="W114" i="3"/>
  <c r="S114" i="3"/>
  <c r="AA405" i="4" s="1"/>
  <c r="N114" i="3"/>
  <c r="S405" i="4" s="1"/>
  <c r="M114" i="3"/>
  <c r="T405" i="4" s="1"/>
  <c r="AK113" i="3"/>
  <c r="Y113" i="3"/>
  <c r="AG404" i="4" s="1"/>
  <c r="W113" i="3"/>
  <c r="S113" i="3"/>
  <c r="AA404" i="4" s="1"/>
  <c r="N113" i="3"/>
  <c r="S404" i="4" s="1"/>
  <c r="M113" i="3"/>
  <c r="T404" i="4" s="1"/>
  <c r="AK112" i="3"/>
  <c r="Y112" i="3"/>
  <c r="AG403" i="4" s="1"/>
  <c r="W112" i="3"/>
  <c r="S112" i="3"/>
  <c r="AA403" i="4" s="1"/>
  <c r="N112" i="3"/>
  <c r="S403" i="4" s="1"/>
  <c r="M112" i="3"/>
  <c r="T403" i="4" s="1"/>
  <c r="AK111" i="3"/>
  <c r="Y111" i="3"/>
  <c r="AG402" i="4" s="1"/>
  <c r="W111" i="3"/>
  <c r="S111" i="3"/>
  <c r="AA402" i="4" s="1"/>
  <c r="N111" i="3"/>
  <c r="S402" i="4" s="1"/>
  <c r="M111" i="3"/>
  <c r="T402" i="4" s="1"/>
  <c r="AK110" i="3"/>
  <c r="Y110" i="3"/>
  <c r="W110" i="3"/>
  <c r="X110" i="3" s="1"/>
  <c r="S110" i="3"/>
  <c r="U110" i="3" s="1"/>
  <c r="N110" i="3"/>
  <c r="M110" i="3"/>
  <c r="AK109" i="3"/>
  <c r="Y109" i="3"/>
  <c r="W109" i="3"/>
  <c r="X109" i="3" s="1"/>
  <c r="S109" i="3"/>
  <c r="U109" i="3" s="1"/>
  <c r="R109" i="3" s="1"/>
  <c r="N109" i="3"/>
  <c r="M109" i="3"/>
  <c r="AK108" i="3"/>
  <c r="Y108" i="3"/>
  <c r="AG399" i="4" s="1"/>
  <c r="W108" i="3"/>
  <c r="S108" i="3"/>
  <c r="AA399" i="4" s="1"/>
  <c r="N108" i="3"/>
  <c r="S399" i="4" s="1"/>
  <c r="M108" i="3"/>
  <c r="T399" i="4" s="1"/>
  <c r="AK107" i="3"/>
  <c r="Y107" i="3"/>
  <c r="AG398" i="4" s="1"/>
  <c r="W107" i="3"/>
  <c r="S107" i="3"/>
  <c r="N107" i="3"/>
  <c r="S398" i="4" s="1"/>
  <c r="M107" i="3"/>
  <c r="T398" i="4" s="1"/>
  <c r="AK106" i="3"/>
  <c r="Y106" i="3"/>
  <c r="AG397" i="4" s="1"/>
  <c r="W106" i="3"/>
  <c r="S106" i="3"/>
  <c r="N106" i="3"/>
  <c r="S397" i="4" s="1"/>
  <c r="M106" i="3"/>
  <c r="T397" i="4" s="1"/>
  <c r="AK105" i="3"/>
  <c r="Y105" i="3"/>
  <c r="AG396" i="4" s="1"/>
  <c r="W105" i="3"/>
  <c r="S105" i="3"/>
  <c r="N105" i="3"/>
  <c r="S396" i="4" s="1"/>
  <c r="M105" i="3"/>
  <c r="T396" i="4" s="1"/>
  <c r="AK104" i="3"/>
  <c r="Y104" i="3"/>
  <c r="W104" i="3"/>
  <c r="X104" i="3" s="1"/>
  <c r="S104" i="3"/>
  <c r="U104" i="3" s="1"/>
  <c r="R104" i="3" s="1"/>
  <c r="N104" i="3"/>
  <c r="M104" i="3"/>
  <c r="AK103" i="3"/>
  <c r="Y103" i="3"/>
  <c r="AG395" i="4" s="1"/>
  <c r="W103" i="3"/>
  <c r="S103" i="3"/>
  <c r="N103" i="3"/>
  <c r="S395" i="4" s="1"/>
  <c r="M103" i="3"/>
  <c r="T395" i="4" s="1"/>
  <c r="AK102" i="3"/>
  <c r="Y102" i="3"/>
  <c r="AG394" i="4" s="1"/>
  <c r="W102" i="3"/>
  <c r="S102" i="3"/>
  <c r="N102" i="3"/>
  <c r="S394" i="4" s="1"/>
  <c r="M102" i="3"/>
  <c r="T394" i="4" s="1"/>
  <c r="AK101" i="3"/>
  <c r="Y101" i="3"/>
  <c r="AG393" i="4" s="1"/>
  <c r="W101" i="3"/>
  <c r="S101" i="3"/>
  <c r="N101" i="3"/>
  <c r="S393" i="4" s="1"/>
  <c r="M101" i="3"/>
  <c r="T393" i="4" s="1"/>
  <c r="AK100" i="3"/>
  <c r="Y100" i="3"/>
  <c r="AG392" i="4" s="1"/>
  <c r="W100" i="3"/>
  <c r="S100" i="3"/>
  <c r="N100" i="3"/>
  <c r="S392" i="4" s="1"/>
  <c r="M100" i="3"/>
  <c r="T392" i="4" s="1"/>
  <c r="AK99" i="3"/>
  <c r="Y99" i="3"/>
  <c r="AG391" i="4" s="1"/>
  <c r="W99" i="3"/>
  <c r="S99" i="3"/>
  <c r="N99" i="3"/>
  <c r="S391" i="4" s="1"/>
  <c r="M99" i="3"/>
  <c r="T391" i="4" s="1"/>
  <c r="AK98" i="3"/>
  <c r="Y98" i="3"/>
  <c r="W98" i="3"/>
  <c r="X98" i="3" s="1"/>
  <c r="S98" i="3"/>
  <c r="U98" i="3" s="1"/>
  <c r="R98" i="3" s="1"/>
  <c r="N98" i="3"/>
  <c r="M98" i="3"/>
  <c r="AK97" i="3"/>
  <c r="Y97" i="3"/>
  <c r="AG390" i="4" s="1"/>
  <c r="W97" i="3"/>
  <c r="S97" i="3"/>
  <c r="N97" i="3"/>
  <c r="S390" i="4" s="1"/>
  <c r="M97" i="3"/>
  <c r="T390" i="4" s="1"/>
  <c r="AK96" i="3"/>
  <c r="Y96" i="3"/>
  <c r="AG389" i="4" s="1"/>
  <c r="W96" i="3"/>
  <c r="S96" i="3"/>
  <c r="N96" i="3"/>
  <c r="S389" i="4" s="1"/>
  <c r="M96" i="3"/>
  <c r="T389" i="4" s="1"/>
  <c r="AK92" i="3"/>
  <c r="Y92" i="3"/>
  <c r="AG386" i="4" s="1"/>
  <c r="W92" i="3"/>
  <c r="S92" i="3"/>
  <c r="N92" i="3"/>
  <c r="S386" i="4" s="1"/>
  <c r="M92" i="3"/>
  <c r="T386" i="4" s="1"/>
  <c r="AK73" i="3"/>
  <c r="Y73" i="3"/>
  <c r="W73" i="3"/>
  <c r="X73" i="3" s="1"/>
  <c r="S73" i="3"/>
  <c r="U73" i="3" s="1"/>
  <c r="R73" i="3" s="1"/>
  <c r="N73" i="3"/>
  <c r="M73" i="3"/>
  <c r="AK75" i="3"/>
  <c r="Y75" i="3"/>
  <c r="AG377" i="4" s="1"/>
  <c r="W75" i="3"/>
  <c r="S75" i="3"/>
  <c r="N75" i="3"/>
  <c r="S377" i="4" s="1"/>
  <c r="M75" i="3"/>
  <c r="T377" i="4" s="1"/>
  <c r="AK87" i="3"/>
  <c r="Y87" i="3"/>
  <c r="AG383" i="4" s="1"/>
  <c r="W87" i="3"/>
  <c r="S87" i="3"/>
  <c r="N87" i="3"/>
  <c r="S383" i="4" s="1"/>
  <c r="M87" i="3"/>
  <c r="T383" i="4" s="1"/>
  <c r="AK95" i="3"/>
  <c r="Y95" i="3"/>
  <c r="W95" i="3"/>
  <c r="X95" i="3" s="1"/>
  <c r="S95" i="3"/>
  <c r="U95" i="3" s="1"/>
  <c r="R95" i="3" s="1"/>
  <c r="N95" i="3"/>
  <c r="M95" i="3"/>
  <c r="AK82" i="3"/>
  <c r="Y82" i="3"/>
  <c r="AG382" i="4" s="1"/>
  <c r="W82" i="3"/>
  <c r="S82" i="3"/>
  <c r="N82" i="3"/>
  <c r="S382" i="4" s="1"/>
  <c r="M82" i="3"/>
  <c r="T382" i="4" s="1"/>
  <c r="AK89" i="3"/>
  <c r="Y89" i="3"/>
  <c r="W89" i="3"/>
  <c r="X89" i="3" s="1"/>
  <c r="S89" i="3"/>
  <c r="U89" i="3" s="1"/>
  <c r="R89" i="3" s="1"/>
  <c r="N89" i="3"/>
  <c r="M89" i="3"/>
  <c r="AK71" i="3"/>
  <c r="Y71" i="3"/>
  <c r="W71" i="3"/>
  <c r="X71" i="3" s="1"/>
  <c r="S71" i="3"/>
  <c r="U71" i="3" s="1"/>
  <c r="R71" i="3" s="1"/>
  <c r="N71" i="3"/>
  <c r="M71" i="3"/>
  <c r="AK70" i="3"/>
  <c r="Y70" i="3"/>
  <c r="W70" i="3"/>
  <c r="X70" i="3" s="1"/>
  <c r="S70" i="3"/>
  <c r="U70" i="3" s="1"/>
  <c r="R70" i="3" s="1"/>
  <c r="N70" i="3"/>
  <c r="M70" i="3"/>
  <c r="AK72" i="3"/>
  <c r="Y72" i="3"/>
  <c r="AG376" i="4" s="1"/>
  <c r="W72" i="3"/>
  <c r="S72" i="3"/>
  <c r="N72" i="3"/>
  <c r="S376" i="4" s="1"/>
  <c r="M72" i="3"/>
  <c r="T376" i="4" s="1"/>
  <c r="AK86" i="3"/>
  <c r="Y86" i="3"/>
  <c r="W86" i="3"/>
  <c r="X86" i="3" s="1"/>
  <c r="S86" i="3"/>
  <c r="U86" i="3" s="1"/>
  <c r="R86" i="3" s="1"/>
  <c r="N86" i="3"/>
  <c r="M86" i="3"/>
  <c r="AK84" i="3"/>
  <c r="Y84" i="3"/>
  <c r="W84" i="3"/>
  <c r="X84" i="3" s="1"/>
  <c r="S84" i="3"/>
  <c r="U84" i="3" s="1"/>
  <c r="R84" i="3" s="1"/>
  <c r="N84" i="3"/>
  <c r="M84" i="3"/>
  <c r="AK85" i="3"/>
  <c r="Y85" i="3"/>
  <c r="W85" i="3"/>
  <c r="X85" i="3" s="1"/>
  <c r="S85" i="3"/>
  <c r="U85" i="3" s="1"/>
  <c r="R85" i="3" s="1"/>
  <c r="N85" i="3"/>
  <c r="M85" i="3"/>
  <c r="AK91" i="3"/>
  <c r="Y91" i="3"/>
  <c r="W91" i="3"/>
  <c r="X91" i="3" s="1"/>
  <c r="S91" i="3"/>
  <c r="U91" i="3" s="1"/>
  <c r="R91" i="3" s="1"/>
  <c r="N91" i="3"/>
  <c r="M91" i="3"/>
  <c r="AK79" i="3"/>
  <c r="Y79" i="3"/>
  <c r="AG379" i="4" s="1"/>
  <c r="W79" i="3"/>
  <c r="S79" i="3"/>
  <c r="N79" i="3"/>
  <c r="S379" i="4" s="1"/>
  <c r="M79" i="3"/>
  <c r="T379" i="4" s="1"/>
  <c r="AK76" i="3"/>
  <c r="Y76" i="3"/>
  <c r="W76" i="3"/>
  <c r="X76" i="3" s="1"/>
  <c r="S76" i="3"/>
  <c r="U76" i="3" s="1"/>
  <c r="R76" i="3" s="1"/>
  <c r="N76" i="3"/>
  <c r="M76" i="3"/>
  <c r="AK88" i="3"/>
  <c r="Y88" i="3"/>
  <c r="AG384" i="4" s="1"/>
  <c r="W88" i="3"/>
  <c r="S88" i="3"/>
  <c r="N88" i="3"/>
  <c r="S384" i="4" s="1"/>
  <c r="M88" i="3"/>
  <c r="T384" i="4" s="1"/>
  <c r="AK93" i="3"/>
  <c r="Y93" i="3"/>
  <c r="AG387" i="4" s="1"/>
  <c r="W93" i="3"/>
  <c r="S93" i="3"/>
  <c r="N93" i="3"/>
  <c r="S387" i="4" s="1"/>
  <c r="M93" i="3"/>
  <c r="T387" i="4" s="1"/>
  <c r="AK74" i="3"/>
  <c r="Y74" i="3"/>
  <c r="W74" i="3"/>
  <c r="X74" i="3" s="1"/>
  <c r="S74" i="3"/>
  <c r="U74" i="3" s="1"/>
  <c r="R74" i="3" s="1"/>
  <c r="N74" i="3"/>
  <c r="M74" i="3"/>
  <c r="AK81" i="3"/>
  <c r="Y81" i="3"/>
  <c r="AG381" i="4" s="1"/>
  <c r="W81" i="3"/>
  <c r="S81" i="3"/>
  <c r="N81" i="3"/>
  <c r="S381" i="4" s="1"/>
  <c r="M81" i="3"/>
  <c r="T381" i="4" s="1"/>
  <c r="AK77" i="3"/>
  <c r="Y77" i="3"/>
  <c r="AG378" i="4" s="1"/>
  <c r="W77" i="3"/>
  <c r="S77" i="3"/>
  <c r="N77" i="3"/>
  <c r="S378" i="4" s="1"/>
  <c r="M77" i="3"/>
  <c r="T378" i="4" s="1"/>
  <c r="AK80" i="3"/>
  <c r="Y80" i="3"/>
  <c r="AG380" i="4" s="1"/>
  <c r="W80" i="3"/>
  <c r="S80" i="3"/>
  <c r="N80" i="3"/>
  <c r="S380" i="4" s="1"/>
  <c r="M80" i="3"/>
  <c r="T380" i="4" s="1"/>
  <c r="AK90" i="3"/>
  <c r="Y90" i="3"/>
  <c r="AG385" i="4" s="1"/>
  <c r="W90" i="3"/>
  <c r="S90" i="3"/>
  <c r="N90" i="3"/>
  <c r="S385" i="4" s="1"/>
  <c r="M90" i="3"/>
  <c r="T385" i="4" s="1"/>
  <c r="AK78" i="3"/>
  <c r="Y78" i="3"/>
  <c r="W78" i="3"/>
  <c r="X78" i="3" s="1"/>
  <c r="S78" i="3"/>
  <c r="U78" i="3" s="1"/>
  <c r="R78" i="3" s="1"/>
  <c r="N78" i="3"/>
  <c r="M78" i="3"/>
  <c r="AK94" i="3"/>
  <c r="Y94" i="3"/>
  <c r="AG388" i="4" s="1"/>
  <c r="W94" i="3"/>
  <c r="S94" i="3"/>
  <c r="N94" i="3"/>
  <c r="S388" i="4" s="1"/>
  <c r="M94" i="3"/>
  <c r="T388" i="4" s="1"/>
  <c r="AK83" i="3"/>
  <c r="Y83" i="3"/>
  <c r="W83" i="3"/>
  <c r="X83" i="3" s="1"/>
  <c r="S83" i="3"/>
  <c r="U83" i="3" s="1"/>
  <c r="R83" i="3" s="1"/>
  <c r="N83" i="3"/>
  <c r="M83" i="3"/>
  <c r="AK69" i="3"/>
  <c r="Y69" i="3"/>
  <c r="W69" i="3"/>
  <c r="X69" i="3" s="1"/>
  <c r="S69" i="3"/>
  <c r="N69" i="3"/>
  <c r="M69" i="3"/>
  <c r="AK68" i="3"/>
  <c r="Y68" i="3"/>
  <c r="AG373" i="4" s="1"/>
  <c r="W68" i="3"/>
  <c r="S68" i="3"/>
  <c r="N68" i="3"/>
  <c r="S373" i="4" s="1"/>
  <c r="M68" i="3"/>
  <c r="T373" i="4" s="1"/>
  <c r="AK67" i="3"/>
  <c r="Y67" i="3"/>
  <c r="AG372" i="4" s="1"/>
  <c r="W67" i="3"/>
  <c r="S67" i="3"/>
  <c r="N67" i="3"/>
  <c r="S372" i="4" s="1"/>
  <c r="M67" i="3"/>
  <c r="T372" i="4" s="1"/>
  <c r="AK66" i="3"/>
  <c r="Y66" i="3"/>
  <c r="W66" i="3"/>
  <c r="X66" i="3" s="1"/>
  <c r="S66" i="3"/>
  <c r="N66" i="3"/>
  <c r="M66" i="3"/>
  <c r="AK65" i="3"/>
  <c r="Y65" i="3"/>
  <c r="W65" i="3"/>
  <c r="X65" i="3" s="1"/>
  <c r="S65" i="3"/>
  <c r="N65" i="3"/>
  <c r="M65" i="3"/>
  <c r="AK64" i="3"/>
  <c r="Y64" i="3"/>
  <c r="W64" i="3"/>
  <c r="X64" i="3" s="1"/>
  <c r="S64" i="3"/>
  <c r="U64" i="3" s="1"/>
  <c r="R64" i="3" s="1"/>
  <c r="N64" i="3"/>
  <c r="M64" i="3"/>
  <c r="AK63" i="3"/>
  <c r="Y63" i="3"/>
  <c r="AG367" i="4" s="1"/>
  <c r="W63" i="3"/>
  <c r="S63" i="3"/>
  <c r="N63" i="3"/>
  <c r="S367" i="4" s="1"/>
  <c r="M63" i="3"/>
  <c r="AK62" i="3"/>
  <c r="Y62" i="3"/>
  <c r="AG366" i="4" s="1"/>
  <c r="W62" i="3"/>
  <c r="S62" i="3"/>
  <c r="N62" i="3"/>
  <c r="S366" i="4" s="1"/>
  <c r="M62" i="3"/>
  <c r="T366" i="4" s="1"/>
  <c r="AK61" i="3"/>
  <c r="Y61" i="3"/>
  <c r="AG365" i="4" s="1"/>
  <c r="W61" i="3"/>
  <c r="S61" i="3"/>
  <c r="N61" i="3"/>
  <c r="S365" i="4" s="1"/>
  <c r="M61" i="3"/>
  <c r="T365" i="4" s="1"/>
  <c r="AK60" i="3"/>
  <c r="Y60" i="3"/>
  <c r="AG364" i="4" s="1"/>
  <c r="W60" i="3"/>
  <c r="S60" i="3"/>
  <c r="N60" i="3"/>
  <c r="S364" i="4" s="1"/>
  <c r="M60" i="3"/>
  <c r="T364" i="4" s="1"/>
  <c r="AK59" i="3"/>
  <c r="Y59" i="3"/>
  <c r="W59" i="3"/>
  <c r="X59" i="3" s="1"/>
  <c r="S59" i="3"/>
  <c r="N59" i="3"/>
  <c r="M59" i="3"/>
  <c r="AK58" i="3"/>
  <c r="Y58" i="3"/>
  <c r="AG361" i="4" s="1"/>
  <c r="W58" i="3"/>
  <c r="S58" i="3"/>
  <c r="N58" i="3"/>
  <c r="S361" i="4" s="1"/>
  <c r="M58" i="3"/>
  <c r="T361" i="4" s="1"/>
  <c r="AK57" i="3"/>
  <c r="Y57" i="3"/>
  <c r="W57" i="3"/>
  <c r="X57" i="3" s="1"/>
  <c r="S57" i="3"/>
  <c r="U57" i="3" s="1"/>
  <c r="R57" i="3" s="1"/>
  <c r="N57" i="3"/>
  <c r="M57" i="3"/>
  <c r="AK56" i="3"/>
  <c r="Y56" i="3"/>
  <c r="AG360" i="4" s="1"/>
  <c r="W56" i="3"/>
  <c r="S56" i="3"/>
  <c r="N56" i="3"/>
  <c r="S360" i="4" s="1"/>
  <c r="M56" i="3"/>
  <c r="T360" i="4" s="1"/>
  <c r="AK55" i="3"/>
  <c r="Y55" i="3"/>
  <c r="AG359" i="4" s="1"/>
  <c r="W55" i="3"/>
  <c r="S55" i="3"/>
  <c r="N55" i="3"/>
  <c r="S359" i="4" s="1"/>
  <c r="M55" i="3"/>
  <c r="T359" i="4" s="1"/>
  <c r="AK54" i="3"/>
  <c r="Y54" i="3"/>
  <c r="W54" i="3"/>
  <c r="X54" i="3" s="1"/>
  <c r="S54" i="3"/>
  <c r="N54" i="3"/>
  <c r="M54" i="3"/>
  <c r="AK53" i="3"/>
  <c r="Y53" i="3"/>
  <c r="W53" i="3"/>
  <c r="X53" i="3" s="1"/>
  <c r="S53" i="3"/>
  <c r="U53" i="3" s="1"/>
  <c r="R53" i="3" s="1"/>
  <c r="N53" i="3"/>
  <c r="M53" i="3"/>
  <c r="AK52" i="3"/>
  <c r="Y52" i="3"/>
  <c r="AG356" i="4" s="1"/>
  <c r="W52" i="3"/>
  <c r="S52" i="3"/>
  <c r="N52" i="3"/>
  <c r="S356" i="4" s="1"/>
  <c r="M52" i="3"/>
  <c r="T356" i="4" s="1"/>
  <c r="AK51" i="3"/>
  <c r="Y51" i="3"/>
  <c r="AG355" i="4" s="1"/>
  <c r="W51" i="3"/>
  <c r="S51" i="3"/>
  <c r="AA355" i="4" s="1"/>
  <c r="N51" i="3"/>
  <c r="S355" i="4" s="1"/>
  <c r="M51" i="3"/>
  <c r="T355" i="4" s="1"/>
  <c r="AK50" i="3"/>
  <c r="Y50" i="3"/>
  <c r="AG354" i="4" s="1"/>
  <c r="W50" i="3"/>
  <c r="S50" i="3"/>
  <c r="AA354" i="4" s="1"/>
  <c r="N50" i="3"/>
  <c r="S354" i="4" s="1"/>
  <c r="AK49" i="3"/>
  <c r="Y49" i="3"/>
  <c r="AG353" i="4" s="1"/>
  <c r="W49" i="3"/>
  <c r="AE353" i="4" s="1"/>
  <c r="S49" i="3"/>
  <c r="N49" i="3"/>
  <c r="S353" i="4" s="1"/>
  <c r="M49" i="3"/>
  <c r="T353" i="4" s="1"/>
  <c r="AK48" i="3"/>
  <c r="Y48" i="3"/>
  <c r="W48" i="3"/>
  <c r="X48" i="3" s="1"/>
  <c r="S48" i="3"/>
  <c r="U48" i="3" s="1"/>
  <c r="R48" i="3" s="1"/>
  <c r="N48" i="3"/>
  <c r="M48" i="3"/>
  <c r="AK47" i="3"/>
  <c r="Y47" i="3"/>
  <c r="AG352" i="4" s="1"/>
  <c r="W47" i="3"/>
  <c r="S47" i="3"/>
  <c r="AA352" i="4" s="1"/>
  <c r="N47" i="3"/>
  <c r="S352" i="4" s="1"/>
  <c r="AK46" i="3"/>
  <c r="Y46" i="3"/>
  <c r="AG351" i="4" s="1"/>
  <c r="W46" i="3"/>
  <c r="AE351" i="4" s="1"/>
  <c r="S46" i="3"/>
  <c r="N46" i="3"/>
  <c r="S351" i="4" s="1"/>
  <c r="M46" i="3"/>
  <c r="T351" i="4" s="1"/>
  <c r="AK45" i="3"/>
  <c r="Y45" i="3"/>
  <c r="W45" i="3"/>
  <c r="X45" i="3" s="1"/>
  <c r="S45" i="3"/>
  <c r="U45" i="3" s="1"/>
  <c r="R45" i="3" s="1"/>
  <c r="N45" i="3"/>
  <c r="M45" i="3"/>
  <c r="AK44" i="3"/>
  <c r="Y44" i="3"/>
  <c r="W44" i="3"/>
  <c r="X44" i="3" s="1"/>
  <c r="S44" i="3"/>
  <c r="U44" i="3" s="1"/>
  <c r="R44" i="3" s="1"/>
  <c r="N44" i="3"/>
  <c r="M44" i="3" s="1"/>
  <c r="AK43" i="3"/>
  <c r="Y43" i="3"/>
  <c r="AG350" i="4" s="1"/>
  <c r="W43" i="3"/>
  <c r="AE350" i="4" s="1"/>
  <c r="S43" i="3"/>
  <c r="N43" i="3"/>
  <c r="S350" i="4" s="1"/>
  <c r="M43" i="3"/>
  <c r="T350" i="4" s="1"/>
  <c r="AK42" i="3"/>
  <c r="Y42" i="3"/>
  <c r="AG349" i="4" s="1"/>
  <c r="W42" i="3"/>
  <c r="S42" i="3"/>
  <c r="AA349" i="4" s="1"/>
  <c r="N42" i="3"/>
  <c r="S349" i="4" s="1"/>
  <c r="M42" i="3"/>
  <c r="T349" i="4" s="1"/>
  <c r="AK41" i="3"/>
  <c r="Y41" i="3"/>
  <c r="AG348" i="4" s="1"/>
  <c r="W41" i="3"/>
  <c r="S41" i="3"/>
  <c r="AA348" i="4" s="1"/>
  <c r="N41" i="3"/>
  <c r="S348" i="4" s="1"/>
  <c r="AK40" i="3"/>
  <c r="Y40" i="3"/>
  <c r="W40" i="3"/>
  <c r="S40" i="3"/>
  <c r="U40" i="3" s="1"/>
  <c r="R40" i="3" s="1"/>
  <c r="N40" i="3"/>
  <c r="M40" i="3"/>
  <c r="AK39" i="3"/>
  <c r="Y39" i="3"/>
  <c r="W39" i="3"/>
  <c r="X39" i="3" s="1"/>
  <c r="S39" i="3"/>
  <c r="N39" i="3"/>
  <c r="M39" i="3"/>
  <c r="AK38" i="3"/>
  <c r="Y38" i="3"/>
  <c r="AG345" i="4" s="1"/>
  <c r="W38" i="3"/>
  <c r="S38" i="3"/>
  <c r="AA345" i="4" s="1"/>
  <c r="N38" i="3"/>
  <c r="S345" i="4" s="1"/>
  <c r="AK37" i="3"/>
  <c r="Y37" i="3"/>
  <c r="W37" i="3"/>
  <c r="S37" i="3"/>
  <c r="U37" i="3" s="1"/>
  <c r="N37" i="3"/>
  <c r="M37" i="3"/>
  <c r="AK20" i="3"/>
  <c r="Y36" i="3"/>
  <c r="AG342" i="4" s="1"/>
  <c r="W36" i="3"/>
  <c r="S36" i="3"/>
  <c r="AA342" i="4" s="1"/>
  <c r="N36" i="3"/>
  <c r="S342" i="4" s="1"/>
  <c r="M36" i="3"/>
  <c r="T342" i="4" s="1"/>
  <c r="AK23" i="3"/>
  <c r="Y35" i="3"/>
  <c r="AG341" i="4" s="1"/>
  <c r="W35" i="3"/>
  <c r="S35" i="3"/>
  <c r="AA341" i="4" s="1"/>
  <c r="N35" i="3"/>
  <c r="S341" i="4" s="1"/>
  <c r="AK36" i="3"/>
  <c r="Y34" i="3"/>
  <c r="AG340" i="4" s="1"/>
  <c r="W34" i="3"/>
  <c r="AE340" i="4" s="1"/>
  <c r="S34" i="3"/>
  <c r="N34" i="3"/>
  <c r="S340" i="4" s="1"/>
  <c r="AK6" i="3"/>
  <c r="Y33" i="3"/>
  <c r="AG339" i="4" s="1"/>
  <c r="W33" i="3"/>
  <c r="S33" i="3"/>
  <c r="AA339" i="4" s="1"/>
  <c r="N33" i="3"/>
  <c r="S339" i="4" s="1"/>
  <c r="AK35" i="3"/>
  <c r="Y32" i="3"/>
  <c r="AG338" i="4" s="1"/>
  <c r="W32" i="3"/>
  <c r="S32" i="3"/>
  <c r="AA338" i="4" s="1"/>
  <c r="N32" i="3"/>
  <c r="S338" i="4" s="1"/>
  <c r="AK29" i="3"/>
  <c r="Y31" i="3"/>
  <c r="AG337" i="4" s="1"/>
  <c r="W31" i="3"/>
  <c r="AE337" i="4" s="1"/>
  <c r="S31" i="3"/>
  <c r="N31" i="3"/>
  <c r="S337" i="4" s="1"/>
  <c r="M31" i="3"/>
  <c r="T337" i="4" s="1"/>
  <c r="AK9" i="3"/>
  <c r="Y30" i="3"/>
  <c r="AG336" i="4" s="1"/>
  <c r="W30" i="3"/>
  <c r="S30" i="3"/>
  <c r="AA336" i="4" s="1"/>
  <c r="N30" i="3"/>
  <c r="S336" i="4" s="1"/>
  <c r="M30" i="3"/>
  <c r="T336" i="4" s="1"/>
  <c r="AK19" i="3"/>
  <c r="Y29" i="3"/>
  <c r="AG335" i="4" s="1"/>
  <c r="W29" i="3"/>
  <c r="S29" i="3"/>
  <c r="AA335" i="4" s="1"/>
  <c r="N29" i="3"/>
  <c r="S335" i="4" s="1"/>
  <c r="AK24" i="3"/>
  <c r="Y28" i="3"/>
  <c r="AG334" i="4" s="1"/>
  <c r="W28" i="3"/>
  <c r="AE334" i="4" s="1"/>
  <c r="S28" i="3"/>
  <c r="N28" i="3"/>
  <c r="S334" i="4" s="1"/>
  <c r="M28" i="3"/>
  <c r="T334" i="4" s="1"/>
  <c r="AK26" i="3"/>
  <c r="Y27" i="3"/>
  <c r="AG333" i="4" s="1"/>
  <c r="W27" i="3"/>
  <c r="S27" i="3"/>
  <c r="AA333" i="4" s="1"/>
  <c r="N27" i="3"/>
  <c r="S333" i="4" s="1"/>
  <c r="M27" i="3"/>
  <c r="T333" i="4" s="1"/>
  <c r="AK4" i="3"/>
  <c r="Y26" i="3"/>
  <c r="AG332" i="4" s="1"/>
  <c r="W26" i="3"/>
  <c r="S26" i="3"/>
  <c r="AA332" i="4" s="1"/>
  <c r="N26" i="3"/>
  <c r="S332" i="4" s="1"/>
  <c r="AK11" i="3"/>
  <c r="Y25" i="3"/>
  <c r="AG331" i="4" s="1"/>
  <c r="W25" i="3"/>
  <c r="AE331" i="4" s="1"/>
  <c r="S25" i="3"/>
  <c r="N25" i="3"/>
  <c r="S331" i="4" s="1"/>
  <c r="AK18" i="3"/>
  <c r="Y24" i="3"/>
  <c r="AG330" i="4" s="1"/>
  <c r="W24" i="3"/>
  <c r="S24" i="3"/>
  <c r="AA330" i="4" s="1"/>
  <c r="N24" i="3"/>
  <c r="S330" i="4" s="1"/>
  <c r="AK31" i="3"/>
  <c r="Y23" i="3"/>
  <c r="AG329" i="4" s="1"/>
  <c r="W23" i="3"/>
  <c r="S23" i="3"/>
  <c r="AA329" i="4" s="1"/>
  <c r="N23" i="3"/>
  <c r="S329" i="4" s="1"/>
  <c r="AK21" i="3"/>
  <c r="Y22" i="3"/>
  <c r="AG328" i="4" s="1"/>
  <c r="W22" i="3"/>
  <c r="AE328" i="4" s="1"/>
  <c r="S22" i="3"/>
  <c r="N22" i="3"/>
  <c r="S328" i="4" s="1"/>
  <c r="M22" i="3"/>
  <c r="T328" i="4" s="1"/>
  <c r="AK14" i="3"/>
  <c r="Y21" i="3"/>
  <c r="W21" i="3"/>
  <c r="X21" i="3" s="1"/>
  <c r="S21" i="3"/>
  <c r="U21" i="3" s="1"/>
  <c r="R21" i="3" s="1"/>
  <c r="N21" i="3"/>
  <c r="M21" i="3"/>
  <c r="AK8" i="3"/>
  <c r="Y20" i="3"/>
  <c r="AG327" i="4" s="1"/>
  <c r="W20" i="3"/>
  <c r="S20" i="3"/>
  <c r="AA327" i="4" s="1"/>
  <c r="N20" i="3"/>
  <c r="S327" i="4" s="1"/>
  <c r="AK17" i="3"/>
  <c r="Y19" i="3"/>
  <c r="AG326" i="4" s="1"/>
  <c r="W19" i="3"/>
  <c r="AE326" i="4" s="1"/>
  <c r="S19" i="3"/>
  <c r="N19" i="3"/>
  <c r="S326" i="4" s="1"/>
  <c r="M19" i="3"/>
  <c r="T326" i="4" s="1"/>
  <c r="AK33" i="3"/>
  <c r="Y18" i="3"/>
  <c r="AG325" i="4" s="1"/>
  <c r="W18" i="3"/>
  <c r="S18" i="3"/>
  <c r="AA325" i="4" s="1"/>
  <c r="N18" i="3"/>
  <c r="S325" i="4" s="1"/>
  <c r="M18" i="3"/>
  <c r="T325" i="4" s="1"/>
  <c r="AK34" i="3"/>
  <c r="Y17" i="3"/>
  <c r="AG324" i="4" s="1"/>
  <c r="W17" i="3"/>
  <c r="S17" i="3"/>
  <c r="AA324" i="4" s="1"/>
  <c r="N17" i="3"/>
  <c r="S324" i="4" s="1"/>
  <c r="AK30" i="3"/>
  <c r="Y16" i="3"/>
  <c r="AG323" i="4" s="1"/>
  <c r="W16" i="3"/>
  <c r="AE323" i="4" s="1"/>
  <c r="S16" i="3"/>
  <c r="N16" i="3"/>
  <c r="S323" i="4" s="1"/>
  <c r="AK10" i="3"/>
  <c r="Y15" i="3"/>
  <c r="AG322" i="4" s="1"/>
  <c r="W15" i="3"/>
  <c r="S15" i="3"/>
  <c r="AA322" i="4" s="1"/>
  <c r="N15" i="3"/>
  <c r="S322" i="4" s="1"/>
  <c r="AK28" i="3"/>
  <c r="Y14" i="3"/>
  <c r="AG315" i="4" s="1"/>
  <c r="W14" i="3"/>
  <c r="S14" i="3"/>
  <c r="AA315" i="4" s="1"/>
  <c r="N14" i="3"/>
  <c r="S315" i="4" s="1"/>
  <c r="AK27" i="3"/>
  <c r="Y13" i="3"/>
  <c r="AG321" i="4" s="1"/>
  <c r="W13" i="3"/>
  <c r="AE321" i="4" s="1"/>
  <c r="S13" i="3"/>
  <c r="N13" i="3"/>
  <c r="S321" i="4" s="1"/>
  <c r="M13" i="3"/>
  <c r="T321" i="4" s="1"/>
  <c r="AK13" i="3"/>
  <c r="Y12" i="3"/>
  <c r="AG320" i="4" s="1"/>
  <c r="W12" i="3"/>
  <c r="S12" i="3"/>
  <c r="AA320" i="4" s="1"/>
  <c r="N12" i="3"/>
  <c r="S320" i="4" s="1"/>
  <c r="M12" i="3"/>
  <c r="T320" i="4" s="1"/>
  <c r="AK22" i="3"/>
  <c r="Y11" i="3"/>
  <c r="AG319" i="4" s="1"/>
  <c r="W11" i="3"/>
  <c r="S11" i="3"/>
  <c r="AA319" i="4" s="1"/>
  <c r="N11" i="3"/>
  <c r="S319" i="4" s="1"/>
  <c r="AK16" i="3"/>
  <c r="Y10" i="3"/>
  <c r="W10" i="3"/>
  <c r="S10" i="3"/>
  <c r="U10" i="3" s="1"/>
  <c r="R10" i="3" s="1"/>
  <c r="N10" i="3"/>
  <c r="M10" i="3"/>
  <c r="AK25" i="3"/>
  <c r="Y9" i="3"/>
  <c r="AG318" i="4" s="1"/>
  <c r="W9" i="3"/>
  <c r="S9" i="3"/>
  <c r="AA318" i="4" s="1"/>
  <c r="N9" i="3"/>
  <c r="S318" i="4" s="1"/>
  <c r="M9" i="3"/>
  <c r="T318" i="4" s="1"/>
  <c r="AK15" i="3"/>
  <c r="Y8" i="3"/>
  <c r="AG317" i="4" s="1"/>
  <c r="W8" i="3"/>
  <c r="S8" i="3"/>
  <c r="AA317" i="4" s="1"/>
  <c r="N8" i="3"/>
  <c r="S317" i="4" s="1"/>
  <c r="AK12" i="3"/>
  <c r="Y7" i="3"/>
  <c r="AG316" i="4" s="1"/>
  <c r="W7" i="3"/>
  <c r="AE316" i="4" s="1"/>
  <c r="S7" i="3"/>
  <c r="N7" i="3"/>
  <c r="S316" i="4" s="1"/>
  <c r="AK5" i="3"/>
  <c r="Y6" i="3"/>
  <c r="W6" i="3"/>
  <c r="S6" i="3"/>
  <c r="U6" i="3" s="1"/>
  <c r="R6" i="3" s="1"/>
  <c r="N6" i="3"/>
  <c r="M6" i="3" s="1"/>
  <c r="AK32" i="3"/>
  <c r="Y5" i="3"/>
  <c r="AG314" i="4" s="1"/>
  <c r="W5" i="3"/>
  <c r="S5" i="3"/>
  <c r="AA314" i="4" s="1"/>
  <c r="N5" i="3"/>
  <c r="S314" i="4" s="1"/>
  <c r="AK7" i="3"/>
  <c r="Y4" i="3"/>
  <c r="W4" i="3"/>
  <c r="AE313" i="4" s="1"/>
  <c r="S4" i="3"/>
  <c r="N4" i="3"/>
  <c r="S313" i="4" s="1"/>
  <c r="M4" i="3"/>
  <c r="T313" i="4" s="1"/>
  <c r="C49" i="2"/>
  <c r="C47" i="2"/>
  <c r="L82" i="1"/>
  <c r="L81" i="1"/>
  <c r="I81" i="1" s="1"/>
  <c r="L80" i="1"/>
  <c r="L79" i="1"/>
  <c r="L78" i="1"/>
  <c r="J78" i="1" s="1"/>
  <c r="L77" i="1"/>
  <c r="J77" i="1" s="1"/>
  <c r="L76" i="1"/>
  <c r="I76" i="1" s="1"/>
  <c r="L75" i="1"/>
  <c r="L74" i="1"/>
  <c r="L73" i="1"/>
  <c r="I73" i="1" s="1"/>
  <c r="L66" i="1"/>
  <c r="I66" i="1"/>
  <c r="H66" i="1"/>
  <c r="G66" i="1"/>
  <c r="L65" i="1"/>
  <c r="H65" i="1" s="1"/>
  <c r="I65" i="1"/>
  <c r="G65" i="1"/>
  <c r="L64" i="1"/>
  <c r="G64" i="1"/>
  <c r="L63" i="1"/>
  <c r="I63" i="1"/>
  <c r="H63" i="1"/>
  <c r="L62" i="1"/>
  <c r="I62" i="1"/>
  <c r="H62" i="1"/>
  <c r="L61" i="1"/>
  <c r="L60" i="1"/>
  <c r="I60" i="1" s="1"/>
  <c r="L59" i="1"/>
  <c r="I59" i="1" s="1"/>
  <c r="L58" i="1"/>
  <c r="I58" i="1" s="1"/>
  <c r="L57" i="1"/>
  <c r="I57" i="1" s="1"/>
  <c r="D49" i="1"/>
  <c r="D48" i="1"/>
  <c r="D47" i="1"/>
  <c r="D46" i="1"/>
  <c r="D41" i="1"/>
  <c r="D40" i="1"/>
  <c r="D39" i="1"/>
  <c r="D38" i="1"/>
  <c r="D37" i="1"/>
  <c r="F30" i="1"/>
  <c r="F29" i="1"/>
  <c r="D29" i="1"/>
  <c r="F28" i="1"/>
  <c r="D28" i="1"/>
  <c r="C28" i="1"/>
  <c r="F27" i="1"/>
  <c r="D27" i="1"/>
  <c r="C27" i="1"/>
  <c r="D26" i="1"/>
  <c r="D25" i="1"/>
  <c r="F24" i="1"/>
  <c r="F20" i="1"/>
  <c r="D19" i="1"/>
  <c r="D17" i="1"/>
  <c r="D15" i="1"/>
  <c r="D14" i="1"/>
  <c r="F13" i="1"/>
  <c r="D11" i="1"/>
  <c r="D10" i="1"/>
  <c r="D7" i="1"/>
  <c r="J74" i="1" l="1"/>
  <c r="J75" i="1"/>
  <c r="J82" i="1"/>
  <c r="H73" i="1"/>
  <c r="J80" i="1"/>
  <c r="J79" i="1"/>
  <c r="Q499" i="4"/>
  <c r="Q519" i="4"/>
  <c r="E613" i="9"/>
  <c r="E152" i="3"/>
  <c r="E104" i="3"/>
  <c r="E40" i="3"/>
  <c r="E583" i="9"/>
  <c r="E572" i="9"/>
  <c r="E567" i="9"/>
  <c r="E30" i="9"/>
  <c r="E25" i="9"/>
  <c r="D18" i="1"/>
  <c r="E496" i="9"/>
  <c r="E488" i="9"/>
  <c r="E448" i="9"/>
  <c r="E424" i="9"/>
  <c r="D21" i="1"/>
  <c r="R516" i="3"/>
  <c r="Q357" i="4"/>
  <c r="R771" i="4"/>
  <c r="E501" i="3"/>
  <c r="Q805" i="4" s="1"/>
  <c r="E493" i="3"/>
  <c r="Q793" i="4" s="1"/>
  <c r="E485" i="3"/>
  <c r="Q792" i="4" s="1"/>
  <c r="E477" i="3"/>
  <c r="Q751" i="4" s="1"/>
  <c r="E469" i="3"/>
  <c r="Q749" i="4" s="1"/>
  <c r="R538" i="4"/>
  <c r="E625" i="3"/>
  <c r="Q889" i="4" s="1"/>
  <c r="E609" i="3"/>
  <c r="Q873" i="4" s="1"/>
  <c r="E585" i="3"/>
  <c r="Q845" i="4" s="1"/>
  <c r="E561" i="3"/>
  <c r="Q819" i="4" s="1"/>
  <c r="E545" i="3"/>
  <c r="Q827" i="4" s="1"/>
  <c r="E505" i="3"/>
  <c r="Q782" i="4" s="1"/>
  <c r="E497" i="3"/>
  <c r="Q798" i="4" s="1"/>
  <c r="E481" i="3"/>
  <c r="Q778" i="4" s="1"/>
  <c r="E433" i="3"/>
  <c r="Q698" i="4" s="1"/>
  <c r="E417" i="3"/>
  <c r="Q699" i="4" s="1"/>
  <c r="E369" i="3"/>
  <c r="Q643" i="4" s="1"/>
  <c r="E353" i="3"/>
  <c r="Q613" i="4" s="1"/>
  <c r="E305" i="3"/>
  <c r="Q575" i="4" s="1"/>
  <c r="E289" i="3"/>
  <c r="E241" i="3"/>
  <c r="Q524" i="4" s="1"/>
  <c r="E225" i="3"/>
  <c r="Q512" i="4" s="1"/>
  <c r="E177" i="3"/>
  <c r="Q470" i="4" s="1"/>
  <c r="E161" i="3"/>
  <c r="Q455" i="4" s="1"/>
  <c r="E121" i="3"/>
  <c r="Q413" i="4" s="1"/>
  <c r="E113" i="3"/>
  <c r="Q404" i="4" s="1"/>
  <c r="E216" i="9"/>
  <c r="E626" i="9"/>
  <c r="E623" i="9"/>
  <c r="E615" i="9"/>
  <c r="E607" i="9"/>
  <c r="E602" i="9"/>
  <c r="E599" i="9"/>
  <c r="E594" i="9"/>
  <c r="E591" i="9"/>
  <c r="E586" i="9"/>
  <c r="E575" i="9"/>
  <c r="E559" i="9"/>
  <c r="E554" i="9"/>
  <c r="E543" i="9"/>
  <c r="E519" i="9"/>
  <c r="E511" i="9"/>
  <c r="E506" i="9"/>
  <c r="E503" i="9"/>
  <c r="E463" i="9"/>
  <c r="E455" i="9"/>
  <c r="E447" i="9"/>
  <c r="E442" i="9"/>
  <c r="E418" i="9"/>
  <c r="E410" i="9"/>
  <c r="E399" i="9"/>
  <c r="E386" i="9"/>
  <c r="E383" i="9"/>
  <c r="E343" i="9"/>
  <c r="E303" i="9"/>
  <c r="E290" i="9"/>
  <c r="E274" i="9"/>
  <c r="E271" i="9"/>
  <c r="E263" i="9"/>
  <c r="E258" i="9"/>
  <c r="E250" i="9"/>
  <c r="E247" i="9"/>
  <c r="E242" i="9"/>
  <c r="E234" i="9"/>
  <c r="E226" i="9"/>
  <c r="E218" i="9"/>
  <c r="E146" i="9"/>
  <c r="E135" i="9"/>
  <c r="E130" i="9"/>
  <c r="E119" i="9"/>
  <c r="E90" i="9"/>
  <c r="E461" i="3"/>
  <c r="Q710" i="4" s="1"/>
  <c r="E453" i="3"/>
  <c r="Q727" i="4" s="1"/>
  <c r="E445" i="3"/>
  <c r="Q713" i="4" s="1"/>
  <c r="E437" i="3"/>
  <c r="Q712" i="4" s="1"/>
  <c r="E429" i="3"/>
  <c r="Q686" i="4" s="1"/>
  <c r="E421" i="3"/>
  <c r="Q685" i="4" s="1"/>
  <c r="E413" i="3"/>
  <c r="Q690" i="4" s="1"/>
  <c r="E405" i="3"/>
  <c r="Q681" i="4" s="1"/>
  <c r="E397" i="3"/>
  <c r="Q664" i="4" s="1"/>
  <c r="E389" i="3"/>
  <c r="Q654" i="4" s="1"/>
  <c r="E381" i="3"/>
  <c r="Q656" i="4" s="1"/>
  <c r="E373" i="3"/>
  <c r="Q645" i="4" s="1"/>
  <c r="E365" i="3"/>
  <c r="Q642" i="4" s="1"/>
  <c r="E357" i="3"/>
  <c r="Q629" i="4" s="1"/>
  <c r="E349" i="3"/>
  <c r="Q633" i="4" s="1"/>
  <c r="E341" i="3"/>
  <c r="Q615" i="4" s="1"/>
  <c r="E333" i="3"/>
  <c r="Q602" i="4" s="1"/>
  <c r="E325" i="3"/>
  <c r="Q608" i="4" s="1"/>
  <c r="E317" i="3"/>
  <c r="E309" i="3"/>
  <c r="Q578" i="4" s="1"/>
  <c r="E301" i="3"/>
  <c r="C25" i="1" s="1"/>
  <c r="E293" i="3"/>
  <c r="E285" i="3"/>
  <c r="Q567" i="4" s="1"/>
  <c r="E277" i="3"/>
  <c r="Q560" i="4" s="1"/>
  <c r="E269" i="3"/>
  <c r="Q550" i="4" s="1"/>
  <c r="E261" i="3"/>
  <c r="Q544" i="4" s="1"/>
  <c r="E253" i="3"/>
  <c r="Q535" i="4" s="1"/>
  <c r="E245" i="3"/>
  <c r="Q528" i="4" s="1"/>
  <c r="E237" i="3"/>
  <c r="E229" i="3"/>
  <c r="Q516" i="4" s="1"/>
  <c r="E221" i="3"/>
  <c r="E213" i="3"/>
  <c r="Q502" i="4" s="1"/>
  <c r="E205" i="3"/>
  <c r="Q497" i="4" s="1"/>
  <c r="E197" i="3"/>
  <c r="Q488" i="4" s="1"/>
  <c r="E189" i="3"/>
  <c r="Q480" i="4" s="1"/>
  <c r="E181" i="3"/>
  <c r="E173" i="3"/>
  <c r="Q467" i="4" s="1"/>
  <c r="E165" i="3"/>
  <c r="Q459" i="4" s="1"/>
  <c r="E157" i="3"/>
  <c r="Q450" i="4" s="1"/>
  <c r="E149" i="3"/>
  <c r="E133" i="3"/>
  <c r="Q424" i="4" s="1"/>
  <c r="E85" i="3"/>
  <c r="E53" i="3"/>
  <c r="E21" i="3"/>
  <c r="E13" i="3"/>
  <c r="Q321" i="4" s="1"/>
  <c r="E620" i="9"/>
  <c r="E612" i="9"/>
  <c r="E604" i="9"/>
  <c r="E596" i="9"/>
  <c r="E588" i="9"/>
  <c r="E580" i="9"/>
  <c r="E564" i="9"/>
  <c r="E556" i="9"/>
  <c r="E548" i="9"/>
  <c r="E540" i="9"/>
  <c r="E532" i="9"/>
  <c r="E524" i="9"/>
  <c r="E510" i="9"/>
  <c r="E484" i="9"/>
  <c r="E468" i="9"/>
  <c r="E465" i="9"/>
  <c r="E460" i="9"/>
  <c r="E457" i="9"/>
  <c r="E452" i="9"/>
  <c r="E449" i="9"/>
  <c r="E444" i="9"/>
  <c r="E436" i="9"/>
  <c r="E433" i="9"/>
  <c r="E425" i="9"/>
  <c r="E412" i="9"/>
  <c r="E404" i="9"/>
  <c r="E398" i="9"/>
  <c r="E396" i="9"/>
  <c r="E388" i="9"/>
  <c r="E364" i="9"/>
  <c r="E356" i="9"/>
  <c r="E353" i="9"/>
  <c r="E348" i="9"/>
  <c r="E292" i="9"/>
  <c r="E284" i="9"/>
  <c r="E268" i="9"/>
  <c r="E260" i="9"/>
  <c r="E252" i="9"/>
  <c r="E403" i="9"/>
  <c r="E363" i="9"/>
  <c r="E339" i="9"/>
  <c r="E331" i="9"/>
  <c r="E323" i="9"/>
  <c r="E315" i="9"/>
  <c r="E243" i="9"/>
  <c r="E235" i="9"/>
  <c r="E211" i="9"/>
  <c r="E203" i="9"/>
  <c r="E171" i="9"/>
  <c r="E73" i="3"/>
  <c r="E49" i="3"/>
  <c r="Q353" i="4" s="1"/>
  <c r="E41" i="3"/>
  <c r="Q348" i="4" s="1"/>
  <c r="E33" i="3"/>
  <c r="Q339" i="4" s="1"/>
  <c r="E555" i="9"/>
  <c r="R805" i="4"/>
  <c r="E621" i="9"/>
  <c r="E605" i="9"/>
  <c r="E581" i="9"/>
  <c r="E573" i="9"/>
  <c r="E533" i="9"/>
  <c r="E480" i="9"/>
  <c r="E472" i="9"/>
  <c r="E464" i="9"/>
  <c r="E440" i="9"/>
  <c r="E437" i="9"/>
  <c r="E432" i="9"/>
  <c r="E405" i="9"/>
  <c r="E392" i="9"/>
  <c r="E357" i="9"/>
  <c r="E336" i="9"/>
  <c r="E325" i="9"/>
  <c r="E312" i="9"/>
  <c r="E304" i="9"/>
  <c r="E277" i="9"/>
  <c r="E269" i="9"/>
  <c r="E264" i="9"/>
  <c r="E261" i="9"/>
  <c r="E253" i="9"/>
  <c r="E237" i="9"/>
  <c r="E224" i="9"/>
  <c r="D22" i="1"/>
  <c r="Q451" i="4"/>
  <c r="E616" i="3"/>
  <c r="Q877" i="4" s="1"/>
  <c r="E552" i="3"/>
  <c r="Q821" i="4" s="1"/>
  <c r="E536" i="3"/>
  <c r="Q807" i="4" s="1"/>
  <c r="E488" i="3"/>
  <c r="Q776" i="4" s="1"/>
  <c r="E472" i="3"/>
  <c r="Q747" i="4" s="1"/>
  <c r="E424" i="3"/>
  <c r="Q689" i="4" s="1"/>
  <c r="E408" i="3"/>
  <c r="Q682" i="4" s="1"/>
  <c r="E360" i="3"/>
  <c r="Q627" i="4" s="1"/>
  <c r="E344" i="3"/>
  <c r="Q616" i="4" s="1"/>
  <c r="E280" i="3"/>
  <c r="Q563" i="4" s="1"/>
  <c r="E216" i="3"/>
  <c r="E572" i="3"/>
  <c r="Q868" i="4" s="1"/>
  <c r="E508" i="3"/>
  <c r="Q796" i="4" s="1"/>
  <c r="E444" i="3"/>
  <c r="Q725" i="4" s="1"/>
  <c r="E487" i="9"/>
  <c r="E471" i="9"/>
  <c r="E188" i="9"/>
  <c r="E164" i="9"/>
  <c r="E156" i="9"/>
  <c r="E132" i="9"/>
  <c r="E124" i="9"/>
  <c r="E92" i="9"/>
  <c r="D23" i="1"/>
  <c r="D12" i="1"/>
  <c r="D16" i="1"/>
  <c r="D8" i="1"/>
  <c r="D13" i="1"/>
  <c r="E625" i="9"/>
  <c r="E617" i="9"/>
  <c r="E614" i="9"/>
  <c r="E609" i="9"/>
  <c r="E601" i="9"/>
  <c r="E593" i="9"/>
  <c r="E590" i="9"/>
  <c r="E585" i="9"/>
  <c r="E582" i="9"/>
  <c r="E577" i="9"/>
  <c r="E569" i="9"/>
  <c r="E561" i="9"/>
  <c r="E553" i="9"/>
  <c r="E545" i="9"/>
  <c r="E537" i="9"/>
  <c r="E534" i="9"/>
  <c r="E529" i="9"/>
  <c r="E526" i="9"/>
  <c r="E521" i="9"/>
  <c r="E513" i="9"/>
  <c r="E505" i="9"/>
  <c r="E502" i="9"/>
  <c r="E499" i="9"/>
  <c r="E497" i="9"/>
  <c r="E481" i="9"/>
  <c r="E473" i="9"/>
  <c r="E467" i="9"/>
  <c r="E441" i="9"/>
  <c r="E417" i="9"/>
  <c r="E409" i="9"/>
  <c r="E385" i="9"/>
  <c r="E345" i="9"/>
  <c r="E337" i="9"/>
  <c r="E329" i="9"/>
  <c r="E305" i="9"/>
  <c r="E233" i="9"/>
  <c r="E161" i="9"/>
  <c r="E153" i="9"/>
  <c r="E137" i="9"/>
  <c r="E121" i="9"/>
  <c r="E113" i="9"/>
  <c r="E97" i="9"/>
  <c r="D45" i="1"/>
  <c r="E518" i="9"/>
  <c r="E486" i="9"/>
  <c r="E478" i="9"/>
  <c r="E462" i="9"/>
  <c r="E438" i="9"/>
  <c r="E430" i="9"/>
  <c r="E422" i="9"/>
  <c r="E414" i="9"/>
  <c r="E406" i="9"/>
  <c r="E390" i="9"/>
  <c r="E358" i="9"/>
  <c r="E350" i="9"/>
  <c r="E310" i="9"/>
  <c r="E302" i="9"/>
  <c r="E246" i="9"/>
  <c r="E222" i="9"/>
  <c r="E190" i="9"/>
  <c r="E184" i="9"/>
  <c r="E174" i="9"/>
  <c r="E136" i="9"/>
  <c r="E120" i="9"/>
  <c r="E99" i="9"/>
  <c r="E91" i="9"/>
  <c r="E80" i="9"/>
  <c r="E75" i="9"/>
  <c r="H75" i="1"/>
  <c r="G75" i="1" s="1"/>
  <c r="I75" i="1"/>
  <c r="H82" i="1"/>
  <c r="AA252" i="5"/>
  <c r="Q814" i="4"/>
  <c r="Q773" i="4"/>
  <c r="Q746" i="4"/>
  <c r="Q391" i="4"/>
  <c r="Q377" i="4"/>
  <c r="C13" i="1"/>
  <c r="Q363" i="4"/>
  <c r="Q362" i="4"/>
  <c r="C30" i="1"/>
  <c r="Q684" i="4"/>
  <c r="C29" i="1"/>
  <c r="Q655" i="4"/>
  <c r="Q565" i="4"/>
  <c r="Q406" i="4"/>
  <c r="Q407" i="4"/>
  <c r="Q887" i="4"/>
  <c r="Q611" i="4"/>
  <c r="C18" i="1"/>
  <c r="Q594" i="4"/>
  <c r="Q533" i="4"/>
  <c r="C11" i="1"/>
  <c r="C8" i="1"/>
  <c r="Q465" i="4"/>
  <c r="Q854" i="4"/>
  <c r="Q708" i="4"/>
  <c r="Q647" i="4"/>
  <c r="C24" i="1"/>
  <c r="Q500" i="4"/>
  <c r="Q556" i="4"/>
  <c r="R559" i="4"/>
  <c r="Q637" i="4"/>
  <c r="Q761" i="4"/>
  <c r="D20" i="1"/>
  <c r="R212" i="3"/>
  <c r="R372" i="3"/>
  <c r="D9" i="1"/>
  <c r="D24" i="1"/>
  <c r="D30" i="1"/>
  <c r="I61" i="1"/>
  <c r="R567" i="3"/>
  <c r="Q636" i="4"/>
  <c r="R636" i="4"/>
  <c r="E621" i="3"/>
  <c r="Q893" i="4" s="1"/>
  <c r="E613" i="3"/>
  <c r="Q878" i="4" s="1"/>
  <c r="E605" i="3"/>
  <c r="E597" i="3"/>
  <c r="Q866" i="4" s="1"/>
  <c r="E589" i="3"/>
  <c r="Q867" i="4" s="1"/>
  <c r="E581" i="3"/>
  <c r="Q837" i="4" s="1"/>
  <c r="E573" i="3"/>
  <c r="Q871" i="4" s="1"/>
  <c r="E565" i="3"/>
  <c r="Q809" i="4" s="1"/>
  <c r="E557" i="3"/>
  <c r="Q813" i="4" s="1"/>
  <c r="E549" i="3"/>
  <c r="Q810" i="4" s="1"/>
  <c r="E541" i="3"/>
  <c r="Q829" i="4" s="1"/>
  <c r="E533" i="3"/>
  <c r="Q770" i="4" s="1"/>
  <c r="E525" i="3"/>
  <c r="Q791" i="4" s="1"/>
  <c r="E517" i="3"/>
  <c r="Q788" i="4" s="1"/>
  <c r="E509" i="3"/>
  <c r="Q780" i="4" s="1"/>
  <c r="E600" i="3"/>
  <c r="Q851" i="4" s="1"/>
  <c r="E6" i="3"/>
  <c r="C17" i="1" s="1"/>
  <c r="E622" i="9"/>
  <c r="E616" i="9"/>
  <c r="E608" i="9"/>
  <c r="E603" i="9"/>
  <c r="E597" i="9"/>
  <c r="E589" i="9"/>
  <c r="E584" i="9"/>
  <c r="E579" i="9"/>
  <c r="E576" i="9"/>
  <c r="E571" i="9"/>
  <c r="E568" i="9"/>
  <c r="E565" i="9"/>
  <c r="E563" i="9"/>
  <c r="E560" i="9"/>
  <c r="E557" i="9"/>
  <c r="E549" i="9"/>
  <c r="E544" i="9"/>
  <c r="E541" i="9"/>
  <c r="E536" i="9"/>
  <c r="E531" i="9"/>
  <c r="E528" i="9"/>
  <c r="E523" i="9"/>
  <c r="E520" i="9"/>
  <c r="E515" i="9"/>
  <c r="E491" i="9"/>
  <c r="E610" i="9"/>
  <c r="E600" i="9"/>
  <c r="E592" i="9"/>
  <c r="E578" i="9"/>
  <c r="E570" i="9"/>
  <c r="E562" i="9"/>
  <c r="E546" i="9"/>
  <c r="E538" i="9"/>
  <c r="Q772" i="4"/>
  <c r="R806" i="4"/>
  <c r="R761" i="4"/>
  <c r="R36" i="9"/>
  <c r="AE36" i="9" s="1"/>
  <c r="X36" i="9"/>
  <c r="AI36" i="9" s="1"/>
  <c r="R13" i="9"/>
  <c r="AE13" i="9" s="1"/>
  <c r="X13" i="9"/>
  <c r="AI13" i="9" s="1"/>
  <c r="R84" i="9"/>
  <c r="AE84" i="9" s="1"/>
  <c r="X84" i="9"/>
  <c r="AI84" i="9" s="1"/>
  <c r="R105" i="9"/>
  <c r="AE105" i="9" s="1"/>
  <c r="X105" i="9"/>
  <c r="AI105" i="9" s="1"/>
  <c r="R206" i="9"/>
  <c r="AE206" i="9" s="1"/>
  <c r="X206" i="9"/>
  <c r="AI206" i="9" s="1"/>
  <c r="R294" i="9"/>
  <c r="AE294" i="9" s="1"/>
  <c r="X294" i="9"/>
  <c r="AI294" i="9" s="1"/>
  <c r="R347" i="9"/>
  <c r="AE347" i="9" s="1"/>
  <c r="X347" i="9"/>
  <c r="AI347" i="9" s="1"/>
  <c r="R355" i="9"/>
  <c r="AE355" i="9" s="1"/>
  <c r="X355" i="9"/>
  <c r="AI355" i="9" s="1"/>
  <c r="R518" i="9"/>
  <c r="AE518" i="9" s="1"/>
  <c r="X518" i="9"/>
  <c r="AI518" i="9" s="1"/>
  <c r="R590" i="9"/>
  <c r="AE590" i="9" s="1"/>
  <c r="X590" i="9"/>
  <c r="AI590" i="9" s="1"/>
  <c r="R604" i="9"/>
  <c r="AE604" i="9" s="1"/>
  <c r="X604" i="9"/>
  <c r="AI604" i="9" s="1"/>
  <c r="R620" i="9"/>
  <c r="AE620" i="9" s="1"/>
  <c r="X620" i="9"/>
  <c r="AI620" i="9" s="1"/>
  <c r="R75" i="9"/>
  <c r="AE75" i="9" s="1"/>
  <c r="X75" i="9"/>
  <c r="AI75" i="9" s="1"/>
  <c r="R76" i="9"/>
  <c r="AE76" i="9" s="1"/>
  <c r="X76" i="9"/>
  <c r="AI76" i="9" s="1"/>
  <c r="R83" i="9"/>
  <c r="AE83" i="9" s="1"/>
  <c r="X83" i="9"/>
  <c r="AI83" i="9" s="1"/>
  <c r="R103" i="9"/>
  <c r="AE103" i="9" s="1"/>
  <c r="X103" i="9"/>
  <c r="AI103" i="9" s="1"/>
  <c r="R156" i="9"/>
  <c r="AE156" i="9" s="1"/>
  <c r="X156" i="9"/>
  <c r="AI156" i="9" s="1"/>
  <c r="R285" i="9"/>
  <c r="AE285" i="9" s="1"/>
  <c r="X285" i="9"/>
  <c r="AI285" i="9" s="1"/>
  <c r="R292" i="9"/>
  <c r="AE292" i="9" s="1"/>
  <c r="X292" i="9"/>
  <c r="AI292" i="9" s="1"/>
  <c r="R293" i="9"/>
  <c r="AE293" i="9" s="1"/>
  <c r="X293" i="9"/>
  <c r="AI293" i="9" s="1"/>
  <c r="R360" i="9"/>
  <c r="AE360" i="9" s="1"/>
  <c r="X360" i="9"/>
  <c r="AI360" i="9" s="1"/>
  <c r="R361" i="9"/>
  <c r="AE361" i="9" s="1"/>
  <c r="X361" i="9"/>
  <c r="AI361" i="9" s="1"/>
  <c r="R392" i="9"/>
  <c r="AE392" i="9" s="1"/>
  <c r="X392" i="9"/>
  <c r="AI392" i="9" s="1"/>
  <c r="R393" i="9"/>
  <c r="AE393" i="9" s="1"/>
  <c r="X393" i="9"/>
  <c r="AI393" i="9" s="1"/>
  <c r="R422" i="9"/>
  <c r="AE422" i="9" s="1"/>
  <c r="X422" i="9"/>
  <c r="AI422" i="9" s="1"/>
  <c r="R432" i="9"/>
  <c r="AE432" i="9" s="1"/>
  <c r="X432" i="9"/>
  <c r="AI432" i="9" s="1"/>
  <c r="E489" i="9"/>
  <c r="X488" i="9"/>
  <c r="AI488" i="9" s="1"/>
  <c r="R24" i="9"/>
  <c r="AE24" i="9" s="1"/>
  <c r="X24" i="9"/>
  <c r="AI24" i="9" s="1"/>
  <c r="R71" i="9"/>
  <c r="AE71" i="9" s="1"/>
  <c r="X71" i="9"/>
  <c r="AI71" i="9" s="1"/>
  <c r="R72" i="9"/>
  <c r="AE72" i="9" s="1"/>
  <c r="X72" i="9"/>
  <c r="AI72" i="9" s="1"/>
  <c r="R73" i="9"/>
  <c r="AE73" i="9" s="1"/>
  <c r="X73" i="9"/>
  <c r="AI73" i="9" s="1"/>
  <c r="R81" i="9"/>
  <c r="AE81" i="9" s="1"/>
  <c r="X81" i="9"/>
  <c r="AI81" i="9" s="1"/>
  <c r="R167" i="9"/>
  <c r="AE167" i="9" s="1"/>
  <c r="X167" i="9"/>
  <c r="AI167" i="9" s="1"/>
  <c r="R175" i="9"/>
  <c r="AE175" i="9" s="1"/>
  <c r="X175" i="9"/>
  <c r="AI175" i="9" s="1"/>
  <c r="R183" i="9"/>
  <c r="AE183" i="9" s="1"/>
  <c r="X183" i="9"/>
  <c r="AI183" i="9" s="1"/>
  <c r="R198" i="9"/>
  <c r="AE198" i="9" s="1"/>
  <c r="X198" i="9"/>
  <c r="AI198" i="9" s="1"/>
  <c r="R212" i="9"/>
  <c r="AE212" i="9" s="1"/>
  <c r="X212" i="9"/>
  <c r="AI212" i="9" s="1"/>
  <c r="R262" i="9"/>
  <c r="AE262" i="9" s="1"/>
  <c r="X262" i="9"/>
  <c r="AI262" i="9" s="1"/>
  <c r="R282" i="9"/>
  <c r="AE282" i="9" s="1"/>
  <c r="X282" i="9"/>
  <c r="AI282" i="9" s="1"/>
  <c r="R318" i="9"/>
  <c r="AE318" i="9" s="1"/>
  <c r="X318" i="9"/>
  <c r="AI318" i="9" s="1"/>
  <c r="R333" i="9"/>
  <c r="AE333" i="9" s="1"/>
  <c r="X333" i="9"/>
  <c r="AI333" i="9" s="1"/>
  <c r="R353" i="9"/>
  <c r="AE353" i="9" s="1"/>
  <c r="X353" i="9"/>
  <c r="AI353" i="9" s="1"/>
  <c r="R542" i="9"/>
  <c r="AE542" i="9" s="1"/>
  <c r="X542" i="9"/>
  <c r="AI542" i="9" s="1"/>
  <c r="R571" i="9"/>
  <c r="AE571" i="9" s="1"/>
  <c r="X571" i="9"/>
  <c r="AI571" i="9" s="1"/>
  <c r="R600" i="9"/>
  <c r="AE600" i="9" s="1"/>
  <c r="X600" i="9"/>
  <c r="AI600" i="9" s="1"/>
  <c r="R625" i="9"/>
  <c r="AE625" i="9" s="1"/>
  <c r="X625" i="9"/>
  <c r="AI625" i="9" s="1"/>
  <c r="X339" i="9"/>
  <c r="AI339" i="9" s="1"/>
  <c r="R60" i="9"/>
  <c r="AE60" i="9" s="1"/>
  <c r="X60" i="9"/>
  <c r="AI60" i="9" s="1"/>
  <c r="R121" i="9"/>
  <c r="AE121" i="9" s="1"/>
  <c r="X121" i="9"/>
  <c r="AI121" i="9" s="1"/>
  <c r="R135" i="9"/>
  <c r="AE135" i="9" s="1"/>
  <c r="X135" i="9"/>
  <c r="AI135" i="9" s="1"/>
  <c r="R153" i="9"/>
  <c r="AE153" i="9" s="1"/>
  <c r="X153" i="9"/>
  <c r="AI153" i="9" s="1"/>
  <c r="R164" i="9"/>
  <c r="AE164" i="9" s="1"/>
  <c r="X164" i="9"/>
  <c r="AI164" i="9" s="1"/>
  <c r="R173" i="9"/>
  <c r="AE173" i="9" s="1"/>
  <c r="X173" i="9"/>
  <c r="AI173" i="9" s="1"/>
  <c r="R260" i="9"/>
  <c r="AE260" i="9" s="1"/>
  <c r="X260" i="9"/>
  <c r="AI260" i="9" s="1"/>
  <c r="R261" i="9"/>
  <c r="AE261" i="9" s="1"/>
  <c r="X261" i="9"/>
  <c r="AI261" i="9" s="1"/>
  <c r="R271" i="9"/>
  <c r="AE271" i="9" s="1"/>
  <c r="X271" i="9"/>
  <c r="AI271" i="9" s="1"/>
  <c r="R317" i="9"/>
  <c r="AE317" i="9" s="1"/>
  <c r="X317" i="9"/>
  <c r="AI317" i="9" s="1"/>
  <c r="R323" i="9"/>
  <c r="AE323" i="9" s="1"/>
  <c r="X323" i="9"/>
  <c r="AI323" i="9" s="1"/>
  <c r="R325" i="9"/>
  <c r="AE325" i="9" s="1"/>
  <c r="X325" i="9"/>
  <c r="AI325" i="9" s="1"/>
  <c r="R464" i="9"/>
  <c r="AE464" i="9" s="1"/>
  <c r="X464" i="9"/>
  <c r="AI464" i="9" s="1"/>
  <c r="R480" i="9"/>
  <c r="AE480" i="9" s="1"/>
  <c r="X480" i="9"/>
  <c r="AI480" i="9" s="1"/>
  <c r="R533" i="9"/>
  <c r="AE533" i="9" s="1"/>
  <c r="X533" i="9"/>
  <c r="AI533" i="9" s="1"/>
  <c r="E627" i="9"/>
  <c r="E624" i="9"/>
  <c r="E611" i="9"/>
  <c r="E606" i="9"/>
  <c r="E598" i="9"/>
  <c r="E574" i="9"/>
  <c r="E566" i="9"/>
  <c r="E558" i="9"/>
  <c r="E550" i="9"/>
  <c r="E542" i="9"/>
  <c r="E512" i="9"/>
  <c r="E504" i="9"/>
  <c r="R58" i="9"/>
  <c r="AE58" i="9" s="1"/>
  <c r="X58" i="9"/>
  <c r="AI58" i="9" s="1"/>
  <c r="R68" i="9"/>
  <c r="AE68" i="9" s="1"/>
  <c r="X68" i="9"/>
  <c r="AI68" i="9" s="1"/>
  <c r="R143" i="9"/>
  <c r="AE143" i="9" s="1"/>
  <c r="X143" i="9"/>
  <c r="AI143" i="9" s="1"/>
  <c r="R163" i="9"/>
  <c r="AE163" i="9" s="1"/>
  <c r="X163" i="9"/>
  <c r="AI163" i="9" s="1"/>
  <c r="R244" i="9"/>
  <c r="AE244" i="9" s="1"/>
  <c r="X244" i="9"/>
  <c r="AI244" i="9" s="1"/>
  <c r="R251" i="9"/>
  <c r="AE251" i="9" s="1"/>
  <c r="X251" i="9"/>
  <c r="AI251" i="9" s="1"/>
  <c r="R270" i="9"/>
  <c r="AE270" i="9" s="1"/>
  <c r="X270" i="9"/>
  <c r="AI270" i="9" s="1"/>
  <c r="R344" i="9"/>
  <c r="AE344" i="9" s="1"/>
  <c r="X344" i="9"/>
  <c r="AI344" i="9" s="1"/>
  <c r="R448" i="9"/>
  <c r="AE448" i="9" s="1"/>
  <c r="X448" i="9"/>
  <c r="AI448" i="9" s="1"/>
  <c r="R456" i="9"/>
  <c r="AE456" i="9" s="1"/>
  <c r="X456" i="9"/>
  <c r="AI456" i="9" s="1"/>
  <c r="R457" i="9"/>
  <c r="AE457" i="9" s="1"/>
  <c r="X457" i="9"/>
  <c r="AI457" i="9" s="1"/>
  <c r="R479" i="9"/>
  <c r="AE479" i="9" s="1"/>
  <c r="X479" i="9"/>
  <c r="AI479" i="9" s="1"/>
  <c r="R582" i="9"/>
  <c r="AE582" i="9" s="1"/>
  <c r="X582" i="9"/>
  <c r="AI582" i="9" s="1"/>
  <c r="R623" i="9"/>
  <c r="AE623" i="9" s="1"/>
  <c r="X623" i="9"/>
  <c r="AI623" i="9" s="1"/>
  <c r="E619" i="9"/>
  <c r="E595" i="9"/>
  <c r="E587" i="9"/>
  <c r="E539" i="9"/>
  <c r="X619" i="9"/>
  <c r="AI619" i="9" s="1"/>
  <c r="R59" i="9"/>
  <c r="AE59" i="9" s="1"/>
  <c r="X59" i="9"/>
  <c r="AI59" i="9" s="1"/>
  <c r="R67" i="9"/>
  <c r="AE67" i="9" s="1"/>
  <c r="X67" i="9"/>
  <c r="AI67" i="9" s="1"/>
  <c r="R119" i="9"/>
  <c r="AE119" i="9" s="1"/>
  <c r="X119" i="9"/>
  <c r="AI119" i="9" s="1"/>
  <c r="R234" i="9"/>
  <c r="AE234" i="9" s="1"/>
  <c r="X234" i="9"/>
  <c r="AI234" i="9" s="1"/>
  <c r="R235" i="9"/>
  <c r="AE235" i="9" s="1"/>
  <c r="X235" i="9"/>
  <c r="AI235" i="9" s="1"/>
  <c r="R242" i="9"/>
  <c r="AE242" i="9" s="1"/>
  <c r="X242" i="9"/>
  <c r="AI242" i="9" s="1"/>
  <c r="R250" i="9"/>
  <c r="AE250" i="9" s="1"/>
  <c r="X250" i="9"/>
  <c r="AI250" i="9" s="1"/>
  <c r="R268" i="9"/>
  <c r="AE268" i="9" s="1"/>
  <c r="X268" i="9"/>
  <c r="AI268" i="9" s="1"/>
  <c r="R269" i="9"/>
  <c r="AE269" i="9" s="1"/>
  <c r="X269" i="9"/>
  <c r="AI269" i="9" s="1"/>
  <c r="R315" i="9"/>
  <c r="AE315" i="9" s="1"/>
  <c r="X315" i="9"/>
  <c r="AI315" i="9" s="1"/>
  <c r="R336" i="9"/>
  <c r="AE336" i="9" s="1"/>
  <c r="X336" i="9"/>
  <c r="AI336" i="9" s="1"/>
  <c r="R437" i="9"/>
  <c r="AE437" i="9" s="1"/>
  <c r="X437" i="9"/>
  <c r="AI437" i="9" s="1"/>
  <c r="R563" i="9"/>
  <c r="AE563" i="9" s="1"/>
  <c r="X563" i="9"/>
  <c r="AI563" i="9" s="1"/>
  <c r="R622" i="9"/>
  <c r="AE622" i="9" s="1"/>
  <c r="X622" i="9"/>
  <c r="AI622" i="9" s="1"/>
  <c r="X593" i="9"/>
  <c r="AI593" i="9" s="1"/>
  <c r="R223" i="9"/>
  <c r="AE223" i="9" s="1"/>
  <c r="X223" i="9"/>
  <c r="AI223" i="9" s="1"/>
  <c r="R278" i="9"/>
  <c r="AE278" i="9" s="1"/>
  <c r="X278" i="9"/>
  <c r="AI278" i="9" s="1"/>
  <c r="R382" i="9"/>
  <c r="AE382" i="9" s="1"/>
  <c r="X382" i="9"/>
  <c r="AI382" i="9" s="1"/>
  <c r="R395" i="9"/>
  <c r="AE395" i="9" s="1"/>
  <c r="X395" i="9"/>
  <c r="AI395" i="9" s="1"/>
  <c r="R397" i="9"/>
  <c r="AE397" i="9" s="1"/>
  <c r="X397" i="9"/>
  <c r="AI397" i="9" s="1"/>
  <c r="R446" i="9"/>
  <c r="AE446" i="9" s="1"/>
  <c r="X446" i="9"/>
  <c r="AI446" i="9" s="1"/>
  <c r="R485" i="9"/>
  <c r="AE485" i="9" s="1"/>
  <c r="X485" i="9"/>
  <c r="AI485" i="9" s="1"/>
  <c r="R486" i="9"/>
  <c r="AE486" i="9" s="1"/>
  <c r="X486" i="9"/>
  <c r="AI486" i="9" s="1"/>
  <c r="X592" i="9"/>
  <c r="AI592" i="9" s="1"/>
  <c r="R26" i="9"/>
  <c r="AE26" i="9" s="1"/>
  <c r="X26" i="9"/>
  <c r="AI26" i="9" s="1"/>
  <c r="R14" i="9"/>
  <c r="AE14" i="9" s="1"/>
  <c r="X14" i="9"/>
  <c r="AI14" i="9" s="1"/>
  <c r="R107" i="9"/>
  <c r="AE107" i="9" s="1"/>
  <c r="X107" i="9"/>
  <c r="AI107" i="9" s="1"/>
  <c r="R178" i="9"/>
  <c r="AE178" i="9" s="1"/>
  <c r="X178" i="9"/>
  <c r="AI178" i="9" s="1"/>
  <c r="R222" i="9"/>
  <c r="AE222" i="9" s="1"/>
  <c r="X222" i="9"/>
  <c r="AI222" i="9" s="1"/>
  <c r="R368" i="9"/>
  <c r="AE368" i="9" s="1"/>
  <c r="X368" i="9"/>
  <c r="AI368" i="9" s="1"/>
  <c r="R408" i="9"/>
  <c r="AE408" i="9" s="1"/>
  <c r="X408" i="9"/>
  <c r="AI408" i="9" s="1"/>
  <c r="R409" i="9"/>
  <c r="AE409" i="9" s="1"/>
  <c r="X409" i="9"/>
  <c r="AI409" i="9" s="1"/>
  <c r="R416" i="9"/>
  <c r="AE416" i="9" s="1"/>
  <c r="X416" i="9"/>
  <c r="AI416" i="9" s="1"/>
  <c r="R417" i="9"/>
  <c r="AE417" i="9" s="1"/>
  <c r="X417" i="9"/>
  <c r="AI417" i="9" s="1"/>
  <c r="R424" i="9"/>
  <c r="AE424" i="9" s="1"/>
  <c r="X424" i="9"/>
  <c r="AI424" i="9" s="1"/>
  <c r="R445" i="9"/>
  <c r="AE445" i="9" s="1"/>
  <c r="X445" i="9"/>
  <c r="AI445" i="9" s="1"/>
  <c r="R453" i="9"/>
  <c r="AE453" i="9" s="1"/>
  <c r="X453" i="9"/>
  <c r="AI453" i="9" s="1"/>
  <c r="R461" i="9"/>
  <c r="AE461" i="9" s="1"/>
  <c r="X461" i="9"/>
  <c r="AI461" i="9" s="1"/>
  <c r="R468" i="9"/>
  <c r="AE468" i="9" s="1"/>
  <c r="X468" i="9"/>
  <c r="AI468" i="9" s="1"/>
  <c r="R476" i="9"/>
  <c r="AE476" i="9" s="1"/>
  <c r="X476" i="9"/>
  <c r="AI476" i="9" s="1"/>
  <c r="R484" i="9"/>
  <c r="AE484" i="9" s="1"/>
  <c r="X484" i="9"/>
  <c r="AI484" i="9" s="1"/>
  <c r="R501" i="9"/>
  <c r="AE501" i="9" s="1"/>
  <c r="X501" i="9"/>
  <c r="AI501" i="9" s="1"/>
  <c r="R550" i="9"/>
  <c r="AE550" i="9" s="1"/>
  <c r="X550" i="9"/>
  <c r="AI550" i="9" s="1"/>
  <c r="R591" i="9"/>
  <c r="AE591" i="9" s="1"/>
  <c r="X591" i="9"/>
  <c r="AI591" i="9" s="1"/>
  <c r="E618" i="9"/>
  <c r="E3" i="12" a="1"/>
  <c r="E3" i="12" s="1"/>
  <c r="I3" i="12" a="1"/>
  <c r="I3" i="12" s="1"/>
  <c r="G3" i="12" a="1"/>
  <c r="G3" i="12" s="1"/>
  <c r="B3" i="12" a="1"/>
  <c r="B3" i="12" s="1"/>
  <c r="C3" i="12" a="1"/>
  <c r="C3" i="12" s="1"/>
  <c r="D3" i="12" a="1"/>
  <c r="D3" i="12" s="1"/>
  <c r="F3" i="12" a="1"/>
  <c r="F3" i="12" s="1"/>
  <c r="H77" i="1"/>
  <c r="H79" i="1"/>
  <c r="J81" i="1"/>
  <c r="I77" i="1"/>
  <c r="J73" i="1"/>
  <c r="G73" i="1" s="1"/>
  <c r="H80" i="1"/>
  <c r="G80" i="1" s="1"/>
  <c r="I82" i="1"/>
  <c r="G82" i="1" s="1"/>
  <c r="H78" i="1"/>
  <c r="I80" i="1"/>
  <c r="H74" i="1"/>
  <c r="H76" i="1"/>
  <c r="I78" i="1"/>
  <c r="I74" i="1"/>
  <c r="J76" i="1"/>
  <c r="H81" i="1"/>
  <c r="I79" i="1"/>
  <c r="R541" i="9"/>
  <c r="AE541" i="9" s="1"/>
  <c r="R587" i="9"/>
  <c r="AE587" i="9" s="1"/>
  <c r="R609" i="9"/>
  <c r="AE609" i="9" s="1"/>
  <c r="R90" i="9"/>
  <c r="AE90" i="9" s="1"/>
  <c r="R99" i="9"/>
  <c r="AE99" i="9" s="1"/>
  <c r="R140" i="9"/>
  <c r="AE140" i="9" s="1"/>
  <c r="R161" i="9"/>
  <c r="AE161" i="9" s="1"/>
  <c r="R247" i="9"/>
  <c r="AE247" i="9" s="1"/>
  <c r="R255" i="9"/>
  <c r="AE255" i="9" s="1"/>
  <c r="R266" i="9"/>
  <c r="AE266" i="9" s="1"/>
  <c r="R276" i="9"/>
  <c r="AE276" i="9" s="1"/>
  <c r="R277" i="9"/>
  <c r="AE277" i="9" s="1"/>
  <c r="R302" i="9"/>
  <c r="AE302" i="9" s="1"/>
  <c r="R321" i="9"/>
  <c r="AE321" i="9" s="1"/>
  <c r="R421" i="9"/>
  <c r="AE421" i="9" s="1"/>
  <c r="R467" i="9"/>
  <c r="AE467" i="9" s="1"/>
  <c r="R528" i="9"/>
  <c r="AE528" i="9" s="1"/>
  <c r="R558" i="9"/>
  <c r="AE558" i="9" s="1"/>
  <c r="R566" i="9"/>
  <c r="AE566" i="9" s="1"/>
  <c r="R575" i="9"/>
  <c r="AE575" i="9" s="1"/>
  <c r="R576" i="9"/>
  <c r="AE576" i="9" s="1"/>
  <c r="R607" i="9"/>
  <c r="AE607" i="9" s="1"/>
  <c r="R617" i="9"/>
  <c r="AE617" i="9" s="1"/>
  <c r="R55" i="9"/>
  <c r="AE55" i="9" s="1"/>
  <c r="R23" i="9"/>
  <c r="AE23" i="9" s="1"/>
  <c r="R5" i="9"/>
  <c r="AE5" i="9" s="1"/>
  <c r="R65" i="9"/>
  <c r="AE65" i="9" s="1"/>
  <c r="R91" i="9"/>
  <c r="AE91" i="9" s="1"/>
  <c r="R127" i="9"/>
  <c r="AE127" i="9" s="1"/>
  <c r="R139" i="9"/>
  <c r="AE139" i="9" s="1"/>
  <c r="R151" i="9"/>
  <c r="AE151" i="9" s="1"/>
  <c r="R188" i="9"/>
  <c r="AE188" i="9" s="1"/>
  <c r="R196" i="9"/>
  <c r="AE196" i="9" s="1"/>
  <c r="R202" i="9"/>
  <c r="AE202" i="9" s="1"/>
  <c r="R219" i="9"/>
  <c r="AE219" i="9" s="1"/>
  <c r="R229" i="9"/>
  <c r="AE229" i="9" s="1"/>
  <c r="R230" i="9"/>
  <c r="AE230" i="9" s="1"/>
  <c r="R254" i="9"/>
  <c r="AE254" i="9" s="1"/>
  <c r="R287" i="9"/>
  <c r="AE287" i="9" s="1"/>
  <c r="R312" i="9"/>
  <c r="AE312" i="9" s="1"/>
  <c r="R320" i="9"/>
  <c r="AE320" i="9" s="1"/>
  <c r="R342" i="9"/>
  <c r="AE342" i="9" s="1"/>
  <c r="R381" i="9"/>
  <c r="AE381" i="9" s="1"/>
  <c r="R389" i="9"/>
  <c r="AE389" i="9" s="1"/>
  <c r="R430" i="9"/>
  <c r="AE430" i="9" s="1"/>
  <c r="R459" i="9"/>
  <c r="AE459" i="9" s="1"/>
  <c r="R584" i="9"/>
  <c r="AE584" i="9" s="1"/>
  <c r="R606" i="9"/>
  <c r="AE606" i="9" s="1"/>
  <c r="R616" i="9"/>
  <c r="AE616" i="9" s="1"/>
  <c r="R100" i="9"/>
  <c r="AE100" i="9" s="1"/>
  <c r="R43" i="9"/>
  <c r="AE43" i="9" s="1"/>
  <c r="R44" i="9"/>
  <c r="AE44" i="9" s="1"/>
  <c r="R87" i="9"/>
  <c r="AE87" i="9" s="1"/>
  <c r="R88" i="9"/>
  <c r="AE88" i="9" s="1"/>
  <c r="R89" i="9"/>
  <c r="AE89" i="9" s="1"/>
  <c r="R124" i="9"/>
  <c r="AE124" i="9" s="1"/>
  <c r="R137" i="9"/>
  <c r="AE137" i="9" s="1"/>
  <c r="R246" i="9"/>
  <c r="AE246" i="9" s="1"/>
  <c r="R252" i="9"/>
  <c r="AE252" i="9" s="1"/>
  <c r="R253" i="9"/>
  <c r="AE253" i="9" s="1"/>
  <c r="R349" i="9"/>
  <c r="AE349" i="9" s="1"/>
  <c r="R357" i="9"/>
  <c r="AE357" i="9" s="1"/>
  <c r="R387" i="9"/>
  <c r="AE387" i="9" s="1"/>
  <c r="R401" i="9"/>
  <c r="AE401" i="9" s="1"/>
  <c r="R411" i="9"/>
  <c r="AE411" i="9" s="1"/>
  <c r="R419" i="9"/>
  <c r="AE419" i="9" s="1"/>
  <c r="R429" i="9"/>
  <c r="AE429" i="9" s="1"/>
  <c r="R441" i="9"/>
  <c r="AE441" i="9" s="1"/>
  <c r="R465" i="9"/>
  <c r="AE465" i="9" s="1"/>
  <c r="R495" i="9"/>
  <c r="AE495" i="9" s="1"/>
  <c r="R496" i="9"/>
  <c r="AE496" i="9" s="1"/>
  <c r="R583" i="9"/>
  <c r="AE583" i="9" s="1"/>
  <c r="R624" i="9"/>
  <c r="AE624" i="9" s="1"/>
  <c r="R627" i="9"/>
  <c r="AE627" i="9" s="1"/>
  <c r="R123" i="9"/>
  <c r="AE123" i="9" s="1"/>
  <c r="R159" i="9"/>
  <c r="AE159" i="9" s="1"/>
  <c r="R228" i="9"/>
  <c r="AE228" i="9" s="1"/>
  <c r="R236" i="9"/>
  <c r="AE236" i="9" s="1"/>
  <c r="R245" i="9"/>
  <c r="AE245" i="9" s="1"/>
  <c r="R286" i="9"/>
  <c r="AE286" i="9" s="1"/>
  <c r="R519" i="9"/>
  <c r="AE519" i="9" s="1"/>
  <c r="R187" i="9"/>
  <c r="AE187" i="9" s="1"/>
  <c r="R19" i="9"/>
  <c r="AE19" i="9" s="1"/>
  <c r="R39" i="9"/>
  <c r="AE39" i="9" s="1"/>
  <c r="R40" i="9"/>
  <c r="AE40" i="9" s="1"/>
  <c r="R52" i="9"/>
  <c r="AE52" i="9" s="1"/>
  <c r="R98" i="9"/>
  <c r="AE98" i="9" s="1"/>
  <c r="R116" i="9"/>
  <c r="AE116" i="9" s="1"/>
  <c r="R132" i="9"/>
  <c r="AE132" i="9" s="1"/>
  <c r="R148" i="9"/>
  <c r="AE148" i="9" s="1"/>
  <c r="R194" i="9"/>
  <c r="AE194" i="9" s="1"/>
  <c r="R195" i="9"/>
  <c r="AE195" i="9" s="1"/>
  <c r="R30" i="9"/>
  <c r="AE30" i="9" s="1"/>
  <c r="R7" i="9"/>
  <c r="AE7" i="9" s="1"/>
  <c r="R34" i="9"/>
  <c r="AE34" i="9" s="1"/>
  <c r="R79" i="9"/>
  <c r="AE79" i="9" s="1"/>
  <c r="R80" i="9"/>
  <c r="AE80" i="9" s="1"/>
  <c r="R97" i="9"/>
  <c r="AE97" i="9" s="1"/>
  <c r="R115" i="9"/>
  <c r="AE115" i="9" s="1"/>
  <c r="R131" i="9"/>
  <c r="AE131" i="9" s="1"/>
  <c r="R172" i="9"/>
  <c r="AE172" i="9" s="1"/>
  <c r="R181" i="9"/>
  <c r="AE181" i="9" s="1"/>
  <c r="R203" i="9"/>
  <c r="AE203" i="9" s="1"/>
  <c r="R211" i="9"/>
  <c r="AE211" i="9" s="1"/>
  <c r="R220" i="9"/>
  <c r="AE220" i="9" s="1"/>
  <c r="R231" i="9"/>
  <c r="AE231" i="9" s="1"/>
  <c r="R239" i="9"/>
  <c r="AE239" i="9" s="1"/>
  <c r="R300" i="9"/>
  <c r="AE300" i="9" s="1"/>
  <c r="R301" i="9"/>
  <c r="AE301" i="9" s="1"/>
  <c r="R371" i="9"/>
  <c r="AE371" i="9" s="1"/>
  <c r="R28" i="9"/>
  <c r="AE28" i="9" s="1"/>
  <c r="R15" i="9"/>
  <c r="AE15" i="9" s="1"/>
  <c r="R32" i="9"/>
  <c r="AE32" i="9" s="1"/>
  <c r="R51" i="9"/>
  <c r="AE51" i="9" s="1"/>
  <c r="R64" i="9"/>
  <c r="AE64" i="9" s="1"/>
  <c r="R95" i="9"/>
  <c r="AE95" i="9" s="1"/>
  <c r="R113" i="9"/>
  <c r="AE113" i="9" s="1"/>
  <c r="R129" i="9"/>
  <c r="AE129" i="9" s="1"/>
  <c r="R145" i="9"/>
  <c r="AE145" i="9" s="1"/>
  <c r="R190" i="9"/>
  <c r="AE190" i="9" s="1"/>
  <c r="R210" i="9"/>
  <c r="AE210" i="9" s="1"/>
  <c r="R284" i="9"/>
  <c r="AE284" i="9" s="1"/>
  <c r="R352" i="9"/>
  <c r="AE352" i="9" s="1"/>
  <c r="R17" i="9"/>
  <c r="AE17" i="9" s="1"/>
  <c r="R47" i="9"/>
  <c r="AE47" i="9" s="1"/>
  <c r="R63" i="9"/>
  <c r="AE63" i="9" s="1"/>
  <c r="R92" i="9"/>
  <c r="AE92" i="9" s="1"/>
  <c r="R108" i="9"/>
  <c r="AE108" i="9" s="1"/>
  <c r="R111" i="9"/>
  <c r="AE111" i="9" s="1"/>
  <c r="R180" i="9"/>
  <c r="AE180" i="9" s="1"/>
  <c r="R238" i="9"/>
  <c r="AE238" i="9" s="1"/>
  <c r="R308" i="9"/>
  <c r="AE308" i="9" s="1"/>
  <c r="R309" i="9"/>
  <c r="AE309" i="9" s="1"/>
  <c r="R328" i="9"/>
  <c r="AE328" i="9" s="1"/>
  <c r="R329" i="9"/>
  <c r="AE329" i="9" s="1"/>
  <c r="R365" i="9"/>
  <c r="AE365" i="9" s="1"/>
  <c r="R384" i="9"/>
  <c r="AE384" i="9" s="1"/>
  <c r="R385" i="9"/>
  <c r="AE385" i="9" s="1"/>
  <c r="R398" i="9"/>
  <c r="AE398" i="9" s="1"/>
  <c r="R438" i="9"/>
  <c r="AE438" i="9" s="1"/>
  <c r="R470" i="9"/>
  <c r="AE470" i="9" s="1"/>
  <c r="R472" i="9"/>
  <c r="AE472" i="9" s="1"/>
  <c r="R500" i="9"/>
  <c r="AE500" i="9" s="1"/>
  <c r="R510" i="9"/>
  <c r="AE510" i="9" s="1"/>
  <c r="R511" i="9"/>
  <c r="AE511" i="9" s="1"/>
  <c r="R535" i="9"/>
  <c r="AE535" i="9" s="1"/>
  <c r="R552" i="9"/>
  <c r="AE552" i="9" s="1"/>
  <c r="R155" i="9"/>
  <c r="AE155" i="9" s="1"/>
  <c r="R184" i="9"/>
  <c r="AE184" i="9" s="1"/>
  <c r="R207" i="9"/>
  <c r="AE207" i="9" s="1"/>
  <c r="R218" i="9"/>
  <c r="AE218" i="9" s="1"/>
  <c r="R303" i="9"/>
  <c r="AE303" i="9" s="1"/>
  <c r="R306" i="9"/>
  <c r="AE306" i="9" s="1"/>
  <c r="R363" i="9"/>
  <c r="AE363" i="9" s="1"/>
  <c r="R373" i="9"/>
  <c r="AE373" i="9" s="1"/>
  <c r="R425" i="9"/>
  <c r="AE425" i="9" s="1"/>
  <c r="R435" i="9"/>
  <c r="AE435" i="9" s="1"/>
  <c r="R449" i="9"/>
  <c r="AE449" i="9" s="1"/>
  <c r="R489" i="9"/>
  <c r="AE489" i="9" s="1"/>
  <c r="R509" i="9"/>
  <c r="AE509" i="9" s="1"/>
  <c r="R520" i="9"/>
  <c r="AE520" i="9" s="1"/>
  <c r="R534" i="9"/>
  <c r="AE534" i="9" s="1"/>
  <c r="R551" i="9"/>
  <c r="AE551" i="9" s="1"/>
  <c r="R567" i="9"/>
  <c r="AE567" i="9" s="1"/>
  <c r="R568" i="9"/>
  <c r="AE568" i="9" s="1"/>
  <c r="R601" i="9"/>
  <c r="AE601" i="9" s="1"/>
  <c r="R598" i="9"/>
  <c r="AE598" i="9" s="1"/>
  <c r="R614" i="9"/>
  <c r="AE614" i="9" s="1"/>
  <c r="R615" i="9"/>
  <c r="AE615" i="9" s="1"/>
  <c r="R191" i="9"/>
  <c r="AE191" i="9" s="1"/>
  <c r="R204" i="9"/>
  <c r="AE204" i="9" s="1"/>
  <c r="R214" i="9"/>
  <c r="AE214" i="9" s="1"/>
  <c r="R215" i="9"/>
  <c r="AE215" i="9" s="1"/>
  <c r="R226" i="9"/>
  <c r="AE226" i="9" s="1"/>
  <c r="R237" i="9"/>
  <c r="AE237" i="9" s="1"/>
  <c r="R263" i="9"/>
  <c r="AE263" i="9" s="1"/>
  <c r="R279" i="9"/>
  <c r="AE279" i="9" s="1"/>
  <c r="R295" i="9"/>
  <c r="AE295" i="9" s="1"/>
  <c r="R298" i="9"/>
  <c r="AE298" i="9" s="1"/>
  <c r="R331" i="9"/>
  <c r="AE331" i="9" s="1"/>
  <c r="R341" i="9"/>
  <c r="AE341" i="9" s="1"/>
  <c r="R350" i="9"/>
  <c r="AE350" i="9" s="1"/>
  <c r="R379" i="9"/>
  <c r="AE379" i="9" s="1"/>
  <c r="R390" i="9"/>
  <c r="AE390" i="9" s="1"/>
  <c r="R403" i="9"/>
  <c r="AE403" i="9" s="1"/>
  <c r="R405" i="9"/>
  <c r="AE405" i="9" s="1"/>
  <c r="R406" i="9"/>
  <c r="AE406" i="9" s="1"/>
  <c r="R433" i="9"/>
  <c r="AE433" i="9" s="1"/>
  <c r="R443" i="9"/>
  <c r="AE443" i="9" s="1"/>
  <c r="R483" i="9"/>
  <c r="AE483" i="9" s="1"/>
  <c r="R503" i="9"/>
  <c r="AE503" i="9" s="1"/>
  <c r="R504" i="9"/>
  <c r="AE504" i="9" s="1"/>
  <c r="R517" i="9"/>
  <c r="AE517" i="9" s="1"/>
  <c r="R544" i="9"/>
  <c r="AE544" i="9" s="1"/>
  <c r="R560" i="9"/>
  <c r="AE560" i="9" s="1"/>
  <c r="R579" i="9"/>
  <c r="AE579" i="9" s="1"/>
  <c r="R612" i="9"/>
  <c r="AE612" i="9" s="1"/>
  <c r="R454" i="9"/>
  <c r="AE454" i="9" s="1"/>
  <c r="R462" i="9"/>
  <c r="AE462" i="9" s="1"/>
  <c r="R463" i="9"/>
  <c r="AE463" i="9" s="1"/>
  <c r="R477" i="9"/>
  <c r="AE477" i="9" s="1"/>
  <c r="R502" i="9"/>
  <c r="AE502" i="9" s="1"/>
  <c r="R516" i="9"/>
  <c r="AE516" i="9" s="1"/>
  <c r="R527" i="9"/>
  <c r="AE527" i="9" s="1"/>
  <c r="R543" i="9"/>
  <c r="AE543" i="9" s="1"/>
  <c r="R559" i="9"/>
  <c r="AE559" i="9" s="1"/>
  <c r="R400" i="9"/>
  <c r="AE400" i="9" s="1"/>
  <c r="R427" i="9"/>
  <c r="AE427" i="9" s="1"/>
  <c r="R440" i="9"/>
  <c r="AE440" i="9" s="1"/>
  <c r="R451" i="9"/>
  <c r="AE451" i="9" s="1"/>
  <c r="R258" i="9"/>
  <c r="AE258" i="9" s="1"/>
  <c r="R259" i="9"/>
  <c r="AE259" i="9" s="1"/>
  <c r="R274" i="9"/>
  <c r="AE274" i="9" s="1"/>
  <c r="R290" i="9"/>
  <c r="AE290" i="9" s="1"/>
  <c r="R376" i="9"/>
  <c r="AE376" i="9" s="1"/>
  <c r="R413" i="9"/>
  <c r="AE413" i="9" s="1"/>
  <c r="R414" i="9"/>
  <c r="AE414" i="9" s="1"/>
  <c r="R450" i="9"/>
  <c r="AE450" i="9" s="1"/>
  <c r="R471" i="9"/>
  <c r="AE471" i="9" s="1"/>
  <c r="R473" i="9"/>
  <c r="AE473" i="9" s="1"/>
  <c r="R491" i="9"/>
  <c r="AE491" i="9" s="1"/>
  <c r="R492" i="9"/>
  <c r="AE492" i="9" s="1"/>
  <c r="R512" i="9"/>
  <c r="AE512" i="9" s="1"/>
  <c r="R525" i="9"/>
  <c r="AE525" i="9" s="1"/>
  <c r="R536" i="9"/>
  <c r="AE536" i="9" s="1"/>
  <c r="R555" i="9"/>
  <c r="AE555" i="9" s="1"/>
  <c r="R574" i="9"/>
  <c r="AE574" i="9" s="1"/>
  <c r="R33" i="9"/>
  <c r="AE33" i="9" s="1"/>
  <c r="R21" i="9"/>
  <c r="AE21" i="9" s="1"/>
  <c r="R11" i="9"/>
  <c r="AE11" i="9" s="1"/>
  <c r="R9" i="9"/>
  <c r="AE9" i="9" s="1"/>
  <c r="E14" i="9"/>
  <c r="E46" i="9"/>
  <c r="E57" i="9"/>
  <c r="E89" i="9"/>
  <c r="E102" i="9"/>
  <c r="E65" i="9"/>
  <c r="E94" i="9"/>
  <c r="R4" i="9"/>
  <c r="AE4" i="9" s="1"/>
  <c r="R8" i="9"/>
  <c r="AE8" i="9" s="1"/>
  <c r="R35" i="9"/>
  <c r="AE35" i="9" s="1"/>
  <c r="E18" i="9"/>
  <c r="E44" i="9"/>
  <c r="R48" i="9"/>
  <c r="AE48" i="9" s="1"/>
  <c r="E62" i="9"/>
  <c r="R66" i="9"/>
  <c r="AE66" i="9" s="1"/>
  <c r="E76" i="9"/>
  <c r="R6" i="9"/>
  <c r="AE6" i="9" s="1"/>
  <c r="R12" i="9"/>
  <c r="AE12" i="9" s="1"/>
  <c r="R22" i="9"/>
  <c r="AE22" i="9" s="1"/>
  <c r="R56" i="9"/>
  <c r="AE56" i="9" s="1"/>
  <c r="R74" i="9"/>
  <c r="AE74" i="9" s="1"/>
  <c r="R20" i="9"/>
  <c r="AE20" i="9" s="1"/>
  <c r="R10" i="9"/>
  <c r="AE10" i="9" s="1"/>
  <c r="R27" i="9"/>
  <c r="AE27" i="9" s="1"/>
  <c r="R42" i="9"/>
  <c r="AE42" i="9" s="1"/>
  <c r="E49" i="9"/>
  <c r="E81" i="9"/>
  <c r="R96" i="9"/>
  <c r="AE96" i="9" s="1"/>
  <c r="R25" i="9"/>
  <c r="AE25" i="9" s="1"/>
  <c r="R29" i="9"/>
  <c r="AE29" i="9" s="1"/>
  <c r="R50" i="9"/>
  <c r="AE50" i="9" s="1"/>
  <c r="E78" i="9"/>
  <c r="R82" i="9"/>
  <c r="AE82" i="9" s="1"/>
  <c r="E225" i="9"/>
  <c r="E199" i="9"/>
  <c r="R106" i="9"/>
  <c r="AE106" i="9" s="1"/>
  <c r="R114" i="9"/>
  <c r="AE114" i="9" s="1"/>
  <c r="R122" i="9"/>
  <c r="AE122" i="9" s="1"/>
  <c r="R130" i="9"/>
  <c r="AE130" i="9" s="1"/>
  <c r="R138" i="9"/>
  <c r="AE138" i="9" s="1"/>
  <c r="R146" i="9"/>
  <c r="AE146" i="9" s="1"/>
  <c r="R154" i="9"/>
  <c r="AE154" i="9" s="1"/>
  <c r="R162" i="9"/>
  <c r="AE162" i="9" s="1"/>
  <c r="R170" i="9"/>
  <c r="AE170" i="9" s="1"/>
  <c r="R176" i="9"/>
  <c r="AE176" i="9" s="1"/>
  <c r="R182" i="9"/>
  <c r="AE182" i="9" s="1"/>
  <c r="R31" i="9"/>
  <c r="AE31" i="9" s="1"/>
  <c r="R37" i="9"/>
  <c r="AE37" i="9" s="1"/>
  <c r="R45" i="9"/>
  <c r="AE45" i="9" s="1"/>
  <c r="R53" i="9"/>
  <c r="AE53" i="9" s="1"/>
  <c r="R61" i="9"/>
  <c r="AE61" i="9" s="1"/>
  <c r="R69" i="9"/>
  <c r="AE69" i="9" s="1"/>
  <c r="R77" i="9"/>
  <c r="AE77" i="9" s="1"/>
  <c r="R85" i="9"/>
  <c r="AE85" i="9" s="1"/>
  <c r="R93" i="9"/>
  <c r="AE93" i="9" s="1"/>
  <c r="R101" i="9"/>
  <c r="AE101" i="9" s="1"/>
  <c r="R109" i="9"/>
  <c r="AE109" i="9" s="1"/>
  <c r="R117" i="9"/>
  <c r="AE117" i="9" s="1"/>
  <c r="R125" i="9"/>
  <c r="AE125" i="9" s="1"/>
  <c r="R133" i="9"/>
  <c r="AE133" i="9" s="1"/>
  <c r="R141" i="9"/>
  <c r="AE141" i="9" s="1"/>
  <c r="R149" i="9"/>
  <c r="AE149" i="9" s="1"/>
  <c r="R157" i="9"/>
  <c r="AE157" i="9" s="1"/>
  <c r="R165" i="9"/>
  <c r="AE165" i="9" s="1"/>
  <c r="R179" i="9"/>
  <c r="AE179" i="9" s="1"/>
  <c r="E185" i="9"/>
  <c r="R189" i="9"/>
  <c r="AE189" i="9" s="1"/>
  <c r="E196" i="9"/>
  <c r="E215" i="9"/>
  <c r="R104" i="9"/>
  <c r="AE104" i="9" s="1"/>
  <c r="R112" i="9"/>
  <c r="AE112" i="9" s="1"/>
  <c r="R120" i="9"/>
  <c r="AE120" i="9" s="1"/>
  <c r="R128" i="9"/>
  <c r="AE128" i="9" s="1"/>
  <c r="R136" i="9"/>
  <c r="AE136" i="9" s="1"/>
  <c r="R144" i="9"/>
  <c r="AE144" i="9" s="1"/>
  <c r="R152" i="9"/>
  <c r="AE152" i="9" s="1"/>
  <c r="R160" i="9"/>
  <c r="AE160" i="9" s="1"/>
  <c r="R168" i="9"/>
  <c r="AE168" i="9" s="1"/>
  <c r="R174" i="9"/>
  <c r="AE174" i="9" s="1"/>
  <c r="R197" i="9"/>
  <c r="AE197" i="9" s="1"/>
  <c r="R227" i="9"/>
  <c r="AE227" i="9" s="1"/>
  <c r="R147" i="9"/>
  <c r="AE147" i="9" s="1"/>
  <c r="R171" i="9"/>
  <c r="AE171" i="9" s="1"/>
  <c r="R186" i="9"/>
  <c r="AE186" i="9" s="1"/>
  <c r="E201" i="9"/>
  <c r="R205" i="9"/>
  <c r="AE205" i="9" s="1"/>
  <c r="E212" i="9"/>
  <c r="E231" i="9"/>
  <c r="E249" i="9"/>
  <c r="R16" i="9"/>
  <c r="AE16" i="9" s="1"/>
  <c r="R38" i="9"/>
  <c r="AE38" i="9" s="1"/>
  <c r="R46" i="9"/>
  <c r="AE46" i="9" s="1"/>
  <c r="R54" i="9"/>
  <c r="AE54" i="9" s="1"/>
  <c r="R62" i="9"/>
  <c r="AE62" i="9" s="1"/>
  <c r="R70" i="9"/>
  <c r="AE70" i="9" s="1"/>
  <c r="R78" i="9"/>
  <c r="AE78" i="9" s="1"/>
  <c r="R86" i="9"/>
  <c r="AE86" i="9" s="1"/>
  <c r="R94" i="9"/>
  <c r="AE94" i="9" s="1"/>
  <c r="R102" i="9"/>
  <c r="AE102" i="9" s="1"/>
  <c r="R110" i="9"/>
  <c r="AE110" i="9" s="1"/>
  <c r="R118" i="9"/>
  <c r="AE118" i="9" s="1"/>
  <c r="R126" i="9"/>
  <c r="AE126" i="9" s="1"/>
  <c r="R134" i="9"/>
  <c r="AE134" i="9" s="1"/>
  <c r="R142" i="9"/>
  <c r="AE142" i="9" s="1"/>
  <c r="R150" i="9"/>
  <c r="AE150" i="9" s="1"/>
  <c r="R158" i="9"/>
  <c r="AE158" i="9" s="1"/>
  <c r="R166" i="9"/>
  <c r="AE166" i="9" s="1"/>
  <c r="E180" i="9"/>
  <c r="E209" i="9"/>
  <c r="R213" i="9"/>
  <c r="AE213" i="9" s="1"/>
  <c r="E220" i="9"/>
  <c r="E236" i="9"/>
  <c r="R18" i="9"/>
  <c r="AE18" i="9" s="1"/>
  <c r="R41" i="9"/>
  <c r="AE41" i="9" s="1"/>
  <c r="R49" i="9"/>
  <c r="AE49" i="9" s="1"/>
  <c r="R57" i="9"/>
  <c r="AE57" i="9" s="1"/>
  <c r="E217" i="9"/>
  <c r="R221" i="9"/>
  <c r="AE221" i="9" s="1"/>
  <c r="E228" i="9"/>
  <c r="E241" i="9"/>
  <c r="E335" i="9"/>
  <c r="E389" i="9"/>
  <c r="R192" i="9"/>
  <c r="AE192" i="9" s="1"/>
  <c r="R200" i="9"/>
  <c r="AE200" i="9" s="1"/>
  <c r="R208" i="9"/>
  <c r="AE208" i="9" s="1"/>
  <c r="R216" i="9"/>
  <c r="AE216" i="9" s="1"/>
  <c r="R224" i="9"/>
  <c r="AE224" i="9" s="1"/>
  <c r="R232" i="9"/>
  <c r="AE232" i="9" s="1"/>
  <c r="R240" i="9"/>
  <c r="AE240" i="9" s="1"/>
  <c r="R248" i="9"/>
  <c r="AE248" i="9" s="1"/>
  <c r="R256" i="9"/>
  <c r="AE256" i="9" s="1"/>
  <c r="R264" i="9"/>
  <c r="AE264" i="9" s="1"/>
  <c r="R272" i="9"/>
  <c r="AE272" i="9" s="1"/>
  <c r="R280" i="9"/>
  <c r="AE280" i="9" s="1"/>
  <c r="R288" i="9"/>
  <c r="AE288" i="9" s="1"/>
  <c r="R296" i="9"/>
  <c r="AE296" i="9" s="1"/>
  <c r="R304" i="9"/>
  <c r="AE304" i="9" s="1"/>
  <c r="E319" i="9"/>
  <c r="R326" i="9"/>
  <c r="AE326" i="9" s="1"/>
  <c r="E330" i="9"/>
  <c r="E333" i="9"/>
  <c r="R337" i="9"/>
  <c r="AE337" i="9" s="1"/>
  <c r="E344" i="9"/>
  <c r="R358" i="9"/>
  <c r="AE358" i="9" s="1"/>
  <c r="E362" i="9"/>
  <c r="E365" i="9"/>
  <c r="R369" i="9"/>
  <c r="AE369" i="9" s="1"/>
  <c r="E376" i="9"/>
  <c r="E387" i="9"/>
  <c r="R243" i="9"/>
  <c r="AE243" i="9" s="1"/>
  <c r="R267" i="9"/>
  <c r="AE267" i="9" s="1"/>
  <c r="R275" i="9"/>
  <c r="AE275" i="9" s="1"/>
  <c r="R283" i="9"/>
  <c r="AE283" i="9" s="1"/>
  <c r="R291" i="9"/>
  <c r="AE291" i="9" s="1"/>
  <c r="R299" i="9"/>
  <c r="AE299" i="9" s="1"/>
  <c r="R307" i="9"/>
  <c r="AE307" i="9" s="1"/>
  <c r="R313" i="9"/>
  <c r="AE313" i="9" s="1"/>
  <c r="R310" i="9"/>
  <c r="AE310" i="9" s="1"/>
  <c r="E320" i="9"/>
  <c r="E327" i="9"/>
  <c r="R334" i="9"/>
  <c r="AE334" i="9" s="1"/>
  <c r="E338" i="9"/>
  <c r="E341" i="9"/>
  <c r="R345" i="9"/>
  <c r="AE345" i="9" s="1"/>
  <c r="E352" i="9"/>
  <c r="R366" i="9"/>
  <c r="AE366" i="9" s="1"/>
  <c r="E370" i="9"/>
  <c r="E373" i="9"/>
  <c r="R377" i="9"/>
  <c r="AE377" i="9" s="1"/>
  <c r="E384" i="9"/>
  <c r="R169" i="9"/>
  <c r="AE169" i="9" s="1"/>
  <c r="R177" i="9"/>
  <c r="AE177" i="9" s="1"/>
  <c r="R185" i="9"/>
  <c r="AE185" i="9" s="1"/>
  <c r="R193" i="9"/>
  <c r="AE193" i="9" s="1"/>
  <c r="R201" i="9"/>
  <c r="AE201" i="9" s="1"/>
  <c r="R209" i="9"/>
  <c r="AE209" i="9" s="1"/>
  <c r="R217" i="9"/>
  <c r="AE217" i="9" s="1"/>
  <c r="R225" i="9"/>
  <c r="AE225" i="9" s="1"/>
  <c r="R233" i="9"/>
  <c r="AE233" i="9" s="1"/>
  <c r="R241" i="9"/>
  <c r="AE241" i="9" s="1"/>
  <c r="R249" i="9"/>
  <c r="AE249" i="9" s="1"/>
  <c r="R257" i="9"/>
  <c r="AE257" i="9" s="1"/>
  <c r="R265" i="9"/>
  <c r="AE265" i="9" s="1"/>
  <c r="R273" i="9"/>
  <c r="AE273" i="9" s="1"/>
  <c r="R281" i="9"/>
  <c r="AE281" i="9" s="1"/>
  <c r="R289" i="9"/>
  <c r="AE289" i="9" s="1"/>
  <c r="R297" i="9"/>
  <c r="AE297" i="9" s="1"/>
  <c r="R305" i="9"/>
  <c r="AE305" i="9" s="1"/>
  <c r="E359" i="9"/>
  <c r="E311" i="9"/>
  <c r="E314" i="9"/>
  <c r="E317" i="9"/>
  <c r="E328" i="9"/>
  <c r="E346" i="9"/>
  <c r="E349" i="9"/>
  <c r="E360" i="9"/>
  <c r="E367" i="9"/>
  <c r="R374" i="9"/>
  <c r="AE374" i="9" s="1"/>
  <c r="E378" i="9"/>
  <c r="E381" i="9"/>
  <c r="E461" i="9"/>
  <c r="E501" i="9"/>
  <c r="E516" i="9"/>
  <c r="E494" i="9"/>
  <c r="E498" i="9"/>
  <c r="E522" i="9"/>
  <c r="E485" i="9"/>
  <c r="E514" i="9"/>
  <c r="E527" i="9"/>
  <c r="R316" i="9"/>
  <c r="AE316" i="9" s="1"/>
  <c r="R324" i="9"/>
  <c r="AE324" i="9" s="1"/>
  <c r="R332" i="9"/>
  <c r="AE332" i="9" s="1"/>
  <c r="R340" i="9"/>
  <c r="AE340" i="9" s="1"/>
  <c r="R348" i="9"/>
  <c r="AE348" i="9" s="1"/>
  <c r="R356" i="9"/>
  <c r="AE356" i="9" s="1"/>
  <c r="R364" i="9"/>
  <c r="AE364" i="9" s="1"/>
  <c r="R372" i="9"/>
  <c r="AE372" i="9" s="1"/>
  <c r="R380" i="9"/>
  <c r="AE380" i="9" s="1"/>
  <c r="R388" i="9"/>
  <c r="AE388" i="9" s="1"/>
  <c r="R396" i="9"/>
  <c r="AE396" i="9" s="1"/>
  <c r="R404" i="9"/>
  <c r="AE404" i="9" s="1"/>
  <c r="R412" i="9"/>
  <c r="AE412" i="9" s="1"/>
  <c r="R420" i="9"/>
  <c r="AE420" i="9" s="1"/>
  <c r="R428" i="9"/>
  <c r="AE428" i="9" s="1"/>
  <c r="R436" i="9"/>
  <c r="AE436" i="9" s="1"/>
  <c r="R444" i="9"/>
  <c r="AE444" i="9" s="1"/>
  <c r="R452" i="9"/>
  <c r="AE452" i="9" s="1"/>
  <c r="R460" i="9"/>
  <c r="AE460" i="9" s="1"/>
  <c r="R469" i="9"/>
  <c r="AE469" i="9" s="1"/>
  <c r="E492" i="9"/>
  <c r="R311" i="9"/>
  <c r="AE311" i="9" s="1"/>
  <c r="R319" i="9"/>
  <c r="AE319" i="9" s="1"/>
  <c r="R327" i="9"/>
  <c r="AE327" i="9" s="1"/>
  <c r="R335" i="9"/>
  <c r="AE335" i="9" s="1"/>
  <c r="R343" i="9"/>
  <c r="AE343" i="9" s="1"/>
  <c r="R351" i="9"/>
  <c r="AE351" i="9" s="1"/>
  <c r="R359" i="9"/>
  <c r="AE359" i="9" s="1"/>
  <c r="R367" i="9"/>
  <c r="AE367" i="9" s="1"/>
  <c r="R375" i="9"/>
  <c r="AE375" i="9" s="1"/>
  <c r="R383" i="9"/>
  <c r="AE383" i="9" s="1"/>
  <c r="R391" i="9"/>
  <c r="AE391" i="9" s="1"/>
  <c r="R399" i="9"/>
  <c r="AE399" i="9" s="1"/>
  <c r="R407" i="9"/>
  <c r="AE407" i="9" s="1"/>
  <c r="R415" i="9"/>
  <c r="AE415" i="9" s="1"/>
  <c r="R423" i="9"/>
  <c r="AE423" i="9" s="1"/>
  <c r="R431" i="9"/>
  <c r="AE431" i="9" s="1"/>
  <c r="R439" i="9"/>
  <c r="AE439" i="9" s="1"/>
  <c r="R447" i="9"/>
  <c r="AE447" i="9" s="1"/>
  <c r="R455" i="9"/>
  <c r="AE455" i="9" s="1"/>
  <c r="E469" i="9"/>
  <c r="R475" i="9"/>
  <c r="AE475" i="9" s="1"/>
  <c r="R478" i="9"/>
  <c r="AE478" i="9" s="1"/>
  <c r="R481" i="9"/>
  <c r="AE481" i="9" s="1"/>
  <c r="R487" i="9"/>
  <c r="AE487" i="9" s="1"/>
  <c r="R493" i="9"/>
  <c r="AE493" i="9" s="1"/>
  <c r="E500" i="9"/>
  <c r="R508" i="9"/>
  <c r="AE508" i="9" s="1"/>
  <c r="R314" i="9"/>
  <c r="AE314" i="9" s="1"/>
  <c r="R322" i="9"/>
  <c r="AE322" i="9" s="1"/>
  <c r="R330" i="9"/>
  <c r="AE330" i="9" s="1"/>
  <c r="R338" i="9"/>
  <c r="AE338" i="9" s="1"/>
  <c r="R346" i="9"/>
  <c r="AE346" i="9" s="1"/>
  <c r="R354" i="9"/>
  <c r="AE354" i="9" s="1"/>
  <c r="R362" i="9"/>
  <c r="AE362" i="9" s="1"/>
  <c r="R370" i="9"/>
  <c r="AE370" i="9" s="1"/>
  <c r="R378" i="9"/>
  <c r="AE378" i="9" s="1"/>
  <c r="R386" i="9"/>
  <c r="AE386" i="9" s="1"/>
  <c r="R394" i="9"/>
  <c r="AE394" i="9" s="1"/>
  <c r="R402" i="9"/>
  <c r="AE402" i="9" s="1"/>
  <c r="R410" i="9"/>
  <c r="AE410" i="9" s="1"/>
  <c r="R418" i="9"/>
  <c r="AE418" i="9" s="1"/>
  <c r="R426" i="9"/>
  <c r="AE426" i="9" s="1"/>
  <c r="R434" i="9"/>
  <c r="AE434" i="9" s="1"/>
  <c r="R442" i="9"/>
  <c r="AE442" i="9" s="1"/>
  <c r="E493" i="9"/>
  <c r="R494" i="9"/>
  <c r="AE494" i="9" s="1"/>
  <c r="E508" i="9"/>
  <c r="R458" i="9"/>
  <c r="AE458" i="9" s="1"/>
  <c r="R466" i="9"/>
  <c r="AE466" i="9" s="1"/>
  <c r="R474" i="9"/>
  <c r="AE474" i="9" s="1"/>
  <c r="R482" i="9"/>
  <c r="AE482" i="9" s="1"/>
  <c r="R490" i="9"/>
  <c r="AE490" i="9" s="1"/>
  <c r="R498" i="9"/>
  <c r="AE498" i="9" s="1"/>
  <c r="R506" i="9"/>
  <c r="AE506" i="9" s="1"/>
  <c r="R514" i="9"/>
  <c r="AE514" i="9" s="1"/>
  <c r="R522" i="9"/>
  <c r="AE522" i="9" s="1"/>
  <c r="R530" i="9"/>
  <c r="AE530" i="9" s="1"/>
  <c r="R538" i="9"/>
  <c r="AE538" i="9" s="1"/>
  <c r="R546" i="9"/>
  <c r="AE546" i="9" s="1"/>
  <c r="R554" i="9"/>
  <c r="AE554" i="9" s="1"/>
  <c r="R562" i="9"/>
  <c r="AE562" i="9" s="1"/>
  <c r="R570" i="9"/>
  <c r="AE570" i="9" s="1"/>
  <c r="R578" i="9"/>
  <c r="AE578" i="9" s="1"/>
  <c r="R586" i="9"/>
  <c r="AE586" i="9" s="1"/>
  <c r="R594" i="9"/>
  <c r="AE594" i="9" s="1"/>
  <c r="R602" i="9"/>
  <c r="AE602" i="9" s="1"/>
  <c r="R610" i="9"/>
  <c r="AE610" i="9" s="1"/>
  <c r="R618" i="9"/>
  <c r="AE618" i="9" s="1"/>
  <c r="R626" i="9"/>
  <c r="AE626" i="9" s="1"/>
  <c r="R549" i="9"/>
  <c r="AE549" i="9" s="1"/>
  <c r="R557" i="9"/>
  <c r="AE557" i="9" s="1"/>
  <c r="R565" i="9"/>
  <c r="AE565" i="9" s="1"/>
  <c r="R573" i="9"/>
  <c r="AE573" i="9" s="1"/>
  <c r="R581" i="9"/>
  <c r="AE581" i="9" s="1"/>
  <c r="R589" i="9"/>
  <c r="AE589" i="9" s="1"/>
  <c r="R597" i="9"/>
  <c r="AE597" i="9" s="1"/>
  <c r="R605" i="9"/>
  <c r="AE605" i="9" s="1"/>
  <c r="R613" i="9"/>
  <c r="AE613" i="9" s="1"/>
  <c r="R621" i="9"/>
  <c r="AE621" i="9" s="1"/>
  <c r="R608" i="9"/>
  <c r="AE608" i="9" s="1"/>
  <c r="R499" i="9"/>
  <c r="AE499" i="9" s="1"/>
  <c r="R507" i="9"/>
  <c r="AE507" i="9" s="1"/>
  <c r="R515" i="9"/>
  <c r="AE515" i="9" s="1"/>
  <c r="R523" i="9"/>
  <c r="AE523" i="9" s="1"/>
  <c r="R531" i="9"/>
  <c r="AE531" i="9" s="1"/>
  <c r="R539" i="9"/>
  <c r="AE539" i="9" s="1"/>
  <c r="R547" i="9"/>
  <c r="AE547" i="9" s="1"/>
  <c r="R595" i="9"/>
  <c r="AE595" i="9" s="1"/>
  <c r="R603" i="9"/>
  <c r="AE603" i="9" s="1"/>
  <c r="R611" i="9"/>
  <c r="AE611" i="9" s="1"/>
  <c r="R526" i="9"/>
  <c r="AE526" i="9" s="1"/>
  <c r="R497" i="9"/>
  <c r="AE497" i="9" s="1"/>
  <c r="R505" i="9"/>
  <c r="AE505" i="9" s="1"/>
  <c r="R513" i="9"/>
  <c r="AE513" i="9" s="1"/>
  <c r="R521" i="9"/>
  <c r="AE521" i="9" s="1"/>
  <c r="R529" i="9"/>
  <c r="AE529" i="9" s="1"/>
  <c r="R537" i="9"/>
  <c r="AE537" i="9" s="1"/>
  <c r="R545" i="9"/>
  <c r="AE545" i="9" s="1"/>
  <c r="R553" i="9"/>
  <c r="AE553" i="9" s="1"/>
  <c r="R561" i="9"/>
  <c r="AE561" i="9" s="1"/>
  <c r="R569" i="9"/>
  <c r="AE569" i="9" s="1"/>
  <c r="R577" i="9"/>
  <c r="AE577" i="9" s="1"/>
  <c r="R585" i="9"/>
  <c r="AE585" i="9" s="1"/>
  <c r="R524" i="9"/>
  <c r="AE524" i="9" s="1"/>
  <c r="R532" i="9"/>
  <c r="AE532" i="9" s="1"/>
  <c r="R540" i="9"/>
  <c r="AE540" i="9" s="1"/>
  <c r="R548" i="9"/>
  <c r="AE548" i="9" s="1"/>
  <c r="R556" i="9"/>
  <c r="AE556" i="9" s="1"/>
  <c r="R564" i="9"/>
  <c r="AE564" i="9" s="1"/>
  <c r="R572" i="9"/>
  <c r="AE572" i="9" s="1"/>
  <c r="R580" i="9"/>
  <c r="AE580" i="9" s="1"/>
  <c r="R588" i="9"/>
  <c r="AE588" i="9" s="1"/>
  <c r="R596" i="9"/>
  <c r="AE596" i="9" s="1"/>
  <c r="R599" i="9"/>
  <c r="AE599" i="9" s="1"/>
  <c r="C48" i="2"/>
  <c r="H64" i="1"/>
  <c r="X6" i="3"/>
  <c r="M7" i="3"/>
  <c r="T316" i="4" s="1"/>
  <c r="M15" i="3"/>
  <c r="T322" i="4" s="1"/>
  <c r="M16" i="3"/>
  <c r="T323" i="4" s="1"/>
  <c r="M24" i="3"/>
  <c r="T330" i="4" s="1"/>
  <c r="M25" i="3"/>
  <c r="T331" i="4" s="1"/>
  <c r="M33" i="3"/>
  <c r="T339" i="4" s="1"/>
  <c r="M34" i="3"/>
  <c r="T340" i="4" s="1"/>
  <c r="AE345" i="4"/>
  <c r="X38" i="3"/>
  <c r="AF345" i="4" s="1"/>
  <c r="X40" i="3"/>
  <c r="AE348" i="4"/>
  <c r="X41" i="3"/>
  <c r="AF348" i="4" s="1"/>
  <c r="AE349" i="4"/>
  <c r="X42" i="3"/>
  <c r="AF349" i="4" s="1"/>
  <c r="AA350" i="4"/>
  <c r="U43" i="3"/>
  <c r="AA351" i="4"/>
  <c r="U46" i="3"/>
  <c r="AE352" i="4"/>
  <c r="X47" i="3"/>
  <c r="AF352" i="4" s="1"/>
  <c r="AA353" i="4"/>
  <c r="U49" i="3"/>
  <c r="AE354" i="4"/>
  <c r="X50" i="3"/>
  <c r="AF354" i="4" s="1"/>
  <c r="AE355" i="4"/>
  <c r="X51" i="3"/>
  <c r="AF355" i="4" s="1"/>
  <c r="AE356" i="4"/>
  <c r="X52" i="3"/>
  <c r="AF356" i="4" s="1"/>
  <c r="AE359" i="4"/>
  <c r="X55" i="3"/>
  <c r="AF359" i="4" s="1"/>
  <c r="AE360" i="4"/>
  <c r="X56" i="3"/>
  <c r="AF360" i="4" s="1"/>
  <c r="AE361" i="4"/>
  <c r="X58" i="3"/>
  <c r="AF361" i="4" s="1"/>
  <c r="AE364" i="4"/>
  <c r="X60" i="3"/>
  <c r="AF364" i="4" s="1"/>
  <c r="AE365" i="4"/>
  <c r="X61" i="3"/>
  <c r="AF365" i="4" s="1"/>
  <c r="AE366" i="4"/>
  <c r="X62" i="3"/>
  <c r="AF366" i="4" s="1"/>
  <c r="AE367" i="4"/>
  <c r="X63" i="3"/>
  <c r="AF367" i="4" s="1"/>
  <c r="AE372" i="4"/>
  <c r="X67" i="3"/>
  <c r="AF372" i="4" s="1"/>
  <c r="AE373" i="4"/>
  <c r="X68" i="3"/>
  <c r="AF373" i="4" s="1"/>
  <c r="AE388" i="4"/>
  <c r="X94" i="3"/>
  <c r="AF388" i="4" s="1"/>
  <c r="AE385" i="4"/>
  <c r="X90" i="3"/>
  <c r="AF385" i="4" s="1"/>
  <c r="AE380" i="4"/>
  <c r="X80" i="3"/>
  <c r="AF380" i="4" s="1"/>
  <c r="AE378" i="4"/>
  <c r="X77" i="3"/>
  <c r="AF378" i="4" s="1"/>
  <c r="AE381" i="4"/>
  <c r="X81" i="3"/>
  <c r="AF381" i="4" s="1"/>
  <c r="AE387" i="4"/>
  <c r="X93" i="3"/>
  <c r="AF387" i="4" s="1"/>
  <c r="AE384" i="4"/>
  <c r="X88" i="3"/>
  <c r="AF384" i="4" s="1"/>
  <c r="AE379" i="4"/>
  <c r="X79" i="3"/>
  <c r="AF379" i="4" s="1"/>
  <c r="AE376" i="4"/>
  <c r="X72" i="3"/>
  <c r="AF376" i="4" s="1"/>
  <c r="AE382" i="4"/>
  <c r="X82" i="3"/>
  <c r="AF382" i="4" s="1"/>
  <c r="AE383" i="4"/>
  <c r="X87" i="3"/>
  <c r="AF383" i="4" s="1"/>
  <c r="AE377" i="4"/>
  <c r="X75" i="3"/>
  <c r="AF377" i="4" s="1"/>
  <c r="AE386" i="4"/>
  <c r="X92" i="3"/>
  <c r="AF386" i="4" s="1"/>
  <c r="AE389" i="4"/>
  <c r="X96" i="3"/>
  <c r="AF389" i="4" s="1"/>
  <c r="AE390" i="4"/>
  <c r="X97" i="3"/>
  <c r="AF390" i="4" s="1"/>
  <c r="AE391" i="4"/>
  <c r="X99" i="3"/>
  <c r="AF391" i="4" s="1"/>
  <c r="AE392" i="4"/>
  <c r="X100" i="3"/>
  <c r="AF392" i="4" s="1"/>
  <c r="AE393" i="4"/>
  <c r="X101" i="3"/>
  <c r="AF393" i="4" s="1"/>
  <c r="AE394" i="4"/>
  <c r="X102" i="3"/>
  <c r="AF394" i="4" s="1"/>
  <c r="AE395" i="4"/>
  <c r="X103" i="3"/>
  <c r="AF395" i="4" s="1"/>
  <c r="AE396" i="4"/>
  <c r="X105" i="3"/>
  <c r="AF396" i="4" s="1"/>
  <c r="AE397" i="4"/>
  <c r="X106" i="3"/>
  <c r="AF397" i="4" s="1"/>
  <c r="AE398" i="4"/>
  <c r="X107" i="3"/>
  <c r="AF398" i="4" s="1"/>
  <c r="AE399" i="4"/>
  <c r="X108" i="3"/>
  <c r="AF399" i="4" s="1"/>
  <c r="AE402" i="4"/>
  <c r="X111" i="3"/>
  <c r="AF402" i="4" s="1"/>
  <c r="AE403" i="4"/>
  <c r="X112" i="3"/>
  <c r="AF403" i="4" s="1"/>
  <c r="AE404" i="4"/>
  <c r="X113" i="3"/>
  <c r="AF404" i="4" s="1"/>
  <c r="AE405" i="4"/>
  <c r="X114" i="3"/>
  <c r="AF405" i="4" s="1"/>
  <c r="AE408" i="4"/>
  <c r="X116" i="3"/>
  <c r="AF408" i="4" s="1"/>
  <c r="AE409" i="4"/>
  <c r="X117" i="3"/>
  <c r="AF409" i="4" s="1"/>
  <c r="AE410" i="4"/>
  <c r="X118" i="3"/>
  <c r="AF410" i="4" s="1"/>
  <c r="AE411" i="4"/>
  <c r="X119" i="3"/>
  <c r="AF411" i="4" s="1"/>
  <c r="AE412" i="4"/>
  <c r="X120" i="3"/>
  <c r="AF412" i="4" s="1"/>
  <c r="AE413" i="4"/>
  <c r="X121" i="3"/>
  <c r="AF413" i="4" s="1"/>
  <c r="AE414" i="4"/>
  <c r="X122" i="3"/>
  <c r="AF414" i="4" s="1"/>
  <c r="AE415" i="4"/>
  <c r="X123" i="3"/>
  <c r="AF415" i="4" s="1"/>
  <c r="AE416" i="4"/>
  <c r="X125" i="3"/>
  <c r="AF416" i="4" s="1"/>
  <c r="AE417" i="4"/>
  <c r="X126" i="3"/>
  <c r="AF417" i="4" s="1"/>
  <c r="AE418" i="4"/>
  <c r="X127" i="3"/>
  <c r="AF418" i="4" s="1"/>
  <c r="AE419" i="4"/>
  <c r="X128" i="3"/>
  <c r="AF419" i="4" s="1"/>
  <c r="AE420" i="4"/>
  <c r="X129" i="3"/>
  <c r="AF420" i="4" s="1"/>
  <c r="AE421" i="4"/>
  <c r="X130" i="3"/>
  <c r="AF421" i="4" s="1"/>
  <c r="AE422" i="4"/>
  <c r="X131" i="3"/>
  <c r="AF422" i="4" s="1"/>
  <c r="AE423" i="4"/>
  <c r="X132" i="3"/>
  <c r="AF423" i="4" s="1"/>
  <c r="AE424" i="4"/>
  <c r="X133" i="3"/>
  <c r="AF424" i="4" s="1"/>
  <c r="AE425" i="4"/>
  <c r="X134" i="3"/>
  <c r="AF425" i="4" s="1"/>
  <c r="AE428" i="4"/>
  <c r="X136" i="3"/>
  <c r="AF428" i="4" s="1"/>
  <c r="AE429" i="4"/>
  <c r="X137" i="3"/>
  <c r="AF429" i="4" s="1"/>
  <c r="AE430" i="4"/>
  <c r="X139" i="3"/>
  <c r="AF430" i="4" s="1"/>
  <c r="AE431" i="4"/>
  <c r="X140" i="3"/>
  <c r="AF431" i="4" s="1"/>
  <c r="AE432" i="4"/>
  <c r="X141" i="3"/>
  <c r="AF432" i="4" s="1"/>
  <c r="AE433" i="4"/>
  <c r="X142" i="3"/>
  <c r="AF433" i="4" s="1"/>
  <c r="AE434" i="4"/>
  <c r="X143" i="3"/>
  <c r="AF434" i="4" s="1"/>
  <c r="AE435" i="4"/>
  <c r="X144" i="3"/>
  <c r="AF435" i="4" s="1"/>
  <c r="AE436" i="4"/>
  <c r="X145" i="3"/>
  <c r="AF436" i="4" s="1"/>
  <c r="AE437" i="4"/>
  <c r="X146" i="3"/>
  <c r="AF437" i="4" s="1"/>
  <c r="AE438" i="4"/>
  <c r="X147" i="3"/>
  <c r="AF438" i="4" s="1"/>
  <c r="AE439" i="4"/>
  <c r="X148" i="3"/>
  <c r="AF439" i="4" s="1"/>
  <c r="AE442" i="4"/>
  <c r="X151" i="3"/>
  <c r="AF442" i="4" s="1"/>
  <c r="AE445" i="4"/>
  <c r="X153" i="3"/>
  <c r="AF445" i="4" s="1"/>
  <c r="AE446" i="4"/>
  <c r="X154" i="3"/>
  <c r="AF446" i="4" s="1"/>
  <c r="AE447" i="4"/>
  <c r="X155" i="3"/>
  <c r="AF447" i="4" s="1"/>
  <c r="AA450" i="4"/>
  <c r="U157" i="3"/>
  <c r="AE453" i="4"/>
  <c r="X159" i="3"/>
  <c r="AF453" i="4" s="1"/>
  <c r="AA454" i="4"/>
  <c r="U160" i="3"/>
  <c r="AE455" i="4"/>
  <c r="X161" i="3"/>
  <c r="AF455" i="4" s="1"/>
  <c r="AE456" i="4"/>
  <c r="X162" i="3"/>
  <c r="AF456" i="4" s="1"/>
  <c r="AA457" i="4"/>
  <c r="U163" i="3"/>
  <c r="AE458" i="4"/>
  <c r="X164" i="3"/>
  <c r="AF458" i="4" s="1"/>
  <c r="AE459" i="4"/>
  <c r="X165" i="3"/>
  <c r="AF459" i="4" s="1"/>
  <c r="AA460" i="4"/>
  <c r="U166" i="3"/>
  <c r="AE461" i="4"/>
  <c r="X167" i="3"/>
  <c r="AF461" i="4" s="1"/>
  <c r="AE462" i="4"/>
  <c r="X168" i="3"/>
  <c r="AF462" i="4" s="1"/>
  <c r="AA463" i="4"/>
  <c r="U169" i="3"/>
  <c r="AE464" i="4"/>
  <c r="X170" i="3"/>
  <c r="AF464" i="4" s="1"/>
  <c r="AE465" i="4"/>
  <c r="X171" i="3"/>
  <c r="AF465" i="4" s="1"/>
  <c r="AA466" i="4"/>
  <c r="U172" i="3"/>
  <c r="AE467" i="4"/>
  <c r="X173" i="3"/>
  <c r="AF467" i="4" s="1"/>
  <c r="AE468" i="4"/>
  <c r="X174" i="3"/>
  <c r="AF468" i="4" s="1"/>
  <c r="AA469" i="4"/>
  <c r="U175" i="3"/>
  <c r="AE470" i="4"/>
  <c r="X177" i="3"/>
  <c r="AF470" i="4" s="1"/>
  <c r="AA471" i="4"/>
  <c r="U178" i="3"/>
  <c r="AE472" i="4"/>
  <c r="X179" i="3"/>
  <c r="AF472" i="4" s="1"/>
  <c r="AE473" i="4"/>
  <c r="X180" i="3"/>
  <c r="AF473" i="4" s="1"/>
  <c r="X181" i="3"/>
  <c r="AE474" i="4"/>
  <c r="X183" i="3"/>
  <c r="AF474" i="4" s="1"/>
  <c r="AA475" i="4"/>
  <c r="U184" i="3"/>
  <c r="AE476" i="4"/>
  <c r="X185" i="3"/>
  <c r="AF476" i="4" s="1"/>
  <c r="AE477" i="4"/>
  <c r="X186" i="3"/>
  <c r="AF477" i="4" s="1"/>
  <c r="AA478" i="4"/>
  <c r="U187" i="3"/>
  <c r="AE479" i="4"/>
  <c r="X188" i="3"/>
  <c r="AF479" i="4" s="1"/>
  <c r="AE480" i="4"/>
  <c r="X189" i="3"/>
  <c r="AF480" i="4" s="1"/>
  <c r="AA481" i="4"/>
  <c r="U190" i="3"/>
  <c r="AE482" i="4"/>
  <c r="X191" i="3"/>
  <c r="AF482" i="4" s="1"/>
  <c r="AE483" i="4"/>
  <c r="X192" i="3"/>
  <c r="AF483" i="4" s="1"/>
  <c r="AA484" i="4"/>
  <c r="U193" i="3"/>
  <c r="AA487" i="4"/>
  <c r="U196" i="3"/>
  <c r="AE488" i="4"/>
  <c r="X197" i="3"/>
  <c r="AF488" i="4" s="1"/>
  <c r="AE489" i="4"/>
  <c r="X198" i="3"/>
  <c r="AF489" i="4" s="1"/>
  <c r="AA490" i="4"/>
  <c r="U199" i="3"/>
  <c r="AE491" i="4"/>
  <c r="X200" i="3"/>
  <c r="AF491" i="4" s="1"/>
  <c r="AA494" i="4"/>
  <c r="U202" i="3"/>
  <c r="AE495" i="4"/>
  <c r="X203" i="3"/>
  <c r="AF495" i="4" s="1"/>
  <c r="AE496" i="4"/>
  <c r="X204" i="3"/>
  <c r="AF496" i="4" s="1"/>
  <c r="AA497" i="4"/>
  <c r="U205" i="3"/>
  <c r="X208" i="3"/>
  <c r="AE500" i="4"/>
  <c r="X209" i="3"/>
  <c r="AF500" i="4" s="1"/>
  <c r="AE501" i="4"/>
  <c r="X210" i="3"/>
  <c r="AF501" i="4" s="1"/>
  <c r="X211" i="3"/>
  <c r="AE502" i="4"/>
  <c r="X213" i="3"/>
  <c r="AF502" i="4" s="1"/>
  <c r="AA503" i="4"/>
  <c r="U214" i="3"/>
  <c r="AE504" i="4"/>
  <c r="X215" i="3"/>
  <c r="AF504" i="4" s="1"/>
  <c r="AA507" i="4"/>
  <c r="U217" i="3"/>
  <c r="AE508" i="4"/>
  <c r="X218" i="3"/>
  <c r="AF508" i="4" s="1"/>
  <c r="AA509" i="4"/>
  <c r="U220" i="3"/>
  <c r="AA510" i="4"/>
  <c r="U223" i="3"/>
  <c r="AE511" i="4"/>
  <c r="X224" i="3"/>
  <c r="AF511" i="4" s="1"/>
  <c r="AE512" i="4"/>
  <c r="X225" i="3"/>
  <c r="AF512" i="4" s="1"/>
  <c r="AA513" i="4"/>
  <c r="U226" i="3"/>
  <c r="AE514" i="4"/>
  <c r="X227" i="3"/>
  <c r="AF514" i="4" s="1"/>
  <c r="AE515" i="4"/>
  <c r="X228" i="3"/>
  <c r="AF515" i="4" s="1"/>
  <c r="AA516" i="4"/>
  <c r="U229" i="3"/>
  <c r="AE517" i="4"/>
  <c r="X230" i="3"/>
  <c r="AF517" i="4" s="1"/>
  <c r="AE518" i="4"/>
  <c r="X231" i="3"/>
  <c r="AF518" i="4" s="1"/>
  <c r="X232" i="3"/>
  <c r="AA521" i="4"/>
  <c r="U235" i="3"/>
  <c r="AE522" i="4"/>
  <c r="X236" i="3"/>
  <c r="AF522" i="4" s="1"/>
  <c r="X238" i="3"/>
  <c r="AE523" i="4"/>
  <c r="X239" i="3"/>
  <c r="AF523" i="4" s="1"/>
  <c r="AA524" i="4"/>
  <c r="U241" i="3"/>
  <c r="AE525" i="4"/>
  <c r="X242" i="3"/>
  <c r="AF525" i="4" s="1"/>
  <c r="AE526" i="4"/>
  <c r="X243" i="3"/>
  <c r="AF526" i="4" s="1"/>
  <c r="AA527" i="4"/>
  <c r="U244" i="3"/>
  <c r="AE528" i="4"/>
  <c r="X245" i="3"/>
  <c r="AF528" i="4" s="1"/>
  <c r="AE529" i="4"/>
  <c r="X246" i="3"/>
  <c r="AF529" i="4" s="1"/>
  <c r="AA530" i="4"/>
  <c r="U247" i="3"/>
  <c r="AE531" i="4"/>
  <c r="X249" i="3"/>
  <c r="AF531" i="4" s="1"/>
  <c r="AA532" i="4"/>
  <c r="U250" i="3"/>
  <c r="AE533" i="4"/>
  <c r="X251" i="3"/>
  <c r="AF533" i="4" s="1"/>
  <c r="AE534" i="4"/>
  <c r="X252" i="3"/>
  <c r="AF534" i="4" s="1"/>
  <c r="AA535" i="4"/>
  <c r="U253" i="3"/>
  <c r="AE536" i="4"/>
  <c r="X254" i="3"/>
  <c r="AF536" i="4" s="1"/>
  <c r="AA539" i="4"/>
  <c r="U256" i="3"/>
  <c r="AA542" i="4"/>
  <c r="U259" i="3"/>
  <c r="AE543" i="4"/>
  <c r="X260" i="3"/>
  <c r="AF543" i="4" s="1"/>
  <c r="AE544" i="4"/>
  <c r="X261" i="3"/>
  <c r="AF544" i="4" s="1"/>
  <c r="AA545" i="4"/>
  <c r="U262" i="3"/>
  <c r="AE546" i="4"/>
  <c r="X263" i="3"/>
  <c r="AF546" i="4" s="1"/>
  <c r="AA547" i="4"/>
  <c r="U265" i="3"/>
  <c r="AE548" i="4"/>
  <c r="X267" i="3"/>
  <c r="AF548" i="4" s="1"/>
  <c r="AA549" i="4"/>
  <c r="U268" i="3"/>
  <c r="AE550" i="4"/>
  <c r="X269" i="3"/>
  <c r="AF550" i="4" s="1"/>
  <c r="AE551" i="4"/>
  <c r="X270" i="3"/>
  <c r="AF551" i="4" s="1"/>
  <c r="AA552" i="4"/>
  <c r="U271" i="3"/>
  <c r="AE555" i="4"/>
  <c r="X273" i="3"/>
  <c r="AF555" i="4" s="1"/>
  <c r="X274" i="3"/>
  <c r="AE558" i="4"/>
  <c r="X275" i="3"/>
  <c r="AF558" i="4" s="1"/>
  <c r="AE559" i="4"/>
  <c r="X276" i="3"/>
  <c r="AF559" i="4" s="1"/>
  <c r="AA560" i="4"/>
  <c r="U277" i="3"/>
  <c r="F64" i="1" s="1"/>
  <c r="AE561" i="4"/>
  <c r="X278" i="3"/>
  <c r="AF561" i="4" s="1"/>
  <c r="AE562" i="4"/>
  <c r="X279" i="3"/>
  <c r="AF562" i="4" s="1"/>
  <c r="AA563" i="4"/>
  <c r="U280" i="3"/>
  <c r="AE564" i="4"/>
  <c r="X281" i="3"/>
  <c r="AF564" i="4" s="1"/>
  <c r="AA565" i="4"/>
  <c r="U283" i="3"/>
  <c r="AE566" i="4"/>
  <c r="X284" i="3"/>
  <c r="AF566" i="4" s="1"/>
  <c r="AE567" i="4"/>
  <c r="X285" i="3"/>
  <c r="AF567" i="4" s="1"/>
  <c r="AA568" i="4"/>
  <c r="U286" i="3"/>
  <c r="AE569" i="4"/>
  <c r="X287" i="3"/>
  <c r="AF569" i="4" s="1"/>
  <c r="AE570" i="4"/>
  <c r="X288" i="3"/>
  <c r="AF570" i="4" s="1"/>
  <c r="X289" i="3"/>
  <c r="AE573" i="4"/>
  <c r="X290" i="3"/>
  <c r="AF573" i="4" s="1"/>
  <c r="AE594" i="4"/>
  <c r="X291" i="3"/>
  <c r="AF594" i="4" s="1"/>
  <c r="AA595" i="4"/>
  <c r="U292" i="3"/>
  <c r="AE596" i="4"/>
  <c r="X294" i="3"/>
  <c r="AF596" i="4" s="1"/>
  <c r="AA574" i="4"/>
  <c r="U295" i="3"/>
  <c r="AE597" i="4"/>
  <c r="X297" i="3"/>
  <c r="AF597" i="4" s="1"/>
  <c r="AA587" i="4"/>
  <c r="U298" i="3"/>
  <c r="AA586" i="4"/>
  <c r="U299" i="3"/>
  <c r="AE591" i="4"/>
  <c r="X300" i="3"/>
  <c r="AF591" i="4" s="1"/>
  <c r="X301" i="3"/>
  <c r="AA584" i="4"/>
  <c r="U302" i="3"/>
  <c r="AE593" i="4"/>
  <c r="X303" i="3"/>
  <c r="AF593" i="4" s="1"/>
  <c r="X304" i="3"/>
  <c r="AA575" i="4"/>
  <c r="U305" i="3"/>
  <c r="AE581" i="4"/>
  <c r="X306" i="3"/>
  <c r="AF581" i="4" s="1"/>
  <c r="X307" i="3"/>
  <c r="AA577" i="4"/>
  <c r="U308" i="3"/>
  <c r="AE578" i="4"/>
  <c r="X309" i="3"/>
  <c r="AF578" i="4" s="1"/>
  <c r="AA582" i="4"/>
  <c r="U310" i="3"/>
  <c r="AA590" i="4"/>
  <c r="U311" i="3"/>
  <c r="AE585" i="4"/>
  <c r="X312" i="3"/>
  <c r="AF585" i="4" s="1"/>
  <c r="X313" i="3"/>
  <c r="AA580" i="4"/>
  <c r="U314" i="3"/>
  <c r="AE579" i="4"/>
  <c r="X315" i="3"/>
  <c r="AF579" i="4" s="1"/>
  <c r="AA598" i="4"/>
  <c r="U316" i="3"/>
  <c r="X317" i="3"/>
  <c r="AE589" i="4"/>
  <c r="X318" i="3"/>
  <c r="AF589" i="4" s="1"/>
  <c r="AA592" i="4"/>
  <c r="U319" i="3"/>
  <c r="AA576" i="4"/>
  <c r="U320" i="3"/>
  <c r="AA588" i="4"/>
  <c r="U322" i="3"/>
  <c r="AA583" i="4"/>
  <c r="U323" i="3"/>
  <c r="AE604" i="4"/>
  <c r="X324" i="3"/>
  <c r="AF604" i="4" s="1"/>
  <c r="AA608" i="4"/>
  <c r="U325" i="3"/>
  <c r="AA599" i="4"/>
  <c r="U326" i="3"/>
  <c r="AE634" i="4"/>
  <c r="X327" i="3"/>
  <c r="AF634" i="4" s="1"/>
  <c r="AE601" i="4"/>
  <c r="X328" i="3"/>
  <c r="AF601" i="4" s="1"/>
  <c r="AE617" i="4"/>
  <c r="X329" i="3"/>
  <c r="AF617" i="4" s="1"/>
  <c r="AE610" i="4"/>
  <c r="X330" i="3"/>
  <c r="AF610" i="4" s="1"/>
  <c r="AE611" i="4"/>
  <c r="X331" i="3"/>
  <c r="AF611" i="4" s="1"/>
  <c r="AE625" i="4"/>
  <c r="X332" i="3"/>
  <c r="AF625" i="4" s="1"/>
  <c r="AE602" i="4"/>
  <c r="X333" i="3"/>
  <c r="AF602" i="4" s="1"/>
  <c r="AE630" i="4"/>
  <c r="X334" i="3"/>
  <c r="AF630" i="4" s="1"/>
  <c r="AE624" i="4"/>
  <c r="X335" i="3"/>
  <c r="AF624" i="4" s="1"/>
  <c r="AE609" i="4"/>
  <c r="X336" i="3"/>
  <c r="AF609" i="4" s="1"/>
  <c r="AE606" i="4"/>
  <c r="X338" i="3"/>
  <c r="AF606" i="4" s="1"/>
  <c r="AE612" i="4"/>
  <c r="X339" i="3"/>
  <c r="AF612" i="4" s="1"/>
  <c r="AE607" i="4"/>
  <c r="X340" i="3"/>
  <c r="AF607" i="4" s="1"/>
  <c r="AE615" i="4"/>
  <c r="X341" i="3"/>
  <c r="AF615" i="4" s="1"/>
  <c r="AE614" i="4"/>
  <c r="X342" i="3"/>
  <c r="AF614" i="4" s="1"/>
  <c r="AE626" i="4"/>
  <c r="X343" i="3"/>
  <c r="AF626" i="4" s="1"/>
  <c r="AE616" i="4"/>
  <c r="X344" i="3"/>
  <c r="AF616" i="4" s="1"/>
  <c r="AE618" i="4"/>
  <c r="X345" i="3"/>
  <c r="AF618" i="4" s="1"/>
  <c r="AE603" i="4"/>
  <c r="X346" i="3"/>
  <c r="AF603" i="4" s="1"/>
  <c r="AE622" i="4"/>
  <c r="X347" i="3"/>
  <c r="AF622" i="4" s="1"/>
  <c r="AE632" i="4"/>
  <c r="X348" i="3"/>
  <c r="AF632" i="4" s="1"/>
  <c r="AE633" i="4"/>
  <c r="X349" i="3"/>
  <c r="AF633" i="4" s="1"/>
  <c r="AE605" i="4"/>
  <c r="X351" i="3"/>
  <c r="AF605" i="4" s="1"/>
  <c r="AE600" i="4"/>
  <c r="X352" i="3"/>
  <c r="AF600" i="4" s="1"/>
  <c r="AE613" i="4"/>
  <c r="X353" i="3"/>
  <c r="AF613" i="4" s="1"/>
  <c r="AE621" i="4"/>
  <c r="X354" i="3"/>
  <c r="AF621" i="4" s="1"/>
  <c r="AE620" i="4"/>
  <c r="X355" i="3"/>
  <c r="AF620" i="4" s="1"/>
  <c r="AE623" i="4"/>
  <c r="X356" i="3"/>
  <c r="AF623" i="4" s="1"/>
  <c r="AE629" i="4"/>
  <c r="X357" i="3"/>
  <c r="AF629" i="4" s="1"/>
  <c r="AE628" i="4"/>
  <c r="X358" i="3"/>
  <c r="AF628" i="4" s="1"/>
  <c r="AE631" i="4"/>
  <c r="X359" i="3"/>
  <c r="AF631" i="4" s="1"/>
  <c r="AE627" i="4"/>
  <c r="X360" i="3"/>
  <c r="AF627" i="4" s="1"/>
  <c r="AE619" i="4"/>
  <c r="X361" i="3"/>
  <c r="AF619" i="4" s="1"/>
  <c r="AE635" i="4"/>
  <c r="X362" i="3"/>
  <c r="AF635" i="4" s="1"/>
  <c r="AE640" i="4"/>
  <c r="X363" i="3"/>
  <c r="AF640" i="4" s="1"/>
  <c r="AE642" i="4"/>
  <c r="X365" i="3"/>
  <c r="AF642" i="4" s="1"/>
  <c r="AE641" i="4"/>
  <c r="X366" i="3"/>
  <c r="AF641" i="4" s="1"/>
  <c r="AE639" i="4"/>
  <c r="X367" i="3"/>
  <c r="AF639" i="4" s="1"/>
  <c r="AE643" i="4"/>
  <c r="X369" i="3"/>
  <c r="AF643" i="4" s="1"/>
  <c r="AE638" i="4"/>
  <c r="X370" i="3"/>
  <c r="AF638" i="4" s="1"/>
  <c r="AE645" i="4"/>
  <c r="X373" i="3"/>
  <c r="AF645" i="4" s="1"/>
  <c r="AE647" i="4"/>
  <c r="X374" i="3"/>
  <c r="AF647" i="4" s="1"/>
  <c r="AE648" i="4"/>
  <c r="X375" i="3"/>
  <c r="AF648" i="4" s="1"/>
  <c r="AE649" i="4"/>
  <c r="X376" i="3"/>
  <c r="AF649" i="4" s="1"/>
  <c r="AE650" i="4"/>
  <c r="X377" i="3"/>
  <c r="AF650" i="4" s="1"/>
  <c r="AE651" i="4"/>
  <c r="X378" i="3"/>
  <c r="AF651" i="4" s="1"/>
  <c r="AE655" i="4"/>
  <c r="X379" i="3"/>
  <c r="AF655" i="4" s="1"/>
  <c r="AE663" i="4"/>
  <c r="X380" i="3"/>
  <c r="AF663" i="4" s="1"/>
  <c r="AE656" i="4"/>
  <c r="X381" i="3"/>
  <c r="AF656" i="4" s="1"/>
  <c r="AE662" i="4"/>
  <c r="X382" i="3"/>
  <c r="AF662" i="4" s="1"/>
  <c r="AE660" i="4"/>
  <c r="X383" i="3"/>
  <c r="AF660" i="4" s="1"/>
  <c r="AE659" i="4"/>
  <c r="X384" i="3"/>
  <c r="AF659" i="4" s="1"/>
  <c r="AE661" i="4"/>
  <c r="X385" i="3"/>
  <c r="AF661" i="4" s="1"/>
  <c r="AE658" i="4"/>
  <c r="X386" i="3"/>
  <c r="AF658" i="4" s="1"/>
  <c r="AE653" i="4"/>
  <c r="X387" i="3"/>
  <c r="AF653" i="4" s="1"/>
  <c r="AE652" i="4"/>
  <c r="X388" i="3"/>
  <c r="AF652" i="4" s="1"/>
  <c r="AE654" i="4"/>
  <c r="X389" i="3"/>
  <c r="AF654" i="4" s="1"/>
  <c r="AE657" i="4"/>
  <c r="X390" i="3"/>
  <c r="AF657" i="4" s="1"/>
  <c r="AE669" i="4"/>
  <c r="X391" i="3"/>
  <c r="AF669" i="4" s="1"/>
  <c r="AE670" i="4"/>
  <c r="X392" i="3"/>
  <c r="AF670" i="4" s="1"/>
  <c r="AE671" i="4"/>
  <c r="X393" i="3"/>
  <c r="AF671" i="4" s="1"/>
  <c r="AE672" i="4"/>
  <c r="X394" i="3"/>
  <c r="AF672" i="4" s="1"/>
  <c r="AE673" i="4"/>
  <c r="X395" i="3"/>
  <c r="AF673" i="4" s="1"/>
  <c r="AE674" i="4"/>
  <c r="X396" i="3"/>
  <c r="AF674" i="4" s="1"/>
  <c r="AE664" i="4"/>
  <c r="X397" i="3"/>
  <c r="AF664" i="4" s="1"/>
  <c r="AE668" i="4"/>
  <c r="X398" i="3"/>
  <c r="AF668" i="4" s="1"/>
  <c r="AE675" i="4"/>
  <c r="X399" i="3"/>
  <c r="AF675" i="4" s="1"/>
  <c r="AE676" i="4"/>
  <c r="X400" i="3"/>
  <c r="AF676" i="4" s="1"/>
  <c r="AE677" i="4"/>
  <c r="X401" i="3"/>
  <c r="AF677" i="4" s="1"/>
  <c r="AE678" i="4"/>
  <c r="X402" i="3"/>
  <c r="AF678" i="4" s="1"/>
  <c r="AE679" i="4"/>
  <c r="X403" i="3"/>
  <c r="AF679" i="4" s="1"/>
  <c r="AE680" i="4"/>
  <c r="X404" i="3"/>
  <c r="AF680" i="4" s="1"/>
  <c r="AE681" i="4"/>
  <c r="X405" i="3"/>
  <c r="AF681" i="4" s="1"/>
  <c r="AE666" i="4"/>
  <c r="X406" i="3"/>
  <c r="AF666" i="4" s="1"/>
  <c r="AE667" i="4"/>
  <c r="X407" i="3"/>
  <c r="AF667" i="4" s="1"/>
  <c r="AE682" i="4"/>
  <c r="X408" i="3"/>
  <c r="AF682" i="4" s="1"/>
  <c r="AE683" i="4"/>
  <c r="X409" i="3"/>
  <c r="AF683" i="4" s="1"/>
  <c r="AE665" i="4"/>
  <c r="X410" i="3"/>
  <c r="AF665" i="4" s="1"/>
  <c r="AE684" i="4"/>
  <c r="X411" i="3"/>
  <c r="AF684" i="4" s="1"/>
  <c r="AE691" i="4"/>
  <c r="X412" i="3"/>
  <c r="AF691" i="4" s="1"/>
  <c r="AE690" i="4"/>
  <c r="X413" i="3"/>
  <c r="AF690" i="4" s="1"/>
  <c r="AE688" i="4"/>
  <c r="X414" i="3"/>
  <c r="AF688" i="4" s="1"/>
  <c r="AE703" i="4"/>
  <c r="X415" i="3"/>
  <c r="AF703" i="4" s="1"/>
  <c r="AE701" i="4"/>
  <c r="X416" i="3"/>
  <c r="AF701" i="4" s="1"/>
  <c r="AE699" i="4"/>
  <c r="X417" i="3"/>
  <c r="AF699" i="4" s="1"/>
  <c r="AE687" i="4"/>
  <c r="X418" i="3"/>
  <c r="AF687" i="4" s="1"/>
  <c r="AE704" i="4"/>
  <c r="X419" i="3"/>
  <c r="AF704" i="4" s="1"/>
  <c r="AE695" i="4"/>
  <c r="X420" i="3"/>
  <c r="AF695" i="4" s="1"/>
  <c r="AE685" i="4"/>
  <c r="X421" i="3"/>
  <c r="AF685" i="4" s="1"/>
  <c r="AE705" i="4"/>
  <c r="X422" i="3"/>
  <c r="AF705" i="4" s="1"/>
  <c r="AA700" i="4"/>
  <c r="U423" i="3"/>
  <c r="AE689" i="4"/>
  <c r="X424" i="3"/>
  <c r="AF689" i="4" s="1"/>
  <c r="AE696" i="4"/>
  <c r="X425" i="3"/>
  <c r="AF696" i="4" s="1"/>
  <c r="AA697" i="4"/>
  <c r="U426" i="3"/>
  <c r="AE706" i="4"/>
  <c r="X427" i="3"/>
  <c r="AF706" i="4" s="1"/>
  <c r="AE692" i="4"/>
  <c r="X428" i="3"/>
  <c r="AF692" i="4" s="1"/>
  <c r="AA686" i="4"/>
  <c r="U429" i="3"/>
  <c r="AE702" i="4"/>
  <c r="X430" i="3"/>
  <c r="AF702" i="4" s="1"/>
  <c r="AE707" i="4"/>
  <c r="X431" i="3"/>
  <c r="AF707" i="4" s="1"/>
  <c r="AA693" i="4"/>
  <c r="U432" i="3"/>
  <c r="AE698" i="4"/>
  <c r="X433" i="3"/>
  <c r="AF698" i="4" s="1"/>
  <c r="AE694" i="4"/>
  <c r="X434" i="3"/>
  <c r="AF694" i="4" s="1"/>
  <c r="AA722" i="4"/>
  <c r="U435" i="3"/>
  <c r="AE716" i="4"/>
  <c r="X436" i="3"/>
  <c r="AF716" i="4" s="1"/>
  <c r="AE712" i="4"/>
  <c r="X437" i="3"/>
  <c r="AF712" i="4" s="1"/>
  <c r="AA708" i="4"/>
  <c r="U438" i="3"/>
  <c r="AE709" i="4"/>
  <c r="X440" i="3"/>
  <c r="AF709" i="4" s="1"/>
  <c r="AA718" i="4"/>
  <c r="U441" i="3"/>
  <c r="AE732" i="4"/>
  <c r="X442" i="3"/>
  <c r="AF732" i="4" s="1"/>
  <c r="AE736" i="4"/>
  <c r="X443" i="3"/>
  <c r="AF736" i="4" s="1"/>
  <c r="AA725" i="4"/>
  <c r="U444" i="3"/>
  <c r="AE713" i="4"/>
  <c r="X445" i="3"/>
  <c r="AF713" i="4" s="1"/>
  <c r="AE719" i="4"/>
  <c r="X446" i="3"/>
  <c r="AF719" i="4" s="1"/>
  <c r="AA714" i="4"/>
  <c r="U447" i="3"/>
  <c r="AE711" i="4"/>
  <c r="X448" i="3"/>
  <c r="AF711" i="4" s="1"/>
  <c r="AE717" i="4"/>
  <c r="X449" i="3"/>
  <c r="AF717" i="4" s="1"/>
  <c r="AA726" i="4"/>
  <c r="U450" i="3"/>
  <c r="AE734" i="4"/>
  <c r="X451" i="3"/>
  <c r="AF734" i="4" s="1"/>
  <c r="AE728" i="4"/>
  <c r="X452" i="3"/>
  <c r="AF728" i="4" s="1"/>
  <c r="AA727" i="4"/>
  <c r="U453" i="3"/>
  <c r="AE721" i="4"/>
  <c r="X454" i="3"/>
  <c r="AF721" i="4" s="1"/>
  <c r="AE723" i="4"/>
  <c r="X455" i="3"/>
  <c r="AF723" i="4" s="1"/>
  <c r="AA731" i="4"/>
  <c r="U456" i="3"/>
  <c r="AE730" i="4"/>
  <c r="X457" i="3"/>
  <c r="AF730" i="4" s="1"/>
  <c r="AE724" i="4"/>
  <c r="X458" i="3"/>
  <c r="AF724" i="4" s="1"/>
  <c r="AA720" i="4"/>
  <c r="U459" i="3"/>
  <c r="AE735" i="4"/>
  <c r="X460" i="3"/>
  <c r="AF735" i="4" s="1"/>
  <c r="AE710" i="4"/>
  <c r="X461" i="3"/>
  <c r="AF710" i="4" s="1"/>
  <c r="AA715" i="4"/>
  <c r="U462" i="3"/>
  <c r="AE733" i="4"/>
  <c r="X463" i="3"/>
  <c r="AF733" i="4" s="1"/>
  <c r="AA729" i="4"/>
  <c r="U465" i="3"/>
  <c r="AE737" i="4"/>
  <c r="X466" i="3"/>
  <c r="AF737" i="4" s="1"/>
  <c r="AE746" i="4"/>
  <c r="X467" i="3"/>
  <c r="AF746" i="4" s="1"/>
  <c r="AA738" i="4"/>
  <c r="U468" i="3"/>
  <c r="AE749" i="4"/>
  <c r="X469" i="3"/>
  <c r="AF749" i="4" s="1"/>
  <c r="AE742" i="4"/>
  <c r="X470" i="3"/>
  <c r="AF742" i="4" s="1"/>
  <c r="AA743" i="4"/>
  <c r="U471" i="3"/>
  <c r="AE747" i="4"/>
  <c r="X472" i="3"/>
  <c r="AF747" i="4" s="1"/>
  <c r="AE750" i="4"/>
  <c r="X473" i="3"/>
  <c r="AF750" i="4" s="1"/>
  <c r="AA739" i="4"/>
  <c r="U474" i="3"/>
  <c r="AE741" i="4"/>
  <c r="X475" i="3"/>
  <c r="AF741" i="4" s="1"/>
  <c r="AE744" i="4"/>
  <c r="X476" i="3"/>
  <c r="AF744" i="4" s="1"/>
  <c r="AA751" i="4"/>
  <c r="U477" i="3"/>
  <c r="AE748" i="4"/>
  <c r="X478" i="3"/>
  <c r="AF748" i="4" s="1"/>
  <c r="AE745" i="4"/>
  <c r="X479" i="3"/>
  <c r="AF745" i="4" s="1"/>
  <c r="AA740" i="4"/>
  <c r="U480" i="3"/>
  <c r="AE778" i="4"/>
  <c r="X481" i="3"/>
  <c r="AF778" i="4" s="1"/>
  <c r="AE803" i="4"/>
  <c r="X482" i="3"/>
  <c r="AF803" i="4" s="1"/>
  <c r="AA773" i="4"/>
  <c r="U483" i="3"/>
  <c r="AE760" i="4"/>
  <c r="X484" i="3"/>
  <c r="AF760" i="4" s="1"/>
  <c r="AE792" i="4"/>
  <c r="X485" i="3"/>
  <c r="AF792" i="4" s="1"/>
  <c r="AA804" i="4"/>
  <c r="U486" i="3"/>
  <c r="AE789" i="4"/>
  <c r="X487" i="3"/>
  <c r="AF789" i="4" s="1"/>
  <c r="AE776" i="4"/>
  <c r="X488" i="3"/>
  <c r="AF776" i="4" s="1"/>
  <c r="AA754" i="4"/>
  <c r="U489" i="3"/>
  <c r="AE754" i="4"/>
  <c r="X489" i="3"/>
  <c r="AF754" i="4" s="1"/>
  <c r="AE781" i="4"/>
  <c r="X490" i="3"/>
  <c r="AF781" i="4" s="1"/>
  <c r="AE787" i="4"/>
  <c r="X491" i="3"/>
  <c r="AF787" i="4" s="1"/>
  <c r="AE790" i="4"/>
  <c r="X492" i="3"/>
  <c r="AF790" i="4" s="1"/>
  <c r="AE793" i="4"/>
  <c r="X493" i="3"/>
  <c r="AF793" i="4" s="1"/>
  <c r="AE777" i="4"/>
  <c r="X494" i="3"/>
  <c r="AF777" i="4" s="1"/>
  <c r="AE753" i="4"/>
  <c r="X496" i="3"/>
  <c r="AF753" i="4" s="1"/>
  <c r="AE798" i="4"/>
  <c r="X497" i="3"/>
  <c r="AF798" i="4" s="1"/>
  <c r="AE756" i="4"/>
  <c r="X498" i="3"/>
  <c r="AF756" i="4" s="1"/>
  <c r="AE784" i="4"/>
  <c r="X500" i="3"/>
  <c r="AF784" i="4" s="1"/>
  <c r="AE794" i="4"/>
  <c r="X502" i="3"/>
  <c r="AF794" i="4" s="1"/>
  <c r="AE774" i="4"/>
  <c r="X503" i="3"/>
  <c r="AF774" i="4" s="1"/>
  <c r="AE795" i="4"/>
  <c r="X504" i="3"/>
  <c r="AF795" i="4" s="1"/>
  <c r="AE782" i="4"/>
  <c r="X505" i="3"/>
  <c r="AF782" i="4" s="1"/>
  <c r="AE783" i="4"/>
  <c r="X506" i="3"/>
  <c r="AF783" i="4" s="1"/>
  <c r="AE796" i="4"/>
  <c r="X508" i="3"/>
  <c r="AF796" i="4" s="1"/>
  <c r="AE780" i="4"/>
  <c r="X509" i="3"/>
  <c r="AF780" i="4" s="1"/>
  <c r="AE763" i="4"/>
  <c r="X511" i="3"/>
  <c r="AF763" i="4" s="1"/>
  <c r="AE799" i="4"/>
  <c r="X512" i="3"/>
  <c r="AF799" i="4" s="1"/>
  <c r="AE800" i="4"/>
  <c r="X513" i="3"/>
  <c r="AF800" i="4" s="1"/>
  <c r="AE779" i="4"/>
  <c r="X514" i="3"/>
  <c r="AF779" i="4" s="1"/>
  <c r="AE786" i="4"/>
  <c r="X515" i="3"/>
  <c r="AF786" i="4" s="1"/>
  <c r="AE788" i="4"/>
  <c r="X517" i="3"/>
  <c r="AF788" i="4" s="1"/>
  <c r="AE764" i="4"/>
  <c r="X518" i="3"/>
  <c r="AF764" i="4" s="1"/>
  <c r="AE755" i="4"/>
  <c r="X519" i="3"/>
  <c r="AF755" i="4" s="1"/>
  <c r="AE775" i="4"/>
  <c r="X520" i="3"/>
  <c r="AF775" i="4" s="1"/>
  <c r="AE757" i="4"/>
  <c r="X521" i="3"/>
  <c r="AF757" i="4" s="1"/>
  <c r="AE801" i="4"/>
  <c r="X522" i="3"/>
  <c r="AF801" i="4" s="1"/>
  <c r="AE758" i="4"/>
  <c r="X523" i="3"/>
  <c r="AF758" i="4" s="1"/>
  <c r="AE766" i="4"/>
  <c r="X524" i="3"/>
  <c r="AF766" i="4" s="1"/>
  <c r="AE791" i="4"/>
  <c r="X525" i="3"/>
  <c r="AF791" i="4" s="1"/>
  <c r="AE759" i="4"/>
  <c r="X526" i="3"/>
  <c r="AF759" i="4" s="1"/>
  <c r="AE765" i="4"/>
  <c r="X527" i="3"/>
  <c r="AF765" i="4" s="1"/>
  <c r="AE762" i="4"/>
  <c r="X528" i="3"/>
  <c r="AF762" i="4" s="1"/>
  <c r="AE767" i="4"/>
  <c r="X529" i="3"/>
  <c r="AF767" i="4" s="1"/>
  <c r="AE768" i="4"/>
  <c r="X530" i="3"/>
  <c r="AF768" i="4" s="1"/>
  <c r="AE769" i="4"/>
  <c r="X531" i="3"/>
  <c r="AF769" i="4" s="1"/>
  <c r="AE785" i="4"/>
  <c r="X532" i="3"/>
  <c r="AF785" i="4" s="1"/>
  <c r="AE770" i="4"/>
  <c r="X533" i="3"/>
  <c r="AF770" i="4" s="1"/>
  <c r="AE797" i="4"/>
  <c r="X534" i="3"/>
  <c r="AF797" i="4" s="1"/>
  <c r="AE802" i="4"/>
  <c r="X535" i="3"/>
  <c r="AF802" i="4" s="1"/>
  <c r="AE807" i="4"/>
  <c r="X536" i="3"/>
  <c r="AF807" i="4" s="1"/>
  <c r="AE833" i="4"/>
  <c r="X537" i="3"/>
  <c r="AF833" i="4" s="1"/>
  <c r="AE811" i="4"/>
  <c r="X538" i="3"/>
  <c r="AF811" i="4" s="1"/>
  <c r="AE814" i="4"/>
  <c r="X539" i="3"/>
  <c r="AF814" i="4" s="1"/>
  <c r="AE812" i="4"/>
  <c r="X540" i="3"/>
  <c r="AF812" i="4" s="1"/>
  <c r="AE829" i="4"/>
  <c r="X541" i="3"/>
  <c r="AF829" i="4" s="1"/>
  <c r="AE836" i="4"/>
  <c r="X542" i="3"/>
  <c r="AF836" i="4" s="1"/>
  <c r="AE815" i="4"/>
  <c r="X543" i="3"/>
  <c r="AF815" i="4" s="1"/>
  <c r="AE808" i="4"/>
  <c r="X544" i="3"/>
  <c r="AF808" i="4" s="1"/>
  <c r="AE827" i="4"/>
  <c r="X545" i="3"/>
  <c r="AF827" i="4" s="1"/>
  <c r="AE817" i="4"/>
  <c r="X546" i="3"/>
  <c r="AF817" i="4" s="1"/>
  <c r="AE820" i="4"/>
  <c r="X547" i="3"/>
  <c r="AF820" i="4" s="1"/>
  <c r="AE822" i="4"/>
  <c r="X548" i="3"/>
  <c r="AF822" i="4" s="1"/>
  <c r="AE810" i="4"/>
  <c r="X549" i="3"/>
  <c r="AF810" i="4" s="1"/>
  <c r="AE832" i="4"/>
  <c r="X550" i="3"/>
  <c r="AF832" i="4" s="1"/>
  <c r="AE828" i="4"/>
  <c r="X551" i="3"/>
  <c r="AF828" i="4" s="1"/>
  <c r="AE821" i="4"/>
  <c r="X552" i="3"/>
  <c r="AF821" i="4" s="1"/>
  <c r="AE823" i="4"/>
  <c r="X553" i="3"/>
  <c r="AF823" i="4" s="1"/>
  <c r="AE835" i="4"/>
  <c r="X554" i="3"/>
  <c r="AF835" i="4" s="1"/>
  <c r="AE824" i="4"/>
  <c r="X555" i="3"/>
  <c r="AF824" i="4" s="1"/>
  <c r="AE825" i="4"/>
  <c r="X556" i="3"/>
  <c r="AF825" i="4" s="1"/>
  <c r="AE813" i="4"/>
  <c r="X557" i="3"/>
  <c r="AF813" i="4" s="1"/>
  <c r="AE826" i="4"/>
  <c r="X558" i="3"/>
  <c r="AF826" i="4" s="1"/>
  <c r="AE818" i="4"/>
  <c r="X559" i="3"/>
  <c r="AF818" i="4" s="1"/>
  <c r="AE834" i="4"/>
  <c r="X560" i="3"/>
  <c r="AF834" i="4" s="1"/>
  <c r="AE819" i="4"/>
  <c r="X561" i="3"/>
  <c r="AF819" i="4" s="1"/>
  <c r="AE831" i="4"/>
  <c r="X562" i="3"/>
  <c r="AF831" i="4" s="1"/>
  <c r="AE816" i="4"/>
  <c r="X563" i="3"/>
  <c r="AF816" i="4" s="1"/>
  <c r="AA809" i="4"/>
  <c r="U565" i="3"/>
  <c r="AA854" i="4"/>
  <c r="U566" i="3"/>
  <c r="AA839" i="4"/>
  <c r="U568" i="3"/>
  <c r="AA841" i="4"/>
  <c r="U569" i="3"/>
  <c r="AC841" i="4" s="1"/>
  <c r="AA842" i="4"/>
  <c r="U570" i="3"/>
  <c r="AC842" i="4" s="1"/>
  <c r="AA849" i="4"/>
  <c r="U571" i="3"/>
  <c r="AA868" i="4"/>
  <c r="U572" i="3"/>
  <c r="AC868" i="4" s="1"/>
  <c r="AA871" i="4"/>
  <c r="U573" i="3"/>
  <c r="AC871" i="4" s="1"/>
  <c r="AA853" i="4"/>
  <c r="U574" i="3"/>
  <c r="AA838" i="4"/>
  <c r="U575" i="3"/>
  <c r="AC838" i="4" s="1"/>
  <c r="AA864" i="4"/>
  <c r="U576" i="3"/>
  <c r="AC864" i="4" s="1"/>
  <c r="AA869" i="4"/>
  <c r="U577" i="3"/>
  <c r="AA850" i="4"/>
  <c r="U578" i="3"/>
  <c r="AC850" i="4" s="1"/>
  <c r="AA861" i="4"/>
  <c r="U579" i="3"/>
  <c r="AC861" i="4" s="1"/>
  <c r="AA856" i="4"/>
  <c r="U582" i="3"/>
  <c r="AC856" i="4" s="1"/>
  <c r="AA855" i="4"/>
  <c r="U583" i="3"/>
  <c r="AA858" i="4"/>
  <c r="U584" i="3"/>
  <c r="AC858" i="4" s="1"/>
  <c r="AA845" i="4"/>
  <c r="U585" i="3"/>
  <c r="AC845" i="4" s="1"/>
  <c r="AA846" i="4"/>
  <c r="U587" i="3"/>
  <c r="AC846" i="4" s="1"/>
  <c r="AA859" i="4"/>
  <c r="U588" i="3"/>
  <c r="AC859" i="4" s="1"/>
  <c r="AA867" i="4"/>
  <c r="U589" i="3"/>
  <c r="AA860" i="4"/>
  <c r="U590" i="3"/>
  <c r="AC860" i="4" s="1"/>
  <c r="AA870" i="4"/>
  <c r="U591" i="3"/>
  <c r="AC870" i="4" s="1"/>
  <c r="AA862" i="4"/>
  <c r="U592" i="3"/>
  <c r="AA840" i="4"/>
  <c r="U593" i="3"/>
  <c r="AC840" i="4" s="1"/>
  <c r="AA844" i="4"/>
  <c r="U594" i="3"/>
  <c r="AC844" i="4" s="1"/>
  <c r="AA865" i="4"/>
  <c r="U595" i="3"/>
  <c r="AA857" i="4"/>
  <c r="U596" i="3"/>
  <c r="AC857" i="4" s="1"/>
  <c r="AA866" i="4"/>
  <c r="U597" i="3"/>
  <c r="AC866" i="4" s="1"/>
  <c r="AA847" i="4"/>
  <c r="U599" i="3"/>
  <c r="AC847" i="4" s="1"/>
  <c r="AA851" i="4"/>
  <c r="U600" i="3"/>
  <c r="AC851" i="4" s="1"/>
  <c r="AA848" i="4"/>
  <c r="U601" i="3"/>
  <c r="AA852" i="4"/>
  <c r="U602" i="3"/>
  <c r="AC852" i="4" s="1"/>
  <c r="AA863" i="4"/>
  <c r="U603" i="3"/>
  <c r="AC863" i="4" s="1"/>
  <c r="AA882" i="4"/>
  <c r="U604" i="3"/>
  <c r="AA884" i="4"/>
  <c r="U605" i="3"/>
  <c r="AA883" i="4"/>
  <c r="U606" i="3"/>
  <c r="AA881" i="4"/>
  <c r="U607" i="3"/>
  <c r="AA874" i="4"/>
  <c r="U608" i="3"/>
  <c r="AA873" i="4"/>
  <c r="U609" i="3"/>
  <c r="AA875" i="4"/>
  <c r="U610" i="3"/>
  <c r="AA876" i="4"/>
  <c r="U611" i="3"/>
  <c r="AA880" i="4"/>
  <c r="U612" i="3"/>
  <c r="AA878" i="4"/>
  <c r="U613" i="3"/>
  <c r="AA879" i="4"/>
  <c r="U614" i="3"/>
  <c r="AA872" i="4"/>
  <c r="U615" i="3"/>
  <c r="AA877" i="4"/>
  <c r="U616" i="3"/>
  <c r="AA891" i="4"/>
  <c r="U617" i="3"/>
  <c r="AA894" i="4"/>
  <c r="U618" i="3"/>
  <c r="AA887" i="4"/>
  <c r="U619" i="3"/>
  <c r="AC887" i="4" s="1"/>
  <c r="AA886" i="4"/>
  <c r="U620" i="3"/>
  <c r="AC886" i="4" s="1"/>
  <c r="AA893" i="4"/>
  <c r="U621" i="3"/>
  <c r="AC893" i="4" s="1"/>
  <c r="AA892" i="4"/>
  <c r="U622" i="3"/>
  <c r="AC892" i="4" s="1"/>
  <c r="AA895" i="4"/>
  <c r="U623" i="3"/>
  <c r="AC895" i="4" s="1"/>
  <c r="AA888" i="4"/>
  <c r="U624" i="3"/>
  <c r="AC888" i="4" s="1"/>
  <c r="AA889" i="4"/>
  <c r="U625" i="3"/>
  <c r="AC889" i="4" s="1"/>
  <c r="AA885" i="4"/>
  <c r="U626" i="3"/>
  <c r="AC885" i="4" s="1"/>
  <c r="AA890" i="4"/>
  <c r="U627" i="3"/>
  <c r="AC890" i="4" s="1"/>
  <c r="AA313" i="4"/>
  <c r="U4" i="3"/>
  <c r="AE314" i="4"/>
  <c r="X5" i="3"/>
  <c r="AF314" i="4" s="1"/>
  <c r="AA316" i="4"/>
  <c r="U7" i="3"/>
  <c r="AE317" i="4"/>
  <c r="X8" i="3"/>
  <c r="AF317" i="4" s="1"/>
  <c r="AE318" i="4"/>
  <c r="X9" i="3"/>
  <c r="AF318" i="4" s="1"/>
  <c r="X10" i="3"/>
  <c r="AE319" i="4"/>
  <c r="X11" i="3"/>
  <c r="AF319" i="4" s="1"/>
  <c r="AE320" i="4"/>
  <c r="X12" i="3"/>
  <c r="AF320" i="4" s="1"/>
  <c r="AA321" i="4"/>
  <c r="U13" i="3"/>
  <c r="AE315" i="4"/>
  <c r="X14" i="3"/>
  <c r="AF315" i="4" s="1"/>
  <c r="AE322" i="4"/>
  <c r="X15" i="3"/>
  <c r="AF322" i="4" s="1"/>
  <c r="AA323" i="4"/>
  <c r="U16" i="3"/>
  <c r="AE324" i="4"/>
  <c r="X17" i="3"/>
  <c r="AF324" i="4" s="1"/>
  <c r="AE325" i="4"/>
  <c r="X18" i="3"/>
  <c r="AF325" i="4" s="1"/>
  <c r="AA326" i="4"/>
  <c r="U19" i="3"/>
  <c r="AE327" i="4"/>
  <c r="X20" i="3"/>
  <c r="AF327" i="4" s="1"/>
  <c r="AA328" i="4"/>
  <c r="U22" i="3"/>
  <c r="R22" i="3" s="1"/>
  <c r="Z328" i="4" s="1"/>
  <c r="AE329" i="4"/>
  <c r="X23" i="3"/>
  <c r="AF329" i="4" s="1"/>
  <c r="AE330" i="4"/>
  <c r="X24" i="3"/>
  <c r="AF330" i="4" s="1"/>
  <c r="AA331" i="4"/>
  <c r="U25" i="3"/>
  <c r="AE332" i="4"/>
  <c r="X26" i="3"/>
  <c r="AF332" i="4" s="1"/>
  <c r="AE333" i="4"/>
  <c r="X27" i="3"/>
  <c r="AF333" i="4" s="1"/>
  <c r="AA334" i="4"/>
  <c r="U28" i="3"/>
  <c r="AC334" i="4" s="1"/>
  <c r="AE335" i="4"/>
  <c r="X29" i="3"/>
  <c r="AF335" i="4" s="1"/>
  <c r="AE336" i="4"/>
  <c r="X30" i="3"/>
  <c r="AF336" i="4" s="1"/>
  <c r="AA337" i="4"/>
  <c r="U31" i="3"/>
  <c r="R31" i="3" s="1"/>
  <c r="Z337" i="4" s="1"/>
  <c r="AE338" i="4"/>
  <c r="X32" i="3"/>
  <c r="AF338" i="4" s="1"/>
  <c r="AE339" i="4"/>
  <c r="X33" i="3"/>
  <c r="AF339" i="4" s="1"/>
  <c r="AA340" i="4"/>
  <c r="U34" i="3"/>
  <c r="AE341" i="4"/>
  <c r="X35" i="3"/>
  <c r="AF341" i="4" s="1"/>
  <c r="AE342" i="4"/>
  <c r="X36" i="3"/>
  <c r="AF342" i="4" s="1"/>
  <c r="G58" i="1"/>
  <c r="AC313" i="4"/>
  <c r="R4" i="3"/>
  <c r="Z313" i="4" s="1"/>
  <c r="AG313" i="4"/>
  <c r="C50" i="2"/>
  <c r="AC316" i="4"/>
  <c r="R7" i="3"/>
  <c r="Z316" i="4" s="1"/>
  <c r="AC321" i="4"/>
  <c r="R13" i="3"/>
  <c r="Z321" i="4" s="1"/>
  <c r="AC323" i="4"/>
  <c r="R16" i="3"/>
  <c r="Z323" i="4" s="1"/>
  <c r="AC326" i="4"/>
  <c r="R19" i="3"/>
  <c r="Z326" i="4" s="1"/>
  <c r="AC328" i="4"/>
  <c r="AC331" i="4"/>
  <c r="R25" i="3"/>
  <c r="Z331" i="4" s="1"/>
  <c r="R28" i="3"/>
  <c r="Z334" i="4" s="1"/>
  <c r="AC337" i="4"/>
  <c r="AC340" i="4"/>
  <c r="R34" i="3"/>
  <c r="Z340" i="4" s="1"/>
  <c r="T344" i="4"/>
  <c r="T343" i="4"/>
  <c r="AC344" i="4"/>
  <c r="AC343" i="4"/>
  <c r="R37" i="3"/>
  <c r="AG344" i="4"/>
  <c r="AG343" i="4"/>
  <c r="AA347" i="4"/>
  <c r="AA346" i="4"/>
  <c r="AF347" i="4"/>
  <c r="AF346" i="4"/>
  <c r="AC350" i="4"/>
  <c r="R43" i="3"/>
  <c r="Z350" i="4" s="1"/>
  <c r="AC351" i="4"/>
  <c r="R46" i="3"/>
  <c r="Z351" i="4" s="1"/>
  <c r="AC353" i="4"/>
  <c r="R49" i="3"/>
  <c r="Z353" i="4" s="1"/>
  <c r="AF358" i="4"/>
  <c r="AF357" i="4"/>
  <c r="AA360" i="4"/>
  <c r="U56" i="3"/>
  <c r="AA363" i="4"/>
  <c r="AA362" i="4"/>
  <c r="U59" i="3"/>
  <c r="AA366" i="4"/>
  <c r="U62" i="3"/>
  <c r="AA369" i="4"/>
  <c r="AA368" i="4"/>
  <c r="U65" i="3"/>
  <c r="AF371" i="4"/>
  <c r="AF370" i="4"/>
  <c r="AA373" i="4"/>
  <c r="U68" i="3"/>
  <c r="AF375" i="4"/>
  <c r="AF374" i="4"/>
  <c r="AA388" i="4"/>
  <c r="U94" i="3"/>
  <c r="AA380" i="4"/>
  <c r="U80" i="3"/>
  <c r="AA376" i="4"/>
  <c r="U72" i="3"/>
  <c r="AA383" i="4"/>
  <c r="U87" i="3"/>
  <c r="AA386" i="4"/>
  <c r="U92" i="3"/>
  <c r="AA393" i="4"/>
  <c r="U101" i="3"/>
  <c r="AA398" i="4"/>
  <c r="U107" i="3"/>
  <c r="AC401" i="4"/>
  <c r="AC400" i="4"/>
  <c r="R110" i="3"/>
  <c r="AC444" i="4"/>
  <c r="AC443" i="4"/>
  <c r="R152" i="3"/>
  <c r="T499" i="4"/>
  <c r="T498" i="4"/>
  <c r="T520" i="4"/>
  <c r="T519" i="4"/>
  <c r="AF572" i="4"/>
  <c r="AF571" i="4"/>
  <c r="G57" i="1"/>
  <c r="G60" i="1"/>
  <c r="H57" i="1"/>
  <c r="H58" i="1"/>
  <c r="H59" i="1"/>
  <c r="H60" i="1"/>
  <c r="H61" i="1"/>
  <c r="U9" i="3"/>
  <c r="U12" i="3"/>
  <c r="U15" i="3"/>
  <c r="U18" i="3"/>
  <c r="U24" i="3"/>
  <c r="U27" i="3"/>
  <c r="U30" i="3"/>
  <c r="U33" i="3"/>
  <c r="U36" i="3"/>
  <c r="S344" i="4"/>
  <c r="S343" i="4"/>
  <c r="T347" i="4"/>
  <c r="T346" i="4"/>
  <c r="U39" i="3"/>
  <c r="AG347" i="4"/>
  <c r="AG346" i="4"/>
  <c r="U42" i="3"/>
  <c r="U51" i="3"/>
  <c r="AA358" i="4"/>
  <c r="AA357" i="4"/>
  <c r="U54" i="3"/>
  <c r="T363" i="4"/>
  <c r="T362" i="4"/>
  <c r="AA364" i="4"/>
  <c r="U60" i="3"/>
  <c r="AA367" i="4"/>
  <c r="U63" i="3"/>
  <c r="T369" i="4"/>
  <c r="T368" i="4"/>
  <c r="AA371" i="4"/>
  <c r="AA370" i="4"/>
  <c r="U66" i="3"/>
  <c r="AA375" i="4"/>
  <c r="AA374" i="4"/>
  <c r="U69" i="3"/>
  <c r="AA378" i="4"/>
  <c r="U77" i="3"/>
  <c r="AA387" i="4"/>
  <c r="U93" i="3"/>
  <c r="AA379" i="4"/>
  <c r="U79" i="3"/>
  <c r="AA382" i="4"/>
  <c r="U82" i="3"/>
  <c r="AA377" i="4"/>
  <c r="U75" i="3"/>
  <c r="AA389" i="4"/>
  <c r="U96" i="3"/>
  <c r="AA391" i="4"/>
  <c r="U99" i="3"/>
  <c r="AA394" i="4"/>
  <c r="U102" i="3"/>
  <c r="AA396" i="4"/>
  <c r="U105" i="3"/>
  <c r="AC427" i="4"/>
  <c r="AC426" i="4"/>
  <c r="R135" i="3"/>
  <c r="AC441" i="4"/>
  <c r="AC440" i="4"/>
  <c r="R150" i="3"/>
  <c r="AC449" i="4"/>
  <c r="AC448" i="4"/>
  <c r="R156" i="3"/>
  <c r="T452" i="4"/>
  <c r="T451" i="4"/>
  <c r="T486" i="4"/>
  <c r="T485" i="4"/>
  <c r="AC493" i="4"/>
  <c r="AC492" i="4"/>
  <c r="R201" i="3"/>
  <c r="AC538" i="4"/>
  <c r="AC537" i="4"/>
  <c r="R255" i="3"/>
  <c r="T541" i="4"/>
  <c r="T540" i="4"/>
  <c r="G61" i="1"/>
  <c r="F57" i="1"/>
  <c r="F58" i="1"/>
  <c r="X4" i="3"/>
  <c r="AF313" i="4" s="1"/>
  <c r="M5" i="3"/>
  <c r="U5" i="3"/>
  <c r="X7" i="3"/>
  <c r="AF316" i="4" s="1"/>
  <c r="M8" i="3"/>
  <c r="T317" i="4" s="1"/>
  <c r="U8" i="3"/>
  <c r="M11" i="3"/>
  <c r="T319" i="4" s="1"/>
  <c r="U11" i="3"/>
  <c r="X13" i="3"/>
  <c r="AF321" i="4" s="1"/>
  <c r="M14" i="3"/>
  <c r="T315" i="4" s="1"/>
  <c r="U14" i="3"/>
  <c r="X16" i="3"/>
  <c r="AF323" i="4" s="1"/>
  <c r="M17" i="3"/>
  <c r="T324" i="4" s="1"/>
  <c r="U17" i="3"/>
  <c r="X19" i="3"/>
  <c r="AF326" i="4" s="1"/>
  <c r="M20" i="3"/>
  <c r="T327" i="4" s="1"/>
  <c r="U20" i="3"/>
  <c r="X22" i="3"/>
  <c r="AF328" i="4" s="1"/>
  <c r="M23" i="3"/>
  <c r="T329" i="4" s="1"/>
  <c r="U23" i="3"/>
  <c r="X25" i="3"/>
  <c r="AF331" i="4" s="1"/>
  <c r="M26" i="3"/>
  <c r="T332" i="4" s="1"/>
  <c r="U26" i="3"/>
  <c r="X28" i="3"/>
  <c r="AF334" i="4" s="1"/>
  <c r="M29" i="3"/>
  <c r="T335" i="4" s="1"/>
  <c r="U29" i="3"/>
  <c r="X31" i="3"/>
  <c r="AF337" i="4" s="1"/>
  <c r="M32" i="3"/>
  <c r="T338" i="4" s="1"/>
  <c r="U32" i="3"/>
  <c r="X34" i="3"/>
  <c r="AF340" i="4" s="1"/>
  <c r="M35" i="3"/>
  <c r="T341" i="4" s="1"/>
  <c r="U35" i="3"/>
  <c r="AA344" i="4"/>
  <c r="AA343" i="4"/>
  <c r="X37" i="3"/>
  <c r="M38" i="3"/>
  <c r="U38" i="3"/>
  <c r="S347" i="4"/>
  <c r="S346" i="4"/>
  <c r="M41" i="3"/>
  <c r="T348" i="4" s="1"/>
  <c r="U41" i="3"/>
  <c r="X43" i="3"/>
  <c r="AF350" i="4" s="1"/>
  <c r="X46" i="3"/>
  <c r="AF351" i="4" s="1"/>
  <c r="M47" i="3"/>
  <c r="T352" i="4" s="1"/>
  <c r="U47" i="3"/>
  <c r="X49" i="3"/>
  <c r="AF353" i="4" s="1"/>
  <c r="M50" i="3"/>
  <c r="T354" i="4" s="1"/>
  <c r="U50" i="3"/>
  <c r="AA356" i="4"/>
  <c r="U52" i="3"/>
  <c r="T358" i="4"/>
  <c r="T357" i="4"/>
  <c r="AA359" i="4"/>
  <c r="U55" i="3"/>
  <c r="AA361" i="4"/>
  <c r="U58" i="3"/>
  <c r="AF363" i="4"/>
  <c r="AF362" i="4"/>
  <c r="AA365" i="4"/>
  <c r="U61" i="3"/>
  <c r="T367" i="4"/>
  <c r="G63" i="1"/>
  <c r="AF368" i="4"/>
  <c r="AF369" i="4"/>
  <c r="T370" i="4"/>
  <c r="T371" i="4"/>
  <c r="AA372" i="4"/>
  <c r="U67" i="3"/>
  <c r="T374" i="4"/>
  <c r="T375" i="4"/>
  <c r="G62" i="1"/>
  <c r="AA385" i="4"/>
  <c r="U90" i="3"/>
  <c r="AA381" i="4"/>
  <c r="U81" i="3"/>
  <c r="AA384" i="4"/>
  <c r="U88" i="3"/>
  <c r="AA390" i="4"/>
  <c r="U97" i="3"/>
  <c r="AA392" i="4"/>
  <c r="U100" i="3"/>
  <c r="AA395" i="4"/>
  <c r="U103" i="3"/>
  <c r="AA397" i="4"/>
  <c r="U106" i="3"/>
  <c r="AC407" i="4"/>
  <c r="AC406" i="4"/>
  <c r="R115" i="3"/>
  <c r="AC506" i="4"/>
  <c r="AC505" i="4"/>
  <c r="R216" i="3"/>
  <c r="T554" i="4"/>
  <c r="T553" i="4"/>
  <c r="AF557" i="4"/>
  <c r="AF556" i="4"/>
  <c r="S358" i="4"/>
  <c r="S357" i="4"/>
  <c r="AG358" i="4"/>
  <c r="AG357" i="4"/>
  <c r="S363" i="4"/>
  <c r="S362" i="4"/>
  <c r="AG363" i="4"/>
  <c r="AG362" i="4"/>
  <c r="S369" i="4"/>
  <c r="S368" i="4"/>
  <c r="AG369" i="4"/>
  <c r="AG368" i="4"/>
  <c r="S371" i="4"/>
  <c r="S370" i="4"/>
  <c r="AG370" i="4"/>
  <c r="AG371" i="4"/>
  <c r="S375" i="4"/>
  <c r="S374" i="4"/>
  <c r="AG375" i="4"/>
  <c r="AG374" i="4"/>
  <c r="U108" i="3"/>
  <c r="S401" i="4"/>
  <c r="S400" i="4"/>
  <c r="AG401" i="4"/>
  <c r="AG400" i="4"/>
  <c r="U111" i="3"/>
  <c r="U112" i="3"/>
  <c r="U113" i="3"/>
  <c r="U114" i="3"/>
  <c r="S407" i="4"/>
  <c r="S406" i="4"/>
  <c r="AG407" i="4"/>
  <c r="AG406" i="4"/>
  <c r="U116" i="3"/>
  <c r="U117" i="3"/>
  <c r="U118" i="3"/>
  <c r="U119" i="3"/>
  <c r="U120" i="3"/>
  <c r="U121" i="3"/>
  <c r="U122" i="3"/>
  <c r="U123" i="3"/>
  <c r="U125" i="3"/>
  <c r="U126" i="3"/>
  <c r="U127" i="3"/>
  <c r="U128" i="3"/>
  <c r="U129" i="3"/>
  <c r="U130" i="3"/>
  <c r="U131" i="3"/>
  <c r="U132" i="3"/>
  <c r="U133" i="3"/>
  <c r="U134" i="3"/>
  <c r="S427" i="4"/>
  <c r="S426" i="4"/>
  <c r="AG427" i="4"/>
  <c r="AG426" i="4"/>
  <c r="U136" i="3"/>
  <c r="U137" i="3"/>
  <c r="U139" i="3"/>
  <c r="U140" i="3"/>
  <c r="U141" i="3"/>
  <c r="U142" i="3"/>
  <c r="U143" i="3"/>
  <c r="U144" i="3"/>
  <c r="U145" i="3"/>
  <c r="U146" i="3"/>
  <c r="U147" i="3"/>
  <c r="U148" i="3"/>
  <c r="S441" i="4"/>
  <c r="S440" i="4"/>
  <c r="AG441" i="4"/>
  <c r="AG440" i="4"/>
  <c r="U151" i="3"/>
  <c r="S444" i="4"/>
  <c r="S443" i="4"/>
  <c r="AG444" i="4"/>
  <c r="AG443" i="4"/>
  <c r="U153" i="3"/>
  <c r="U154" i="3"/>
  <c r="U155" i="3"/>
  <c r="S449" i="4"/>
  <c r="S448" i="4"/>
  <c r="AG449" i="4"/>
  <c r="AG448" i="4"/>
  <c r="AA452" i="4"/>
  <c r="AA451" i="4"/>
  <c r="AF452" i="4"/>
  <c r="AF451" i="4"/>
  <c r="U159" i="3"/>
  <c r="U162" i="3"/>
  <c r="U165" i="3"/>
  <c r="U168" i="3"/>
  <c r="U171" i="3"/>
  <c r="U174" i="3"/>
  <c r="U177" i="3"/>
  <c r="U180" i="3"/>
  <c r="U183" i="3"/>
  <c r="U186" i="3"/>
  <c r="U189" i="3"/>
  <c r="U192" i="3"/>
  <c r="AA486" i="4"/>
  <c r="AA485" i="4"/>
  <c r="AF486" i="4"/>
  <c r="AF485" i="4"/>
  <c r="U198" i="3"/>
  <c r="T493" i="4"/>
  <c r="T492" i="4"/>
  <c r="AG493" i="4"/>
  <c r="AG492" i="4"/>
  <c r="U204" i="3"/>
  <c r="AA499" i="4"/>
  <c r="AA498" i="4"/>
  <c r="AF499" i="4"/>
  <c r="AF498" i="4"/>
  <c r="U210" i="3"/>
  <c r="U213" i="3"/>
  <c r="T506" i="4"/>
  <c r="T505" i="4"/>
  <c r="AG506" i="4"/>
  <c r="AG505" i="4"/>
  <c r="U225" i="3"/>
  <c r="U228" i="3"/>
  <c r="U231" i="3"/>
  <c r="AA520" i="4"/>
  <c r="AA519" i="4"/>
  <c r="AF520" i="4"/>
  <c r="AF519" i="4"/>
  <c r="U243" i="3"/>
  <c r="U246" i="3"/>
  <c r="U249" i="3"/>
  <c r="U252" i="3"/>
  <c r="T538" i="4"/>
  <c r="T537" i="4"/>
  <c r="AG538" i="4"/>
  <c r="AG537" i="4"/>
  <c r="AA541" i="4"/>
  <c r="AA540" i="4"/>
  <c r="AF541" i="4"/>
  <c r="AF540" i="4"/>
  <c r="U261" i="3"/>
  <c r="U267" i="3"/>
  <c r="U270" i="3"/>
  <c r="AA554" i="4"/>
  <c r="AA553" i="4"/>
  <c r="AF554" i="4"/>
  <c r="AF553" i="4"/>
  <c r="U273" i="3"/>
  <c r="S557" i="4"/>
  <c r="S556" i="4"/>
  <c r="U276" i="3"/>
  <c r="U279" i="3"/>
  <c r="U285" i="3"/>
  <c r="U288" i="3"/>
  <c r="S572" i="4"/>
  <c r="S571" i="4"/>
  <c r="U291" i="3"/>
  <c r="U294" i="3"/>
  <c r="U297" i="3"/>
  <c r="X299" i="3"/>
  <c r="AF586" i="4" s="1"/>
  <c r="M300" i="3"/>
  <c r="T591" i="4" s="1"/>
  <c r="U300" i="3"/>
  <c r="X302" i="3"/>
  <c r="AF584" i="4" s="1"/>
  <c r="M303" i="3"/>
  <c r="T593" i="4" s="1"/>
  <c r="U303" i="3"/>
  <c r="X305" i="3"/>
  <c r="AF575" i="4" s="1"/>
  <c r="M306" i="3"/>
  <c r="T581" i="4" s="1"/>
  <c r="U306" i="3"/>
  <c r="X308" i="3"/>
  <c r="AF577" i="4" s="1"/>
  <c r="M309" i="3"/>
  <c r="T578" i="4" s="1"/>
  <c r="U309" i="3"/>
  <c r="X311" i="3"/>
  <c r="AF590" i="4" s="1"/>
  <c r="M312" i="3"/>
  <c r="T585" i="4" s="1"/>
  <c r="U312" i="3"/>
  <c r="X314" i="3"/>
  <c r="AF580" i="4" s="1"/>
  <c r="M315" i="3"/>
  <c r="T579" i="4" s="1"/>
  <c r="U315" i="3"/>
  <c r="M318" i="3"/>
  <c r="T589" i="4" s="1"/>
  <c r="U318" i="3"/>
  <c r="X320" i="3"/>
  <c r="AF576" i="4" s="1"/>
  <c r="X323" i="3"/>
  <c r="AF583" i="4" s="1"/>
  <c r="M324" i="3"/>
  <c r="U324" i="3"/>
  <c r="X326" i="3"/>
  <c r="AF599" i="4" s="1"/>
  <c r="M327" i="3"/>
  <c r="T634" i="4" s="1"/>
  <c r="U327" i="3"/>
  <c r="AA610" i="4"/>
  <c r="U330" i="3"/>
  <c r="AA602" i="4"/>
  <c r="U333" i="3"/>
  <c r="AA609" i="4"/>
  <c r="U336" i="3"/>
  <c r="AA612" i="4"/>
  <c r="U339" i="3"/>
  <c r="AA614" i="4"/>
  <c r="U342" i="3"/>
  <c r="AA618" i="4"/>
  <c r="U345" i="3"/>
  <c r="AA632" i="4"/>
  <c r="U348" i="3"/>
  <c r="AA605" i="4"/>
  <c r="U351" i="3"/>
  <c r="AA621" i="4"/>
  <c r="U354" i="3"/>
  <c r="AA629" i="4"/>
  <c r="U357" i="3"/>
  <c r="AA627" i="4"/>
  <c r="U360" i="3"/>
  <c r="AE344" i="4"/>
  <c r="AE343" i="4"/>
  <c r="AE347" i="4"/>
  <c r="AE346" i="4"/>
  <c r="AE358" i="4"/>
  <c r="AE357" i="4"/>
  <c r="AE363" i="4"/>
  <c r="AE362" i="4"/>
  <c r="AE369" i="4"/>
  <c r="AE368" i="4"/>
  <c r="AE371" i="4"/>
  <c r="AE370" i="4"/>
  <c r="AE375" i="4"/>
  <c r="AE374" i="4"/>
  <c r="AE401" i="4"/>
  <c r="AE400" i="4"/>
  <c r="AE407" i="4"/>
  <c r="AE406" i="4"/>
  <c r="AE427" i="4"/>
  <c r="AE426" i="4"/>
  <c r="AE441" i="4"/>
  <c r="AE440" i="4"/>
  <c r="AE444" i="4"/>
  <c r="AE443" i="4"/>
  <c r="AE449" i="4"/>
  <c r="AE448" i="4"/>
  <c r="X157" i="3"/>
  <c r="AF450" i="4" s="1"/>
  <c r="U158" i="3"/>
  <c r="AG452" i="4"/>
  <c r="AG451" i="4"/>
  <c r="X160" i="3"/>
  <c r="AF454" i="4" s="1"/>
  <c r="M161" i="3"/>
  <c r="U161" i="3"/>
  <c r="X163" i="3"/>
  <c r="AF457" i="4" s="1"/>
  <c r="M164" i="3"/>
  <c r="T458" i="4" s="1"/>
  <c r="U164" i="3"/>
  <c r="X166" i="3"/>
  <c r="AF460" i="4" s="1"/>
  <c r="M167" i="3"/>
  <c r="T461" i="4" s="1"/>
  <c r="U167" i="3"/>
  <c r="X169" i="3"/>
  <c r="AF463" i="4" s="1"/>
  <c r="M170" i="3"/>
  <c r="T464" i="4" s="1"/>
  <c r="U170" i="3"/>
  <c r="X172" i="3"/>
  <c r="AF466" i="4" s="1"/>
  <c r="M173" i="3"/>
  <c r="U173" i="3"/>
  <c r="X175" i="3"/>
  <c r="AF469" i="4" s="1"/>
  <c r="X178" i="3"/>
  <c r="AF471" i="4" s="1"/>
  <c r="M179" i="3"/>
  <c r="T472" i="4" s="1"/>
  <c r="U179" i="3"/>
  <c r="X184" i="3"/>
  <c r="AF475" i="4" s="1"/>
  <c r="M185" i="3"/>
  <c r="T476" i="4" s="1"/>
  <c r="U185" i="3"/>
  <c r="X187" i="3"/>
  <c r="AF478" i="4" s="1"/>
  <c r="M188" i="3"/>
  <c r="T479" i="4" s="1"/>
  <c r="U188" i="3"/>
  <c r="X190" i="3"/>
  <c r="AF481" i="4" s="1"/>
  <c r="M191" i="3"/>
  <c r="U191" i="3"/>
  <c r="X193" i="3"/>
  <c r="AF484" i="4" s="1"/>
  <c r="U194" i="3"/>
  <c r="F60" i="1" s="1"/>
  <c r="AG486" i="4"/>
  <c r="AG485" i="4"/>
  <c r="X196" i="3"/>
  <c r="AF487" i="4" s="1"/>
  <c r="M197" i="3"/>
  <c r="T488" i="4" s="1"/>
  <c r="U197" i="3"/>
  <c r="X199" i="3"/>
  <c r="AF490" i="4" s="1"/>
  <c r="M200" i="3"/>
  <c r="T491" i="4" s="1"/>
  <c r="U200" i="3"/>
  <c r="S493" i="4"/>
  <c r="S492" i="4"/>
  <c r="X202" i="3"/>
  <c r="AF494" i="4" s="1"/>
  <c r="M203" i="3"/>
  <c r="T495" i="4" s="1"/>
  <c r="U203" i="3"/>
  <c r="X205" i="3"/>
  <c r="AF497" i="4" s="1"/>
  <c r="U206" i="3"/>
  <c r="AG499" i="4"/>
  <c r="AG498" i="4"/>
  <c r="M209" i="3"/>
  <c r="U209" i="3"/>
  <c r="X214" i="3"/>
  <c r="AF503" i="4" s="1"/>
  <c r="M215" i="3"/>
  <c r="T504" i="4" s="1"/>
  <c r="U215" i="3"/>
  <c r="S506" i="4"/>
  <c r="S505" i="4"/>
  <c r="X217" i="3"/>
  <c r="AF507" i="4" s="1"/>
  <c r="M218" i="3"/>
  <c r="T508" i="4" s="1"/>
  <c r="U218" i="3"/>
  <c r="X220" i="3"/>
  <c r="AF509" i="4" s="1"/>
  <c r="X223" i="3"/>
  <c r="AF510" i="4" s="1"/>
  <c r="M224" i="3"/>
  <c r="T511" i="4" s="1"/>
  <c r="U224" i="3"/>
  <c r="X226" i="3"/>
  <c r="AF513" i="4" s="1"/>
  <c r="M227" i="3"/>
  <c r="T514" i="4" s="1"/>
  <c r="U227" i="3"/>
  <c r="X229" i="3"/>
  <c r="AF516" i="4" s="1"/>
  <c r="M230" i="3"/>
  <c r="T517" i="4" s="1"/>
  <c r="U230" i="3"/>
  <c r="U233" i="3"/>
  <c r="AG520" i="4"/>
  <c r="AG519" i="4"/>
  <c r="X235" i="3"/>
  <c r="AF521" i="4" s="1"/>
  <c r="M236" i="3"/>
  <c r="T522" i="4" s="1"/>
  <c r="U236" i="3"/>
  <c r="M239" i="3"/>
  <c r="T523" i="4" s="1"/>
  <c r="U239" i="3"/>
  <c r="X241" i="3"/>
  <c r="AF524" i="4" s="1"/>
  <c r="M242" i="3"/>
  <c r="T525" i="4" s="1"/>
  <c r="U242" i="3"/>
  <c r="X244" i="3"/>
  <c r="AF527" i="4" s="1"/>
  <c r="M245" i="3"/>
  <c r="T528" i="4" s="1"/>
  <c r="U245" i="3"/>
  <c r="X247" i="3"/>
  <c r="AF530" i="4" s="1"/>
  <c r="X250" i="3"/>
  <c r="AF532" i="4" s="1"/>
  <c r="M251" i="3"/>
  <c r="U251" i="3"/>
  <c r="X253" i="3"/>
  <c r="AF535" i="4" s="1"/>
  <c r="M254" i="3"/>
  <c r="T536" i="4" s="1"/>
  <c r="U254" i="3"/>
  <c r="S538" i="4"/>
  <c r="S537" i="4"/>
  <c r="X256" i="3"/>
  <c r="AF539" i="4" s="1"/>
  <c r="U257" i="3"/>
  <c r="AG541" i="4"/>
  <c r="AG540" i="4"/>
  <c r="X259" i="3"/>
  <c r="AF542" i="4" s="1"/>
  <c r="M260" i="3"/>
  <c r="T543" i="4" s="1"/>
  <c r="U260" i="3"/>
  <c r="X262" i="3"/>
  <c r="AF545" i="4" s="1"/>
  <c r="M263" i="3"/>
  <c r="T546" i="4" s="1"/>
  <c r="U263" i="3"/>
  <c r="X265" i="3"/>
  <c r="AF547" i="4" s="1"/>
  <c r="X268" i="3"/>
  <c r="AF549" i="4" s="1"/>
  <c r="M269" i="3"/>
  <c r="U269" i="3"/>
  <c r="X271" i="3"/>
  <c r="AF552" i="4" s="1"/>
  <c r="U272" i="3"/>
  <c r="AG554" i="4"/>
  <c r="AG553" i="4"/>
  <c r="AA557" i="4"/>
  <c r="AA556" i="4"/>
  <c r="M275" i="3"/>
  <c r="T558" i="4" s="1"/>
  <c r="U275" i="3"/>
  <c r="X277" i="3"/>
  <c r="AF560" i="4" s="1"/>
  <c r="M278" i="3"/>
  <c r="T561" i="4" s="1"/>
  <c r="U278" i="3"/>
  <c r="X280" i="3"/>
  <c r="AF563" i="4" s="1"/>
  <c r="M281" i="3"/>
  <c r="T564" i="4" s="1"/>
  <c r="U281" i="3"/>
  <c r="X283" i="3"/>
  <c r="AF565" i="4" s="1"/>
  <c r="M284" i="3"/>
  <c r="T566" i="4" s="1"/>
  <c r="U284" i="3"/>
  <c r="X286" i="3"/>
  <c r="AF568" i="4" s="1"/>
  <c r="M287" i="3"/>
  <c r="T569" i="4" s="1"/>
  <c r="U287" i="3"/>
  <c r="AA572" i="4"/>
  <c r="AA571" i="4"/>
  <c r="M290" i="3"/>
  <c r="T573" i="4" s="1"/>
  <c r="U290" i="3"/>
  <c r="X292" i="3"/>
  <c r="AF595" i="4" s="1"/>
  <c r="X295" i="3"/>
  <c r="AF574" i="4" s="1"/>
  <c r="X298" i="3"/>
  <c r="AF587" i="4" s="1"/>
  <c r="M299" i="3"/>
  <c r="AC586" i="4"/>
  <c r="R299" i="3"/>
  <c r="Z586" i="4" s="1"/>
  <c r="M302" i="3"/>
  <c r="T584" i="4" s="1"/>
  <c r="AC584" i="4"/>
  <c r="R302" i="3"/>
  <c r="Z584" i="4" s="1"/>
  <c r="M305" i="3"/>
  <c r="T575" i="4" s="1"/>
  <c r="AC575" i="4"/>
  <c r="R305" i="3"/>
  <c r="Z575" i="4" s="1"/>
  <c r="M308" i="3"/>
  <c r="T577" i="4" s="1"/>
  <c r="AC577" i="4"/>
  <c r="R308" i="3"/>
  <c r="Z577" i="4" s="1"/>
  <c r="X310" i="3"/>
  <c r="AF582" i="4" s="1"/>
  <c r="M311" i="3"/>
  <c r="T590" i="4" s="1"/>
  <c r="AC590" i="4"/>
  <c r="R311" i="3"/>
  <c r="Z590" i="4" s="1"/>
  <c r="M314" i="3"/>
  <c r="T580" i="4" s="1"/>
  <c r="AC580" i="4"/>
  <c r="R314" i="3"/>
  <c r="Z580" i="4" s="1"/>
  <c r="X316" i="3"/>
  <c r="AF598" i="4" s="1"/>
  <c r="X319" i="3"/>
  <c r="AF592" i="4" s="1"/>
  <c r="M320" i="3"/>
  <c r="T576" i="4" s="1"/>
  <c r="AC576" i="4"/>
  <c r="R320" i="3"/>
  <c r="Z576" i="4" s="1"/>
  <c r="X322" i="3"/>
  <c r="AF588" i="4" s="1"/>
  <c r="M323" i="3"/>
  <c r="T583" i="4" s="1"/>
  <c r="AC583" i="4"/>
  <c r="R323" i="3"/>
  <c r="Z583" i="4" s="1"/>
  <c r="X325" i="3"/>
  <c r="AF608" i="4" s="1"/>
  <c r="M326" i="3"/>
  <c r="T599" i="4" s="1"/>
  <c r="AC599" i="4"/>
  <c r="R326" i="3"/>
  <c r="Z599" i="4" s="1"/>
  <c r="AA601" i="4"/>
  <c r="U328" i="3"/>
  <c r="AA611" i="4"/>
  <c r="U331" i="3"/>
  <c r="AA630" i="4"/>
  <c r="U334" i="3"/>
  <c r="AA607" i="4"/>
  <c r="U340" i="3"/>
  <c r="AA626" i="4"/>
  <c r="U343" i="3"/>
  <c r="AA603" i="4"/>
  <c r="U346" i="3"/>
  <c r="AA633" i="4"/>
  <c r="U349" i="3"/>
  <c r="AA600" i="4"/>
  <c r="U352" i="3"/>
  <c r="AA620" i="4"/>
  <c r="U355" i="3"/>
  <c r="AA628" i="4"/>
  <c r="U358" i="3"/>
  <c r="T401" i="4"/>
  <c r="T400" i="4"/>
  <c r="AA401" i="4"/>
  <c r="AA400" i="4"/>
  <c r="AF401" i="4"/>
  <c r="AF400" i="4"/>
  <c r="T407" i="4"/>
  <c r="T406" i="4"/>
  <c r="AA407" i="4"/>
  <c r="AA406" i="4"/>
  <c r="AF407" i="4"/>
  <c r="AF406" i="4"/>
  <c r="T427" i="4"/>
  <c r="T426" i="4"/>
  <c r="AA427" i="4"/>
  <c r="AA426" i="4"/>
  <c r="AF427" i="4"/>
  <c r="AF426" i="4"/>
  <c r="T441" i="4"/>
  <c r="T440" i="4"/>
  <c r="AA441" i="4"/>
  <c r="AA440" i="4"/>
  <c r="AF441" i="4"/>
  <c r="AF440" i="4"/>
  <c r="T444" i="4"/>
  <c r="T443" i="4"/>
  <c r="AA444" i="4"/>
  <c r="AA443" i="4"/>
  <c r="AF444" i="4"/>
  <c r="AF443" i="4"/>
  <c r="T449" i="4"/>
  <c r="T448" i="4"/>
  <c r="AA449" i="4"/>
  <c r="AA448" i="4"/>
  <c r="AF449" i="4"/>
  <c r="AF448" i="4"/>
  <c r="AC450" i="4"/>
  <c r="R157" i="3"/>
  <c r="Z450" i="4" s="1"/>
  <c r="S452" i="4"/>
  <c r="S451" i="4"/>
  <c r="AC454" i="4"/>
  <c r="R160" i="3"/>
  <c r="Z454" i="4" s="1"/>
  <c r="AC457" i="4"/>
  <c r="R163" i="3"/>
  <c r="Z457" i="4" s="1"/>
  <c r="AC460" i="4"/>
  <c r="R166" i="3"/>
  <c r="Z460" i="4" s="1"/>
  <c r="AC463" i="4"/>
  <c r="R169" i="3"/>
  <c r="Z463" i="4" s="1"/>
  <c r="AC466" i="4"/>
  <c r="R172" i="3"/>
  <c r="Z466" i="4" s="1"/>
  <c r="AC469" i="4"/>
  <c r="R175" i="3"/>
  <c r="Z469" i="4" s="1"/>
  <c r="AC471" i="4"/>
  <c r="R178" i="3"/>
  <c r="Z471" i="4" s="1"/>
  <c r="AC475" i="4"/>
  <c r="R184" i="3"/>
  <c r="Z475" i="4" s="1"/>
  <c r="AC478" i="4"/>
  <c r="R187" i="3"/>
  <c r="Z478" i="4" s="1"/>
  <c r="AC481" i="4"/>
  <c r="R190" i="3"/>
  <c r="Z481" i="4" s="1"/>
  <c r="AC484" i="4"/>
  <c r="R193" i="3"/>
  <c r="Z484" i="4" s="1"/>
  <c r="S486" i="4"/>
  <c r="S485" i="4"/>
  <c r="AC487" i="4"/>
  <c r="R196" i="3"/>
  <c r="Z487" i="4" s="1"/>
  <c r="AC490" i="4"/>
  <c r="R199" i="3"/>
  <c r="Z490" i="4" s="1"/>
  <c r="AA493" i="4"/>
  <c r="AA492" i="4"/>
  <c r="AF493" i="4"/>
  <c r="AF492" i="4"/>
  <c r="AC494" i="4"/>
  <c r="R202" i="3"/>
  <c r="Z494" i="4" s="1"/>
  <c r="AC497" i="4"/>
  <c r="R205" i="3"/>
  <c r="Z497" i="4" s="1"/>
  <c r="S499" i="4"/>
  <c r="S498" i="4"/>
  <c r="AC503" i="4"/>
  <c r="R214" i="3"/>
  <c r="Z503" i="4" s="1"/>
  <c r="AA506" i="4"/>
  <c r="AA505" i="4"/>
  <c r="AF506" i="4"/>
  <c r="AF505" i="4"/>
  <c r="AC507" i="4"/>
  <c r="R217" i="3"/>
  <c r="Z507" i="4" s="1"/>
  <c r="AC509" i="4"/>
  <c r="R220" i="3"/>
  <c r="Z509" i="4" s="1"/>
  <c r="AC510" i="4"/>
  <c r="R223" i="3"/>
  <c r="Z510" i="4" s="1"/>
  <c r="AC513" i="4"/>
  <c r="R226" i="3"/>
  <c r="Z513" i="4" s="1"/>
  <c r="AC516" i="4"/>
  <c r="R229" i="3"/>
  <c r="Z516" i="4" s="1"/>
  <c r="S520" i="4"/>
  <c r="S519" i="4"/>
  <c r="AC521" i="4"/>
  <c r="R235" i="3"/>
  <c r="Z521" i="4" s="1"/>
  <c r="AC524" i="4"/>
  <c r="R241" i="3"/>
  <c r="Z524" i="4" s="1"/>
  <c r="AC527" i="4"/>
  <c r="R244" i="3"/>
  <c r="Z527" i="4" s="1"/>
  <c r="AC530" i="4"/>
  <c r="R247" i="3"/>
  <c r="Z530" i="4" s="1"/>
  <c r="AC532" i="4"/>
  <c r="R250" i="3"/>
  <c r="Z532" i="4" s="1"/>
  <c r="AC535" i="4"/>
  <c r="R253" i="3"/>
  <c r="Z535" i="4" s="1"/>
  <c r="AA538" i="4"/>
  <c r="AA537" i="4"/>
  <c r="AF538" i="4"/>
  <c r="AF537" i="4"/>
  <c r="AC539" i="4"/>
  <c r="R256" i="3"/>
  <c r="Z539" i="4" s="1"/>
  <c r="S541" i="4"/>
  <c r="S540" i="4"/>
  <c r="AC542" i="4"/>
  <c r="R259" i="3"/>
  <c r="Z542" i="4" s="1"/>
  <c r="AC545" i="4"/>
  <c r="R262" i="3"/>
  <c r="Z545" i="4" s="1"/>
  <c r="AC547" i="4"/>
  <c r="R265" i="3"/>
  <c r="Z547" i="4" s="1"/>
  <c r="AC549" i="4"/>
  <c r="R268" i="3"/>
  <c r="Z549" i="4" s="1"/>
  <c r="AC552" i="4"/>
  <c r="R271" i="3"/>
  <c r="Z552" i="4" s="1"/>
  <c r="S554" i="4"/>
  <c r="S553" i="4"/>
  <c r="T557" i="4"/>
  <c r="T556" i="4"/>
  <c r="AC557" i="4"/>
  <c r="AC556" i="4"/>
  <c r="R274" i="3"/>
  <c r="AG557" i="4"/>
  <c r="AG556" i="4"/>
  <c r="AC560" i="4"/>
  <c r="R277" i="3"/>
  <c r="Z560" i="4" s="1"/>
  <c r="AC563" i="4"/>
  <c r="R280" i="3"/>
  <c r="Z563" i="4" s="1"/>
  <c r="AC565" i="4"/>
  <c r="R283" i="3"/>
  <c r="Z565" i="4" s="1"/>
  <c r="AC568" i="4"/>
  <c r="R286" i="3"/>
  <c r="Z568" i="4" s="1"/>
  <c r="T572" i="4"/>
  <c r="T571" i="4"/>
  <c r="AC572" i="4"/>
  <c r="AC571" i="4"/>
  <c r="R289" i="3"/>
  <c r="AG572" i="4"/>
  <c r="AG571" i="4"/>
  <c r="AC595" i="4"/>
  <c r="R292" i="3"/>
  <c r="Z595" i="4" s="1"/>
  <c r="AC574" i="4"/>
  <c r="R295" i="3"/>
  <c r="Z574" i="4" s="1"/>
  <c r="AC587" i="4"/>
  <c r="R298" i="3"/>
  <c r="Z587" i="4" s="1"/>
  <c r="AC582" i="4"/>
  <c r="R310" i="3"/>
  <c r="Z582" i="4" s="1"/>
  <c r="AC598" i="4"/>
  <c r="R316" i="3"/>
  <c r="Z598" i="4" s="1"/>
  <c r="AC592" i="4"/>
  <c r="R319" i="3"/>
  <c r="Z592" i="4" s="1"/>
  <c r="AC588" i="4"/>
  <c r="R322" i="3"/>
  <c r="Z588" i="4" s="1"/>
  <c r="AC608" i="4"/>
  <c r="R325" i="3"/>
  <c r="Z608" i="4" s="1"/>
  <c r="AA617" i="4"/>
  <c r="U329" i="3"/>
  <c r="AA625" i="4"/>
  <c r="U332" i="3"/>
  <c r="AA624" i="4"/>
  <c r="U335" i="3"/>
  <c r="AA606" i="4"/>
  <c r="U338" i="3"/>
  <c r="AA615" i="4"/>
  <c r="U341" i="3"/>
  <c r="AA616" i="4"/>
  <c r="U344" i="3"/>
  <c r="AA622" i="4"/>
  <c r="U347" i="3"/>
  <c r="AA613" i="4"/>
  <c r="U353" i="3"/>
  <c r="AA623" i="4"/>
  <c r="U356" i="3"/>
  <c r="AA631" i="4"/>
  <c r="U359" i="3"/>
  <c r="T646" i="4"/>
  <c r="T636" i="4"/>
  <c r="AA646" i="4"/>
  <c r="AA636" i="4"/>
  <c r="AF646" i="4"/>
  <c r="AF636" i="4"/>
  <c r="T644" i="4"/>
  <c r="T637" i="4"/>
  <c r="AA644" i="4"/>
  <c r="AA637" i="4"/>
  <c r="AF644" i="4"/>
  <c r="AF637" i="4"/>
  <c r="AC700" i="4"/>
  <c r="R423" i="3"/>
  <c r="Z700" i="4" s="1"/>
  <c r="AC697" i="4"/>
  <c r="R426" i="3"/>
  <c r="Z697" i="4" s="1"/>
  <c r="AC686" i="4"/>
  <c r="R429" i="3"/>
  <c r="Z686" i="4" s="1"/>
  <c r="AC693" i="4"/>
  <c r="R432" i="3"/>
  <c r="Z693" i="4" s="1"/>
  <c r="AC722" i="4"/>
  <c r="R435" i="3"/>
  <c r="Z722" i="4" s="1"/>
  <c r="AC708" i="4"/>
  <c r="R438" i="3"/>
  <c r="Z708" i="4" s="1"/>
  <c r="AC718" i="4"/>
  <c r="R441" i="3"/>
  <c r="Z718" i="4" s="1"/>
  <c r="AC725" i="4"/>
  <c r="R444" i="3"/>
  <c r="Z725" i="4" s="1"/>
  <c r="AC714" i="4"/>
  <c r="R447" i="3"/>
  <c r="Z714" i="4" s="1"/>
  <c r="AC726" i="4"/>
  <c r="R450" i="3"/>
  <c r="Z726" i="4" s="1"/>
  <c r="AC727" i="4"/>
  <c r="R453" i="3"/>
  <c r="Z727" i="4" s="1"/>
  <c r="AC731" i="4"/>
  <c r="R456" i="3"/>
  <c r="Z731" i="4" s="1"/>
  <c r="AC720" i="4"/>
  <c r="R459" i="3"/>
  <c r="Z720" i="4" s="1"/>
  <c r="AC715" i="4"/>
  <c r="R462" i="3"/>
  <c r="Z715" i="4" s="1"/>
  <c r="AC729" i="4"/>
  <c r="R465" i="3"/>
  <c r="Z729" i="4" s="1"/>
  <c r="AC738" i="4"/>
  <c r="R468" i="3"/>
  <c r="Z738" i="4" s="1"/>
  <c r="AC743" i="4"/>
  <c r="R471" i="3"/>
  <c r="Z743" i="4" s="1"/>
  <c r="AC739" i="4"/>
  <c r="R474" i="3"/>
  <c r="Z739" i="4" s="1"/>
  <c r="AC751" i="4"/>
  <c r="R477" i="3"/>
  <c r="Z751" i="4" s="1"/>
  <c r="AC740" i="4"/>
  <c r="R480" i="3"/>
  <c r="Z740" i="4" s="1"/>
  <c r="AC773" i="4"/>
  <c r="R483" i="3"/>
  <c r="Z773" i="4" s="1"/>
  <c r="AC804" i="4"/>
  <c r="R486" i="3"/>
  <c r="Z804" i="4" s="1"/>
  <c r="AC754" i="4"/>
  <c r="R489" i="3"/>
  <c r="Z754" i="4" s="1"/>
  <c r="AA790" i="4"/>
  <c r="U492" i="3"/>
  <c r="AA771" i="4"/>
  <c r="AA752" i="4"/>
  <c r="U495" i="3"/>
  <c r="AA756" i="4"/>
  <c r="U498" i="3"/>
  <c r="AF806" i="4"/>
  <c r="AF761" i="4"/>
  <c r="AA805" i="4"/>
  <c r="AA772" i="4"/>
  <c r="U501" i="3"/>
  <c r="AA795" i="4"/>
  <c r="U504" i="3"/>
  <c r="AA800" i="4"/>
  <c r="U513" i="3"/>
  <c r="AA755" i="4"/>
  <c r="U519" i="3"/>
  <c r="AA801" i="4"/>
  <c r="U522" i="3"/>
  <c r="AA791" i="4"/>
  <c r="U525" i="3"/>
  <c r="U361" i="3"/>
  <c r="U362" i="3"/>
  <c r="U363" i="3"/>
  <c r="S646" i="4"/>
  <c r="S636" i="4"/>
  <c r="U364" i="3"/>
  <c r="AG646" i="4"/>
  <c r="AG636" i="4"/>
  <c r="U365" i="3"/>
  <c r="U366" i="3"/>
  <c r="U367" i="3"/>
  <c r="S644" i="4"/>
  <c r="S637" i="4"/>
  <c r="U368" i="3"/>
  <c r="AG644" i="4"/>
  <c r="AG637" i="4"/>
  <c r="U369" i="3"/>
  <c r="U370"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5" i="3"/>
  <c r="U428" i="3"/>
  <c r="U431" i="3"/>
  <c r="U434" i="3"/>
  <c r="U437" i="3"/>
  <c r="U440" i="3"/>
  <c r="U443" i="3"/>
  <c r="U446" i="3"/>
  <c r="U449" i="3"/>
  <c r="U452" i="3"/>
  <c r="U455" i="3"/>
  <c r="U458" i="3"/>
  <c r="U461" i="3"/>
  <c r="U467" i="3"/>
  <c r="U470" i="3"/>
  <c r="U473" i="3"/>
  <c r="U476" i="3"/>
  <c r="U479" i="3"/>
  <c r="U482" i="3"/>
  <c r="U485" i="3"/>
  <c r="U488" i="3"/>
  <c r="AA781" i="4"/>
  <c r="U490" i="3"/>
  <c r="AA793" i="4"/>
  <c r="U493" i="3"/>
  <c r="T771" i="4"/>
  <c r="T752" i="4"/>
  <c r="AA753" i="4"/>
  <c r="U496" i="3"/>
  <c r="AA806" i="4"/>
  <c r="AA761" i="4"/>
  <c r="U499" i="3"/>
  <c r="T805" i="4"/>
  <c r="T772" i="4"/>
  <c r="AA794" i="4"/>
  <c r="U502" i="3"/>
  <c r="AA782" i="4"/>
  <c r="U505" i="3"/>
  <c r="AA796" i="4"/>
  <c r="U508" i="3"/>
  <c r="AA763" i="4"/>
  <c r="U511" i="3"/>
  <c r="AA779" i="4"/>
  <c r="U514" i="3"/>
  <c r="AA788" i="4"/>
  <c r="U517" i="3"/>
  <c r="AA775" i="4"/>
  <c r="U520" i="3"/>
  <c r="AA758" i="4"/>
  <c r="U523" i="3"/>
  <c r="AE452" i="4"/>
  <c r="AE451" i="4"/>
  <c r="AE486" i="4"/>
  <c r="AE485" i="4"/>
  <c r="AE493" i="4"/>
  <c r="AE492" i="4"/>
  <c r="AE499" i="4"/>
  <c r="AE498" i="4"/>
  <c r="AE506" i="4"/>
  <c r="AE505" i="4"/>
  <c r="AE520" i="4"/>
  <c r="AE519" i="4"/>
  <c r="AE538" i="4"/>
  <c r="AE537" i="4"/>
  <c r="AE541" i="4"/>
  <c r="AE540" i="4"/>
  <c r="AE554" i="4"/>
  <c r="AE553" i="4"/>
  <c r="AE557" i="4"/>
  <c r="AE556" i="4"/>
  <c r="AE572" i="4"/>
  <c r="AE571" i="4"/>
  <c r="AE646" i="4"/>
  <c r="AE636" i="4"/>
  <c r="AE644" i="4"/>
  <c r="AE637" i="4"/>
  <c r="X423" i="3"/>
  <c r="AF700" i="4" s="1"/>
  <c r="M424" i="3"/>
  <c r="U424" i="3"/>
  <c r="X426" i="3"/>
  <c r="AF697" i="4" s="1"/>
  <c r="M427" i="3"/>
  <c r="T706" i="4" s="1"/>
  <c r="U427" i="3"/>
  <c r="X429" i="3"/>
  <c r="AF686" i="4" s="1"/>
  <c r="M430" i="3"/>
  <c r="T702" i="4" s="1"/>
  <c r="U430" i="3"/>
  <c r="X432" i="3"/>
  <c r="AF693" i="4" s="1"/>
  <c r="M433" i="3"/>
  <c r="T698" i="4" s="1"/>
  <c r="U433" i="3"/>
  <c r="X435" i="3"/>
  <c r="AF722" i="4" s="1"/>
  <c r="M436" i="3"/>
  <c r="U436" i="3"/>
  <c r="X438" i="3"/>
  <c r="AF708" i="4" s="1"/>
  <c r="X441" i="3"/>
  <c r="AF718" i="4" s="1"/>
  <c r="M442" i="3"/>
  <c r="T732" i="4" s="1"/>
  <c r="U442" i="3"/>
  <c r="X444" i="3"/>
  <c r="AF725" i="4" s="1"/>
  <c r="M445" i="3"/>
  <c r="T713" i="4" s="1"/>
  <c r="U445" i="3"/>
  <c r="X447" i="3"/>
  <c r="AF714" i="4" s="1"/>
  <c r="M448" i="3"/>
  <c r="T711" i="4" s="1"/>
  <c r="U448" i="3"/>
  <c r="X450" i="3"/>
  <c r="AF726" i="4" s="1"/>
  <c r="M451" i="3"/>
  <c r="T734" i="4" s="1"/>
  <c r="U451" i="3"/>
  <c r="X453" i="3"/>
  <c r="AF727" i="4" s="1"/>
  <c r="M454" i="3"/>
  <c r="T721" i="4" s="1"/>
  <c r="U454" i="3"/>
  <c r="X456" i="3"/>
  <c r="AF731" i="4" s="1"/>
  <c r="M457" i="3"/>
  <c r="T730" i="4" s="1"/>
  <c r="U457" i="3"/>
  <c r="X459" i="3"/>
  <c r="AF720" i="4" s="1"/>
  <c r="M460" i="3"/>
  <c r="T735" i="4" s="1"/>
  <c r="U460" i="3"/>
  <c r="X462" i="3"/>
  <c r="AF715" i="4" s="1"/>
  <c r="M463" i="3"/>
  <c r="T733" i="4" s="1"/>
  <c r="U463" i="3"/>
  <c r="X465" i="3"/>
  <c r="AF729" i="4" s="1"/>
  <c r="M466" i="3"/>
  <c r="T737" i="4" s="1"/>
  <c r="U466" i="3"/>
  <c r="X468" i="3"/>
  <c r="AF738" i="4" s="1"/>
  <c r="M469" i="3"/>
  <c r="U469" i="3"/>
  <c r="X471" i="3"/>
  <c r="AF743" i="4" s="1"/>
  <c r="M472" i="3"/>
  <c r="T747" i="4" s="1"/>
  <c r="U472" i="3"/>
  <c r="X474" i="3"/>
  <c r="AF739" i="4" s="1"/>
  <c r="M475" i="3"/>
  <c r="T741" i="4" s="1"/>
  <c r="U475" i="3"/>
  <c r="X477" i="3"/>
  <c r="AF751" i="4" s="1"/>
  <c r="M478" i="3"/>
  <c r="T748" i="4" s="1"/>
  <c r="U478" i="3"/>
  <c r="X480" i="3"/>
  <c r="AF740" i="4" s="1"/>
  <c r="M481" i="3"/>
  <c r="U481" i="3"/>
  <c r="X483" i="3"/>
  <c r="AF773" i="4" s="1"/>
  <c r="M484" i="3"/>
  <c r="T760" i="4" s="1"/>
  <c r="U484" i="3"/>
  <c r="X486" i="3"/>
  <c r="AF804" i="4" s="1"/>
  <c r="M487" i="3"/>
  <c r="T789" i="4" s="1"/>
  <c r="U487" i="3"/>
  <c r="AA787" i="4"/>
  <c r="U491" i="3"/>
  <c r="AA777" i="4"/>
  <c r="U494" i="3"/>
  <c r="AF771" i="4"/>
  <c r="AF752" i="4"/>
  <c r="AA798" i="4"/>
  <c r="U497" i="3"/>
  <c r="T806" i="4"/>
  <c r="T761" i="4"/>
  <c r="AA784" i="4"/>
  <c r="U500" i="3"/>
  <c r="AF805" i="4"/>
  <c r="AF772" i="4"/>
  <c r="AA774" i="4"/>
  <c r="U503" i="3"/>
  <c r="AA783" i="4"/>
  <c r="U506" i="3"/>
  <c r="AA780" i="4"/>
  <c r="U509" i="3"/>
  <c r="AA799" i="4"/>
  <c r="U512" i="3"/>
  <c r="AA786" i="4"/>
  <c r="U515" i="3"/>
  <c r="AA764" i="4"/>
  <c r="U518" i="3"/>
  <c r="AA757" i="4"/>
  <c r="U521" i="3"/>
  <c r="AA766" i="4"/>
  <c r="U524" i="3"/>
  <c r="AE809" i="4"/>
  <c r="X565" i="3"/>
  <c r="AF809" i="4" s="1"/>
  <c r="S854" i="4"/>
  <c r="M566" i="3"/>
  <c r="AE839" i="4"/>
  <c r="X568" i="3"/>
  <c r="AF839" i="4" s="1"/>
  <c r="S841" i="4"/>
  <c r="M569" i="3"/>
  <c r="T841" i="4" s="1"/>
  <c r="AE849" i="4"/>
  <c r="X571" i="3"/>
  <c r="AF849" i="4" s="1"/>
  <c r="S868" i="4"/>
  <c r="M572" i="3"/>
  <c r="T868" i="4" s="1"/>
  <c r="AE853" i="4"/>
  <c r="X574" i="3"/>
  <c r="AF853" i="4" s="1"/>
  <c r="S838" i="4"/>
  <c r="M575" i="3"/>
  <c r="T838" i="4" s="1"/>
  <c r="AE869" i="4"/>
  <c r="X577" i="3"/>
  <c r="AF869" i="4" s="1"/>
  <c r="S850" i="4"/>
  <c r="M578" i="3"/>
  <c r="T850" i="4" s="1"/>
  <c r="S843" i="4"/>
  <c r="S837" i="4"/>
  <c r="M581" i="3"/>
  <c r="AC843" i="4"/>
  <c r="AC837" i="4"/>
  <c r="AE855" i="4"/>
  <c r="X583" i="3"/>
  <c r="AF855" i="4" s="1"/>
  <c r="S858" i="4"/>
  <c r="M584" i="3"/>
  <c r="T858" i="4" s="1"/>
  <c r="S846" i="4"/>
  <c r="M587" i="3"/>
  <c r="T846" i="4" s="1"/>
  <c r="AE867" i="4"/>
  <c r="X589" i="3"/>
  <c r="AF867" i="4" s="1"/>
  <c r="S860" i="4"/>
  <c r="M590" i="3"/>
  <c r="T860" i="4" s="1"/>
  <c r="AE862" i="4"/>
  <c r="X592" i="3"/>
  <c r="AF862" i="4" s="1"/>
  <c r="S840" i="4"/>
  <c r="M593" i="3"/>
  <c r="T840" i="4" s="1"/>
  <c r="AE865" i="4"/>
  <c r="X595" i="3"/>
  <c r="AF865" i="4" s="1"/>
  <c r="S857" i="4"/>
  <c r="M596" i="3"/>
  <c r="T857" i="4" s="1"/>
  <c r="S847" i="4"/>
  <c r="M599" i="3"/>
  <c r="T847" i="4" s="1"/>
  <c r="AE848" i="4"/>
  <c r="X601" i="3"/>
  <c r="AF848" i="4" s="1"/>
  <c r="S852" i="4"/>
  <c r="M602" i="3"/>
  <c r="T852" i="4" s="1"/>
  <c r="S771" i="4"/>
  <c r="S752" i="4"/>
  <c r="AG771" i="4"/>
  <c r="AG752" i="4"/>
  <c r="S806" i="4"/>
  <c r="S761" i="4"/>
  <c r="AG806" i="4"/>
  <c r="AG761" i="4"/>
  <c r="S805" i="4"/>
  <c r="S772" i="4"/>
  <c r="AG805" i="4"/>
  <c r="AG772" i="4"/>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R566" i="3"/>
  <c r="Z854" i="4" s="1"/>
  <c r="AE854" i="4"/>
  <c r="X566" i="3"/>
  <c r="AF854" i="4" s="1"/>
  <c r="R569" i="3"/>
  <c r="Z841" i="4" s="1"/>
  <c r="AE841" i="4"/>
  <c r="X569" i="3"/>
  <c r="AF841" i="4" s="1"/>
  <c r="S842" i="4"/>
  <c r="M570" i="3"/>
  <c r="T842" i="4" s="1"/>
  <c r="R572" i="3"/>
  <c r="Z868" i="4" s="1"/>
  <c r="AE868" i="4"/>
  <c r="X572" i="3"/>
  <c r="AF868" i="4" s="1"/>
  <c r="S871" i="4"/>
  <c r="M573" i="3"/>
  <c r="T871" i="4" s="1"/>
  <c r="R575" i="3"/>
  <c r="Z838" i="4" s="1"/>
  <c r="AE838" i="4"/>
  <c r="X575" i="3"/>
  <c r="AF838" i="4" s="1"/>
  <c r="S864" i="4"/>
  <c r="M576" i="3"/>
  <c r="T864" i="4" s="1"/>
  <c r="R578" i="3"/>
  <c r="Z850" i="4" s="1"/>
  <c r="AE850" i="4"/>
  <c r="X578" i="3"/>
  <c r="AF850" i="4" s="1"/>
  <c r="S861" i="4"/>
  <c r="M579" i="3"/>
  <c r="T861" i="4" s="1"/>
  <c r="R581" i="3"/>
  <c r="AE843" i="4"/>
  <c r="AE837" i="4"/>
  <c r="X581" i="3"/>
  <c r="S856" i="4"/>
  <c r="M582" i="3"/>
  <c r="T856" i="4" s="1"/>
  <c r="R584" i="3"/>
  <c r="Z858" i="4" s="1"/>
  <c r="AE858" i="4"/>
  <c r="X584" i="3"/>
  <c r="AF858" i="4" s="1"/>
  <c r="S845" i="4"/>
  <c r="M585" i="3"/>
  <c r="T845" i="4" s="1"/>
  <c r="R587" i="3"/>
  <c r="Z846" i="4" s="1"/>
  <c r="AE846" i="4"/>
  <c r="X587" i="3"/>
  <c r="AF846" i="4" s="1"/>
  <c r="S859" i="4"/>
  <c r="M588" i="3"/>
  <c r="T859" i="4" s="1"/>
  <c r="R590" i="3"/>
  <c r="Z860" i="4" s="1"/>
  <c r="AE860" i="4"/>
  <c r="X590" i="3"/>
  <c r="AF860" i="4" s="1"/>
  <c r="S870" i="4"/>
  <c r="M591" i="3"/>
  <c r="T870" i="4" s="1"/>
  <c r="R593" i="3"/>
  <c r="Z840" i="4" s="1"/>
  <c r="AE840" i="4"/>
  <c r="X593" i="3"/>
  <c r="AF840" i="4" s="1"/>
  <c r="S844" i="4"/>
  <c r="M594" i="3"/>
  <c r="T844" i="4" s="1"/>
  <c r="R596" i="3"/>
  <c r="Z857" i="4" s="1"/>
  <c r="AE857" i="4"/>
  <c r="X596" i="3"/>
  <c r="AF857" i="4" s="1"/>
  <c r="S866" i="4"/>
  <c r="M597" i="3"/>
  <c r="T866" i="4" s="1"/>
  <c r="R599" i="3"/>
  <c r="Z847" i="4" s="1"/>
  <c r="AE847" i="4"/>
  <c r="X599" i="3"/>
  <c r="AF847" i="4" s="1"/>
  <c r="S851" i="4"/>
  <c r="M600" i="3"/>
  <c r="T851" i="4" s="1"/>
  <c r="R602" i="3"/>
  <c r="Z852" i="4" s="1"/>
  <c r="AE852" i="4"/>
  <c r="X602" i="3"/>
  <c r="AF852" i="4" s="1"/>
  <c r="S863" i="4"/>
  <c r="M603" i="3"/>
  <c r="T863" i="4" s="1"/>
  <c r="AC882" i="4"/>
  <c r="R604" i="3"/>
  <c r="Z882" i="4" s="1"/>
  <c r="AC884" i="4"/>
  <c r="R605" i="3"/>
  <c r="Z884" i="4" s="1"/>
  <c r="AC883" i="4"/>
  <c r="R606" i="3"/>
  <c r="Z883" i="4" s="1"/>
  <c r="AC881" i="4"/>
  <c r="R607" i="3"/>
  <c r="Z881" i="4" s="1"/>
  <c r="AC874" i="4"/>
  <c r="R608" i="3"/>
  <c r="Z874" i="4" s="1"/>
  <c r="AC873" i="4"/>
  <c r="R609" i="3"/>
  <c r="Z873" i="4" s="1"/>
  <c r="AC875" i="4"/>
  <c r="R610" i="3"/>
  <c r="Z875" i="4" s="1"/>
  <c r="AC876" i="4"/>
  <c r="R611" i="3"/>
  <c r="Z876" i="4" s="1"/>
  <c r="AC880" i="4"/>
  <c r="R612" i="3"/>
  <c r="Z880" i="4" s="1"/>
  <c r="AC878" i="4"/>
  <c r="R613" i="3"/>
  <c r="Z878" i="4" s="1"/>
  <c r="AC879" i="4"/>
  <c r="R614" i="3"/>
  <c r="Z879" i="4" s="1"/>
  <c r="AC872" i="4"/>
  <c r="R615" i="3"/>
  <c r="Z872" i="4" s="1"/>
  <c r="AC877" i="4"/>
  <c r="R616" i="3"/>
  <c r="Z877" i="4" s="1"/>
  <c r="AC891" i="4"/>
  <c r="R617" i="3"/>
  <c r="Z891" i="4" s="1"/>
  <c r="AC894" i="4"/>
  <c r="R618" i="3"/>
  <c r="Z894" i="4" s="1"/>
  <c r="AE771" i="4"/>
  <c r="AE752" i="4"/>
  <c r="AE806" i="4"/>
  <c r="AE761" i="4"/>
  <c r="AE805" i="4"/>
  <c r="AE772" i="4"/>
  <c r="AE830" i="4"/>
  <c r="X564" i="3"/>
  <c r="AF830" i="4" s="1"/>
  <c r="S809" i="4"/>
  <c r="M565" i="3"/>
  <c r="X567" i="3"/>
  <c r="S839" i="4"/>
  <c r="M568" i="3"/>
  <c r="T839" i="4" s="1"/>
  <c r="R570" i="3"/>
  <c r="Z842" i="4" s="1"/>
  <c r="AE842" i="4"/>
  <c r="X570" i="3"/>
  <c r="AF842" i="4" s="1"/>
  <c r="S849" i="4"/>
  <c r="M571" i="3"/>
  <c r="T849" i="4" s="1"/>
  <c r="R573" i="3"/>
  <c r="Z871" i="4" s="1"/>
  <c r="AE871" i="4"/>
  <c r="X573" i="3"/>
  <c r="AF871" i="4" s="1"/>
  <c r="S853" i="4"/>
  <c r="M574" i="3"/>
  <c r="T853" i="4" s="1"/>
  <c r="R576" i="3"/>
  <c r="Z864" i="4" s="1"/>
  <c r="AE864" i="4"/>
  <c r="X576" i="3"/>
  <c r="AF864" i="4" s="1"/>
  <c r="S869" i="4"/>
  <c r="M577" i="3"/>
  <c r="T869" i="4" s="1"/>
  <c r="R579" i="3"/>
  <c r="Z861" i="4" s="1"/>
  <c r="AE861" i="4"/>
  <c r="X579" i="3"/>
  <c r="AF861" i="4" s="1"/>
  <c r="AG843" i="4"/>
  <c r="AG837" i="4"/>
  <c r="R582" i="3"/>
  <c r="Z856" i="4" s="1"/>
  <c r="AE856" i="4"/>
  <c r="X582" i="3"/>
  <c r="AF856" i="4" s="1"/>
  <c r="S855" i="4"/>
  <c r="M583" i="3"/>
  <c r="T855" i="4" s="1"/>
  <c r="R585" i="3"/>
  <c r="Z845" i="4" s="1"/>
  <c r="AE845" i="4"/>
  <c r="X585" i="3"/>
  <c r="AF845" i="4" s="1"/>
  <c r="R588" i="3"/>
  <c r="Z859" i="4" s="1"/>
  <c r="AE859" i="4"/>
  <c r="X588" i="3"/>
  <c r="AF859" i="4" s="1"/>
  <c r="S867" i="4"/>
  <c r="M589" i="3"/>
  <c r="T867" i="4" s="1"/>
  <c r="R591" i="3"/>
  <c r="Z870" i="4" s="1"/>
  <c r="AE870" i="4"/>
  <c r="X591" i="3"/>
  <c r="AF870" i="4" s="1"/>
  <c r="S862" i="4"/>
  <c r="M592" i="3"/>
  <c r="T862" i="4" s="1"/>
  <c r="R594" i="3"/>
  <c r="Z844" i="4" s="1"/>
  <c r="AE844" i="4"/>
  <c r="X594" i="3"/>
  <c r="AF844" i="4" s="1"/>
  <c r="S865" i="4"/>
  <c r="M595" i="3"/>
  <c r="T865" i="4" s="1"/>
  <c r="R597" i="3"/>
  <c r="Z866" i="4" s="1"/>
  <c r="AE866" i="4"/>
  <c r="X597" i="3"/>
  <c r="AF866" i="4" s="1"/>
  <c r="R600" i="3"/>
  <c r="Z851" i="4" s="1"/>
  <c r="AE851" i="4"/>
  <c r="X600" i="3"/>
  <c r="AF851" i="4" s="1"/>
  <c r="S848" i="4"/>
  <c r="M601" i="3"/>
  <c r="T848" i="4" s="1"/>
  <c r="R603" i="3"/>
  <c r="Z863" i="4" s="1"/>
  <c r="S882" i="4"/>
  <c r="M604" i="3"/>
  <c r="S884" i="4"/>
  <c r="M605" i="3"/>
  <c r="T884" i="4" s="1"/>
  <c r="S883" i="4"/>
  <c r="M606" i="3"/>
  <c r="T883" i="4" s="1"/>
  <c r="S881" i="4"/>
  <c r="M607" i="3"/>
  <c r="T881" i="4" s="1"/>
  <c r="S874" i="4"/>
  <c r="M608" i="3"/>
  <c r="T874" i="4" s="1"/>
  <c r="S873" i="4"/>
  <c r="M609" i="3"/>
  <c r="T873" i="4" s="1"/>
  <c r="S875" i="4"/>
  <c r="M610" i="3"/>
  <c r="T875" i="4" s="1"/>
  <c r="S876" i="4"/>
  <c r="M611" i="3"/>
  <c r="T876" i="4" s="1"/>
  <c r="S880" i="4"/>
  <c r="M612" i="3"/>
  <c r="T880" i="4" s="1"/>
  <c r="S878" i="4"/>
  <c r="M613" i="3"/>
  <c r="T878" i="4" s="1"/>
  <c r="S879" i="4"/>
  <c r="M614" i="3"/>
  <c r="T879" i="4" s="1"/>
  <c r="S872" i="4"/>
  <c r="M615" i="3"/>
  <c r="T872" i="4" s="1"/>
  <c r="S877" i="4"/>
  <c r="M616" i="3"/>
  <c r="T877" i="4" s="1"/>
  <c r="S891" i="4"/>
  <c r="M617" i="3"/>
  <c r="S894" i="4"/>
  <c r="M618" i="3"/>
  <c r="T894" i="4" s="1"/>
  <c r="S887" i="4"/>
  <c r="M619" i="3"/>
  <c r="T887" i="4" s="1"/>
  <c r="R619" i="3"/>
  <c r="Z887" i="4" s="1"/>
  <c r="R620" i="3"/>
  <c r="Z886" i="4" s="1"/>
  <c r="R621" i="3"/>
  <c r="Z893" i="4" s="1"/>
  <c r="R622" i="3"/>
  <c r="Z892" i="4" s="1"/>
  <c r="R623" i="3"/>
  <c r="Z895" i="4" s="1"/>
  <c r="R624" i="3"/>
  <c r="Z888" i="4" s="1"/>
  <c r="R625" i="3"/>
  <c r="Z889" i="4" s="1"/>
  <c r="R626" i="3"/>
  <c r="Z885" i="4" s="1"/>
  <c r="R627" i="3"/>
  <c r="Z890" i="4" s="1"/>
  <c r="AA843" i="4"/>
  <c r="AA837" i="4"/>
  <c r="X603" i="3"/>
  <c r="AF863" i="4" s="1"/>
  <c r="X604" i="3"/>
  <c r="AF882" i="4" s="1"/>
  <c r="X605" i="3"/>
  <c r="AF884" i="4" s="1"/>
  <c r="X606" i="3"/>
  <c r="AF883" i="4" s="1"/>
  <c r="X607" i="3"/>
  <c r="AF881" i="4" s="1"/>
  <c r="X608" i="3"/>
  <c r="AF874" i="4" s="1"/>
  <c r="X609" i="3"/>
  <c r="AF873" i="4" s="1"/>
  <c r="X610" i="3"/>
  <c r="AF875" i="4" s="1"/>
  <c r="X611" i="3"/>
  <c r="AF876" i="4" s="1"/>
  <c r="X612" i="3"/>
  <c r="AF880" i="4" s="1"/>
  <c r="X613" i="3"/>
  <c r="AF878" i="4" s="1"/>
  <c r="X614" i="3"/>
  <c r="AF879" i="4" s="1"/>
  <c r="X615" i="3"/>
  <c r="AF872" i="4" s="1"/>
  <c r="X616" i="3"/>
  <c r="AF877" i="4" s="1"/>
  <c r="X617" i="3"/>
  <c r="AF891" i="4" s="1"/>
  <c r="X618" i="3"/>
  <c r="AF894" i="4" s="1"/>
  <c r="X619" i="3"/>
  <c r="AF887" i="4" s="1"/>
  <c r="M620" i="3"/>
  <c r="T886" i="4" s="1"/>
  <c r="X620" i="3"/>
  <c r="AF886" i="4" s="1"/>
  <c r="M621" i="3"/>
  <c r="T893" i="4" s="1"/>
  <c r="X621" i="3"/>
  <c r="AF893" i="4" s="1"/>
  <c r="M622" i="3"/>
  <c r="T892" i="4" s="1"/>
  <c r="X622" i="3"/>
  <c r="AF892" i="4" s="1"/>
  <c r="M623" i="3"/>
  <c r="T895" i="4" s="1"/>
  <c r="X623" i="3"/>
  <c r="AF895" i="4" s="1"/>
  <c r="M624" i="3"/>
  <c r="T888" i="4" s="1"/>
  <c r="X624" i="3"/>
  <c r="AF888" i="4" s="1"/>
  <c r="M625" i="3"/>
  <c r="T889" i="4" s="1"/>
  <c r="X625" i="3"/>
  <c r="AF889" i="4" s="1"/>
  <c r="M626" i="3"/>
  <c r="T885" i="4" s="1"/>
  <c r="X626" i="3"/>
  <c r="AF885" i="4" s="1"/>
  <c r="M627" i="3"/>
  <c r="T890" i="4" s="1"/>
  <c r="X627" i="3"/>
  <c r="AF890" i="4" s="1"/>
  <c r="C10" i="1" l="1"/>
  <c r="C16" i="1"/>
  <c r="Q443" i="4"/>
  <c r="Q444" i="4"/>
  <c r="C12" i="1"/>
  <c r="C15" i="1"/>
  <c r="C7" i="1"/>
  <c r="C26" i="1"/>
  <c r="I64" i="1"/>
  <c r="Q571" i="4"/>
  <c r="Q572" i="4"/>
  <c r="C20" i="1"/>
  <c r="Q505" i="4"/>
  <c r="Q506" i="4"/>
  <c r="Q843" i="4"/>
  <c r="C23" i="1"/>
  <c r="G76" i="1"/>
  <c r="G74" i="1"/>
  <c r="G81" i="1"/>
  <c r="C22" i="1"/>
  <c r="E3" i="10" a="1"/>
  <c r="E3" i="10" s="1"/>
  <c r="G3" i="10" a="1"/>
  <c r="G3" i="10" s="1"/>
  <c r="C9" i="1"/>
  <c r="C14" i="1"/>
  <c r="Q884" i="4"/>
  <c r="C21" i="1"/>
  <c r="C19" i="1"/>
  <c r="F3" i="10" a="1"/>
  <c r="F3" i="10" s="1"/>
  <c r="I3" i="10" a="1"/>
  <c r="I3" i="10" s="1"/>
  <c r="C3" i="10" a="1"/>
  <c r="C3" i="10" s="1"/>
  <c r="D3" i="10" a="1"/>
  <c r="D3" i="10" s="1"/>
  <c r="G78" i="1"/>
  <c r="G79" i="1"/>
  <c r="G77" i="1"/>
  <c r="E60" i="1"/>
  <c r="E21" i="1"/>
  <c r="E22" i="1"/>
  <c r="AC848" i="4"/>
  <c r="R601" i="3"/>
  <c r="Z848" i="4" s="1"/>
  <c r="AC865" i="4"/>
  <c r="R595" i="3"/>
  <c r="Z865" i="4" s="1"/>
  <c r="AC862" i="4"/>
  <c r="R592" i="3"/>
  <c r="Z862" i="4" s="1"/>
  <c r="AC867" i="4"/>
  <c r="R589" i="3"/>
  <c r="Z867" i="4" s="1"/>
  <c r="AC855" i="4"/>
  <c r="R583" i="3"/>
  <c r="Z855" i="4" s="1"/>
  <c r="AC869" i="4"/>
  <c r="R577" i="3"/>
  <c r="Z869" i="4" s="1"/>
  <c r="AC853" i="4"/>
  <c r="R574" i="3"/>
  <c r="Z853" i="4" s="1"/>
  <c r="AC849" i="4"/>
  <c r="R571" i="3"/>
  <c r="Z849" i="4" s="1"/>
  <c r="AC839" i="4"/>
  <c r="R568" i="3"/>
  <c r="Z839" i="4" s="1"/>
  <c r="AC854" i="4"/>
  <c r="E14" i="1"/>
  <c r="AC809" i="4"/>
  <c r="R565" i="3"/>
  <c r="Z809" i="4" s="1"/>
  <c r="AF843" i="4"/>
  <c r="AF837" i="4"/>
  <c r="Z843" i="4"/>
  <c r="Z837" i="4"/>
  <c r="AC830" i="4"/>
  <c r="R564" i="3"/>
  <c r="Z830" i="4" s="1"/>
  <c r="AC819" i="4"/>
  <c r="R561" i="3"/>
  <c r="Z819" i="4" s="1"/>
  <c r="AC826" i="4"/>
  <c r="R558" i="3"/>
  <c r="Z826" i="4" s="1"/>
  <c r="AC824" i="4"/>
  <c r="R555" i="3"/>
  <c r="Z824" i="4" s="1"/>
  <c r="AC821" i="4"/>
  <c r="R552" i="3"/>
  <c r="Z821" i="4" s="1"/>
  <c r="AC810" i="4"/>
  <c r="R549" i="3"/>
  <c r="Z810" i="4" s="1"/>
  <c r="AC817" i="4"/>
  <c r="R546" i="3"/>
  <c r="Z817" i="4" s="1"/>
  <c r="AC815" i="4"/>
  <c r="R543" i="3"/>
  <c r="Z815" i="4" s="1"/>
  <c r="AC812" i="4"/>
  <c r="R540" i="3"/>
  <c r="Z812" i="4" s="1"/>
  <c r="AC833" i="4"/>
  <c r="R537" i="3"/>
  <c r="Z833" i="4" s="1"/>
  <c r="AC797" i="4"/>
  <c r="R534" i="3"/>
  <c r="Z797" i="4" s="1"/>
  <c r="AC769" i="4"/>
  <c r="R531" i="3"/>
  <c r="Z769" i="4" s="1"/>
  <c r="AC762" i="4"/>
  <c r="R528" i="3"/>
  <c r="Z762" i="4" s="1"/>
  <c r="T854" i="4"/>
  <c r="F14" i="1"/>
  <c r="AC757" i="4"/>
  <c r="R521" i="3"/>
  <c r="Z757" i="4" s="1"/>
  <c r="AC799" i="4"/>
  <c r="R512" i="3"/>
  <c r="Z799" i="4" s="1"/>
  <c r="AC774" i="4"/>
  <c r="R503" i="3"/>
  <c r="Z774" i="4" s="1"/>
  <c r="AC777" i="4"/>
  <c r="R494" i="3"/>
  <c r="Z777" i="4" s="1"/>
  <c r="T716" i="4"/>
  <c r="F15" i="1"/>
  <c r="T689" i="4"/>
  <c r="F23" i="1"/>
  <c r="AC775" i="4"/>
  <c r="R520" i="3"/>
  <c r="Z775" i="4" s="1"/>
  <c r="AC763" i="4"/>
  <c r="R511" i="3"/>
  <c r="Z763" i="4" s="1"/>
  <c r="AC794" i="4"/>
  <c r="R502" i="3"/>
  <c r="Z794" i="4" s="1"/>
  <c r="AC776" i="4"/>
  <c r="R488" i="3"/>
  <c r="Z776" i="4" s="1"/>
  <c r="AC745" i="4"/>
  <c r="R479" i="3"/>
  <c r="Z745" i="4" s="1"/>
  <c r="AC742" i="4"/>
  <c r="R470" i="3"/>
  <c r="Z742" i="4" s="1"/>
  <c r="AC724" i="4"/>
  <c r="R458" i="3"/>
  <c r="Z724" i="4" s="1"/>
  <c r="AC717" i="4"/>
  <c r="R449" i="3"/>
  <c r="Z717" i="4" s="1"/>
  <c r="AC709" i="4"/>
  <c r="R440" i="3"/>
  <c r="Z709" i="4" s="1"/>
  <c r="AC707" i="4"/>
  <c r="R431" i="3"/>
  <c r="Z707" i="4" s="1"/>
  <c r="AC705" i="4"/>
  <c r="R422" i="3"/>
  <c r="Z705" i="4" s="1"/>
  <c r="AC704" i="4"/>
  <c r="R419" i="3"/>
  <c r="Z704" i="4" s="1"/>
  <c r="AC701" i="4"/>
  <c r="R416" i="3"/>
  <c r="Z701" i="4" s="1"/>
  <c r="AC690" i="4"/>
  <c r="R413" i="3"/>
  <c r="Z690" i="4" s="1"/>
  <c r="AC665" i="4"/>
  <c r="R410" i="3"/>
  <c r="Z665" i="4" s="1"/>
  <c r="AC667" i="4"/>
  <c r="R407" i="3"/>
  <c r="Z667" i="4" s="1"/>
  <c r="AC680" i="4"/>
  <c r="R404" i="3"/>
  <c r="Z680" i="4" s="1"/>
  <c r="AC677" i="4"/>
  <c r="R401" i="3"/>
  <c r="Z677" i="4" s="1"/>
  <c r="AC668" i="4"/>
  <c r="R398" i="3"/>
  <c r="Z668" i="4" s="1"/>
  <c r="AC673" i="4"/>
  <c r="R395" i="3"/>
  <c r="Z673" i="4" s="1"/>
  <c r="AC670" i="4"/>
  <c r="R392" i="3"/>
  <c r="Z670" i="4" s="1"/>
  <c r="AC654" i="4"/>
  <c r="R389" i="3"/>
  <c r="Z654" i="4" s="1"/>
  <c r="AC658" i="4"/>
  <c r="R386" i="3"/>
  <c r="Z658" i="4" s="1"/>
  <c r="AC660" i="4"/>
  <c r="R383" i="3"/>
  <c r="Z660" i="4" s="1"/>
  <c r="AC663" i="4"/>
  <c r="R380" i="3"/>
  <c r="Z663" i="4" s="1"/>
  <c r="AC650" i="4"/>
  <c r="R377" i="3"/>
  <c r="Z650" i="4" s="1"/>
  <c r="E28" i="1"/>
  <c r="AC647" i="4"/>
  <c r="R374" i="3"/>
  <c r="Z647" i="4" s="1"/>
  <c r="E24" i="1"/>
  <c r="AC643" i="4"/>
  <c r="R369" i="3"/>
  <c r="Z643" i="4" s="1"/>
  <c r="AC644" i="4"/>
  <c r="AC637" i="4"/>
  <c r="R368" i="3"/>
  <c r="AC639" i="4"/>
  <c r="R367" i="3"/>
  <c r="Z639" i="4" s="1"/>
  <c r="AC635" i="4"/>
  <c r="R362" i="3"/>
  <c r="Z635" i="4" s="1"/>
  <c r="E27" i="1"/>
  <c r="AC755" i="4"/>
  <c r="R519" i="3"/>
  <c r="Z755" i="4" s="1"/>
  <c r="AC805" i="4"/>
  <c r="AC772" i="4"/>
  <c r="R501" i="3"/>
  <c r="AC623" i="4"/>
  <c r="R356" i="3"/>
  <c r="Z623" i="4" s="1"/>
  <c r="AC616" i="4"/>
  <c r="R344" i="3"/>
  <c r="Z616" i="4" s="1"/>
  <c r="AC624" i="4"/>
  <c r="R335" i="3"/>
  <c r="Z624" i="4" s="1"/>
  <c r="Z572" i="4"/>
  <c r="Z571" i="4"/>
  <c r="Z557" i="4"/>
  <c r="Z556" i="4"/>
  <c r="AC620" i="4"/>
  <c r="R355" i="3"/>
  <c r="Z620" i="4" s="1"/>
  <c r="AC603" i="4"/>
  <c r="R346" i="3"/>
  <c r="Z603" i="4" s="1"/>
  <c r="AC630" i="4"/>
  <c r="R334" i="3"/>
  <c r="Z630" i="4" s="1"/>
  <c r="AC569" i="4"/>
  <c r="R287" i="3"/>
  <c r="Z569" i="4" s="1"/>
  <c r="AC566" i="4"/>
  <c r="R284" i="3"/>
  <c r="Z566" i="4" s="1"/>
  <c r="AC564" i="4"/>
  <c r="R281" i="3"/>
  <c r="Z564" i="4" s="1"/>
  <c r="AC561" i="4"/>
  <c r="R278" i="3"/>
  <c r="Z561" i="4" s="1"/>
  <c r="AC558" i="4"/>
  <c r="R275" i="3"/>
  <c r="Z558" i="4" s="1"/>
  <c r="AC554" i="4"/>
  <c r="AC553" i="4"/>
  <c r="R272" i="3"/>
  <c r="T550" i="4"/>
  <c r="F12" i="1"/>
  <c r="AC546" i="4"/>
  <c r="R263" i="3"/>
  <c r="Z546" i="4" s="1"/>
  <c r="AC543" i="4"/>
  <c r="R260" i="3"/>
  <c r="Z543" i="4" s="1"/>
  <c r="AC536" i="4"/>
  <c r="R254" i="3"/>
  <c r="Z536" i="4" s="1"/>
  <c r="AC533" i="4"/>
  <c r="R251" i="3"/>
  <c r="Z533" i="4" s="1"/>
  <c r="AC522" i="4"/>
  <c r="R236" i="3"/>
  <c r="Z522" i="4" s="1"/>
  <c r="AC517" i="4"/>
  <c r="R230" i="3"/>
  <c r="Z517" i="4" s="1"/>
  <c r="AC514" i="4"/>
  <c r="R227" i="3"/>
  <c r="Z514" i="4" s="1"/>
  <c r="AC511" i="4"/>
  <c r="R224" i="3"/>
  <c r="Z511" i="4" s="1"/>
  <c r="AC504" i="4"/>
  <c r="R215" i="3"/>
  <c r="Z504" i="4" s="1"/>
  <c r="AC500" i="4"/>
  <c r="R209" i="3"/>
  <c r="Z500" i="4" s="1"/>
  <c r="AC495" i="4"/>
  <c r="R203" i="3"/>
  <c r="Z495" i="4" s="1"/>
  <c r="AC482" i="4"/>
  <c r="R191" i="3"/>
  <c r="Z482" i="4" s="1"/>
  <c r="AC479" i="4"/>
  <c r="R188" i="3"/>
  <c r="Z479" i="4" s="1"/>
  <c r="AC476" i="4"/>
  <c r="R185" i="3"/>
  <c r="Z476" i="4" s="1"/>
  <c r="AC472" i="4"/>
  <c r="R179" i="3"/>
  <c r="Z472" i="4" s="1"/>
  <c r="AC452" i="4"/>
  <c r="AC451" i="4"/>
  <c r="R158" i="3"/>
  <c r="AC629" i="4"/>
  <c r="R357" i="3"/>
  <c r="Z629" i="4" s="1"/>
  <c r="AC632" i="4"/>
  <c r="R348" i="3"/>
  <c r="Z632" i="4" s="1"/>
  <c r="AC612" i="4"/>
  <c r="R339" i="3"/>
  <c r="Z612" i="4" s="1"/>
  <c r="AC610" i="4"/>
  <c r="R330" i="3"/>
  <c r="Z610" i="4" s="1"/>
  <c r="T604" i="4"/>
  <c r="F18" i="1"/>
  <c r="AC589" i="4"/>
  <c r="R318" i="3"/>
  <c r="Z589" i="4" s="1"/>
  <c r="AC596" i="4"/>
  <c r="R294" i="3"/>
  <c r="Z596" i="4" s="1"/>
  <c r="AC562" i="4"/>
  <c r="R279" i="3"/>
  <c r="Z562" i="4" s="1"/>
  <c r="AC551" i="4"/>
  <c r="R270" i="3"/>
  <c r="Z551" i="4" s="1"/>
  <c r="AC531" i="4"/>
  <c r="R249" i="3"/>
  <c r="Z531" i="4" s="1"/>
  <c r="AC512" i="4"/>
  <c r="R225" i="3"/>
  <c r="Z512" i="4" s="1"/>
  <c r="AC501" i="4"/>
  <c r="R210" i="3"/>
  <c r="Z501" i="4" s="1"/>
  <c r="AC483" i="4"/>
  <c r="R192" i="3"/>
  <c r="Z483" i="4" s="1"/>
  <c r="AC474" i="4"/>
  <c r="R183" i="3"/>
  <c r="Z474" i="4" s="1"/>
  <c r="AC468" i="4"/>
  <c r="R174" i="3"/>
  <c r="Z468" i="4" s="1"/>
  <c r="AC459" i="4"/>
  <c r="R165" i="3"/>
  <c r="Z459" i="4" s="1"/>
  <c r="AC446" i="4"/>
  <c r="R154" i="3"/>
  <c r="Z446" i="4" s="1"/>
  <c r="AC442" i="4"/>
  <c r="R151" i="3"/>
  <c r="Z442" i="4" s="1"/>
  <c r="AC438" i="4"/>
  <c r="R147" i="3"/>
  <c r="Z438" i="4" s="1"/>
  <c r="AC435" i="4"/>
  <c r="R144" i="3"/>
  <c r="Z435" i="4" s="1"/>
  <c r="AC432" i="4"/>
  <c r="R141" i="3"/>
  <c r="Z432" i="4" s="1"/>
  <c r="AC429" i="4"/>
  <c r="R137" i="3"/>
  <c r="Z429" i="4" s="1"/>
  <c r="AC425" i="4"/>
  <c r="R134" i="3"/>
  <c r="Z425" i="4" s="1"/>
  <c r="AC422" i="4"/>
  <c r="R131" i="3"/>
  <c r="Z422" i="4" s="1"/>
  <c r="F65" i="1"/>
  <c r="E65" i="1" s="1"/>
  <c r="AC419" i="4"/>
  <c r="R128" i="3"/>
  <c r="Z419" i="4" s="1"/>
  <c r="AC416" i="4"/>
  <c r="R125" i="3"/>
  <c r="Z416" i="4" s="1"/>
  <c r="AC413" i="4"/>
  <c r="R121" i="3"/>
  <c r="Z413" i="4" s="1"/>
  <c r="AC410" i="4"/>
  <c r="R118" i="3"/>
  <c r="Z410" i="4" s="1"/>
  <c r="AC403" i="4"/>
  <c r="R112" i="3"/>
  <c r="Z403" i="4" s="1"/>
  <c r="AC399" i="4"/>
  <c r="R108" i="3"/>
  <c r="Z399" i="4" s="1"/>
  <c r="AC395" i="4"/>
  <c r="R103" i="3"/>
  <c r="Z395" i="4" s="1"/>
  <c r="AC384" i="4"/>
  <c r="R88" i="3"/>
  <c r="Z384" i="4" s="1"/>
  <c r="AC372" i="4"/>
  <c r="R67" i="3"/>
  <c r="Z372" i="4" s="1"/>
  <c r="AC361" i="4"/>
  <c r="R58" i="3"/>
  <c r="Z361" i="4" s="1"/>
  <c r="AC356" i="4"/>
  <c r="R52" i="3"/>
  <c r="Z356" i="4" s="1"/>
  <c r="AC348" i="4"/>
  <c r="R41" i="3"/>
  <c r="Z348" i="4" s="1"/>
  <c r="AF344" i="4"/>
  <c r="AF343" i="4"/>
  <c r="AC341" i="4"/>
  <c r="R35" i="3"/>
  <c r="Z341" i="4" s="1"/>
  <c r="AC338" i="4"/>
  <c r="R32" i="3"/>
  <c r="Z338" i="4" s="1"/>
  <c r="AC335" i="4"/>
  <c r="R29" i="3"/>
  <c r="Z335" i="4" s="1"/>
  <c r="AC332" i="4"/>
  <c r="R26" i="3"/>
  <c r="Z332" i="4" s="1"/>
  <c r="AC329" i="4"/>
  <c r="R23" i="3"/>
  <c r="Z329" i="4" s="1"/>
  <c r="AC327" i="4"/>
  <c r="R20" i="3"/>
  <c r="Z327" i="4" s="1"/>
  <c r="AC324" i="4"/>
  <c r="R17" i="3"/>
  <c r="Z324" i="4" s="1"/>
  <c r="AC315" i="4"/>
  <c r="R14" i="3"/>
  <c r="Z315" i="4" s="1"/>
  <c r="AC319" i="4"/>
  <c r="R11" i="3"/>
  <c r="Z319" i="4" s="1"/>
  <c r="T314" i="4"/>
  <c r="F17" i="1"/>
  <c r="E57" i="1"/>
  <c r="AC391" i="4"/>
  <c r="R99" i="3"/>
  <c r="Z391" i="4" s="1"/>
  <c r="AC382" i="4"/>
  <c r="R82" i="3"/>
  <c r="Z382" i="4" s="1"/>
  <c r="AC378" i="4"/>
  <c r="R77" i="3"/>
  <c r="Z378" i="4" s="1"/>
  <c r="AC364" i="4"/>
  <c r="R60" i="3"/>
  <c r="Z364" i="4" s="1"/>
  <c r="AC336" i="4"/>
  <c r="R30" i="3"/>
  <c r="Z336" i="4" s="1"/>
  <c r="AC325" i="4"/>
  <c r="R18" i="3"/>
  <c r="Z325" i="4" s="1"/>
  <c r="AC318" i="4"/>
  <c r="R9" i="3"/>
  <c r="Z318" i="4" s="1"/>
  <c r="AC386" i="4"/>
  <c r="R92" i="3"/>
  <c r="Z386" i="4" s="1"/>
  <c r="AC380" i="4"/>
  <c r="R80" i="3"/>
  <c r="Z380" i="4" s="1"/>
  <c r="AC373" i="4"/>
  <c r="R68" i="3"/>
  <c r="Z373" i="4" s="1"/>
  <c r="AC363" i="4"/>
  <c r="AC362" i="4"/>
  <c r="R59" i="3"/>
  <c r="AC360" i="4"/>
  <c r="R56" i="3"/>
  <c r="Z360" i="4" s="1"/>
  <c r="T882" i="4"/>
  <c r="F21" i="1"/>
  <c r="T809" i="4"/>
  <c r="F19" i="1"/>
  <c r="AC816" i="4"/>
  <c r="R563" i="3"/>
  <c r="Z816" i="4" s="1"/>
  <c r="AC834" i="4"/>
  <c r="R560" i="3"/>
  <c r="Z834" i="4" s="1"/>
  <c r="AC813" i="4"/>
  <c r="R557" i="3"/>
  <c r="Z813" i="4" s="1"/>
  <c r="AC835" i="4"/>
  <c r="R554" i="3"/>
  <c r="Z835" i="4" s="1"/>
  <c r="AC828" i="4"/>
  <c r="R551" i="3"/>
  <c r="Z828" i="4" s="1"/>
  <c r="AC822" i="4"/>
  <c r="R548" i="3"/>
  <c r="Z822" i="4" s="1"/>
  <c r="AC827" i="4"/>
  <c r="R545" i="3"/>
  <c r="Z827" i="4" s="1"/>
  <c r="AC836" i="4"/>
  <c r="R542" i="3"/>
  <c r="Z836" i="4" s="1"/>
  <c r="AC814" i="4"/>
  <c r="R539" i="3"/>
  <c r="Z814" i="4" s="1"/>
  <c r="AC807" i="4"/>
  <c r="R536" i="3"/>
  <c r="Z807" i="4" s="1"/>
  <c r="E19" i="1"/>
  <c r="AC770" i="4"/>
  <c r="R533" i="3"/>
  <c r="Z770" i="4" s="1"/>
  <c r="AC768" i="4"/>
  <c r="R530" i="3"/>
  <c r="Z768" i="4" s="1"/>
  <c r="AC765" i="4"/>
  <c r="R527" i="3"/>
  <c r="Z765" i="4" s="1"/>
  <c r="AC766" i="4"/>
  <c r="R524" i="3"/>
  <c r="Z766" i="4" s="1"/>
  <c r="AC786" i="4"/>
  <c r="R515" i="3"/>
  <c r="Z786" i="4" s="1"/>
  <c r="AC783" i="4"/>
  <c r="R506" i="3"/>
  <c r="Z783" i="4" s="1"/>
  <c r="AC784" i="4"/>
  <c r="R500" i="3"/>
  <c r="Z784" i="4" s="1"/>
  <c r="AC789" i="4"/>
  <c r="R487" i="3"/>
  <c r="Z789" i="4" s="1"/>
  <c r="AC760" i="4"/>
  <c r="R484" i="3"/>
  <c r="Z760" i="4" s="1"/>
  <c r="AC778" i="4"/>
  <c r="R481" i="3"/>
  <c r="Z778" i="4" s="1"/>
  <c r="E9" i="1"/>
  <c r="AC748" i="4"/>
  <c r="R478" i="3"/>
  <c r="Z748" i="4" s="1"/>
  <c r="AC741" i="4"/>
  <c r="R475" i="3"/>
  <c r="Z741" i="4" s="1"/>
  <c r="AC747" i="4"/>
  <c r="R472" i="3"/>
  <c r="Z747" i="4" s="1"/>
  <c r="AC749" i="4"/>
  <c r="R469" i="3"/>
  <c r="Z749" i="4" s="1"/>
  <c r="AC737" i="4"/>
  <c r="R466" i="3"/>
  <c r="Z737" i="4" s="1"/>
  <c r="AC733" i="4"/>
  <c r="R463" i="3"/>
  <c r="Z733" i="4" s="1"/>
  <c r="AC735" i="4"/>
  <c r="R460" i="3"/>
  <c r="Z735" i="4" s="1"/>
  <c r="AC730" i="4"/>
  <c r="R457" i="3"/>
  <c r="Z730" i="4" s="1"/>
  <c r="AC721" i="4"/>
  <c r="R454" i="3"/>
  <c r="Z721" i="4" s="1"/>
  <c r="AC734" i="4"/>
  <c r="R451" i="3"/>
  <c r="Z734" i="4" s="1"/>
  <c r="AC711" i="4"/>
  <c r="R448" i="3"/>
  <c r="Z711" i="4" s="1"/>
  <c r="AC713" i="4"/>
  <c r="R445" i="3"/>
  <c r="Z713" i="4" s="1"/>
  <c r="AC732" i="4"/>
  <c r="R442" i="3"/>
  <c r="Z732" i="4" s="1"/>
  <c r="AC758" i="4"/>
  <c r="R523" i="3"/>
  <c r="Z758" i="4" s="1"/>
  <c r="AC779" i="4"/>
  <c r="R514" i="3"/>
  <c r="Z779" i="4" s="1"/>
  <c r="AC782" i="4"/>
  <c r="R505" i="3"/>
  <c r="Z782" i="4" s="1"/>
  <c r="AC806" i="4"/>
  <c r="AC761" i="4"/>
  <c r="R499" i="3"/>
  <c r="AC753" i="4"/>
  <c r="R496" i="3"/>
  <c r="Z753" i="4" s="1"/>
  <c r="AC781" i="4"/>
  <c r="R490" i="3"/>
  <c r="Z781" i="4" s="1"/>
  <c r="AC792" i="4"/>
  <c r="R485" i="3"/>
  <c r="Z792" i="4" s="1"/>
  <c r="AC744" i="4"/>
  <c r="R476" i="3"/>
  <c r="Z744" i="4" s="1"/>
  <c r="AC746" i="4"/>
  <c r="R467" i="3"/>
  <c r="Z746" i="4" s="1"/>
  <c r="E26" i="1"/>
  <c r="AC723" i="4"/>
  <c r="R455" i="3"/>
  <c r="Z723" i="4" s="1"/>
  <c r="AC719" i="4"/>
  <c r="R446" i="3"/>
  <c r="Z719" i="4" s="1"/>
  <c r="AC712" i="4"/>
  <c r="R437" i="3"/>
  <c r="Z712" i="4" s="1"/>
  <c r="AC692" i="4"/>
  <c r="R428" i="3"/>
  <c r="Z692" i="4" s="1"/>
  <c r="AC685" i="4"/>
  <c r="R421" i="3"/>
  <c r="Z685" i="4" s="1"/>
  <c r="AC687" i="4"/>
  <c r="R418" i="3"/>
  <c r="Z687" i="4" s="1"/>
  <c r="AC703" i="4"/>
  <c r="R415" i="3"/>
  <c r="Z703" i="4" s="1"/>
  <c r="AC691" i="4"/>
  <c r="R412" i="3"/>
  <c r="Z691" i="4" s="1"/>
  <c r="AC683" i="4"/>
  <c r="R409" i="3"/>
  <c r="Z683" i="4" s="1"/>
  <c r="AC666" i="4"/>
  <c r="R406" i="3"/>
  <c r="Z666" i="4" s="1"/>
  <c r="AC679" i="4"/>
  <c r="R403" i="3"/>
  <c r="Z679" i="4" s="1"/>
  <c r="AC676" i="4"/>
  <c r="R400" i="3"/>
  <c r="Z676" i="4" s="1"/>
  <c r="AC664" i="4"/>
  <c r="R397" i="3"/>
  <c r="Z664" i="4" s="1"/>
  <c r="AC672" i="4"/>
  <c r="R394" i="3"/>
  <c r="Z672" i="4" s="1"/>
  <c r="AC669" i="4"/>
  <c r="R391" i="3"/>
  <c r="Z669" i="4" s="1"/>
  <c r="E30" i="1"/>
  <c r="AC652" i="4"/>
  <c r="R388" i="3"/>
  <c r="Z652" i="4" s="1"/>
  <c r="AC661" i="4"/>
  <c r="R385" i="3"/>
  <c r="Z661" i="4" s="1"/>
  <c r="AC662" i="4"/>
  <c r="R382" i="3"/>
  <c r="Z662" i="4" s="1"/>
  <c r="AC655" i="4"/>
  <c r="R379" i="3"/>
  <c r="Z655" i="4" s="1"/>
  <c r="E29" i="1"/>
  <c r="AC649" i="4"/>
  <c r="R376" i="3"/>
  <c r="Z649" i="4" s="1"/>
  <c r="AC645" i="4"/>
  <c r="R373" i="3"/>
  <c r="Z645" i="4" s="1"/>
  <c r="AC641" i="4"/>
  <c r="R366" i="3"/>
  <c r="Z641" i="4" s="1"/>
  <c r="AC619" i="4"/>
  <c r="R361" i="3"/>
  <c r="Z619" i="4" s="1"/>
  <c r="AC801" i="4"/>
  <c r="R522" i="3"/>
  <c r="Z801" i="4" s="1"/>
  <c r="AC795" i="4"/>
  <c r="R504" i="3"/>
  <c r="Z795" i="4" s="1"/>
  <c r="AC771" i="4"/>
  <c r="AC752" i="4"/>
  <c r="R495" i="3"/>
  <c r="AC790" i="4"/>
  <c r="R492" i="3"/>
  <c r="Z790" i="4" s="1"/>
  <c r="AC631" i="4"/>
  <c r="R359" i="3"/>
  <c r="Z631" i="4" s="1"/>
  <c r="AC622" i="4"/>
  <c r="R347" i="3"/>
  <c r="Z622" i="4" s="1"/>
  <c r="AC606" i="4"/>
  <c r="R338" i="3"/>
  <c r="Z606" i="4" s="1"/>
  <c r="AC617" i="4"/>
  <c r="R329" i="3"/>
  <c r="Z617" i="4" s="1"/>
  <c r="AC628" i="4"/>
  <c r="R358" i="3"/>
  <c r="Z628" i="4" s="1"/>
  <c r="AC633" i="4"/>
  <c r="R349" i="3"/>
  <c r="Z633" i="4" s="1"/>
  <c r="AC607" i="4"/>
  <c r="R340" i="3"/>
  <c r="Z607" i="4" s="1"/>
  <c r="AC601" i="4"/>
  <c r="R328" i="3"/>
  <c r="Z601" i="4" s="1"/>
  <c r="T586" i="4"/>
  <c r="F25" i="1"/>
  <c r="T533" i="4"/>
  <c r="F11" i="1"/>
  <c r="AC528" i="4"/>
  <c r="R245" i="3"/>
  <c r="Z528" i="4" s="1"/>
  <c r="AC525" i="4"/>
  <c r="R242" i="3"/>
  <c r="Z525" i="4" s="1"/>
  <c r="AC523" i="4"/>
  <c r="R239" i="3"/>
  <c r="Z523" i="4" s="1"/>
  <c r="AC508" i="4"/>
  <c r="R218" i="3"/>
  <c r="Z508" i="4" s="1"/>
  <c r="T500" i="4"/>
  <c r="F16" i="1"/>
  <c r="AC499" i="4"/>
  <c r="AC498" i="4"/>
  <c r="R206" i="3"/>
  <c r="E16" i="1"/>
  <c r="AC486" i="4"/>
  <c r="AC485" i="4"/>
  <c r="R194" i="3"/>
  <c r="T482" i="4"/>
  <c r="G59" i="1"/>
  <c r="AC467" i="4"/>
  <c r="R173" i="3"/>
  <c r="Z467" i="4" s="1"/>
  <c r="AC464" i="4"/>
  <c r="R170" i="3"/>
  <c r="Z464" i="4" s="1"/>
  <c r="AC461" i="4"/>
  <c r="R167" i="3"/>
  <c r="Z461" i="4" s="1"/>
  <c r="AC458" i="4"/>
  <c r="R164" i="3"/>
  <c r="Z458" i="4" s="1"/>
  <c r="AC455" i="4"/>
  <c r="R161" i="3"/>
  <c r="Z455" i="4" s="1"/>
  <c r="AC627" i="4"/>
  <c r="R360" i="3"/>
  <c r="Z627" i="4" s="1"/>
  <c r="AC605" i="4"/>
  <c r="R351" i="3"/>
  <c r="Z605" i="4" s="1"/>
  <c r="AC614" i="4"/>
  <c r="R342" i="3"/>
  <c r="Z614" i="4" s="1"/>
  <c r="AC602" i="4"/>
  <c r="R333" i="3"/>
  <c r="Z602" i="4" s="1"/>
  <c r="AC594" i="4"/>
  <c r="R291" i="3"/>
  <c r="Z594" i="4" s="1"/>
  <c r="E25" i="1"/>
  <c r="AC570" i="4"/>
  <c r="R288" i="3"/>
  <c r="Z570" i="4" s="1"/>
  <c r="AC559" i="4"/>
  <c r="R276" i="3"/>
  <c r="Z559" i="4" s="1"/>
  <c r="AC555" i="4"/>
  <c r="R273" i="3"/>
  <c r="Z555" i="4" s="1"/>
  <c r="AC548" i="4"/>
  <c r="R267" i="3"/>
  <c r="Z548" i="4" s="1"/>
  <c r="AC529" i="4"/>
  <c r="R246" i="3"/>
  <c r="Z529" i="4" s="1"/>
  <c r="E11" i="1"/>
  <c r="AC518" i="4"/>
  <c r="R231" i="3"/>
  <c r="Z518" i="4" s="1"/>
  <c r="AC489" i="4"/>
  <c r="R198" i="3"/>
  <c r="Z489" i="4" s="1"/>
  <c r="AC480" i="4"/>
  <c r="R189" i="3"/>
  <c r="Z480" i="4" s="1"/>
  <c r="AC473" i="4"/>
  <c r="R180" i="3"/>
  <c r="Z473" i="4" s="1"/>
  <c r="AC465" i="4"/>
  <c r="R171" i="3"/>
  <c r="Z465" i="4" s="1"/>
  <c r="E8" i="1"/>
  <c r="AC456" i="4"/>
  <c r="R162" i="3"/>
  <c r="Z456" i="4" s="1"/>
  <c r="F66" i="1"/>
  <c r="E66" i="1" s="1"/>
  <c r="AC445" i="4"/>
  <c r="R153" i="3"/>
  <c r="Z445" i="4" s="1"/>
  <c r="AC437" i="4"/>
  <c r="R146" i="3"/>
  <c r="Z437" i="4" s="1"/>
  <c r="AC434" i="4"/>
  <c r="R143" i="3"/>
  <c r="Z434" i="4" s="1"/>
  <c r="AC431" i="4"/>
  <c r="R140" i="3"/>
  <c r="Z431" i="4" s="1"/>
  <c r="AC428" i="4"/>
  <c r="R136" i="3"/>
  <c r="Z428" i="4" s="1"/>
  <c r="AC424" i="4"/>
  <c r="R133" i="3"/>
  <c r="Z424" i="4" s="1"/>
  <c r="AC421" i="4"/>
  <c r="R130" i="3"/>
  <c r="Z421" i="4" s="1"/>
  <c r="AC418" i="4"/>
  <c r="R127" i="3"/>
  <c r="Z418" i="4" s="1"/>
  <c r="AC415" i="4"/>
  <c r="R123" i="3"/>
  <c r="Z415" i="4" s="1"/>
  <c r="AC412" i="4"/>
  <c r="R120" i="3"/>
  <c r="Z412" i="4" s="1"/>
  <c r="AC409" i="4"/>
  <c r="R117" i="3"/>
  <c r="Z409" i="4" s="1"/>
  <c r="AC405" i="4"/>
  <c r="R114" i="3"/>
  <c r="Z405" i="4" s="1"/>
  <c r="AC402" i="4"/>
  <c r="R111" i="3"/>
  <c r="Z402" i="4" s="1"/>
  <c r="Z506" i="4"/>
  <c r="Z505" i="4"/>
  <c r="Z407" i="4"/>
  <c r="Z406" i="4"/>
  <c r="AC397" i="4"/>
  <c r="R106" i="3"/>
  <c r="Z397" i="4" s="1"/>
  <c r="AC390" i="4"/>
  <c r="R97" i="3"/>
  <c r="Z390" i="4" s="1"/>
  <c r="AC385" i="4"/>
  <c r="R90" i="3"/>
  <c r="Z385" i="4" s="1"/>
  <c r="AC345" i="4"/>
  <c r="R38" i="3"/>
  <c r="Z345" i="4" s="1"/>
  <c r="E10" i="1"/>
  <c r="F59" i="1"/>
  <c r="Z538" i="4"/>
  <c r="Z537" i="4"/>
  <c r="Z493" i="4"/>
  <c r="Z492" i="4"/>
  <c r="AC394" i="4"/>
  <c r="R102" i="3"/>
  <c r="Z394" i="4" s="1"/>
  <c r="AC377" i="4"/>
  <c r="R75" i="3"/>
  <c r="Z377" i="4" s="1"/>
  <c r="AC387" i="4"/>
  <c r="R93" i="3"/>
  <c r="Z387" i="4" s="1"/>
  <c r="AC367" i="4"/>
  <c r="R63" i="3"/>
  <c r="Z367" i="4" s="1"/>
  <c r="F63" i="1"/>
  <c r="E63" i="1" s="1"/>
  <c r="AC358" i="4"/>
  <c r="AC357" i="4"/>
  <c r="R54" i="3"/>
  <c r="AC355" i="4"/>
  <c r="R51" i="3"/>
  <c r="Z355" i="4" s="1"/>
  <c r="AC342" i="4"/>
  <c r="R36" i="3"/>
  <c r="Z342" i="4" s="1"/>
  <c r="AC333" i="4"/>
  <c r="R27" i="3"/>
  <c r="Z333" i="4" s="1"/>
  <c r="AC322" i="4"/>
  <c r="R15" i="3"/>
  <c r="Z322" i="4" s="1"/>
  <c r="AC393" i="4"/>
  <c r="R101" i="3"/>
  <c r="Z393" i="4" s="1"/>
  <c r="AC376" i="4"/>
  <c r="R72" i="3"/>
  <c r="Z376" i="4" s="1"/>
  <c r="AC369" i="4"/>
  <c r="AC368" i="4"/>
  <c r="R65" i="3"/>
  <c r="AC366" i="4"/>
  <c r="R62" i="3"/>
  <c r="Z366" i="4" s="1"/>
  <c r="Z344" i="4"/>
  <c r="Z343" i="4"/>
  <c r="T891" i="4"/>
  <c r="F22" i="1"/>
  <c r="AC831" i="4"/>
  <c r="R562" i="3"/>
  <c r="Z831" i="4" s="1"/>
  <c r="AC818" i="4"/>
  <c r="R559" i="3"/>
  <c r="Z818" i="4" s="1"/>
  <c r="AC825" i="4"/>
  <c r="R556" i="3"/>
  <c r="Z825" i="4" s="1"/>
  <c r="AC823" i="4"/>
  <c r="R553" i="3"/>
  <c r="Z823" i="4" s="1"/>
  <c r="AC832" i="4"/>
  <c r="R550" i="3"/>
  <c r="Z832" i="4" s="1"/>
  <c r="AC820" i="4"/>
  <c r="R547" i="3"/>
  <c r="Z820" i="4" s="1"/>
  <c r="AC808" i="4"/>
  <c r="R544" i="3"/>
  <c r="Z808" i="4" s="1"/>
  <c r="AC829" i="4"/>
  <c r="R541" i="3"/>
  <c r="Z829" i="4" s="1"/>
  <c r="AC811" i="4"/>
  <c r="R538" i="3"/>
  <c r="Z811" i="4" s="1"/>
  <c r="AC802" i="4"/>
  <c r="R535" i="3"/>
  <c r="Z802" i="4" s="1"/>
  <c r="AC785" i="4"/>
  <c r="R532" i="3"/>
  <c r="Z785" i="4" s="1"/>
  <c r="AC767" i="4"/>
  <c r="R529" i="3"/>
  <c r="Z767" i="4" s="1"/>
  <c r="AC759" i="4"/>
  <c r="R526" i="3"/>
  <c r="Z759" i="4" s="1"/>
  <c r="T843" i="4"/>
  <c r="T837" i="4"/>
  <c r="AC764" i="4"/>
  <c r="R518" i="3"/>
  <c r="Z764" i="4" s="1"/>
  <c r="AC780" i="4"/>
  <c r="R509" i="3"/>
  <c r="Z780" i="4" s="1"/>
  <c r="AC798" i="4"/>
  <c r="R497" i="3"/>
  <c r="Z798" i="4" s="1"/>
  <c r="AC787" i="4"/>
  <c r="R491" i="3"/>
  <c r="Z787" i="4" s="1"/>
  <c r="T778" i="4"/>
  <c r="F9" i="1"/>
  <c r="T749" i="4"/>
  <c r="F26" i="1"/>
  <c r="AC716" i="4"/>
  <c r="R436" i="3"/>
  <c r="Z716" i="4" s="1"/>
  <c r="E15" i="1"/>
  <c r="AC698" i="4"/>
  <c r="R433" i="3"/>
  <c r="Z698" i="4" s="1"/>
  <c r="AC702" i="4"/>
  <c r="R430" i="3"/>
  <c r="Z702" i="4" s="1"/>
  <c r="AC706" i="4"/>
  <c r="R427" i="3"/>
  <c r="Z706" i="4" s="1"/>
  <c r="AC689" i="4"/>
  <c r="R424" i="3"/>
  <c r="Z689" i="4" s="1"/>
  <c r="AC788" i="4"/>
  <c r="R517" i="3"/>
  <c r="Z788" i="4" s="1"/>
  <c r="AC796" i="4"/>
  <c r="R508" i="3"/>
  <c r="Z796" i="4" s="1"/>
  <c r="AC793" i="4"/>
  <c r="R493" i="3"/>
  <c r="Z793" i="4" s="1"/>
  <c r="AC803" i="4"/>
  <c r="R482" i="3"/>
  <c r="Z803" i="4" s="1"/>
  <c r="AC750" i="4"/>
  <c r="R473" i="3"/>
  <c r="Z750" i="4" s="1"/>
  <c r="AC710" i="4"/>
  <c r="R461" i="3"/>
  <c r="Z710" i="4" s="1"/>
  <c r="AC728" i="4"/>
  <c r="R452" i="3"/>
  <c r="Z728" i="4" s="1"/>
  <c r="AC736" i="4"/>
  <c r="R443" i="3"/>
  <c r="Z736" i="4" s="1"/>
  <c r="AC694" i="4"/>
  <c r="R434" i="3"/>
  <c r="Z694" i="4" s="1"/>
  <c r="AC696" i="4"/>
  <c r="R425" i="3"/>
  <c r="Z696" i="4" s="1"/>
  <c r="AC695" i="4"/>
  <c r="R420" i="3"/>
  <c r="Z695" i="4" s="1"/>
  <c r="AC699" i="4"/>
  <c r="R417" i="3"/>
  <c r="Z699" i="4" s="1"/>
  <c r="AC688" i="4"/>
  <c r="R414" i="3"/>
  <c r="Z688" i="4" s="1"/>
  <c r="AC684" i="4"/>
  <c r="R411" i="3"/>
  <c r="Z684" i="4" s="1"/>
  <c r="E23" i="1"/>
  <c r="AC682" i="4"/>
  <c r="R408" i="3"/>
  <c r="Z682" i="4" s="1"/>
  <c r="AC681" i="4"/>
  <c r="R405" i="3"/>
  <c r="Z681" i="4" s="1"/>
  <c r="AC678" i="4"/>
  <c r="R402" i="3"/>
  <c r="Z678" i="4" s="1"/>
  <c r="AC675" i="4"/>
  <c r="R399" i="3"/>
  <c r="Z675" i="4" s="1"/>
  <c r="AC674" i="4"/>
  <c r="R396" i="3"/>
  <c r="Z674" i="4" s="1"/>
  <c r="AC671" i="4"/>
  <c r="R393" i="3"/>
  <c r="Z671" i="4" s="1"/>
  <c r="AC657" i="4"/>
  <c r="R390" i="3"/>
  <c r="Z657" i="4" s="1"/>
  <c r="AC653" i="4"/>
  <c r="R387" i="3"/>
  <c r="Z653" i="4" s="1"/>
  <c r="AC659" i="4"/>
  <c r="R384" i="3"/>
  <c r="Z659" i="4" s="1"/>
  <c r="AC656" i="4"/>
  <c r="R381" i="3"/>
  <c r="Z656" i="4" s="1"/>
  <c r="AC651" i="4"/>
  <c r="R378" i="3"/>
  <c r="Z651" i="4" s="1"/>
  <c r="AC648" i="4"/>
  <c r="R375" i="3"/>
  <c r="Z648" i="4" s="1"/>
  <c r="AC638" i="4"/>
  <c r="R370" i="3"/>
  <c r="Z638" i="4" s="1"/>
  <c r="AC642" i="4"/>
  <c r="R365" i="3"/>
  <c r="Z642" i="4" s="1"/>
  <c r="AC646" i="4"/>
  <c r="AC636" i="4"/>
  <c r="R364" i="3"/>
  <c r="AC640" i="4"/>
  <c r="R363" i="3"/>
  <c r="Z640" i="4" s="1"/>
  <c r="E20" i="1"/>
  <c r="AC791" i="4"/>
  <c r="R525" i="3"/>
  <c r="Z791" i="4" s="1"/>
  <c r="AC800" i="4"/>
  <c r="R513" i="3"/>
  <c r="Z800" i="4" s="1"/>
  <c r="AC756" i="4"/>
  <c r="R498" i="3"/>
  <c r="Z756" i="4" s="1"/>
  <c r="AC613" i="4"/>
  <c r="R353" i="3"/>
  <c r="Z613" i="4" s="1"/>
  <c r="AC615" i="4"/>
  <c r="R341" i="3"/>
  <c r="Z615" i="4" s="1"/>
  <c r="AC625" i="4"/>
  <c r="R332" i="3"/>
  <c r="Z625" i="4" s="1"/>
  <c r="AC600" i="4"/>
  <c r="R352" i="3"/>
  <c r="Z600" i="4" s="1"/>
  <c r="AC626" i="4"/>
  <c r="R343" i="3"/>
  <c r="Z626" i="4" s="1"/>
  <c r="AC611" i="4"/>
  <c r="R331" i="3"/>
  <c r="Z611" i="4" s="1"/>
  <c r="AC573" i="4"/>
  <c r="R290" i="3"/>
  <c r="Z573" i="4" s="1"/>
  <c r="AC550" i="4"/>
  <c r="R269" i="3"/>
  <c r="Z550" i="4" s="1"/>
  <c r="E12" i="1"/>
  <c r="AC541" i="4"/>
  <c r="AC540" i="4"/>
  <c r="R257" i="3"/>
  <c r="AC520" i="4"/>
  <c r="AC519" i="4"/>
  <c r="R233" i="3"/>
  <c r="AC491" i="4"/>
  <c r="R200" i="3"/>
  <c r="Z491" i="4" s="1"/>
  <c r="AC488" i="4"/>
  <c r="R197" i="3"/>
  <c r="Z488" i="4" s="1"/>
  <c r="T467" i="4"/>
  <c r="F8" i="1"/>
  <c r="T455" i="4"/>
  <c r="F7" i="1"/>
  <c r="AC621" i="4"/>
  <c r="R354" i="3"/>
  <c r="Z621" i="4" s="1"/>
  <c r="AC618" i="4"/>
  <c r="R345" i="3"/>
  <c r="Z618" i="4" s="1"/>
  <c r="AC609" i="4"/>
  <c r="R336" i="3"/>
  <c r="Z609" i="4" s="1"/>
  <c r="AC634" i="4"/>
  <c r="R327" i="3"/>
  <c r="Z634" i="4" s="1"/>
  <c r="AC604" i="4"/>
  <c r="R324" i="3"/>
  <c r="Z604" i="4" s="1"/>
  <c r="E18" i="1"/>
  <c r="AC579" i="4"/>
  <c r="R315" i="3"/>
  <c r="Z579" i="4" s="1"/>
  <c r="AC585" i="4"/>
  <c r="R312" i="3"/>
  <c r="Z585" i="4" s="1"/>
  <c r="AC578" i="4"/>
  <c r="R309" i="3"/>
  <c r="Z578" i="4" s="1"/>
  <c r="AC581" i="4"/>
  <c r="R306" i="3"/>
  <c r="Z581" i="4" s="1"/>
  <c r="AC593" i="4"/>
  <c r="R303" i="3"/>
  <c r="Z593" i="4" s="1"/>
  <c r="AC591" i="4"/>
  <c r="R300" i="3"/>
  <c r="Z591" i="4" s="1"/>
  <c r="AC597" i="4"/>
  <c r="R297" i="3"/>
  <c r="Z597" i="4" s="1"/>
  <c r="AC567" i="4"/>
  <c r="R285" i="3"/>
  <c r="Z567" i="4" s="1"/>
  <c r="AC544" i="4"/>
  <c r="R261" i="3"/>
  <c r="Z544" i="4" s="1"/>
  <c r="AC534" i="4"/>
  <c r="R252" i="3"/>
  <c r="Z534" i="4" s="1"/>
  <c r="AC526" i="4"/>
  <c r="R243" i="3"/>
  <c r="Z526" i="4" s="1"/>
  <c r="AC515" i="4"/>
  <c r="R228" i="3"/>
  <c r="Z515" i="4" s="1"/>
  <c r="AC502" i="4"/>
  <c r="R213" i="3"/>
  <c r="Z502" i="4" s="1"/>
  <c r="AC496" i="4"/>
  <c r="R204" i="3"/>
  <c r="Z496" i="4" s="1"/>
  <c r="AC477" i="4"/>
  <c r="R186" i="3"/>
  <c r="Z477" i="4" s="1"/>
  <c r="AC470" i="4"/>
  <c r="R177" i="3"/>
  <c r="Z470" i="4" s="1"/>
  <c r="AC462" i="4"/>
  <c r="R168" i="3"/>
  <c r="Z462" i="4" s="1"/>
  <c r="AC453" i="4"/>
  <c r="R159" i="3"/>
  <c r="Z453" i="4" s="1"/>
  <c r="AC447" i="4"/>
  <c r="R155" i="3"/>
  <c r="Z447" i="4" s="1"/>
  <c r="AC439" i="4"/>
  <c r="R148" i="3"/>
  <c r="Z439" i="4" s="1"/>
  <c r="AC436" i="4"/>
  <c r="R145" i="3"/>
  <c r="Z436" i="4" s="1"/>
  <c r="AC433" i="4"/>
  <c r="R142" i="3"/>
  <c r="Z433" i="4" s="1"/>
  <c r="AC430" i="4"/>
  <c r="R139" i="3"/>
  <c r="Z430" i="4" s="1"/>
  <c r="AC423" i="4"/>
  <c r="R132" i="3"/>
  <c r="Z423" i="4" s="1"/>
  <c r="AC420" i="4"/>
  <c r="R129" i="3"/>
  <c r="Z420" i="4" s="1"/>
  <c r="AC417" i="4"/>
  <c r="R126" i="3"/>
  <c r="Z417" i="4" s="1"/>
  <c r="AC414" i="4"/>
  <c r="R122" i="3"/>
  <c r="Z414" i="4" s="1"/>
  <c r="AC411" i="4"/>
  <c r="R119" i="3"/>
  <c r="Z411" i="4" s="1"/>
  <c r="AC408" i="4"/>
  <c r="R116" i="3"/>
  <c r="Z408" i="4" s="1"/>
  <c r="AC404" i="4"/>
  <c r="R113" i="3"/>
  <c r="Z404" i="4" s="1"/>
  <c r="AC392" i="4"/>
  <c r="R100" i="3"/>
  <c r="Z392" i="4" s="1"/>
  <c r="AC381" i="4"/>
  <c r="R81" i="3"/>
  <c r="Z381" i="4" s="1"/>
  <c r="AC365" i="4"/>
  <c r="R61" i="3"/>
  <c r="Z365" i="4" s="1"/>
  <c r="AC359" i="4"/>
  <c r="R55" i="3"/>
  <c r="Z359" i="4" s="1"/>
  <c r="AC354" i="4"/>
  <c r="R50" i="3"/>
  <c r="Z354" i="4" s="1"/>
  <c r="AC352" i="4"/>
  <c r="R47" i="3"/>
  <c r="Z352" i="4" s="1"/>
  <c r="T345" i="4"/>
  <c r="F10" i="1"/>
  <c r="AC317" i="4"/>
  <c r="R8" i="3"/>
  <c r="Z317" i="4" s="1"/>
  <c r="AC314" i="4"/>
  <c r="R5" i="3"/>
  <c r="Z314" i="4" s="1"/>
  <c r="E17" i="1"/>
  <c r="F61" i="1"/>
  <c r="E61" i="1" s="1"/>
  <c r="E58" i="1"/>
  <c r="Z449" i="4"/>
  <c r="Z448" i="4"/>
  <c r="Z441" i="4"/>
  <c r="Z440" i="4"/>
  <c r="Z427" i="4"/>
  <c r="Z426" i="4"/>
  <c r="AC396" i="4"/>
  <c r="R105" i="3"/>
  <c r="Z396" i="4" s="1"/>
  <c r="AC389" i="4"/>
  <c r="R96" i="3"/>
  <c r="Z389" i="4" s="1"/>
  <c r="E7" i="1"/>
  <c r="AC379" i="4"/>
  <c r="R79" i="3"/>
  <c r="Z379" i="4" s="1"/>
  <c r="AC374" i="4"/>
  <c r="AC375" i="4"/>
  <c r="R69" i="3"/>
  <c r="F62" i="1"/>
  <c r="E62" i="1" s="1"/>
  <c r="AC370" i="4"/>
  <c r="AC371" i="4"/>
  <c r="R66" i="3"/>
  <c r="AC349" i="4"/>
  <c r="R42" i="3"/>
  <c r="Z349" i="4" s="1"/>
  <c r="AC347" i="4"/>
  <c r="AC346" i="4"/>
  <c r="R39" i="3"/>
  <c r="AC339" i="4"/>
  <c r="R33" i="3"/>
  <c r="Z339" i="4" s="1"/>
  <c r="AC330" i="4"/>
  <c r="R24" i="3"/>
  <c r="Z330" i="4" s="1"/>
  <c r="AC320" i="4"/>
  <c r="R12" i="3"/>
  <c r="Z320" i="4" s="1"/>
  <c r="Z444" i="4"/>
  <c r="Z443" i="4"/>
  <c r="Z401" i="4"/>
  <c r="Z400" i="4"/>
  <c r="AC398" i="4"/>
  <c r="R107" i="3"/>
  <c r="Z398" i="4" s="1"/>
  <c r="AC383" i="4"/>
  <c r="R87" i="3"/>
  <c r="Z383" i="4" s="1"/>
  <c r="AC388" i="4"/>
  <c r="R94" i="3"/>
  <c r="Z388" i="4" s="1"/>
  <c r="E13" i="1"/>
  <c r="E64" i="1"/>
  <c r="Z486" i="4" l="1"/>
  <c r="Z485" i="4"/>
  <c r="Z771" i="4"/>
  <c r="Z752" i="4"/>
  <c r="Z806" i="4"/>
  <c r="Z761" i="4"/>
  <c r="Z554" i="4"/>
  <c r="Z553" i="4"/>
  <c r="Z644" i="4"/>
  <c r="Z637" i="4"/>
  <c r="Z347" i="4"/>
  <c r="Z346" i="4"/>
  <c r="Z646" i="4"/>
  <c r="Z636" i="4"/>
  <c r="Z369" i="4"/>
  <c r="Z368" i="4"/>
  <c r="Z358" i="4"/>
  <c r="Z357" i="4"/>
  <c r="Z499" i="4"/>
  <c r="Z498" i="4"/>
  <c r="Z452" i="4"/>
  <c r="Z451" i="4"/>
  <c r="Z374" i="4"/>
  <c r="Z375" i="4"/>
  <c r="Z370" i="4"/>
  <c r="Z371" i="4"/>
  <c r="Z520" i="4"/>
  <c r="Z519" i="4"/>
  <c r="Z541" i="4"/>
  <c r="Z540" i="4"/>
  <c r="E59" i="1"/>
  <c r="Z363" i="4"/>
  <c r="Z362" i="4"/>
  <c r="Z805" i="4"/>
  <c r="Z77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<sst xmlns="http://schemas.openxmlformats.org/spreadsheetml/2006/main" count="27378" uniqueCount="8499">
  <si>
    <t>CBG Sector Summary Dashboard</t>
  </si>
  <si>
    <t>1.  State-wise Distribution — CBG Plants, Demand &amp; Biomass Surplus (Pie Charts)</t>
  </si>
  <si>
    <t>State</t>
  </si>
  <si>
    <t>CBG Plants (Nos.)</t>
  </si>
  <si>
    <t>Plant Capacity (TPD)</t>
  </si>
  <si>
    <t>Current CBG Demand (TPD)</t>
  </si>
  <si>
    <t>Net Biomass Surplus (KTPA)</t>
  </si>
  <si>
    <t>Uttar Pradesh</t>
  </si>
  <si>
    <t>Maharashtra</t>
  </si>
  <si>
    <t>Madhya Pradesh</t>
  </si>
  <si>
    <t>Gujarat</t>
  </si>
  <si>
    <t>Punjab</t>
  </si>
  <si>
    <t>Haryana</t>
  </si>
  <si>
    <t>Andhra Pradesh</t>
  </si>
  <si>
    <t>Tamil Nadu</t>
  </si>
  <si>
    <t>Karnataka</t>
  </si>
  <si>
    <t>Rajasthan</t>
  </si>
  <si>
    <t>Telangana</t>
  </si>
  <si>
    <t>Bihar</t>
  </si>
  <si>
    <t>Odisha</t>
  </si>
  <si>
    <t>Chhattisgarh</t>
  </si>
  <si>
    <t>Uttarakhand</t>
  </si>
  <si>
    <t>West Bengal</t>
  </si>
  <si>
    <t>Jharkhand</t>
  </si>
  <si>
    <t>Delhi</t>
  </si>
  <si>
    <t>Assam</t>
  </si>
  <si>
    <t>Kerala</t>
  </si>
  <si>
    <t>Chandigarh</t>
  </si>
  <si>
    <t>Goa</t>
  </si>
  <si>
    <t>Himachal Pradesh</t>
  </si>
  <si>
    <t>Jammu &amp; Kashmir</t>
  </si>
  <si>
    <t>Source: All States sheet (624 district rows aggregated to 24 states), live SUMIFS. Demand = Current CBG Demand (TPD) at 3% penetration of district CNG offtake plus PNG household demand (Control!B4, B5, B8). Surplus = Total Net Surplus after feedstock used by existing plants (KTPA). Charts are placed to the right of this table.</t>
  </si>
  <si>
    <t>2.  Top 5 Entities</t>
  </si>
  <si>
    <t>(a) Top 5 Entities by Number of CBG Plants</t>
  </si>
  <si>
    <t>Rank</t>
  </si>
  <si>
    <t>Entity</t>
  </si>
  <si>
    <t>No. of CBG Plants</t>
  </si>
  <si>
    <t>Reliance Industries Limited</t>
  </si>
  <si>
    <t>Bio-WMS Private Limited</t>
  </si>
  <si>
    <t>Mann Residency Pvt. Ltd.</t>
  </si>
  <si>
    <t>EverEnviro Resource Management Private Limited</t>
  </si>
  <si>
    <t>IOC GPS RENEWABLES PRIVATE LIMITED</t>
  </si>
  <si>
    <t>(b) Top 5 Entities by Total Plant Production Capacity (TPD)</t>
  </si>
  <si>
    <t>Total Capacity (TPD)</t>
  </si>
  <si>
    <t>ZENECO WASTECX PRIVATE LIMITED</t>
  </si>
  <si>
    <t>Municipal Corporation Amritsar</t>
  </si>
  <si>
    <t>Coimbatore City Municipal Corporation</t>
  </si>
  <si>
    <t>MC Ludhiana</t>
  </si>
  <si>
    <t>3.  Top 10 Districts to Start a CBG Plant — Ranked by Assured Offtake + Biomass Availability + Gov. Support</t>
  </si>
  <si>
    <t>District</t>
  </si>
  <si>
    <t>Composite
Score</t>
  </si>
  <si>
    <t>Current CBG
Demand (TPD)</t>
  </si>
  <si>
    <t>Net Biomass
Surplus (KTPA)</t>
  </si>
  <si>
    <t>Gov.
Support</t>
  </si>
  <si>
    <t>Existing
CBG Plants</t>
  </si>
  <si>
    <t>src row (helper)</t>
  </si>
  <si>
    <t>Thane</t>
  </si>
  <si>
    <t>Ahmedabad</t>
  </si>
  <si>
    <t>Nashik</t>
  </si>
  <si>
    <t>Pune</t>
  </si>
  <si>
    <t>Sirsa</t>
  </si>
  <si>
    <t>Valsad</t>
  </si>
  <si>
    <t>Rajkot</t>
  </si>
  <si>
    <t>Jind</t>
  </si>
  <si>
    <t>Hardoi</t>
  </si>
  <si>
    <t>Shahjahanpur</t>
  </si>
  <si>
    <t>Methodology: Composite Score = 0.40 x Offtake (Current CBG Demand TPD, min-max normalised across all 624 districts) + 0.35 x Biomass (Net Surplus KTPA, min-max normalised) + 0.25 x Gov. Support flag (High=1, Low=0) + 0.10 bonus if the district sits on an Operational (vs. Partially Commissioned / Under Construction) common-carrier gas pipeline. Score and all metric columns are live formulas against the All States sheet; column L holds the helper row index. Rank order is fixed at the time of this update - re-sort if the underlying data or the Control assumptions change. "Assured offtake" is proxied by existing CGD/CNG+PNG demand in the district since the source data has no direct offtake-contract field - treat as a screening shortlist, not a substitute for site-level due diligence.</t>
  </si>
  <si>
    <t>4.  Top 10 Geographical Areas (GAs) to Start a CBG Plant — Same Ranking Basis</t>
  </si>
  <si>
    <t>Geographical Area (GA)</t>
  </si>
  <si>
    <t>GAID</t>
  </si>
  <si>
    <t>Authorised
CGD Entity</t>
  </si>
  <si>
    <t>Lakhimpur Kheri, Sitapur, Bahraich,
Shrawasti, Balrampur, Siddharth
Nagar &amp; Maharajganj districts</t>
  </si>
  <si>
    <t>11A.01</t>
  </si>
  <si>
    <t>Bharat Petroleum Corporation
Limited</t>
  </si>
  <si>
    <t>Valsad (EAAA), Dhule &amp; Nashik
Districts</t>
  </si>
  <si>
    <t>Maharashtra &amp;
Gujarat</t>
  </si>
  <si>
    <t>9.39</t>
  </si>
  <si>
    <t>Maharashtra Natural Gas
Limited</t>
  </si>
  <si>
    <t>Palghar District &amp; Thane Rural</t>
  </si>
  <si>
    <t>4.03</t>
  </si>
  <si>
    <t>Gujarat Gas Limited</t>
  </si>
  <si>
    <t>Sirsa, Fatehabad and Mansa (Punjab)
Districts</t>
  </si>
  <si>
    <t>Haryana and
Punjab</t>
  </si>
  <si>
    <t>10.12</t>
  </si>
  <si>
    <t>Thane urban and adjoining
Municipalities</t>
  </si>
  <si>
    <t>99.07</t>
  </si>
  <si>
    <t>Mahanagar Gas Limited</t>
  </si>
  <si>
    <t>Pune City including Pimpri -
Chinchwad &amp; adjoining contiguous
areas Hinjewadi, Chakan, Talegaon</t>
  </si>
  <si>
    <t>99.05</t>
  </si>
  <si>
    <t>Bareilly (EAAA) District, Pilibhit and
Rampur Districts</t>
  </si>
  <si>
    <t>10.37</t>
  </si>
  <si>
    <t>Hindustan Petroleum
Corporation Limited</t>
  </si>
  <si>
    <t>Farrukhabad, Etah and Hardoi
Districts</t>
  </si>
  <si>
    <t>10.39</t>
  </si>
  <si>
    <t>Jhansi (EAAA) District, Bhind, Jalaun,
Lalitpur and Datia Districts</t>
  </si>
  <si>
    <t>Madhya Pradesh
and Uttar Pradesh</t>
  </si>
  <si>
    <t>10.31</t>
  </si>
  <si>
    <t>Adani Total Gas Limited</t>
  </si>
  <si>
    <t>Ahmednagar &amp; Aurangabad Districts</t>
  </si>
  <si>
    <t>9.38</t>
  </si>
  <si>
    <t>Source: GAs sheet (309 authorised City Gas Distribution geographical areas), live INDEX/MATCH on GAID. Same weighted-score methodology as Section 3, applied at GA level and normalised across the 309 GAs (a GA can span multiple districts, so results differ from the district ranking). GAID is the PNGRB geographical-area identifier; column L holds the helper row index.</t>
  </si>
  <si>
    <t>UoM</t>
  </si>
  <si>
    <t>Napier Grass</t>
  </si>
  <si>
    <t>Maize Stover</t>
  </si>
  <si>
    <t>Paddy Straw</t>
  </si>
  <si>
    <t>Cane Trash</t>
  </si>
  <si>
    <t>Press Mud</t>
  </si>
  <si>
    <t>OF MSW</t>
  </si>
  <si>
    <t>Thick Slop</t>
  </si>
  <si>
    <t>Soya Trash</t>
  </si>
  <si>
    <t>Net CBG Demand</t>
  </si>
  <si>
    <t>TPD</t>
  </si>
  <si>
    <t>Yeild</t>
  </si>
  <si>
    <t>Net Biomass Surplus</t>
  </si>
  <si>
    <t>KTPA</t>
  </si>
  <si>
    <t>Straws (PS, CT, MS)</t>
  </si>
  <si>
    <t>Industrials (PM, OFMSW, TS)</t>
  </si>
  <si>
    <t>Nearest Pipeline</t>
  </si>
  <si>
    <t>km</t>
  </si>
  <si>
    <t>CBG District Analysis – Control</t>
  </si>
  <si>
    <t>Parameter</t>
  </si>
  <si>
    <t>Value</t>
  </si>
  <si>
    <t>Formula / Source</t>
  </si>
  <si>
    <t>CNG consumption per station</t>
  </si>
  <si>
    <t>TPD per CNG station</t>
  </si>
  <si>
    <t>Current CBG penetration</t>
  </si>
  <si>
    <t>Current CBG demand = Gross TPD CNG × 3%</t>
  </si>
  <si>
    <t>Future CBG penetration</t>
  </si>
  <si>
    <t>Future CBG demand = Est. 5Y CNG stations × 2.25 × 5%</t>
  </si>
  <si>
    <t>CNG station growth rate (5Y assumption)</t>
  </si>
  <si>
    <t>ASSUMPTION - annual compound growth rate for CNG stations (adjust as needed). 5Y CNG Stations = Current CNG Stations × (1 + g)^5</t>
  </si>
  <si>
    <t>PNG usage per HH</t>
  </si>
  <si>
    <t>5-Year calculation</t>
  </si>
  <si>
    <t>Est. 5Y CNG Stations</t>
  </si>
  <si>
    <t>Current CNG Stations × (1+g)^5</t>
  </si>
  <si>
    <t>g = Control!B7 (CNG station growth rate assumption); compounded over 5 years per district</t>
  </si>
  <si>
    <t>Est. 5Y PNG HH</t>
  </si>
  <si>
    <t>CGD MIS Total MWP PNG Target allocated to district</t>
  </si>
  <si>
    <t>Allocated target = GA Total MWP PNG Target ÷ number of districts listed in that GA</t>
  </si>
  <si>
    <t>Current PNG HH</t>
  </si>
  <si>
    <t>CGD MIS PNG Achievement allocated to district</t>
  </si>
  <si>
    <t>Allocated achievement = GA PNG Achievement ÷ number of districts listed in that GA</t>
  </si>
  <si>
    <t>Pipeline distance</t>
  </si>
  <si>
    <t>Operational length (Km)</t>
  </si>
  <si>
    <t>NGPL MIS July 2026 operational length for the selected pipeline</t>
  </si>
  <si>
    <t>Allocation note</t>
  </si>
  <si>
    <t>For multi-district CGD GAs, CNG and PNG figures are allocated equally across the listed districts.</t>
  </si>
  <si>
    <t>Pipeline Reference Table (static values — restored after Pipeline Data sheet restructure; see Pipeline Data sheet for full pipeline-level detail with Regulation/Capacity Utilisation)</t>
  </si>
  <si>
    <t>Type</t>
  </si>
  <si>
    <t>Pipeline Name</t>
  </si>
  <si>
    <t>Distance (Km)</t>
  </si>
  <si>
    <t>Capacity (MMSCMD)</t>
  </si>
  <si>
    <t>TE</t>
  </si>
  <si>
    <t>Operational Common Carrier</t>
  </si>
  <si>
    <t>Kakinada-Hyderabad-Uran-Ahmedabad (East West Pipeline)</t>
  </si>
  <si>
    <t>GJ</t>
  </si>
  <si>
    <t>High Pressure Gujarat Gas Grid</t>
  </si>
  <si>
    <t>AP</t>
  </si>
  <si>
    <t>KG Basin Network</t>
  </si>
  <si>
    <t>UP</t>
  </si>
  <si>
    <t>Hazira-Vijaipur-Jagdishpur / HVJ</t>
  </si>
  <si>
    <t>MH</t>
  </si>
  <si>
    <t>RJ</t>
  </si>
  <si>
    <t>PB</t>
  </si>
  <si>
    <t>Partially Commissioned Common Carrier</t>
  </si>
  <si>
    <t>Mehsana-Bhatinda</t>
  </si>
  <si>
    <t>HR</t>
  </si>
  <si>
    <t>Chainsa-Jhajjar-Hissar</t>
  </si>
  <si>
    <t>AS</t>
  </si>
  <si>
    <t>Assam Natural Gas Pipeline</t>
  </si>
  <si>
    <t>BR</t>
  </si>
  <si>
    <t>Jagdishpur-Haldia-Bokaro Dhamra-Paradip-Barauni-Guwahati</t>
  </si>
  <si>
    <t>CH</t>
  </si>
  <si>
    <t>Dadri-Bawana-Nangal</t>
  </si>
  <si>
    <t>CG</t>
  </si>
  <si>
    <t>Mumbai-Nagpur-Jharsuguda</t>
  </si>
  <si>
    <t>DL</t>
  </si>
  <si>
    <t>GA</t>
  </si>
  <si>
    <t>Dabhol-Bangalore</t>
  </si>
  <si>
    <t>HP</t>
  </si>
  <si>
    <t>JK</t>
  </si>
  <si>
    <t>Under Construction Common Carrier</t>
  </si>
  <si>
    <t>Gurdaspur-Jammu</t>
  </si>
  <si>
    <t>JH</t>
  </si>
  <si>
    <t>KA</t>
  </si>
  <si>
    <t>KL</t>
  </si>
  <si>
    <t>Kochi-Koottanad-Bangalore-Mangalore</t>
  </si>
  <si>
    <t>MP</t>
  </si>
  <si>
    <t>Mallavaram-Bhopal-Bhilwara-Vijaipur</t>
  </si>
  <si>
    <t>OD</t>
  </si>
  <si>
    <t>TN</t>
  </si>
  <si>
    <t>Ennore-Tuticorin</t>
  </si>
  <si>
    <t>UK</t>
  </si>
  <si>
    <t>WB</t>
  </si>
  <si>
    <t>Audit roll-up totals (live, sum across all districts incl. newly added states)</t>
  </si>
  <si>
    <t>Total Current CNG Stations</t>
  </si>
  <si>
    <t>Total Est. 5Y CNG Stations</t>
  </si>
  <si>
    <t>Total Current PNG HH</t>
  </si>
  <si>
    <t>Total Est. 5Y PNG HH</t>
  </si>
  <si>
    <t>Note on 5Y CNG Stations methodology change</t>
  </si>
  <si>
    <t>Est. 5Y CNG Stations uses a compound annual growth-rate model: 5Y CNG Stations = Current CNG Stations x (1+g)^5, where g is the assumption in B7 (default 10%, editable). Est. 5Y PNG HH uses the CGD MIS target-allocation approach (GA Total MWP PNG Target divided across the districts listed in that GA).</t>
  </si>
  <si>
    <t>Note on Source/Current linkage</t>
  </si>
  <si>
    <t>Current CNG Stations, Current PNG HH (All States cols S, U) and their underlying Source columns (AD:AG) are live SUMIFS formulas pulling from the CGD Data district-allocation table (State+District match), summing across all GAIDs for districts split across multiple CGD authorisations - verified against CGD MIS June 2026 PDF for all 24 states now in the model.</t>
  </si>
  <si>
    <t>Note on Distance/Capacity linkage</t>
  </si>
  <si>
    <t>Pipeline Type, Name, Distance (Km) and Capacity (MMSCMD) in 'All States' (cols Y:AB) are VLOOKUP formulas against the Pipeline Reference Table above (rows 20-43, 24 states), verified against NGPL MIS July 2026 PDF. Distance uses Operating Length (Km); Capacity uses Authorised Capacity (MMSCMD). CAVEAT: distance/capacity are assigned at STATE level (one pipeline per state), not per-district - for states with multiple candidate pipelines (e.g. Madhya Pradesh, Odisha, Jharkhand, Bihar, West Bengal), the single largest-capacity pipeline serving that state was selected as a simplification. Jammu &amp; Kashmir's assigned pipeline (Gurdaspur-Jammu) is still Under Construction as of Jul-2026 (0 km currently operating).</t>
  </si>
  <si>
    <t>Note on newly added states (this expansion)</t>
  </si>
  <si>
    <t>16 states/UTs added: Assam, Bihar, Chandigarh, Chhattisgarh, Delhi, Goa, Himachal Pradesh, Jammu &amp; Kashmir, Jharkhand, Karnataka, Kerala, Madhya Pradesh, Odisha, Tamil Nadu, Uttarakhand, West Bengal - every state/UT with at least one CBG plant per the GOBARdhan plant list, on top of the original 8 (AP, GJ, HR, MH, PB, RJ, TE, UP). District lists sourced from the Crop Residue Surplus Workbook (DES district-wise data) where available; Chhattisgarh and West Bengal have NO district-level crop data in that workbook (only state totals), so ONLY districts with a CBG plant are included for these two states - other districts in CG/WB are not represented. District-to-GA CGD mapping was built via automated text-matching of GA area descriptions against each state's district list (same methodology as the original 8 states), not manually cross-checked district-by-district given the volume (~600 districts total) - spot-check before relying on any single new-state figure.</t>
  </si>
  <si>
    <t>Note on Distance to Pipeline Route (updated)</t>
  </si>
  <si>
    <t>'All States' col AA now measures the straight-line (geodesic) distance from each district's geographic centroid to the nearest point on its assigned pipeline's approximate route, not the pipeline's total operational length. District centroids sourced from a public district-boundary dataset (datta07/INDIAN-SHAPEFILES); pipeline routes are hand-built polylines through each pipeline's known waypoint cities (from NGPL MIS reports and public pipeline-project sources), not official pipeline geometry -- treat as an approximation, most reliable for long, broadly linear trunk pipelines and least reliable where a pipeline has many unmapped minor branches. Where a state was assigned a single pipeline as a simplification (see Distance/Capacity note above) but that pipeline doesn't actually reach a given district, distance will correctly show as large -- this is a real signal that the state-level assignment is a poor fit for that district, not an error.</t>
  </si>
  <si>
    <t>GOV SUPPORT — State CBG/Bioenergy Subsidy Friendliness</t>
  </si>
  <si>
    <t>Classifies each state by whether it has a dedicated, funded state-level CBG/bioenergy policy (beyond the central SATAT/MNRE schemes every state already qualifies for). Definitions below; edit the lookup table to reclassify a state — "All States" and "GAs" Gov Support columns update automatically.</t>
  </si>
  <si>
    <t>High</t>
  </si>
  <si>
    <t>State has a dedicated, funded state-level CBG/bioenergy policy with explicit capital subsidy (e.g. per-TPD or per-tonne capital support, often Rs 1-2 crore+/TPD or Rs 75 lakh-2 crore/tonne), plus stacked fiscal incentives such as electricity duty/stamp duty exemption, SGST reimbursement, or concessional land/lease rates. Examples: Uttar Pradesh (Bioenergy Policy 2022, Rs 750 cr for CBG), Gujarat (CBG Policy, up to 75% subsidy / Rs 25 cr capital), Haryana (CBG Policy 2026, Rs 2 cr/TPD + 70% SGST reimbursement), Madhya Pradesh (Biofuel/Investment Promotion Policy, up to Rs 200 cr), Maharashtra (CBG Policy 2026, Rs 500 cr VGF).</t>
  </si>
  <si>
    <t>Low</t>
  </si>
  <si>
    <t>No dedicated state-level CBG capital subsidy scheme was identified as of this analysis (Sep 2026) — the state relies on central-government support only (SATAT offtake pricing, MNRE CFA up to Rs 10 cr/project). May still have a general biofuel/bioenergy policy (e.g. Rajasthan since 2018, Karnataka since 2009, Punjab drafting one) without CBG-specific capital funding, or no bioenergy policy at all.</t>
  </si>
  <si>
    <t>Source</t>
  </si>
  <si>
    <t>Web research Sep-2026 across state policy documents and industry trackers (Down To Earth/CSE, REGlobal, state investment portals). State policies change frequently — reclassify by editing the table below as new policies are announced.</t>
  </si>
  <si>
    <t>State Code</t>
  </si>
  <si>
    <t>State Name / Search Key (for GAs sheet)</t>
  </si>
  <si>
    <t>Gov Support</t>
  </si>
  <si>
    <t>Basis (dedicated CBG capital subsidy?)</t>
  </si>
  <si>
    <t>Bioenergy Policy 2022 — Rs 750 cr for CBG, Rs 75 lakh/tonne subsidy (cap Rs 20 cr), land at Rs 1/acre</t>
  </si>
  <si>
    <t>CBG Policy — up to 75% subsidy (institutional), Rs 25 cr capital (commercial), 100% SGST reimbursement 5yr, Rs 2/unit power tariff</t>
  </si>
  <si>
    <t>CBG Policy 2026 — Rs 2 cr/TPD capital support, 70% SGST reimbursement, Rs 7.25/unit tariff</t>
  </si>
  <si>
    <t>Biofuel/Investment Promotion Policy 2025 — capital assistance up to Rs 200 cr, 100% electricity duty exemption 10yr</t>
  </si>
  <si>
    <t>State CBG Policy 2026 — Rs 500 cr VGF (FY26-27), up to Rs 10 cr/project, 2.5% SGST reimbursement, concessional land</t>
  </si>
  <si>
    <t>General Investment Promotion Policy references bioenergy; no confirmed dedicated CBG capital subsidy scheme identified</t>
  </si>
  <si>
    <t>First state with a general biofuel policy (2018); no CBG-specific capital subsidy identified</t>
  </si>
  <si>
    <t>General bioenergy policy since 2009 (biodiesel-focused); new policy in drafting; no CBG-specific capital subsidy identified</t>
  </si>
  <si>
    <t>No dedicated state CBG capital subsidy identified</t>
  </si>
  <si>
    <t>Jammu</t>
  </si>
  <si>
    <t>Arunachal</t>
  </si>
  <si>
    <t>Chattisgarh</t>
  </si>
  <si>
    <t>Dadra</t>
  </si>
  <si>
    <t>Daman</t>
  </si>
  <si>
    <t>Uttrakhand</t>
  </si>
  <si>
    <t>Manipur</t>
  </si>
  <si>
    <t>Meghalaya</t>
  </si>
  <si>
    <t>Mizoram</t>
  </si>
  <si>
    <t>Nagaland</t>
  </si>
  <si>
    <t>Puducherry</t>
  </si>
  <si>
    <t>Sikkim</t>
  </si>
  <si>
    <t>Tripura</t>
  </si>
  <si>
    <t>Ladakh</t>
  </si>
  <si>
    <t>Rajashthan</t>
  </si>
  <si>
    <t>SNo</t>
  </si>
  <si>
    <t>Area</t>
  </si>
  <si>
    <t>Date</t>
  </si>
  <si>
    <t>PNG_Target</t>
  </si>
  <si>
    <t>PNG_ProRata</t>
  </si>
  <si>
    <t>PNG_Ach</t>
  </si>
  <si>
    <t>CNG_Target</t>
  </si>
  <si>
    <t>CNG_ProRata</t>
  </si>
  <si>
    <t>CNG_Ach</t>
  </si>
  <si>
    <t>Pipe_Target</t>
  </si>
  <si>
    <t>Pipe_ProRata</t>
  </si>
  <si>
    <t>Pipe_Ach</t>
  </si>
  <si>
    <t>District Allocation Count</t>
  </si>
  <si>
    <t>1</t>
  </si>
  <si>
    <t>1.01</t>
  </si>
  <si>
    <t>Dewas</t>
  </si>
  <si>
    <t>GAIL Gas Limited</t>
  </si>
  <si>
    <t>01-Jun-09</t>
  </si>
  <si>
    <t>320</t>
  </si>
  <si>
    <t>404</t>
  </si>
  <si>
    <t>2</t>
  </si>
  <si>
    <t>1.02</t>
  </si>
  <si>
    <t>Kota</t>
  </si>
  <si>
    <t>Rajasthan State Gas Limited</t>
  </si>
  <si>
    <t>344</t>
  </si>
  <si>
    <t>358</t>
  </si>
  <si>
    <t>3</t>
  </si>
  <si>
    <t>1.03</t>
  </si>
  <si>
    <t>Mathura</t>
  </si>
  <si>
    <t>Torrent Gas Limited</t>
  </si>
  <si>
    <t>11-Jun-09</t>
  </si>
  <si>
    <t>347</t>
  </si>
  <si>
    <t>397</t>
  </si>
  <si>
    <t>4</t>
  </si>
  <si>
    <t>1.04</t>
  </si>
  <si>
    <t>Kakinada</t>
  </si>
  <si>
    <t>Bhagyanagar Gas Limited</t>
  </si>
  <si>
    <t>12-Jun-09</t>
  </si>
  <si>
    <t>622</t>
  </si>
  <si>
    <t>371</t>
  </si>
  <si>
    <t>5</t>
  </si>
  <si>
    <t>1.05</t>
  </si>
  <si>
    <t>Sonipat</t>
  </si>
  <si>
    <t>329</t>
  </si>
  <si>
    <t>587</t>
  </si>
  <si>
    <t>6</t>
  </si>
  <si>
    <t>1.06</t>
  </si>
  <si>
    <t>Meerut</t>
  </si>
  <si>
    <t>643</t>
  </si>
  <si>
    <t>1,306</t>
  </si>
  <si>
    <t>7</t>
  </si>
  <si>
    <t>2.01</t>
  </si>
  <si>
    <t>Chandigarh,
Haryana, Punjab &amp;
Himachal Pradesh</t>
  </si>
  <si>
    <t>Indian Oil-Adani Gas Private
Limited</t>
  </si>
  <si>
    <t>08-May-13</t>
  </si>
  <si>
    <t>1,750</t>
  </si>
  <si>
    <t>1,772</t>
  </si>
  <si>
    <t>8</t>
  </si>
  <si>
    <t>2.02</t>
  </si>
  <si>
    <t>Allahabad</t>
  </si>
  <si>
    <t>480</t>
  </si>
  <si>
    <t>534</t>
  </si>
  <si>
    <t>9</t>
  </si>
  <si>
    <t>2.03</t>
  </si>
  <si>
    <t>Jhansi</t>
  </si>
  <si>
    <t>Central UP Gas Limited</t>
  </si>
  <si>
    <t>26-Feb-14</t>
  </si>
  <si>
    <t>72</t>
  </si>
  <si>
    <t>124</t>
  </si>
  <si>
    <t>10</t>
  </si>
  <si>
    <t>3.01</t>
  </si>
  <si>
    <t>Jalandhar *</t>
  </si>
  <si>
    <t>06-Sep-13</t>
  </si>
  <si>
    <t>23,400</t>
  </si>
  <si>
    <t>481</t>
  </si>
  <si>
    <t>11</t>
  </si>
  <si>
    <t>3.02</t>
  </si>
  <si>
    <t>Bhavnagar</t>
  </si>
  <si>
    <t>05-Mar-14</t>
  </si>
  <si>
    <t>8,986</t>
  </si>
  <si>
    <t>581</t>
  </si>
  <si>
    <t>12</t>
  </si>
  <si>
    <t>3.03</t>
  </si>
  <si>
    <t>Jamnagar</t>
  </si>
  <si>
    <t>17-Jan-14</t>
  </si>
  <si>
    <t>12,856</t>
  </si>
  <si>
    <t>654</t>
  </si>
  <si>
    <t>13</t>
  </si>
  <si>
    <t>3.04</t>
  </si>
  <si>
    <t>Kutch (West)</t>
  </si>
  <si>
    <t>19-Dec-14</t>
  </si>
  <si>
    <t>10,271</t>
  </si>
  <si>
    <t>672</t>
  </si>
  <si>
    <t>14</t>
  </si>
  <si>
    <t>3.05</t>
  </si>
  <si>
    <t>Kutch (East)*</t>
  </si>
  <si>
    <t>Jay Madhok Energy Private
Limited led Consortium</t>
  </si>
  <si>
    <t>12-Mar-15</t>
  </si>
  <si>
    <t>44,500</t>
  </si>
  <si>
    <t>0</t>
  </si>
  <si>
    <t>15</t>
  </si>
  <si>
    <t>3.06</t>
  </si>
  <si>
    <t>Ludhiana*</t>
  </si>
  <si>
    <t>25-Jun-15</t>
  </si>
  <si>
    <t>26,000</t>
  </si>
  <si>
    <t>41</t>
  </si>
  <si>
    <t>16</t>
  </si>
  <si>
    <t>4.01</t>
  </si>
  <si>
    <t>Bengaluru Rural and Urban Districts</t>
  </si>
  <si>
    <t>18-Feb-15</t>
  </si>
  <si>
    <t>1,582</t>
  </si>
  <si>
    <t>6,373</t>
  </si>
  <si>
    <t>17</t>
  </si>
  <si>
    <t>4.02</t>
  </si>
  <si>
    <t>Panipat District</t>
  </si>
  <si>
    <t>01-Apr-15</t>
  </si>
  <si>
    <t>650</t>
  </si>
  <si>
    <t>1,497</t>
  </si>
  <si>
    <t>18</t>
  </si>
  <si>
    <t>1,800</t>
  </si>
  <si>
    <t>2,292</t>
  </si>
  <si>
    <t>19</t>
  </si>
  <si>
    <t>4.04</t>
  </si>
  <si>
    <t>Raigarh District (EAAA)</t>
  </si>
  <si>
    <t>2,832</t>
  </si>
  <si>
    <t>20</t>
  </si>
  <si>
    <t>4.05</t>
  </si>
  <si>
    <t>UT of Dadra &amp; Nagar Haveli</t>
  </si>
  <si>
    <t>Dadra &amp; Nagra
Haveli</t>
  </si>
  <si>
    <t>1,518</t>
  </si>
  <si>
    <t>21</t>
  </si>
  <si>
    <t>4.06</t>
  </si>
  <si>
    <t>UT of Daman</t>
  </si>
  <si>
    <t>Daman and Diu</t>
  </si>
  <si>
    <t>33</t>
  </si>
  <si>
    <t>815</t>
  </si>
  <si>
    <t>22</t>
  </si>
  <si>
    <t>4.07</t>
  </si>
  <si>
    <t>Amritsar District</t>
  </si>
  <si>
    <t>05-May-15</t>
  </si>
  <si>
    <t>953</t>
  </si>
  <si>
    <t>3,494</t>
  </si>
  <si>
    <t>23</t>
  </si>
  <si>
    <t>4.08</t>
  </si>
  <si>
    <t>Pune District (EAAA)</t>
  </si>
  <si>
    <t>18-May-15</t>
  </si>
  <si>
    <t>2,901</t>
  </si>
  <si>
    <t>24</t>
  </si>
  <si>
    <t>4.09</t>
  </si>
  <si>
    <t>Ernakulam District</t>
  </si>
  <si>
    <t>14-Oct-15</t>
  </si>
  <si>
    <t>1,099</t>
  </si>
  <si>
    <t>2,057</t>
  </si>
  <si>
    <t>25</t>
  </si>
  <si>
    <t>5.01</t>
  </si>
  <si>
    <t>Udham Singh Nagar District</t>
  </si>
  <si>
    <t>28-Jul-15</t>
  </si>
  <si>
    <t>921</t>
  </si>
  <si>
    <t>1,966</t>
  </si>
  <si>
    <t>26</t>
  </si>
  <si>
    <t>5.02</t>
  </si>
  <si>
    <t>Haridwar District</t>
  </si>
  <si>
    <t>Haridwar Natural Gas Private
Limited</t>
  </si>
  <si>
    <t>27-Jul-15</t>
  </si>
  <si>
    <t>830</t>
  </si>
  <si>
    <t>1,597</t>
  </si>
  <si>
    <t>27</t>
  </si>
  <si>
    <t>5.03</t>
  </si>
  <si>
    <t>East Godavari District (EAAA)</t>
  </si>
  <si>
    <t>Godavari Gas Private Limited</t>
  </si>
  <si>
    <t>14-Aug-15</t>
  </si>
  <si>
    <t>820</t>
  </si>
  <si>
    <t>28</t>
  </si>
  <si>
    <t>5.04</t>
  </si>
  <si>
    <t>West Godavari District</t>
  </si>
  <si>
    <t>974</t>
  </si>
  <si>
    <t>29</t>
  </si>
  <si>
    <t>5.05</t>
  </si>
  <si>
    <t>Tumkur District</t>
  </si>
  <si>
    <t>Megha City Gas Distribution
Private Limited</t>
  </si>
  <si>
    <t>1,716</t>
  </si>
  <si>
    <t>30</t>
  </si>
  <si>
    <t>5.06</t>
  </si>
  <si>
    <t>Krishna District (EAAA)</t>
  </si>
  <si>
    <t>14-Sep-15</t>
  </si>
  <si>
    <t>2,930</t>
  </si>
  <si>
    <t>31</t>
  </si>
  <si>
    <t>5.07</t>
  </si>
  <si>
    <t>Dharwad District</t>
  </si>
  <si>
    <t>1,520</t>
  </si>
  <si>
    <t>1,770</t>
  </si>
  <si>
    <t>32</t>
  </si>
  <si>
    <t>5.08</t>
  </si>
  <si>
    <t>Belgaum District</t>
  </si>
  <si>
    <t>1,675</t>
  </si>
  <si>
    <t>6.01</t>
  </si>
  <si>
    <t>Bhatinda District</t>
  </si>
  <si>
    <t>10-May-16</t>
  </si>
  <si>
    <t>1,209</t>
  </si>
  <si>
    <t>1,602</t>
  </si>
  <si>
    <t>34</t>
  </si>
  <si>
    <t>6.02</t>
  </si>
  <si>
    <t>Saharanpur District</t>
  </si>
  <si>
    <t>11-May-16</t>
  </si>
  <si>
    <t>1,342</t>
  </si>
  <si>
    <t>1,434</t>
  </si>
  <si>
    <t>35</t>
  </si>
  <si>
    <t>6.03</t>
  </si>
  <si>
    <t>Amreli District</t>
  </si>
  <si>
    <t>27-May-16</t>
  </si>
  <si>
    <t>2,110</t>
  </si>
  <si>
    <t>36</t>
  </si>
  <si>
    <t>6.04</t>
  </si>
  <si>
    <t>Patan District</t>
  </si>
  <si>
    <t>Sabarmati Gas Limited</t>
  </si>
  <si>
    <t>2,116</t>
  </si>
  <si>
    <t>37</t>
  </si>
  <si>
    <t>6.05</t>
  </si>
  <si>
    <t>Dahej Vagra Taluka</t>
  </si>
  <si>
    <t>06-Jun-16</t>
  </si>
  <si>
    <t>591</t>
  </si>
  <si>
    <t>920</t>
  </si>
  <si>
    <t>38</t>
  </si>
  <si>
    <t>6.06</t>
  </si>
  <si>
    <t>Rupnagar District</t>
  </si>
  <si>
    <t>10-Jun-16</t>
  </si>
  <si>
    <t>853</t>
  </si>
  <si>
    <t>39</t>
  </si>
  <si>
    <t>6.07</t>
  </si>
  <si>
    <t>North Goa District</t>
  </si>
  <si>
    <t>Goa Natural Gas Private
Limited</t>
  </si>
  <si>
    <t>24-Jun-16</t>
  </si>
  <si>
    <t>840</t>
  </si>
  <si>
    <t>40</t>
  </si>
  <si>
    <t>6.08</t>
  </si>
  <si>
    <t>Dahod District</t>
  </si>
  <si>
    <t>27-Jun-16</t>
  </si>
  <si>
    <t>1,309</t>
  </si>
  <si>
    <t>1,388</t>
  </si>
  <si>
    <t>6.09</t>
  </si>
  <si>
    <t>Banaskantha District</t>
  </si>
  <si>
    <t>IRM Energy Private Limited</t>
  </si>
  <si>
    <t>01-Jul-16</t>
  </si>
  <si>
    <t>3,246</t>
  </si>
  <si>
    <t>42</t>
  </si>
  <si>
    <t>6.10</t>
  </si>
  <si>
    <t>Anand District (EAAA)</t>
  </si>
  <si>
    <t>04-Jul-16</t>
  </si>
  <si>
    <t>680</t>
  </si>
  <si>
    <t>3,487</t>
  </si>
  <si>
    <t>43</t>
  </si>
  <si>
    <t>6.11</t>
  </si>
  <si>
    <t>Panchmahal District</t>
  </si>
  <si>
    <t>1,189</t>
  </si>
  <si>
    <t>2,479</t>
  </si>
  <si>
    <t>44</t>
  </si>
  <si>
    <t>6.12</t>
  </si>
  <si>
    <t>Fatehgarh Sahib District</t>
  </si>
  <si>
    <t>05-Jul-16</t>
  </si>
  <si>
    <t>1,595</t>
  </si>
  <si>
    <t>45</t>
  </si>
  <si>
    <t>6.13</t>
  </si>
  <si>
    <t>Yamunanagar District</t>
  </si>
  <si>
    <t>22-Jul-16</t>
  </si>
  <si>
    <t>1,015</t>
  </si>
  <si>
    <t>46</t>
  </si>
  <si>
    <t>6.14</t>
  </si>
  <si>
    <t>Ratnagiri District</t>
  </si>
  <si>
    <t>09-Aug-16</t>
  </si>
  <si>
    <t>617</t>
  </si>
  <si>
    <t>47</t>
  </si>
  <si>
    <t>6.15</t>
  </si>
  <si>
    <t>Rewari District</t>
  </si>
  <si>
    <t>Indraprastha Gas Limited</t>
  </si>
  <si>
    <t>19-Aug-16</t>
  </si>
  <si>
    <t>2,794</t>
  </si>
  <si>
    <t>48</t>
  </si>
  <si>
    <t>6.16</t>
  </si>
  <si>
    <t>Dhar District</t>
  </si>
  <si>
    <t>Naveriya Gas Private Limited</t>
  </si>
  <si>
    <t>07-Nov-16</t>
  </si>
  <si>
    <t>399</t>
  </si>
  <si>
    <t>49</t>
  </si>
  <si>
    <t>6.17</t>
  </si>
  <si>
    <t>Rohtak District</t>
  </si>
  <si>
    <t>09-Apr-18</t>
  </si>
  <si>
    <t>1,745</t>
  </si>
  <si>
    <t>50</t>
  </si>
  <si>
    <t>6.18</t>
  </si>
  <si>
    <t>Ahmedabad District (EAAA)</t>
  </si>
  <si>
    <t>22-06-2016
(New start date
01.04.2022)</t>
  </si>
  <si>
    <t>1,665</t>
  </si>
  <si>
    <t>2,664</t>
  </si>
  <si>
    <t>51</t>
  </si>
  <si>
    <t>7.01</t>
  </si>
  <si>
    <t>Solapur District</t>
  </si>
  <si>
    <t>IMC Limited</t>
  </si>
  <si>
    <t>06-Mar-17</t>
  </si>
  <si>
    <t>1,243</t>
  </si>
  <si>
    <t>52</t>
  </si>
  <si>
    <t>8.01</t>
  </si>
  <si>
    <t>South Goa District</t>
  </si>
  <si>
    <t>07-Feb-18</t>
  </si>
  <si>
    <t>698</t>
  </si>
  <si>
    <t>1,018</t>
  </si>
  <si>
    <t>53</t>
  </si>
  <si>
    <t>8.02</t>
  </si>
  <si>
    <t>Karnal District</t>
  </si>
  <si>
    <t>08-Feb-18</t>
  </si>
  <si>
    <t>896</t>
  </si>
  <si>
    <t>2,076</t>
  </si>
  <si>
    <t>54</t>
  </si>
  <si>
    <t>8.03</t>
  </si>
  <si>
    <t>Ambala &amp; Kurukshetra Districts</t>
  </si>
  <si>
    <t>HPOIL Gas Private Limited</t>
  </si>
  <si>
    <t>22-Feb-18</t>
  </si>
  <si>
    <t>1,142</t>
  </si>
  <si>
    <t>1,971</t>
  </si>
  <si>
    <t>55</t>
  </si>
  <si>
    <t>8.04</t>
  </si>
  <si>
    <t>Kolhapur District</t>
  </si>
  <si>
    <t>06-Mar-18</t>
  </si>
  <si>
    <t>2,170</t>
  </si>
  <si>
    <t>56</t>
  </si>
  <si>
    <t>8.05</t>
  </si>
  <si>
    <t>Bulandshahr (part) District</t>
  </si>
  <si>
    <t>759</t>
  </si>
  <si>
    <t>1,181</t>
  </si>
  <si>
    <t>57</t>
  </si>
  <si>
    <t>8.06</t>
  </si>
  <si>
    <t>Bagpat District</t>
  </si>
  <si>
    <t>THINK Gas Bagpat Private
Limited</t>
  </si>
  <si>
    <t>28-Mar-18</t>
  </si>
  <si>
    <t>856</t>
  </si>
  <si>
    <t>58</t>
  </si>
  <si>
    <t>9.01</t>
  </si>
  <si>
    <t>Srikakulam, Visakhapatnam &amp;
Vizianagaram Districts</t>
  </si>
  <si>
    <t>Indian Oil Corporation Limited</t>
  </si>
  <si>
    <t>01-03-2019
(New start date
01.04.2024)</t>
  </si>
  <si>
    <t>2,300</t>
  </si>
  <si>
    <t>575</t>
  </si>
  <si>
    <t>717</t>
  </si>
  <si>
    <t>59</t>
  </si>
  <si>
    <t>9.02</t>
  </si>
  <si>
    <t>Cachar, Hailakandi &amp; Karimganj
Districts</t>
  </si>
  <si>
    <t>Purba Bharati Gas Private
Limited</t>
  </si>
  <si>
    <t>27-09-2018
(New start date
01.01.2022)</t>
  </si>
  <si>
    <t>751</t>
  </si>
  <si>
    <t>469</t>
  </si>
  <si>
    <t>314</t>
  </si>
  <si>
    <t>60</t>
  </si>
  <si>
    <t>9.03</t>
  </si>
  <si>
    <t>Kamrup &amp; Kamrup Metropolitan
Districts</t>
  </si>
  <si>
    <t>26-09-2018
(New start date
01.04.2020)</t>
  </si>
  <si>
    <t>961</t>
  </si>
  <si>
    <t>601</t>
  </si>
  <si>
    <t>462</t>
  </si>
  <si>
    <t>61</t>
  </si>
  <si>
    <t>9.04</t>
  </si>
  <si>
    <t>Aurangabad, Kaimur &amp; Rohtas
Districts</t>
  </si>
  <si>
    <t>06-Sep-18</t>
  </si>
  <si>
    <t>800</t>
  </si>
  <si>
    <t>593</t>
  </si>
  <si>
    <t>577</t>
  </si>
  <si>
    <t>62</t>
  </si>
  <si>
    <t>9.05</t>
  </si>
  <si>
    <t>Begusarai District</t>
  </si>
  <si>
    <t>THINK Gas Begusarai Private
Limited</t>
  </si>
  <si>
    <t>20-Sep-18</t>
  </si>
  <si>
    <t>762</t>
  </si>
  <si>
    <t>330</t>
  </si>
  <si>
    <t>63</t>
  </si>
  <si>
    <t>9.06</t>
  </si>
  <si>
    <t>Gaya &amp; Nalanda Districts</t>
  </si>
  <si>
    <t>1,304</t>
  </si>
  <si>
    <t>1,011</t>
  </si>
  <si>
    <t>758</t>
  </si>
  <si>
    <t>64</t>
  </si>
  <si>
    <t>9.07</t>
  </si>
  <si>
    <t>Diu and Gir Somnath Districts</t>
  </si>
  <si>
    <t>Daman and Diu
(UT) &amp; Gujarat</t>
  </si>
  <si>
    <t>25-Sep-18</t>
  </si>
  <si>
    <t>188</t>
  </si>
  <si>
    <t>146</t>
  </si>
  <si>
    <t>103</t>
  </si>
  <si>
    <t>65</t>
  </si>
  <si>
    <t>9.08</t>
  </si>
  <si>
    <t>Surendranagar District (EAAA)</t>
  </si>
  <si>
    <t>17-Oct-18</t>
  </si>
  <si>
    <t>839</t>
  </si>
  <si>
    <t>629</t>
  </si>
  <si>
    <t>1,143</t>
  </si>
  <si>
    <t>66</t>
  </si>
  <si>
    <t>9.09</t>
  </si>
  <si>
    <t>Barwala &amp; Ranpur Talukas</t>
  </si>
  <si>
    <t>26-Sep-18</t>
  </si>
  <si>
    <t>209</t>
  </si>
  <si>
    <t>162</t>
  </si>
  <si>
    <t>128</t>
  </si>
  <si>
    <t>67</t>
  </si>
  <si>
    <t>9.10</t>
  </si>
  <si>
    <t>Navsari District (EAAA), Surat District
(EAAA), Tapi District (EAAA) &amp; the
Dangs District</t>
  </si>
  <si>
    <t>1,010</t>
  </si>
  <si>
    <t>783</t>
  </si>
  <si>
    <t>564</t>
  </si>
  <si>
    <t>68</t>
  </si>
  <si>
    <t>9.11</t>
  </si>
  <si>
    <t>Junagadh District</t>
  </si>
  <si>
    <t>13-Sep-18</t>
  </si>
  <si>
    <t>3,186</t>
  </si>
  <si>
    <t>2,469</t>
  </si>
  <si>
    <t>1,657</t>
  </si>
  <si>
    <t>69</t>
  </si>
  <si>
    <t>9.12</t>
  </si>
  <si>
    <t>Kheda District (EAAA) &amp; Mahisagar
District</t>
  </si>
  <si>
    <t>28-Sep-18</t>
  </si>
  <si>
    <t>731</t>
  </si>
  <si>
    <t>70</t>
  </si>
  <si>
    <t>9.13</t>
  </si>
  <si>
    <t>Narmada (Rajpipla) District</t>
  </si>
  <si>
    <t>71</t>
  </si>
  <si>
    <t>9.14</t>
  </si>
  <si>
    <t>Porbandar District</t>
  </si>
  <si>
    <t>704</t>
  </si>
  <si>
    <t>546</t>
  </si>
  <si>
    <t>173</t>
  </si>
  <si>
    <t>9.15</t>
  </si>
  <si>
    <t>Panchkula District (EAAA), Sirmaur,
Shimla &amp; Solan (EAAA) Districts</t>
  </si>
  <si>
    <t>Haryana &amp;
Himachal Pradesh</t>
  </si>
  <si>
    <t>NA</t>
  </si>
  <si>
    <t>73</t>
  </si>
  <si>
    <t>9.16</t>
  </si>
  <si>
    <t>Bhiwani, Charkhi Dadri &amp;
Mahendragarh Districts</t>
  </si>
  <si>
    <t>926</t>
  </si>
  <si>
    <t>74</t>
  </si>
  <si>
    <t>9.17</t>
  </si>
  <si>
    <t>Hisar District</t>
  </si>
  <si>
    <t>HCG (KCE) Private Limited</t>
  </si>
  <si>
    <t>28-09-2018
(New start date
01.01.2022)</t>
  </si>
  <si>
    <t>1,991</t>
  </si>
  <si>
    <t>1,244</t>
  </si>
  <si>
    <t>331</t>
  </si>
  <si>
    <t>75</t>
  </si>
  <si>
    <t>9.18</t>
  </si>
  <si>
    <t>Jhajjar District</t>
  </si>
  <si>
    <t>Haryana City Gas (KCE) Private
Limited</t>
  </si>
  <si>
    <t>07-03-2019
(New start date
01.01.2022)</t>
  </si>
  <si>
    <t>1,175</t>
  </si>
  <si>
    <t>734</t>
  </si>
  <si>
    <t>625</t>
  </si>
  <si>
    <t>76</t>
  </si>
  <si>
    <t>9.19</t>
  </si>
  <si>
    <t>Sonipat District (EAAA) &amp; Jind District</t>
  </si>
  <si>
    <t>1,183</t>
  </si>
  <si>
    <t>917</t>
  </si>
  <si>
    <t>1,249</t>
  </si>
  <si>
    <t>77</t>
  </si>
  <si>
    <t>9.20</t>
  </si>
  <si>
    <t>Nuh &amp; Palwal Districts</t>
  </si>
  <si>
    <t>803</t>
  </si>
  <si>
    <t>945</t>
  </si>
  <si>
    <t>78</t>
  </si>
  <si>
    <t>9.21</t>
  </si>
  <si>
    <t>Bilaspur, Hamirpur &amp; Una Districts</t>
  </si>
  <si>
    <t>79</t>
  </si>
  <si>
    <t>9.22</t>
  </si>
  <si>
    <t>Bokaro, Hazaribagh &amp; Ramgarh
Districts</t>
  </si>
  <si>
    <t>06-09-2018
(New start date
01.01.2022)</t>
  </si>
  <si>
    <t>1,300</t>
  </si>
  <si>
    <t>813</t>
  </si>
  <si>
    <t>1,146</t>
  </si>
  <si>
    <t>80</t>
  </si>
  <si>
    <t>9.23</t>
  </si>
  <si>
    <t>Giridih &amp; Dhanbad Districts</t>
  </si>
  <si>
    <t>06-09-2018
(New start date
01.04.2021)</t>
  </si>
  <si>
    <t>406</t>
  </si>
  <si>
    <t>491</t>
  </si>
  <si>
    <t>81</t>
  </si>
  <si>
    <t>9.24</t>
  </si>
  <si>
    <t>Chitradurga &amp; Davanagere Districts</t>
  </si>
  <si>
    <t>82</t>
  </si>
  <si>
    <t>9.25</t>
  </si>
  <si>
    <t>Udupi District</t>
  </si>
  <si>
    <t>13-09-2018
(New start date
01.01.2021)</t>
  </si>
  <si>
    <t>569</t>
  </si>
  <si>
    <t>356</t>
  </si>
  <si>
    <t>573</t>
  </si>
  <si>
    <t>83</t>
  </si>
  <si>
    <t>9.26</t>
  </si>
  <si>
    <t>Ballari &amp; Gadag Districts</t>
  </si>
  <si>
    <t>24-Sep-18</t>
  </si>
  <si>
    <t>1,365</t>
  </si>
  <si>
    <t>1,058</t>
  </si>
  <si>
    <t>1,219</t>
  </si>
  <si>
    <t>84</t>
  </si>
  <si>
    <t>9.27</t>
  </si>
  <si>
    <t>Bidar District</t>
  </si>
  <si>
    <t>10-Aug-18</t>
  </si>
  <si>
    <t>143</t>
  </si>
  <si>
    <t>111</t>
  </si>
  <si>
    <t>286</t>
  </si>
  <si>
    <t>85</t>
  </si>
  <si>
    <t>9.28</t>
  </si>
  <si>
    <t>Dakshina Kannada District</t>
  </si>
  <si>
    <t>28-08-2018
(New start date
01.04.2022)</t>
  </si>
  <si>
    <t>1,250</t>
  </si>
  <si>
    <t>781</t>
  </si>
  <si>
    <t>451</t>
  </si>
  <si>
    <t>86</t>
  </si>
  <si>
    <t>9.29</t>
  </si>
  <si>
    <t>Ramanagara District</t>
  </si>
  <si>
    <t>354</t>
  </si>
  <si>
    <t>274</t>
  </si>
  <si>
    <t>248</t>
  </si>
  <si>
    <t>87</t>
  </si>
  <si>
    <t>9.30</t>
  </si>
  <si>
    <t>Kozhikode &amp; Wayanad Districts</t>
  </si>
  <si>
    <t>14-09-2018
(New start date
01.01.2021)</t>
  </si>
  <si>
    <t>927</t>
  </si>
  <si>
    <t>579</t>
  </si>
  <si>
    <t>572</t>
  </si>
  <si>
    <t>88</t>
  </si>
  <si>
    <t>9.31</t>
  </si>
  <si>
    <t>Malappuram District</t>
  </si>
  <si>
    <t>27-09-2018
(New start date
01.01.2021)</t>
  </si>
  <si>
    <t>1,671</t>
  </si>
  <si>
    <t>1,044</t>
  </si>
  <si>
    <t>633</t>
  </si>
  <si>
    <t>89</t>
  </si>
  <si>
    <t>9.32</t>
  </si>
  <si>
    <t>Kannur, Kasaragod &amp; Mahe Districts</t>
  </si>
  <si>
    <t>Kerala &amp;
Puducherry (UT)</t>
  </si>
  <si>
    <t>1,103</t>
  </si>
  <si>
    <t>689</t>
  </si>
  <si>
    <t>659</t>
  </si>
  <si>
    <t>90</t>
  </si>
  <si>
    <t>9.33</t>
  </si>
  <si>
    <t>Palakkad &amp; Thrissur Districts</t>
  </si>
  <si>
    <t>26-09-2018
(New start date
01.01.2021)</t>
  </si>
  <si>
    <t>2,126</t>
  </si>
  <si>
    <t>1,329</t>
  </si>
  <si>
    <t>1,091</t>
  </si>
  <si>
    <t>91</t>
  </si>
  <si>
    <t>9.34</t>
  </si>
  <si>
    <t>Bhopal &amp; Rajgarh Districts</t>
  </si>
  <si>
    <t>THINK Gas Bhopal Private
Limited</t>
  </si>
  <si>
    <t>2,508</t>
  </si>
  <si>
    <t>1,944</t>
  </si>
  <si>
    <t>92</t>
  </si>
  <si>
    <t>9.35</t>
  </si>
  <si>
    <t>Guna District</t>
  </si>
  <si>
    <t>400</t>
  </si>
  <si>
    <t>310</t>
  </si>
  <si>
    <t>333</t>
  </si>
  <si>
    <t>93</t>
  </si>
  <si>
    <t>9.36</t>
  </si>
  <si>
    <t>Rewa District</t>
  </si>
  <si>
    <t>950</t>
  </si>
  <si>
    <t>736</t>
  </si>
  <si>
    <t>599</t>
  </si>
  <si>
    <t>94</t>
  </si>
  <si>
    <t>9.37</t>
  </si>
  <si>
    <t>Satna &amp; Shandol Districts</t>
  </si>
  <si>
    <t>196</t>
  </si>
  <si>
    <t>152</t>
  </si>
  <si>
    <t>117</t>
  </si>
  <si>
    <t>95</t>
  </si>
  <si>
    <t>2,109</t>
  </si>
  <si>
    <t>1,634</t>
  </si>
  <si>
    <t>5,573</t>
  </si>
  <si>
    <t>96</t>
  </si>
  <si>
    <t>28-09-2018
(New Start date
01.04.2021)</t>
  </si>
  <si>
    <t>2,181</t>
  </si>
  <si>
    <t>1,363</t>
  </si>
  <si>
    <t>97</t>
  </si>
  <si>
    <t>9.40</t>
  </si>
  <si>
    <t>Latur &amp; Osmanabad Districts</t>
  </si>
  <si>
    <t>278</t>
  </si>
  <si>
    <t>98</t>
  </si>
  <si>
    <t>9.41</t>
  </si>
  <si>
    <t>Sangli &amp; Satara Districts</t>
  </si>
  <si>
    <t>2,112</t>
  </si>
  <si>
    <t>3,092</t>
  </si>
  <si>
    <t>99</t>
  </si>
  <si>
    <t>9.42</t>
  </si>
  <si>
    <t>Sindhudurg District</t>
  </si>
  <si>
    <t>588</t>
  </si>
  <si>
    <t>100</t>
  </si>
  <si>
    <t>9.43</t>
  </si>
  <si>
    <t>Angul &amp; Dhekanal Districts</t>
  </si>
  <si>
    <t>10-08-2018
(New start date
01.01.2022)</t>
  </si>
  <si>
    <t>1,464</t>
  </si>
  <si>
    <t>915</t>
  </si>
  <si>
    <t>1,166</t>
  </si>
  <si>
    <t>101</t>
  </si>
  <si>
    <t>9.44</t>
  </si>
  <si>
    <t>Sundargarh &amp; Jharsuguda Districts</t>
  </si>
  <si>
    <t>500</t>
  </si>
  <si>
    <t>313</t>
  </si>
  <si>
    <t>375</t>
  </si>
  <si>
    <t>102</t>
  </si>
  <si>
    <t>9.45</t>
  </si>
  <si>
    <t>Balasore, Bhadrak &amp; Mayurbhanj
Districts</t>
  </si>
  <si>
    <t>14-09-2018
(New start date
01.01.2022)</t>
  </si>
  <si>
    <t>506</t>
  </si>
  <si>
    <t>316</t>
  </si>
  <si>
    <t>638</t>
  </si>
  <si>
    <t>9.46</t>
  </si>
  <si>
    <t>Bargarh, Debagarh &amp; Sambalpur
Districts</t>
  </si>
  <si>
    <t>866</t>
  </si>
  <si>
    <t>104</t>
  </si>
  <si>
    <t>9.47</t>
  </si>
  <si>
    <t>Ganjam, Nayagarh &amp; Puri Districts</t>
  </si>
  <si>
    <t>905</t>
  </si>
  <si>
    <t>105</t>
  </si>
  <si>
    <t>9.48</t>
  </si>
  <si>
    <t>Jagatsinghpur &amp; Kendrapara Districts</t>
  </si>
  <si>
    <t>26-09-2018
(New start date
01.01.2022)</t>
  </si>
  <si>
    <t>791</t>
  </si>
  <si>
    <t>494</t>
  </si>
  <si>
    <t>723</t>
  </si>
  <si>
    <t>106</t>
  </si>
  <si>
    <t>9.49</t>
  </si>
  <si>
    <t>Jajpur &amp; Kendujhar Districts</t>
  </si>
  <si>
    <t>2,442</t>
  </si>
  <si>
    <t>1,526</t>
  </si>
  <si>
    <t>107</t>
  </si>
  <si>
    <t>9.50</t>
  </si>
  <si>
    <t>Karaikal &amp; Nagapattinam Districts</t>
  </si>
  <si>
    <t>Puducherry (UT) &amp;
Tamil Nadu</t>
  </si>
  <si>
    <t>495</t>
  </si>
  <si>
    <t>384</t>
  </si>
  <si>
    <t>262</t>
  </si>
  <si>
    <t>108</t>
  </si>
  <si>
    <t>9.51</t>
  </si>
  <si>
    <t>Puducherry District</t>
  </si>
  <si>
    <t>Puducherry (UT)</t>
  </si>
  <si>
    <t>East Coast Natural Gas
Distribution Private Limited</t>
  </si>
  <si>
    <t>28-09-2018
(New start date
01.04.2022)</t>
  </si>
  <si>
    <t>2,100</t>
  </si>
  <si>
    <t>1,313</t>
  </si>
  <si>
    <t>170</t>
  </si>
  <si>
    <t>109</t>
  </si>
  <si>
    <t>9.52</t>
  </si>
  <si>
    <t>SAS Nagar District (EAAA), Patiala &amp;
Sangrur Districts</t>
  </si>
  <si>
    <t>2,610</t>
  </si>
  <si>
    <t>2,023</t>
  </si>
  <si>
    <t>1,053</t>
  </si>
  <si>
    <t>110</t>
  </si>
  <si>
    <t>9.53</t>
  </si>
  <si>
    <t>Ludhiana District (Except area already
authorized), Barnala &amp; Moga Districts</t>
  </si>
  <si>
    <t>THINK Gas Ludhiana Private
Limited</t>
  </si>
  <si>
    <t>26-Oct-18</t>
  </si>
  <si>
    <t>1,486</t>
  </si>
  <si>
    <t>1,115</t>
  </si>
  <si>
    <t>1,481</t>
  </si>
  <si>
    <t>9.54</t>
  </si>
  <si>
    <t>Jalandhar District (EAAA), Kapurthala
&amp; SBS Nagar Districts</t>
  </si>
  <si>
    <t>1,029</t>
  </si>
  <si>
    <t>772</t>
  </si>
  <si>
    <t>833</t>
  </si>
  <si>
    <t>112</t>
  </si>
  <si>
    <t>9.55</t>
  </si>
  <si>
    <t>Barmer, Jaisalmer &amp; Jodhpur Districts</t>
  </si>
  <si>
    <t>THINK Gas Private Limited</t>
  </si>
  <si>
    <t>365</t>
  </si>
  <si>
    <t>113</t>
  </si>
  <si>
    <t>9.56</t>
  </si>
  <si>
    <t>Alwar (Other than Bhiwadi) &amp; Jaipur
Districts</t>
  </si>
  <si>
    <t>Torrent Gas Jaipur Private
Limited</t>
  </si>
  <si>
    <t>27-08-2018
(New start date
01.04.2022)</t>
  </si>
  <si>
    <t>12,030</t>
  </si>
  <si>
    <t>7,519</t>
  </si>
  <si>
    <t>3,104</t>
  </si>
  <si>
    <t>114</t>
  </si>
  <si>
    <t>9.57</t>
  </si>
  <si>
    <t>Kota District (EAAA), Baran &amp;
Chittorgarh (Only Rawatbhata Taluka)
Districts</t>
  </si>
  <si>
    <t>3,393</t>
  </si>
  <si>
    <t>2,630</t>
  </si>
  <si>
    <t>645</t>
  </si>
  <si>
    <t>115</t>
  </si>
  <si>
    <t>9.58</t>
  </si>
  <si>
    <t>Bhilwara &amp; Bundi Districts</t>
  </si>
  <si>
    <t>14-Sep-18</t>
  </si>
  <si>
    <t>511</t>
  </si>
  <si>
    <t>537</t>
  </si>
  <si>
    <t>116</t>
  </si>
  <si>
    <t>9.59</t>
  </si>
  <si>
    <t>Chittorgarh (Other than Rawatbhata
Taluka) &amp; Udaipur Districts</t>
  </si>
  <si>
    <t>1,568</t>
  </si>
  <si>
    <t>1,215</t>
  </si>
  <si>
    <t>1,787</t>
  </si>
  <si>
    <t>9.60</t>
  </si>
  <si>
    <t>Dholpur District</t>
  </si>
  <si>
    <t>Dholpur CGD Private Limited</t>
  </si>
  <si>
    <t>412</t>
  </si>
  <si>
    <t>319</t>
  </si>
  <si>
    <t>133</t>
  </si>
  <si>
    <t>118</t>
  </si>
  <si>
    <t>9.61</t>
  </si>
  <si>
    <t>Kanchipuram District</t>
  </si>
  <si>
    <t>26-09-2018
(New start date
01.04.2022)</t>
  </si>
  <si>
    <t>668</t>
  </si>
  <si>
    <t>418</t>
  </si>
  <si>
    <t>986</t>
  </si>
  <si>
    <t>119</t>
  </si>
  <si>
    <t>9.62</t>
  </si>
  <si>
    <t>Chennai &amp; Tiruvallur Districts</t>
  </si>
  <si>
    <t>Torrent Gas Chennai Private
Limited</t>
  </si>
  <si>
    <t>07-09-2018
(New start date
01.04.2020)</t>
  </si>
  <si>
    <t>6,666</t>
  </si>
  <si>
    <t>4,166</t>
  </si>
  <si>
    <t>2,269</t>
  </si>
  <si>
    <t>120</t>
  </si>
  <si>
    <t>9.63</t>
  </si>
  <si>
    <t>Coimbatore District</t>
  </si>
  <si>
    <t>12-09-2018
(New start date
01.04.2022)</t>
  </si>
  <si>
    <t>2,500</t>
  </si>
  <si>
    <t>1,563</t>
  </si>
  <si>
    <t>1,252</t>
  </si>
  <si>
    <t>121</t>
  </si>
  <si>
    <t>9.64</t>
  </si>
  <si>
    <t>Cuddalore, Nagapattinam &amp; Tiruvarur
Districts</t>
  </si>
  <si>
    <t>13-09-2018
(New start date
01.04.2022)</t>
  </si>
  <si>
    <t>524</t>
  </si>
  <si>
    <t>122</t>
  </si>
  <si>
    <t>9.65</t>
  </si>
  <si>
    <t>Ramanathapuram District</t>
  </si>
  <si>
    <t>251</t>
  </si>
  <si>
    <t>195</t>
  </si>
  <si>
    <t>123</t>
  </si>
  <si>
    <t>9.66</t>
  </si>
  <si>
    <t>Salem District</t>
  </si>
  <si>
    <t>12-09-2018
(New start date
01.10.2024)</t>
  </si>
  <si>
    <t>1,368</t>
  </si>
  <si>
    <t>222</t>
  </si>
  <si>
    <t>317</t>
  </si>
  <si>
    <t>9.67</t>
  </si>
  <si>
    <t>Tiruppur District</t>
  </si>
  <si>
    <t>13-09-2018
(New start date
01.10.2023)</t>
  </si>
  <si>
    <t>829</t>
  </si>
  <si>
    <t>290</t>
  </si>
  <si>
    <t>414</t>
  </si>
  <si>
    <t>125</t>
  </si>
  <si>
    <t>9.68</t>
  </si>
  <si>
    <t>Bhadradri Kothagudem &amp; Khamman
Districts</t>
  </si>
  <si>
    <t>620</t>
  </si>
  <si>
    <t>434</t>
  </si>
  <si>
    <t>126</t>
  </si>
  <si>
    <t>9.69</t>
  </si>
  <si>
    <t>Jagtial, Peddapalli, Karimnagar &amp;
Rajanna Sircilla Districts</t>
  </si>
  <si>
    <t>12-Sep-2018
(New start date
01-Jan-2020)</t>
  </si>
  <si>
    <t>520</t>
  </si>
  <si>
    <t>338</t>
  </si>
  <si>
    <t>303</t>
  </si>
  <si>
    <t>127</t>
  </si>
  <si>
    <t>9.70</t>
  </si>
  <si>
    <t>Jangaon, Jayashankar Bhupalpally,
Mahabubabad, Warangal Urban &amp;
Warangal Rural Districts</t>
  </si>
  <si>
    <t>233</t>
  </si>
  <si>
    <t>9.71</t>
  </si>
  <si>
    <t>Medak, Siddipet &amp; Sangareddy
Districts</t>
  </si>
  <si>
    <t>5,076</t>
  </si>
  <si>
    <t>3,934</t>
  </si>
  <si>
    <t>1,467</t>
  </si>
  <si>
    <t>129</t>
  </si>
  <si>
    <t>9.72</t>
  </si>
  <si>
    <t>Medchal-Malkajgiri, Ranga Reddy &amp;
Vikarabad Districts</t>
  </si>
  <si>
    <t>14-Nov-18</t>
  </si>
  <si>
    <t>2,020</t>
  </si>
  <si>
    <t>1,515</t>
  </si>
  <si>
    <t>130</t>
  </si>
  <si>
    <t>9.73</t>
  </si>
  <si>
    <t>Nalgonda Suryapet &amp; Yadadri
Bhuvanagiri Districts</t>
  </si>
  <si>
    <t>1,500</t>
  </si>
  <si>
    <t>1,163</t>
  </si>
  <si>
    <t>814</t>
  </si>
  <si>
    <t>131</t>
  </si>
  <si>
    <t>9.74</t>
  </si>
  <si>
    <t>Gomati District</t>
  </si>
  <si>
    <t>Tripura Natural Gas Company
Limited</t>
  </si>
  <si>
    <t>132</t>
  </si>
  <si>
    <t>9.75</t>
  </si>
  <si>
    <t>West Tripura (EAAA) District</t>
  </si>
  <si>
    <t>9.76</t>
  </si>
  <si>
    <t>Bulandshahr District (EAAA), Aligarh &amp;
Hathras Districts</t>
  </si>
  <si>
    <t>1,662</t>
  </si>
  <si>
    <t>1,288</t>
  </si>
  <si>
    <t>1,167</t>
  </si>
  <si>
    <t>134</t>
  </si>
  <si>
    <t>9.77</t>
  </si>
  <si>
    <t>Allahabad District (EAAA), Bhadohi &amp;
Kaushambi Districts</t>
  </si>
  <si>
    <t>527</t>
  </si>
  <si>
    <t>135</t>
  </si>
  <si>
    <t>9.78</t>
  </si>
  <si>
    <t>Amethi, Pratapgarh &amp; Raebareli
Districts</t>
  </si>
  <si>
    <t>385</t>
  </si>
  <si>
    <t>298</t>
  </si>
  <si>
    <t>466</t>
  </si>
  <si>
    <t>136</t>
  </si>
  <si>
    <t>9.79</t>
  </si>
  <si>
    <t>Auraiya, Kanpur Dehat &amp; Etawah
Districts</t>
  </si>
  <si>
    <t>1,242</t>
  </si>
  <si>
    <t>1,224</t>
  </si>
  <si>
    <t>137</t>
  </si>
  <si>
    <t>9.80</t>
  </si>
  <si>
    <t>Faizabad &amp; Sultanpur Districts</t>
  </si>
  <si>
    <t>Green Gas Limited</t>
  </si>
  <si>
    <t>350</t>
  </si>
  <si>
    <t>271</t>
  </si>
  <si>
    <t>903</t>
  </si>
  <si>
    <t>138</t>
  </si>
  <si>
    <t>9.81</t>
  </si>
  <si>
    <t>Gorakhpur, Sant Kabir Nagar &amp;
Kushinagar Districts</t>
  </si>
  <si>
    <t>13-09-2018
(New start date
01-10-2019)</t>
  </si>
  <si>
    <t>5,814</t>
  </si>
  <si>
    <t>3,924</t>
  </si>
  <si>
    <t>1,275</t>
  </si>
  <si>
    <t>139</t>
  </si>
  <si>
    <t>9.82</t>
  </si>
  <si>
    <t>Meerut District (EAAA),
Muzaffarnagar &amp; Shamli Districts</t>
  </si>
  <si>
    <t>1,755</t>
  </si>
  <si>
    <t>1,360</t>
  </si>
  <si>
    <t>2,642</t>
  </si>
  <si>
    <t>140</t>
  </si>
  <si>
    <t>9.83</t>
  </si>
  <si>
    <t>Moradabad (EAAA) District</t>
  </si>
  <si>
    <t>792</t>
  </si>
  <si>
    <t>614</t>
  </si>
  <si>
    <t>472</t>
  </si>
  <si>
    <t>141</t>
  </si>
  <si>
    <t>9.84</t>
  </si>
  <si>
    <t>Unnao (EAAA) District</t>
  </si>
  <si>
    <t>150</t>
  </si>
  <si>
    <t>142</t>
  </si>
  <si>
    <t>9.85</t>
  </si>
  <si>
    <t>Dehradun District</t>
  </si>
  <si>
    <t>12-09-2018
(New start date
01.01.2022)</t>
  </si>
  <si>
    <t>900</t>
  </si>
  <si>
    <t>563</t>
  </si>
  <si>
    <t>590</t>
  </si>
  <si>
    <t>9.86</t>
  </si>
  <si>
    <t>Burdwan District</t>
  </si>
  <si>
    <t>2,230</t>
  </si>
  <si>
    <t>1,394</t>
  </si>
  <si>
    <t>1,060</t>
  </si>
  <si>
    <t>144</t>
  </si>
  <si>
    <t>10.01</t>
  </si>
  <si>
    <t>Anantapur and YSR (Kadapa) Districts</t>
  </si>
  <si>
    <t>AGP City Gas Private Limited</t>
  </si>
  <si>
    <t>24-Apr-19</t>
  </si>
  <si>
    <t>3,289</t>
  </si>
  <si>
    <t>2,302</t>
  </si>
  <si>
    <t>2,204</t>
  </si>
  <si>
    <t>145</t>
  </si>
  <si>
    <t>10.02</t>
  </si>
  <si>
    <t>Sri Potti Sriramulu Nellore District</t>
  </si>
  <si>
    <t>1,468</t>
  </si>
  <si>
    <t>1,028</t>
  </si>
  <si>
    <t>425</t>
  </si>
  <si>
    <t>10.03</t>
  </si>
  <si>
    <t>Chittoor, Kolar and Vellore Districts</t>
  </si>
  <si>
    <t>Andhra Pradesh,
Tamil Nadu and
Karnataka</t>
  </si>
  <si>
    <t>24-04-2019
(New start date
01.04.2022)</t>
  </si>
  <si>
    <t>1,731</t>
  </si>
  <si>
    <t>1,082</t>
  </si>
  <si>
    <t>2,175</t>
  </si>
  <si>
    <t>147</t>
  </si>
  <si>
    <t>10.04</t>
  </si>
  <si>
    <t>Araria, Purnia, Katihar and Kishanganj
Districts</t>
  </si>
  <si>
    <t>29-03-2019
(New start date
01.01.2022)</t>
  </si>
  <si>
    <t>910</t>
  </si>
  <si>
    <t>148</t>
  </si>
  <si>
    <t>10.05</t>
  </si>
  <si>
    <t>Arwal, Jehanabad, Bhojpur and Buxar
Districts</t>
  </si>
  <si>
    <t>29-Mar-19</t>
  </si>
  <si>
    <t>1,023</t>
  </si>
  <si>
    <t>708</t>
  </si>
  <si>
    <t>1,545</t>
  </si>
  <si>
    <t>149</t>
  </si>
  <si>
    <t>10.06</t>
  </si>
  <si>
    <t>Khagaria, Saharsa and Madhepura
Districts</t>
  </si>
  <si>
    <t>374</t>
  </si>
  <si>
    <t>234</t>
  </si>
  <si>
    <t>10.07</t>
  </si>
  <si>
    <t>Lakhisarai, Munger and Bhagalpur
Districts</t>
  </si>
  <si>
    <t>1,625</t>
  </si>
  <si>
    <t>1,124</t>
  </si>
  <si>
    <t>1,231</t>
  </si>
  <si>
    <t>151</t>
  </si>
  <si>
    <t>10.08</t>
  </si>
  <si>
    <t>Muzaffarpur, Vaishali, Saran and
Samastipur Districts</t>
  </si>
  <si>
    <t>2,838</t>
  </si>
  <si>
    <t>1,963</t>
  </si>
  <si>
    <t>3,073</t>
  </si>
  <si>
    <t>10.09</t>
  </si>
  <si>
    <t>Nawada and Koderma Districts</t>
  </si>
  <si>
    <t>Bihar and
Jharkhand</t>
  </si>
  <si>
    <t>360</t>
  </si>
  <si>
    <t>153</t>
  </si>
  <si>
    <t>10.10</t>
  </si>
  <si>
    <t>Sheikhpura, Jamui and Deoghar
Districts</t>
  </si>
  <si>
    <t>1,564</t>
  </si>
  <si>
    <t>1,653</t>
  </si>
  <si>
    <t>154</t>
  </si>
  <si>
    <t>10.11</t>
  </si>
  <si>
    <t>Kaithal District</t>
  </si>
  <si>
    <t>810</t>
  </si>
  <si>
    <t>1,026</t>
  </si>
  <si>
    <t>155</t>
  </si>
  <si>
    <t>29-03-2019
(New start date
01.07.2021)</t>
  </si>
  <si>
    <t>938</t>
  </si>
  <si>
    <t>651</t>
  </si>
  <si>
    <t>156</t>
  </si>
  <si>
    <t>10.13</t>
  </si>
  <si>
    <t>Chatra and Palamu Districts</t>
  </si>
  <si>
    <t>157</t>
  </si>
  <si>
    <t>10.14</t>
  </si>
  <si>
    <t>Seraikela-Kharsawan District</t>
  </si>
  <si>
    <t>376</t>
  </si>
  <si>
    <t>368</t>
  </si>
  <si>
    <t>158</t>
  </si>
  <si>
    <t>10.15</t>
  </si>
  <si>
    <t>West Singhbhum District</t>
  </si>
  <si>
    <t>159</t>
  </si>
  <si>
    <t>10.16</t>
  </si>
  <si>
    <t>Bagalkot, Koppal and Raichur Districts</t>
  </si>
  <si>
    <t>1,979</t>
  </si>
  <si>
    <t>1,385</t>
  </si>
  <si>
    <t>1,172</t>
  </si>
  <si>
    <t>160</t>
  </si>
  <si>
    <t>10.17</t>
  </si>
  <si>
    <t>Chikkamagaluru, Hassan and Kodagu
Districts</t>
  </si>
  <si>
    <t>1,187</t>
  </si>
  <si>
    <t>831</t>
  </si>
  <si>
    <t>161</t>
  </si>
  <si>
    <t>10.18</t>
  </si>
  <si>
    <t>Kalaburagi and Vijayapura Districts</t>
  </si>
  <si>
    <t>1,395</t>
  </si>
  <si>
    <t>977</t>
  </si>
  <si>
    <t>884</t>
  </si>
  <si>
    <t>10.19</t>
  </si>
  <si>
    <t>Mysuru, Mandya and Chamarajanagar
Districts</t>
  </si>
  <si>
    <t>1,293</t>
  </si>
  <si>
    <t>1,824</t>
  </si>
  <si>
    <t>163</t>
  </si>
  <si>
    <t>10.20</t>
  </si>
  <si>
    <t>Uttara Kannada, Haveri and
Shivamogga Districts</t>
  </si>
  <si>
    <t>1,993</t>
  </si>
  <si>
    <t>164</t>
  </si>
  <si>
    <t>10.21</t>
  </si>
  <si>
    <t>Alapuzzha, Kollam and
Thiruvananthapuram Districts</t>
  </si>
  <si>
    <t>1,851</t>
  </si>
  <si>
    <t>165</t>
  </si>
  <si>
    <t>10.22</t>
  </si>
  <si>
    <t>Ashoknagar District</t>
  </si>
  <si>
    <t>194</t>
  </si>
  <si>
    <t>166</t>
  </si>
  <si>
    <t>10.23</t>
  </si>
  <si>
    <t>Gwalior (EAAA) District and Sheopur
District</t>
  </si>
  <si>
    <t>2,278</t>
  </si>
  <si>
    <t>1,652</t>
  </si>
  <si>
    <t>167</t>
  </si>
  <si>
    <t>10.24</t>
  </si>
  <si>
    <t>Morena District</t>
  </si>
  <si>
    <t>168</t>
  </si>
  <si>
    <t>10.25</t>
  </si>
  <si>
    <t>Raisen, Shajapur and Sehore Districts</t>
  </si>
  <si>
    <t>551</t>
  </si>
  <si>
    <t>171</t>
  </si>
  <si>
    <t>169</t>
  </si>
  <si>
    <t>10.26</t>
  </si>
  <si>
    <t>Shivpuri District</t>
  </si>
  <si>
    <t>10.27</t>
  </si>
  <si>
    <t>Sidhi and Singrauli Districts</t>
  </si>
  <si>
    <t>600</t>
  </si>
  <si>
    <t>435</t>
  </si>
  <si>
    <t>10.28</t>
  </si>
  <si>
    <t>Ujjain (EAAA) District, Dewas (EAAA)
District and Indore (EAAA) District</t>
  </si>
  <si>
    <t>1,305</t>
  </si>
  <si>
    <t>1,185</t>
  </si>
  <si>
    <t>172</t>
  </si>
  <si>
    <t>10.29</t>
  </si>
  <si>
    <t>Anuppur, Bilaspur and Korba Districts</t>
  </si>
  <si>
    <t>Madhya Pradesh
and Chattisgarh</t>
  </si>
  <si>
    <t>1,289</t>
  </si>
  <si>
    <t>935</t>
  </si>
  <si>
    <t>516</t>
  </si>
  <si>
    <t>10.30</t>
  </si>
  <si>
    <t>Jhabua, Banswara, Ratlam and
Dungarpur Districts</t>
  </si>
  <si>
    <t>Madhya Pradesh
and Rajashthan</t>
  </si>
  <si>
    <t>1,523</t>
  </si>
  <si>
    <t>796</t>
  </si>
  <si>
    <t>174</t>
  </si>
  <si>
    <t>1,137</t>
  </si>
  <si>
    <t>309</t>
  </si>
  <si>
    <t>175</t>
  </si>
  <si>
    <t>10.32</t>
  </si>
  <si>
    <t>Ferozepur, Faridkot and Sri Muktsar
Sahib Districts</t>
  </si>
  <si>
    <t>1,200</t>
  </si>
  <si>
    <t>750</t>
  </si>
  <si>
    <t>1,051</t>
  </si>
  <si>
    <t>176</t>
  </si>
  <si>
    <t>10.33</t>
  </si>
  <si>
    <t>Hoshiarpur and Gurdaspur Districts</t>
  </si>
  <si>
    <t>1,173</t>
  </si>
  <si>
    <t>177</t>
  </si>
  <si>
    <t>10.34</t>
  </si>
  <si>
    <t>Ajmer, Pali and Rajsamand Districts</t>
  </si>
  <si>
    <t>1,409</t>
  </si>
  <si>
    <t>2,942</t>
  </si>
  <si>
    <t>178</t>
  </si>
  <si>
    <t>10.35</t>
  </si>
  <si>
    <t>Jalore and Sirohi Districts</t>
  </si>
  <si>
    <t>868</t>
  </si>
  <si>
    <t>179</t>
  </si>
  <si>
    <t>10.36</t>
  </si>
  <si>
    <t>Azamgarh, Mau and Ballia Districts</t>
  </si>
  <si>
    <t>29-03-2019
(New Start Date
01.10.2019)</t>
  </si>
  <si>
    <t>1,008</t>
  </si>
  <si>
    <t>636</t>
  </si>
  <si>
    <t>180</t>
  </si>
  <si>
    <t>870</t>
  </si>
  <si>
    <t>1,298</t>
  </si>
  <si>
    <t>181</t>
  </si>
  <si>
    <t>10.38</t>
  </si>
  <si>
    <t>Basti and Ambedkarnagar Districts</t>
  </si>
  <si>
    <t>207</t>
  </si>
  <si>
    <t>245</t>
  </si>
  <si>
    <t>182</t>
  </si>
  <si>
    <t>1,565</t>
  </si>
  <si>
    <t>183</t>
  </si>
  <si>
    <t>10.40</t>
  </si>
  <si>
    <t>Gonda and Barabanki Districts</t>
  </si>
  <si>
    <t>756</t>
  </si>
  <si>
    <t>548</t>
  </si>
  <si>
    <t>184</t>
  </si>
  <si>
    <t>10.41</t>
  </si>
  <si>
    <t>Jaunpur and Ghazipur Districts</t>
  </si>
  <si>
    <t>875</t>
  </si>
  <si>
    <t>613</t>
  </si>
  <si>
    <t>185</t>
  </si>
  <si>
    <t>10.42</t>
  </si>
  <si>
    <t>Kanpur (EAAA) District,
Fatehpur and Hamirpur Districts</t>
  </si>
  <si>
    <t>1,170</t>
  </si>
  <si>
    <t>848</t>
  </si>
  <si>
    <t>1,753</t>
  </si>
  <si>
    <t>186</t>
  </si>
  <si>
    <t>10.43</t>
  </si>
  <si>
    <t>Mainpuri and Kannauj Districts</t>
  </si>
  <si>
    <t>972</t>
  </si>
  <si>
    <t>705</t>
  </si>
  <si>
    <t>1,037</t>
  </si>
  <si>
    <t>187</t>
  </si>
  <si>
    <t>10.44</t>
  </si>
  <si>
    <t>Mirzapur, Chandauli and Sonbhadra
Districts</t>
  </si>
  <si>
    <t>550</t>
  </si>
  <si>
    <t>10.45</t>
  </si>
  <si>
    <t>Shahjahanpur and Budaun Districts</t>
  </si>
  <si>
    <t>189</t>
  </si>
  <si>
    <t>10.46</t>
  </si>
  <si>
    <t>Bijnor and Nainital Districts</t>
  </si>
  <si>
    <t>Uttar Pradesh and
Uttarakhand</t>
  </si>
  <si>
    <t>190</t>
  </si>
  <si>
    <t>10.47</t>
  </si>
  <si>
    <t>Darjeeling, Jalpaiguri and Uttar
Dinajpur Districts</t>
  </si>
  <si>
    <t>29-03-2019
(New start date
01.01.2021)</t>
  </si>
  <si>
    <t>1,353</t>
  </si>
  <si>
    <t>191</t>
  </si>
  <si>
    <t>10.48</t>
  </si>
  <si>
    <t>Howrah (EAAA) District and Hoogly
(EAAA) District</t>
  </si>
  <si>
    <t>29-03-2019
(New start date
01.01.2023)</t>
  </si>
  <si>
    <t>450</t>
  </si>
  <si>
    <t>610</t>
  </si>
  <si>
    <t>192</t>
  </si>
  <si>
    <t>10.49</t>
  </si>
  <si>
    <t>Nadia (EAAA) District and North 24
Parganas (EAAA) District</t>
  </si>
  <si>
    <t>1,543</t>
  </si>
  <si>
    <t>193</t>
  </si>
  <si>
    <t>10.50</t>
  </si>
  <si>
    <t>South 24 Parganas (EAAA) District</t>
  </si>
  <si>
    <t>1,552</t>
  </si>
  <si>
    <t>970</t>
  </si>
  <si>
    <t>523</t>
  </si>
  <si>
    <t>11.01</t>
  </si>
  <si>
    <t>Kurnool, Guntur, and Prakasam
districts</t>
  </si>
  <si>
    <t>15-Mar-22</t>
  </si>
  <si>
    <t>1,412</t>
  </si>
  <si>
    <t>883</t>
  </si>
  <si>
    <t>486</t>
  </si>
  <si>
    <t>11.02</t>
  </si>
  <si>
    <t>Nagaon, Morigaon, Hojai, Karbi
Anglong, West Karbi Anglong and
Dima Hasao districts</t>
  </si>
  <si>
    <t>23-03-2022
(New Start date
01.01.2023)</t>
  </si>
  <si>
    <t>1,962</t>
  </si>
  <si>
    <t>981</t>
  </si>
  <si>
    <t>11.03</t>
  </si>
  <si>
    <t>Lakhimpur, Dhemaji , Darrang,
Udalgiri, Sonitpur and Biswanath
Chariali districts</t>
  </si>
  <si>
    <t>North East Gas Distribution
Company Limited</t>
  </si>
  <si>
    <t>23-03-2022
(New Start date
01.10.2022)</t>
  </si>
  <si>
    <t>2,288</t>
  </si>
  <si>
    <t>1,258</t>
  </si>
  <si>
    <t>444</t>
  </si>
  <si>
    <t>197</t>
  </si>
  <si>
    <t>11.04</t>
  </si>
  <si>
    <t>Kokrajhar, Dhubri, South Salmara-
Mankachar and Goalpara districts</t>
  </si>
  <si>
    <t>23-03-2022
(New Start date
01.07.2023)</t>
  </si>
  <si>
    <t>962</t>
  </si>
  <si>
    <t>198</t>
  </si>
  <si>
    <t>11.05</t>
  </si>
  <si>
    <t>Baksa, Barpeta, Bongaigaon, Chirang,
Nalbari and Bajali districts</t>
  </si>
  <si>
    <t>878</t>
  </si>
  <si>
    <t>351</t>
  </si>
  <si>
    <t>199</t>
  </si>
  <si>
    <t>11.06</t>
  </si>
  <si>
    <t>Darbhanga, Madhubani, Supaul,
Sitamarhi and Sheohar districts</t>
  </si>
  <si>
    <t>2,895</t>
  </si>
  <si>
    <t>1,809</t>
  </si>
  <si>
    <t>200</t>
  </si>
  <si>
    <t>11.07</t>
  </si>
  <si>
    <t>Gopalganj, Siwan, West Champaran,
East Champaran and Deoria districts</t>
  </si>
  <si>
    <t>Bihar &amp; Uttar
Pradesh</t>
  </si>
  <si>
    <t>04-May-22</t>
  </si>
  <si>
    <t>4,141</t>
  </si>
  <si>
    <t>2,485</t>
  </si>
  <si>
    <t>2,439</t>
  </si>
  <si>
    <t>201</t>
  </si>
  <si>
    <t>11.08</t>
  </si>
  <si>
    <t>Baloda Bazar, Gariyaband and Raipur
districts</t>
  </si>
  <si>
    <t>HCG Raipur Private Limited</t>
  </si>
  <si>
    <t>18-02-2022
(New Start date
01.10.2024)</t>
  </si>
  <si>
    <t>5,060</t>
  </si>
  <si>
    <t>822</t>
  </si>
  <si>
    <t>560</t>
  </si>
  <si>
    <t>202</t>
  </si>
  <si>
    <t>11.09</t>
  </si>
  <si>
    <t>Kabirdham, Raj Nandgaon and Kanker
districts</t>
  </si>
  <si>
    <t>15-03-2022
(New Start date
01.04.2024)</t>
  </si>
  <si>
    <t>203</t>
  </si>
  <si>
    <t>11.10</t>
  </si>
  <si>
    <t>Mungeli, Bemetara, Durg, Balod and
Dhamtari districts</t>
  </si>
  <si>
    <t>204</t>
  </si>
  <si>
    <t>11.11</t>
  </si>
  <si>
    <t>Jashpur, Raigarh, Janjgir-Champa and
Mahasamund districts</t>
  </si>
  <si>
    <t>15-03-2022
(New Start date
01.07.2024)</t>
  </si>
  <si>
    <t>392</t>
  </si>
  <si>
    <t>205</t>
  </si>
  <si>
    <t>11.16</t>
  </si>
  <si>
    <t>Mandi, Kullu, Kinnaur and Lahaul &amp;
Spiti districts</t>
  </si>
  <si>
    <t>Gasonet Services (HP) Limited</t>
  </si>
  <si>
    <t>29-Mar-22</t>
  </si>
  <si>
    <t>206</t>
  </si>
  <si>
    <t>11.17</t>
  </si>
  <si>
    <t>Kangra and Chamba districts</t>
  </si>
  <si>
    <t>Consortium of THINK Gas
Investments II Pte. Ltd and
THINK Gas Investments Pte.
Ltd. and THINK Gas
Distribution Pvt. Ltd.</t>
  </si>
  <si>
    <t>11.18</t>
  </si>
  <si>
    <t>Jammu, Udhampur, Reasi, Samba and
Kathua districts</t>
  </si>
  <si>
    <t>UT of Jammu and
Kashmir</t>
  </si>
  <si>
    <t>15-03-2022
(New Start date
01.10.2024)</t>
  </si>
  <si>
    <t>208</t>
  </si>
  <si>
    <t>11.19</t>
  </si>
  <si>
    <t>Gumla, Latehar, Lohardaga, Simdega,
Garhwa and Khunti districts</t>
  </si>
  <si>
    <t>15-03-2022
(New Start date
01.10.2023)</t>
  </si>
  <si>
    <t>978</t>
  </si>
  <si>
    <t>342</t>
  </si>
  <si>
    <t>11.20</t>
  </si>
  <si>
    <t>Chikkaballapur district</t>
  </si>
  <si>
    <t>999</t>
  </si>
  <si>
    <t>624</t>
  </si>
  <si>
    <t>343</t>
  </si>
  <si>
    <t>210</t>
  </si>
  <si>
    <t>11.21</t>
  </si>
  <si>
    <t>Idukki, Kottayam and Pattanamtitta
districts</t>
  </si>
  <si>
    <t>Sholagasco Private Limited</t>
  </si>
  <si>
    <t>211</t>
  </si>
  <si>
    <t>11.22</t>
  </si>
  <si>
    <t>Agar Malwa, Neemuch, Mandsaur
and Jhalawar districts</t>
  </si>
  <si>
    <t>Madhya Pradesh
and Rajasthan</t>
  </si>
  <si>
    <t>3,060</t>
  </si>
  <si>
    <t>1,913</t>
  </si>
  <si>
    <t>229</t>
  </si>
  <si>
    <t>212</t>
  </si>
  <si>
    <t>11.23</t>
  </si>
  <si>
    <t>Burhanpur, Khandwa, Khargone and
Harda districts</t>
  </si>
  <si>
    <t>09-Mar-22</t>
  </si>
  <si>
    <t>1,578</t>
  </si>
  <si>
    <t>213</t>
  </si>
  <si>
    <t>11.24</t>
  </si>
  <si>
    <t>Tikamgarh, Niwari, Chattarpur and
Panna districts</t>
  </si>
  <si>
    <t>1,478</t>
  </si>
  <si>
    <t>924</t>
  </si>
  <si>
    <t>214</t>
  </si>
  <si>
    <t>11.25</t>
  </si>
  <si>
    <t>Betul, Chhindwara, Seoni and
Balaghat districts</t>
  </si>
  <si>
    <t>09-03-2022
(New Start date
01.01.2025)</t>
  </si>
  <si>
    <t>2,088</t>
  </si>
  <si>
    <t>261</t>
  </si>
  <si>
    <t>215</t>
  </si>
  <si>
    <t>11.26</t>
  </si>
  <si>
    <t>Damoh, Jabalpur, Katni, Mandla,
Umaria and Dindori districts</t>
  </si>
  <si>
    <t>23-03-2022
(New Start date
01.10.2024)</t>
  </si>
  <si>
    <t>6,507</t>
  </si>
  <si>
    <t>1,057</t>
  </si>
  <si>
    <t>216</t>
  </si>
  <si>
    <t>11.27</t>
  </si>
  <si>
    <t>Hoshangabad, Narsinghpur, Sagar and
Vidisha districts</t>
  </si>
  <si>
    <t>3,600</t>
  </si>
  <si>
    <t>217</t>
  </si>
  <si>
    <t>11.28</t>
  </si>
  <si>
    <t>Buldana, Nanded and Parbhani
districts</t>
  </si>
  <si>
    <t>2,600</t>
  </si>
  <si>
    <t>423</t>
  </si>
  <si>
    <t>855</t>
  </si>
  <si>
    <t>218</t>
  </si>
  <si>
    <t>11.29</t>
  </si>
  <si>
    <t>Beed, Jalgaon and Jalna districts</t>
  </si>
  <si>
    <t>1,188</t>
  </si>
  <si>
    <t>416</t>
  </si>
  <si>
    <t>219</t>
  </si>
  <si>
    <t>11.30</t>
  </si>
  <si>
    <t>Akola, Hingoli and Washim districts</t>
  </si>
  <si>
    <t>09-03-2022
(New Start date
01.07.2024)</t>
  </si>
  <si>
    <t>220</t>
  </si>
  <si>
    <t>11.31</t>
  </si>
  <si>
    <t>Amravati and Yavatmal districts</t>
  </si>
  <si>
    <t>2,562</t>
  </si>
  <si>
    <t>221</t>
  </si>
  <si>
    <t>11.32</t>
  </si>
  <si>
    <t>Chandrapur and Wardha districts</t>
  </si>
  <si>
    <t>497</t>
  </si>
  <si>
    <t>11.33</t>
  </si>
  <si>
    <t>Nagpur district</t>
  </si>
  <si>
    <t>HCG Nagpur Private Limited</t>
  </si>
  <si>
    <t>7,221</t>
  </si>
  <si>
    <t>223</t>
  </si>
  <si>
    <t>11.34</t>
  </si>
  <si>
    <t>Bhandara, Gondiya and Garchiroli
districts</t>
  </si>
  <si>
    <t>1,562</t>
  </si>
  <si>
    <t>224</t>
  </si>
  <si>
    <t>11.35</t>
  </si>
  <si>
    <t>Alirajpur, Nandurbar and Barwani
districts</t>
  </si>
  <si>
    <t>Maharashtra and
Madhya Pradesh</t>
  </si>
  <si>
    <t>662</t>
  </si>
  <si>
    <t>225</t>
  </si>
  <si>
    <t>11.36</t>
  </si>
  <si>
    <t>Koraput, Malkangiri, and
Nabarangpur districts</t>
  </si>
  <si>
    <t>09-03-2022
(New Start date
01.01.2024)</t>
  </si>
  <si>
    <t>968</t>
  </si>
  <si>
    <t>226</t>
  </si>
  <si>
    <t>11.37</t>
  </si>
  <si>
    <t>Gajapati, Kandhamal, Boudh and
Sonepur districts</t>
  </si>
  <si>
    <t>28-02-2022
(New Start date
01.01.2024)</t>
  </si>
  <si>
    <t>270</t>
  </si>
  <si>
    <t>227</t>
  </si>
  <si>
    <t>11.38</t>
  </si>
  <si>
    <t>Rayagada, Kalahandi, Bolangir and
Nuapada districts</t>
  </si>
  <si>
    <t>15-03-2022
(New Start date
01.07.2025)</t>
  </si>
  <si>
    <t>2,520</t>
  </si>
  <si>
    <t>228</t>
  </si>
  <si>
    <t>11.39</t>
  </si>
  <si>
    <t>Pathankot district</t>
  </si>
  <si>
    <t>29-03-2022
(New Start date
01.10.2025)</t>
  </si>
  <si>
    <t>11.40</t>
  </si>
  <si>
    <t>Tarn Taran district</t>
  </si>
  <si>
    <t>10-May-22</t>
  </si>
  <si>
    <t>230</t>
  </si>
  <si>
    <t>11.41</t>
  </si>
  <si>
    <t>Fazilka (except area already
authorized), Ganganagar and
Hanumangarh districts</t>
  </si>
  <si>
    <t>Punjab &amp;
Rajasthan</t>
  </si>
  <si>
    <t>3,308</t>
  </si>
  <si>
    <t>1,985</t>
  </si>
  <si>
    <t>231</t>
  </si>
  <si>
    <t>11.42</t>
  </si>
  <si>
    <t>Bikaner and Churu districts</t>
  </si>
  <si>
    <t>Gasonet Services (RJ) Limited</t>
  </si>
  <si>
    <t>1,125</t>
  </si>
  <si>
    <t>232</t>
  </si>
  <si>
    <t>11.43</t>
  </si>
  <si>
    <t>Jhunjhunu, Sikar and Nagaur districts</t>
  </si>
  <si>
    <t>23-03-2022
(New Start date
01.04.2023)</t>
  </si>
  <si>
    <t>540</t>
  </si>
  <si>
    <t>595</t>
  </si>
  <si>
    <t>11.44</t>
  </si>
  <si>
    <t>Dausa, Karauli, Sawai Madhopur and
Tonk districts</t>
  </si>
  <si>
    <t>3,988</t>
  </si>
  <si>
    <t>2,493</t>
  </si>
  <si>
    <t>1,416</t>
  </si>
  <si>
    <t>11.45</t>
  </si>
  <si>
    <t>Dharmapuri and Krishnagiri districts</t>
  </si>
  <si>
    <t>1,201</t>
  </si>
  <si>
    <t>235</t>
  </si>
  <si>
    <t>11.46</t>
  </si>
  <si>
    <t>Tiruvannamalai, Villupuram and
Kallakkurichi districts</t>
  </si>
  <si>
    <t>09-03-2022
(New Start date
01.04.2023)</t>
  </si>
  <si>
    <t>1,134</t>
  </si>
  <si>
    <t>236</t>
  </si>
  <si>
    <t>11.47</t>
  </si>
  <si>
    <t>Ariyalur and Perambalur districts</t>
  </si>
  <si>
    <t>15-03-2022
(New Start date
01.04.2023)</t>
  </si>
  <si>
    <t>1,530</t>
  </si>
  <si>
    <t>237</t>
  </si>
  <si>
    <t>11.48</t>
  </si>
  <si>
    <t>Namakkal and Tiruchirapalli districts</t>
  </si>
  <si>
    <t>1,450</t>
  </si>
  <si>
    <t>363</t>
  </si>
  <si>
    <t>238</t>
  </si>
  <si>
    <t>11.49</t>
  </si>
  <si>
    <t>Pudukottai, Sivaganga and Thanjavur
districts</t>
  </si>
  <si>
    <t>6,498</t>
  </si>
  <si>
    <t>2,599</t>
  </si>
  <si>
    <t>239</t>
  </si>
  <si>
    <t>11.50</t>
  </si>
  <si>
    <t>Madurai, Theni and Virudhnagar
districts</t>
  </si>
  <si>
    <t>2,001</t>
  </si>
  <si>
    <t>1,001</t>
  </si>
  <si>
    <t>240</t>
  </si>
  <si>
    <t>11.51</t>
  </si>
  <si>
    <t>Kanyakumari, Thoothukudi, Tiruneveli
Kattabo and Tenkasi districts</t>
  </si>
  <si>
    <t>740</t>
  </si>
  <si>
    <t>241</t>
  </si>
  <si>
    <t>11.52</t>
  </si>
  <si>
    <t>Dindigul and Karur districts</t>
  </si>
  <si>
    <t>15-03-2022
(New Start date
01.01.2023)</t>
  </si>
  <si>
    <t>3,510</t>
  </si>
  <si>
    <t>242</t>
  </si>
  <si>
    <t>11.53</t>
  </si>
  <si>
    <t>The Nilgiris and Erode districts</t>
  </si>
  <si>
    <t>1,316</t>
  </si>
  <si>
    <t>823</t>
  </si>
  <si>
    <t>243</t>
  </si>
  <si>
    <t>11.54</t>
  </si>
  <si>
    <t>Nizamabad, Adilabad, Nirmal,
Mancherial Kumuram Bheem
Asifabad and Kamareddy districts</t>
  </si>
  <si>
    <t>244</t>
  </si>
  <si>
    <t>11.55</t>
  </si>
  <si>
    <t>Jogulamba Gadwal, Nagarkurnool,
Mahabubnagar, Narayanpet,
Wanaparthy and Yadgir districts</t>
  </si>
  <si>
    <t>Telangana and
Karnataka</t>
  </si>
  <si>
    <t>4,545</t>
  </si>
  <si>
    <t>2,841</t>
  </si>
  <si>
    <t>640</t>
  </si>
  <si>
    <t>11.56</t>
  </si>
  <si>
    <t>South Tripura and Sepahijala district</t>
  </si>
  <si>
    <t>844</t>
  </si>
  <si>
    <t>528</t>
  </si>
  <si>
    <t>246</t>
  </si>
  <si>
    <t>11.57</t>
  </si>
  <si>
    <t>Dhalai, North Tripura, Unakoti and
Khowai</t>
  </si>
  <si>
    <t>552</t>
  </si>
  <si>
    <t>345</t>
  </si>
  <si>
    <t>247</t>
  </si>
  <si>
    <t>11.58</t>
  </si>
  <si>
    <t>Amroha (except area already
authorized) &amp; Sambhal (except area
already authorized) districts</t>
  </si>
  <si>
    <t>1,440</t>
  </si>
  <si>
    <t>864</t>
  </si>
  <si>
    <t>11.59</t>
  </si>
  <si>
    <t>Kasganj district</t>
  </si>
  <si>
    <t>918</t>
  </si>
  <si>
    <t>249</t>
  </si>
  <si>
    <t>11.60</t>
  </si>
  <si>
    <t>Purulia and Bankura districts</t>
  </si>
  <si>
    <t>1,211</t>
  </si>
  <si>
    <t>757</t>
  </si>
  <si>
    <t>578</t>
  </si>
  <si>
    <t>250</t>
  </si>
  <si>
    <t>11.61</t>
  </si>
  <si>
    <t>East Mednipore, West Mednipore and
Jhargram districts</t>
  </si>
  <si>
    <t>11.62</t>
  </si>
  <si>
    <t>Alipurduar and Koch Bihar</t>
  </si>
  <si>
    <t>15-03-2022
(New Start date
01.10.2022)</t>
  </si>
  <si>
    <t>706</t>
  </si>
  <si>
    <t>388</t>
  </si>
  <si>
    <t>502</t>
  </si>
  <si>
    <t>252</t>
  </si>
  <si>
    <t>11.63</t>
  </si>
  <si>
    <t>Banda, Chitrakoot and Mahoba</t>
  </si>
  <si>
    <t>13-Apr-22</t>
  </si>
  <si>
    <t>2,325</t>
  </si>
  <si>
    <t>253</t>
  </si>
  <si>
    <t>11.64</t>
  </si>
  <si>
    <t>Pauri Garhwal, Uttarkashi,
Rudraprayag and Tehri Garhwal
districts</t>
  </si>
  <si>
    <t>Gasonet Services (UK) Limited</t>
  </si>
  <si>
    <t>27-May-22</t>
  </si>
  <si>
    <t>254</t>
  </si>
  <si>
    <t>11.65</t>
  </si>
  <si>
    <t>Pithoragarh, Champawat, Almora,
Chamoli and Bageshwar districts</t>
  </si>
  <si>
    <t>11-May-22</t>
  </si>
  <si>
    <t>255</t>
  </si>
  <si>
    <t>95.01</t>
  </si>
  <si>
    <t>Faridabad-2</t>
  </si>
  <si>
    <t>25-Apr-23</t>
  </si>
  <si>
    <t>673</t>
  </si>
  <si>
    <t>5,652</t>
  </si>
  <si>
    <t>256</t>
  </si>
  <si>
    <t>95.02</t>
  </si>
  <si>
    <t>Faridabad-1</t>
  </si>
  <si>
    <t>257</t>
  </si>
  <si>
    <t>95.03</t>
  </si>
  <si>
    <t>Gurugram-1</t>
  </si>
  <si>
    <t>1,841</t>
  </si>
  <si>
    <t>258</t>
  </si>
  <si>
    <t>97.01</t>
  </si>
  <si>
    <t>Patna District</t>
  </si>
  <si>
    <t>GAIL (India) Limited</t>
  </si>
  <si>
    <t>07-Mar-18</t>
  </si>
  <si>
    <t>2,445</t>
  </si>
  <si>
    <t>2,931</t>
  </si>
  <si>
    <t>259</t>
  </si>
  <si>
    <t>97.02</t>
  </si>
  <si>
    <t>East Singhbhum District</t>
  </si>
  <si>
    <t>07-03-2018
(New start date
01.04.2020)</t>
  </si>
  <si>
    <t>1,282</t>
  </si>
  <si>
    <t>1,186</t>
  </si>
  <si>
    <t>260</t>
  </si>
  <si>
    <t>97.03</t>
  </si>
  <si>
    <t>Ranchi District</t>
  </si>
  <si>
    <t>2,118</t>
  </si>
  <si>
    <t>97.04</t>
  </si>
  <si>
    <t>Khordha District</t>
  </si>
  <si>
    <t>07-03-2018
(New start date
01.07.2020)</t>
  </si>
  <si>
    <t>1,513</t>
  </si>
  <si>
    <t>1,400</t>
  </si>
  <si>
    <t>1,793</t>
  </si>
  <si>
    <t>97.05</t>
  </si>
  <si>
    <t>Cuttack District</t>
  </si>
  <si>
    <t>1,310</t>
  </si>
  <si>
    <t>263</t>
  </si>
  <si>
    <t>97.06</t>
  </si>
  <si>
    <t>Varanasi District</t>
  </si>
  <si>
    <t>1,899</t>
  </si>
  <si>
    <t>3,307</t>
  </si>
  <si>
    <t>264</t>
  </si>
  <si>
    <t>98.01</t>
  </si>
  <si>
    <t>Khurja</t>
  </si>
  <si>
    <t>04-Dec-12</t>
  </si>
  <si>
    <t>646</t>
  </si>
  <si>
    <t>265</t>
  </si>
  <si>
    <t>98.02</t>
  </si>
  <si>
    <t>Surat, Bharuch, Ankleshwar</t>
  </si>
  <si>
    <t>08-Nov-12</t>
  </si>
  <si>
    <t>4,750</t>
  </si>
  <si>
    <t>7,162</t>
  </si>
  <si>
    <t>266</t>
  </si>
  <si>
    <t>98.03</t>
  </si>
  <si>
    <t>Moradabad</t>
  </si>
  <si>
    <t>30-Nov-12</t>
  </si>
  <si>
    <t>410</t>
  </si>
  <si>
    <t>267</t>
  </si>
  <si>
    <t>98.04</t>
  </si>
  <si>
    <t>Nadiad</t>
  </si>
  <si>
    <t>01-Oct-13</t>
  </si>
  <si>
    <t>724</t>
  </si>
  <si>
    <t>268</t>
  </si>
  <si>
    <t>98.05</t>
  </si>
  <si>
    <t>Navsari</t>
  </si>
  <si>
    <t>269</t>
  </si>
  <si>
    <t>98.06</t>
  </si>
  <si>
    <t>2,105</t>
  </si>
  <si>
    <t>4,541</t>
  </si>
  <si>
    <t>98.07</t>
  </si>
  <si>
    <t>Surendranagar</t>
  </si>
  <si>
    <t>580</t>
  </si>
  <si>
    <t>669</t>
  </si>
  <si>
    <t>98.08</t>
  </si>
  <si>
    <t>Ahmedabad City and Daskroi Area</t>
  </si>
  <si>
    <t>28-Nov-13</t>
  </si>
  <si>
    <t>3,086</t>
  </si>
  <si>
    <t>2,282</t>
  </si>
  <si>
    <t>272</t>
  </si>
  <si>
    <t>98.09</t>
  </si>
  <si>
    <t>Hazira</t>
  </si>
  <si>
    <t>17-Jul-14</t>
  </si>
  <si>
    <t>273</t>
  </si>
  <si>
    <t>98.10</t>
  </si>
  <si>
    <t>20-Jan-15</t>
  </si>
  <si>
    <t>802</t>
  </si>
  <si>
    <t>1,076</t>
  </si>
  <si>
    <t>98.11</t>
  </si>
  <si>
    <t>Anand area including Kanjari &amp; Vadtal
Villages (in Kheda District)</t>
  </si>
  <si>
    <t>Charotar Gas Sahakari Mandali
Limited</t>
  </si>
  <si>
    <t>12-May-15</t>
  </si>
  <si>
    <t>1,717</t>
  </si>
  <si>
    <t>275</t>
  </si>
  <si>
    <t>98.12</t>
  </si>
  <si>
    <t>Bhiwadi (in Alwar District)</t>
  </si>
  <si>
    <t>Haryana City Gas Distribution
(Bhiwadi) Limited</t>
  </si>
  <si>
    <t>01-Aug-18</t>
  </si>
  <si>
    <t>453</t>
  </si>
  <si>
    <t>276</t>
  </si>
  <si>
    <t>98.13</t>
  </si>
  <si>
    <t>Gurugram-2</t>
  </si>
  <si>
    <t>Haryana City Gas Distribution
Limited</t>
  </si>
  <si>
    <t>482</t>
  </si>
  <si>
    <t>4,288</t>
  </si>
  <si>
    <t>277</t>
  </si>
  <si>
    <t>99.01</t>
  </si>
  <si>
    <t>National Capital Territory of Delhi</t>
  </si>
  <si>
    <t>09-Jan-09</t>
  </si>
  <si>
    <t>1,100</t>
  </si>
  <si>
    <t>4,775</t>
  </si>
  <si>
    <t>99.02</t>
  </si>
  <si>
    <t>Mumbai &amp; Greater Mumbai</t>
  </si>
  <si>
    <t>21-Jan-09</t>
  </si>
  <si>
    <t>2,097</t>
  </si>
  <si>
    <t>279</t>
  </si>
  <si>
    <t>99.03</t>
  </si>
  <si>
    <t>Bareilly</t>
  </si>
  <si>
    <t>22-Apr-09</t>
  </si>
  <si>
    <t>280</t>
  </si>
  <si>
    <t>99.04</t>
  </si>
  <si>
    <t>Kanpur</t>
  </si>
  <si>
    <t>804</t>
  </si>
  <si>
    <t>281</t>
  </si>
  <si>
    <t>282</t>
  </si>
  <si>
    <t>99.06</t>
  </si>
  <si>
    <t>Vijayawada</t>
  </si>
  <si>
    <t>28-Jul-09</t>
  </si>
  <si>
    <t>635</t>
  </si>
  <si>
    <t>499</t>
  </si>
  <si>
    <t>283</t>
  </si>
  <si>
    <t>04-Aug-09</t>
  </si>
  <si>
    <t>2,605</t>
  </si>
  <si>
    <t>284</t>
  </si>
  <si>
    <t>99.08</t>
  </si>
  <si>
    <t>Indore (including Ujjain City)</t>
  </si>
  <si>
    <t>Aavantika Gas Limited</t>
  </si>
  <si>
    <t>31-Aug-09</t>
  </si>
  <si>
    <t>530</t>
  </si>
  <si>
    <t>666</t>
  </si>
  <si>
    <t>285</t>
  </si>
  <si>
    <t>99.09</t>
  </si>
  <si>
    <t>Hyderabad</t>
  </si>
  <si>
    <t>09-Oct-09</t>
  </si>
  <si>
    <t>4,042</t>
  </si>
  <si>
    <t>1,277</t>
  </si>
  <si>
    <t>99.10</t>
  </si>
  <si>
    <t>Agra</t>
  </si>
  <si>
    <t>12-Nov-09</t>
  </si>
  <si>
    <t>287</t>
  </si>
  <si>
    <t>99.11</t>
  </si>
  <si>
    <t>Gandhinagar Mehsana Sabarkantha</t>
  </si>
  <si>
    <t>16-Dec-09</t>
  </si>
  <si>
    <t>4,181</t>
  </si>
  <si>
    <t>288</t>
  </si>
  <si>
    <t>99.12</t>
  </si>
  <si>
    <t>Gwalior</t>
  </si>
  <si>
    <t>04-Jan-10</t>
  </si>
  <si>
    <t>289</t>
  </si>
  <si>
    <t>99.13</t>
  </si>
  <si>
    <t>Firozabad (Taj Trapezium Zone)</t>
  </si>
  <si>
    <t>Uttar Pradesh and
Rajasthan</t>
  </si>
  <si>
    <t>26-Sep-11</t>
  </si>
  <si>
    <t>1,587</t>
  </si>
  <si>
    <t>99.14</t>
  </si>
  <si>
    <t>Kolkata Municipal Corporation and
Parts of Adjoining Districts</t>
  </si>
  <si>
    <t>Bengal Gas Company Limited</t>
  </si>
  <si>
    <t>02-02-2016
(New start date
01.01.2022)</t>
  </si>
  <si>
    <t>7,296</t>
  </si>
  <si>
    <t>6,148</t>
  </si>
  <si>
    <t>2,569</t>
  </si>
  <si>
    <t>291</t>
  </si>
  <si>
    <t>99.15</t>
  </si>
  <si>
    <t>Upper Assam</t>
  </si>
  <si>
    <t>Assam Gas Company Limited</t>
  </si>
  <si>
    <t>06-Feb-15</t>
  </si>
  <si>
    <t>7,709</t>
  </si>
  <si>
    <t>292</t>
  </si>
  <si>
    <t>99.16</t>
  </si>
  <si>
    <t>Agartala</t>
  </si>
  <si>
    <t>24-Feb-15</t>
  </si>
  <si>
    <t>293</t>
  </si>
  <si>
    <t>99.17</t>
  </si>
  <si>
    <t>Lucknow</t>
  </si>
  <si>
    <t>15-Mar-16</t>
  </si>
  <si>
    <t>2,543</t>
  </si>
  <si>
    <t>294</t>
  </si>
  <si>
    <t>99.18</t>
  </si>
  <si>
    <t>Vadodara</t>
  </si>
  <si>
    <t>Vadodara Gas Limited</t>
  </si>
  <si>
    <t>27-Oct-16</t>
  </si>
  <si>
    <t>554</t>
  </si>
  <si>
    <t>295</t>
  </si>
  <si>
    <t>99.19</t>
  </si>
  <si>
    <t>Ghaziabad &amp; Hapur Districts</t>
  </si>
  <si>
    <t>11-Oct-19</t>
  </si>
  <si>
    <t>1,920</t>
  </si>
  <si>
    <t>3,601</t>
  </si>
  <si>
    <t>296</t>
  </si>
  <si>
    <t>99.20</t>
  </si>
  <si>
    <t>Noida (including Greater Noida)</t>
  </si>
  <si>
    <t>664</t>
  </si>
  <si>
    <t>10,187</t>
  </si>
  <si>
    <t>297</t>
  </si>
  <si>
    <t>08-Jun-22</t>
  </si>
  <si>
    <t>3,036</t>
  </si>
  <si>
    <t>1,834</t>
  </si>
  <si>
    <t>11A.02</t>
  </si>
  <si>
    <t>Banka (Bihar), Dumka, Godda,
Jamtara, Pakur &amp; Sahibganj districts</t>
  </si>
  <si>
    <t>Bihar &amp; Jharkhand</t>
  </si>
  <si>
    <t>14-Jun-22</t>
  </si>
  <si>
    <t>2,007</t>
  </si>
  <si>
    <t>1,204</t>
  </si>
  <si>
    <t>1,766</t>
  </si>
  <si>
    <t>299</t>
  </si>
  <si>
    <t>11A.03</t>
  </si>
  <si>
    <t>Birbhum, Murshidabad, Maldah &amp;
Dakshin Dinajpur districts</t>
  </si>
  <si>
    <t>17-Jun-22</t>
  </si>
  <si>
    <t>1,845</t>
  </si>
  <si>
    <t>1,107</t>
  </si>
  <si>
    <t>2,166</t>
  </si>
  <si>
    <t>300</t>
  </si>
  <si>
    <t>11A.04</t>
  </si>
  <si>
    <t>Koriya, Surajpur, Balrampur and
Surguja districts</t>
  </si>
  <si>
    <t>1,335</t>
  </si>
  <si>
    <t>801</t>
  </si>
  <si>
    <t>1,089</t>
  </si>
  <si>
    <t>301</t>
  </si>
  <si>
    <t>11A.05</t>
  </si>
  <si>
    <t>Kondagaon, Bastar, Sukma,
Narayanpur, Bijapur and Dantewada
districts</t>
  </si>
  <si>
    <t>13-Jun-22</t>
  </si>
  <si>
    <t>307</t>
  </si>
  <si>
    <t>302</t>
  </si>
  <si>
    <t>11A.06</t>
  </si>
  <si>
    <t>Yanam</t>
  </si>
  <si>
    <t>HCG Yanam Private Limited</t>
  </si>
  <si>
    <t>08-Aug-22</t>
  </si>
  <si>
    <t>12A</t>
  </si>
  <si>
    <t>Mizoram State</t>
  </si>
  <si>
    <t>19-Apr-24</t>
  </si>
  <si>
    <t>1,002</t>
  </si>
  <si>
    <t>304</t>
  </si>
  <si>
    <t>12.01</t>
  </si>
  <si>
    <t>Arunachal Pradesh State</t>
  </si>
  <si>
    <t>Arunachal Pradesh</t>
  </si>
  <si>
    <t>Consortium of BPCL &amp; OIL
India Ltd</t>
  </si>
  <si>
    <t>305</t>
  </si>
  <si>
    <t>12.02</t>
  </si>
  <si>
    <t>Meghalaya State</t>
  </si>
  <si>
    <t>HCG Meghalaya Private
Limited</t>
  </si>
  <si>
    <t>19-04-2024
(New Start date
01.07.2025)</t>
  </si>
  <si>
    <t>306</t>
  </si>
  <si>
    <t>12.03</t>
  </si>
  <si>
    <t>Manipur State</t>
  </si>
  <si>
    <t>22-Apr-24</t>
  </si>
  <si>
    <t>12.04</t>
  </si>
  <si>
    <t>Nagaland State</t>
  </si>
  <si>
    <t>19-04-2024
(New Start date
01.01.2026)</t>
  </si>
  <si>
    <t>308</t>
  </si>
  <si>
    <t>12.05</t>
  </si>
  <si>
    <t>Sikkim State</t>
  </si>
  <si>
    <t>657</t>
  </si>
  <si>
    <t>12.06</t>
  </si>
  <si>
    <t>Anantnag, Bandipora, Baramulla,
Budgam, Doda, Ganderbal, Kargil,
Kishtwar, Kulgam, Kupwara, Leh,
Poonch, Pulwama, Rajouri, Ramban,
Shopian, Shrinagar</t>
  </si>
  <si>
    <t>Jammu &amp; Kashmir,
Ladakh</t>
  </si>
  <si>
    <t>GA Area</t>
  </si>
  <si>
    <t>Allocation Count</t>
  </si>
  <si>
    <t>PNG Current Alloc</t>
  </si>
  <si>
    <t>PNG 5Y Alloc</t>
  </si>
  <si>
    <t>CNG Current Alloc</t>
  </si>
  <si>
    <t>CNG 5Y Alloc</t>
  </si>
  <si>
    <t>District Plant Count</t>
  </si>
  <si>
    <t>District Plant Capacity (TPD)</t>
  </si>
  <si>
    <t>District Gross Crop Surplus (KTPA)</t>
  </si>
  <si>
    <t>District Net Crop Surplus (KTPA)</t>
  </si>
  <si>
    <t>District Wheat Surplus (KTPA)</t>
  </si>
  <si>
    <t>District Rice Surplus (KTPA)</t>
  </si>
  <si>
    <t>District Maize Surplus (KTPA)</t>
  </si>
  <si>
    <t>District Under Construction</t>
  </si>
  <si>
    <t>District Yet to Start</t>
  </si>
  <si>
    <t>District Net TPD CNG</t>
  </si>
  <si>
    <t>District Gross TPD CNG</t>
  </si>
  <si>
    <t>District Current CNG Stations</t>
  </si>
  <si>
    <t>District Current CBG Demand@3%</t>
  </si>
  <si>
    <t>District Current PNG HH</t>
  </si>
  <si>
    <t>District Est 5Y CNG Stations</t>
  </si>
  <si>
    <t>District Future CBG Demand@5%</t>
  </si>
  <si>
    <t>District Est 5Y PNG HH</t>
  </si>
  <si>
    <t>Adilabad</t>
  </si>
  <si>
    <t>Bhadradri Kothagudem</t>
  </si>
  <si>
    <t>Khammam</t>
  </si>
  <si>
    <t>Jagtial</t>
  </si>
  <si>
    <t>Jangaon</t>
  </si>
  <si>
    <t>Jogulamba Gadwal</t>
  </si>
  <si>
    <t>Kamareddy</t>
  </si>
  <si>
    <t>Karimnagar</t>
  </si>
  <si>
    <t>Kumuram Bheem Asifabad</t>
  </si>
  <si>
    <t>Mahabubabad</t>
  </si>
  <si>
    <t>Mahabubnagar</t>
  </si>
  <si>
    <t>Mancherial</t>
  </si>
  <si>
    <t>Medak</t>
  </si>
  <si>
    <t>Medchal Malkajgiri</t>
  </si>
  <si>
    <t>Nagarkurnool</t>
  </si>
  <si>
    <t>Nalgonda</t>
  </si>
  <si>
    <t>Narayanpet</t>
  </si>
  <si>
    <t>Nirmal</t>
  </si>
  <si>
    <t>Nizamabad</t>
  </si>
  <si>
    <t>Peddapalli</t>
  </si>
  <si>
    <t>Rajanna Sircilla</t>
  </si>
  <si>
    <t>Ranga Reddy</t>
  </si>
  <si>
    <t>Sangareddy</t>
  </si>
  <si>
    <t>Siddipet</t>
  </si>
  <si>
    <t>Suryapet</t>
  </si>
  <si>
    <t>Vikarabad</t>
  </si>
  <si>
    <t>Wanaparthy</t>
  </si>
  <si>
    <t>Warangal</t>
  </si>
  <si>
    <t>Yadadri Bhuvanagiri</t>
  </si>
  <si>
    <t>Amreli</t>
  </si>
  <si>
    <t>Anand</t>
  </si>
  <si>
    <t>Banas Kantha</t>
  </si>
  <si>
    <t>Bharuch</t>
  </si>
  <si>
    <t>Dahod</t>
  </si>
  <si>
    <t>Dangs</t>
  </si>
  <si>
    <t>Gandhinagar</t>
  </si>
  <si>
    <t>Gir Somnath</t>
  </si>
  <si>
    <t>Junagadh</t>
  </si>
  <si>
    <t>Kheda</t>
  </si>
  <si>
    <t>Mahesana</t>
  </si>
  <si>
    <t>Mahisagar</t>
  </si>
  <si>
    <t>Narmada</t>
  </si>
  <si>
    <t>Panch Mahals</t>
  </si>
  <si>
    <t>Patan</t>
  </si>
  <si>
    <t>Porbandar</t>
  </si>
  <si>
    <t>Surat</t>
  </si>
  <si>
    <t>Tapi</t>
  </si>
  <si>
    <t>Ananthapuramu</t>
  </si>
  <si>
    <t>Chittoor</t>
  </si>
  <si>
    <t>East Godavari</t>
  </si>
  <si>
    <t>Guntur</t>
  </si>
  <si>
    <t>Krishna</t>
  </si>
  <si>
    <t>Kurnool</t>
  </si>
  <si>
    <t>Prakasam</t>
  </si>
  <si>
    <t>Sri Potti Sriramulu Nellore</t>
  </si>
  <si>
    <t>Srikakulam</t>
  </si>
  <si>
    <t>Visakhapatnam</t>
  </si>
  <si>
    <t>Vizianagaram</t>
  </si>
  <si>
    <t>West Godavari</t>
  </si>
  <si>
    <t>Aligarh</t>
  </si>
  <si>
    <t>Amethi</t>
  </si>
  <si>
    <t>Amroha</t>
  </si>
  <si>
    <t>Auraiya</t>
  </si>
  <si>
    <t>Ayodhya</t>
  </si>
  <si>
    <t>Azamgarh</t>
  </si>
  <si>
    <t>Bahraich</t>
  </si>
  <si>
    <t>Ballia</t>
  </si>
  <si>
    <t>Balrampur</t>
  </si>
  <si>
    <t>Banda</t>
  </si>
  <si>
    <t>Basti</t>
  </si>
  <si>
    <t>Bhadohi</t>
  </si>
  <si>
    <t>Bijnor</t>
  </si>
  <si>
    <t>Budaun</t>
  </si>
  <si>
    <t>Bulandshahr</t>
  </si>
  <si>
    <t>Chandauli</t>
  </si>
  <si>
    <t>Chitrakoot</t>
  </si>
  <si>
    <t>Deoria</t>
  </si>
  <si>
    <t>Etah</t>
  </si>
  <si>
    <t>Etawah</t>
  </si>
  <si>
    <t>Farrukhabad</t>
  </si>
  <si>
    <t>Fatehpur</t>
  </si>
  <si>
    <t>Firozabad</t>
  </si>
  <si>
    <t>Ghaziabad</t>
  </si>
  <si>
    <t>Ghazipur</t>
  </si>
  <si>
    <t>Gonda</t>
  </si>
  <si>
    <t>Gorakhpur</t>
  </si>
  <si>
    <t>Hamirpur</t>
  </si>
  <si>
    <t>Hapur</t>
  </si>
  <si>
    <t>Hathras</t>
  </si>
  <si>
    <t>Jalaun</t>
  </si>
  <si>
    <t>Jaunpur</t>
  </si>
  <si>
    <t>Kannauj</t>
  </si>
  <si>
    <t>Kanpur Dehat</t>
  </si>
  <si>
    <t>Kasganj</t>
  </si>
  <si>
    <t>Kaushambi</t>
  </si>
  <si>
    <t>Kheri</t>
  </si>
  <si>
    <t>Kushinagar</t>
  </si>
  <si>
    <t>Lalitpur</t>
  </si>
  <si>
    <t>Mahoba</t>
  </si>
  <si>
    <t>Mahrajganj</t>
  </si>
  <si>
    <t>Mainpuri</t>
  </si>
  <si>
    <t>Mirzapur</t>
  </si>
  <si>
    <t>Muzaffarnagar</t>
  </si>
  <si>
    <t>Pilibhit</t>
  </si>
  <si>
    <t>Pratapgarh</t>
  </si>
  <si>
    <t>Prayagraj</t>
  </si>
  <si>
    <t>Rae Bareli</t>
  </si>
  <si>
    <t>Rampur</t>
  </si>
  <si>
    <t>Saharanpur</t>
  </si>
  <si>
    <t>Sambhal</t>
  </si>
  <si>
    <t>Sant Kabir Nagar</t>
  </si>
  <si>
    <t>Shamli</t>
  </si>
  <si>
    <t>Shrawasti</t>
  </si>
  <si>
    <t>Siddharthnagar</t>
  </si>
  <si>
    <t>Sitapur</t>
  </si>
  <si>
    <t>Sonbhadra</t>
  </si>
  <si>
    <t>Sultanpur</t>
  </si>
  <si>
    <t>Unnao</t>
  </si>
  <si>
    <t>Varanasi</t>
  </si>
  <si>
    <t>Ahilyanagar</t>
  </si>
  <si>
    <t>Akola</t>
  </si>
  <si>
    <t>Amravati</t>
  </si>
  <si>
    <t>Beed</t>
  </si>
  <si>
    <t>Bhandara</t>
  </si>
  <si>
    <t>Chandrapur</t>
  </si>
  <si>
    <t>Chhatrapati Sambhajinagar</t>
  </si>
  <si>
    <t>Dharashiv</t>
  </si>
  <si>
    <t>Dhule</t>
  </si>
  <si>
    <t>Hingoli</t>
  </si>
  <si>
    <t>Jalgaon</t>
  </si>
  <si>
    <t>Jalna</t>
  </si>
  <si>
    <t>Kolhapur</t>
  </si>
  <si>
    <t>Latur</t>
  </si>
  <si>
    <t>Nagpur</t>
  </si>
  <si>
    <t>Nanded</t>
  </si>
  <si>
    <t>Nandurbar</t>
  </si>
  <si>
    <t>Palghar</t>
  </si>
  <si>
    <t>Parbhani</t>
  </si>
  <si>
    <t>Ratnagiri</t>
  </si>
  <si>
    <t>Sangli</t>
  </si>
  <si>
    <t>Satara</t>
  </si>
  <si>
    <t>Sindhudurg</t>
  </si>
  <si>
    <t>Solapur</t>
  </si>
  <si>
    <t>Wardha</t>
  </si>
  <si>
    <t>Washim</t>
  </si>
  <si>
    <t>Yavatmal</t>
  </si>
  <si>
    <t>Ajmer</t>
  </si>
  <si>
    <t>Alwar</t>
  </si>
  <si>
    <t>Baran</t>
  </si>
  <si>
    <t>Barmer</t>
  </si>
  <si>
    <t>Bhilwara</t>
  </si>
  <si>
    <t>Bikaner</t>
  </si>
  <si>
    <t>Bundi</t>
  </si>
  <si>
    <t>Chittorgarh</t>
  </si>
  <si>
    <t>Churu</t>
  </si>
  <si>
    <t>Dausa</t>
  </si>
  <si>
    <t>Dholpur</t>
  </si>
  <si>
    <t>Ganganagar</t>
  </si>
  <si>
    <t>Hanumangarh</t>
  </si>
  <si>
    <t>Jaipur</t>
  </si>
  <si>
    <t>Jaisalmer</t>
  </si>
  <si>
    <t>Jalore</t>
  </si>
  <si>
    <t>Jhalawar</t>
  </si>
  <si>
    <t>Jhunjhunu</t>
  </si>
  <si>
    <t>Jodhpur</t>
  </si>
  <si>
    <t>Karauli</t>
  </si>
  <si>
    <t>Nagaur</t>
  </si>
  <si>
    <t>Pali</t>
  </si>
  <si>
    <t>Rajsamand</t>
  </si>
  <si>
    <t>Sawai Madhopur</t>
  </si>
  <si>
    <t>Sikar</t>
  </si>
  <si>
    <t>Sirohi</t>
  </si>
  <si>
    <t>Tonk</t>
  </si>
  <si>
    <t>Udaipur</t>
  </si>
  <si>
    <t>Amritsar</t>
  </si>
  <si>
    <t>Barnala</t>
  </si>
  <si>
    <t>Faridkot</t>
  </si>
  <si>
    <t>Fatehgarh Sahib</t>
  </si>
  <si>
    <t>Fazilka</t>
  </si>
  <si>
    <t>Ferozepur</t>
  </si>
  <si>
    <t>Gurdaspur</t>
  </si>
  <si>
    <t>Hoshiarpur</t>
  </si>
  <si>
    <t>Jalandhar</t>
  </si>
  <si>
    <t>Kapurthala</t>
  </si>
  <si>
    <t>Ludhiana</t>
  </si>
  <si>
    <t>Mansa</t>
  </si>
  <si>
    <t>Moga</t>
  </si>
  <si>
    <t>Pathankot</t>
  </si>
  <si>
    <t>Patiala</t>
  </si>
  <si>
    <t>Rupnagar</t>
  </si>
  <si>
    <t>Sangrur</t>
  </si>
  <si>
    <t>Sri Muktsar Sahib</t>
  </si>
  <si>
    <t>Tarn Taran</t>
  </si>
  <si>
    <t>Ambala</t>
  </si>
  <si>
    <t>Bhiwani</t>
  </si>
  <si>
    <t>Charkhi Dadri</t>
  </si>
  <si>
    <t>Faridabad</t>
  </si>
  <si>
    <t>Fatehabad</t>
  </si>
  <si>
    <t>Gurugram</t>
  </si>
  <si>
    <t>Hisar</t>
  </si>
  <si>
    <t>Jhajjar</t>
  </si>
  <si>
    <t>Kaithal</t>
  </si>
  <si>
    <t>Karnal</t>
  </si>
  <si>
    <t>Kurukshetra</t>
  </si>
  <si>
    <t>Mahendragarh</t>
  </si>
  <si>
    <t>Palwal</t>
  </si>
  <si>
    <t>Panchkula</t>
  </si>
  <si>
    <t>Panipat</t>
  </si>
  <si>
    <t>Rewari</t>
  </si>
  <si>
    <t>Rohtak</t>
  </si>
  <si>
    <t>Yamunanagar</t>
  </si>
  <si>
    <t>Cachar</t>
  </si>
  <si>
    <t>Cachar, Hailakandi &amp; Karimganj Districts</t>
  </si>
  <si>
    <t>Hailakandi</t>
  </si>
  <si>
    <t>Sribhumi</t>
  </si>
  <si>
    <t>Kamrup</t>
  </si>
  <si>
    <t>Kamrup &amp; Kamrup Metropolitan Districts</t>
  </si>
  <si>
    <t>Kamrup Metro</t>
  </si>
  <si>
    <t>Nagaon</t>
  </si>
  <si>
    <t>Nagaon, Morigaon, Hojai, Karbi Anglong, West Karbi Anglong and Dima Hasao districts</t>
  </si>
  <si>
    <t>Marigaon</t>
  </si>
  <si>
    <t>Hojai</t>
  </si>
  <si>
    <t>Karbi Anglong</t>
  </si>
  <si>
    <t>West Karbi Anglong</t>
  </si>
  <si>
    <t>Dima Hasao</t>
  </si>
  <si>
    <t>Lakhimpur</t>
  </si>
  <si>
    <t>Lakhimpur, Dhemaji , Darrang, Udalgiri, Sonitpur and Biswanath Chariali districts</t>
  </si>
  <si>
    <t>Dhemaji</t>
  </si>
  <si>
    <t>Darrang</t>
  </si>
  <si>
    <t>Udalguri</t>
  </si>
  <si>
    <t>Sonitpur</t>
  </si>
  <si>
    <t>Kokrajhar</t>
  </si>
  <si>
    <t>Kokrajhar, Dhubri, South Salmara- Mankachar and Goalpara districts</t>
  </si>
  <si>
    <t>Dhubri</t>
  </si>
  <si>
    <t>South Salmara Mancachar</t>
  </si>
  <si>
    <t>Goalpara</t>
  </si>
  <si>
    <t>Baksa</t>
  </si>
  <si>
    <t>Baksa, Barpeta, Bongaigaon, Chirang, Nalbari and Bajali districts</t>
  </si>
  <si>
    <t>Barpeta</t>
  </si>
  <si>
    <t>Bongaigaon</t>
  </si>
  <si>
    <t>Chirang</t>
  </si>
  <si>
    <t>Nalbari</t>
  </si>
  <si>
    <t>Aurangabad</t>
  </si>
  <si>
    <t>Aurangabad, Kaimur &amp; Rohtas Districts</t>
  </si>
  <si>
    <t>Rohtas</t>
  </si>
  <si>
    <t>Begusarai</t>
  </si>
  <si>
    <t>Gaya</t>
  </si>
  <si>
    <t>Nalanda</t>
  </si>
  <si>
    <t>Araria</t>
  </si>
  <si>
    <t>Araria, Purnia, Katihar and Kishanganj Districts</t>
  </si>
  <si>
    <t>Purnia</t>
  </si>
  <si>
    <t>Katihar</t>
  </si>
  <si>
    <t>Kishanganj</t>
  </si>
  <si>
    <t>Arwal</t>
  </si>
  <si>
    <t>Arwal, Jehanabad, Bhojpur and Buxar Districts</t>
  </si>
  <si>
    <t>Jehanabad</t>
  </si>
  <si>
    <t>Bhojpur</t>
  </si>
  <si>
    <t>Buxar</t>
  </si>
  <si>
    <t>Khagaria</t>
  </si>
  <si>
    <t>Khagaria, Saharsa and Madhepura Districts</t>
  </si>
  <si>
    <t>Saharsa</t>
  </si>
  <si>
    <t>Madhepura</t>
  </si>
  <si>
    <t>Lakhisarai</t>
  </si>
  <si>
    <t>Lakhisarai, Munger and Bhagalpur Districts</t>
  </si>
  <si>
    <t>Munger</t>
  </si>
  <si>
    <t>Bhagalpur</t>
  </si>
  <si>
    <t>Muzaffarpur</t>
  </si>
  <si>
    <t>Muzaffarpur, Vaishali, Saran and Samastipur Districts</t>
  </si>
  <si>
    <t>Vaishali</t>
  </si>
  <si>
    <t>Saran</t>
  </si>
  <si>
    <t>Samastipur</t>
  </si>
  <si>
    <t>Nawada</t>
  </si>
  <si>
    <t>Sheikhpura</t>
  </si>
  <si>
    <t>Sheikhpura, Jamui and Deoghar Districts</t>
  </si>
  <si>
    <t>Jamui</t>
  </si>
  <si>
    <t>Darbhanga</t>
  </si>
  <si>
    <t>Darbhanga, Madhubani, Supaul, Sitamarhi and Sheohar districts</t>
  </si>
  <si>
    <t>Madhubani</t>
  </si>
  <si>
    <t>Supaul</t>
  </si>
  <si>
    <t>Sitamarhi</t>
  </si>
  <si>
    <t>Sheohar</t>
  </si>
  <si>
    <t>Gopalganj</t>
  </si>
  <si>
    <t>Gopalganj, Siwan, West Champaran, East Champaran and Deoria districts</t>
  </si>
  <si>
    <t>Siwan</t>
  </si>
  <si>
    <t>Pashchim Champaran</t>
  </si>
  <si>
    <t>Patna</t>
  </si>
  <si>
    <t>Banka</t>
  </si>
  <si>
    <t>Banka (Bihar), Dumka, Godda, Jamtara, Pakur &amp; Sahibganj districts</t>
  </si>
  <si>
    <t>Bilaspur</t>
  </si>
  <si>
    <t>Korba</t>
  </si>
  <si>
    <t>Raipur</t>
  </si>
  <si>
    <t>Baloda Bazar, Gariyaband and Raipur districts</t>
  </si>
  <si>
    <t>Kawardha(Kabirdham)</t>
  </si>
  <si>
    <t>Kabirdham, Raj Nandgaon and Kanker districts</t>
  </si>
  <si>
    <t>Bemetara</t>
  </si>
  <si>
    <t>Mungeli, Bemetara, Durg, Balod and Dhamtari districts</t>
  </si>
  <si>
    <t>Durg</t>
  </si>
  <si>
    <t>Dhamtari</t>
  </si>
  <si>
    <t>Mahasamund</t>
  </si>
  <si>
    <t>Jashpur, Raigarh, Janjgir-Champa and Mahasamund districts</t>
  </si>
  <si>
    <t>Koriya, Surajpur, Balrampur and Surguja districts</t>
  </si>
  <si>
    <t>Surguja</t>
  </si>
  <si>
    <t>Kondagaon, Bastar, Sukma, Narayanpur, Bijapur and Dantewada districts</t>
  </si>
  <si>
    <t>North (Distt.)</t>
  </si>
  <si>
    <t>South (Distt.)</t>
  </si>
  <si>
    <t>South-West (Distt.)</t>
  </si>
  <si>
    <t>North Goa</t>
  </si>
  <si>
    <t>South Goa</t>
  </si>
  <si>
    <t>Sirmaur</t>
  </si>
  <si>
    <t>Panchkula District (EAAA), Sirmaur, Shimla &amp; Solan (EAAA) Districts</t>
  </si>
  <si>
    <t>Shimla</t>
  </si>
  <si>
    <t>Solan</t>
  </si>
  <si>
    <t>Una</t>
  </si>
  <si>
    <t>Mandi</t>
  </si>
  <si>
    <t>Mandi, Kullu, Kinnaur and Lahaul &amp; Spiti districts</t>
  </si>
  <si>
    <t>Kullu</t>
  </si>
  <si>
    <t>Kinnaur</t>
  </si>
  <si>
    <t>Lahaul And Spiti</t>
  </si>
  <si>
    <t>Kangra</t>
  </si>
  <si>
    <t>Chamba</t>
  </si>
  <si>
    <t>Jammu, Udhampur, Reasi, Samba and Kathua districts</t>
  </si>
  <si>
    <t>Udhampur</t>
  </si>
  <si>
    <t>Reasi</t>
  </si>
  <si>
    <t>Samba</t>
  </si>
  <si>
    <t>Kathua</t>
  </si>
  <si>
    <t>Anantnag</t>
  </si>
  <si>
    <t>Anantnag, Bandipora, Baramulla, Budgam, Doda, Ganderbal, Kargil, Kishtwar, Kulgam, Kupwara, Leh, Poonch, Pulwama, Rajouri, Ramban, Shopian, Shrinagar</t>
  </si>
  <si>
    <t>Bandipora</t>
  </si>
  <si>
    <t>Baramulla</t>
  </si>
  <si>
    <t>Budgam</t>
  </si>
  <si>
    <t>Doda</t>
  </si>
  <si>
    <t>Ganderbal</t>
  </si>
  <si>
    <t>Kishtwar</t>
  </si>
  <si>
    <t>Kulgam</t>
  </si>
  <si>
    <t>Kupwara</t>
  </si>
  <si>
    <t>Poonch</t>
  </si>
  <si>
    <t>Pulwama</t>
  </si>
  <si>
    <t>Rajouri</t>
  </si>
  <si>
    <t>Ramban</t>
  </si>
  <si>
    <t>Shopian</t>
  </si>
  <si>
    <t>Srinagar</t>
  </si>
  <si>
    <t>Bokaro</t>
  </si>
  <si>
    <t>Bokaro, Hazaribagh &amp; Ramgarh Districts</t>
  </si>
  <si>
    <t>Hazaribagh</t>
  </si>
  <si>
    <t>Ramgarh</t>
  </si>
  <si>
    <t>Giridih</t>
  </si>
  <si>
    <t>Dhanbad</t>
  </si>
  <si>
    <t>Koderma</t>
  </si>
  <si>
    <t>Deoghar</t>
  </si>
  <si>
    <t>Chatra</t>
  </si>
  <si>
    <t>Palamu</t>
  </si>
  <si>
    <t>Saraikela Kharsawan</t>
  </si>
  <si>
    <t>West Singhbhum</t>
  </si>
  <si>
    <t>Gumla</t>
  </si>
  <si>
    <t>Gumla, Latehar, Lohardaga, Simdega, Garhwa and Khunti districts</t>
  </si>
  <si>
    <t>Latehar</t>
  </si>
  <si>
    <t>Lohardaga</t>
  </si>
  <si>
    <t>Simdega</t>
  </si>
  <si>
    <t>Garhwa</t>
  </si>
  <si>
    <t>Khunti</t>
  </si>
  <si>
    <t>East Singhbum</t>
  </si>
  <si>
    <t>Ranchi</t>
  </si>
  <si>
    <t>Dumka</t>
  </si>
  <si>
    <t>Godda</t>
  </si>
  <si>
    <t>Jamtara</t>
  </si>
  <si>
    <t>Pakur</t>
  </si>
  <si>
    <t>Sahebganj</t>
  </si>
  <si>
    <t>Bengaluru Rural</t>
  </si>
  <si>
    <t>Bengaluru Urban</t>
  </si>
  <si>
    <t>Tumakuru</t>
  </si>
  <si>
    <t>Dharwad</t>
  </si>
  <si>
    <t>Belagavi</t>
  </si>
  <si>
    <t>Chitradurga</t>
  </si>
  <si>
    <t>Davanagere</t>
  </si>
  <si>
    <t>Udupi</t>
  </si>
  <si>
    <t>Ballari</t>
  </si>
  <si>
    <t>Gadag</t>
  </si>
  <si>
    <t>Bidar</t>
  </si>
  <si>
    <t>Dakshina Kannada</t>
  </si>
  <si>
    <t>Ramanagara</t>
  </si>
  <si>
    <t>Kolar</t>
  </si>
  <si>
    <t>Bagalkote</t>
  </si>
  <si>
    <t>Koppal</t>
  </si>
  <si>
    <t>Raichur</t>
  </si>
  <si>
    <t>Chikkamagaluru</t>
  </si>
  <si>
    <t>Chikkamagaluru, Hassan and Kodagu Districts</t>
  </si>
  <si>
    <t>Hassan</t>
  </si>
  <si>
    <t>Kodagu</t>
  </si>
  <si>
    <t>Kalaburagi</t>
  </si>
  <si>
    <t>Vijayapura</t>
  </si>
  <si>
    <t>Mysuru</t>
  </si>
  <si>
    <t>Mysuru, Mandya and Chamarajanagar Districts</t>
  </si>
  <si>
    <t>Mandya</t>
  </si>
  <si>
    <t>Chamarajanagar</t>
  </si>
  <si>
    <t>Uttara Kannada</t>
  </si>
  <si>
    <t>Uttara Kannada, Haveri and Shivamogga Districts</t>
  </si>
  <si>
    <t>Haveri</t>
  </si>
  <si>
    <t>Shivamogga</t>
  </si>
  <si>
    <t>Chikkaballapura</t>
  </si>
  <si>
    <t>Yadgir</t>
  </si>
  <si>
    <t>Jogulamba Gadwal, Nagarkurnool, Mahabubnagar, Narayanpet, Wanaparthy and Yadgir districts</t>
  </si>
  <si>
    <t>Ernakulam</t>
  </si>
  <si>
    <t>Kozhikode</t>
  </si>
  <si>
    <t>Wayanad</t>
  </si>
  <si>
    <t>Malappuram</t>
  </si>
  <si>
    <t>Kannur</t>
  </si>
  <si>
    <t>Kasaragod</t>
  </si>
  <si>
    <t>Palakkad</t>
  </si>
  <si>
    <t>Thrissur</t>
  </si>
  <si>
    <t>Alappuzha</t>
  </si>
  <si>
    <t>Alapuzzha, Kollam and Thiruvananthapuram Districts</t>
  </si>
  <si>
    <t>Kollam</t>
  </si>
  <si>
    <t>Thiruvananthapuram</t>
  </si>
  <si>
    <t>Idukki</t>
  </si>
  <si>
    <t>Idukki, Kottayam and Pattanamtitta districts</t>
  </si>
  <si>
    <t>Kottayam</t>
  </si>
  <si>
    <t>Pathanamthitta</t>
  </si>
  <si>
    <t>Dhar</t>
  </si>
  <si>
    <t>Bhopal</t>
  </si>
  <si>
    <t>Rajgarh</t>
  </si>
  <si>
    <t>Guna</t>
  </si>
  <si>
    <t>Rewa</t>
  </si>
  <si>
    <t>Satna</t>
  </si>
  <si>
    <t>Shahdol</t>
  </si>
  <si>
    <t>Ashoknagar</t>
  </si>
  <si>
    <t>Gwalior (EAAA) District and Sheopur District</t>
  </si>
  <si>
    <t>Sheopur</t>
  </si>
  <si>
    <t>Morena</t>
  </si>
  <si>
    <t>Raisen</t>
  </si>
  <si>
    <t>Shajapur</t>
  </si>
  <si>
    <t>Sehore</t>
  </si>
  <si>
    <t>Shivpuri</t>
  </si>
  <si>
    <t>Sidhi</t>
  </si>
  <si>
    <t>Singrauli</t>
  </si>
  <si>
    <t>Ujjain</t>
  </si>
  <si>
    <t>Ujjain (EAAA) District, Dewas (EAAA) District and Indore (EAAA) District</t>
  </si>
  <si>
    <t>Indore</t>
  </si>
  <si>
    <t>Anuppur</t>
  </si>
  <si>
    <t>Jhabua</t>
  </si>
  <si>
    <t>Jhabua, Banswara, Ratlam and Dungarpur Districts</t>
  </si>
  <si>
    <t>Ratlam</t>
  </si>
  <si>
    <t>Bhind</t>
  </si>
  <si>
    <t>Jhansi (EAAA) District, Bhind, Jalaun, Lalitpur and Datia Districts</t>
  </si>
  <si>
    <t>Datia</t>
  </si>
  <si>
    <t>Agar-Malwa</t>
  </si>
  <si>
    <t>Agar Malwa, Neemuch, Mandsaur and Jhalawar districts</t>
  </si>
  <si>
    <t>Neemuch</t>
  </si>
  <si>
    <t>Mandsaur</t>
  </si>
  <si>
    <t>Burhanpur</t>
  </si>
  <si>
    <t>Burhanpur, Khandwa, Khargone and Harda districts</t>
  </si>
  <si>
    <t>Khandwa (East Nimar)</t>
  </si>
  <si>
    <t>Khargone (West Nimar)</t>
  </si>
  <si>
    <t>Harda</t>
  </si>
  <si>
    <t>Tikamgarh</t>
  </si>
  <si>
    <t>Tikamgarh, Niwari, Chattarpur and Panna districts</t>
  </si>
  <si>
    <t>Niwari</t>
  </si>
  <si>
    <t>Chhatarpur</t>
  </si>
  <si>
    <t>Panna</t>
  </si>
  <si>
    <t>Betul</t>
  </si>
  <si>
    <t>Betul, Chhindwara, Seoni and Balaghat districts</t>
  </si>
  <si>
    <t>Chhindwara</t>
  </si>
  <si>
    <t>Seoni</t>
  </si>
  <si>
    <t>Balaghat</t>
  </si>
  <si>
    <t>Damoh</t>
  </si>
  <si>
    <t>Damoh, Jabalpur, Katni, Mandla, Umaria and Dindori districts</t>
  </si>
  <si>
    <t>Jabalpur</t>
  </si>
  <si>
    <t>Katni</t>
  </si>
  <si>
    <t>Mandla</t>
  </si>
  <si>
    <t>Umaria</t>
  </si>
  <si>
    <t>Dindori</t>
  </si>
  <si>
    <t>Narmadapuram</t>
  </si>
  <si>
    <t>Hoshangabad, Narsinghpur, Sagar and Vidisha districts</t>
  </si>
  <si>
    <t>Narsimhapur</t>
  </si>
  <si>
    <t>Sagar</t>
  </si>
  <si>
    <t>Vidisha</t>
  </si>
  <si>
    <t>Alirajpur</t>
  </si>
  <si>
    <t>Alirajpur, Nandurbar and Barwani districts</t>
  </si>
  <si>
    <t>Barwani</t>
  </si>
  <si>
    <t>Angul</t>
  </si>
  <si>
    <t>Dhenkanal</t>
  </si>
  <si>
    <t>Sundargarh</t>
  </si>
  <si>
    <t>Jharsuguda</t>
  </si>
  <si>
    <t>Balasore</t>
  </si>
  <si>
    <t>Balasore, Bhadrak &amp; Mayurbhanj Districts</t>
  </si>
  <si>
    <t>Bhadrak</t>
  </si>
  <si>
    <t>Mayurbhanj</t>
  </si>
  <si>
    <t>Bargarh</t>
  </si>
  <si>
    <t>Bargarh, Debagarh &amp; Sambalpur Districts</t>
  </si>
  <si>
    <t>Deogarh</t>
  </si>
  <si>
    <t>Sambalpur</t>
  </si>
  <si>
    <t>Ganjam</t>
  </si>
  <si>
    <t>Nayagarh</t>
  </si>
  <si>
    <t>Puri</t>
  </si>
  <si>
    <t>Jagatsinghapur</t>
  </si>
  <si>
    <t>Kendrapara</t>
  </si>
  <si>
    <t>Jajpur</t>
  </si>
  <si>
    <t>Keonjhar</t>
  </si>
  <si>
    <t>Koraput</t>
  </si>
  <si>
    <t>Koraput, Malkangiri, and Nabarangpur districts</t>
  </si>
  <si>
    <t>Malkangiri</t>
  </si>
  <si>
    <t>Nabarangpur</t>
  </si>
  <si>
    <t>Gajapati</t>
  </si>
  <si>
    <t>Gajapati, Kandhamal, Boudh and Sonepur districts</t>
  </si>
  <si>
    <t>Kandhamal</t>
  </si>
  <si>
    <t>Boudh</t>
  </si>
  <si>
    <t>Sonepur</t>
  </si>
  <si>
    <t>Rayagada</t>
  </si>
  <si>
    <t>Rayagada, Kalahandi, Bolangir and Nuapada districts</t>
  </si>
  <si>
    <t>Kalahandi</t>
  </si>
  <si>
    <t>Balangir</t>
  </si>
  <si>
    <t>Nuapada</t>
  </si>
  <si>
    <t>Khordha</t>
  </si>
  <si>
    <t>Cuttack</t>
  </si>
  <si>
    <t>Nagapattinam</t>
  </si>
  <si>
    <t>Kancheepuram</t>
  </si>
  <si>
    <t>Chennai</t>
  </si>
  <si>
    <t>Thiruvallur</t>
  </si>
  <si>
    <t>Coimbatore</t>
  </si>
  <si>
    <t>Cuddalore</t>
  </si>
  <si>
    <t>Cuddalore, Nagapattinam &amp; Tiruvarur Districts</t>
  </si>
  <si>
    <t>Thiruvarur</t>
  </si>
  <si>
    <t>Ramanathapuram</t>
  </si>
  <si>
    <t>Salem</t>
  </si>
  <si>
    <t>Tiruppur</t>
  </si>
  <si>
    <t>Vellore</t>
  </si>
  <si>
    <t>Dharmapuri</t>
  </si>
  <si>
    <t>Krishnagiri</t>
  </si>
  <si>
    <t>Tiruvannamalai</t>
  </si>
  <si>
    <t>Tiruvannamalai, Villupuram and Kallakkurichi districts</t>
  </si>
  <si>
    <t>Viluppuram</t>
  </si>
  <si>
    <t>Kallakurichi</t>
  </si>
  <si>
    <t>Ariyalur</t>
  </si>
  <si>
    <t>Perambalur</t>
  </si>
  <si>
    <t>Namakkal</t>
  </si>
  <si>
    <t>Tiruchirappalli</t>
  </si>
  <si>
    <t>Pudukkottai</t>
  </si>
  <si>
    <t>Pudukottai, Sivaganga and Thanjavur districts</t>
  </si>
  <si>
    <t>Sivaganga</t>
  </si>
  <si>
    <t>Thanjavur</t>
  </si>
  <si>
    <t>Madurai</t>
  </si>
  <si>
    <t>Madurai, Theni and Virudhnagar districts</t>
  </si>
  <si>
    <t>Theni</t>
  </si>
  <si>
    <t>Virudhunagar</t>
  </si>
  <si>
    <t>Kanniyakumari</t>
  </si>
  <si>
    <t>Kanyakumari, Thoothukudi, Tiruneveli Kattabo and Tenkasi districts</t>
  </si>
  <si>
    <t>Thoothukkudi</t>
  </si>
  <si>
    <t>Tirunelveli</t>
  </si>
  <si>
    <t>Tenkasi</t>
  </si>
  <si>
    <t>Dindigul</t>
  </si>
  <si>
    <t>Karur</t>
  </si>
  <si>
    <t>The Nilgiris</t>
  </si>
  <si>
    <t>Erode</t>
  </si>
  <si>
    <t>Udham Singh Nagar</t>
  </si>
  <si>
    <t>Haridwar</t>
  </si>
  <si>
    <t>Dehradun</t>
  </si>
  <si>
    <t>Nainital</t>
  </si>
  <si>
    <t>Pauri Garhwal</t>
  </si>
  <si>
    <t>Pauri Garhwal, Uttarkashi, Rudraprayag and Tehri Garhwal districts</t>
  </si>
  <si>
    <t>Uttarkashi</t>
  </si>
  <si>
    <t>Rudraprayag</t>
  </si>
  <si>
    <t>Tehri Garhwal</t>
  </si>
  <si>
    <t>Pithoragarh</t>
  </si>
  <si>
    <t>Pithoragarh, Champawat, Almora, Chamoli and Bageshwar districts</t>
  </si>
  <si>
    <t>Champawat</t>
  </si>
  <si>
    <t>Almora</t>
  </si>
  <si>
    <t>Chamoli</t>
  </si>
  <si>
    <t>Bageshwar</t>
  </si>
  <si>
    <t>Purba Bardhaman</t>
  </si>
  <si>
    <t>Howrah</t>
  </si>
  <si>
    <t>Howrah (EAAA) District and Hoogly (EAAA) District</t>
  </si>
  <si>
    <t>Hooghly</t>
  </si>
  <si>
    <t>Nadia</t>
  </si>
  <si>
    <t>Nadia (EAAA) District and North 24 Parganas (EAAA) District</t>
  </si>
  <si>
    <t>North 24 Paraganas</t>
  </si>
  <si>
    <t>South 24 Paraganas</t>
  </si>
  <si>
    <t>Bankura</t>
  </si>
  <si>
    <t>Midnapur West</t>
  </si>
  <si>
    <t>East Mednipore, West Mednipore and Jhargram districts</t>
  </si>
  <si>
    <t>Jhargram</t>
  </si>
  <si>
    <t>Birbhum</t>
  </si>
  <si>
    <t>Birbhum, Murshidabad, Maldah &amp; Dakshin Dinajpur districts</t>
  </si>
  <si>
    <t>Murshidabad</t>
  </si>
  <si>
    <t>Competition</t>
  </si>
  <si>
    <t>Crop Surplus</t>
  </si>
  <si>
    <t>CGD Demand</t>
  </si>
  <si>
    <t>Pipeline</t>
  </si>
  <si>
    <t>Sr</t>
  </si>
  <si>
    <t>CBG Plant Nos.</t>
  </si>
  <si>
    <t>Total CBG Plant Capacity (TPD)</t>
  </si>
  <si>
    <t>Functional  &amp; Completed (Nos)</t>
  </si>
  <si>
    <t>Under Construction (Nos.)</t>
  </si>
  <si>
    <t>Yet to Start (Nos.)</t>
  </si>
  <si>
    <t>P1</t>
  </si>
  <si>
    <t>P2</t>
  </si>
  <si>
    <t>P3</t>
  </si>
  <si>
    <t>Total Net Surplus (KTPA)</t>
  </si>
  <si>
    <t>Total Gross Surplus (KTPA)</t>
  </si>
  <si>
    <t>Whaet Surplus</t>
  </si>
  <si>
    <t>Rice Surplus</t>
  </si>
  <si>
    <t>Maize Surplus</t>
  </si>
  <si>
    <t>Net TPD CBG</t>
  </si>
  <si>
    <t>Gross TPD CNG</t>
  </si>
  <si>
    <t>Current CNG Stations</t>
  </si>
  <si>
    <t>Current CBG Demand @ 3% (TPD)</t>
  </si>
  <si>
    <t>Future CBG Demand @ 5% (TPD)</t>
  </si>
  <si>
    <t>Name of Pipeline</t>
  </si>
  <si>
    <t>Distance to Pipeline Route (Km, approx.)</t>
  </si>
  <si>
    <t>MMSCMD Capacity</t>
  </si>
  <si>
    <t>Feedstock Used by Existing Plants (TPD)</t>
  </si>
  <si>
    <t>GADIGUDAAGROBIOGASFARMER PRODUCER COMPANY LIMITED</t>
  </si>
  <si>
    <t>MANUKA GREEN ENERGY PVT LTD - CBG PLANT</t>
  </si>
  <si>
    <t>Hanumakonda</t>
  </si>
  <si>
    <t>Warangal CBG Plant</t>
  </si>
  <si>
    <t>Leafera Energy</t>
  </si>
  <si>
    <t>AMBERPET -HYDERABAD</t>
  </si>
  <si>
    <t>NAGOLE -HYDERDABAD</t>
  </si>
  <si>
    <t xml:space="preserve">EcoMax Energy Karimnagar </t>
  </si>
  <si>
    <t>Alyra Bio fuels and Fertilizers</t>
  </si>
  <si>
    <t>DVNS Stores Private Limited</t>
  </si>
  <si>
    <t>Krish and krish enterprises private limited</t>
  </si>
  <si>
    <t>Jayashankar Bhupalapally</t>
  </si>
  <si>
    <t>Sri Hanuman Green Energies Unit-1</t>
  </si>
  <si>
    <t>BLUELEO-01</t>
  </si>
  <si>
    <t>Blue leo by bia green pvt ltd</t>
  </si>
  <si>
    <t>AGRIVERT BIOFUELS PRIVATE LIMITED</t>
  </si>
  <si>
    <t>VAYU SHAKTHI</t>
  </si>
  <si>
    <t>Mahbubnagar</t>
  </si>
  <si>
    <t>USHODAYAM BIOENERGY PRIVATE LIMITED</t>
  </si>
  <si>
    <t>Solika Energy - Udithyal</t>
  </si>
  <si>
    <t>Prathmay Projects Pvt Ltd Compressed bio gas</t>
  </si>
  <si>
    <t>RAINBOW FOOD PRODUCTS PRIVATE LIMITED</t>
  </si>
  <si>
    <t>RED Hyderabad CBG Project</t>
  </si>
  <si>
    <t>EcoGas Renewables</t>
  </si>
  <si>
    <t>5.4 TPD OF CAPACITY COMPRESSED BIOGAS GENERATION FROM 750 M3 PER DAY LANDFILL GAS (BIOGAS) COLLECTIO</t>
  </si>
  <si>
    <t>Mulugu</t>
  </si>
  <si>
    <t>Mulugu Bio Energy</t>
  </si>
  <si>
    <t>KASHYAPA ECOFUELS</t>
  </si>
  <si>
    <t>GOO GreeneX</t>
  </si>
  <si>
    <t>GREEN COSMIC BIO FUELS PRIVATE LIMITED</t>
  </si>
  <si>
    <t>GSR BIO ENERGY PRIVATE LIMITED</t>
  </si>
  <si>
    <t>Devsristi Energy Private Limited</t>
  </si>
  <si>
    <t>Compressed bio gas plant</t>
  </si>
  <si>
    <t>Juno Joule Bio Fuels Telangana 10 TPD Plant</t>
  </si>
  <si>
    <t>Carbon Masters Biogas Plant</t>
  </si>
  <si>
    <t xml:space="preserve">SAMYUKTHA POWER PRIVATE LIMITED </t>
  </si>
  <si>
    <t>CBG plant</t>
  </si>
  <si>
    <t xml:space="preserve">GODESI AGRO RENEWABLE ENERGY </t>
  </si>
  <si>
    <t>Bio CNG</t>
  </si>
  <si>
    <t>Compressed Bio Gas plant</t>
  </si>
  <si>
    <t>Raja Rajeshwara Impx Private Limited</t>
  </si>
  <si>
    <t xml:space="preserve">ARK BIO ENERGY PRIVATE LIMITED </t>
  </si>
  <si>
    <t>Shree Kala Meenakshi Agro Pvt Ltd</t>
  </si>
  <si>
    <t>Agriwaste Based CBG plant</t>
  </si>
  <si>
    <t xml:space="preserve">CEF Ahmedabad Cleaneffentech Private Limited </t>
  </si>
  <si>
    <t>Miracles Agrigreen Solutions Pvt. Ltd.</t>
  </si>
  <si>
    <t>AGRICULTURE PRODUCE MARKET COMMITTEE</t>
  </si>
  <si>
    <t>ADISHYAM BIOTECH PRIVATE LIMITED</t>
  </si>
  <si>
    <t>Bharat Biogas Energy Limited</t>
  </si>
  <si>
    <t>SARDAR SENDRIYA FERTILIZER</t>
  </si>
  <si>
    <t>SHREE HARI CBG PRIVATE LIMITED</t>
  </si>
  <si>
    <t>Arvalli</t>
  </si>
  <si>
    <t>Milestone CBG Plant</t>
  </si>
  <si>
    <t>SHIV BIO GAS PRIVATE LIMITED</t>
  </si>
  <si>
    <t xml:space="preserve">Kahnavi Agro Seeds </t>
  </si>
  <si>
    <t>BANAS SUZUKI BIOGAS PLANT - 100 MTPD Dung based CBG plant at Agthala Village, Lakhni</t>
  </si>
  <si>
    <t>CBG - JAMBUSAR</t>
  </si>
  <si>
    <t>Laxmi enterprise</t>
  </si>
  <si>
    <t>Ankleshwar BioCNG</t>
  </si>
  <si>
    <t>TIRUPATI BIOCNG AND FERTILIZER</t>
  </si>
  <si>
    <t>KAKADIYA GREENENERGY PRIVATE LIMITED</t>
  </si>
  <si>
    <t>SARVOPATI GREEN TECH PRIVATE LIMITED</t>
  </si>
  <si>
    <t>Botad</t>
  </si>
  <si>
    <t>Govimka Biotech CBG Plant</t>
  </si>
  <si>
    <t>RENEWSPHERE ENERGY LLP</t>
  </si>
  <si>
    <t>ZYDUS GREEN ENERGY CBG PLANT</t>
  </si>
  <si>
    <t>Chhotaudepur</t>
  </si>
  <si>
    <t>Devbhumi Dwarka</t>
  </si>
  <si>
    <t>AXAYAH CLEAN-TECH PRIVATE LIMITED</t>
  </si>
  <si>
    <t>GMC Bio CNG Plant</t>
  </si>
  <si>
    <t>YAGNIK</t>
  </si>
  <si>
    <t xml:space="preserve">PROTICKS GREENTECH JAMNAGAR </t>
  </si>
  <si>
    <t>NEXGEN CBG PLANT</t>
  </si>
  <si>
    <t>Greenonbio Balance Pvt Ltd</t>
  </si>
  <si>
    <t xml:space="preserve">Amrutam edutech pvt.ltd </t>
  </si>
  <si>
    <t>al qaswa gas</t>
  </si>
  <si>
    <t>ZVS INTERNATIONAL PRIVATE LIMITED</t>
  </si>
  <si>
    <t>Kachchh</t>
  </si>
  <si>
    <t>Botanic Harvest Global LLP</t>
  </si>
  <si>
    <t>M D ENTERPRISES</t>
  </si>
  <si>
    <t>Bakutra Brother's 06 TPD CBG Plant</t>
  </si>
  <si>
    <t>Govardhannathji Energies LLP</t>
  </si>
  <si>
    <t>CBG Plant 20 TPD</t>
  </si>
  <si>
    <t>MAHIJA BIOFUEL INDUSTRIES PVT LTD</t>
  </si>
  <si>
    <t>Morbi</t>
  </si>
  <si>
    <t>SENTO VITRIFIED LLP</t>
  </si>
  <si>
    <t>SIMCO BIOFUELS LLP CBG PLANT</t>
  </si>
  <si>
    <t>GEOTECH ENERGY LLP</t>
  </si>
  <si>
    <t>Surat (Navsari) CBG Plant</t>
  </si>
  <si>
    <t>Surat (Navsari-2) CBG Plant</t>
  </si>
  <si>
    <t>AXAR BIO ENERGY LLP</t>
  </si>
  <si>
    <t>AKSHAR BIO ENERGIES</t>
  </si>
  <si>
    <t>Milestone CBG Plant-2</t>
  </si>
  <si>
    <t>MAHADEV GREEN BIO ENERGY LLP</t>
  </si>
  <si>
    <t>mahadev green bio energy lap</t>
  </si>
  <si>
    <t>Earth-1</t>
  </si>
  <si>
    <t>KAIZEN BIO ENERGY LLP</t>
  </si>
  <si>
    <t>Sabar Kantha</t>
  </si>
  <si>
    <t>NAR NARAYAN GREEN ENERGY LLP</t>
  </si>
  <si>
    <t>Agronx Bio CBG Industries</t>
  </si>
  <si>
    <t>GUJARAT ORGANIC FERTILIZER</t>
  </si>
  <si>
    <t>Biofics Advance Multifeed BioCNG &amp; Premium Biofertilizer Plant</t>
  </si>
  <si>
    <t>SHREE GANESH BIO ENERGY</t>
  </si>
  <si>
    <t>Anand Bio Renewable Pvt. Ltd</t>
  </si>
  <si>
    <t>ENRGREEN GEDI ONE</t>
  </si>
  <si>
    <t>Chem Process Systems Integrated Bio-fraction &amp; CBG Plant</t>
  </si>
  <si>
    <t>7.5TPD CBG Plant - Tolani Energies</t>
  </si>
  <si>
    <t>1.25 MWeq. Biogas Generation (15,000 m3/day) plant and Generation of 6000 kg Bio-CNG from press mud,</t>
  </si>
  <si>
    <t>6 TPD CBG Plant at Vyara</t>
  </si>
  <si>
    <t>GANGAA OORJA LLP</t>
  </si>
  <si>
    <t xml:space="preserve">GREENSPHERE BIO ENERGY PRIVATE LIMITED </t>
  </si>
  <si>
    <t>Organic Municipal Solid Waste (MSW) from Vadodara Municipal corporation (VMC) for Compressed Bio-gas</t>
  </si>
  <si>
    <t>Vadodara CBG Plant</t>
  </si>
  <si>
    <t>Alluri Sitharama Raju</t>
  </si>
  <si>
    <t>Anakapalli</t>
  </si>
  <si>
    <t>AASMAK INDUSTRIES LIMITED</t>
  </si>
  <si>
    <t>ANDHRA BIO ENERGY PRIVATE LIMITED</t>
  </si>
  <si>
    <t>VARADOCHY BIO CNG PRIVATE LIMITED</t>
  </si>
  <si>
    <t>NGREEN TECH LLP</t>
  </si>
  <si>
    <t>Annamayya</t>
  </si>
  <si>
    <t xml:space="preserve">SVS TRADERS </t>
  </si>
  <si>
    <t>Bapatla</t>
  </si>
  <si>
    <t>AIRA BIOENERGY PRIVATE LIMITED - PANNUR</t>
  </si>
  <si>
    <t>NANDARAPU BIOENERGY PRIVATE LIMITED - Vinjam, GD Nellore, Chittoor</t>
  </si>
  <si>
    <t>Dr. B.R. Ambedkar Konaseema</t>
  </si>
  <si>
    <t xml:space="preserve">	AASMUK ENTERPRISES PRIVATE LIMITED</t>
  </si>
  <si>
    <t>Rajahmundry 2 CBG Plant</t>
  </si>
  <si>
    <t>Rajahmundry-1 CBG Plant</t>
  </si>
  <si>
    <t>Eluru</t>
  </si>
  <si>
    <t>Nitinsai</t>
  </si>
  <si>
    <t xml:space="preserve">ARJUN BIO PRODUCTS </t>
  </si>
  <si>
    <t>Bhairava BioAbilites</t>
  </si>
  <si>
    <t>Guntur Municipal Corporation Compressed CNG unit</t>
  </si>
  <si>
    <t>Synergy Biorefineries Private Limited</t>
  </si>
  <si>
    <t>ARUNODAYA GREEN FUELS LIMITED</t>
  </si>
  <si>
    <t>Kakinada 1 CBG Plant</t>
  </si>
  <si>
    <t>AARADHYA BIO FUEL PRIVATE LIMITED</t>
  </si>
  <si>
    <t>Kurnool CBG Plant</t>
  </si>
  <si>
    <t>AARADHYA BIO GAS PRIVATE LIMITED</t>
  </si>
  <si>
    <t>ADONI PROJECT- 20 TPD</t>
  </si>
  <si>
    <t>Nandyal</t>
  </si>
  <si>
    <t>EcoMax Nandi plant</t>
  </si>
  <si>
    <t>dakshayani CBG</t>
  </si>
  <si>
    <t>Ntr</t>
  </si>
  <si>
    <t>Vijayawada CBG Plant</t>
  </si>
  <si>
    <t>15 TPD CBG Project at NTR, Andhra Pradesh</t>
  </si>
  <si>
    <t>BUNSU BIO CNG</t>
  </si>
  <si>
    <t>Palnadu</t>
  </si>
  <si>
    <t>DELTA BIO GAS PRIVATE LIMITED</t>
  </si>
  <si>
    <t>BIOGAS /CBG/BIO CNG</t>
  </si>
  <si>
    <t>PIDUGURALLA PROJECT -20 TPD</t>
  </si>
  <si>
    <t>Parvathipuram Manyam</t>
  </si>
  <si>
    <t>BRAMARAMBHA MALLIKARJUNA BIO ENERGY PRIVATE LIMITED</t>
  </si>
  <si>
    <t>DHARANI RENEW PROJECTS PRIVATE LIMITED</t>
  </si>
  <si>
    <t>Nellore CBG Plant</t>
  </si>
  <si>
    <t>USHODAYA BIO GAS PRIVATE LIMITED</t>
  </si>
  <si>
    <t>Energia Biofuels LLP</t>
  </si>
  <si>
    <t>Sri Sathya Sai</t>
  </si>
  <si>
    <t>SAM HOUSING AND INFRA PRIVATE LIMITED</t>
  </si>
  <si>
    <t>PVS RAMMOHAN INDUSTRIES PRIVATE LIMITED - UNIT 01</t>
  </si>
  <si>
    <t>PVS RAMMOHAN INDUSTRIES PRIVATE LIMITED - UNIT 02</t>
  </si>
  <si>
    <t>Tirupati</t>
  </si>
  <si>
    <t xml:space="preserve">TIRUPATI PROJECT -50 TPD </t>
  </si>
  <si>
    <t>Puresustain Energies Biocng plant</t>
  </si>
  <si>
    <t>Vyzag Bio Energy Fuel Pvt Ltd</t>
  </si>
  <si>
    <t>AMRUTHA SHREE BIO-CNG PRIVATE LIMITED</t>
  </si>
  <si>
    <t>SRIKAR ENTERPRISES PRIVATE LIMITED</t>
  </si>
  <si>
    <t>Sree Veeranjaneya Green Energy (OPC) Private Limited</t>
  </si>
  <si>
    <t>Y.S.R. Kadapa</t>
  </si>
  <si>
    <t>BJ Gas pvt ltd</t>
  </si>
  <si>
    <t>CBG Plant Agra</t>
  </si>
  <si>
    <t>GARG GREEN GASES</t>
  </si>
  <si>
    <t>KOTAWALA SKILL &amp; INFRATECH PVT LTD</t>
  </si>
  <si>
    <t>OAKYARD INDUSTRIES PVT LTD</t>
  </si>
  <si>
    <t>Sainik CBG Plant</t>
  </si>
  <si>
    <t>Ambedkar Nagar</t>
  </si>
  <si>
    <t>Ambedkarnagar</t>
  </si>
  <si>
    <t xml:space="preserve">BHAVISYAD INDIA RENEWABLE ENERGY </t>
  </si>
  <si>
    <t>WI Green Ventures LLP</t>
  </si>
  <si>
    <t>RAJPUT BIO CNG MANURE PRIVATE LIMITED</t>
  </si>
  <si>
    <t>S.R. BIO FUELS</t>
  </si>
  <si>
    <t>Ayodhya CBG Plant</t>
  </si>
  <si>
    <t>AKSHAY SHAKTI INDUSTRIES LIMITED</t>
  </si>
  <si>
    <t>PECS INFRA PRIVATE LIMITED CBG , ORGANIC FERTILISER AND LIQUID GREEN CO2 (FOOD GRADE) PROJECT.</t>
  </si>
  <si>
    <t>Prakash Infraventure Pvt. Ltd.</t>
  </si>
  <si>
    <t>Baghpat</t>
  </si>
  <si>
    <t>R S AVYAM ENERGY PRIVATE LIMITED</t>
  </si>
  <si>
    <t>SHRI TIRUPATI BIO ENERGY</t>
  </si>
  <si>
    <t>BHARAT BIO GAS</t>
  </si>
  <si>
    <t>PLL CBG Plant at Bahraich</t>
  </si>
  <si>
    <t>Aliza CBG and Bio Energy Company</t>
  </si>
  <si>
    <t>Noida</t>
  </si>
  <si>
    <t>Bara Banki</t>
  </si>
  <si>
    <t xml:space="preserve">Srishti Green Energy </t>
  </si>
  <si>
    <t>Haidergarh</t>
  </si>
  <si>
    <t>Barabanki CBG Plant</t>
  </si>
  <si>
    <t>MSIL CBG Project</t>
  </si>
  <si>
    <t>CCPL Baheri Project</t>
  </si>
  <si>
    <t>CCRPL Nawabganj</t>
  </si>
  <si>
    <t>Alok Construction</t>
  </si>
  <si>
    <t>COMPRESSED BIOGAS AND PELLETS PLANT</t>
  </si>
  <si>
    <t>COMPRESSED BIOGAS PLANT</t>
  </si>
  <si>
    <t>AAGMIK GREEN ENERGY PRIVATE LIMITED</t>
  </si>
  <si>
    <t>BIO IGNITE ENERGY SOLUTIONS LLP</t>
  </si>
  <si>
    <t xml:space="preserve">Yuva Bio Energy Private Limited </t>
  </si>
  <si>
    <t>Compressed Biogas Plant at Budaun,UP</t>
  </si>
  <si>
    <t>Dhanprada Energy farms sheshwan budaun</t>
  </si>
  <si>
    <t>KALI BIO ENERGY LLP</t>
  </si>
  <si>
    <t>CBG PARK PRIVATE LIMITED</t>
  </si>
  <si>
    <t>Enfinity Global Clean Energy Private</t>
  </si>
  <si>
    <t>Chandauli CBG Plant</t>
  </si>
  <si>
    <t>Compressed Bio-Gas</t>
  </si>
  <si>
    <t>ZVBPL CHANDAULI CBG PLANT</t>
  </si>
  <si>
    <t xml:space="preserve">CNG PLANT </t>
  </si>
  <si>
    <t>PURVANCHAL AGRIFUEL PRIVATE LIMITED</t>
  </si>
  <si>
    <t>ACCURATE BIO ENERGY SOLUTION</t>
  </si>
  <si>
    <t>PLL CBG Plant at Fatehpur</t>
  </si>
  <si>
    <t>S2G</t>
  </si>
  <si>
    <t>PKLS Industries Private Limited</t>
  </si>
  <si>
    <t>Firozabad CBG</t>
  </si>
  <si>
    <t>Gautam Buddha Nagar</t>
  </si>
  <si>
    <t>Compressed Bio-Gas Plant at Nandi Gaushala, Jalpura</t>
  </si>
  <si>
    <t>NOIDA RNG PRIVATE LIMITED</t>
  </si>
  <si>
    <t>GHAZIABAD RNG PRIVATE LIMITED</t>
  </si>
  <si>
    <t>BIOFLUX ENERGY LLP</t>
  </si>
  <si>
    <t>GHAZIABAD CBG PLANT</t>
  </si>
  <si>
    <t>CBG</t>
  </si>
  <si>
    <t>Compressed Bio Gas Plant</t>
  </si>
  <si>
    <t>Royal Celebration</t>
  </si>
  <si>
    <t>Ramahanuman Bio Renewable Energy Pvt Ltd</t>
  </si>
  <si>
    <t>SHAMISHA ENERGIES PRIVATE LIMITED</t>
  </si>
  <si>
    <t>Gonda CBG project</t>
  </si>
  <si>
    <t>Compressed Biogas Plant Gorakhpur</t>
  </si>
  <si>
    <t>GORAKHPUR RNG PRIVATE LIMITED</t>
  </si>
  <si>
    <t>PRAVASHA CBG UNIT GORAKHPUR</t>
  </si>
  <si>
    <t>Hapur CBG Plant</t>
  </si>
  <si>
    <t>DEGNA BIOENERGY PRIVATE LIMITED</t>
  </si>
  <si>
    <t>MITTAL ENTERPRISES</t>
  </si>
  <si>
    <t xml:space="preserve">AGM Green </t>
  </si>
  <si>
    <t>MURSAN KAMALUR GREEN ENERGY RIVATE LIMITED</t>
  </si>
  <si>
    <t>Vikalp CBG Plant Jalaun</t>
  </si>
  <si>
    <t>Orai Bio Conversion Project</t>
  </si>
  <si>
    <t>Jaunpur CBG Plant</t>
  </si>
  <si>
    <t>15 TPD CBG Project at Jaunpur, Uttar Pradesh</t>
  </si>
  <si>
    <t xml:space="preserve">Jhansi Green Energy Project </t>
  </si>
  <si>
    <t>Bhadauria Natural Gas and Products Pvt Ltd</t>
  </si>
  <si>
    <t>PLL CBG Plant Kanpur Dehat</t>
  </si>
  <si>
    <t>A.A. BIOENERGIES</t>
  </si>
  <si>
    <t>Kanpur Nagar</t>
  </si>
  <si>
    <t>Municipal Solid Waste to CBG Plant, Kanpur</t>
  </si>
  <si>
    <t xml:space="preserve">HOPETOWN COMPRESSED BIO GAS PLANT </t>
  </si>
  <si>
    <t>Samagra Agro</t>
  </si>
  <si>
    <t>Jaivik Urja Limited</t>
  </si>
  <si>
    <t xml:space="preserve">6 TPD CBG &amp; Bio-Fertilizer Plant </t>
  </si>
  <si>
    <t>5 TPD CBG &amp; Bio-Fertilizer Plant in Village Butrada, Tehsil Shamli, District Shamli of UP</t>
  </si>
  <si>
    <t>Srijan Traders CBG Plant</t>
  </si>
  <si>
    <t xml:space="preserve">15 TPD CBG Project at Sitapur, Uttar Pradesh </t>
  </si>
  <si>
    <t>Ladelight Power Pvt Ltd</t>
  </si>
  <si>
    <t>Ladelight Power Pvt Ltd-Sidhauli</t>
  </si>
  <si>
    <t>LUCKNOW RNG PRIVATE LIMITED</t>
  </si>
  <si>
    <t>JBM ENVIRO BIOENERGY LUCKNOW PRIVATE LIMITED</t>
  </si>
  <si>
    <t>GATI VIVAAN BIOMASS ENERGIA LLP</t>
  </si>
  <si>
    <t>Barsana Biogas Project</t>
  </si>
  <si>
    <t>SHABD COMMERCE TRADING PRIVATE LIMITED</t>
  </si>
  <si>
    <t xml:space="preserve">Innovation Green Technology </t>
  </si>
  <si>
    <t>Maharajganj CBG Project</t>
  </si>
  <si>
    <t>Raj Narayan Industry LLP</t>
  </si>
  <si>
    <t>RYVERDA ENERGIES PVT LTD</t>
  </si>
  <si>
    <t>CBG Plant, Bewar, Mainpuri UP</t>
  </si>
  <si>
    <t>Mau</t>
  </si>
  <si>
    <t>Deoshree Group - Mau CBG Plant</t>
  </si>
  <si>
    <t>JK CBG Plant-Mawana</t>
  </si>
  <si>
    <t>Unique One RNG Private Limited (Meerut)</t>
  </si>
  <si>
    <t>CIRCLE CBG INDIA PRIVATE LIMITED</t>
  </si>
  <si>
    <t>BRAJDEV BIO ENERGY PRIVATE LIMITED</t>
  </si>
  <si>
    <t>Mirzapur CBG</t>
  </si>
  <si>
    <t>Biezel Bio-Hydrogen Plant</t>
  </si>
  <si>
    <t>Samridh Bio Energy and Organics</t>
  </si>
  <si>
    <t>JAIVIK VIKALP URJA LLP</t>
  </si>
  <si>
    <t>Lakshmi Energy &amp; Biofuels</t>
  </si>
  <si>
    <t>Anaysha Fertilizers Pvt Ltd</t>
  </si>
  <si>
    <t>Jyoti CBG Plant</t>
  </si>
  <si>
    <t>Carboneu Pvt Ltd</t>
  </si>
  <si>
    <t>Gayatri Bio Fuels LLP</t>
  </si>
  <si>
    <t>Pilibhit CBG Plant</t>
  </si>
  <si>
    <t>Anvik - 1</t>
  </si>
  <si>
    <t>SWATI SATYAM RISING FOUNDATION</t>
  </si>
  <si>
    <t>Prayagraj 2</t>
  </si>
  <si>
    <t>Prayagraj CBG Plant</t>
  </si>
  <si>
    <t>korihar community</t>
  </si>
  <si>
    <t>Iskil Green Energy Private Limited</t>
  </si>
  <si>
    <t>PANCHVATI FOODS</t>
  </si>
  <si>
    <t>Balaji Bio Zen Nxt LLP</t>
  </si>
  <si>
    <t>RAJPUT BIO CNG MANURE PVT LTD</t>
  </si>
  <si>
    <t>SYNERGY SAHARANPUR CBG PLANT</t>
  </si>
  <si>
    <t>10 TPD CBG and Bio-Fertilizer Plant</t>
  </si>
  <si>
    <t xml:space="preserve">6 TPD Compressed Biogas Plant </t>
  </si>
  <si>
    <t>6MTPD Chandausi CBG Plant</t>
  </si>
  <si>
    <t>CHANDAUSI CBG PLANT</t>
  </si>
  <si>
    <t>LATHAR GREEN ENERGY PVT LTD</t>
  </si>
  <si>
    <t>SUNAINA BIOFUELS &amp; BIO ENERGY PVT LTD</t>
  </si>
  <si>
    <t>OMSAI FILLING STATION</t>
  </si>
  <si>
    <t>Sultanpur CBG</t>
  </si>
  <si>
    <t>Unnao CBG Plant</t>
  </si>
  <si>
    <t>ADISSHRE ENERGIES PRIVATE LIMITED</t>
  </si>
  <si>
    <t>Gobardhan Varanasi Foundation SPV</t>
  </si>
  <si>
    <t>Compressed Bio Gas - Bhavaniya Pokhri Plant</t>
  </si>
  <si>
    <t>Compressed Bio Gas - IDH Plant</t>
  </si>
  <si>
    <t>AGROBABA Bio CNG Project</t>
  </si>
  <si>
    <t>Sahakar Maharshi Shankarrao Kolhe Sahakari Sakhar Karkhana Ltd,</t>
  </si>
  <si>
    <t>Stadmore Bio Energy</t>
  </si>
  <si>
    <t>Akola CBG Plant</t>
  </si>
  <si>
    <t>TheGreenBillions Limited</t>
  </si>
  <si>
    <t>SPRINGBOK ENERGY BIO CNG  PLANT</t>
  </si>
  <si>
    <t>Deviaradhana Renewable Energy Private Limited</t>
  </si>
  <si>
    <t>JALAGNI AGRO PRIVATE LIMITED</t>
  </si>
  <si>
    <t>SHAKAYNA BIOTECH PVT LTD</t>
  </si>
  <si>
    <t>SAAD AGRO ENERGY &amp; ALLIED INDUSTRIES</t>
  </si>
  <si>
    <t xml:space="preserve">Kurzekar Bio Energy </t>
  </si>
  <si>
    <t>Nxgen Green Energy Producers CBG</t>
  </si>
  <si>
    <t>Buldhana</t>
  </si>
  <si>
    <t>30 TPD Bio CNG Plant at Chandrapur</t>
  </si>
  <si>
    <t>Krishna Bio Energy</t>
  </si>
  <si>
    <t>Moungiri Agro Industries Limited</t>
  </si>
  <si>
    <t>Daakshin Energies LLP</t>
  </si>
  <si>
    <t>AURANGABAD PROJECT-30 TPD</t>
  </si>
  <si>
    <t>Omerga Natural Gas Energy</t>
  </si>
  <si>
    <t>Natural Sugar and Allied Industries Ltd,</t>
  </si>
  <si>
    <t>DHARANE BIO FUEL PRIVATE LIMITED</t>
  </si>
  <si>
    <t>Turmeric and aromatic plants processing and biocoal briquettes manufacturing plant</t>
  </si>
  <si>
    <t>SUVIAM AGRO GREEN ENERGIES PRIVATE LIMITED</t>
  </si>
  <si>
    <t>VishalSagar Home &amp; Agro Products Limited</t>
  </si>
  <si>
    <t>Gadchiroli</t>
  </si>
  <si>
    <t>Gondia</t>
  </si>
  <si>
    <t>SHIUR ECO PRIVATE LIMITED</t>
  </si>
  <si>
    <t>SHIVANERI BIO ENERGY</t>
  </si>
  <si>
    <t>YASHVANT FARMETCH BIO-GAS</t>
  </si>
  <si>
    <t>MATIC INFRA PVT LTD</t>
  </si>
  <si>
    <t>BSP CLEAN FUEL AND ORGANIC FERTILIZER LLP</t>
  </si>
  <si>
    <t>Pbnagro Ranjani Bio CNG Plant</t>
  </si>
  <si>
    <t>SHREE ANANDI AGRO-PROCESSING &amp; MILK PRODUCTS PRIVATE LIMITED</t>
  </si>
  <si>
    <t>CLEARSKY FUEL INDUSTRIES PRIVATE LIMITED</t>
  </si>
  <si>
    <t>AASRIT ENERGY PLANTATIONS PRIVATE LIMITED</t>
  </si>
  <si>
    <t>VIKASRATNA VILASRAO DESHMUKH MANJARA SHETKARI SAHAKARI SAKHAR KARKHANA LIMITED VILASNAGAR TALUKA &amp; D</t>
  </si>
  <si>
    <t>OPLUS AGROVET PRODUCER COMPANY LIMITED</t>
  </si>
  <si>
    <t>5 TPD Compressed Biogas production from Napier grass &amp; Press mud cake</t>
  </si>
  <si>
    <t>1000 +/- 20% Municipal Solid Waste (Nagpur Municipal Corporation) to Compressed Biogas Project at Bh</t>
  </si>
  <si>
    <t>Design, Supply, Installation, Commissioning of Integrated Solid Waste Processing &amp; Disposal Plant of</t>
  </si>
  <si>
    <t>Nagpur CBG Plant</t>
  </si>
  <si>
    <t>Nanded CBG Plant</t>
  </si>
  <si>
    <t>ENERGIM SUSTAINABLE SOLUTIONS SOUTHMAHARASHTRA PVT LTD</t>
  </si>
  <si>
    <t>DEGLOOR GREEN ENERGY PRIVATE LIMITED</t>
  </si>
  <si>
    <t>7 TPD Compressed Biogas Plant</t>
  </si>
  <si>
    <t xml:space="preserve">Shrishacciya biogas bio fertilizer pvt.ltd </t>
  </si>
  <si>
    <t>M/s Sonisha Agro Industries</t>
  </si>
  <si>
    <t xml:space="preserve">KEC BIOFUEL PVT.LTD </t>
  </si>
  <si>
    <t>Malegaon CBG Plant</t>
  </si>
  <si>
    <t>Dwarkadhish Sakhar Karkhana Ltd</t>
  </si>
  <si>
    <t>Dahanu</t>
  </si>
  <si>
    <t>BHUVANA ENGINEERS &amp; CONSULTANTS PRIVATE LIMITED</t>
  </si>
  <si>
    <t>Positive BIO CNG plant</t>
  </si>
  <si>
    <t xml:space="preserve">Konde agro </t>
  </si>
  <si>
    <t xml:space="preserve">Advait Empire Pargoan/Galandwadi </t>
  </si>
  <si>
    <t>Kurkumbh CBG Plant</t>
  </si>
  <si>
    <t>Raigad</t>
  </si>
  <si>
    <t>Nagothane CBG Plant</t>
  </si>
  <si>
    <t>VERGE FORCE THREE INDIA PVT LTD</t>
  </si>
  <si>
    <t>UNKA BIO ENERGY COMPRESSED BIOGAS PLANT</t>
  </si>
  <si>
    <t>Annapurna Powers</t>
  </si>
  <si>
    <t>MAHAGOA AGROTECH AND FARMTECH INDIA PRIVATE LIMITED</t>
  </si>
  <si>
    <t>IMPACT INDIA ESHOPPY LLP</t>
  </si>
  <si>
    <t>TULJABHAVANI BIO ENERGY PRIVATE LIMITED</t>
  </si>
  <si>
    <t>Shree Mahalxmi Bio Green Private Limited</t>
  </si>
  <si>
    <t xml:space="preserve">Zeneco CBG Plant </t>
  </si>
  <si>
    <t>RAJ CLEAN ENERGY PRIVATE LIMITED</t>
  </si>
  <si>
    <t>Sun-Shine CBG-CNG Pvt. Ltd.</t>
  </si>
  <si>
    <t>Vipasana Energy Private Limited</t>
  </si>
  <si>
    <t xml:space="preserve">Prabhakar green energy pvt.ltd </t>
  </si>
  <si>
    <t>Solapur CBG Plant</t>
  </si>
  <si>
    <t>SRI SURAAS INDUSTRIES LIMITED</t>
  </si>
  <si>
    <t>CBG 80 TPD Bhiwandi Nizampur City Municipal Corporation</t>
  </si>
  <si>
    <t>Waste to Energy plant at Atkoli</t>
  </si>
  <si>
    <t>KDMC Compressed Bio CNG Plant</t>
  </si>
  <si>
    <t>APSS ADARSH BIO AGRO PRIVATE LIMITED</t>
  </si>
  <si>
    <t>VTara Energy private Limted</t>
  </si>
  <si>
    <t>DECCAN SUGAR PRIVATE LIMITED</t>
  </si>
  <si>
    <t>YAWATMAL CBG PLANT</t>
  </si>
  <si>
    <t>Sharma Green Industries</t>
  </si>
  <si>
    <t xml:space="preserve">Masuda Agro Private Limited </t>
  </si>
  <si>
    <t>SGEPL Tijara</t>
  </si>
  <si>
    <t>Balotra</t>
  </si>
  <si>
    <t>RAJSHREE BIOFUELS INDIA PVT LTD</t>
  </si>
  <si>
    <t>Banswara</t>
  </si>
  <si>
    <t>SANGMESHWAR CLEANFUELS PRIVATE LIMITED</t>
  </si>
  <si>
    <t>SUCCESS INDIA BIO FUEL PRIVATE LIMITED</t>
  </si>
  <si>
    <t>Shardasundar Vishnollia Renewables Energy LLP</t>
  </si>
  <si>
    <t>Beawar</t>
  </si>
  <si>
    <t>Bharatpur</t>
  </si>
  <si>
    <t>SAUDAN BROTHER‚ÄôS AND SON‚ÄôS PRIVATE LIMITED</t>
  </si>
  <si>
    <t>HMP ORGANICS AND BIOGAS LLP</t>
  </si>
  <si>
    <t>Kabra Medicare Pvt. Ltd.,</t>
  </si>
  <si>
    <t>NAHAR POWER</t>
  </si>
  <si>
    <t>Sai Bioenergy Private Limited Gurha Biofuel Plant</t>
  </si>
  <si>
    <t>50 TPD Biogas Plant Deshnoke</t>
  </si>
  <si>
    <t>DEEPMALA BIOFUELS PRIVATE LIMITED</t>
  </si>
  <si>
    <t>Anjaniputra Biotech Private Limited</t>
  </si>
  <si>
    <t>Deeg</t>
  </si>
  <si>
    <t xml:space="preserve">3 TPD Bio-CNG &amp; 20 TPD Organic Fertilizer Plant </t>
  </si>
  <si>
    <t>Didwana-Kuchaman</t>
  </si>
  <si>
    <t>Dungarpur</t>
  </si>
  <si>
    <t>KRISHNA GREEN ENERGY</t>
  </si>
  <si>
    <t>Abhishek Midha BIO CNG PLANT</t>
  </si>
  <si>
    <t>Suratgarh CBG Plant</t>
  </si>
  <si>
    <t>Compressed Biogas Project</t>
  </si>
  <si>
    <t>SHIVSHANAYA BIOFUELS PRIVATE LIMITED</t>
  </si>
  <si>
    <t>SONAM GILL</t>
  </si>
  <si>
    <t xml:space="preserve">BHOLE BABA IRON &amp; STEEL </t>
  </si>
  <si>
    <t>10 ton CBG plant</t>
  </si>
  <si>
    <t>Biong CBG Plant</t>
  </si>
  <si>
    <t>Sanchore Site</t>
  </si>
  <si>
    <t>COmpressed Biogas plant at Pathmeda</t>
  </si>
  <si>
    <t>RAKUJJ BIO ENERGY PRIVATE LIMITED</t>
  </si>
  <si>
    <t>Compressed Biogas Plant (CBG)</t>
  </si>
  <si>
    <t>Khairthal-Tijara</t>
  </si>
  <si>
    <t>Kota CBG Plant</t>
  </si>
  <si>
    <t>VITAL CLEANFUELS PVT LTD</t>
  </si>
  <si>
    <t>150-TPD BIO-METHANATION PLANT</t>
  </si>
  <si>
    <t>Kotputli-Behror</t>
  </si>
  <si>
    <t>COMPRESSED BIO GAS (CBG)</t>
  </si>
  <si>
    <t xml:space="preserve">D S BIOFUEL COMPANY </t>
  </si>
  <si>
    <t>EVOLET INDUSTRIES PRIVATE LIMITED</t>
  </si>
  <si>
    <t>Transtech Green Energy Private Limited</t>
  </si>
  <si>
    <t>Phalodi</t>
  </si>
  <si>
    <t>SHREE SAWANGIYA CLEANFUELS PRIVATE LIMITED</t>
  </si>
  <si>
    <t>Salumbar</t>
  </si>
  <si>
    <t>Fuel Wings Advanced Fuels</t>
  </si>
  <si>
    <t xml:space="preserve">Geosprings Technologies Private Limited </t>
  </si>
  <si>
    <t>Namostu Cleanfuels CBG Plant</t>
  </si>
  <si>
    <t>CHANDRAKASH CLEANFUELS PRIVATE LIMITED</t>
  </si>
  <si>
    <t>Cosmic Gas</t>
  </si>
  <si>
    <t>Bio-CNG Plant</t>
  </si>
  <si>
    <t>AMRISTAR COMPRESSED BIO GAS PROJECT</t>
  </si>
  <si>
    <t>IMPERIAL BIO SYNERGY PRIVATE LIMITED</t>
  </si>
  <si>
    <t>BARNALA RNG PRIVATE LIMITED</t>
  </si>
  <si>
    <t>Barnala CBG Plant</t>
  </si>
  <si>
    <t>Arc Bio Fuel Pvt Ltd</t>
  </si>
  <si>
    <t>Bathinda</t>
  </si>
  <si>
    <t>Bio Methanation Plant MC Bathinda</t>
  </si>
  <si>
    <t>RAMPURA RNG PRIVATE LIMITED</t>
  </si>
  <si>
    <t>ZVBPL BHATINDA CBG PLANT</t>
  </si>
  <si>
    <t>Sandhu Cng llp</t>
  </si>
  <si>
    <t>T.R. Mega Foods and Beverages LLP</t>
  </si>
  <si>
    <t>Wet Waste to Bio-methanation &amp; Power</t>
  </si>
  <si>
    <t>BioShakti Malaheri</t>
  </si>
  <si>
    <t>CBG Plant</t>
  </si>
  <si>
    <t>L S NAAZO AGROVIT PRIVATE LIMITED</t>
  </si>
  <si>
    <t>Selection of Concessionaire for Execution/Installation and Operation &amp; Maintenance of Waste to CBG (</t>
  </si>
  <si>
    <t>FIROZPUR COMPRESSED BIO GAS PROJECT</t>
  </si>
  <si>
    <t>Bio-Methanation Plant</t>
  </si>
  <si>
    <t>Hurani Agro and Energy Private  Limited</t>
  </si>
  <si>
    <t>BABA DEEP SINGH GREEN POWER PRIVATE LIMITED</t>
  </si>
  <si>
    <t>Bio- CNG Plant from MSW</t>
  </si>
  <si>
    <t>Hoshiarpur CBG Plant</t>
  </si>
  <si>
    <t>M/s THIND CBG PRIVATE LIMITED</t>
  </si>
  <si>
    <t>Phillore</t>
  </si>
  <si>
    <t>Thind Bio Renewables Pvt. Ltd.</t>
  </si>
  <si>
    <t>Bio-Methanation Plant from MSW</t>
  </si>
  <si>
    <t>KAPURTHALA RNG PRIVATE LIMITED</t>
  </si>
  <si>
    <t>Ludhiana CBG Plant</t>
  </si>
  <si>
    <t>Malerkotla</t>
  </si>
  <si>
    <t>6 TPD Compressed Biogas Plant</t>
  </si>
  <si>
    <t>Mansa CBG Plant</t>
  </si>
  <si>
    <t>GRASS2GAS BIOFUELS, LLP</t>
  </si>
  <si>
    <t>CBG Palnt</t>
  </si>
  <si>
    <t>Patran</t>
  </si>
  <si>
    <t>PATIALA BIO GAS COMPRESSED BIO GAS PROJECT</t>
  </si>
  <si>
    <t>S.A.S Nagar</t>
  </si>
  <si>
    <t>Bio Methanation Plant</t>
  </si>
  <si>
    <t>Verbio Lehra BioCNG Project</t>
  </si>
  <si>
    <t>Dhuri</t>
  </si>
  <si>
    <t>SHER SINGH &amp; SONS FUEL &amp; FERTILISERS PRIVATE LIMITED</t>
  </si>
  <si>
    <t>Shahid Bhagat Singh Nagar</t>
  </si>
  <si>
    <t>EmmDee BioGas Pvt Ltd</t>
  </si>
  <si>
    <t>Bio-Methanation</t>
  </si>
  <si>
    <t>TARNTARAN RNG PRIVATE LIMITED</t>
  </si>
  <si>
    <t>CHEMENERGY BIOFUELS PRIVATE LIMITED</t>
  </si>
  <si>
    <t>CBG Plant Ambala</t>
  </si>
  <si>
    <t>Compressed Biogas and Biomass Pellets Plant</t>
  </si>
  <si>
    <t>Aaryan Compressed BioGas Pvt Ltd</t>
  </si>
  <si>
    <t>COMPRESSED BIO CNG AND ORGANIC FERTILIZER PLANT</t>
  </si>
  <si>
    <t>AKS RENEWABLE ENERGY PRIVATE LIMITED</t>
  </si>
  <si>
    <t>15 TPD CBG Plant at Tohana, Fatehabad</t>
  </si>
  <si>
    <t>FATEHABAD CNG LLP</t>
  </si>
  <si>
    <t>FATEHABAD RENGAS LLP</t>
  </si>
  <si>
    <t xml:space="preserve">Compressed Bio Gas </t>
  </si>
  <si>
    <t>0.2 TPD CBG Plant</t>
  </si>
  <si>
    <t>METRO FUELS</t>
  </si>
  <si>
    <t>SHYAAMG RENEWABLE ENERGY PRIVATE LIMITED</t>
  </si>
  <si>
    <t>DEVNICS LLP</t>
  </si>
  <si>
    <t>METC J-Expansion CBG Plant</t>
  </si>
  <si>
    <t>Jhajjar CBG Plant</t>
  </si>
  <si>
    <t>Jind CBG Plant</t>
  </si>
  <si>
    <t>Hisar CBG Plant</t>
  </si>
  <si>
    <t xml:space="preserve">15 TPD CBG Project at Jind, Haryana </t>
  </si>
  <si>
    <t>15 TPD CBG Project at Kaithal, Haryana</t>
  </si>
  <si>
    <t xml:space="preserve">DEMETER AGRO ENERGIES PRIVATE LIMITED </t>
  </si>
  <si>
    <t>Seerat Bio CBG/CNG Plant</t>
  </si>
  <si>
    <t>RAMA GREEN ENERGIES</t>
  </si>
  <si>
    <t>Compressed Biogas and Fermented Organic Manure Plant</t>
  </si>
  <si>
    <t>SAINSONS PAPER INDUSTRIES PVT LTD</t>
  </si>
  <si>
    <t>CBG Plant Kurukshetra</t>
  </si>
  <si>
    <t>Nuh</t>
  </si>
  <si>
    <t>BIO CBG and ORGANIC FERTIlIZER PLANT</t>
  </si>
  <si>
    <t>ANSHIKA MEDIHUB PRIVATE LIMITED</t>
  </si>
  <si>
    <t>CBG Plant Palwal</t>
  </si>
  <si>
    <t xml:space="preserve">ACHEJA KSK FILLING STATION </t>
  </si>
  <si>
    <t>Geron Green Fuel Pvt Ltd- Bio CBG Plant</t>
  </si>
  <si>
    <t>Panipat CBG Plant</t>
  </si>
  <si>
    <t>PURE BIOGAS PRIVATE LTD</t>
  </si>
  <si>
    <t>SHARP RENEWAL ENERGY PRIVATE LIMITED</t>
  </si>
  <si>
    <t>Rohtak Biogas Division, Akshay Urja Manthan Biofuel Private Limited</t>
  </si>
  <si>
    <t>R2S Bio Products Private Limited</t>
  </si>
  <si>
    <t>ABC</t>
  </si>
  <si>
    <t>Dharma Bio CNG Plant</t>
  </si>
  <si>
    <t>15 TPD CBG Project at Sirsa, Haryana</t>
  </si>
  <si>
    <t>Xtracare Renewable Energy</t>
  </si>
  <si>
    <t xml:space="preserve">10 TPD CBG Plant </t>
  </si>
  <si>
    <t>Kathura Plant</t>
  </si>
  <si>
    <t>15 TPD CBG Project at Yamuna Nagar, Haryana</t>
  </si>
  <si>
    <t>CBG &amp; Organic Fertilizer Plant</t>
  </si>
  <si>
    <t>ARAVALI CBG PRIVATE LIMITED</t>
  </si>
  <si>
    <t>Biswanath</t>
  </si>
  <si>
    <t>R.K. ENTERPRISE</t>
  </si>
  <si>
    <t>Charaideo</t>
  </si>
  <si>
    <t>Dibrugarh</t>
  </si>
  <si>
    <t>Biostrive Energies Biogas Plant</t>
  </si>
  <si>
    <t>Golaghat</t>
  </si>
  <si>
    <t>Jorhat</t>
  </si>
  <si>
    <t xml:space="preserve">RAMA COKE PRIVATE LIMITED </t>
  </si>
  <si>
    <t xml:space="preserve">L G COKE PVT LTD </t>
  </si>
  <si>
    <t>FUTURE &amp; UDAY FUELS</t>
  </si>
  <si>
    <t>Majuli</t>
  </si>
  <si>
    <t>Sivasagar</t>
  </si>
  <si>
    <t>Tinsukia</t>
  </si>
  <si>
    <t>DEVI BIOCNG PVT LTD</t>
  </si>
  <si>
    <t>EktaNagar BioRefinery</t>
  </si>
  <si>
    <t>Hrithik Pvt.Ltd</t>
  </si>
  <si>
    <t>APOSTOLIC REDEEM SERVICES PRIVATE LIMITED</t>
  </si>
  <si>
    <t xml:space="preserve">PRANJAL GREEN ENEARGY </t>
  </si>
  <si>
    <t>M/S GREEN LIFE ENERGY</t>
  </si>
  <si>
    <t>M/S PIHU INFRA POWER &amp; SOLUTIONS</t>
  </si>
  <si>
    <t xml:space="preserve">M/S R R SOLUTIONS PVT. LTD. </t>
  </si>
  <si>
    <t>INTEGRI CBG PLANT MAINKA</t>
  </si>
  <si>
    <t>Unikorn Agro</t>
  </si>
  <si>
    <t>M/S ARUN ENTERPRISES</t>
  </si>
  <si>
    <t>M/S BABA VISHWANATH BIO PRODUCT</t>
  </si>
  <si>
    <t>M/S GAYAJEE MULTIVENTURE PRIVATE LIMITED</t>
  </si>
  <si>
    <t>Kaimur (Bhabua)</t>
  </si>
  <si>
    <t>3000 Kg Bio-CNG &amp; 20 TPD Organic Fertilizer</t>
  </si>
  <si>
    <t>SHRIYUKT AGRO FUELS PVT. LTD</t>
  </si>
  <si>
    <t xml:space="preserve">CK bio cng plant </t>
  </si>
  <si>
    <t>ABHAY CARRIERS PRIVATE LIMITED</t>
  </si>
  <si>
    <t>Bamboo</t>
  </si>
  <si>
    <t>Vaidehi BioCNG</t>
  </si>
  <si>
    <t>SUMERA CNG PLANT</t>
  </si>
  <si>
    <t>TIRHUT ORGANIC PRIVATE LIMITED</t>
  </si>
  <si>
    <t>Aishra Green Energy Private Limited</t>
  </si>
  <si>
    <t>M/S USHA SAVITA CBG INDUSTRIES</t>
  </si>
  <si>
    <t xml:space="preserve">Nortech Biofuels </t>
  </si>
  <si>
    <t>CBG BHARAT</t>
  </si>
  <si>
    <t>M/s J K Mishra &amp; Sons Biofules Pvt. Ltd.</t>
  </si>
  <si>
    <t>Purbi Champaran</t>
  </si>
  <si>
    <t>M/S TRIDEV ASSOCIATES</t>
  </si>
  <si>
    <t>ASHWIN ENERGIA Pvt Ltd</t>
  </si>
  <si>
    <t>Utkarsh Bio-Pulse</t>
  </si>
  <si>
    <t>M/S MITHILA TRAINING CENTER</t>
  </si>
  <si>
    <t>GreenYield Bio Solutions</t>
  </si>
  <si>
    <t>M/S SUPER VILLA INFRATECH PVT LTD</t>
  </si>
  <si>
    <t>Integrated Municipal Solid Waste Processing Facility at Dadu Majra, Chandigarh</t>
  </si>
  <si>
    <t>15 TPD CBG Project at Bemetara, Chhattisgarh</t>
  </si>
  <si>
    <t>Unity Industries Private Limited</t>
  </si>
  <si>
    <t>Chattisgarh Mahatari Bio CNG plant</t>
  </si>
  <si>
    <t>Bilaspur CBG Plant</t>
  </si>
  <si>
    <t>BIOMASS PELLET</t>
  </si>
  <si>
    <t xml:space="preserve">MAHIMA ENERGY </t>
  </si>
  <si>
    <t xml:space="preserve">ANANT BIOFUEL AND BIOTECH </t>
  </si>
  <si>
    <t>Raipur CBG Plant</t>
  </si>
  <si>
    <t>BPCL BHILAI CBG PLANT</t>
  </si>
  <si>
    <t>CBPL</t>
  </si>
  <si>
    <t>NKJ BIOFUEL PRIVATE LIMITED</t>
  </si>
  <si>
    <t>korba CBG Plant</t>
  </si>
  <si>
    <t>R.G. Organics</t>
  </si>
  <si>
    <t>Shiyankhik Agro</t>
  </si>
  <si>
    <t>BHAGWANTIN DACKCHAND BIOENERGY PRIVATE LIMITED</t>
  </si>
  <si>
    <t>Farm2fuel</t>
  </si>
  <si>
    <t>KESHAV VIMLA CONSTRUCTION PRIVATE LIMITED</t>
  </si>
  <si>
    <t>Sakti</t>
  </si>
  <si>
    <t>JK Organic</t>
  </si>
  <si>
    <t>Sarangarh-Bilaigarh</t>
  </si>
  <si>
    <t>Perivallon tech</t>
  </si>
  <si>
    <t>MAA AMBIKA INDUSTRIES PRIVATE LIMITED</t>
  </si>
  <si>
    <t>200 MTPD Bio-Gas plant at Ghogha Dairy Colony, Narela Zone under the jurisdiction of NDMC</t>
  </si>
  <si>
    <t>Msw based cbg plant 100TPD</t>
  </si>
  <si>
    <t>Okhla RNG Pvt. Ltd.</t>
  </si>
  <si>
    <t>ENLIGHTEN BIOFUELS &amp; BIOFERTILIZER PRIVATE LIMITED</t>
  </si>
  <si>
    <t>GOYLA DAIRY PLANT</t>
  </si>
  <si>
    <t>NANGLI DAIRY PLANT</t>
  </si>
  <si>
    <t>Dummy</t>
  </si>
  <si>
    <t>BLUE PLANET BIOFULES PANJIM-15TPD</t>
  </si>
  <si>
    <t>YADU CROP SCIENCE PRIVATE LIMITED</t>
  </si>
  <si>
    <t>Greendot energy</t>
  </si>
  <si>
    <t>DEOGHAR CLEAN FUELS PRIVATE LIMITED</t>
  </si>
  <si>
    <t>LSD ENTERPRISE</t>
  </si>
  <si>
    <t>M/S GREEN FUELS</t>
  </si>
  <si>
    <t>Abhishek Renewable System Llp</t>
  </si>
  <si>
    <t>TRINUC RENEWAL ENERGY PRIVATE LIMITED</t>
  </si>
  <si>
    <t>CNG BIO-PLANT</t>
  </si>
  <si>
    <t>HARE KRISHNA ENTERPRISES</t>
  </si>
  <si>
    <t>Trualt Gas Private Limited (Badami)</t>
  </si>
  <si>
    <t>Trualt Gas Private Limited (Kedarnath)</t>
  </si>
  <si>
    <t>Trualt Gas Private Limited (Mudhol)</t>
  </si>
  <si>
    <t>Satish Sugars Limited</t>
  </si>
  <si>
    <t xml:space="preserve">DG Chikodi CBG </t>
  </si>
  <si>
    <t>NobleExchange Environment Solutions Bangalore Pvt. Ltd.</t>
  </si>
  <si>
    <t>Bengaluru South</t>
  </si>
  <si>
    <t xml:space="preserve">BIO-WMS PRIVATE LIMITED </t>
  </si>
  <si>
    <t>EcoMeth Energy Private Limited (Solur Plant)</t>
  </si>
  <si>
    <t>Hyconsbiofuels Private Limited</t>
  </si>
  <si>
    <t>12 TPD CBG PLANT</t>
  </si>
  <si>
    <t>SRI SAI BIO ORGANICS</t>
  </si>
  <si>
    <t xml:space="preserve">Sri siddheshwara Bio CNG </t>
  </si>
  <si>
    <t>BIOME ENERGY SS INFRASTRUCTURE PRIVATE LIMITED</t>
  </si>
  <si>
    <t xml:space="preserve">ZAKINL BIO-FUELS &amp; ENERGY PRIVATE LIMITED </t>
  </si>
  <si>
    <t>GANI POULTRY AND HATCHERIES PRIVATE LIMITED</t>
  </si>
  <si>
    <t>Dakshina Kannada CBG</t>
  </si>
  <si>
    <t>ODDOOR ENERGY</t>
  </si>
  <si>
    <t>HARSHA BIO-CNG PRIVATE LIMITED</t>
  </si>
  <si>
    <t>15 TPD CBG Plant - Bairanpada</t>
  </si>
  <si>
    <t>Srishaila Bio Industries LLP</t>
  </si>
  <si>
    <t>VINP DISTILLERIES AND SUGARS PVT LTD</t>
  </si>
  <si>
    <t>Rudraksh Bio Energy and Compost LLP</t>
  </si>
  <si>
    <t>Siddhasiri EGSB CBG</t>
  </si>
  <si>
    <t>Elkhill CBG Project</t>
  </si>
  <si>
    <t>Malur-50TPD-Bio Methanation  plant</t>
  </si>
  <si>
    <t xml:space="preserve">MK Syngas Pvt Ltd - Kolar </t>
  </si>
  <si>
    <t>SRI LAKSHMINARAYANA GREEN ENERGY PVT LTD</t>
  </si>
  <si>
    <t>ECO GLOW BIOGAS PRIVATE LIMITED</t>
  </si>
  <si>
    <t>ACHUB BIO ENERGY PRIVATE LIMITED</t>
  </si>
  <si>
    <t>Compressed Bio Gas (CBG)</t>
  </si>
  <si>
    <t>RAITHYODHYAMI GREEN ENERGY PRIVATE LIMITED</t>
  </si>
  <si>
    <t xml:space="preserve">Sustainable Impacts Private Limited </t>
  </si>
  <si>
    <t>San thom estate</t>
  </si>
  <si>
    <t>Vijayanagara</t>
  </si>
  <si>
    <t>SHIVAMRUTA FERTILIZER &amp; CNG PRIVATE LIMITED</t>
  </si>
  <si>
    <t>METANO AIR ENERGY</t>
  </si>
  <si>
    <t>ECOFLUX RENEWABLE ENERGY PRIVATE LIMITED</t>
  </si>
  <si>
    <t>CORE GREEN CBG PLANT</t>
  </si>
  <si>
    <t>Mylara Green Power</t>
  </si>
  <si>
    <t>Alappuzha 5 TPD</t>
  </si>
  <si>
    <t>BPCL Kochi Refinery CBG Plant</t>
  </si>
  <si>
    <t>GEO FUELS</t>
  </si>
  <si>
    <t>Blue Planet Palakkad Waste Solutions Pvt. Ltd.</t>
  </si>
  <si>
    <t>CBZ</t>
  </si>
  <si>
    <t>Balaghat CBG Plant</t>
  </si>
  <si>
    <t>Ethan Natural Biofuel Pvt. Ltd.</t>
  </si>
  <si>
    <t>GHANISHTASHISH WELFARE FOUNDATION</t>
  </si>
  <si>
    <t>Mekalsuta Sugars Pvt Ltd</t>
  </si>
  <si>
    <t>Green Ananta Gas &amp; Energy Pvt Ltd</t>
  </si>
  <si>
    <t>Betul Biofuel Private Limited</t>
  </si>
  <si>
    <t>Shree Mahabal Green Energies Pvt. Ltd.</t>
  </si>
  <si>
    <t>AGARWAL STEEL INDUSTRY</t>
  </si>
  <si>
    <t>VRS FOODS LIMITED</t>
  </si>
  <si>
    <t>OWLSEYE</t>
  </si>
  <si>
    <t>Bhopal CBG Plant</t>
  </si>
  <si>
    <t>Bhopal RNG Pvt Ltd.</t>
  </si>
  <si>
    <t>CBG Khajuraho</t>
  </si>
  <si>
    <t xml:space="preserve">Bio CBG / CNG GAS PLANT </t>
  </si>
  <si>
    <t>GouDhan</t>
  </si>
  <si>
    <t>ONE MARCHE GREEN ENERGY</t>
  </si>
  <si>
    <t>G AND N GREEN ENERGY COMPRESSED BIOGAS PLANT</t>
  </si>
  <si>
    <t>Parvati Sweetners And Power Limited</t>
  </si>
  <si>
    <t>AGPL 3 TPD BioCNG Plant</t>
  </si>
  <si>
    <t>SANT SINGAJI ENERGIES PRIVATE LIMITED</t>
  </si>
  <si>
    <t>BIO CBG PLANT</t>
  </si>
  <si>
    <t>Bio CNG Amarpur</t>
  </si>
  <si>
    <t>COPL Guna</t>
  </si>
  <si>
    <t>Shambhu Bio Energy Private Limited</t>
  </si>
  <si>
    <t>Ramswaroop CBG</t>
  </si>
  <si>
    <t>Arnavi Natural Energy &amp; Fertilizer</t>
  </si>
  <si>
    <t>Atharv Natural Energy &amp; Fertilizer</t>
  </si>
  <si>
    <t>Chatak Agro (India) Pvt Ltd</t>
  </si>
  <si>
    <t xml:space="preserve">NIMAD GREEN ENERGY PRIVATE LIMITED </t>
  </si>
  <si>
    <t>Indore Clean Energy Pvt. Ltd.</t>
  </si>
  <si>
    <t>Indore CBG Plant</t>
  </si>
  <si>
    <t>ECOGEN BIOFUELS LLP</t>
  </si>
  <si>
    <t>Jabalpur CBG Plant</t>
  </si>
  <si>
    <t>Groweco Ventures LLP</t>
  </si>
  <si>
    <t xml:space="preserve">MAHAKAUSHAL AGRICROP INDIA PRIVATE LIMITED </t>
  </si>
  <si>
    <t xml:space="preserve">Chandrikaa Green Energy Solutions </t>
  </si>
  <si>
    <t>Satna CBG Plant</t>
  </si>
  <si>
    <t>Narmada Rajhans Green Energy</t>
  </si>
  <si>
    <t>GO FUTURE FUEL</t>
  </si>
  <si>
    <t>M/s Shree Krishna Bio Agro Products</t>
  </si>
  <si>
    <t>Maihar</t>
  </si>
  <si>
    <t>AVISHVA AGRO FOODS &amp; MARKETING PRIVATE LIMITED</t>
  </si>
  <si>
    <t>Shatrunjaya Bioethanol Pvt. Ltd.</t>
  </si>
  <si>
    <t>Jain Biogreen Industries</t>
  </si>
  <si>
    <t>Mauganj</t>
  </si>
  <si>
    <t>7.5TPD Bio CNG project based on industrial effluent</t>
  </si>
  <si>
    <t>GOMITRAA BIOFUEL PRIVATE LIMITED</t>
  </si>
  <si>
    <t>Narmada Sugar Pvt. Ltd.</t>
  </si>
  <si>
    <t>AGROGRID GREEN ENERGY BIO-CBG PLANT</t>
  </si>
  <si>
    <t>Compressed Bio Gas</t>
  </si>
  <si>
    <t>Pandhurna</t>
  </si>
  <si>
    <t>Awadh Polytex Private Limited</t>
  </si>
  <si>
    <t>VINAYAK ECOGEN LLP</t>
  </si>
  <si>
    <t xml:space="preserve">6 TPD CBG Production from Paddy Straw and Cow Dung </t>
  </si>
  <si>
    <t>KAPARDI BIO ENERGY PRIVATE LIMITED PLANT</t>
  </si>
  <si>
    <t xml:space="preserve">Bioneu Energy Private Limited </t>
  </si>
  <si>
    <t>compressed biogas</t>
  </si>
  <si>
    <t>POORNA GREEN ENERGY PRIVATE LIMITED</t>
  </si>
  <si>
    <t>SUVIDHYA TEXTILE INDUSTRIES</t>
  </si>
  <si>
    <t>Compressed Bio Gag Plant</t>
  </si>
  <si>
    <t>15 TPD CBG Project at Rewa, Madhya Pradesh</t>
  </si>
  <si>
    <t>Phaloudi Agri and Foods Private Limited</t>
  </si>
  <si>
    <t>Rudresh Bio Energy And Fertilizers Industry</t>
  </si>
  <si>
    <t>15 TPD COMPRESSED BIOGAS PLANT AT BPCL BINA REFINERY</t>
  </si>
  <si>
    <t>SHIVANSH BIO CHEMICALS PRIVQATE LIMITED</t>
  </si>
  <si>
    <t>VIDHYAVANSHI BIOFUELS</t>
  </si>
  <si>
    <t>7.5 TPD CBG TRUE GAS PLANT</t>
  </si>
  <si>
    <t>Mubarakpur</t>
  </si>
  <si>
    <t xml:space="preserve">KP bio gas </t>
  </si>
  <si>
    <t>Seoni CBG Plant</t>
  </si>
  <si>
    <t>ATSG BIO CNG AND BIO FERTILIZER PVT.LTD</t>
  </si>
  <si>
    <t>Sustagenix Fuel Private Limited</t>
  </si>
  <si>
    <t>HM Patidar Bio Energy Private Limited</t>
  </si>
  <si>
    <t>Suman Enterprises</t>
  </si>
  <si>
    <t>SOWIN ENERGY SOLUTIONS PRIVATE LIMITED</t>
  </si>
  <si>
    <t>Biomethanation Plant, Maksi Road</t>
  </si>
  <si>
    <t>bright energy 5 ton bio cng plant at vill sayar ,distt Vidisha</t>
  </si>
  <si>
    <t>GSPAAM GAS PRIVATE LIMITED</t>
  </si>
  <si>
    <t>BIO-WMS PRIVATE LIMITED</t>
  </si>
  <si>
    <t>Pratima Agro &amp; Paper Pvt.Ltd</t>
  </si>
  <si>
    <t>3 TPD CBG Plant _ Ojaswi Sneha</t>
  </si>
  <si>
    <t>Choudwar CBG Plant</t>
  </si>
  <si>
    <t>M/S MURARKA CBG</t>
  </si>
  <si>
    <t>MURARKA CBG</t>
  </si>
  <si>
    <t>Dhenkanal 2</t>
  </si>
  <si>
    <t>Dhenkanal CBG Plant</t>
  </si>
  <si>
    <t xml:space="preserve">JRS VENTURES PRIVATE LIMITED </t>
  </si>
  <si>
    <t>DJR BIO FUELS PVT LTD</t>
  </si>
  <si>
    <t>ANISH GREEN ENERGY</t>
  </si>
  <si>
    <t>M/S COSMIC CBG</t>
  </si>
  <si>
    <t>3 TPD CBG Plant _ Kanha CNG And Power</t>
  </si>
  <si>
    <t>SUBHAM BIO CNG PRIVATE LIMITED</t>
  </si>
  <si>
    <t>Harihar Mahanta Associates</t>
  </si>
  <si>
    <t>Shanti Greenfield LLP</t>
  </si>
  <si>
    <t>Compressed Bio Gas (CBG) Project</t>
  </si>
  <si>
    <t>50 TPD Bio-methanation Plant at Basuaghai</t>
  </si>
  <si>
    <t>MBPL</t>
  </si>
  <si>
    <t>DILESWARI TANISHA CBG INDUSTRY</t>
  </si>
  <si>
    <t>M/S Swastik Kumar Patel</t>
  </si>
  <si>
    <t xml:space="preserve">Compressed BioGas Plant - Karur (Arasucolony ) </t>
  </si>
  <si>
    <t>Chengalpattu</t>
  </si>
  <si>
    <t>100 MT - Bio CNG plant - Vengadamangalam</t>
  </si>
  <si>
    <t>Green Agro Maduranthagam MSW Bio CNG Plant</t>
  </si>
  <si>
    <t>500 MT Bio CNG Plant-Perungudi</t>
  </si>
  <si>
    <t xml:space="preserve">550 MT Bio CNG Plant- Kodungaiyur </t>
  </si>
  <si>
    <t>Koyambedu I</t>
  </si>
  <si>
    <t>Vellalore BioCNG Plant</t>
  </si>
  <si>
    <t>ENERGIM SUSTAINABLE SOLUTIONS CUDDALORE PVT LTD</t>
  </si>
  <si>
    <t>SLR ENERGY BIO CBG PLANT</t>
  </si>
  <si>
    <t>Athindra Green Energy</t>
  </si>
  <si>
    <t>Mother India Farms - CBG plant</t>
  </si>
  <si>
    <t>Suganya Sustainable Ventures Pvt Ltd</t>
  </si>
  <si>
    <t>ADD BIO RENERGY (OPC) PRIVATE LIMITED</t>
  </si>
  <si>
    <t>BioCNG Plant Nagercoil Puliyadi</t>
  </si>
  <si>
    <t>Sholinganallur I</t>
  </si>
  <si>
    <t>Sholinganallur II</t>
  </si>
  <si>
    <t>Kishore BIOGAS PLANT</t>
  </si>
  <si>
    <t>Mayiladuthurai</t>
  </si>
  <si>
    <t>IAV Biogas plant Namakkal</t>
  </si>
  <si>
    <t>KAYILAN 5G Energy Park Pvt Ltd</t>
  </si>
  <si>
    <t>REGLO INDUSTRIES PRIVATE LIMITED</t>
  </si>
  <si>
    <t>DH BIOGAS(OPC)PRIVATE LIMITED</t>
  </si>
  <si>
    <t>Ranipet</t>
  </si>
  <si>
    <t xml:space="preserve">Bio-WMS private limited </t>
  </si>
  <si>
    <t>MAHA SHANK ENERGY LLP</t>
  </si>
  <si>
    <t>BioCNG plant- Chettichavadi</t>
  </si>
  <si>
    <t>REFEX CBG SPV (SALEM) LIMITED</t>
  </si>
  <si>
    <t>GK BIO GROW</t>
  </si>
  <si>
    <t>THENNAI AGRO PRODUCTS</t>
  </si>
  <si>
    <t>BioCNG plant - Pradhamasimhapuram</t>
  </si>
  <si>
    <t>GOALWIN INDIA PRIVATE LIMITED</t>
  </si>
  <si>
    <t>BioCNG plant - Karikulam</t>
  </si>
  <si>
    <t>Madhavaram I</t>
  </si>
  <si>
    <t>Madhavaram II</t>
  </si>
  <si>
    <t>DYNAMIC ENERGY SUPPLY</t>
  </si>
  <si>
    <t>100 MT- Bio CNG plant - Ariyamangalam</t>
  </si>
  <si>
    <t xml:space="preserve">Karikal Unit-1 </t>
  </si>
  <si>
    <t>Bio CNG plant at Ramayanpatti</t>
  </si>
  <si>
    <t>Tirupathur</t>
  </si>
  <si>
    <t>KOVAI BIO ENERGY AND ORGANCS</t>
  </si>
  <si>
    <t>Bloomsbioenergy</t>
  </si>
  <si>
    <t xml:space="preserve">Bio-WMS Private Limited </t>
  </si>
  <si>
    <t>Aadishali Waste to Value Project</t>
  </si>
  <si>
    <t>CBG Plant Dehradun</t>
  </si>
  <si>
    <t>5 tons per Compressed Biogas Project based on sugarcane pressmud and cow dung</t>
  </si>
  <si>
    <t>5000 Kg Bio-CNG &amp; 30 TPD Organic Fertilizer</t>
  </si>
  <si>
    <t>CBG Plant Haridwar</t>
  </si>
  <si>
    <t>Aadishali Waste to Value -04</t>
  </si>
  <si>
    <t xml:space="preserve">Aadishali Waste to Value-03 </t>
  </si>
  <si>
    <t>Aadishali Waste to Value-02</t>
  </si>
  <si>
    <t>BIO FLAME</t>
  </si>
  <si>
    <t>WRELKIN INDUSTRIES</t>
  </si>
  <si>
    <t>PHOENIX INDIA RESEARCH &amp; DEVELOPMENT GROUP</t>
  </si>
  <si>
    <t>Bevkart Industries Limited - Hooghly</t>
  </si>
  <si>
    <t>Gopal Enterprise</t>
  </si>
  <si>
    <t>SAIRINDHRI FOODKRAFT PRIVATE LIMITED</t>
  </si>
  <si>
    <t>COMPRESSED BIO GAS</t>
  </si>
  <si>
    <t>Green Gas</t>
  </si>
  <si>
    <t xml:space="preserve">Mukherjee Biogas </t>
  </si>
  <si>
    <t xml:space="preserve">Bevkart Industries Limited - North 24 Parganas </t>
  </si>
  <si>
    <t>Creatron Ripe Green Energy Salt Lake Pvt. Ltd.</t>
  </si>
  <si>
    <t>Amrit Fresh CBG Plant</t>
  </si>
  <si>
    <t>MORE FUTURE FUEL GROUP</t>
  </si>
  <si>
    <t>Green Octane</t>
  </si>
  <si>
    <t>CBG Demand</t>
  </si>
  <si>
    <t>Area (Districts Covered)</t>
  </si>
  <si>
    <t>Date of Authorization</t>
  </si>
  <si>
    <t>Capacity (TPD)</t>
  </si>
  <si>
    <t>SURYASTONE ENTERPRISES PRIVATE LIMITED</t>
  </si>
  <si>
    <t>Unnao CBG</t>
  </si>
  <si>
    <t>Compressed BioGas</t>
  </si>
  <si>
    <t>15 TPD CBG Project at Lakhimpur Kheri, Uttar Pradesh</t>
  </si>
  <si>
    <t>Note</t>
  </si>
  <si>
    <t>This sheet mirrors the exact column groups, names and layout of 'All States' (Competition, Crop Surplus, CGD Demand, Pipeline, then a plain Source block and Net Future Demand), applied at GA level instead of district level - one row per Geographical Area. Identity columns (State, GAID, Area, Entity, Date) replace Sr/State/District since a GA covers multiple districts. Competition and Crop Surplus columns are SUMIF rollups of the districts belonging to each GA; P1/P2/P3 (individual plant names) are left blank since a GA can span dozens of plants. The plain 'Source' block and Net Future Demand reuse the same logic/labels as All States. An extra appendix (columns 40-48) carries the GA's own raw CGD MIS PDF figures (PNG/CNG/Pipeline Target, Pro-Rata Target, Achievement) since these exist only at GA level with no All States equivalent. District Count and State Code (helper for the Pipeline lookup) are appended at the end. CAVEAT: where a district is split across 2+ GAs (e.g. Ahmedabad, Kheda in Gujarat), its Competition/Crop Surplus figures are counted in full under EACH GA - so summing those columns down this entire sheet will over-count versus All States' district-level totals. 15 GAs belong to states/UTs outside this model (no CBG plants there) - their Pipeline and State Code columns will be blank.</t>
  </si>
  <si>
    <t>sn</t>
  </si>
  <si>
    <t>project_id</t>
  </si>
  <si>
    <t>state_name</t>
  </si>
  <si>
    <t>state_code</t>
  </si>
  <si>
    <t>district_name</t>
  </si>
  <si>
    <t>block_name</t>
  </si>
  <si>
    <t>gp_name</t>
  </si>
  <si>
    <t>village_name</t>
  </si>
  <si>
    <t>project_name</t>
  </si>
  <si>
    <t>entity_name</t>
  </si>
  <si>
    <t>status_label</t>
  </si>
  <si>
    <t>plant_status_id</t>
  </si>
  <si>
    <t>gas_production_capacity</t>
  </si>
  <si>
    <t>solid_feedstock_capacity</t>
  </si>
  <si>
    <t>liquid_feedstock_capacity</t>
  </si>
  <si>
    <t>bio_slurry_output</t>
  </si>
  <si>
    <t>FOM_output</t>
  </si>
  <si>
    <t>LFOM_output</t>
  </si>
  <si>
    <t>entity_type_id</t>
  </si>
  <si>
    <t>plant_type_id</t>
  </si>
  <si>
    <t>organization_id</t>
  </si>
  <si>
    <t>form_completion</t>
  </si>
  <si>
    <t>street_area_address</t>
  </si>
  <si>
    <t>detail_url</t>
  </si>
  <si>
    <t>capacity_qa_flag</t>
  </si>
  <si>
    <t>capacity_tpd_verified</t>
  </si>
  <si>
    <t>capacity_tpd_range (10-50 t feedstock/t CBG)</t>
  </si>
  <si>
    <t>ANAKAPALLI</t>
  </si>
  <si>
    <t>YELAMANCHILI</t>
  </si>
  <si>
    <t>JAMPAPALEM</t>
  </si>
  <si>
    <t>JAMPAPALEM(003 )</t>
  </si>
  <si>
    <t>Yet to start construction</t>
  </si>
  <si>
    <t>https://gobardhan.sbm.gov.in/p-details/1102</t>
  </si>
  <si>
    <t xml:space="preserve">MADUGULA                                          </t>
  </si>
  <si>
    <t xml:space="preserve">JAMMADEVIPETA                                     </t>
  </si>
  <si>
    <t>L.GAVARAVARAM(010 )</t>
  </si>
  <si>
    <t>https://gobardhan.sbm.gov.in/p-details/4551</t>
  </si>
  <si>
    <t>BUTCHAYYAPETA</t>
  </si>
  <si>
    <t>VADDADI</t>
  </si>
  <si>
    <t>VADDADI(005 )</t>
  </si>
  <si>
    <t>MEGHANA BIO FUELS</t>
  </si>
  <si>
    <t>MEGHANA BIOFUELS</t>
  </si>
  <si>
    <t>Under Construction</t>
  </si>
  <si>
    <t>https://gobardhan.sbm.gov.in/p-details/3624</t>
  </si>
  <si>
    <t>DEVARAPALLE</t>
  </si>
  <si>
    <t>VECHALAM</t>
  </si>
  <si>
    <t>VECHALAM(037 )</t>
  </si>
  <si>
    <t>https://gobardhan.sbm.gov.in/p-details/3859</t>
  </si>
  <si>
    <t>ANNAMAYYA</t>
  </si>
  <si>
    <t>MADANAPALLE</t>
  </si>
  <si>
    <t xml:space="preserve">NATNED (REW)                                      </t>
  </si>
  <si>
    <t>KOT KI DHANI</t>
  </si>
  <si>
    <t>https://gobardhan.sbm.gov.in/p-details/3737</t>
  </si>
  <si>
    <t xml:space="preserve">ANANTAPUR                                         </t>
  </si>
  <si>
    <t xml:space="preserve">ANANTAPUR (RURAL)                                 </t>
  </si>
  <si>
    <t>Anantapur Rural</t>
  </si>
  <si>
    <t>N GREEN TECH LLP</t>
  </si>
  <si>
    <t>https://gobardhan.sbm.gov.in/p-details/4184</t>
  </si>
  <si>
    <t>CHITTOOR</t>
  </si>
  <si>
    <t xml:space="preserve">VIJAYAPURAM                                       </t>
  </si>
  <si>
    <t xml:space="preserve">KALIAMBAKAM                                       </t>
  </si>
  <si>
    <t>Kaliambakam</t>
  </si>
  <si>
    <t>AIRA BIOENERGY PRIVATE LIMITED</t>
  </si>
  <si>
    <t>https://gobardhan.sbm.gov.in/p-details/4053</t>
  </si>
  <si>
    <t>GANGADHARA NELLORE</t>
  </si>
  <si>
    <t>VINJAM</t>
  </si>
  <si>
    <t>VINJAM(004)</t>
  </si>
  <si>
    <t>NANDARAPU BIOENERGY PRIVATE LIMITED</t>
  </si>
  <si>
    <t>https://gobardhan.sbm.gov.in/p-details/3771</t>
  </si>
  <si>
    <t>EAST GODAVARI</t>
  </si>
  <si>
    <t>RAJAHMUNDRY RURAL</t>
  </si>
  <si>
    <t>VENKATANAGARAM</t>
  </si>
  <si>
    <t>KATHERU(002 )</t>
  </si>
  <si>
    <t>AASMUK ENTERPRISES PRIVATE LIMITED</t>
  </si>
  <si>
    <t>https://gobardhan.sbm.gov.in/p-details/825</t>
  </si>
  <si>
    <t>RANGAMPETA</t>
  </si>
  <si>
    <t>ELAKOLANU</t>
  </si>
  <si>
    <t>ELAKOLANU(009 )</t>
  </si>
  <si>
    <t>GAYATHREE INNOVATIVE ENERGIES PVT LTD</t>
  </si>
  <si>
    <t>GAYATHREE INNOVATIVE ENERGIES PRIVATE LIMITED</t>
  </si>
  <si>
    <t>Functional</t>
  </si>
  <si>
    <t>https://gobardhan.sbm.gov.in/p-details/2191</t>
  </si>
  <si>
    <t>NALLAJERLA</t>
  </si>
  <si>
    <t>GANTAVARIGUDEM</t>
  </si>
  <si>
    <t>Gamana Vega Bio</t>
  </si>
  <si>
    <t>GAMANA VEGA PRIVATE LIMITED</t>
  </si>
  <si>
    <t>https://gobardhan.sbm.gov.in/p-details/4421</t>
  </si>
  <si>
    <t>KOVVUR</t>
  </si>
  <si>
    <t>KAPAVARAM</t>
  </si>
  <si>
    <t>DOMMERU(006 )</t>
  </si>
  <si>
    <t>https://gobardhan.sbm.gov.in/p-details/4322</t>
  </si>
  <si>
    <t>https://gobardhan.sbm.gov.in/p-details/4331</t>
  </si>
  <si>
    <t>GOPALAPURAM</t>
  </si>
  <si>
    <t>BHIMOLU</t>
  </si>
  <si>
    <t>BHIMOLU(005 )</t>
  </si>
  <si>
    <t>SSGEPL 12 TPD CBG Plant</t>
  </si>
  <si>
    <t>Shree Shreelatha Green Energies Private Limited</t>
  </si>
  <si>
    <t>https://gobardhan.sbm.gov.in/p-details/4560</t>
  </si>
  <si>
    <t>NANDIGUDEM</t>
  </si>
  <si>
    <t>NANDIGUDEM(009 )</t>
  </si>
  <si>
    <t xml:space="preserve">Surya Biofuels </t>
  </si>
  <si>
    <t xml:space="preserve">Surya bio fuels </t>
  </si>
  <si>
    <t>https://gobardhan.sbm.gov.in/p-details/651</t>
  </si>
  <si>
    <t>BICCAVOLU</t>
  </si>
  <si>
    <t>BALABHADRAPURAM</t>
  </si>
  <si>
    <t>BALABHADRAPURAM(006 )</t>
  </si>
  <si>
    <t>VIBHA BIOFUELS PRIVATE LIMITED 15 TPD CBG PLANT</t>
  </si>
  <si>
    <t>VIBHA BIOFUELS PRIVATE LIMITED</t>
  </si>
  <si>
    <t>https://gobardhan.sbm.gov.in/p-details/4281</t>
  </si>
  <si>
    <t>BHOPATPUR</t>
  </si>
  <si>
    <t>Vardhman Biogas Private Limited</t>
  </si>
  <si>
    <t>Mahajan CNG Private Limited</t>
  </si>
  <si>
    <t>https://gobardhan.sbm.gov.in/p-details/4533</t>
  </si>
  <si>
    <t>ELURU</t>
  </si>
  <si>
    <t>MUSUNURU</t>
  </si>
  <si>
    <t>KATRENIPADU</t>
  </si>
  <si>
    <t>KATRENIPADU(014 )</t>
  </si>
  <si>
    <t>ARJUN BIO PRODUCTS PRIVATE LIMITED</t>
  </si>
  <si>
    <t>https://gobardhan.sbm.gov.in/p-details/2330</t>
  </si>
  <si>
    <t xml:space="preserve">AGIRIPALLI                                        </t>
  </si>
  <si>
    <t>Agiripalle</t>
  </si>
  <si>
    <t>Nitinsai Constructions Pvt. Ltd.</t>
  </si>
  <si>
    <t>https://gobardhan.sbm.gov.in/p-details/4042</t>
  </si>
  <si>
    <t>GUNTUR</t>
  </si>
  <si>
    <t>TENALI</t>
  </si>
  <si>
    <t>NANDIVELUGU</t>
  </si>
  <si>
    <t>NANDIVELUGU(003 )</t>
  </si>
  <si>
    <t>Sravanthi Agromart</t>
  </si>
  <si>
    <t>https://gobardhan.sbm.gov.in/p-details/2159</t>
  </si>
  <si>
    <t>OBULUNAIDUPALEM</t>
  </si>
  <si>
    <t>POTHURU(012 )</t>
  </si>
  <si>
    <t>Guntur Municipal Corporation</t>
  </si>
  <si>
    <t>https://gobardhan.sbm.gov.in/p-details/1796</t>
  </si>
  <si>
    <t>KAKINADA</t>
  </si>
  <si>
    <t>PITHAPURAM</t>
  </si>
  <si>
    <t>B PRATHIPADU</t>
  </si>
  <si>
    <t>BHOGAPURAM(006 )</t>
  </si>
  <si>
    <t>https://gobardhan.sbm.gov.in/p-details/1075</t>
  </si>
  <si>
    <t>PEDDAPURAM</t>
  </si>
  <si>
    <t>RAYABHUPALAPATNAM</t>
  </si>
  <si>
    <t>R. B. PATNAM(021 )</t>
  </si>
  <si>
    <t xml:space="preserve"> </t>
  </si>
  <si>
    <t>THALLAREVU</t>
  </si>
  <si>
    <t>POLEKURRU</t>
  </si>
  <si>
    <t>POLEKURU (006)</t>
  </si>
  <si>
    <t>Kakinada 2 CBG Plant</t>
  </si>
  <si>
    <t>https://gobardhan.sbm.gov.in/p-details/4356</t>
  </si>
  <si>
    <t>CHOLLANGI</t>
  </si>
  <si>
    <t>CHOLLANGI (001)</t>
  </si>
  <si>
    <t>Kakinada 3 CBG Plant</t>
  </si>
  <si>
    <t>https://gobardhan.sbm.gov.in/p-details/4357</t>
  </si>
  <si>
    <t>VALUTHIMMAPURAM</t>
  </si>
  <si>
    <t>VALUTHIMMAPURAM(018 )</t>
  </si>
  <si>
    <t xml:space="preserve">Sree Vayu biofuels private limited </t>
  </si>
  <si>
    <t>Sree Vayu Biofuels private limited</t>
  </si>
  <si>
    <t>https://gobardhan.sbm.gov.in/p-details/3510</t>
  </si>
  <si>
    <t>Door No. 15 - 8 - 15/1, Survey No. 120, Jaggammagaripeta (V), Samalkot</t>
  </si>
  <si>
    <t>https://gobardhan.sbm.gov.in/p-details/1165</t>
  </si>
  <si>
    <t>KRISHNA</t>
  </si>
  <si>
    <t>MALLAVALLI VILLAGE, BAPULAPADU MANDALAM, KRISHNA DISTRICT</t>
  </si>
  <si>
    <t>https://gobardhan.sbm.gov.in/p-details/3223</t>
  </si>
  <si>
    <t>KURNOOL</t>
  </si>
  <si>
    <t xml:space="preserve">KRISHNAGIRI                                       </t>
  </si>
  <si>
    <t xml:space="preserve">KAMBALAPADU                                       </t>
  </si>
  <si>
    <t>KAMBALAPADU(010 )</t>
  </si>
  <si>
    <t>https://gobardhan.sbm.gov.in/p-details/4283</t>
  </si>
  <si>
    <t>Blue Planet Integrated Waste Solutions Ltd., Formerly Mahindra Waste To Energy Solutions Limited</t>
  </si>
  <si>
    <t>Survey¬† No: 155, Adoni Municipality</t>
  </si>
  <si>
    <t>https://gobardhan.sbm.gov.in/p-details/1078</t>
  </si>
  <si>
    <t>KALLUR</t>
  </si>
  <si>
    <t>ULINDAKONDA</t>
  </si>
  <si>
    <t>ULINDAKONDA(020 )</t>
  </si>
  <si>
    <t>https://gobardhan.sbm.gov.in/p-details/4304</t>
  </si>
  <si>
    <t>NANDYAL</t>
  </si>
  <si>
    <t xml:space="preserve">EcoMax Energy Private Limited </t>
  </si>
  <si>
    <t xml:space="preserve">Industrial Estate, Nandyala, Andhra Pradesh </t>
  </si>
  <si>
    <t>https://gobardhan.sbm.gov.in/p-details/4137</t>
  </si>
  <si>
    <t>SRISAILAM</t>
  </si>
  <si>
    <t xml:space="preserve">TSALLAKULLUR                                      </t>
  </si>
  <si>
    <t>TSALLAKUDLUR(005 )</t>
  </si>
  <si>
    <t>dakshayani</t>
  </si>
  <si>
    <t>https://gobardhan.sbm.gov.in/p-details/4452</t>
  </si>
  <si>
    <t>NELLORE</t>
  </si>
  <si>
    <t>PODALAKUR</t>
  </si>
  <si>
    <t>SURAYAPALEM</t>
  </si>
  <si>
    <t>SURAYAPALEM(003 )</t>
  </si>
  <si>
    <t>https://gobardhan.sbm.gov.in/p-details/3562</t>
  </si>
  <si>
    <t>KODAVALUR</t>
  </si>
  <si>
    <t>GANDAVARAM</t>
  </si>
  <si>
    <t>GANDAVARAM(010 )</t>
  </si>
  <si>
    <t>https://gobardhan.sbm.gov.in/p-details/4321</t>
  </si>
  <si>
    <t xml:space="preserve">SANGAM                                            </t>
  </si>
  <si>
    <t>SANGAM(012 )</t>
  </si>
  <si>
    <t>SPARK ENERGY</t>
  </si>
  <si>
    <t>VARALAKSHMI INDANE</t>
  </si>
  <si>
    <t>https://gobardhan.sbm.gov.in/p-details/4273</t>
  </si>
  <si>
    <t xml:space="preserve">JALADANKI                                         </t>
  </si>
  <si>
    <t xml:space="preserve">ANNAVARAM                                         </t>
  </si>
  <si>
    <t>ANNAVARAM(006 )</t>
  </si>
  <si>
    <t>SREEHITHA GREEN ENERGRY PRIVATE LIMITED</t>
  </si>
  <si>
    <t>SREEHITHA GREEN ENERGY PRIVATE LIMITED</t>
  </si>
  <si>
    <t>https://gobardhan.sbm.gov.in/p-details/4477</t>
  </si>
  <si>
    <t xml:space="preserve">ANUMASAMUDRAMPETA                                 </t>
  </si>
  <si>
    <t xml:space="preserve">RAJAVOLU                                          </t>
  </si>
  <si>
    <t>RAJAVOLU(007 )</t>
  </si>
  <si>
    <t>https://gobardhan.sbm.gov.in/p-details/4284</t>
  </si>
  <si>
    <t>KALIGIRI</t>
  </si>
  <si>
    <t>KALIGIRI(006 )</t>
  </si>
  <si>
    <t>Vijay Green Energies</t>
  </si>
  <si>
    <t>https://gobardhan.sbm.gov.in/p-details/3341</t>
  </si>
  <si>
    <t>NTR</t>
  </si>
  <si>
    <t>G.KONDURU</t>
  </si>
  <si>
    <t>G KONDURU</t>
  </si>
  <si>
    <t>https://gobardhan.sbm.gov.in/p-details/3829</t>
  </si>
  <si>
    <t>VEERULLAPADU</t>
  </si>
  <si>
    <t>VELLANKI</t>
  </si>
  <si>
    <t>VELLANKI(018 )</t>
  </si>
  <si>
    <t>https://gobardhan.sbm.gov.in/p-details/3863</t>
  </si>
  <si>
    <t>Highrise CBG Plant</t>
  </si>
  <si>
    <t>High Rise Energies</t>
  </si>
  <si>
    <t xml:space="preserve">Ramachandrunipeta , Jaggaiahpet Mandal, </t>
  </si>
  <si>
    <t>https://gobardhan.sbm.gov.in/p-details/2699</t>
  </si>
  <si>
    <t xml:space="preserve">REDDIGUDEM                                        </t>
  </si>
  <si>
    <t xml:space="preserve">KUDAPA                                            </t>
  </si>
  <si>
    <t>KUDAPA(006 )</t>
  </si>
  <si>
    <t>NISARG BIOCNG LLP</t>
  </si>
  <si>
    <t>https://gobardhan.sbm.gov.in/p-details/4103</t>
  </si>
  <si>
    <t xml:space="preserve">A.KONDURU                                         </t>
  </si>
  <si>
    <t xml:space="preserve">VALLAMPATLA                                       </t>
  </si>
  <si>
    <t>Vallampatla</t>
  </si>
  <si>
    <t>SRIKARI BIO FUELS PRIVATE LIMITED</t>
  </si>
  <si>
    <t>https://gobardhan.sbm.gov.in/p-details/3890</t>
  </si>
  <si>
    <t>KANCHIKACHERLA</t>
  </si>
  <si>
    <t>PARITALA</t>
  </si>
  <si>
    <t>PARITALA(012 )</t>
  </si>
  <si>
    <t>https://gobardhan.sbm.gov.in/p-details/4306</t>
  </si>
  <si>
    <t>PALNADU</t>
  </si>
  <si>
    <t>PIDUGURALLA</t>
  </si>
  <si>
    <t>GUTHIKONDA</t>
  </si>
  <si>
    <t>GUTHIKONDA(010 )</t>
  </si>
  <si>
    <t>DHANUNSHI BIO ENERGY OPC PVT LTD</t>
  </si>
  <si>
    <t>https://gobardhan.sbm.gov.in/p-details/2786</t>
  </si>
  <si>
    <t xml:space="preserve">BOLLAPALLE                                        </t>
  </si>
  <si>
    <t xml:space="preserve">REMIDICHERLA                                      </t>
  </si>
  <si>
    <t>REMIDICHERLA(005 )</t>
  </si>
  <si>
    <t>DELTA BIO GAS PALNADU TWO PRIVATE LIMITED</t>
  </si>
  <si>
    <t>https://gobardhan.sbm.gov.in/p-details/4199</t>
  </si>
  <si>
    <t>R.S.No-892/49/A-Seetharamapuram Mines Road</t>
  </si>
  <si>
    <t>https://gobardhan.sbm.gov.in/p-details/1076</t>
  </si>
  <si>
    <t>PRAKASAM</t>
  </si>
  <si>
    <t xml:space="preserve">MARRIPUDI                                         </t>
  </si>
  <si>
    <t>GUNDLASAMUDRAM</t>
  </si>
  <si>
    <t>GUNDLA SAMUDRAM(003 )</t>
  </si>
  <si>
    <t>https://gobardhan.sbm.gov.in/p-details/4491</t>
  </si>
  <si>
    <t>MUNDLAMURU</t>
  </si>
  <si>
    <t>MUNDLAMUR</t>
  </si>
  <si>
    <t>VEMPADU(025 )</t>
  </si>
  <si>
    <t xml:space="preserve">CBG plant under SATAT program for Nadipalla Energy OPC private Limited </t>
  </si>
  <si>
    <t xml:space="preserve">Nadipalla Energy OPC private Limited </t>
  </si>
  <si>
    <t>https://gobardhan.sbm.gov.in/p-details/3312</t>
  </si>
  <si>
    <t xml:space="preserve">TRIPURANTHAKAM                                    </t>
  </si>
  <si>
    <t>MUDIVEMULA</t>
  </si>
  <si>
    <t>https://gobardhan.sbm.gov.in/p-details/4584</t>
  </si>
  <si>
    <t xml:space="preserve">CHANDRA SEKHARA PURAM                             </t>
  </si>
  <si>
    <t>CHANDRASEKHARA PURAM</t>
  </si>
  <si>
    <t>C.S.PURAM(020 )</t>
  </si>
  <si>
    <t xml:space="preserve">Gow Gas </t>
  </si>
  <si>
    <t>True line bio gas private limited</t>
  </si>
  <si>
    <t>https://gobardhan.sbm.gov.in/p-details/4159</t>
  </si>
  <si>
    <t>KONAKANAMITTLA</t>
  </si>
  <si>
    <t>IRASALAGUNDAM</t>
  </si>
  <si>
    <t>IRASALAGUNDAM(033 )</t>
  </si>
  <si>
    <t>https://gobardhan.sbm.gov.in/p-details/4392</t>
  </si>
  <si>
    <t>Slanutak CBG</t>
  </si>
  <si>
    <t>SLANUTAK FOOD PROCESSING PVT.LTD</t>
  </si>
  <si>
    <t>Syno: 359-1&amp;359-2, Thurpuraju Palem, Lingasamudram Mandal, Kandukur Division, SPSR Nellore District (United Prakasam District), AP</t>
  </si>
  <si>
    <t>https://gobardhan.sbm.gov.in/p-details/4455</t>
  </si>
  <si>
    <t>REGULACHILAKA</t>
  </si>
  <si>
    <t>REGULACHILAKA(030 )</t>
  </si>
  <si>
    <t>True line gas private limited</t>
  </si>
  <si>
    <t>https://gobardhan.sbm.gov.in/p-details/4540</t>
  </si>
  <si>
    <t>SRIKAKULAM</t>
  </si>
  <si>
    <t>LAVERU</t>
  </si>
  <si>
    <t>TAMVADA</t>
  </si>
  <si>
    <t>Barasat CBG Plant</t>
  </si>
  <si>
    <t>BARASATGREENENERGY PRIVATE LIMITED</t>
  </si>
  <si>
    <t>https://gobardhan.sbm.gov.in/p-details/3138</t>
  </si>
  <si>
    <t xml:space="preserve">TEKKALI                                           </t>
  </si>
  <si>
    <t xml:space="preserve">NARSINGAPALLE                                     </t>
  </si>
  <si>
    <t>NARASINGAPALLE(002 )</t>
  </si>
  <si>
    <t>HASINI GREEN ENERGY PRIVATE LIMITED - TEKKALI- 12 TPD</t>
  </si>
  <si>
    <t>HASINI GREEN ENERGY PRIVATE LIMITED</t>
  </si>
  <si>
    <t>https://gobardhan.sbm.gov.in/p-details/4095</t>
  </si>
  <si>
    <t xml:space="preserve">GANGUVARISIGADAM                                  </t>
  </si>
  <si>
    <t xml:space="preserve">SANTHAVURITY                                      </t>
  </si>
  <si>
    <t>Santhavurity</t>
  </si>
  <si>
    <t>PVS RAMMOHAN INDUSTRIES PRIVATE LIMITED</t>
  </si>
  <si>
    <t>https://gobardhan.sbm.gov.in/p-details/4485</t>
  </si>
  <si>
    <t>https://gobardhan.sbm.gov.in/p-details/4484</t>
  </si>
  <si>
    <t>SOMPETA</t>
  </si>
  <si>
    <t>SUNKIDI</t>
  </si>
  <si>
    <t>SUNKIDI(003 )</t>
  </si>
  <si>
    <t>https://gobardhan.sbm.gov.in/p-details/1103</t>
  </si>
  <si>
    <t>VFNPL CBG Plant</t>
  </si>
  <si>
    <t>VIJAYANAGAR FOOD &amp; NUTRACEUTICALS PRIVATE LIMITED</t>
  </si>
  <si>
    <t>https://gobardhan.sbm.gov.in/p-details/3147</t>
  </si>
  <si>
    <t>TIRUPATI</t>
  </si>
  <si>
    <t>Survey No :731(Part) -Back side of Tirupati Municipal corporation STP</t>
  </si>
  <si>
    <t>https://gobardhan.sbm.gov.in/p-details/1074</t>
  </si>
  <si>
    <t>VISAKHAPATNAM</t>
  </si>
  <si>
    <t>Puresustain Energies pvt ltd</t>
  </si>
  <si>
    <t>4-21, Appikonda village, pedagantyada mandal</t>
  </si>
  <si>
    <t>https://gobardhan.sbm.gov.in/p-details/4142</t>
  </si>
  <si>
    <t>Dumping Yard</t>
  </si>
  <si>
    <t>https://gobardhan.sbm.gov.in/p-details/1161</t>
  </si>
  <si>
    <t>VIZIANAGARAM</t>
  </si>
  <si>
    <t xml:space="preserve">VANGARA                                           </t>
  </si>
  <si>
    <t xml:space="preserve">TALAGAM                                           </t>
  </si>
  <si>
    <t>TALAGAM(008 )</t>
  </si>
  <si>
    <t xml:space="preserve">AMRUTHA SHREE BIO-CNG PRIVATE LIMITED </t>
  </si>
  <si>
    <t>https://gobardhan.sbm.gov.in/p-details/4019</t>
  </si>
  <si>
    <t xml:space="preserve">VIZIANAGARAM                                      </t>
  </si>
  <si>
    <t xml:space="preserve">PINVEMALI                                         </t>
  </si>
  <si>
    <t>PINVEMALI(010 )</t>
  </si>
  <si>
    <t>https://gobardhan.sbm.gov.in/p-details/4502</t>
  </si>
  <si>
    <t xml:space="preserve">REGIDI AMADALAVALASA                              </t>
  </si>
  <si>
    <t xml:space="preserve">THATIPADU                                         </t>
  </si>
  <si>
    <t>THATIPADU(045 )</t>
  </si>
  <si>
    <t>https://gobardhan.sbm.gov.in/p-details/4021</t>
  </si>
  <si>
    <t>Y.S.R.</t>
  </si>
  <si>
    <t xml:space="preserve">KHAJIPET                                          </t>
  </si>
  <si>
    <t xml:space="preserve">NAGASANIPALLI                                     </t>
  </si>
  <si>
    <t>NAGASANIPALLE(004 )</t>
  </si>
  <si>
    <t>BJ Gas</t>
  </si>
  <si>
    <t>https://gobardhan.sbm.gov.in/p-details/4178</t>
  </si>
  <si>
    <t>BISWANATH</t>
  </si>
  <si>
    <t>R.K. ENTERIPRISE</t>
  </si>
  <si>
    <t>GOHPUR</t>
  </si>
  <si>
    <t>https://gobardhan.sbm.gov.in/p-details/1739</t>
  </si>
  <si>
    <t>DIBRUGARH</t>
  </si>
  <si>
    <t>TINGKHONG</t>
  </si>
  <si>
    <t>RAJGARH</t>
  </si>
  <si>
    <t>LONBAI PATHER</t>
  </si>
  <si>
    <t>Biostrive Energies Private Limited</t>
  </si>
  <si>
    <t>https://gobardhan.sbm.gov.in/p-details/3416</t>
  </si>
  <si>
    <t>KAMRUP</t>
  </si>
  <si>
    <t>SUALKUCHI</t>
  </si>
  <si>
    <t>PUB SUALKUCHI</t>
  </si>
  <si>
    <t>BAMUN SUALKUCHI (CT)</t>
  </si>
  <si>
    <t xml:space="preserve">Rama Coke Private Limited </t>
  </si>
  <si>
    <t>https://gobardhan.sbm.gov.in/p-details/2633</t>
  </si>
  <si>
    <t>Bezera</t>
  </si>
  <si>
    <t>Bezera (Borbongsar)</t>
  </si>
  <si>
    <t>BEZERA</t>
  </si>
  <si>
    <t>https://gobardhan.sbm.gov.in/p-details/4141</t>
  </si>
  <si>
    <t>KAMRUP METROPOLITAN</t>
  </si>
  <si>
    <t>RANI (PART)</t>
  </si>
  <si>
    <t>KAHIKUCHI</t>
  </si>
  <si>
    <t>KAHI KUCHI (CT)</t>
  </si>
  <si>
    <t>L G COKE PVT LTD</t>
  </si>
  <si>
    <t>https://gobardhan.sbm.gov.in/p-details/2640</t>
  </si>
  <si>
    <t>LAKHIMPUR</t>
  </si>
  <si>
    <t>BOGINODI</t>
  </si>
  <si>
    <t>UKHAMATI</t>
  </si>
  <si>
    <t>BOKULBARI</t>
  </si>
  <si>
    <t>https://gobardhan.sbm.gov.in/p-details/1318</t>
  </si>
  <si>
    <t>UDALGURI</t>
  </si>
  <si>
    <t>MAZBAT</t>
  </si>
  <si>
    <t>Phulaguri</t>
  </si>
  <si>
    <t>NO.1 MAZGAON</t>
  </si>
  <si>
    <t>https://gobardhan.sbm.gov.in/p-details/3657</t>
  </si>
  <si>
    <t>ARARIA</t>
  </si>
  <si>
    <t xml:space="preserve">HARIA                                             </t>
  </si>
  <si>
    <t>HARIA</t>
  </si>
  <si>
    <t>VEERRAJ INDUSTRIES PRIVATE LIMITED</t>
  </si>
  <si>
    <t>https://gobardhan.sbm.gov.in/p-details/4481</t>
  </si>
  <si>
    <t>BEGUSARAI</t>
  </si>
  <si>
    <t>SAHPUR</t>
  </si>
  <si>
    <t>MASTI FATEHPUR</t>
  </si>
  <si>
    <t>INTEGRI MARINE AND OFFSHORE SERVICES PRIVATE LIMITED</t>
  </si>
  <si>
    <t>https://gobardhan.sbm.gov.in/p-details/3770</t>
  </si>
  <si>
    <t>BHAGALPUR</t>
  </si>
  <si>
    <t xml:space="preserve">ISMAILPUR                                         </t>
  </si>
  <si>
    <t xml:space="preserve">PARBATTA                                          </t>
  </si>
  <si>
    <t>PARBATTA</t>
  </si>
  <si>
    <t>Unikorn Agro Pvt Ltd</t>
  </si>
  <si>
    <t>https://gobardhan.sbm.gov.in/p-details/4041</t>
  </si>
  <si>
    <t>BHOJPUR</t>
  </si>
  <si>
    <t>https://gobardhan.sbm.gov.in/p-details/1317</t>
  </si>
  <si>
    <t>DHANAUTI, CHARPOKHARI</t>
  </si>
  <si>
    <t>https://gobardhan.sbm.gov.in/p-details/1446</t>
  </si>
  <si>
    <t>BUXAR</t>
  </si>
  <si>
    <t xml:space="preserve">DUMRAON                                           </t>
  </si>
  <si>
    <t xml:space="preserve">NUAON                                             </t>
  </si>
  <si>
    <t>NOAON</t>
  </si>
  <si>
    <t>Bihar Construction Company</t>
  </si>
  <si>
    <t>https://gobardhan.sbm.gov.in/p-details/4175</t>
  </si>
  <si>
    <t>GAYA</t>
  </si>
  <si>
    <t>M/s GAYAJEE CBG MULTIVENTURE PRIVATE LIMITED</t>
  </si>
  <si>
    <t>Pranpur, Solra</t>
  </si>
  <si>
    <t>https://gobardhan.sbm.gov.in/p-details/1249</t>
  </si>
  <si>
    <t>JEHANABAD</t>
  </si>
  <si>
    <t>GHOSHI</t>
  </si>
  <si>
    <t>LAKHAWAR</t>
  </si>
  <si>
    <t>Apostolic Redeem Services Private Limited</t>
  </si>
  <si>
    <t>https://gobardhan.sbm.gov.in/p-details/1155</t>
  </si>
  <si>
    <t>RATNI FARIDPUR</t>
  </si>
  <si>
    <t>PANDAUL</t>
  </si>
  <si>
    <t>AIRA</t>
  </si>
  <si>
    <t>Sri ram Shakti k.s.s.s.ltd</t>
  </si>
  <si>
    <t>https://gobardhan.sbm.gov.in/p-details/1754</t>
  </si>
  <si>
    <t>KAIMUR(BHABUA)</t>
  </si>
  <si>
    <t xml:space="preserve">BHABUA                                            </t>
  </si>
  <si>
    <t xml:space="preserve">BAHUAN                                            </t>
  </si>
  <si>
    <t>KHAIRA</t>
  </si>
  <si>
    <t>BABA GREEN ENERGY</t>
  </si>
  <si>
    <t>https://gobardhan.sbm.gov.in/p-details/4499</t>
  </si>
  <si>
    <t xml:space="preserve">BHAGWANPUR                                        </t>
  </si>
  <si>
    <t xml:space="preserve">PAHARIA                                           </t>
  </si>
  <si>
    <t>AUSAN</t>
  </si>
  <si>
    <t>https://gobardhan.sbm.gov.in/p-details/2277</t>
  </si>
  <si>
    <t>KHAGARIA</t>
  </si>
  <si>
    <t>BELDAUR</t>
  </si>
  <si>
    <t>SAKAROHAR</t>
  </si>
  <si>
    <t>SAKROHRA</t>
  </si>
  <si>
    <t>Ranki social foundation</t>
  </si>
  <si>
    <t>https://gobardhan.sbm.gov.in/p-details/3810</t>
  </si>
  <si>
    <t>LAKHISARAI</t>
  </si>
  <si>
    <t>HALSI</t>
  </si>
  <si>
    <t>PRATAPPUR</t>
  </si>
  <si>
    <t>KUMAITHA</t>
  </si>
  <si>
    <t>https://gobardhan.sbm.gov.in/p-details/1194</t>
  </si>
  <si>
    <t>MADHEPURA</t>
  </si>
  <si>
    <t>PURANI</t>
  </si>
  <si>
    <t>AURAI</t>
  </si>
  <si>
    <t xml:space="preserve">AMAN Kumar </t>
  </si>
  <si>
    <t>https://gobardhan.sbm.gov.in/p-details/1198</t>
  </si>
  <si>
    <t>MADHUBANI</t>
  </si>
  <si>
    <t>JHANJHARPUR</t>
  </si>
  <si>
    <t>KOTHIYA</t>
  </si>
  <si>
    <t>KOTHIA BHARAUL</t>
  </si>
  <si>
    <t>Vaidehi Green Private Limited</t>
  </si>
  <si>
    <t>https://gobardhan.sbm.gov.in/p-details/3279</t>
  </si>
  <si>
    <t>MUZAFFARPUR</t>
  </si>
  <si>
    <t xml:space="preserve">MOTIPUR                                           </t>
  </si>
  <si>
    <t xml:space="preserve">PARSOUNINATH                                      </t>
  </si>
  <si>
    <t>PANAPUR</t>
  </si>
  <si>
    <t>https://gobardhan.sbm.gov.in/p-details/4035</t>
  </si>
  <si>
    <t>KURHANI</t>
  </si>
  <si>
    <t>LADAURA</t>
  </si>
  <si>
    <t>SUMERA NURNAGAR</t>
  </si>
  <si>
    <t>SUMERA CNG</t>
  </si>
  <si>
    <t>https://gobardhan.sbm.gov.in/p-details/3578</t>
  </si>
  <si>
    <t>SARAIYA</t>
  </si>
  <si>
    <t>BAHILWAR GOBIND</t>
  </si>
  <si>
    <t>BHATAULIA</t>
  </si>
  <si>
    <t>https://gobardhan.sbm.gov.in/p-details/3435</t>
  </si>
  <si>
    <t>NALANDA</t>
  </si>
  <si>
    <t>KOSNARA, BEN, EKSARA</t>
  </si>
  <si>
    <t>https://gobardhan.sbm.gov.in/p-details/1800</t>
  </si>
  <si>
    <t>PASHCHIM CHAMPARAN</t>
  </si>
  <si>
    <t>Vardhan Business Associates Private Limited</t>
  </si>
  <si>
    <t>Kumarbagh Industrial Area, Kurwa Mathia, Chanpatia, West Champaran, Bihar</t>
  </si>
  <si>
    <t>https://gobardhan.sbm.gov.in/p-details/3383</t>
  </si>
  <si>
    <t>BAGAHA-I</t>
  </si>
  <si>
    <t>PATILAR</t>
  </si>
  <si>
    <t>M/s J K Mishra &amp; Sons Biofules Pvt. Ltd</t>
  </si>
  <si>
    <t>https://gobardhan.sbm.gov.in/p-details/3286</t>
  </si>
  <si>
    <t>GAUNAHA</t>
  </si>
  <si>
    <t>GAWNAHA</t>
  </si>
  <si>
    <t>Nortech Biofuels Pvt. Ltd.</t>
  </si>
  <si>
    <t>https://gobardhan.sbm.gov.in/p-details/3262</t>
  </si>
  <si>
    <t>PATNA</t>
  </si>
  <si>
    <t>100 TPD CBG Plant</t>
  </si>
  <si>
    <t>Patna Municipal Corporation</t>
  </si>
  <si>
    <t xml:space="preserve">Ramachak Bairiya </t>
  </si>
  <si>
    <t>https://gobardhan.sbm.gov.in/p-details/1891</t>
  </si>
  <si>
    <t xml:space="preserve">Green Life Energy </t>
  </si>
  <si>
    <t>LOHIA NAGAR</t>
  </si>
  <si>
    <t>https://gobardhan.sbm.gov.in/p-details/1222</t>
  </si>
  <si>
    <t>M/S Pihu Infra Power &amp; Solutions</t>
  </si>
  <si>
    <t>Saudabad, Ranitalab</t>
  </si>
  <si>
    <t>https://gobardhan.sbm.gov.in/p-details/1340</t>
  </si>
  <si>
    <t>M/S R R SOLUTIONS PVT. LTD.</t>
  </si>
  <si>
    <t>Sheosagar, Chandawa</t>
  </si>
  <si>
    <t>https://gobardhan.sbm.gov.in/p-details/1292</t>
  </si>
  <si>
    <t>Regeos Private Limited</t>
  </si>
  <si>
    <t>https://gobardhan.sbm.gov.in/p-details/1220</t>
  </si>
  <si>
    <t>SHANVISRI DEVELOPMENT PRIVATE LIMITED</t>
  </si>
  <si>
    <t>Jat Dumari, Punpun, Patna</t>
  </si>
  <si>
    <t>https://gobardhan.sbm.gov.in/p-details/1476</t>
  </si>
  <si>
    <t>PURNIA</t>
  </si>
  <si>
    <t>ASHWIN ENERGIA PRAVITED LTD</t>
  </si>
  <si>
    <t>Kasba Purnra</t>
  </si>
  <si>
    <t>https://gobardhan.sbm.gov.in/p-details/2796</t>
  </si>
  <si>
    <t xml:space="preserve">M/S TRIDEV ASSOCIATES </t>
  </si>
  <si>
    <t>Bishanpur, Deorhi</t>
  </si>
  <si>
    <t>https://gobardhan.sbm.gov.in/p-details/1337</t>
  </si>
  <si>
    <t>SAHARSA</t>
  </si>
  <si>
    <t>SONBARSA</t>
  </si>
  <si>
    <t>ATALKHA</t>
  </si>
  <si>
    <t>ATLAKHA</t>
  </si>
  <si>
    <t>https://gobardhan.sbm.gov.in/p-details/2911</t>
  </si>
  <si>
    <t>SARAN</t>
  </si>
  <si>
    <t>MANJHI</t>
  </si>
  <si>
    <t>NASIRA</t>
  </si>
  <si>
    <t>MAIRWA</t>
  </si>
  <si>
    <t>Hrithik pvt. Ltd.</t>
  </si>
  <si>
    <t>https://gobardhan.sbm.gov.in/p-details/2265</t>
  </si>
  <si>
    <t>SASARAM(ROHTAS)</t>
  </si>
  <si>
    <t>BIKRAMGANJ</t>
  </si>
  <si>
    <t>GHUSIYA KHURD</t>
  </si>
  <si>
    <t>https://gobardhan.sbm.gov.in/p-details/1304</t>
  </si>
  <si>
    <t>VAISHALI</t>
  </si>
  <si>
    <t>BIDUPUR</t>
  </si>
  <si>
    <t>JURAWANPUR</t>
  </si>
  <si>
    <t xml:space="preserve">Ajit Royal Private Limited </t>
  </si>
  <si>
    <t>https://gobardhan.sbm.gov.in/p-details/3718</t>
  </si>
  <si>
    <t>YUSHUFPUR, HAJIPUR</t>
  </si>
  <si>
    <t>https://gobardhan.sbm.gov.in/p-details/1447</t>
  </si>
  <si>
    <t>CHANDIGARH</t>
  </si>
  <si>
    <t>Municipal Corporation Chandigarh</t>
  </si>
  <si>
    <t>Daddumajra</t>
  </si>
  <si>
    <t>https://gobardhan.sbm.gov.in/p-details/1783</t>
  </si>
  <si>
    <t>BEMETARA</t>
  </si>
  <si>
    <t>BERLA</t>
  </si>
  <si>
    <t>BHAND</t>
  </si>
  <si>
    <t>https://gobardhan.sbm.gov.in/p-details/3832</t>
  </si>
  <si>
    <t>steam buddy</t>
  </si>
  <si>
    <t>https://gobardhan.sbm.gov.in/p-details/3365</t>
  </si>
  <si>
    <t>BORSI</t>
  </si>
  <si>
    <t>https://gobardhan.sbm.gov.in/p-details/2828</t>
  </si>
  <si>
    <t>BILASPUR</t>
  </si>
  <si>
    <t>MASTURI</t>
  </si>
  <si>
    <t>DARRABHATA</t>
  </si>
  <si>
    <t>DARRABHATHA</t>
  </si>
  <si>
    <t xml:space="preserve">PEARL INDIA MARKETING SERVICES PRIVATE LIMITED </t>
  </si>
  <si>
    <t>https://gobardhan.sbm.gov.in/p-details/2431</t>
  </si>
  <si>
    <t>TAKHATPUR</t>
  </si>
  <si>
    <t xml:space="preserve">BHARNI                                            </t>
  </si>
  <si>
    <t>BHARNI</t>
  </si>
  <si>
    <t>https://gobardhan.sbm.gov.in/p-details/4344</t>
  </si>
  <si>
    <t>BELHA</t>
  </si>
  <si>
    <t xml:space="preserve">BARTORI                                           </t>
  </si>
  <si>
    <t>BARTORI</t>
  </si>
  <si>
    <t xml:space="preserve">mahima energy </t>
  </si>
  <si>
    <t>https://gobardhan.sbm.gov.in/p-details/4005</t>
  </si>
  <si>
    <t xml:space="preserve">KOTA                                              </t>
  </si>
  <si>
    <t xml:space="preserve">BELGAHANA                                         </t>
  </si>
  <si>
    <t>BELGAHNA</t>
  </si>
  <si>
    <t xml:space="preserve">ORIJA BIO CNG </t>
  </si>
  <si>
    <t>ORIJA AGRO FARMS LLP</t>
  </si>
  <si>
    <t>https://gobardhan.sbm.gov.in/p-details/4163</t>
  </si>
  <si>
    <t>DHAMTARI</t>
  </si>
  <si>
    <t>ANANT BIOFUEL AND BIOTECH</t>
  </si>
  <si>
    <t>PLOT NO 33 SECTOR 2 CSIDC INDUSTRIAL AREA VILLAGE BAGOUD TAHSIL KURUD</t>
  </si>
  <si>
    <t>https://gobardhan.sbm.gov.in/p-details/2760</t>
  </si>
  <si>
    <t>DURG</t>
  </si>
  <si>
    <t xml:space="preserve">Abhinav Green Power </t>
  </si>
  <si>
    <t>Abhinav Green Power (India) Private Limited</t>
  </si>
  <si>
    <t>https://gobardhan.sbm.gov.in/p-details/1315</t>
  </si>
  <si>
    <t>Bharat Petroleum Corporation Limited</t>
  </si>
  <si>
    <t>TRENCHING GROUND JAMUL</t>
  </si>
  <si>
    <t>https://gobardhan.sbm.gov.in/p-details/3872</t>
  </si>
  <si>
    <t>NAGPURA</t>
  </si>
  <si>
    <t>CHLOROPHYLL BIO FUELS PRIVATE LIMITED</t>
  </si>
  <si>
    <t>https://gobardhan.sbm.gov.in/p-details/1316</t>
  </si>
  <si>
    <t>PATAN</t>
  </si>
  <si>
    <t>JAMGAON (M)</t>
  </si>
  <si>
    <t>Jamgaon</t>
  </si>
  <si>
    <t>https://gobardhan.sbm.gov.in/p-details/4342</t>
  </si>
  <si>
    <t>KACHANDUR</t>
  </si>
  <si>
    <t>SHRI BALRAM KRISHI UTPAD AVAM VIPNAN CO OP SOC. LTD (SBACO) DURG</t>
  </si>
  <si>
    <t>SHRI BALRAM KRISHI UTPAD AVAM VIPNAN CO OP SOCIETY LTD (SBACO)</t>
  </si>
  <si>
    <t>https://gobardhan.sbm.gov.in/p-details/3835</t>
  </si>
  <si>
    <t>SWAMI CONSTRUCTIONS</t>
  </si>
  <si>
    <t>Swami Constructions</t>
  </si>
  <si>
    <t>durg</t>
  </si>
  <si>
    <t>https://gobardhan.sbm.gov.in/p-details/1311</t>
  </si>
  <si>
    <t>KAWARDHA(KABIRDHAM)</t>
  </si>
  <si>
    <t>BODLA</t>
  </si>
  <si>
    <t>RAMHEPUR</t>
  </si>
  <si>
    <t>https://gobardhan.sbm.gov.in/p-details/3156</t>
  </si>
  <si>
    <t>KORBA</t>
  </si>
  <si>
    <t>PALI</t>
  </si>
  <si>
    <t>HARDIBAZAR</t>
  </si>
  <si>
    <t>HEMS Corporation</t>
  </si>
  <si>
    <t>https://gobardhan.sbm.gov.in/p-details/1319</t>
  </si>
  <si>
    <t>MAHASAMUND</t>
  </si>
  <si>
    <t>R. G. Organics</t>
  </si>
  <si>
    <t>R.G. Organics 25-27 Industrial Area Birkoni</t>
  </si>
  <si>
    <t>https://gobardhan.sbm.gov.in/p-details/1268</t>
  </si>
  <si>
    <t>Shiyankhik Agro Trading Private Limited</t>
  </si>
  <si>
    <t>Near Railway Line</t>
  </si>
  <si>
    <t>https://gobardhan.sbm.gov.in/p-details/1658</t>
  </si>
  <si>
    <t>RAIPUR</t>
  </si>
  <si>
    <t>ABHANPUR</t>
  </si>
  <si>
    <t>KHOLA</t>
  </si>
  <si>
    <t>https://gobardhan.sbm.gov.in/p-details/3812</t>
  </si>
  <si>
    <t>TILDA</t>
  </si>
  <si>
    <t>ASOUDA</t>
  </si>
  <si>
    <t>ASAUNDA (ASAUNDA)</t>
  </si>
  <si>
    <t>Harsh Agro-Industry</t>
  </si>
  <si>
    <t>https://gobardhan.sbm.gov.in/p-details/2887</t>
  </si>
  <si>
    <t>Tarra -2</t>
  </si>
  <si>
    <t>TARRA-2</t>
  </si>
  <si>
    <t>Farmurja Agribio Private Limited</t>
  </si>
  <si>
    <t>https://gobardhan.sbm.gov.in/p-details/4031</t>
  </si>
  <si>
    <t>AMADI</t>
  </si>
  <si>
    <t>JAI DURGA STEEL</t>
  </si>
  <si>
    <t>https://gobardhan.sbm.gov.in/p-details/4051</t>
  </si>
  <si>
    <t>SINGARBHATHA</t>
  </si>
  <si>
    <t>SINGAR BHATHA</t>
  </si>
  <si>
    <t>KESHAV VIMLA CONSTRUCTION PVT LTD</t>
  </si>
  <si>
    <t>https://gobardhan.sbm.gov.in/p-details/3468</t>
  </si>
  <si>
    <t>RAY BIOENERGY LLP</t>
  </si>
  <si>
    <t>https://gobardhan.sbm.gov.in/p-details/4479</t>
  </si>
  <si>
    <t>SAKTI</t>
  </si>
  <si>
    <t>Birhabhantha, P.O.Balpur, Tehsil Dabra</t>
  </si>
  <si>
    <t>https://gobardhan.sbm.gov.in/p-details/920</t>
  </si>
  <si>
    <t>SARANGARH-BILAIGARH</t>
  </si>
  <si>
    <t>BARAMKELA</t>
  </si>
  <si>
    <t>CHEWARIPALI</t>
  </si>
  <si>
    <t>Perivallon tech pvt Ltd</t>
  </si>
  <si>
    <t>https://gobardhan.sbm.gov.in/p-details/1816</t>
  </si>
  <si>
    <t>SURGUJA</t>
  </si>
  <si>
    <t>AMBIKAPUR</t>
  </si>
  <si>
    <t>JAGDISHPUR</t>
  </si>
  <si>
    <t>https://gobardhan.sbm.gov.in/p-details/3342</t>
  </si>
  <si>
    <t>NORTH (DISTT.)</t>
  </si>
  <si>
    <t>Adwik Bio Energ-e Private Limited</t>
  </si>
  <si>
    <t>Ghogha Dairy Colony, Narela</t>
  </si>
  <si>
    <t>https://gobardhan.sbm.gov.in/p-details/579</t>
  </si>
  <si>
    <t>Ghogha dairy</t>
  </si>
  <si>
    <t>https://gobardhan.sbm.gov.in/p-details/1201</t>
  </si>
  <si>
    <t>SOUTH (DISTT.)</t>
  </si>
  <si>
    <t>ENLIGHTEN BIOFUELS AND BIOFERTILIZER PRIVATE LIMITED</t>
  </si>
  <si>
    <t>Goyla Dairy Colony</t>
  </si>
  <si>
    <t>https://gobardhan.sbm.gov.in/p-details/3824</t>
  </si>
  <si>
    <t>Nangli Dairy Colony</t>
  </si>
  <si>
    <t>https://gobardhan.sbm.gov.in/p-details/3825</t>
  </si>
  <si>
    <t>OKHLA RNG PRIVATE LIMITED</t>
  </si>
  <si>
    <t>Haji Colony</t>
  </si>
  <si>
    <t>https://gobardhan.sbm.gov.in/p-details/1156</t>
  </si>
  <si>
    <t>SOUTH-WEST (DISTT.)</t>
  </si>
  <si>
    <t>ULB</t>
  </si>
  <si>
    <t>https://gobardhan.sbm.gov.in/p-details/3801</t>
  </si>
  <si>
    <t>CEID CONSULTANTS AND ENGINEERING PRIVATE LIMITED</t>
  </si>
  <si>
    <t>QUTUB VIHAR</t>
  </si>
  <si>
    <t>https://gobardhan.sbm.gov.in/p-details/780</t>
  </si>
  <si>
    <t>NANGLI SKRAWATI</t>
  </si>
  <si>
    <t>https://gobardhan.sbm.gov.in/p-details/778</t>
  </si>
  <si>
    <t>NORTH GOA</t>
  </si>
  <si>
    <t>Blue Planet Biofuel Pvt Ltd Pune</t>
  </si>
  <si>
    <t>TISWADI</t>
  </si>
  <si>
    <t>https://gobardhan.sbm.gov.in/p-details/3937</t>
  </si>
  <si>
    <t>AHMEDABAD</t>
  </si>
  <si>
    <t>AKSHAR BIOTECH PVT LTD</t>
  </si>
  <si>
    <t>VASNA</t>
  </si>
  <si>
    <t>https://gobardhan.sbm.gov.in/p-details/1227</t>
  </si>
  <si>
    <t>CEF AHMEDABAD CLEANEFFENTECH PRIVATE LIMITED</t>
  </si>
  <si>
    <t>S. No.115/ P</t>
  </si>
  <si>
    <t>https://gobardhan.sbm.gov.in/p-details/3224</t>
  </si>
  <si>
    <t xml:space="preserve">S G Highway </t>
  </si>
  <si>
    <t>https://gobardhan.sbm.gov.in/p-details/2924</t>
  </si>
  <si>
    <t>DASKROI</t>
  </si>
  <si>
    <t xml:space="preserve">DEVDI                                             </t>
  </si>
  <si>
    <t>DEVDI</t>
  </si>
  <si>
    <t>xyz</t>
  </si>
  <si>
    <t>xyz pvt ltd</t>
  </si>
  <si>
    <t>https://gobardhan.sbm.gov.in/p-details/4573</t>
  </si>
  <si>
    <t>AMRELI</t>
  </si>
  <si>
    <t xml:space="preserve">JAFRABAD                                          </t>
  </si>
  <si>
    <t xml:space="preserve">MITHAPUR                                          </t>
  </si>
  <si>
    <t>MITHAPUR</t>
  </si>
  <si>
    <t>https://gobardhan.sbm.gov.in/p-details/4408</t>
  </si>
  <si>
    <t>ANAND</t>
  </si>
  <si>
    <t>UMRETH</t>
  </si>
  <si>
    <t>SUNDALPURA</t>
  </si>
  <si>
    <t>https://gobardhan.sbm.gov.in/p-details/261</t>
  </si>
  <si>
    <t>PETLAD</t>
  </si>
  <si>
    <t>BHALEL</t>
  </si>
  <si>
    <t>https://gobardhan.sbm.gov.in/p-details/3369</t>
  </si>
  <si>
    <t>AJARPURA</t>
  </si>
  <si>
    <t>Shree Hari CBG Private Limited</t>
  </si>
  <si>
    <t>https://gobardhan.sbm.gov.in/p-details/3680</t>
  </si>
  <si>
    <t>ARAVALLI</t>
  </si>
  <si>
    <t>MODASA</t>
  </si>
  <si>
    <t>LIMBHOI</t>
  </si>
  <si>
    <t>MILESTONE VENTURES INFRABUILD PRIVATE LIMITED</t>
  </si>
  <si>
    <t>https://gobardhan.sbm.gov.in/p-details/4529</t>
  </si>
  <si>
    <t>https://gobardhan.sbm.gov.in/p-details/3380</t>
  </si>
  <si>
    <t>BANAS KANTHA</t>
  </si>
  <si>
    <t>LAKHANI</t>
  </si>
  <si>
    <t xml:space="preserve">AGTHALA                                           </t>
  </si>
  <si>
    <t>AGTHALA</t>
  </si>
  <si>
    <t>SUZUKI R&amp;D CENTER INDIA PRIVATE LIMITED</t>
  </si>
  <si>
    <t>https://gobardhan.sbm.gov.in/p-details/4558</t>
  </si>
  <si>
    <t xml:space="preserve">VADGAM                                            </t>
  </si>
  <si>
    <t>Bhukhala</t>
  </si>
  <si>
    <t>BHUKHLA</t>
  </si>
  <si>
    <t>BANAS SUZUKI BIOGAS PLANT - 100 MTPD Dung based CBG plant at Bhukhala Village, Vadgam</t>
  </si>
  <si>
    <t>https://gobardhan.sbm.gov.in/p-details/4506</t>
  </si>
  <si>
    <t>DEESA</t>
  </si>
  <si>
    <t>DAMA</t>
  </si>
  <si>
    <t>Banas BioCNG Plant</t>
  </si>
  <si>
    <t xml:space="preserve">Banaskantha District Co-operative Milk Producers‚Äô Union LTD., Palanpur </t>
  </si>
  <si>
    <t>https://gobardhan.sbm.gov.in/p-details/1283</t>
  </si>
  <si>
    <t>JUNA DEESA</t>
  </si>
  <si>
    <t>JUNADEESA</t>
  </si>
  <si>
    <t>https://gobardhan.sbm.gov.in/p-details/3917</t>
  </si>
  <si>
    <t xml:space="preserve">KANKREJ                                           </t>
  </si>
  <si>
    <t xml:space="preserve">RUVEL                                             </t>
  </si>
  <si>
    <t>RUVEL</t>
  </si>
  <si>
    <t>https://gobardhan.sbm.gov.in/p-details/4470</t>
  </si>
  <si>
    <t>BHARUCH</t>
  </si>
  <si>
    <t xml:space="preserve">ADOL                                              </t>
  </si>
  <si>
    <t>ADOL</t>
  </si>
  <si>
    <t xml:space="preserve">AGRICORE BIOENERGY PRIVATE LIMITED </t>
  </si>
  <si>
    <t>AGRICORE BIOENERGY PRIVATE LIMITED</t>
  </si>
  <si>
    <t>https://gobardhan.sbm.gov.in/p-details/4583</t>
  </si>
  <si>
    <t>CHAVAJ</t>
  </si>
  <si>
    <t>APEX GREEN ENERGY CORPORATION</t>
  </si>
  <si>
    <t>https://gobardhan.sbm.gov.in/p-details/2206</t>
  </si>
  <si>
    <t>ANKLESVAR</t>
  </si>
  <si>
    <t>SANGPOR</t>
  </si>
  <si>
    <t>Ankleshwar BioCNG Pvt Ltd</t>
  </si>
  <si>
    <t>https://gobardhan.sbm.gov.in/p-details/4225</t>
  </si>
  <si>
    <t xml:space="preserve">JAMBUSAR                                          </t>
  </si>
  <si>
    <t xml:space="preserve">BOJADRA                                           </t>
  </si>
  <si>
    <t>BOJADRA</t>
  </si>
  <si>
    <t>DETOX GREEN ENERGY PRIVATE LIMITED</t>
  </si>
  <si>
    <t>https://gobardhan.sbm.gov.in/p-details/4290</t>
  </si>
  <si>
    <t xml:space="preserve">HANSOT                                            </t>
  </si>
  <si>
    <t xml:space="preserve">DUNGRA                                            </t>
  </si>
  <si>
    <t>DUNGRA</t>
  </si>
  <si>
    <t>GLOBAL BIOGLOW Compressed biogas Plant</t>
  </si>
  <si>
    <t>GLOBAL BIOGLOW PRIVATE LIMITED</t>
  </si>
  <si>
    <t>https://gobardhan.sbm.gov.in/p-details/4092</t>
  </si>
  <si>
    <t xml:space="preserve">VALNER                                            </t>
  </si>
  <si>
    <t>VALNER</t>
  </si>
  <si>
    <t>LAXMI ENTERPRISE</t>
  </si>
  <si>
    <t>https://gobardhan.sbm.gov.in/p-details/4413</t>
  </si>
  <si>
    <t>Shrihari Bio CNG And Fertilizer LLP</t>
  </si>
  <si>
    <t>https://gobardhan.sbm.gov.in/p-details/2261</t>
  </si>
  <si>
    <t>AMOD</t>
  </si>
  <si>
    <t>OCHHAN</t>
  </si>
  <si>
    <t>Turquoise Bio Natural Energy PVT LTD</t>
  </si>
  <si>
    <t>Turquoise Bio Natural Energy</t>
  </si>
  <si>
    <t>https://gobardhan.sbm.gov.in/p-details/2256</t>
  </si>
  <si>
    <t>BHAVNAGAR</t>
  </si>
  <si>
    <t>PALITANA</t>
  </si>
  <si>
    <t>RANPARADA (KHARANA)</t>
  </si>
  <si>
    <t>RANPARADA (KH</t>
  </si>
  <si>
    <t>https://gobardhan.sbm.gov.in/p-details/2787</t>
  </si>
  <si>
    <t>VALLABHIPUR</t>
  </si>
  <si>
    <t>LAKHANKA</t>
  </si>
  <si>
    <t xml:space="preserve">Plim Biotech Private limited </t>
  </si>
  <si>
    <t>https://gobardhan.sbm.gov.in/p-details/1259</t>
  </si>
  <si>
    <t xml:space="preserve">BHAVNAGAR                                         </t>
  </si>
  <si>
    <t xml:space="preserve">BHADI                                             </t>
  </si>
  <si>
    <t>BHADI</t>
  </si>
  <si>
    <t>SARVOPATI GREEN INNOVATE TECH PVT LTD</t>
  </si>
  <si>
    <t>https://gobardhan.sbm.gov.in/p-details/4052</t>
  </si>
  <si>
    <t>BHAVNAGAR BYPASS HIGHWAY</t>
  </si>
  <si>
    <t>https://gobardhan.sbm.gov.in/p-details/4253</t>
  </si>
  <si>
    <t>BOTAD</t>
  </si>
  <si>
    <t>BARVALA</t>
  </si>
  <si>
    <t xml:space="preserve">KUNDAL                                            </t>
  </si>
  <si>
    <t>KUNDAL</t>
  </si>
  <si>
    <t>Govimka Biotech</t>
  </si>
  <si>
    <t>https://gobardhan.sbm.gov.in/p-details/4510</t>
  </si>
  <si>
    <t>GADHADA</t>
  </si>
  <si>
    <t>TATAM</t>
  </si>
  <si>
    <t>https://gobardhan.sbm.gov.in/p-details/3837</t>
  </si>
  <si>
    <t>SHAHPUR</t>
  </si>
  <si>
    <t>ZYDUS GREEN ENERGY PRIVATE LIMITED</t>
  </si>
  <si>
    <t>https://gobardhan.sbm.gov.in/p-details/3371</t>
  </si>
  <si>
    <t>GANDHINAGAR</t>
  </si>
  <si>
    <t>PINDHARADA</t>
  </si>
  <si>
    <t>https://gobardhan.sbm.gov.in/p-details/3834</t>
  </si>
  <si>
    <t>CHILODA - DABHODA</t>
  </si>
  <si>
    <t>CHILODA</t>
  </si>
  <si>
    <t>KAPS Green Energy LLP</t>
  </si>
  <si>
    <t>https://gobardhan.sbm.gov.in/p-details/3998</t>
  </si>
  <si>
    <t>GIR SOMNATH</t>
  </si>
  <si>
    <t>KODINAR</t>
  </si>
  <si>
    <t>DOLASA</t>
  </si>
  <si>
    <t>YAGNIK TYRES</t>
  </si>
  <si>
    <t>https://gobardhan.sbm.gov.in/p-details/3216</t>
  </si>
  <si>
    <t>JAMNAGAR</t>
  </si>
  <si>
    <t>LALPUR</t>
  </si>
  <si>
    <t xml:space="preserve">HARIPAR                                           </t>
  </si>
  <si>
    <t>HARIPAR</t>
  </si>
  <si>
    <t>GLOBAL CLEANFUELS PRIVATE LIMITED</t>
  </si>
  <si>
    <t>https://gobardhan.sbm.gov.in/p-details/3417</t>
  </si>
  <si>
    <t>https://gobardhan.sbm.gov.in/p-details/4420</t>
  </si>
  <si>
    <t>DHROL</t>
  </si>
  <si>
    <t xml:space="preserve">LATIPUR                                           </t>
  </si>
  <si>
    <t>LATIPUR</t>
  </si>
  <si>
    <t>https://gobardhan.sbm.gov.in/p-details/4565</t>
  </si>
  <si>
    <t xml:space="preserve">DHUTARPAR                                         </t>
  </si>
  <si>
    <t>DHUTARPAR</t>
  </si>
  <si>
    <t>Gujarat Renewable Energy LLP</t>
  </si>
  <si>
    <t>https://gobardhan.sbm.gov.in/p-details/4138</t>
  </si>
  <si>
    <t>KANA CHHIKARI</t>
  </si>
  <si>
    <t>Jamnagar CBG Plant</t>
  </si>
  <si>
    <t>RELIANCE NEW SOLAR ENERGY LIMITED</t>
  </si>
  <si>
    <t>https://gobardhan.sbm.gov.in/p-details/1777</t>
  </si>
  <si>
    <t>KARANA</t>
  </si>
  <si>
    <t>NEXGEN GREEN FUELS PRIVATE LIMITED</t>
  </si>
  <si>
    <t>https://gobardhan.sbm.gov.in/p-details/2971</t>
  </si>
  <si>
    <t>NAGHEDI</t>
  </si>
  <si>
    <t>PROTICKS GREENTECH PRIVATE LIMITED</t>
  </si>
  <si>
    <t>https://gobardhan.sbm.gov.in/p-details/2717</t>
  </si>
  <si>
    <t>KALAVAD</t>
  </si>
  <si>
    <t>CHHATAR</t>
  </si>
  <si>
    <t>SHREE RAM CLEANFUELS PRIVATE LIMITED</t>
  </si>
  <si>
    <t>https://gobardhan.sbm.gov.in/p-details/3677</t>
  </si>
  <si>
    <t>LAIYALA</t>
  </si>
  <si>
    <t>Shree Rajsaheb CBG PVT LTD</t>
  </si>
  <si>
    <t>Shree Rajsaheb CBG Pvt LTD.</t>
  </si>
  <si>
    <t>https://gobardhan.sbm.gov.in/p-details/3888</t>
  </si>
  <si>
    <t>JUNAGADH</t>
  </si>
  <si>
    <t>25 TPD Bio-Methanation Plant</t>
  </si>
  <si>
    <t>Junagadh Municipal Corporation</t>
  </si>
  <si>
    <t>Ivnagar</t>
  </si>
  <si>
    <t>https://gobardhan.sbm.gov.in/p-details/1740</t>
  </si>
  <si>
    <t xml:space="preserve">amrutam edutech pvt.ltd </t>
  </si>
  <si>
    <t>https://gobardhan.sbm.gov.in/p-details/3985</t>
  </si>
  <si>
    <t xml:space="preserve">VANTHALI                                          </t>
  </si>
  <si>
    <t xml:space="preserve">KANJHADI                                          </t>
  </si>
  <si>
    <t>KANJHADI</t>
  </si>
  <si>
    <t>PITJY BIO ENERGY LLP</t>
  </si>
  <si>
    <t>https://gobardhan.sbm.gov.in/p-details/4403</t>
  </si>
  <si>
    <t>MENDARDA</t>
  </si>
  <si>
    <t>KHIJADIYA</t>
  </si>
  <si>
    <t>ZVS International Private Limited</t>
  </si>
  <si>
    <t>https://gobardhan.sbm.gov.in/p-details/1214</t>
  </si>
  <si>
    <t>GALIYAVADA</t>
  </si>
  <si>
    <t>GALIYAVAD</t>
  </si>
  <si>
    <t>AL.QASWA GAS</t>
  </si>
  <si>
    <t>Completed</t>
  </si>
  <si>
    <t>https://gobardhan.sbm.gov.in/p-details/3868</t>
  </si>
  <si>
    <t>KACHCHH</t>
  </si>
  <si>
    <t xml:space="preserve">GANDHIDHAM                                        </t>
  </si>
  <si>
    <t xml:space="preserve">GALPADAR                                          </t>
  </si>
  <si>
    <t>GALPADAR</t>
  </si>
  <si>
    <t>BAKUTRA BROTHER'S BIOENERGY PRIVATE LIMITED</t>
  </si>
  <si>
    <t>https://gobardhan.sbm.gov.in/p-details/4457</t>
  </si>
  <si>
    <t xml:space="preserve">ANJAR                                             </t>
  </si>
  <si>
    <t>Rapar (Khokhara)</t>
  </si>
  <si>
    <t>RAPAR</t>
  </si>
  <si>
    <t>BOTANIC HARVEST GLOBAL LLP</t>
  </si>
  <si>
    <t>https://gobardhan.sbm.gov.in/p-details/4129</t>
  </si>
  <si>
    <t>BADALPAR</t>
  </si>
  <si>
    <t>https://gobardhan.sbm.gov.in/p-details/829</t>
  </si>
  <si>
    <t xml:space="preserve">MANDVI                                            </t>
  </si>
  <si>
    <t>ASAMBIYA MOTA</t>
  </si>
  <si>
    <t>Tirhuta Kutch Factory 1</t>
  </si>
  <si>
    <t>Tirhuta Urja Kutch LLP</t>
  </si>
  <si>
    <t>https://gobardhan.sbm.gov.in/p-details/4099</t>
  </si>
  <si>
    <t>KHEDA</t>
  </si>
  <si>
    <t>VASO</t>
  </si>
  <si>
    <t>PIJ</t>
  </si>
  <si>
    <t>https://gobardhan.sbm.gov.in/p-details/1242</t>
  </si>
  <si>
    <t>MAHISAGAR</t>
  </si>
  <si>
    <t>BALASINOR</t>
  </si>
  <si>
    <t>BHANTHALA</t>
  </si>
  <si>
    <t>https://gobardhan.sbm.gov.in/p-details/2841</t>
  </si>
  <si>
    <t>MEHSANA</t>
  </si>
  <si>
    <t>Mahesana Municipality</t>
  </si>
  <si>
    <t>Shobhasan Road ,Five farms</t>
  </si>
  <si>
    <t>https://gobardhan.sbm.gov.in/p-details/1751</t>
  </si>
  <si>
    <t>MORBI</t>
  </si>
  <si>
    <t>MORVI</t>
  </si>
  <si>
    <t>ANDARNA</t>
  </si>
  <si>
    <t>https://gobardhan.sbm.gov.in/p-details/3716</t>
  </si>
  <si>
    <t xml:space="preserve">TANKARA                                           </t>
  </si>
  <si>
    <t>TANKARA</t>
  </si>
  <si>
    <t xml:space="preserve">Genial Enterprise </t>
  </si>
  <si>
    <t>Genial Enterprises</t>
  </si>
  <si>
    <t>https://gobardhan.sbm.gov.in/p-details/4006</t>
  </si>
  <si>
    <t>JaivAmrit CBG Plant</t>
  </si>
  <si>
    <t>JAIVAMRIT ENERGIES LLP</t>
  </si>
  <si>
    <t>https://gobardhan.sbm.gov.in/p-details/4106</t>
  </si>
  <si>
    <t xml:space="preserve">RAJPAR                                            </t>
  </si>
  <si>
    <t>RAJPAR</t>
  </si>
  <si>
    <t>Kesari Renewable CBG Plant</t>
  </si>
  <si>
    <t>Kesari Renewable Energy¬†LLP</t>
  </si>
  <si>
    <t>https://gobardhan.sbm.gov.in/p-details/4213</t>
  </si>
  <si>
    <t>WANKANER</t>
  </si>
  <si>
    <t>VALASAN</t>
  </si>
  <si>
    <t>Raiyani Greensphere Corporation</t>
  </si>
  <si>
    <t>RAIYANI GREENSPHERE CORPORATION</t>
  </si>
  <si>
    <t>https://gobardhan.sbm.gov.in/p-details/3646</t>
  </si>
  <si>
    <t>sento vitrified llp</t>
  </si>
  <si>
    <t>SARTANPAR</t>
  </si>
  <si>
    <t>https://gobardhan.sbm.gov.in/p-details/2227</t>
  </si>
  <si>
    <t xml:space="preserve">JIVAPAR CHAKAMPAR                                 </t>
  </si>
  <si>
    <t>JIVAPAR CHAKA</t>
  </si>
  <si>
    <t>SIMCO BIOFUELS LLP</t>
  </si>
  <si>
    <t>https://gobardhan.sbm.gov.in/p-details/4091</t>
  </si>
  <si>
    <t>HALVAD</t>
  </si>
  <si>
    <t xml:space="preserve">INGORALA                                          </t>
  </si>
  <si>
    <t>INGORALA</t>
  </si>
  <si>
    <t>Shivarth Krishi CBG Plant</t>
  </si>
  <si>
    <t>Shivarth Krishi Bio Energy LLP</t>
  </si>
  <si>
    <t>https://gobardhan.sbm.gov.in/p-details/4130</t>
  </si>
  <si>
    <t>NAVSARI</t>
  </si>
  <si>
    <t>KHADSUPA</t>
  </si>
  <si>
    <t>https://gobardhan.sbm.gov.in/p-details/4323</t>
  </si>
  <si>
    <t>https://gobardhan.sbm.gov.in/p-details/4324</t>
  </si>
  <si>
    <t>PANCH MAHALS</t>
  </si>
  <si>
    <t xml:space="preserve">HALOL                                             </t>
  </si>
  <si>
    <t xml:space="preserve">MAGHASAR                                          </t>
  </si>
  <si>
    <t>GETMUVALA</t>
  </si>
  <si>
    <t xml:space="preserve">AXAR BIO ENERGY LLP </t>
  </si>
  <si>
    <t>https://gobardhan.sbm.gov.in/p-details/4366</t>
  </si>
  <si>
    <t>https://gobardhan.sbm.gov.in/p-details/4501</t>
  </si>
  <si>
    <t xml:space="preserve">SANTALPUR                                         </t>
  </si>
  <si>
    <t xml:space="preserve">FANGLI                                            </t>
  </si>
  <si>
    <t>FANGLI</t>
  </si>
  <si>
    <t>mahadev green bio energy llp</t>
  </si>
  <si>
    <t>https://gobardhan.sbm.gov.in/p-details/4343</t>
  </si>
  <si>
    <t xml:space="preserve">RADHANPUR                                         </t>
  </si>
  <si>
    <t>KAMALPUR(D)</t>
  </si>
  <si>
    <t>KAMALPUR</t>
  </si>
  <si>
    <t>https://gobardhan.sbm.gov.in/p-details/4500</t>
  </si>
  <si>
    <t>https://gobardhan.sbm.gov.in/p-details/4348</t>
  </si>
  <si>
    <t>RAJKOT</t>
  </si>
  <si>
    <t>Earthtech Innovations Pvt Ltd</t>
  </si>
  <si>
    <t>gondal</t>
  </si>
  <si>
    <t>https://gobardhan.sbm.gov.in/p-details/3720</t>
  </si>
  <si>
    <t>KOTDA SANGANI</t>
  </si>
  <si>
    <t>NARANKA</t>
  </si>
  <si>
    <t>https://gobardhan.sbm.gov.in/p-details/3285</t>
  </si>
  <si>
    <t>SABAR KANTHA</t>
  </si>
  <si>
    <t>Agronex Bio CBG Industries</t>
  </si>
  <si>
    <t>Dhundhar Village</t>
  </si>
  <si>
    <t>https://gobardhan.sbm.gov.in/p-details/3793</t>
  </si>
  <si>
    <t>HIMATNAGAR</t>
  </si>
  <si>
    <t>ILOL</t>
  </si>
  <si>
    <t>https://gobardhan.sbm.gov.in/p-details/3571</t>
  </si>
  <si>
    <t>Taluka IDAR PO BARVAV</t>
  </si>
  <si>
    <t>https://gobardhan.sbm.gov.in/p-details/4440</t>
  </si>
  <si>
    <t>Shri Sattva Urjaa Industries</t>
  </si>
  <si>
    <t>Dhundhor</t>
  </si>
  <si>
    <t>https://gobardhan.sbm.gov.in/p-details/3391</t>
  </si>
  <si>
    <t xml:space="preserve">DHUNDHOR                                          </t>
  </si>
  <si>
    <t>DHUNDHOR</t>
  </si>
  <si>
    <t>ShriSattva Bio CBG Private Limited</t>
  </si>
  <si>
    <t>ShriSattva BIO CBG Private Limited</t>
  </si>
  <si>
    <t>https://gobardhan.sbm.gov.in/p-details/2586</t>
  </si>
  <si>
    <t>SURAT</t>
  </si>
  <si>
    <t>DUMBHAL</t>
  </si>
  <si>
    <t>https://gobardhan.sbm.gov.in/p-details/1218</t>
  </si>
  <si>
    <t>MANGROL</t>
  </si>
  <si>
    <t>DHAMDOD</t>
  </si>
  <si>
    <t>AKSHAR BIOTECH PRIVATE LIMITED</t>
  </si>
  <si>
    <t>301, JEEVANDEEP COMPLEX, NEAR LAL DARWAZA, UNA-PANI ROAD, SURAT</t>
  </si>
  <si>
    <t>https://gobardhan.sbm.gov.in/p-details/630</t>
  </si>
  <si>
    <t>OLPAD</t>
  </si>
  <si>
    <t>VADOLI</t>
  </si>
  <si>
    <t>Anand Bio-Renewable Pvt. Ltd</t>
  </si>
  <si>
    <t>https://gobardhan.sbm.gov.in/p-details/3889</t>
  </si>
  <si>
    <t>BIOFICS PVT LTD</t>
  </si>
  <si>
    <t>vadod</t>
  </si>
  <si>
    <t>https://gobardhan.sbm.gov.in/p-details/2172</t>
  </si>
  <si>
    <t>KAMREJ</t>
  </si>
  <si>
    <t>GLOW GREEN BIOTECH</t>
  </si>
  <si>
    <t>https://gobardhan.sbm.gov.in/p-details/1239</t>
  </si>
  <si>
    <t>BORSAD</t>
  </si>
  <si>
    <t>UMELAV</t>
  </si>
  <si>
    <t>Mayukh Bio-CNG</t>
  </si>
  <si>
    <t>Mayukh BIO-CNG</t>
  </si>
  <si>
    <t>https://gobardhan.sbm.gov.in/p-details/3563</t>
  </si>
  <si>
    <t xml:space="preserve">MANGROL                                           </t>
  </si>
  <si>
    <t>Nugen Renewable Bio CNG Plant at Surat Gujarat</t>
  </si>
  <si>
    <t>NUGEN RENEWABLE LLP</t>
  </si>
  <si>
    <t>https://gobardhan.sbm.gov.in/p-details/4567</t>
  </si>
  <si>
    <t>MAHUVA</t>
  </si>
  <si>
    <t>TARSADI</t>
  </si>
  <si>
    <t>SHREE GANESH ENGINEERING WORKS</t>
  </si>
  <si>
    <t>https://gobardhan.sbm.gov.in/p-details/2865</t>
  </si>
  <si>
    <t>VICTORY GREEN ENERGIES PVT LTD</t>
  </si>
  <si>
    <t>https://gobardhan.sbm.gov.in/p-details/792</t>
  </si>
  <si>
    <t>SURENDRANAGAR</t>
  </si>
  <si>
    <t xml:space="preserve">LAKHTAR                                           </t>
  </si>
  <si>
    <t xml:space="preserve">TALSANA                                           </t>
  </si>
  <si>
    <t>TALSANA</t>
  </si>
  <si>
    <t>TOLANI PROJECTS PRIVATE LIMITED</t>
  </si>
  <si>
    <t>https://gobardhan.sbm.gov.in/p-details/3736</t>
  </si>
  <si>
    <t>DHRANGADHRA</t>
  </si>
  <si>
    <t>DUDAPUR</t>
  </si>
  <si>
    <t>Chem Process Systems Private Limited</t>
  </si>
  <si>
    <t>https://gobardhan.sbm.gov.in/p-details/1142</t>
  </si>
  <si>
    <t xml:space="preserve">LIMBDI                                            </t>
  </si>
  <si>
    <t xml:space="preserve">GEDI                                              </t>
  </si>
  <si>
    <t>GEDI</t>
  </si>
  <si>
    <t>Enrgreen Bio tech LLP</t>
  </si>
  <si>
    <t>https://gobardhan.sbm.gov.in/p-details/4575</t>
  </si>
  <si>
    <t xml:space="preserve">ADALSAR                                           </t>
  </si>
  <si>
    <t>ADALSAR</t>
  </si>
  <si>
    <t>HIND BIOFUELS PRIVATE LIMITED</t>
  </si>
  <si>
    <t>https://gobardhan.sbm.gov.in/p-details/4423</t>
  </si>
  <si>
    <t xml:space="preserve">RALOL                                             </t>
  </si>
  <si>
    <t>RALOL</t>
  </si>
  <si>
    <t>Rudra Gas Enterprise Limited</t>
  </si>
  <si>
    <t>https://gobardhan.sbm.gov.in/p-details/4326</t>
  </si>
  <si>
    <t>MULI</t>
  </si>
  <si>
    <t>KUKDA</t>
  </si>
  <si>
    <t>greenearth bio gas pvt ltd</t>
  </si>
  <si>
    <t>https://gobardhan.sbm.gov.in/p-details/438</t>
  </si>
  <si>
    <t>TAPI</t>
  </si>
  <si>
    <t>VALOD</t>
  </si>
  <si>
    <t xml:space="preserve">KAMALCHHOD                                        </t>
  </si>
  <si>
    <t>Kamalchhod</t>
  </si>
  <si>
    <t>Gangaa Oorja LLP</t>
  </si>
  <si>
    <t>https://gobardhan.sbm.gov.in/p-details/4222</t>
  </si>
  <si>
    <t>VYARA</t>
  </si>
  <si>
    <t>TICHAKPURA</t>
  </si>
  <si>
    <t>Sayonam Green Energia</t>
  </si>
  <si>
    <t>https://gobardhan.sbm.gov.in/p-details/3277</t>
  </si>
  <si>
    <t>KAMALCHHOD</t>
  </si>
  <si>
    <t>https://gobardhan.sbm.gov.in/p-details/2584</t>
  </si>
  <si>
    <t xml:space="preserve">NIZAR                                             </t>
  </si>
  <si>
    <t xml:space="preserve">DEVALA                                            </t>
  </si>
  <si>
    <t>DEVALA</t>
  </si>
  <si>
    <t>Nissh Renewable Pvt Ltd</t>
  </si>
  <si>
    <t>https://gobardhan.sbm.gov.in/p-details/3846</t>
  </si>
  <si>
    <t xml:space="preserve">VALOD                                             </t>
  </si>
  <si>
    <t>Valod</t>
  </si>
  <si>
    <t>PRANAM GREEN ENERGY LLP</t>
  </si>
  <si>
    <t>https://gobardhan.sbm.gov.in/p-details/4556</t>
  </si>
  <si>
    <t>SHAHPOR</t>
  </si>
  <si>
    <t>Shahpor</t>
  </si>
  <si>
    <t>Titanis Energy India Pvt Ltd</t>
  </si>
  <si>
    <t>Titanis Energy India Private Limited</t>
  </si>
  <si>
    <t>https://gobardhan.sbm.gov.in/p-details/1999</t>
  </si>
  <si>
    <t>VADODARA</t>
  </si>
  <si>
    <t>SAVLI</t>
  </si>
  <si>
    <t>DHANTEJ</t>
  </si>
  <si>
    <t>Atmos AJS Fuels BioCNG Plant</t>
  </si>
  <si>
    <t>Atmos AJS Fuels Private Limited</t>
  </si>
  <si>
    <t>https://gobardhan.sbm.gov.in/p-details/1213</t>
  </si>
  <si>
    <t>VADODARA(CITY AND RURAL)</t>
  </si>
  <si>
    <t>SAYAJIPURA</t>
  </si>
  <si>
    <t>Biomethanation Plant</t>
  </si>
  <si>
    <t xml:space="preserve">Aaryan Associates &amp; Co. </t>
  </si>
  <si>
    <t>https://gobardhan.sbm.gov.in/p-details/1594</t>
  </si>
  <si>
    <t xml:space="preserve">VARNAMA                                           </t>
  </si>
  <si>
    <t>VARNAMA</t>
  </si>
  <si>
    <t>GREENSPHERE BIO ENERGY PRIVATE LIMITED</t>
  </si>
  <si>
    <t>https://gobardhan.sbm.gov.in/p-details/4058</t>
  </si>
  <si>
    <t>PATARVENI</t>
  </si>
  <si>
    <t>Halcyon Supply Chain Solutions Pvt. Ltd.</t>
  </si>
  <si>
    <t>HALCYON SUPPLY CHAIN SOLUTIONS PVT. LTD.</t>
  </si>
  <si>
    <t>https://gobardhan.sbm.gov.in/p-details/3651</t>
  </si>
  <si>
    <t>KARJAN</t>
  </si>
  <si>
    <t>ATALI</t>
  </si>
  <si>
    <t>https://gobardhan.sbm.gov.in/p-details/3106</t>
  </si>
  <si>
    <t>VADODARA MUNICIPAL CORPORATION</t>
  </si>
  <si>
    <t xml:space="preserve">  Vadodara Manufacturing Division (VMD), P. O. Petrochemicals, 391346.</t>
  </si>
  <si>
    <t>https://gobardhan.sbm.gov.in/p-details/1744</t>
  </si>
  <si>
    <t>BAUTHA</t>
  </si>
  <si>
    <t>SAYAJI BIO ENERGIES LLP</t>
  </si>
  <si>
    <t>https://gobardhan.sbm.gov.in/p-details/1139</t>
  </si>
  <si>
    <t>RELIANCE CHEMICALS AND MATERIALS LIMITED</t>
  </si>
  <si>
    <t>Reliance Industries Limited, VMD, P.O.Petrochemicals, -, Vadodara</t>
  </si>
  <si>
    <t>https://gobardhan.sbm.gov.in/p-details/1790</t>
  </si>
  <si>
    <t>AMBALA</t>
  </si>
  <si>
    <t>BARARA</t>
  </si>
  <si>
    <t>DHEEN</t>
  </si>
  <si>
    <t>Dheen</t>
  </si>
  <si>
    <t>https://gobardhan.sbm.gov.in/p-details/1349</t>
  </si>
  <si>
    <t>Matagujri Marg</t>
  </si>
  <si>
    <t>https://gobardhan.sbm.gov.in/p-details/3709</t>
  </si>
  <si>
    <t>NARAINGARH</t>
  </si>
  <si>
    <t>KHERKI JATTAN</t>
  </si>
  <si>
    <t>Kherki Jattan</t>
  </si>
  <si>
    <t>GIRISHA BIO ENERGY PRIVATE LIMITED</t>
  </si>
  <si>
    <t>https://gobardhan.sbm.gov.in/p-details/1290</t>
  </si>
  <si>
    <t>BHIWANI</t>
  </si>
  <si>
    <t>BAPORA</t>
  </si>
  <si>
    <t>https://gobardhan.sbm.gov.in/p-details/3941</t>
  </si>
  <si>
    <t>AARYAN COMPRESSED BIOGAS PRIVATE LIMITED</t>
  </si>
  <si>
    <t>https://gobardhan.sbm.gov.in/p-details/1346</t>
  </si>
  <si>
    <t>CHARKI DADRI</t>
  </si>
  <si>
    <t>KHERI BURA</t>
  </si>
  <si>
    <t>https://gobardhan.sbm.gov.in/p-details/1324</t>
  </si>
  <si>
    <t>FATEHABAD</t>
  </si>
  <si>
    <t>TOHANA</t>
  </si>
  <si>
    <t>SANIANA</t>
  </si>
  <si>
    <t>Hisar Biogas Pvt. Ltd.</t>
  </si>
  <si>
    <t>https://gobardhan.sbm.gov.in/p-details/1985</t>
  </si>
  <si>
    <t>BHUNA</t>
  </si>
  <si>
    <t>DHANI DULT</t>
  </si>
  <si>
    <t>DHANI DULAT</t>
  </si>
  <si>
    <t>https://gobardhan.sbm.gov.in/p-details/1167</t>
  </si>
  <si>
    <t>DULT</t>
  </si>
  <si>
    <t>DULLAT</t>
  </si>
  <si>
    <t>https://gobardhan.sbm.gov.in/p-details/1166</t>
  </si>
  <si>
    <t>JAMALPUR SHEKHAN</t>
  </si>
  <si>
    <t>SHASHI ENERGIES</t>
  </si>
  <si>
    <t>https://gobardhan.sbm.gov.in/p-details/3375</t>
  </si>
  <si>
    <t>NAGPUR</t>
  </si>
  <si>
    <t>HANSPUR</t>
  </si>
  <si>
    <t>Transtech Punjab CBG LLP</t>
  </si>
  <si>
    <t>https://gobardhan.sbm.gov.in/p-details/3229</t>
  </si>
  <si>
    <t>Maruti Suzuki India Limited</t>
  </si>
  <si>
    <t>Plot No.1, Phase 3A, Imt Manesar, Gurugram, Haryana 122051</t>
  </si>
  <si>
    <t>https://gobardhan.sbm.gov.in/p-details/3103</t>
  </si>
  <si>
    <t xml:space="preserve">PATAUDI                                           </t>
  </si>
  <si>
    <t xml:space="preserve">MAU                                               </t>
  </si>
  <si>
    <t>SHREE SHYAM ENTERPRISES</t>
  </si>
  <si>
    <t>https://gobardhan.sbm.gov.in/p-details/4518</t>
  </si>
  <si>
    <t>HISAR</t>
  </si>
  <si>
    <t>UKLANA</t>
  </si>
  <si>
    <t>PARBHUWALA</t>
  </si>
  <si>
    <t>Parbhuwala</t>
  </si>
  <si>
    <t>https://gobardhan.sbm.gov.in/p-details/3025</t>
  </si>
  <si>
    <t>HANSI-I</t>
  </si>
  <si>
    <t>DATAA</t>
  </si>
  <si>
    <t>Datta</t>
  </si>
  <si>
    <t>JAGLAN</t>
  </si>
  <si>
    <t>JAGLAN CONTRACTORS AND SECURITY PVT. LTD</t>
  </si>
  <si>
    <t>https://gobardhan.sbm.gov.in/p-details/740</t>
  </si>
  <si>
    <t>HISAR-II</t>
  </si>
  <si>
    <t>CHAUDHARIWAS</t>
  </si>
  <si>
    <t>Chaudhriwas</t>
  </si>
  <si>
    <t>https://gobardhan.sbm.gov.in/p-details/2405</t>
  </si>
  <si>
    <t>NARNAUND, TEHSIL, Narnaund</t>
  </si>
  <si>
    <t>https://gobardhan.sbm.gov.in/p-details/3314</t>
  </si>
  <si>
    <t>JHAJJAR</t>
  </si>
  <si>
    <t>BADLI</t>
  </si>
  <si>
    <t xml:space="preserve">PELPA                                             </t>
  </si>
  <si>
    <t>PELPA</t>
  </si>
  <si>
    <t>Reliance Bio Energy Limited</t>
  </si>
  <si>
    <t>https://gobardhan.sbm.gov.in/p-details/2225</t>
  </si>
  <si>
    <t>ISHMAILPUR</t>
  </si>
  <si>
    <t>https://gobardhan.sbm.gov.in/p-details/2777</t>
  </si>
  <si>
    <t>JIND</t>
  </si>
  <si>
    <t>ALEWA</t>
  </si>
  <si>
    <t>KATWAL</t>
  </si>
  <si>
    <t>https://gobardhan.sbm.gov.in/p-details/3819</t>
  </si>
  <si>
    <t>NAGURA</t>
  </si>
  <si>
    <t>NAGURAN</t>
  </si>
  <si>
    <t>Aerostar Bioenergy Pvt. Ltd.</t>
  </si>
  <si>
    <t>Aerostar Bioenergy Private Limited</t>
  </si>
  <si>
    <t>https://gobardhan.sbm.gov.in/p-details/1327</t>
  </si>
  <si>
    <t xml:space="preserve">NARWANA                                           </t>
  </si>
  <si>
    <t xml:space="preserve">DANODA KHURD                                      </t>
  </si>
  <si>
    <t>DANODA KHURD</t>
  </si>
  <si>
    <t>https://gobardhan.sbm.gov.in/p-details/4351</t>
  </si>
  <si>
    <t>SAFIDON</t>
  </si>
  <si>
    <t>ANTA</t>
  </si>
  <si>
    <t>Injective Biogas Pvt Ltd</t>
  </si>
  <si>
    <t>Injective Biogas pvt ltd</t>
  </si>
  <si>
    <t>https://gobardhan.sbm.gov.in/p-details/3321</t>
  </si>
  <si>
    <t>PILLUKHERA</t>
  </si>
  <si>
    <t>DHATRATH</t>
  </si>
  <si>
    <t>JIND RENGAS LLP</t>
  </si>
  <si>
    <t>https://gobardhan.sbm.gov.in/p-details/1169</t>
  </si>
  <si>
    <t>JIND RNG LLP</t>
  </si>
  <si>
    <t>https://gobardhan.sbm.gov.in/p-details/1170</t>
  </si>
  <si>
    <t>PINDARA</t>
  </si>
  <si>
    <t>https://gobardhan.sbm.gov.in/p-details/4332</t>
  </si>
  <si>
    <t>MORKHI</t>
  </si>
  <si>
    <t>MOR BIO ENERGY - 5MTPD CBG PLANT</t>
  </si>
  <si>
    <t>MOR BIO ENERGY PVT LTD</t>
  </si>
  <si>
    <t>https://gobardhan.sbm.gov.in/p-details/4174</t>
  </si>
  <si>
    <t>VISIONARY RENEWABLE ENERGY PRIVATE LIMITED</t>
  </si>
  <si>
    <t>KHEWAT NO. 561 KHASRA NO. 118/121 LITANI ROAD VILL.SEDA MAJRA PO UCHANA PIN -126115 DISTT JIND Haryana</t>
  </si>
  <si>
    <t>https://gobardhan.sbm.gov.in/p-details/4581</t>
  </si>
  <si>
    <t>KAITHAL</t>
  </si>
  <si>
    <t>GEONG</t>
  </si>
  <si>
    <t>https://gobardhan.sbm.gov.in/p-details/3826</t>
  </si>
  <si>
    <t>BALWANTI</t>
  </si>
  <si>
    <t>DEMETER AGRO ENERGIES PRIVATE LIMITED</t>
  </si>
  <si>
    <t>https://gobardhan.sbm.gov.in/p-details/1294</t>
  </si>
  <si>
    <t>KARNAL</t>
  </si>
  <si>
    <t>KUNJPURA</t>
  </si>
  <si>
    <t>Kunjpura</t>
  </si>
  <si>
    <t>Amrit Fertilizer</t>
  </si>
  <si>
    <t>Amrit Fertilizers</t>
  </si>
  <si>
    <t>https://gobardhan.sbm.gov.in/p-details/1280</t>
  </si>
  <si>
    <t>DILAWARA ANDHERA</t>
  </si>
  <si>
    <t>ANDHERA</t>
  </si>
  <si>
    <t>LR Energy Karnal Pvt. Ltd.</t>
  </si>
  <si>
    <t>https://gobardhan.sbm.gov.in/p-details/857</t>
  </si>
  <si>
    <t>BARA GAON</t>
  </si>
  <si>
    <t>https://gobardhan.sbm.gov.in/p-details/1117</t>
  </si>
  <si>
    <t>CHIRAO</t>
  </si>
  <si>
    <t>BALU</t>
  </si>
  <si>
    <t>Seerat.pvt.ltd</t>
  </si>
  <si>
    <t>https://gobardhan.sbm.gov.in/p-details/2055</t>
  </si>
  <si>
    <t>MUGAL MAJRA</t>
  </si>
  <si>
    <t>ZVBPL KARNAL CBG PLANT</t>
  </si>
  <si>
    <t>Biomethane Gaztech Pvt Ltd</t>
  </si>
  <si>
    <t>https://gobardhan.sbm.gov.in/p-details/1202</t>
  </si>
  <si>
    <t>KURUKSHETRA</t>
  </si>
  <si>
    <t>THANESAR</t>
  </si>
  <si>
    <t>KHASPUR</t>
  </si>
  <si>
    <t>KHAWAS PUR</t>
  </si>
  <si>
    <t>https://gobardhan.sbm.gov.in/p-details/1353</t>
  </si>
  <si>
    <t>PEHOWA</t>
  </si>
  <si>
    <t>BAKHLI</t>
  </si>
  <si>
    <t>BAKHALI</t>
  </si>
  <si>
    <t>SAINSONS PAPER INDUSTRIES PRIVATE LIMITED</t>
  </si>
  <si>
    <t>https://gobardhan.sbm.gov.in/p-details/1131</t>
  </si>
  <si>
    <t>NUH</t>
  </si>
  <si>
    <t>SANGEL</t>
  </si>
  <si>
    <t>Sangel</t>
  </si>
  <si>
    <t>Shri Chetan Das Bio Energy</t>
  </si>
  <si>
    <t>https://gobardhan.sbm.gov.in/p-details/1368</t>
  </si>
  <si>
    <t>PALWAL</t>
  </si>
  <si>
    <t>HASSANPUR</t>
  </si>
  <si>
    <t xml:space="preserve">ATWA                                             </t>
  </si>
  <si>
    <t>ATWA</t>
  </si>
  <si>
    <t>https://gobardhan.sbm.gov.in/p-details/4075</t>
  </si>
  <si>
    <t>https://gobardhan.sbm.gov.in/p-details/3487</t>
  </si>
  <si>
    <t>HODAL</t>
  </si>
  <si>
    <t>BHAMNI KHERA</t>
  </si>
  <si>
    <t>BAMNI KHERA</t>
  </si>
  <si>
    <t>https://gobardhan.sbm.gov.in/p-details/1186</t>
  </si>
  <si>
    <t>DHATIR</t>
  </si>
  <si>
    <t>https://gobardhan.sbm.gov.in/p-details/1352</t>
  </si>
  <si>
    <t>PANCHKULA</t>
  </si>
  <si>
    <t>Geron Green Fuel Pvt Ltd</t>
  </si>
  <si>
    <t>Barwala Post Office, VILLAGE JASPUR, AMBALA MAULI ROAD, VILLAGE JASPUR, BARWALA, Panchkula, Haryana-134218</t>
  </si>
  <si>
    <t>https://gobardhan.sbm.gov.in/p-details/2353</t>
  </si>
  <si>
    <t>PANIPAT</t>
  </si>
  <si>
    <t>GARH SARNAI</t>
  </si>
  <si>
    <t>CBG plant Panipat</t>
  </si>
  <si>
    <t>https://gobardhan.sbm.gov.in/p-details/1342</t>
  </si>
  <si>
    <t>SAMALKHA</t>
  </si>
  <si>
    <t>Machhrouli</t>
  </si>
  <si>
    <t>MACHHRAULI</t>
  </si>
  <si>
    <t>PURE BIOGAS PRIVATE LIMITED</t>
  </si>
  <si>
    <t>https://gobardhan.sbm.gov.in/p-details/4507</t>
  </si>
  <si>
    <t>MADLAUDA</t>
  </si>
  <si>
    <t>ATAWALA</t>
  </si>
  <si>
    <t>https://gobardhan.sbm.gov.in/p-details/2226</t>
  </si>
  <si>
    <t>ISRANA</t>
  </si>
  <si>
    <t>https://gobardhan.sbm.gov.in/p-details/1333</t>
  </si>
  <si>
    <t>ROHTAK</t>
  </si>
  <si>
    <t>KALANAUR</t>
  </si>
  <si>
    <t xml:space="preserve">NIGANA                                            </t>
  </si>
  <si>
    <t>Nigana</t>
  </si>
  <si>
    <t>Indev Consultancy</t>
  </si>
  <si>
    <t>https://gobardhan.sbm.gov.in/p-details/4300</t>
  </si>
  <si>
    <t>13km stone, Rohtak Bhiwani Road</t>
  </si>
  <si>
    <t>https://gobardhan.sbm.gov.in/p-details/1661</t>
  </si>
  <si>
    <t>MAROUDI JATAN</t>
  </si>
  <si>
    <t>MARODHI JATTAN</t>
  </si>
  <si>
    <t>Akshay Urja Manthan Biofuel Private Limited</t>
  </si>
  <si>
    <t>https://gobardhan.sbm.gov.in/p-details/3266</t>
  </si>
  <si>
    <t>SIRSA</t>
  </si>
  <si>
    <t>NATHUSARI CHOPTA</t>
  </si>
  <si>
    <t>RANDHAWA</t>
  </si>
  <si>
    <t>https://gobardhan.sbm.gov.in/p-details/3827</t>
  </si>
  <si>
    <t>BARAGUDHA</t>
  </si>
  <si>
    <t>PANJUANA</t>
  </si>
  <si>
    <t>AMAR BIO ENERGIES, PANJUANA</t>
  </si>
  <si>
    <t>AMAR BIO ENERGIES</t>
  </si>
  <si>
    <t>https://gobardhan.sbm.gov.in/p-details/1678</t>
  </si>
  <si>
    <t>Amar Bio Energies</t>
  </si>
  <si>
    <t>https://gobardhan.sbm.gov.in/p-details/2785</t>
  </si>
  <si>
    <t>GUDIA KHERA</t>
  </si>
  <si>
    <t>GUDIAKHERA</t>
  </si>
  <si>
    <t>Dharma Sales Corporation</t>
  </si>
  <si>
    <t>https://gobardhan.sbm.gov.in/p-details/1451</t>
  </si>
  <si>
    <t>SHAHINDAWALI</t>
  </si>
  <si>
    <t>SHAHIDANWALI</t>
  </si>
  <si>
    <t>MD Bio Coals</t>
  </si>
  <si>
    <t>M D Bio Coals Private Limited</t>
  </si>
  <si>
    <t>Village Salarpur</t>
  </si>
  <si>
    <t>https://gobardhan.sbm.gov.in/p-details/2646</t>
  </si>
  <si>
    <t xml:space="preserve">RANIA                                             </t>
  </si>
  <si>
    <t xml:space="preserve">MANGALIA                                          </t>
  </si>
  <si>
    <t>MANGALIA</t>
  </si>
  <si>
    <t>Xtracare Automotive Services Pvt. Ltd</t>
  </si>
  <si>
    <t>https://gobardhan.sbm.gov.in/p-details/4025</t>
  </si>
  <si>
    <t>SONIPAT</t>
  </si>
  <si>
    <t>Maruti Suzuki india limited</t>
  </si>
  <si>
    <t>MSIL KHARKHODA PLANT, PLOT NO 831, IMT KHARKHODA INDUSTRIAL MODEL TOWNSHIP, KHARKHODA</t>
  </si>
  <si>
    <t>https://gobardhan.sbm.gov.in/p-details/4395</t>
  </si>
  <si>
    <t>MUNDLANA</t>
  </si>
  <si>
    <t>CHIDANA</t>
  </si>
  <si>
    <t>CHIRANA</t>
  </si>
  <si>
    <t>BIO CBG and FERTILIZER PLANT</t>
  </si>
  <si>
    <t>PRABHU BIO ENERGY</t>
  </si>
  <si>
    <t>https://gobardhan.sbm.gov.in/p-details/1373</t>
  </si>
  <si>
    <t>BARWASANI</t>
  </si>
  <si>
    <t>BARWASNI</t>
  </si>
  <si>
    <t>CBG Plant Sonipat</t>
  </si>
  <si>
    <t>Elan Greentech Energies Ltd.</t>
  </si>
  <si>
    <t>https://gobardhan.sbm.gov.in/p-details/1332</t>
  </si>
  <si>
    <t>SALIMSAR MAJRA</t>
  </si>
  <si>
    <t>https://gobardhan.sbm.gov.in/p-details/1341</t>
  </si>
  <si>
    <t>KATHURA</t>
  </si>
  <si>
    <t>BHOOMI HARJAS GREENTECH PRIVATE LIMITED</t>
  </si>
  <si>
    <t>https://gobardhan.sbm.gov.in/p-details/1344</t>
  </si>
  <si>
    <t>MURTHAL</t>
  </si>
  <si>
    <t>GARH MIRKPUR</t>
  </si>
  <si>
    <t>GARHMIRKPUR</t>
  </si>
  <si>
    <t>LR Energy Vrindavan Pvt. Ltd.</t>
  </si>
  <si>
    <t>https://gobardhan.sbm.gov.in/p-details/872</t>
  </si>
  <si>
    <t>Bhoomi Harjas Greentech Private Limited</t>
  </si>
  <si>
    <t>https://gobardhan.sbm.gov.in/p-details/2682</t>
  </si>
  <si>
    <t>JUAN-I</t>
  </si>
  <si>
    <t>JUAN</t>
  </si>
  <si>
    <t>LRESPL CBG Plant</t>
  </si>
  <si>
    <t>LR Energy Sonipat Pvt. Ltd.</t>
  </si>
  <si>
    <t>https://gobardhan.sbm.gov.in/p-details/1330</t>
  </si>
  <si>
    <t>AHMADPUR MAJRA</t>
  </si>
  <si>
    <t>Maanvi BioCNG</t>
  </si>
  <si>
    <t>MAANVI RENEWABLE (OPC) PRIVATE LIMITED</t>
  </si>
  <si>
    <t>https://gobardhan.sbm.gov.in/p-details/1388</t>
  </si>
  <si>
    <t>YAMUNANAGAR</t>
  </si>
  <si>
    <t>RADAUR</t>
  </si>
  <si>
    <t>Ghilour</t>
  </si>
  <si>
    <t>GHILOR</t>
  </si>
  <si>
    <t>https://gobardhan.sbm.gov.in/p-details/4359</t>
  </si>
  <si>
    <t>KHERA BRAHMAN</t>
  </si>
  <si>
    <t>KHERA BRAHAMAN</t>
  </si>
  <si>
    <t>https://gobardhan.sbm.gov.in/p-details/747</t>
  </si>
  <si>
    <t>JAGADHRI</t>
  </si>
  <si>
    <t>DAMLA</t>
  </si>
  <si>
    <t>SPSBIO-CHEM PRIVATE LIMITED</t>
  </si>
  <si>
    <t>https://gobardhan.sbm.gov.in/p-details/1159</t>
  </si>
  <si>
    <t>BILAS PUR</t>
  </si>
  <si>
    <t>CBG Plant Yamuna Nagar</t>
  </si>
  <si>
    <t>https://gobardhan.sbm.gov.in/p-details/1348</t>
  </si>
  <si>
    <t>UNA</t>
  </si>
  <si>
    <t>Plot No.1 &amp;130, Industrial Area, Mehatpur, Dist. Una HP-174315</t>
  </si>
  <si>
    <t>https://gobardhan.sbm.gov.in/p-details/2634</t>
  </si>
  <si>
    <t>SRINAGAR</t>
  </si>
  <si>
    <t>SOITANG</t>
  </si>
  <si>
    <t>SOITENG</t>
  </si>
  <si>
    <t xml:space="preserve">Greendot energy </t>
  </si>
  <si>
    <t>https://gobardhan.sbm.gov.in/p-details/3040</t>
  </si>
  <si>
    <t>DEOGHAR</t>
  </si>
  <si>
    <t>SARWAN</t>
  </si>
  <si>
    <t>DEOGHAR CLEAN FUEL PRIVATE LIMITED</t>
  </si>
  <si>
    <t>https://gobardhan.sbm.gov.in/p-details/2611</t>
  </si>
  <si>
    <t>GIRIDIH</t>
  </si>
  <si>
    <t>BENGABAD</t>
  </si>
  <si>
    <t>KARNPURA</t>
  </si>
  <si>
    <t>BARASOLI</t>
  </si>
  <si>
    <t>Trinuc Renewal Energy Private Limited</t>
  </si>
  <si>
    <t>https://gobardhan.sbm.gov.in/p-details/3841</t>
  </si>
  <si>
    <t>HAZARIBAGH</t>
  </si>
  <si>
    <t>PADMA</t>
  </si>
  <si>
    <t>BANDARBELA</t>
  </si>
  <si>
    <t xml:space="preserve">Bittu factory </t>
  </si>
  <si>
    <t>https://gobardhan.sbm.gov.in/p-details/3097</t>
  </si>
  <si>
    <t>PALAMU</t>
  </si>
  <si>
    <t>CINEMA ROAD DEMA</t>
  </si>
  <si>
    <t>https://gobardhan.sbm.gov.in/p-details/4471</t>
  </si>
  <si>
    <t>PURBI SINGHBHUM</t>
  </si>
  <si>
    <t xml:space="preserve">DHALBHUMGARH                                      </t>
  </si>
  <si>
    <t xml:space="preserve">KOKPARA NARSINGHGARH                              </t>
  </si>
  <si>
    <t>KOKPARA NARSINGARH</t>
  </si>
  <si>
    <t xml:space="preserve">Abhishek Renewable System LLP </t>
  </si>
  <si>
    <t>https://gobardhan.sbm.gov.in/p-details/4542</t>
  </si>
  <si>
    <t>CHAKULIA</t>
  </si>
  <si>
    <t>BCG</t>
  </si>
  <si>
    <t>MOAK Engineering &amp; Consultancy Pvt. Ltd.</t>
  </si>
  <si>
    <t>https://gobardhan.sbm.gov.in/p-details/753</t>
  </si>
  <si>
    <t>SAKCHI</t>
  </si>
  <si>
    <t>https://gobardhan.sbm.gov.in/p-details/1211</t>
  </si>
  <si>
    <t>Ram Nagar, Kadma, Jamshedpur</t>
  </si>
  <si>
    <t>https://gobardhan.sbm.gov.in/p-details/1391</t>
  </si>
  <si>
    <t>RANCHI</t>
  </si>
  <si>
    <t>GAIL INDIA LIMITED</t>
  </si>
  <si>
    <t>Jhiri</t>
  </si>
  <si>
    <t>https://gobardhan.sbm.gov.in/p-details/1230</t>
  </si>
  <si>
    <t>BAGALKOT</t>
  </si>
  <si>
    <t>Godavari Biorefineries Limited</t>
  </si>
  <si>
    <t>Sameerwadi Post, Rabakavi-Banahatti Taluk</t>
  </si>
  <si>
    <t>https://gobardhan.sbm.gov.in/p-details/2762</t>
  </si>
  <si>
    <t>HUNGUND</t>
  </si>
  <si>
    <t>TAMADADDI</t>
  </si>
  <si>
    <t>Jaggery Plant</t>
  </si>
  <si>
    <t>C R Energies Enterprises</t>
  </si>
  <si>
    <t>https://gobardhan.sbm.gov.in/p-details/1360</t>
  </si>
  <si>
    <t>JAMKHANDI</t>
  </si>
  <si>
    <t>MAIGUR</t>
  </si>
  <si>
    <t>LEAFINITI JAMKHANDI CBG</t>
  </si>
  <si>
    <t>Leafinti Bioenergy  Private Limited</t>
  </si>
  <si>
    <t>https://gobardhan.sbm.gov.in/p-details/1144</t>
  </si>
  <si>
    <t>BADAMI</t>
  </si>
  <si>
    <t xml:space="preserve">MUTALGERI                                         </t>
  </si>
  <si>
    <t>MUTTALAGERI</t>
  </si>
  <si>
    <t>Trualt Gas Private Limited</t>
  </si>
  <si>
    <t>https://gobardhan.sbm.gov.in/p-details/4169</t>
  </si>
  <si>
    <t xml:space="preserve">MUDHOL                                            </t>
  </si>
  <si>
    <t xml:space="preserve">KULALLI                                           </t>
  </si>
  <si>
    <t>KULALI</t>
  </si>
  <si>
    <t>https://gobardhan.sbm.gov.in/p-details/4168</t>
  </si>
  <si>
    <t>https://gobardhan.sbm.gov.in/p-details/4161</t>
  </si>
  <si>
    <t>BELAGAVI</t>
  </si>
  <si>
    <t>KAGAWADA</t>
  </si>
  <si>
    <t>SATTIGERI</t>
  </si>
  <si>
    <t>JAYASHREE BIOFUELS PRIVATE LIMITED</t>
  </si>
  <si>
    <t>https://gobardhan.sbm.gov.in/p-details/3749</t>
  </si>
  <si>
    <t>CHIKKODI</t>
  </si>
  <si>
    <t>KOTHALI</t>
  </si>
  <si>
    <t>DG Energyinfra pvt ltd</t>
  </si>
  <si>
    <t>https://gobardhan.sbm.gov.in/p-details/3551</t>
  </si>
  <si>
    <t>JAINAPUR</t>
  </si>
  <si>
    <t xml:space="preserve">NATUREBIO ENERGY </t>
  </si>
  <si>
    <t>https://gobardhan.sbm.gov.in/p-details/3675</t>
  </si>
  <si>
    <t>HUNASHYALA P G</t>
  </si>
  <si>
    <t>HUNSHYAL P.G</t>
  </si>
  <si>
    <t>https://gobardhan.sbm.gov.in/p-details/3376</t>
  </si>
  <si>
    <t>BENGALURU RURAL</t>
  </si>
  <si>
    <t>Nobleexchange environment solutions bangalore pvt ltd</t>
  </si>
  <si>
    <t>SEEGEHALLI CROSS, MAGADI ROAD,</t>
  </si>
  <si>
    <t>https://gobardhan.sbm.gov.in/p-details/2257</t>
  </si>
  <si>
    <t>BENGALURU URBAN</t>
  </si>
  <si>
    <t>500 TPD BIO CNG Plant</t>
  </si>
  <si>
    <t>Bengaluru Solid Waste Management Company Limited(BBMP)</t>
  </si>
  <si>
    <t>vedan trust, 3431 1st f cross layout Vijayanagara</t>
  </si>
  <si>
    <t>https://gobardhan.sbm.gov.in/p-details/1870</t>
  </si>
  <si>
    <t xml:space="preserve">Bangalore City Corporation </t>
  </si>
  <si>
    <t>https://gobardhan.sbm.gov.in/p-details/4437</t>
  </si>
  <si>
    <t>CMIPL Gandhinagara</t>
  </si>
  <si>
    <t>Carbon Masters India Private Limited</t>
  </si>
  <si>
    <t>Kalidasa Road</t>
  </si>
  <si>
    <t>https://gobardhan.sbm.gov.in/p-details/4171</t>
  </si>
  <si>
    <t>CMIPL Koramangala</t>
  </si>
  <si>
    <t>Koramangala</t>
  </si>
  <si>
    <t>https://gobardhan.sbm.gov.in/p-details/4018</t>
  </si>
  <si>
    <t>EcoMeth energy Private Limited</t>
  </si>
  <si>
    <t>Solur</t>
  </si>
  <si>
    <t>https://gobardhan.sbm.gov.in/p-details/4123</t>
  </si>
  <si>
    <t>ANEKAL</t>
  </si>
  <si>
    <t>VANAKANAHALLI</t>
  </si>
  <si>
    <t>SOLURU</t>
  </si>
  <si>
    <t>Hycons Renewables Private Limited</t>
  </si>
  <si>
    <t>32/2</t>
  </si>
  <si>
    <t>https://gobardhan.sbm.gov.in/p-details/1175</t>
  </si>
  <si>
    <t>32/1, 32/3, 32/4 and 32/5</t>
  </si>
  <si>
    <t>https://gobardhan.sbm.gov.in/p-details/1176</t>
  </si>
  <si>
    <t>MM Greens Fuels LLP</t>
  </si>
  <si>
    <t>https://gobardhan.sbm.gov.in/p-details/4124</t>
  </si>
  <si>
    <t>Melgiri Green Energies Pvt. Ltd.</t>
  </si>
  <si>
    <t>https://gobardhan.sbm.gov.in/p-details/4122</t>
  </si>
  <si>
    <t>SAI TRINITY ENERGY PRIVATE LIMITED</t>
  </si>
  <si>
    <t>https://gobardhan.sbm.gov.in/p-details/2536</t>
  </si>
  <si>
    <t>BIDAR</t>
  </si>
  <si>
    <t xml:space="preserve">KADWAD                                            </t>
  </si>
  <si>
    <t>MIRZAPUR (M)</t>
  </si>
  <si>
    <t>RAVINDRA AND COMPANY LIMITED</t>
  </si>
  <si>
    <t>https://gobardhan.sbm.gov.in/p-details/4589</t>
  </si>
  <si>
    <t>INDUSTRIAL AREA, KOLHAR, BIDAR</t>
  </si>
  <si>
    <t>https://gobardhan.sbm.gov.in/p-details/2406</t>
  </si>
  <si>
    <t>YERRNALLI</t>
  </si>
  <si>
    <t>YERNALLI P&amp;D</t>
  </si>
  <si>
    <t xml:space="preserve">Shri Siddeshwara eco enterprises </t>
  </si>
  <si>
    <t>HUMNABAD ROD</t>
  </si>
  <si>
    <t>https://gobardhan.sbm.gov.in/p-details/3514</t>
  </si>
  <si>
    <t>CHAMARAJANAGARA</t>
  </si>
  <si>
    <t>CHAMARAJANAGAR</t>
  </si>
  <si>
    <t>MUKKADAHALLI</t>
  </si>
  <si>
    <t>KILALIPURA</t>
  </si>
  <si>
    <t>https://gobardhan.sbm.gov.in/p-details/969</t>
  </si>
  <si>
    <t xml:space="preserve">GUNDLUPET                                         </t>
  </si>
  <si>
    <t xml:space="preserve">HOREYALA                                          </t>
  </si>
  <si>
    <t>Hosapura</t>
  </si>
  <si>
    <t>ZAKINL BIO-FUELS &amp; ENERGY PRIVATE LIMITED</t>
  </si>
  <si>
    <t>https://gobardhan.sbm.gov.in/p-details/4519</t>
  </si>
  <si>
    <t>CHITRADURGA</t>
  </si>
  <si>
    <t>KURUDIHALLI</t>
  </si>
  <si>
    <t>https://gobardhan.sbm.gov.in/p-details/4301</t>
  </si>
  <si>
    <t>DAVANGERE</t>
  </si>
  <si>
    <t>NYAMATHI</t>
  </si>
  <si>
    <t xml:space="preserve">KENCHIKOPPA                                       </t>
  </si>
  <si>
    <t>KENCHIKOPPA</t>
  </si>
  <si>
    <t>https://gobardhan.sbm.gov.in/p-details/4139</t>
  </si>
  <si>
    <t>HAVERI</t>
  </si>
  <si>
    <t>RATTIHALLI</t>
  </si>
  <si>
    <t>HALLUR</t>
  </si>
  <si>
    <t>CHATNALLI</t>
  </si>
  <si>
    <t>Shrishaila Bio Industries LLP</t>
  </si>
  <si>
    <t>https://gobardhan.sbm.gov.in/p-details/3708</t>
  </si>
  <si>
    <t>RANEBENNUR</t>
  </si>
  <si>
    <t>KARUR</t>
  </si>
  <si>
    <t>Kyathi Green Energy Pvt ltd</t>
  </si>
  <si>
    <t>Kyathi Green Energy Pvt Ltd</t>
  </si>
  <si>
    <t>https://gobardhan.sbm.gov.in/p-details/1901</t>
  </si>
  <si>
    <t>SRISHAILA BIO INDUSTRIES LLP</t>
  </si>
  <si>
    <t>https://gobardhan.sbm.gov.in/p-details/3367</t>
  </si>
  <si>
    <t>SHIGGAON</t>
  </si>
  <si>
    <t>KONANAKERI</t>
  </si>
  <si>
    <t>https://gobardhan.sbm.gov.in/p-details/2684</t>
  </si>
  <si>
    <t>KALABURAGI</t>
  </si>
  <si>
    <t>AFZALPUR</t>
  </si>
  <si>
    <t>GOBBUR B</t>
  </si>
  <si>
    <t>GOBBUR-B</t>
  </si>
  <si>
    <t>https://gobardhan.sbm.gov.in/p-details/3732</t>
  </si>
  <si>
    <t>CHINCHOLI</t>
  </si>
  <si>
    <t>CHIMMAIDLAI</t>
  </si>
  <si>
    <t>SIDDHASIRI SOUHARDA SAHAKARI SANGHA NIYAMIT</t>
  </si>
  <si>
    <t>https://gobardhan.sbm.gov.in/p-details/2581</t>
  </si>
  <si>
    <t>KODAGU</t>
  </si>
  <si>
    <t>VIRAJPET</t>
  </si>
  <si>
    <t>SIDDAPURA</t>
  </si>
  <si>
    <t>SYMERGY PROJECTS PRIVATE LIMITED</t>
  </si>
  <si>
    <t>https://gobardhan.sbm.gov.in/p-details/2888</t>
  </si>
  <si>
    <t>KOLAR</t>
  </si>
  <si>
    <t>BANGARAPET</t>
  </si>
  <si>
    <t>SOOLIKUNTE</t>
  </si>
  <si>
    <t>HANCHALA</t>
  </si>
  <si>
    <t xml:space="preserve">MK Syngas Pvt Limited </t>
  </si>
  <si>
    <t>https://gobardhan.sbm.gov.in/p-details/3212</t>
  </si>
  <si>
    <t>MALUR</t>
  </si>
  <si>
    <t>SANTEHALLI</t>
  </si>
  <si>
    <t>SANTHEHALLY</t>
  </si>
  <si>
    <t>MAHINDRA &amp; MAHINDRA LIMITED</t>
  </si>
  <si>
    <t>https://gobardhan.sbm.gov.in/p-details/2275</t>
  </si>
  <si>
    <t>KOPPAL</t>
  </si>
  <si>
    <t xml:space="preserve">GULADALLI                                         </t>
  </si>
  <si>
    <t>GULADALLI</t>
  </si>
  <si>
    <t>https://gobardhan.sbm.gov.in/p-details/1229</t>
  </si>
  <si>
    <t>MANDYA</t>
  </si>
  <si>
    <t>MALVALLI</t>
  </si>
  <si>
    <t>https://gobardhan.sbm.gov.in/p-details/4060</t>
  </si>
  <si>
    <t>MANGALORE(DAKSHINA KANNADA)</t>
  </si>
  <si>
    <t>MUDUBIDARE</t>
  </si>
  <si>
    <t>BELUVAI</t>
  </si>
  <si>
    <t>Grassroots Energy Technologies India Pvt Ltd</t>
  </si>
  <si>
    <t>https://gobardhan.sbm.gov.in/p-details/3672</t>
  </si>
  <si>
    <t xml:space="preserve">oddoor </t>
  </si>
  <si>
    <t>Oddoor Energy Door No 2/66/(2), Thenka Yadapadavu,</t>
  </si>
  <si>
    <t>https://gobardhan.sbm.gov.in/p-details/3942</t>
  </si>
  <si>
    <t>Mangaluru</t>
  </si>
  <si>
    <t xml:space="preserve">GANJIMATA                                         </t>
  </si>
  <si>
    <t>THENKULIPDY</t>
  </si>
  <si>
    <t>ODDOOR ENERGY BIO CNG PROJECT</t>
  </si>
  <si>
    <t>https://gobardhan.sbm.gov.in/p-details/4104</t>
  </si>
  <si>
    <t>MYSURU</t>
  </si>
  <si>
    <t>HUNSUR</t>
  </si>
  <si>
    <t>BILIKERE</t>
  </si>
  <si>
    <t>MALLINATHAPURA</t>
  </si>
  <si>
    <t>https://gobardhan.sbm.gov.in/p-details/2891</t>
  </si>
  <si>
    <t>RAICHUR</t>
  </si>
  <si>
    <t>I G Petrochemicals Limited</t>
  </si>
  <si>
    <t>Heggasanahalli Village, Near Chicksugur Railway Station, Yadlapur Panchayat, Raichur</t>
  </si>
  <si>
    <t>https://gobardhan.sbm.gov.in/p-details/4525</t>
  </si>
  <si>
    <t>LINGSUGUR</t>
  </si>
  <si>
    <t>GUNTAGOL</t>
  </si>
  <si>
    <t>GONWATHA</t>
  </si>
  <si>
    <t>RAITHYODHYAMI GREEN ENERGY PVT LTD</t>
  </si>
  <si>
    <t>https://gobardhan.sbm.gov.in/p-details/2375</t>
  </si>
  <si>
    <t>RAMANAGARA</t>
  </si>
  <si>
    <t>Sustainable Impacts Pvt Ltd, Plot No 447, 3rd Phase KIADB Industrial Area, Harohalli, Kanakpura, Taluk, Bengaluru</t>
  </si>
  <si>
    <t>https://gobardhan.sbm.gov.in/p-details/3014</t>
  </si>
  <si>
    <t>UDUPI</t>
  </si>
  <si>
    <t>KUNDAPURA</t>
  </si>
  <si>
    <t>AJRI</t>
  </si>
  <si>
    <t>https://gobardhan.sbm.gov.in/p-details/2317</t>
  </si>
  <si>
    <t>VIJAYAPUR</t>
  </si>
  <si>
    <t>KOLHAR</t>
  </si>
  <si>
    <t xml:space="preserve">RONIHAL                                           </t>
  </si>
  <si>
    <t>GARASANGI BK</t>
  </si>
  <si>
    <t>https://gobardhan.sbm.gov.in/p-details/4087</t>
  </si>
  <si>
    <t>https://gobardhan.sbm.gov.in/p-details/4088</t>
  </si>
  <si>
    <t>METANO AIR ENERGY PRIVATE LIMITED</t>
  </si>
  <si>
    <t>Servey number 32,at savanahalli,post honaganahalli, T&amp;D Vijayapura</t>
  </si>
  <si>
    <t>https://gobardhan.sbm.gov.in/p-details/1134</t>
  </si>
  <si>
    <t>M/s SHIVAMRUTA FERTILIZER &amp; CNG PRIVATE LIMITED</t>
  </si>
  <si>
    <t xml:space="preserve">Mulvad KIADB Industrial Area, Vijayapur District, Karnataka </t>
  </si>
  <si>
    <t>https://gobardhan.sbm.gov.in/p-details/2663</t>
  </si>
  <si>
    <t>SHREE HOT SPOT INDUSTRIES</t>
  </si>
  <si>
    <t>SY. No. 65, Plot No. 100, Phase I, Industrial Area, Mulwad, Basvana Bagewadi, Vijayapura</t>
  </si>
  <si>
    <t>https://gobardhan.sbm.gov.in/p-details/1361</t>
  </si>
  <si>
    <t>YADGIR</t>
  </si>
  <si>
    <t>WADAGERA</t>
  </si>
  <si>
    <t>TUMAKURA</t>
  </si>
  <si>
    <t>TUMKUR</t>
  </si>
  <si>
    <t>CORE GREEN SUGAR AND FUELS PRIVATE LIMITED</t>
  </si>
  <si>
    <t>https://gobardhan.sbm.gov.in/p-details/2446</t>
  </si>
  <si>
    <t>THANAGUNDI</t>
  </si>
  <si>
    <t>HEDGIMADRA</t>
  </si>
  <si>
    <t>Mylara Green Power Pvt. Ltd.</t>
  </si>
  <si>
    <t>https://gobardhan.sbm.gov.in/p-details/3759</t>
  </si>
  <si>
    <t>ALAPPUZHA</t>
  </si>
  <si>
    <t>CHAMPAKULAM</t>
  </si>
  <si>
    <t>CHAMPAKKULAM</t>
  </si>
  <si>
    <t>W2Jwala Bioenergy Private Limited</t>
  </si>
  <si>
    <t>https://gobardhan.sbm.gov.in/p-details/1274</t>
  </si>
  <si>
    <t>ERNAKULAM</t>
  </si>
  <si>
    <t>Brahmapuram</t>
  </si>
  <si>
    <t>https://gobardhan.sbm.gov.in/p-details/3354</t>
  </si>
  <si>
    <t>KOTTAYAM</t>
  </si>
  <si>
    <t>KADUTHURUTHY</t>
  </si>
  <si>
    <t>MULAKULAM</t>
  </si>
  <si>
    <t>GREEN GEO FARMS PRIVATE LIMITED</t>
  </si>
  <si>
    <t>https://gobardhan.sbm.gov.in/p-details/3558</t>
  </si>
  <si>
    <t>PALAKKAD</t>
  </si>
  <si>
    <t>Opposite 220 KV Substation,</t>
  </si>
  <si>
    <t>https://gobardhan.sbm.gov.in/p-details/3603</t>
  </si>
  <si>
    <t>THRISSUR</t>
  </si>
  <si>
    <t>imc</t>
  </si>
  <si>
    <t>https://gobardhan.sbm.gov.in/p-details/2044</t>
  </si>
  <si>
    <t>ASHOKNAGAR</t>
  </si>
  <si>
    <t>SAHAWAJPUR</t>
  </si>
  <si>
    <t>SHAHBAJPUR</t>
  </si>
  <si>
    <t>VIDHYA GREEN FUELS PRIVATE LIMITED</t>
  </si>
  <si>
    <t>https://gobardhan.sbm.gov.in/p-details/1191</t>
  </si>
  <si>
    <t>BALAGHAT</t>
  </si>
  <si>
    <t>Dhansuwa</t>
  </si>
  <si>
    <t>DHANSUWA</t>
  </si>
  <si>
    <t>https://gobardhan.sbm.gov.in/p-details/4349</t>
  </si>
  <si>
    <t>WARASEONI</t>
  </si>
  <si>
    <t>BASI</t>
  </si>
  <si>
    <t>https://gobardhan.sbm.gov.in/p-details/1312</t>
  </si>
  <si>
    <t>SIRRA</t>
  </si>
  <si>
    <t>https://gobardhan.sbm.gov.in/p-details/2433</t>
  </si>
  <si>
    <t>NARODI</t>
  </si>
  <si>
    <t>NARWANJPAR</t>
  </si>
  <si>
    <t>M/s Samadhan Green Energy Private Limited</t>
  </si>
  <si>
    <t>https://gobardhan.sbm.gov.in/p-details/3250</t>
  </si>
  <si>
    <t>BARWANI</t>
  </si>
  <si>
    <t>THIKRI</t>
  </si>
  <si>
    <t>DATWADA</t>
  </si>
  <si>
    <t>Raj Rajeshwari GMT</t>
  </si>
  <si>
    <t>https://gobardhan.sbm.gov.in/p-details/1140</t>
  </si>
  <si>
    <t>GHATWA</t>
  </si>
  <si>
    <t>https://gobardhan.sbm.gov.in/p-details/2056</t>
  </si>
  <si>
    <t>BETUL</t>
  </si>
  <si>
    <t>MANDAI BUJURG</t>
  </si>
  <si>
    <t>KUMHARIYA</t>
  </si>
  <si>
    <t>Agarwal Steel Industry</t>
  </si>
  <si>
    <t>https://gobardhan.sbm.gov.in/p-details/3607</t>
  </si>
  <si>
    <t>BODIJUNAWANI</t>
  </si>
  <si>
    <t>https://gobardhan.sbm.gov.in/p-details/3953</t>
  </si>
  <si>
    <t>PRABHAT PATTAN</t>
  </si>
  <si>
    <t>NIMBOTI</t>
  </si>
  <si>
    <t>MALHARA</t>
  </si>
  <si>
    <t xml:space="preserve">Mayukh bio cng </t>
  </si>
  <si>
    <t xml:space="preserve">Mayukh Bio Cng </t>
  </si>
  <si>
    <t>https://gobardhan.sbm.gov.in/p-details/4365</t>
  </si>
  <si>
    <t>MAHADGAON</t>
  </si>
  <si>
    <t>MAHADGAON (MAHEDGAON)</t>
  </si>
  <si>
    <t>SHARV BIO CNG PVT LTD</t>
  </si>
  <si>
    <t>https://gobardhan.sbm.gov.in/p-details/2649</t>
  </si>
  <si>
    <t>BHIMPUR</t>
  </si>
  <si>
    <t>RATAMATI</t>
  </si>
  <si>
    <t>https://gobardhan.sbm.gov.in/p-details/4148</t>
  </si>
  <si>
    <t>KHAMBARA</t>
  </si>
  <si>
    <t xml:space="preserve">Venktesh decor </t>
  </si>
  <si>
    <t xml:space="preserve">venktesh decor private limited </t>
  </si>
  <si>
    <t>https://gobardhan.sbm.gov.in/p-details/4464</t>
  </si>
  <si>
    <t>BHIND</t>
  </si>
  <si>
    <t>GOHAD</t>
  </si>
  <si>
    <t>MAGHAN</t>
  </si>
  <si>
    <t>https://gobardhan.sbm.gov.in/p-details/3246</t>
  </si>
  <si>
    <t>BHOPAL</t>
  </si>
  <si>
    <t>PHANDA</t>
  </si>
  <si>
    <t>AADAMPUR CHHAWANI</t>
  </si>
  <si>
    <t>https://gobardhan.sbm.gov.in/p-details/4320</t>
  </si>
  <si>
    <t>BHOPAL RNG PRIVATE LIMITED</t>
  </si>
  <si>
    <t>Adampur Trenching ground</t>
  </si>
  <si>
    <t>https://gobardhan.sbm.gov.in/p-details/1184</t>
  </si>
  <si>
    <t>BERASIA</t>
  </si>
  <si>
    <t>HABIBGANJ</t>
  </si>
  <si>
    <t>Mushroom World Umbrella Ltd</t>
  </si>
  <si>
    <t>https://gobardhan.sbm.gov.in/p-details/3448</t>
  </si>
  <si>
    <t>SIKANDARABAD</t>
  </si>
  <si>
    <t>INNOVATIVE TRANSIT TECHNOLOGIES PVT LTD</t>
  </si>
  <si>
    <t>https://gobardhan.sbm.gov.in/p-details/3228</t>
  </si>
  <si>
    <t>SAISTA KHEDI</t>
  </si>
  <si>
    <t>PIPALIYA DHAKAD</t>
  </si>
  <si>
    <t>PALIWAL BIO ENERGY PVT LTD</t>
  </si>
  <si>
    <t>Paliwal Bio Energy Pvt ltd</t>
  </si>
  <si>
    <t>https://gobardhan.sbm.gov.in/p-details/1380</t>
  </si>
  <si>
    <t>PARICHAY GREEN ENERGY PRIVATE LIMITED</t>
  </si>
  <si>
    <t xml:space="preserve">PARICHAY GREEN ENERGY PRIVATE LIMITED </t>
  </si>
  <si>
    <t>FLAT NO. S-5, 2nd FLOOR, TAPADIYA COMPLEX, MARWARI ROAD</t>
  </si>
  <si>
    <t>https://gobardhan.sbm.gov.in/p-details/3472</t>
  </si>
  <si>
    <t>BARKHEDI ABDULLAH</t>
  </si>
  <si>
    <t>BARKHEDI ABDULLA</t>
  </si>
  <si>
    <t>Shri Dayoday Urja Evam Jaivik Khaad Pvt Ltd</t>
  </si>
  <si>
    <t>https://gobardhan.sbm.gov.in/p-details/746</t>
  </si>
  <si>
    <t>CHHATARPUR</t>
  </si>
  <si>
    <t>KHARAKA</t>
  </si>
  <si>
    <t>S3 Fuel Pvt Ltd</t>
  </si>
  <si>
    <t>https://gobardhan.sbm.gov.in/p-details/1132</t>
  </si>
  <si>
    <t>CHHINDWARA</t>
  </si>
  <si>
    <t>PANDHURNA</t>
  </si>
  <si>
    <t>BANGAON</t>
  </si>
  <si>
    <t>HARDOLI</t>
  </si>
  <si>
    <t>2.5 MT BIOGAS AND BIO FERTILISER PROJECT</t>
  </si>
  <si>
    <t>RNP URJA LLP</t>
  </si>
  <si>
    <t>https://gobardhan.sbm.gov.in/p-details/4146</t>
  </si>
  <si>
    <t>CHICHOLIBAD</t>
  </si>
  <si>
    <t>CHICHO BAD</t>
  </si>
  <si>
    <t>ECOSPHERE GREEN ENERGY PRIVATE LIMITED</t>
  </si>
  <si>
    <t>https://gobardhan.sbm.gov.in/p-details/4487</t>
  </si>
  <si>
    <t>AMARWARA</t>
  </si>
  <si>
    <t>SINGODI</t>
  </si>
  <si>
    <t>Precise Chems</t>
  </si>
  <si>
    <t>https://gobardhan.sbm.gov.in/p-details/3176</t>
  </si>
  <si>
    <t>Napiergen Technologies</t>
  </si>
  <si>
    <t>Napiergen Technologies LLP</t>
  </si>
  <si>
    <t>https://gobardhan.sbm.gov.in/p-details/3728</t>
  </si>
  <si>
    <t>Bohna</t>
  </si>
  <si>
    <t>BOHNA</t>
  </si>
  <si>
    <t>ONE MARCHE GREEN ENERGY PRIVATE LIMITED</t>
  </si>
  <si>
    <t>https://gobardhan.sbm.gov.in/p-details/4537</t>
  </si>
  <si>
    <t>DAMOH</t>
  </si>
  <si>
    <t xml:space="preserve">PATHARIYA                                         </t>
  </si>
  <si>
    <t>RANGIR</t>
  </si>
  <si>
    <t>G AND N GREEN ENERGY PRIVATE LIMITED</t>
  </si>
  <si>
    <t>https://gobardhan.sbm.gov.in/p-details/4070</t>
  </si>
  <si>
    <t>DATIA</t>
  </si>
  <si>
    <t xml:space="preserve">SEONDHA                                           </t>
  </si>
  <si>
    <t>Khaduwa</t>
  </si>
  <si>
    <t>KHADAUA</t>
  </si>
  <si>
    <t>Parvati Sweetners and Power Private Limited</t>
  </si>
  <si>
    <t>Indergarh</t>
  </si>
  <si>
    <t>https://gobardhan.sbm.gov.in/p-details/4029</t>
  </si>
  <si>
    <t>DEWAS</t>
  </si>
  <si>
    <t>SONKATCH</t>
  </si>
  <si>
    <t>KANKADDA</t>
  </si>
  <si>
    <t>SIKKHEDI</t>
  </si>
  <si>
    <t>Anaadi Green Private Limited</t>
  </si>
  <si>
    <t>https://gobardhan.sbm.gov.in/p-details/2808</t>
  </si>
  <si>
    <t>30/1 Village - Bamni Buzurg, Tehsil - Satwas, District‚Äì Dewas, Madhya Pradesh-455459</t>
  </si>
  <si>
    <t>https://gobardhan.sbm.gov.in/p-details/3987</t>
  </si>
  <si>
    <t>DHAR</t>
  </si>
  <si>
    <t>BADNAWAR</t>
  </si>
  <si>
    <t>Kasyap Sweetners Pvt Ltd</t>
  </si>
  <si>
    <t>https://gobardhan.sbm.gov.in/p-details/3635</t>
  </si>
  <si>
    <t>DINDORI</t>
  </si>
  <si>
    <t xml:space="preserve">AMARPUR                                           </t>
  </si>
  <si>
    <t>KISALPURI</t>
  </si>
  <si>
    <t>KISALPURI MAL.</t>
  </si>
  <si>
    <t xml:space="preserve">Livelihood Care Foundation </t>
  </si>
  <si>
    <t>https://gobardhan.sbm.gov.in/p-details/4436</t>
  </si>
  <si>
    <t>GUNA</t>
  </si>
  <si>
    <t>NEGMA</t>
  </si>
  <si>
    <t>CBG Organics Private Limited</t>
  </si>
  <si>
    <t>https://gobardhan.sbm.gov.in/p-details/3622</t>
  </si>
  <si>
    <t>BILONIA</t>
  </si>
  <si>
    <t>BILONIYA</t>
  </si>
  <si>
    <t>https://gobardhan.sbm.gov.in/p-details/3958</t>
  </si>
  <si>
    <t>GWALIOR</t>
  </si>
  <si>
    <t>Arnavi Agrofin &amp; Infra Services</t>
  </si>
  <si>
    <t>Near krishi upaj mandi , khasra 2941/1/5 Pichhore</t>
  </si>
  <si>
    <t>https://gobardhan.sbm.gov.in/p-details/3459</t>
  </si>
  <si>
    <t>DABRA</t>
  </si>
  <si>
    <t>SALBAI</t>
  </si>
  <si>
    <t>SALWAI</t>
  </si>
  <si>
    <t xml:space="preserve">PARTNERSHIP </t>
  </si>
  <si>
    <t>https://gobardhan.sbm.gov.in/p-details/3208</t>
  </si>
  <si>
    <t>CBG &amp; FOM, Laltipara</t>
  </si>
  <si>
    <t>Sudarshan FInance Company</t>
  </si>
  <si>
    <t>Laltipara</t>
  </si>
  <si>
    <t>https://gobardhan.sbm.gov.in/p-details/3504</t>
  </si>
  <si>
    <t>GHATIGAON</t>
  </si>
  <si>
    <t>GHATIGAON (BARAI)</t>
  </si>
  <si>
    <t>CBG Plant Gwalior</t>
  </si>
  <si>
    <t>https://gobardhan.sbm.gov.in/p-details/1339</t>
  </si>
  <si>
    <t>MORAR</t>
  </si>
  <si>
    <t>IOCL CBG GWALIOR</t>
  </si>
  <si>
    <t>MUNICIPAL CORPORATION GWALIOR</t>
  </si>
  <si>
    <t>Morar</t>
  </si>
  <si>
    <t>https://gobardhan.sbm.gov.in/p-details/847</t>
  </si>
  <si>
    <t>BHITARWAR</t>
  </si>
  <si>
    <t>EKHARA</t>
  </si>
  <si>
    <t>CHHIRATA</t>
  </si>
  <si>
    <t>Ramswaroop Biomass Energy LLP</t>
  </si>
  <si>
    <t>https://gobardhan.sbm.gov.in/p-details/4017</t>
  </si>
  <si>
    <t>HOSHANGABAD</t>
  </si>
  <si>
    <t>KESLA</t>
  </si>
  <si>
    <t>Shreebalajibiocng Private Limited</t>
  </si>
  <si>
    <t>https://gobardhan.sbm.gov.in/p-details/3816</t>
  </si>
  <si>
    <t>Heda Bio Energy Private Limited</t>
  </si>
  <si>
    <t>Plot 178,179/180 Kiratpur Industrial Area, Itarsi - 461111</t>
  </si>
  <si>
    <t>https://gobardhan.sbm.gov.in/p-details/4116</t>
  </si>
  <si>
    <t>INDORE</t>
  </si>
  <si>
    <t>SANWER</t>
  </si>
  <si>
    <t>VYASKHEDI</t>
  </si>
  <si>
    <t>MELKALMA</t>
  </si>
  <si>
    <t>None</t>
  </si>
  <si>
    <t>https://gobardhan.sbm.gov.in/p-details/4216</t>
  </si>
  <si>
    <t>https://gobardhan.sbm.gov.in/p-details/4218</t>
  </si>
  <si>
    <t>INDORE- PROJECT -20 TPD</t>
  </si>
  <si>
    <t>Survey no 292- Tejpur Garhbarhi Village, -Choitram Sabji Mandi</t>
  </si>
  <si>
    <t>https://gobardhan.sbm.gov.in/p-details/1079</t>
  </si>
  <si>
    <t>DAKACHAYA</t>
  </si>
  <si>
    <t>DAKACHYA</t>
  </si>
  <si>
    <t>https://gobardhan.sbm.gov.in/p-details/4311</t>
  </si>
  <si>
    <t>INDORE CLEAN ENERGY PRIVATE LIMITED</t>
  </si>
  <si>
    <t>Nemaver Road</t>
  </si>
  <si>
    <t>https://gobardhan.sbm.gov.in/p-details/1141</t>
  </si>
  <si>
    <t>Swaaha BioCNG Plant Kabitkhedi</t>
  </si>
  <si>
    <t>Swaaha Renewable Energy Private Limited</t>
  </si>
  <si>
    <t>Kabitkhedi</t>
  </si>
  <si>
    <t>https://gobardhan.sbm.gov.in/p-details/4550</t>
  </si>
  <si>
    <t>JABALPUR</t>
  </si>
  <si>
    <t>BIO CNG PLANT AT JABALPUR</t>
  </si>
  <si>
    <t>ENVIROCARE CBG PRIVATE LIMITED</t>
  </si>
  <si>
    <t>Karonda Nala Bypass Panagar Road</t>
  </si>
  <si>
    <t>https://gobardhan.sbm.gov.in/p-details/2287</t>
  </si>
  <si>
    <t>KUNDAM</t>
  </si>
  <si>
    <t>https://gobardhan.sbm.gov.in/p-details/2572</t>
  </si>
  <si>
    <t xml:space="preserve">PATAN                                             </t>
  </si>
  <si>
    <t>LUHARI(KANTI)</t>
  </si>
  <si>
    <t>LUHARI</t>
  </si>
  <si>
    <t>https://gobardhan.sbm.gov.in/p-details/4352</t>
  </si>
  <si>
    <t>SIHORA</t>
  </si>
  <si>
    <t>AMAGWAN</t>
  </si>
  <si>
    <t>GHANA</t>
  </si>
  <si>
    <t>MAHAKAUSHAL AGRICROP INDIA PVT LTD</t>
  </si>
  <si>
    <t>https://gobardhan.sbm.gov.in/p-details/3524</t>
  </si>
  <si>
    <t>KHANDWA(EAST NIMAR)</t>
  </si>
  <si>
    <t>Khandwa M. Corp.</t>
  </si>
  <si>
    <t xml:space="preserve">kabristan road </t>
  </si>
  <si>
    <t>https://gobardhan.sbm.gov.in/p-details/2495</t>
  </si>
  <si>
    <t xml:space="preserve">CHHAIGAON MAKHAN                                  </t>
  </si>
  <si>
    <t>SURGAON JOSHI</t>
  </si>
  <si>
    <t>https://gobardhan.sbm.gov.in/p-details/4028</t>
  </si>
  <si>
    <t>KHANDWA</t>
  </si>
  <si>
    <t>Bhawsinghpura</t>
  </si>
  <si>
    <t>BHAWSINGHPURA</t>
  </si>
  <si>
    <t>NIMAD GREEN ENERGY PRIVATE LIMITED</t>
  </si>
  <si>
    <t>https://gobardhan.sbm.gov.in/p-details/4221</t>
  </si>
  <si>
    <t>JASWADI</t>
  </si>
  <si>
    <t>R H ENERGY</t>
  </si>
  <si>
    <t>https://gobardhan.sbm.gov.in/p-details/2647</t>
  </si>
  <si>
    <t>KHARGONE</t>
  </si>
  <si>
    <t>KASRAWAD</t>
  </si>
  <si>
    <t>BORAWA</t>
  </si>
  <si>
    <t>GO FUTURE FUEL LLP</t>
  </si>
  <si>
    <t>https://gobardhan.sbm.gov.in/p-details/2538</t>
  </si>
  <si>
    <t>Makundpura</t>
  </si>
  <si>
    <t>MAKUNDPURA</t>
  </si>
  <si>
    <t>https://gobardhan.sbm.gov.in/p-details/4378</t>
  </si>
  <si>
    <t>BARWAH</t>
  </si>
  <si>
    <t>BALWADA</t>
  </si>
  <si>
    <t>Narmada Rajhans Green Energy Private Limited</t>
  </si>
  <si>
    <t>https://gobardhan.sbm.gov.in/p-details/3052</t>
  </si>
  <si>
    <t>MANDSAUR</t>
  </si>
  <si>
    <t xml:space="preserve">MALHARGARH                                        </t>
  </si>
  <si>
    <t>BAHI</t>
  </si>
  <si>
    <t>BAHI PARASNATH</t>
  </si>
  <si>
    <t>https://gobardhan.sbm.gov.in/p-details/4571</t>
  </si>
  <si>
    <t xml:space="preserve">SITAMAU                                           </t>
  </si>
  <si>
    <t>Khanderiya Kachar</t>
  </si>
  <si>
    <t>KELUKHEDI</t>
  </si>
  <si>
    <t>Jain BioGreen Industries</t>
  </si>
  <si>
    <t>https://gobardhan.sbm.gov.in/p-details/4194</t>
  </si>
  <si>
    <t>LUNAHEDA</t>
  </si>
  <si>
    <t>https://gobardhan.sbm.gov.in/p-details/4538</t>
  </si>
  <si>
    <t>MORENA</t>
  </si>
  <si>
    <t>SAATVIK AGRO PROCESSORS PRIVATE LIMITED</t>
  </si>
  <si>
    <t>plot no 32,33,40,41 sitapur Industrial area phase 2, Morena , MP</t>
  </si>
  <si>
    <t>https://gobardhan.sbm.gov.in/p-details/4250</t>
  </si>
  <si>
    <t>Gomitra</t>
  </si>
  <si>
    <t>WAREHOUSE ROAD</t>
  </si>
  <si>
    <t>https://gobardhan.sbm.gov.in/p-details/4438</t>
  </si>
  <si>
    <t>NARSINGHPUR</t>
  </si>
  <si>
    <t>SAINKHEDA</t>
  </si>
  <si>
    <t>Chirah Kalan</t>
  </si>
  <si>
    <t>CHIRAHKALA</t>
  </si>
  <si>
    <t>AGROGRID GREEN ENERGY LLP</t>
  </si>
  <si>
    <t>https://gobardhan.sbm.gov.in/p-details/4223</t>
  </si>
  <si>
    <t>BABAI CHICHALI</t>
  </si>
  <si>
    <t>PATKUHI</t>
  </si>
  <si>
    <t>DONGRAKHOH</t>
  </si>
  <si>
    <t>Shriji Global Infra</t>
  </si>
  <si>
    <t>https://gobardhan.sbm.gov.in/p-details/3352</t>
  </si>
  <si>
    <t>ADEGAON KALAN</t>
  </si>
  <si>
    <t>Narmada Sugar Pvt Ltd</t>
  </si>
  <si>
    <t>a</t>
  </si>
  <si>
    <t>https://gobardhan.sbm.gov.in/p-details/1291</t>
  </si>
  <si>
    <t>NEEMUCH</t>
  </si>
  <si>
    <t>BIG C RENEWABLE ENERGY PRIVATE LIMITED</t>
  </si>
  <si>
    <t>MPIDC Land Village Gwal Daviya Tehsil Jiran</t>
  </si>
  <si>
    <t>https://gobardhan.sbm.gov.in/p-details/4152</t>
  </si>
  <si>
    <t>PANNA</t>
  </si>
  <si>
    <t xml:space="preserve">PANNA                                             </t>
  </si>
  <si>
    <t>PHULWARI</t>
  </si>
  <si>
    <t>https://gobardhan.sbm.gov.in/p-details/4514</t>
  </si>
  <si>
    <t>PAWAI</t>
  </si>
  <si>
    <t>TAI</t>
  </si>
  <si>
    <t>https://gobardhan.sbm.gov.in/p-details/4515</t>
  </si>
  <si>
    <t>RAISEN</t>
  </si>
  <si>
    <t>GOHARGANJ</t>
  </si>
  <si>
    <t xml:space="preserve">RAISEN BIOCNG PRIVATE LIMITED </t>
  </si>
  <si>
    <t>https://gobardhan.sbm.gov.in/p-details/3967</t>
  </si>
  <si>
    <t>SANCHI</t>
  </si>
  <si>
    <t>CHILWAHA</t>
  </si>
  <si>
    <t>KAPARDI BIO ENERGY PRIVATE LIMITED</t>
  </si>
  <si>
    <t>https://gobardhan.sbm.gov.in/p-details/4065</t>
  </si>
  <si>
    <t>BAGOUD</t>
  </si>
  <si>
    <t>BARAIKHAS</t>
  </si>
  <si>
    <t>Mushroom World Umbrella Limited</t>
  </si>
  <si>
    <t>https://gobardhan.sbm.gov.in/p-details/3195</t>
  </si>
  <si>
    <t xml:space="preserve">UDAIPURA                                          </t>
  </si>
  <si>
    <t>TIMRAWAN</t>
  </si>
  <si>
    <t>GAHLAWAN</t>
  </si>
  <si>
    <t>NBPL 03 TPD CBG Plant</t>
  </si>
  <si>
    <t>https://gobardhan.sbm.gov.in/p-details/4534</t>
  </si>
  <si>
    <t>TARAWALI</t>
  </si>
  <si>
    <t>DEWALKHEDI</t>
  </si>
  <si>
    <t>Priistine green energy</t>
  </si>
  <si>
    <t>PRIISTINE FOODORGANICA FARMER PRODUCER COMPANY LIMITED</t>
  </si>
  <si>
    <t>https://gobardhan.sbm.gov.in/p-details/3585</t>
  </si>
  <si>
    <t>RAMRAJ BIO CNG PRIVATE LIMITED</t>
  </si>
  <si>
    <t>R2-10-574</t>
  </si>
  <si>
    <t>https://gobardhan.sbm.gov.in/p-details/4227</t>
  </si>
  <si>
    <t>JAMUNIYA</t>
  </si>
  <si>
    <t>https://gobardhan.sbm.gov.in/p-details/2861</t>
  </si>
  <si>
    <t>BAGPIPLIYA</t>
  </si>
  <si>
    <t>BAG PIPLIYA</t>
  </si>
  <si>
    <t>YASH BIOGREEN PRIVATE LIMITED</t>
  </si>
  <si>
    <t>TRUE GAS LIMITED</t>
  </si>
  <si>
    <t>https://gobardhan.sbm.gov.in/p-details/3899</t>
  </si>
  <si>
    <t>KACHARI</t>
  </si>
  <si>
    <t>Bionue Energy Private Limited</t>
  </si>
  <si>
    <t>https://gobardhan.sbm.gov.in/p-details/3979</t>
  </si>
  <si>
    <t>SWARNTARA BUILDCON LLP</t>
  </si>
  <si>
    <t>Industrial Area</t>
  </si>
  <si>
    <t>https://gobardhan.sbm.gov.in/p-details/4198</t>
  </si>
  <si>
    <t>RATLAM</t>
  </si>
  <si>
    <t>VASP INFRASTRUCTURE PRIVATE LIMITED</t>
  </si>
  <si>
    <t>https://gobardhan.sbm.gov.in/p-details/4197</t>
  </si>
  <si>
    <t xml:space="preserve">PIPLODA                                           </t>
  </si>
  <si>
    <t>SOHANGAR</t>
  </si>
  <si>
    <t>https://gobardhan.sbm.gov.in/p-details/4195</t>
  </si>
  <si>
    <t>Karmadi</t>
  </si>
  <si>
    <t>KARMADI</t>
  </si>
  <si>
    <t>https://gobardhan.sbm.gov.in/p-details/4050</t>
  </si>
  <si>
    <t>REWA</t>
  </si>
  <si>
    <t xml:space="preserve">TEONTHAR                                          </t>
  </si>
  <si>
    <t>TANGAHA</t>
  </si>
  <si>
    <t>TAGAHA</t>
  </si>
  <si>
    <t>https://gobardhan.sbm.gov.in/p-details/4397</t>
  </si>
  <si>
    <t>JAWA</t>
  </si>
  <si>
    <t>RAULI</t>
  </si>
  <si>
    <t>PATHAT</t>
  </si>
  <si>
    <t>Danishri Agritech Solution Private Limited</t>
  </si>
  <si>
    <t>https://gobardhan.sbm.gov.in/p-details/3449</t>
  </si>
  <si>
    <t>KOSTHA</t>
  </si>
  <si>
    <t>KOSHTA</t>
  </si>
  <si>
    <t>https://gobardhan.sbm.gov.in/p-details/3727</t>
  </si>
  <si>
    <t>Csc Rudresh Farmer Producer Company Limited</t>
  </si>
  <si>
    <t>BARYANKALA MAUGANJ</t>
  </si>
  <si>
    <t>https://gobardhan.sbm.gov.in/p-details/3594</t>
  </si>
  <si>
    <t>SAGAR</t>
  </si>
  <si>
    <t xml:space="preserve">BINA                                              </t>
  </si>
  <si>
    <t>BEDHAI</t>
  </si>
  <si>
    <t>https://gobardhan.sbm.gov.in/p-details/4117</t>
  </si>
  <si>
    <t>REHLI</t>
  </si>
  <si>
    <t>GUDA KALAN</t>
  </si>
  <si>
    <t>Shivansh Bio Chemical private limited</t>
  </si>
  <si>
    <t>https://gobardhan.sbm.gov.in/p-details/3779</t>
  </si>
  <si>
    <t>Pamakhedi (P)</t>
  </si>
  <si>
    <t>PAMAKHEDI</t>
  </si>
  <si>
    <t>VIDHYAVANSHI BIOFUELS LLP</t>
  </si>
  <si>
    <t>https://gobardhan.sbm.gov.in/p-details/4380</t>
  </si>
  <si>
    <t>SATNA</t>
  </si>
  <si>
    <t>SOHAWAL</t>
  </si>
  <si>
    <t>MADHOGARH</t>
  </si>
  <si>
    <t>MADHAWGDHA</t>
  </si>
  <si>
    <t>https://gobardhan.sbm.gov.in/p-details/3310</t>
  </si>
  <si>
    <t>NAGOD</t>
  </si>
  <si>
    <t>BACHMAI</t>
  </si>
  <si>
    <t>BAMHAUR</t>
  </si>
  <si>
    <t>https://gobardhan.sbm.gov.in/p-details/4338</t>
  </si>
  <si>
    <t>SEHORE</t>
  </si>
  <si>
    <t xml:space="preserve">BUDNI                                             </t>
  </si>
  <si>
    <t>BORDHI</t>
  </si>
  <si>
    <t>https://gobardhan.sbm.gov.in/p-details/4599</t>
  </si>
  <si>
    <t>CORRECTED: raw gas_production_capacity (16,027) contradicted by this row's own project_name ("7.5 TPD CBG TRUE GAS PLANT"), used instead. Cross-check: stated feedstock capacity (118 t/day) implies ~4.7 TPD at the 25:1 feedstock ratio - same order of magnitude, corroborating.</t>
  </si>
  <si>
    <t xml:space="preserve">ICHHAWAR                                          </t>
  </si>
  <si>
    <t>MOLGA</t>
  </si>
  <si>
    <t>AGRAWAL SMARTGEN ENERGY LLP</t>
  </si>
  <si>
    <t>https://gobardhan.sbm.gov.in/p-details/4508</t>
  </si>
  <si>
    <t>ASHTA</t>
  </si>
  <si>
    <t>BAGER</t>
  </si>
  <si>
    <t>Aastha BioCng</t>
  </si>
  <si>
    <t>Aastha NextGen LLP</t>
  </si>
  <si>
    <t>https://gobardhan.sbm.gov.in/p-details/3322</t>
  </si>
  <si>
    <t>SINGAR CHORI</t>
  </si>
  <si>
    <t>SINGARCHORI</t>
  </si>
  <si>
    <t>Anaergia Fuels Bio-CNG plant ashta</t>
  </si>
  <si>
    <t>ANAERGIA FUELS PRIVATE LIMITED</t>
  </si>
  <si>
    <t>Dargah colony katabagh</t>
  </si>
  <si>
    <t>https://gobardhan.sbm.gov.in/p-details/728</t>
  </si>
  <si>
    <t>BORKHEDA</t>
  </si>
  <si>
    <t>BOR KHEDA</t>
  </si>
  <si>
    <t>KP Bio gas</t>
  </si>
  <si>
    <t>https://gobardhan.sbm.gov.in/p-details/2630</t>
  </si>
  <si>
    <t>KP bio gas1</t>
  </si>
  <si>
    <t xml:space="preserve">KP bio gas 1 </t>
  </si>
  <si>
    <t>https://gobardhan.sbm.gov.in/p-details/3264</t>
  </si>
  <si>
    <t>MUBARAKPUR</t>
  </si>
  <si>
    <t>https://gobardhan.sbm.gov.in/p-details/4391</t>
  </si>
  <si>
    <t>SEONI</t>
  </si>
  <si>
    <t>KEOLARI</t>
  </si>
  <si>
    <t>UGALI</t>
  </si>
  <si>
    <t>UGLI</t>
  </si>
  <si>
    <t>GJSNS WELFARE FOUNDATION</t>
  </si>
  <si>
    <t>https://gobardhan.sbm.gov.in/p-details/2445</t>
  </si>
  <si>
    <t>CHHAPARA</t>
  </si>
  <si>
    <t>GORAKHPUR</t>
  </si>
  <si>
    <t>Ganpatlal ji Ashok Kumar Chourasia</t>
  </si>
  <si>
    <t>https://gobardhan.sbm.gov.in/p-details/4196</t>
  </si>
  <si>
    <t>https://gobardhan.sbm.gov.in/p-details/2245</t>
  </si>
  <si>
    <t xml:space="preserve">LAKHNADON                                         </t>
  </si>
  <si>
    <t>KHURSIPAR</t>
  </si>
  <si>
    <t>SUSTAGENIX FUEL PRIVATE LIMITED</t>
  </si>
  <si>
    <t>https://gobardhan.sbm.gov.in/p-details/4483</t>
  </si>
  <si>
    <t>SHAJAPUR</t>
  </si>
  <si>
    <t xml:space="preserve">MOMAN BADODIA                                     </t>
  </si>
  <si>
    <t>MOMANBARODIYA</t>
  </si>
  <si>
    <t>MOMAN BADODIYA</t>
  </si>
  <si>
    <t>https://gobardhan.sbm.gov.in/p-details/4119</t>
  </si>
  <si>
    <t>SINGRAULI</t>
  </si>
  <si>
    <t>WAIDHAN</t>
  </si>
  <si>
    <t>BARAHPAN</t>
  </si>
  <si>
    <t>https://gobardhan.sbm.gov.in/p-details/4039</t>
  </si>
  <si>
    <t>UJJAIN</t>
  </si>
  <si>
    <t>Ujjain Municipal Corporation</t>
  </si>
  <si>
    <t xml:space="preserve">Vegetable Market, Maksi Road </t>
  </si>
  <si>
    <t>https://gobardhan.sbm.gov.in/p-details/2603</t>
  </si>
  <si>
    <t>Khasra No. 279 Village Harniyakhedi, District Ujjain, Madhya Pradesh</t>
  </si>
  <si>
    <t>https://gobardhan.sbm.gov.in/p-details/3817</t>
  </si>
  <si>
    <t>VIDISHA</t>
  </si>
  <si>
    <t>BASODA</t>
  </si>
  <si>
    <t>MASOODPUR</t>
  </si>
  <si>
    <t>https://gobardhan.sbm.gov.in/p-details/1257</t>
  </si>
  <si>
    <t>SAYAR</t>
  </si>
  <si>
    <t>Bright Energy</t>
  </si>
  <si>
    <t>https://gobardhan.sbm.gov.in/p-details/3653</t>
  </si>
  <si>
    <t>AHMEDNAGAR</t>
  </si>
  <si>
    <t xml:space="preserve">SHRIRAMPUR                                        </t>
  </si>
  <si>
    <t>Undirgaon</t>
  </si>
  <si>
    <t>UNDIRGAON</t>
  </si>
  <si>
    <t>AGROBABA PRODUCER COMPANY LIMITED</t>
  </si>
  <si>
    <t>https://gobardhan.sbm.gov.in/p-details/4135</t>
  </si>
  <si>
    <t>PATHARDI</t>
  </si>
  <si>
    <t>TISGAON</t>
  </si>
  <si>
    <t>Cnewable Energy Solutions Pvt Ltd</t>
  </si>
  <si>
    <t>https://gobardhan.sbm.gov.in/p-details/1295</t>
  </si>
  <si>
    <t>KARJAT</t>
  </si>
  <si>
    <t>MIRAJAGAON</t>
  </si>
  <si>
    <t>MIRAJGAON</t>
  </si>
  <si>
    <t xml:space="preserve">DIVYA GREEN ENERGY </t>
  </si>
  <si>
    <t>https://gobardhan.sbm.gov.in/p-details/2518</t>
  </si>
  <si>
    <t>SANGAMNER</t>
  </si>
  <si>
    <t>PIMPALGOAN DEPHA</t>
  </si>
  <si>
    <t>KHANDERIWADI</t>
  </si>
  <si>
    <t>Eco Vista Green Energy Private Limited</t>
  </si>
  <si>
    <t>https://gobardhan.sbm.gov.in/p-details/1303</t>
  </si>
  <si>
    <t xml:space="preserve">PARNER                                            </t>
  </si>
  <si>
    <t xml:space="preserve">DHOTRE  BK.                                       </t>
  </si>
  <si>
    <t>DHOTRE BK.</t>
  </si>
  <si>
    <t>HarvestEco Biofuels &amp; Fertilizer Pvt Ltd</t>
  </si>
  <si>
    <t>Harvesteco Biofuels &amp; Fertilizer Pvt Ltd</t>
  </si>
  <si>
    <t>https://gobardhan.sbm.gov.in/p-details/4096</t>
  </si>
  <si>
    <t>NEVASA</t>
  </si>
  <si>
    <t>SHIRASGAO</t>
  </si>
  <si>
    <t>SHIRASGAON</t>
  </si>
  <si>
    <t>Jyotirmayee CBG Plant</t>
  </si>
  <si>
    <t>Jyotirmayee Green Energie Private Limited</t>
  </si>
  <si>
    <t>https://gobardhan.sbm.gov.in/p-details/2755</t>
  </si>
  <si>
    <t>SHRIGONDA</t>
  </si>
  <si>
    <t>PIMPALGAON PISA</t>
  </si>
  <si>
    <t>Natural Cbg Plant</t>
  </si>
  <si>
    <t>Natural Biofertilizer Private Limited</t>
  </si>
  <si>
    <t>https://gobardhan.sbm.gov.in/p-details/2839</t>
  </si>
  <si>
    <t>RAHURI</t>
  </si>
  <si>
    <t>KENDAL BK.</t>
  </si>
  <si>
    <t>PASAYADAN BIO ENERGY</t>
  </si>
  <si>
    <t>https://gobardhan.sbm.gov.in/p-details/4177</t>
  </si>
  <si>
    <t>SHEVGAON</t>
  </si>
  <si>
    <t>PRABHUWADGAON</t>
  </si>
  <si>
    <t>Rajviz Bio Fuels</t>
  </si>
  <si>
    <t>Rajviz Private Limited</t>
  </si>
  <si>
    <t>https://gobardhan.sbm.gov.in/p-details/2593</t>
  </si>
  <si>
    <t>SAMBHAJI TARDE BIO ENERGY</t>
  </si>
  <si>
    <t>https://gobardhan.sbm.gov.in/p-details/1174</t>
  </si>
  <si>
    <t>KOPARGAON</t>
  </si>
  <si>
    <t>SHINGANAPUR</t>
  </si>
  <si>
    <t>SINGNAPUR (CT)</t>
  </si>
  <si>
    <t>Sahakar Maharshi Shankarrao Kolhe Sahakari Sakhar Karkhana Ltd</t>
  </si>
  <si>
    <t>https://gobardhan.sbm.gov.in/p-details/3877</t>
  </si>
  <si>
    <t>GIDEGAO</t>
  </si>
  <si>
    <t>GIDEGAON</t>
  </si>
  <si>
    <t xml:space="preserve">Sanjay Kadubal kardile </t>
  </si>
  <si>
    <t xml:space="preserve">Sanjay Kadubal Kardile </t>
  </si>
  <si>
    <t>https://gobardhan.sbm.gov.in/p-details/1313</t>
  </si>
  <si>
    <t>Shree Vyankatesh CBG Plant</t>
  </si>
  <si>
    <t>Shree Vyankatesh Biofuel and Bioenergy Sources</t>
  </si>
  <si>
    <t>https://gobardhan.sbm.gov.in/p-details/2764</t>
  </si>
  <si>
    <t>Khedale Parmanand</t>
  </si>
  <si>
    <t>KHEDLE PARMANAND</t>
  </si>
  <si>
    <t>Stadmore Bio Energy Pvt Ltd</t>
  </si>
  <si>
    <t>https://gobardhan.sbm.gov.in/p-details/4563</t>
  </si>
  <si>
    <t>NAGAR</t>
  </si>
  <si>
    <t>https://gobardhan.sbm.gov.in/p-details/1208</t>
  </si>
  <si>
    <t>AUTEWADI</t>
  </si>
  <si>
    <t>VASUNDHARA AGRO</t>
  </si>
  <si>
    <t>Vasundhara Agro</t>
  </si>
  <si>
    <t>https://gobardhan.sbm.gov.in/p-details/3415</t>
  </si>
  <si>
    <t>JAIGUDE AAKHAD</t>
  </si>
  <si>
    <t>JAYAGUDE AKHADA</t>
  </si>
  <si>
    <t>Yashvardhini Bio Fules</t>
  </si>
  <si>
    <t xml:space="preserve">Yashvardhini Biofuels </t>
  </si>
  <si>
    <t>https://gobardhan.sbm.gov.in/p-details/3054</t>
  </si>
  <si>
    <t>AKOLA</t>
  </si>
  <si>
    <t>CHANDUR</t>
  </si>
  <si>
    <t>https://gobardhan.sbm.gov.in/p-details/4316</t>
  </si>
  <si>
    <t>MURTIJAPUR</t>
  </si>
  <si>
    <t>KAWATHA SHELU</t>
  </si>
  <si>
    <t>SPRINGBOK ENERGY PRIVATE LIMITED</t>
  </si>
  <si>
    <t>https://gobardhan.sbm.gov.in/p-details/3187</t>
  </si>
  <si>
    <t>https://gobardhan.sbm.gov.in/p-details/1285</t>
  </si>
  <si>
    <t>AMRAVATI</t>
  </si>
  <si>
    <t>Plot No.A-283 to A-287 and A-307 to A-310,  Additional Amravati Industries Area,  Nandgaon peth MIDC, Amravati</t>
  </si>
  <si>
    <t>https://gobardhan.sbm.gov.in/p-details/3930</t>
  </si>
  <si>
    <t>AURANGABAD</t>
  </si>
  <si>
    <t xml:space="preserve">P-182, MIDC Waluj Industrial Area, Waluj, Aurangabad </t>
  </si>
  <si>
    <t>https://gobardhan.sbm.gov.in/p-details/1085</t>
  </si>
  <si>
    <t>GANGAPUR</t>
  </si>
  <si>
    <t xml:space="preserve">JAMGAON                                           </t>
  </si>
  <si>
    <t>JAMGAON</t>
  </si>
  <si>
    <t>https://gobardhan.sbm.gov.in/p-details/4001</t>
  </si>
  <si>
    <t>VAIJAPUR</t>
  </si>
  <si>
    <t>TUNKI</t>
  </si>
  <si>
    <t>https://gobardhan.sbm.gov.in/p-details/3625</t>
  </si>
  <si>
    <t>BEED</t>
  </si>
  <si>
    <t>DHARUR</t>
  </si>
  <si>
    <t>KARI</t>
  </si>
  <si>
    <t>Jalagni Agro Pvt.Ltd.</t>
  </si>
  <si>
    <t>https://gobardhan.sbm.gov.in/p-details/1909</t>
  </si>
  <si>
    <t>AMBAJOGAI</t>
  </si>
  <si>
    <t>DONGARPIMPLA</t>
  </si>
  <si>
    <t>DONGAR PIMPLA</t>
  </si>
  <si>
    <t>https://gobardhan.sbm.gov.in/p-details/2466</t>
  </si>
  <si>
    <t>PATODA</t>
  </si>
  <si>
    <t>PACHANGARI</t>
  </si>
  <si>
    <t>PACHANGRI</t>
  </si>
  <si>
    <t xml:space="preserve">Shakayna Biotech Pvt Ltd </t>
  </si>
  <si>
    <t>https://gobardhan.sbm.gov.in/p-details/627</t>
  </si>
  <si>
    <t>BHANDARA</t>
  </si>
  <si>
    <t xml:space="preserve">PAUNI                                             </t>
  </si>
  <si>
    <t xml:space="preserve">KONDHA                                            </t>
  </si>
  <si>
    <t>KONDHA</t>
  </si>
  <si>
    <t xml:space="preserve">Kurzekar Bio energy </t>
  </si>
  <si>
    <t>https://gobardhan.sbm.gov.in/p-details/4493</t>
  </si>
  <si>
    <t>TUMSAR</t>
  </si>
  <si>
    <t>AMBAGAD</t>
  </si>
  <si>
    <t>DAVEZARI</t>
  </si>
  <si>
    <t>Nxgen Green Energy Producers</t>
  </si>
  <si>
    <t>https://gobardhan.sbm.gov.in/p-details/3007</t>
  </si>
  <si>
    <t>CHANDRAPUR</t>
  </si>
  <si>
    <t>Superb Hygenic Disposals (I) Private Limited</t>
  </si>
  <si>
    <t>Ballarpur Road</t>
  </si>
  <si>
    <t>https://gobardhan.sbm.gov.in/p-details/2352</t>
  </si>
  <si>
    <t>NAGBHID</t>
  </si>
  <si>
    <t>BALAPUR BU</t>
  </si>
  <si>
    <t>BALAPUR BK</t>
  </si>
  <si>
    <t>Krishna Bio Energy Pvt Ltd</t>
  </si>
  <si>
    <t>https://gobardhan.sbm.gov.in/p-details/1148</t>
  </si>
  <si>
    <t>DHULE</t>
  </si>
  <si>
    <t>DEOBHANE</t>
  </si>
  <si>
    <t>BAMBOO BASE DECARBOSCRUBER CBG PLANT</t>
  </si>
  <si>
    <t>agrotechners farmer producer company limited</t>
  </si>
  <si>
    <t>https://gobardhan.sbm.gov.in/p-details/2723</t>
  </si>
  <si>
    <t>https://gobardhan.sbm.gov.in/p-details/3933</t>
  </si>
  <si>
    <t>LAMKANI</t>
  </si>
  <si>
    <t>Lamkani Farmers Producer Co.Ltd,Lamkani</t>
  </si>
  <si>
    <t>https://gobardhan.sbm.gov.in/p-details/3374</t>
  </si>
  <si>
    <t>Vill Deopur</t>
  </si>
  <si>
    <t>https://gobardhan.sbm.gov.in/p-details/3443</t>
  </si>
  <si>
    <t>HINGOLI</t>
  </si>
  <si>
    <t xml:space="preserve">KALAMNURI                                         </t>
  </si>
  <si>
    <t xml:space="preserve">WAKODI                                            </t>
  </si>
  <si>
    <t>WAKODI</t>
  </si>
  <si>
    <t xml:space="preserve">SHIUR ECO PRIVATE LIMITED </t>
  </si>
  <si>
    <t>https://gobardhan.sbm.gov.in/p-details/4580</t>
  </si>
  <si>
    <t>LASINA</t>
  </si>
  <si>
    <t>SHIVANERI BUSINESS PRIVATE LIMITED</t>
  </si>
  <si>
    <t>https://gobardhan.sbm.gov.in/p-details/3001</t>
  </si>
  <si>
    <t>JALGAON</t>
  </si>
  <si>
    <t>JALGAON KH.</t>
  </si>
  <si>
    <t>https://gobardhan.sbm.gov.in/p-details/2703</t>
  </si>
  <si>
    <t>PAROLA</t>
  </si>
  <si>
    <t>SAVAKHEDE MARATH</t>
  </si>
  <si>
    <t>SAVKHEDE MARATH</t>
  </si>
  <si>
    <t>matic infratech private limited</t>
  </si>
  <si>
    <t>https://gobardhan.sbm.gov.in/p-details/1160</t>
  </si>
  <si>
    <t>SHELGAON</t>
  </si>
  <si>
    <t>KANASWADE</t>
  </si>
  <si>
    <t>YASHVANT FARMTECH PVT LTD</t>
  </si>
  <si>
    <t>https://gobardhan.sbm.gov.in/p-details/3751</t>
  </si>
  <si>
    <t>JALNA</t>
  </si>
  <si>
    <t>GHANSAWANGI</t>
  </si>
  <si>
    <t>RANJANI</t>
  </si>
  <si>
    <t>Parbhani Agrotech Privte Limited</t>
  </si>
  <si>
    <t>https://gobardhan.sbm.gov.in/p-details/597</t>
  </si>
  <si>
    <t>KOLHAPUR</t>
  </si>
  <si>
    <t>SHIROL</t>
  </si>
  <si>
    <t>SHIRDHON</t>
  </si>
  <si>
    <t>https://gobardhan.sbm.gov.in/p-details/2453</t>
  </si>
  <si>
    <t>CBG Plant MIDC Gadhinglaj</t>
  </si>
  <si>
    <t>Mysmart Indulink Private Limited</t>
  </si>
  <si>
    <t>Plot No G- 38, Gadhinglaj Industrial Area, MIDC Gadhinglaj, District Kolhapur</t>
  </si>
  <si>
    <t>https://gobardhan.sbm.gov.in/p-details/893</t>
  </si>
  <si>
    <t>5 star midc kagal</t>
  </si>
  <si>
    <t>https://gobardhan.sbm.gov.in/p-details/3319</t>
  </si>
  <si>
    <t>KARVIR</t>
  </si>
  <si>
    <t>DHONDEWADI</t>
  </si>
  <si>
    <t>CROM CLINICAL RESEARCH AND MEDICAL TOURISM PVT LTD CBG PLANT</t>
  </si>
  <si>
    <t>https://gobardhan.sbm.gov.in/p-details/3329</t>
  </si>
  <si>
    <t>BHUDARGAD</t>
  </si>
  <si>
    <t>BARAVE</t>
  </si>
  <si>
    <t>BARVE</t>
  </si>
  <si>
    <t>DATTAKRUPA RENEWABLE FUELS AND NATURE CARE PRIVATE LIMITED</t>
  </si>
  <si>
    <t>https://gobardhan.sbm.gov.in/p-details/3854</t>
  </si>
  <si>
    <t xml:space="preserve">SHAHUWADI                                         </t>
  </si>
  <si>
    <t xml:space="preserve">PUSARLE                                           </t>
  </si>
  <si>
    <t>PUSARLE</t>
  </si>
  <si>
    <t>https://gobardhan.sbm.gov.in/p-details/4162</t>
  </si>
  <si>
    <t>ESTIMATED FROM FEEDSTOCK (MEDIUM confidence): raw gas_production_capacity (2,000) is 1-2 orders of magnitude above typical single-plant scale with no corroborating figure. Re-derived from this row's stated feedstock capacity (11.00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t>
  </si>
  <si>
    <t>0.22 - 1.10</t>
  </si>
  <si>
    <t>HATKANGALE</t>
  </si>
  <si>
    <t xml:space="preserve">MINACHE                                           </t>
  </si>
  <si>
    <t>MINCHE</t>
  </si>
  <si>
    <t>SHRI RAJMATI SHETKARI PRODUCER COMPANY LIMITED</t>
  </si>
  <si>
    <t>https://gobardhan.sbm.gov.in/p-details/4367</t>
  </si>
  <si>
    <t>PANHALA</t>
  </si>
  <si>
    <t>KODOLI</t>
  </si>
  <si>
    <t>Spectrum Renewable Energy Pvt Ltd., CBG Plant Kolhapur</t>
  </si>
  <si>
    <t>Spectrum Renewable Energy Pvt Ltd</t>
  </si>
  <si>
    <t>https://gobardhan.sbm.gov.in/p-details/1162</t>
  </si>
  <si>
    <t>LATUR</t>
  </si>
  <si>
    <t>RAMEGAON</t>
  </si>
  <si>
    <t>Krushistambh Farmers Producer Company Limited</t>
  </si>
  <si>
    <t>https://gobardhan.sbm.gov.in/p-details/1273</t>
  </si>
  <si>
    <t xml:space="preserve">NILANGA                                           </t>
  </si>
  <si>
    <t>Badoor</t>
  </si>
  <si>
    <t>BADUR VIRBHADRESHWAR FARMER PRODUCER COMPANY LIMITED</t>
  </si>
  <si>
    <t>https://gobardhan.sbm.gov.in/p-details/4590</t>
  </si>
  <si>
    <t>RENAPUR</t>
  </si>
  <si>
    <t>PANGAON</t>
  </si>
  <si>
    <t>https://gobardhan.sbm.gov.in/p-details/1427</t>
  </si>
  <si>
    <t>KAVA</t>
  </si>
  <si>
    <t>KAVHA</t>
  </si>
  <si>
    <t>https://gobardhan.sbm.gov.in/p-details/2838</t>
  </si>
  <si>
    <t>AUSA</t>
  </si>
  <si>
    <t>WANWADA</t>
  </si>
  <si>
    <t>SHREEVIDHYA CLEANFUELS PRIVATE LIMITED</t>
  </si>
  <si>
    <t xml:space="preserve">shreevidhya cleanfuels private ltd </t>
  </si>
  <si>
    <t>https://gobardhan.sbm.gov.in/p-details/1302</t>
  </si>
  <si>
    <t>Shubh Sai Renewable Energy Private Limited</t>
  </si>
  <si>
    <t>Shirur, Latur, Maharashtra</t>
  </si>
  <si>
    <t>https://gobardhan.sbm.gov.in/p-details/3855</t>
  </si>
  <si>
    <t>CHINCHOLIRAO WADI</t>
  </si>
  <si>
    <t>VILASNAGER (NV)</t>
  </si>
  <si>
    <t xml:space="preserve">VIKASRATNA VILASRAO DESHMUKH MANJARA SHETKARI SAHAKARI SAKHAR KARKHANA LTD.VILASNAGAR,TQ &amp; DIST LATUR </t>
  </si>
  <si>
    <t>https://gobardhan.sbm.gov.in/p-details/3954</t>
  </si>
  <si>
    <t>SusBDe LOC Nagpur Private Limited</t>
  </si>
  <si>
    <t>Bhandewadi</t>
  </si>
  <si>
    <t>https://gobardhan.sbm.gov.in/p-details/1438</t>
  </si>
  <si>
    <t>SAONER</t>
  </si>
  <si>
    <t>BORUJWADA</t>
  </si>
  <si>
    <t xml:space="preserve">AK GAS </t>
  </si>
  <si>
    <t>M/S KALE CONSTRUCTION</t>
  </si>
  <si>
    <t>https://gobardhan.sbm.gov.in/p-details/3132</t>
  </si>
  <si>
    <t>Nagpur Municipal Corporation</t>
  </si>
  <si>
    <t>https://gobardhan.sbm.gov.in/p-details/1798</t>
  </si>
  <si>
    <t>HINGNA</t>
  </si>
  <si>
    <t>SAONGI (DEOLI)</t>
  </si>
  <si>
    <t>BID-BORGAON</t>
  </si>
  <si>
    <t>Encon Systems</t>
  </si>
  <si>
    <t>https://gobardhan.sbm.gov.in/p-details/3949</t>
  </si>
  <si>
    <t>KUHI</t>
  </si>
  <si>
    <t>MANDHAL</t>
  </si>
  <si>
    <t>INDOGLOBAL RENEWABLE ENERGY PRIVATE LIMITED</t>
  </si>
  <si>
    <t>https://gobardhan.sbm.gov.in/p-details/1358</t>
  </si>
  <si>
    <t>MOUDA</t>
  </si>
  <si>
    <t>https://gobardhan.sbm.gov.in/p-details/2224</t>
  </si>
  <si>
    <t>NANDED</t>
  </si>
  <si>
    <t>DEGLUR</t>
  </si>
  <si>
    <t>KHANAPUR</t>
  </si>
  <si>
    <t>https://gobardhan.sbm.gov.in/p-details/3445</t>
  </si>
  <si>
    <t>Energim Sustainable Solutions Southmaharashtra Pvt Ltd</t>
  </si>
  <si>
    <t>Hutatma Jaywantrao patil nagar,Hadsani lahari,Tal-HadgaonDist-Nanded</t>
  </si>
  <si>
    <t>https://gobardhan.sbm.gov.in/p-details/1217</t>
  </si>
  <si>
    <t>KASARKHEDA</t>
  </si>
  <si>
    <t>https://gobardhan.sbm.gov.in/p-details/4309</t>
  </si>
  <si>
    <t>BEMBRA</t>
  </si>
  <si>
    <t>SHRI VITTHAL BIO CNG PRIVATE LIMITED</t>
  </si>
  <si>
    <t>https://gobardhan.sbm.gov.in/p-details/3983</t>
  </si>
  <si>
    <t>NANDURBAR</t>
  </si>
  <si>
    <t>SHAHADA</t>
  </si>
  <si>
    <t xml:space="preserve">KARJAI                                            </t>
  </si>
  <si>
    <t>KARAJAI</t>
  </si>
  <si>
    <t>Shri Vayuputra Bio Energy Private Limited</t>
  </si>
  <si>
    <t>https://gobardhan.sbm.gov.in/p-details/4460</t>
  </si>
  <si>
    <t>KOLDE</t>
  </si>
  <si>
    <t>https://gobardhan.sbm.gov.in/p-details/1114</t>
  </si>
  <si>
    <t xml:space="preserve">SHINDE                                            </t>
  </si>
  <si>
    <t>SHINDE</t>
  </si>
  <si>
    <t>https://gobardhan.sbm.gov.in/p-details/4204</t>
  </si>
  <si>
    <t>NASHIK</t>
  </si>
  <si>
    <t>GANESHGAON .NASIK</t>
  </si>
  <si>
    <t>GANESHGAON NAIK</t>
  </si>
  <si>
    <t>AARADHYA ENTERPRISES</t>
  </si>
  <si>
    <t>https://gobardhan.sbm.gov.in/p-details/3478</t>
  </si>
  <si>
    <t>MALEGAON</t>
  </si>
  <si>
    <t>MALGAON</t>
  </si>
  <si>
    <t>MALAGAON</t>
  </si>
  <si>
    <t>Anam Clean Fuel Pvt. Ltd.</t>
  </si>
  <si>
    <t>https://gobardhan.sbm.gov.in/p-details/3976</t>
  </si>
  <si>
    <t>BAGLAN</t>
  </si>
  <si>
    <t>SEVRE</t>
  </si>
  <si>
    <t>SHEVARE</t>
  </si>
  <si>
    <t>DWARKADHISH SAKHAR KARKHANA LIMITED</t>
  </si>
  <si>
    <t>https://gobardhan.sbm.gov.in/p-details/2010</t>
  </si>
  <si>
    <t xml:space="preserve">DAHEGAON                                          </t>
  </si>
  <si>
    <t>DAHEGAON</t>
  </si>
  <si>
    <t xml:space="preserve">KEC biofuel pvt.ltd </t>
  </si>
  <si>
    <t>https://gobardhan.sbm.gov.in/p-details/4056</t>
  </si>
  <si>
    <t>ESTIMATED FROM FEEDSTOCK (MEDIUM confidence): raw gas_production_capacity (12,000) is 1-2 orders of magnitude above typical single-plant scale with no corroborating figure. Re-derived from this row's stated feedstock capacity (676.00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t>
  </si>
  <si>
    <t>13.52 - 67.60</t>
  </si>
  <si>
    <t>CHIKHALOHOL</t>
  </si>
  <si>
    <t>https://gobardhan.sbm.gov.in/p-details/4330</t>
  </si>
  <si>
    <t>YEOLA</t>
  </si>
  <si>
    <t>NIMGAON MADH</t>
  </si>
  <si>
    <t>SABWPL, Yeola Plant</t>
  </si>
  <si>
    <t>M/s. Shree Agnidutta Bio World Private Limited</t>
  </si>
  <si>
    <t>https://gobardhan.sbm.gov.in/p-details/3094</t>
  </si>
  <si>
    <t>OSMANABAD</t>
  </si>
  <si>
    <t>TADWALA</t>
  </si>
  <si>
    <t>TADWALA K.</t>
  </si>
  <si>
    <t xml:space="preserve"> Ms. Wagh BIO-Energy &amp; Agro Allied Industries</t>
  </si>
  <si>
    <t>Ms. Wagh BIO-Energy &amp; Agro Allied Industries</t>
  </si>
  <si>
    <t>https://gobardhan.sbm.gov.in/p-details/3274</t>
  </si>
  <si>
    <t>TULJAPUR</t>
  </si>
  <si>
    <t>ARBALI</t>
  </si>
  <si>
    <t>Dharane Bio Fuel Private Limited</t>
  </si>
  <si>
    <t>https://gobardhan.sbm.gov.in/p-details/1231</t>
  </si>
  <si>
    <t>KALAMB</t>
  </si>
  <si>
    <t>DUDHALWADI</t>
  </si>
  <si>
    <t>https://gobardhan.sbm.gov.in/p-details/1906</t>
  </si>
  <si>
    <t>MANGRUL</t>
  </si>
  <si>
    <t>LIFE GOLD SERVICES</t>
  </si>
  <si>
    <t>https://gobardhan.sbm.gov.in/p-details/1363</t>
  </si>
  <si>
    <t>NATURAL SUGAR AND ALLIED INDUSTRIES LTD</t>
  </si>
  <si>
    <t>https://gobardhan.sbm.gov.in/p-details/1288</t>
  </si>
  <si>
    <t>LOHARA</t>
  </si>
  <si>
    <t>MURASHADPUR</t>
  </si>
  <si>
    <t>MURSHADPUR</t>
  </si>
  <si>
    <t>https://gobardhan.sbm.gov.in/p-details/1440</t>
  </si>
  <si>
    <t>PALGHAR</t>
  </si>
  <si>
    <t xml:space="preserve">DAHANU                                            </t>
  </si>
  <si>
    <t xml:space="preserve">DAPCHARI                                          </t>
  </si>
  <si>
    <t>DAPCHARI</t>
  </si>
  <si>
    <t>https://gobardhan.sbm.gov.in/p-details/4361</t>
  </si>
  <si>
    <t>PARBHANI</t>
  </si>
  <si>
    <t xml:space="preserve">PARBHANI                                          </t>
  </si>
  <si>
    <t>Amadapur</t>
  </si>
  <si>
    <t>AMADAPUR</t>
  </si>
  <si>
    <t>2.5 TPD CBG plant at Parbhani</t>
  </si>
  <si>
    <t>GADADE BIOFUEL PRIVATE LIMITED</t>
  </si>
  <si>
    <t>https://gobardhan.sbm.gov.in/p-details/3303</t>
  </si>
  <si>
    <t>GANGAKHED</t>
  </si>
  <si>
    <t>ELEGAON</t>
  </si>
  <si>
    <t>ILEGAON</t>
  </si>
  <si>
    <t>https://gobardhan.sbm.gov.in/p-details/2454</t>
  </si>
  <si>
    <t>PATHRI</t>
  </si>
  <si>
    <t>WAGHALA</t>
  </si>
  <si>
    <t>https://gobardhan.sbm.gov.in/p-details/1426</t>
  </si>
  <si>
    <t>MANWAT</t>
  </si>
  <si>
    <t xml:space="preserve">WANGI                                             </t>
  </si>
  <si>
    <t>WANGI</t>
  </si>
  <si>
    <t xml:space="preserve">Napier Based CBG Plant </t>
  </si>
  <si>
    <t>Dhenumanas CBG Industries Private Limited</t>
  </si>
  <si>
    <t>https://gobardhan.sbm.gov.in/p-details/4128</t>
  </si>
  <si>
    <t>WADI</t>
  </si>
  <si>
    <t>VADI</t>
  </si>
  <si>
    <t>Positive Engineering</t>
  </si>
  <si>
    <t>https://gobardhan.sbm.gov.in/p-details/3198</t>
  </si>
  <si>
    <t>PUNE</t>
  </si>
  <si>
    <t>JUNNAR</t>
  </si>
  <si>
    <t>VADGAON KANDALI</t>
  </si>
  <si>
    <t>5 TPD CBG Plant</t>
  </si>
  <si>
    <t>GOBLU India Pvt. Ltd.</t>
  </si>
  <si>
    <t>https://gobardhan.sbm.gov.in/p-details/1244</t>
  </si>
  <si>
    <t>INDAPUR</t>
  </si>
  <si>
    <t>BHARANEWADI</t>
  </si>
  <si>
    <t>BHARNEWADI</t>
  </si>
  <si>
    <t>https://gobardhan.sbm.gov.in/p-details/1238</t>
  </si>
  <si>
    <t>AMBEGAON</t>
  </si>
  <si>
    <t>AHUPE</t>
  </si>
  <si>
    <t>ANAND BIOGAS</t>
  </si>
  <si>
    <t>ANAND BIO GAS</t>
  </si>
  <si>
    <t>https://gobardhan.sbm.gov.in/p-details/3916</t>
  </si>
  <si>
    <t>DAUND</t>
  </si>
  <si>
    <t>GALANDWADI</t>
  </si>
  <si>
    <t xml:space="preserve">Advait Empire limited </t>
  </si>
  <si>
    <t>https://gobardhan.sbm.gov.in/p-details/2662</t>
  </si>
  <si>
    <t>Avni dm green energy pvt ltd</t>
  </si>
  <si>
    <t>AVNI DM GREEN ENERGY PRIVATE LIMITED</t>
  </si>
  <si>
    <t>Moshi kachra depo</t>
  </si>
  <si>
    <t>https://gobardhan.sbm.gov.in/p-details/3845</t>
  </si>
  <si>
    <t>Biomethanation Plant at Punawale</t>
  </si>
  <si>
    <t>Pimpri Chinchwad Municipal Corporation</t>
  </si>
  <si>
    <t>Punawale</t>
  </si>
  <si>
    <t>https://gobardhan.sbm.gov.in/p-details/1966</t>
  </si>
  <si>
    <t>SHIRUR</t>
  </si>
  <si>
    <t>TALEGAON DHAMDHERE</t>
  </si>
  <si>
    <t>CBG Talegaon</t>
  </si>
  <si>
    <t>https://gobardhan.sbm.gov.in/p-details/1320</t>
  </si>
  <si>
    <t xml:space="preserve">HAVELI                                            </t>
  </si>
  <si>
    <t xml:space="preserve">URULIKANCHAN                                      </t>
  </si>
  <si>
    <t>URULI KANCHAN</t>
  </si>
  <si>
    <t xml:space="preserve">CLASSIC ENTERPRISES </t>
  </si>
  <si>
    <t>CLASSIC ENTERPRISES</t>
  </si>
  <si>
    <t>https://gobardhan.sbm.gov.in/p-details/4263</t>
  </si>
  <si>
    <t>SHETPHAL  GADHE</t>
  </si>
  <si>
    <t>SHETPHALGADHE</t>
  </si>
  <si>
    <t>Compressed Bio-Gas -  M/s Baramati Agro Ltd., Shetphalgadhe</t>
  </si>
  <si>
    <t>M/s Baramati Agro Ltd, Shetphalgadhe Tal- Indapur, Dist- Pune</t>
  </si>
  <si>
    <t>https://gobardhan.sbm.gov.in/p-details/633</t>
  </si>
  <si>
    <t>ESBEE POWER SOLUTIONS PVT LTD</t>
  </si>
  <si>
    <t>Esbee Power Solutions Pvt Ltd</t>
  </si>
  <si>
    <t>Loni Indapur Maharashtra</t>
  </si>
  <si>
    <t>https://gobardhan.sbm.gov.in/p-details/1871</t>
  </si>
  <si>
    <t>MAVAL</t>
  </si>
  <si>
    <t>NANE</t>
  </si>
  <si>
    <t>ESG GREEN FUELS PVT.LTD</t>
  </si>
  <si>
    <t>ESG Green Fuels Pvt. Ltd.</t>
  </si>
  <si>
    <t>https://gobardhan.sbm.gov.in/p-details/1192</t>
  </si>
  <si>
    <t>https://gobardhan.sbm.gov.in/p-details/4422</t>
  </si>
  <si>
    <t>ESTIMATED FROM FEEDSTOCK (MEDIUM confidence): raw gas_production_capacity (5,000) is 1-2 orders of magnitude above typical single-plant scale with no corroborating figure. Re-derived from this row's stated feedstock capacity (0.15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t>
  </si>
  <si>
    <t>0.00 - 0.01</t>
  </si>
  <si>
    <t>KURKUNMB</t>
  </si>
  <si>
    <t>KURKUMBH</t>
  </si>
  <si>
    <t>https://gobardhan.sbm.gov.in/p-details/4354</t>
  </si>
  <si>
    <t>NDMLG BIO GAS PRIVATE LIMITED</t>
  </si>
  <si>
    <t>UNDRI-HANDEW HADAPSAR</t>
  </si>
  <si>
    <t>https://gobardhan.sbm.gov.in/p-details/4402</t>
  </si>
  <si>
    <t>NHSW Treatment and CBG production plant at FCI,Chakan,Pune</t>
  </si>
  <si>
    <t>Innovative Environmental Technologies Pvt Ltd</t>
  </si>
  <si>
    <t>Chakan MIDC,Phase II,Sawardari</t>
  </si>
  <si>
    <t>https://gobardhan.sbm.gov.in/p-details/1323</t>
  </si>
  <si>
    <t>Nobleexchange Environment Solutions Pune LLP- CBG/BioCNG Pune</t>
  </si>
  <si>
    <t>Nobleexchange Environment Solutions Pune LLP</t>
  </si>
  <si>
    <t>Gat. No. 443, Ambi Nigade Road, Village Ambi, TQ-Maval, Near Arcelor Mittal Nippon Steel, Talegaon Dabhade, Pune - 410 507, INDIA.</t>
  </si>
  <si>
    <t>https://gobardhan.sbm.gov.in/p-details/1124</t>
  </si>
  <si>
    <t>PIMPALE JAGTAP</t>
  </si>
  <si>
    <t>PRADEEP JAGTAP GREEN ENERGY PRIVATE LIMITED</t>
  </si>
  <si>
    <t>https://gobardhan.sbm.gov.in/p-details/3885</t>
  </si>
  <si>
    <t>PUNE CBG PLANT</t>
  </si>
  <si>
    <t>SOLHILLS RENEWABLE ENERGY PVT LTD</t>
  </si>
  <si>
    <t>https://gobardhan.sbm.gov.in/p-details/836</t>
  </si>
  <si>
    <t xml:space="preserve">Pradeep Jagtap Green Energy Private Limited </t>
  </si>
  <si>
    <t>Pradeep Jagtap Green Energy Private Limited</t>
  </si>
  <si>
    <t>https://gobardhan.sbm.gov.in/p-details/3596</t>
  </si>
  <si>
    <t>PATETHAN</t>
  </si>
  <si>
    <t>SHREENATH MHASKOBA SAKHAR KARKHANA LTD</t>
  </si>
  <si>
    <t>https://gobardhan.sbm.gov.in/p-details/1207</t>
  </si>
  <si>
    <t>Shakumbharadevi CBG Plant</t>
  </si>
  <si>
    <t>Shakumbharadevi Green Energy and Fertilizers Private Limited</t>
  </si>
  <si>
    <t>Talegaon Dabhade</t>
  </si>
  <si>
    <t>https://gobardhan.sbm.gov.in/p-details/2750</t>
  </si>
  <si>
    <t xml:space="preserve">PATAS                                             </t>
  </si>
  <si>
    <t>PATAS</t>
  </si>
  <si>
    <t>Trualt Gas Private Limited (Bhima Patas)</t>
  </si>
  <si>
    <t>https://gobardhan.sbm.gov.in/p-details/4167</t>
  </si>
  <si>
    <t>DHALEWADI TARF HAVELI</t>
  </si>
  <si>
    <t>DHALEWADI TARF HAVE</t>
  </si>
  <si>
    <t>UNITED BIOENERGY PRIVATE LIMITED</t>
  </si>
  <si>
    <t>https://gobardhan.sbm.gov.in/p-details/639</t>
  </si>
  <si>
    <t>RAIGAD</t>
  </si>
  <si>
    <t xml:space="preserve">ROHA                                              </t>
  </si>
  <si>
    <t>Nagothana</t>
  </si>
  <si>
    <t>NAGOTHANE (CT)</t>
  </si>
  <si>
    <t>https://gobardhan.sbm.gov.in/p-details/4333</t>
  </si>
  <si>
    <t>Mangaon</t>
  </si>
  <si>
    <t>AMBIWALI BK.</t>
  </si>
  <si>
    <t>UNKA BIO ENERGY PRIVATE LIMITED</t>
  </si>
  <si>
    <t>https://gobardhan.sbm.gov.in/p-details/4289</t>
  </si>
  <si>
    <t>KHALAPUR</t>
  </si>
  <si>
    <t>HAL KH.</t>
  </si>
  <si>
    <t>Verge Force Three India Pvt Ltd</t>
  </si>
  <si>
    <t>https://gobardhan.sbm.gov.in/p-details/3567</t>
  </si>
  <si>
    <t>RATNAGIRI</t>
  </si>
  <si>
    <t xml:space="preserve">KHED                                              </t>
  </si>
  <si>
    <t>Khopi</t>
  </si>
  <si>
    <t>KHOPI</t>
  </si>
  <si>
    <t xml:space="preserve">K2S multi purpose multi scale Projects pvt Ltd </t>
  </si>
  <si>
    <t>https://gobardhan.sbm.gov.in/p-details/4258</t>
  </si>
  <si>
    <t>ESTIMATED FROM FEEDSTOCK (MEDIUM confidence): raw gas_production_capacity (5,000) is 1-2 orders of magnitude above typical single-plant scale with no corroborating figure. Re-derived from this row's stated feedstock capacity (5.00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t>
  </si>
  <si>
    <t>0.10 - 0.50</t>
  </si>
  <si>
    <t>DAPOLI</t>
  </si>
  <si>
    <t>DABHOL</t>
  </si>
  <si>
    <t>https://gobardhan.sbm.gov.in/p-details/3189</t>
  </si>
  <si>
    <t>SANGLI</t>
  </si>
  <si>
    <t>MIRAJ</t>
  </si>
  <si>
    <t xml:space="preserve">MHAISHAL                                          </t>
  </si>
  <si>
    <t>MHAISHAL</t>
  </si>
  <si>
    <t xml:space="preserve">Arunoday BIO-CNG Private limited </t>
  </si>
  <si>
    <t>https://gobardhan.sbm.gov.in/p-details/4111</t>
  </si>
  <si>
    <t>Clarus Bioenergy Pvt.Ltd</t>
  </si>
  <si>
    <t>D-5,MIDC,Shirala,Dist :Sangali</t>
  </si>
  <si>
    <t>https://gobardhan.sbm.gov.in/p-details/1130</t>
  </si>
  <si>
    <t>PALUS</t>
  </si>
  <si>
    <t>SANDAGEWADI</t>
  </si>
  <si>
    <t>SANDGEWADI</t>
  </si>
  <si>
    <t>HIRA BIO FUEL</t>
  </si>
  <si>
    <t>https://gobardhan.sbm.gov.in/p-details/3442</t>
  </si>
  <si>
    <t>GUNDEWADI</t>
  </si>
  <si>
    <t>https://gobardhan.sbm.gov.in/p-details/2862</t>
  </si>
  <si>
    <t>SHIV SHAKTI GREEN ENERGY</t>
  </si>
  <si>
    <t>GAT NO- 21/2/D, Old Tasgaon Road, Bamnoli, Maharashtra, 416436</t>
  </si>
  <si>
    <t>https://gobardhan.sbm.gov.in/p-details/3769</t>
  </si>
  <si>
    <t>BEDAG</t>
  </si>
  <si>
    <t>https://gobardhan.sbm.gov.in/p-details/3114</t>
  </si>
  <si>
    <t>SONI</t>
  </si>
  <si>
    <t>Sure Evergreen Energy Pvt. Ltd.</t>
  </si>
  <si>
    <t>https://gobardhan.sbm.gov.in/p-details/3850</t>
  </si>
  <si>
    <t xml:space="preserve">KADEGAON                                          </t>
  </si>
  <si>
    <t>Tuljabhavani Bioenergy Pvt Ltd</t>
  </si>
  <si>
    <t>https://gobardhan.sbm.gov.in/p-details/4276</t>
  </si>
  <si>
    <t>SATARA</t>
  </si>
  <si>
    <t>KOREGAON</t>
  </si>
  <si>
    <t>PALASHI</t>
  </si>
  <si>
    <t>GDBIOGAS PVT LTD</t>
  </si>
  <si>
    <t>https://gobardhan.sbm.gov.in/p-details/3160</t>
  </si>
  <si>
    <t>WAI</t>
  </si>
  <si>
    <t>BHUINJ</t>
  </si>
  <si>
    <t>Green Elephant Satara Private Limited</t>
  </si>
  <si>
    <t xml:space="preserve">Green Elephant Satara Pvt Limited </t>
  </si>
  <si>
    <t>https://gobardhan.sbm.gov.in/p-details/3466</t>
  </si>
  <si>
    <t>PHALTAN</t>
  </si>
  <si>
    <t>TIRAKWADI</t>
  </si>
  <si>
    <t>JEEVAN SHAKTI BIOENERGY LLP</t>
  </si>
  <si>
    <t>https://gobardhan.sbm.gov.in/p-details/3438</t>
  </si>
  <si>
    <t>SHENDRE</t>
  </si>
  <si>
    <t>MANTRA PRODUCTS</t>
  </si>
  <si>
    <t>https://gobardhan.sbm.gov.in/p-details/1900</t>
  </si>
  <si>
    <t>KHANDALA</t>
  </si>
  <si>
    <t xml:space="preserve">AHIRE                                             </t>
  </si>
  <si>
    <t>AHIRE</t>
  </si>
  <si>
    <t>https://gobardhan.sbm.gov.in/p-details/4569</t>
  </si>
  <si>
    <t>KARAD</t>
  </si>
  <si>
    <t>NANDGAON</t>
  </si>
  <si>
    <t>https://gobardhan.sbm.gov.in/p-details/1172</t>
  </si>
  <si>
    <t xml:space="preserve">Sun-Shine CBG-CNG Pvt. Ltd. </t>
  </si>
  <si>
    <t>Gat No 29/B Nandgaon</t>
  </si>
  <si>
    <t>https://gobardhan.sbm.gov.in/p-details/3910</t>
  </si>
  <si>
    <t>UPALAVE</t>
  </si>
  <si>
    <t>Swaraj</t>
  </si>
  <si>
    <t>Swaraj Green Power &amp; Fuel Ltd.</t>
  </si>
  <si>
    <t>https://gobardhan.sbm.gov.in/p-details/927</t>
  </si>
  <si>
    <t>PERLE</t>
  </si>
  <si>
    <t>Ultracon Energies Private Limited</t>
  </si>
  <si>
    <t>https://gobardhan.sbm.gov.in/p-details/4090</t>
  </si>
  <si>
    <t>SONGAON-S-NIMB</t>
  </si>
  <si>
    <t>SONGAON S.NIMB</t>
  </si>
  <si>
    <t>https://gobardhan.sbm.gov.in/p-details/3289</t>
  </si>
  <si>
    <t>SINDHUDURG</t>
  </si>
  <si>
    <t xml:space="preserve">KANKAVALI                                         </t>
  </si>
  <si>
    <t xml:space="preserve">KARANJE                                           </t>
  </si>
  <si>
    <t>KARANJE</t>
  </si>
  <si>
    <t>https://gobardhan.sbm.gov.in/p-details/4594</t>
  </si>
  <si>
    <t>ESTIMATED FROM FEEDSTOCK (MEDIUM confidence): raw gas_production_capacity (5,000) is 1-2 orders of magnitude above typical single-plant scale with no corroborating figure. Re-derived from this row's stated feedstock capacity (0.17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t>
  </si>
  <si>
    <t>0.00 - 0.02</t>
  </si>
  <si>
    <t>SOLAPUR</t>
  </si>
  <si>
    <t>SANGOLA</t>
  </si>
  <si>
    <t>Gulmire Sanitary Ware</t>
  </si>
  <si>
    <t>https://gobardhan.sbm.gov.in/p-details/1293</t>
  </si>
  <si>
    <t>Gulmire sanitary ware</t>
  </si>
  <si>
    <t xml:space="preserve">GULMIRE SANITARY WARE </t>
  </si>
  <si>
    <t>https://gobardhan.sbm.gov.in/p-details/3207</t>
  </si>
  <si>
    <t>MOHOL</t>
  </si>
  <si>
    <t>WATWATE</t>
  </si>
  <si>
    <t>JAKRAYA SUGAR LTD</t>
  </si>
  <si>
    <t>Jakraya Sugar Limited</t>
  </si>
  <si>
    <t>https://gobardhan.sbm.gov.in/p-details/566</t>
  </si>
  <si>
    <t>KHANDOBA DISTILLERIES LTD</t>
  </si>
  <si>
    <t>KHANDOBA DISTILLERIES PVT LTD</t>
  </si>
  <si>
    <t>Plot No A-144,MIDC Tembhurni, Tal-Madha, Dist-Solapur</t>
  </si>
  <si>
    <t>https://gobardhan.sbm.gov.in/p-details/1225</t>
  </si>
  <si>
    <t>Shirapur (Solapur)</t>
  </si>
  <si>
    <t>SHIRAPUR (SOLAPUR)</t>
  </si>
  <si>
    <t>NOVA GAS DYNAMICS PRIVATE LIMITED</t>
  </si>
  <si>
    <t>https://gobardhan.sbm.gov.in/p-details/4003</t>
  </si>
  <si>
    <t>MANGALVEDHE</t>
  </si>
  <si>
    <t>SHELEWADI</t>
  </si>
  <si>
    <t>Patil Enterprises</t>
  </si>
  <si>
    <t>https://gobardhan.sbm.gov.in/p-details/1300</t>
  </si>
  <si>
    <t>PANDHARPUR</t>
  </si>
  <si>
    <t>BABHULGAON</t>
  </si>
  <si>
    <t xml:space="preserve">prabhakar green energy pvt.ltd </t>
  </si>
  <si>
    <t>https://gobardhan.sbm.gov.in/p-details/4008</t>
  </si>
  <si>
    <t>ESTIMATED FROM FEEDSTOCK (LOW confidence): raw gas_production_capacity (2,400) is 1-2 orders of magnitude above typical single-plant scale with no corroborating figure. Re-derived from this row's stated feedstock capacity (1,365.00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 This row's liquid feedstock capacity is unusually large relative to its solid feedstock (&gt;500x) - internally inconsistent, so treat this estimate as indicative only.</t>
  </si>
  <si>
    <t>27.30 - 136.50</t>
  </si>
  <si>
    <t xml:space="preserve">SHREE SIDDHESHWAR SAHAKARI SAKHAR KARKHANA LTD KUMATHE SOLAPUR </t>
  </si>
  <si>
    <t>SHREE SIDDHESHWAR SAHAKARI SAKHAR KARKHANA LTD., KUMTHE SOLAPUR</t>
  </si>
  <si>
    <t>HOTAGI ROAD</t>
  </si>
  <si>
    <t>https://gobardhan.sbm.gov.in/p-details/2739</t>
  </si>
  <si>
    <t>KHARDI</t>
  </si>
  <si>
    <t>SITARAM MAHARAJ SAKHAR KARKHANA (KHARDI) LIMITED</t>
  </si>
  <si>
    <t>https://gobardhan.sbm.gov.in/p-details/3952</t>
  </si>
  <si>
    <t>YEDRAV</t>
  </si>
  <si>
    <t>https://gobardhan.sbm.gov.in/p-details/1071</t>
  </si>
  <si>
    <t>RADDE</t>
  </si>
  <si>
    <t>https://gobardhan.sbm.gov.in/p-details/1100</t>
  </si>
  <si>
    <t>SOLAPUR NORTH</t>
  </si>
  <si>
    <t xml:space="preserve">HONSAL                                            </t>
  </si>
  <si>
    <t>HONSAL</t>
  </si>
  <si>
    <t>https://gobardhan.sbm.gov.in/p-details/4334</t>
  </si>
  <si>
    <t>HIPPARGA</t>
  </si>
  <si>
    <t>HIPPARGE</t>
  </si>
  <si>
    <t>RK BioEnergy Private Limited</t>
  </si>
  <si>
    <t>https://gobardhan.sbm.gov.in/p-details/2386</t>
  </si>
  <si>
    <t xml:space="preserve">BARSHI                                            </t>
  </si>
  <si>
    <t xml:space="preserve">GATACHIWADI                                       </t>
  </si>
  <si>
    <t>PHAPHALWADI</t>
  </si>
  <si>
    <t>Solara Bioenergy And Allied Industries Llp</t>
  </si>
  <si>
    <t>https://gobardhan.sbm.gov.in/p-details/4385</t>
  </si>
  <si>
    <t>SOUTH  SOLAPUR</t>
  </si>
  <si>
    <t>INGALGI</t>
  </si>
  <si>
    <t>Swastik Gas</t>
  </si>
  <si>
    <t>https://gobardhan.sbm.gov.in/p-details/3501</t>
  </si>
  <si>
    <t xml:space="preserve">MADHA                                             </t>
  </si>
  <si>
    <t>Mhaisgaon</t>
  </si>
  <si>
    <t>MHAISGAON</t>
  </si>
  <si>
    <t>Tulsi CBG</t>
  </si>
  <si>
    <t>Tulsiram Enterprises</t>
  </si>
  <si>
    <t>https://gobardhan.sbm.gov.in/p-details/3628</t>
  </si>
  <si>
    <t>GURSALEVENUNAGAR</t>
  </si>
  <si>
    <t>GURASALE</t>
  </si>
  <si>
    <t>XEMX PROJECTS PVT. LTD.</t>
  </si>
  <si>
    <t>XEMX Projects Pvt. Ltd.</t>
  </si>
  <si>
    <t>https://gobardhan.sbm.gov.in/p-details/2961</t>
  </si>
  <si>
    <t>THANE</t>
  </si>
  <si>
    <t>Bhiwandi Nizampur City Municipal Corporation</t>
  </si>
  <si>
    <t>Kaneri</t>
  </si>
  <si>
    <t>https://gobardhan.sbm.gov.in/p-details/1793</t>
  </si>
  <si>
    <t>Kalyan Dombivli Municipal Corporation</t>
  </si>
  <si>
    <t>Barave</t>
  </si>
  <si>
    <t>https://gobardhan.sbm.gov.in/p-details/1791</t>
  </si>
  <si>
    <t>Thane Municipal Corporation</t>
  </si>
  <si>
    <t>https://gobardhan.sbm.gov.in/p-details/1792</t>
  </si>
  <si>
    <t>WARDHA</t>
  </si>
  <si>
    <t>SAMUDRAPUR</t>
  </si>
  <si>
    <t>LASANPUR</t>
  </si>
  <si>
    <t>https://gobardhan.sbm.gov.in/p-details/3457</t>
  </si>
  <si>
    <t>YAVATMAL</t>
  </si>
  <si>
    <t>KELAPUR</t>
  </si>
  <si>
    <t>KODORI</t>
  </si>
  <si>
    <t>Bhagyoday CBG Plant</t>
  </si>
  <si>
    <t>Bhagyoday Energy Private Limited</t>
  </si>
  <si>
    <t>https://gobardhan.sbm.gov.in/p-details/2565</t>
  </si>
  <si>
    <t>MANGURUL</t>
  </si>
  <si>
    <t>https://gobardhan.sbm.gov.in/p-details/2480</t>
  </si>
  <si>
    <t>DHANASHREE BIOGAS PRIVATE LIMITED</t>
  </si>
  <si>
    <t>Police station road ,arni,yavatmal</t>
  </si>
  <si>
    <t>https://gobardhan.sbm.gov.in/p-details/4143</t>
  </si>
  <si>
    <t xml:space="preserve">BHAMB                                             </t>
  </si>
  <si>
    <t>BHAMB</t>
  </si>
  <si>
    <t>SAB Biofuel</t>
  </si>
  <si>
    <t>https://gobardhan.sbm.gov.in/p-details/4561</t>
  </si>
  <si>
    <t>PUSAD</t>
  </si>
  <si>
    <t>HARSHI</t>
  </si>
  <si>
    <t>Shivneri Green Energy World Private Limited</t>
  </si>
  <si>
    <t>https://gobardhan.sbm.gov.in/p-details/3451</t>
  </si>
  <si>
    <t>NER</t>
  </si>
  <si>
    <t>VTara Energy Private Limited</t>
  </si>
  <si>
    <t>https://gobardhan.sbm.gov.in/p-details/1262</t>
  </si>
  <si>
    <t>SONWADHONA</t>
  </si>
  <si>
    <t>https://gobardhan.sbm.gov.in/p-details/4302</t>
  </si>
  <si>
    <t>Anugul</t>
  </si>
  <si>
    <t xml:space="preserve">ANUGUL                                            </t>
  </si>
  <si>
    <t>https://gobardhan.sbm.gov.in/p-details/4415</t>
  </si>
  <si>
    <t>BALANGIR</t>
  </si>
  <si>
    <t xml:space="preserve">BALANGIR                                          </t>
  </si>
  <si>
    <t xml:space="preserve">BARAPUDGIA                                        </t>
  </si>
  <si>
    <t>Kermeli</t>
  </si>
  <si>
    <t>https://gobardhan.sbm.gov.in/p-details/3992</t>
  </si>
  <si>
    <t>BARGARH</t>
  </si>
  <si>
    <t>PADAMPUR</t>
  </si>
  <si>
    <t>SARGIBAHAL</t>
  </si>
  <si>
    <t>BISIPALI</t>
  </si>
  <si>
    <t>Ojaswi Sneha CNG &amp; Power</t>
  </si>
  <si>
    <t>https://gobardhan.sbm.gov.in/p-details/3905</t>
  </si>
  <si>
    <t xml:space="preserve">BARGARH                                           </t>
  </si>
  <si>
    <t>https://gobardhan.sbm.gov.in/p-details/4417</t>
  </si>
  <si>
    <t>CUTTACK</t>
  </si>
  <si>
    <t>TANGI CHOUDWAR</t>
  </si>
  <si>
    <t>BANIPADA</t>
  </si>
  <si>
    <t>BANDALO</t>
  </si>
  <si>
    <t>https://gobardhan.sbm.gov.in/p-details/4315</t>
  </si>
  <si>
    <t>SALAGAON</t>
  </si>
  <si>
    <t>JAYAPUR</t>
  </si>
  <si>
    <t>FUTURE FUELS GROUP</t>
  </si>
  <si>
    <t>Future Fuels Group</t>
  </si>
  <si>
    <t>https://gobardhan.sbm.gov.in/p-details/1286</t>
  </si>
  <si>
    <t xml:space="preserve">M/S MURARKA CBG </t>
  </si>
  <si>
    <t>Bainchua, Kotasahi, Tangi</t>
  </si>
  <si>
    <t>https://gobardhan.sbm.gov.in/p-details/1432</t>
  </si>
  <si>
    <t>UCHHAPADA</t>
  </si>
  <si>
    <t>BAINCHUA</t>
  </si>
  <si>
    <t>https://gobardhan.sbm.gov.in/p-details/2403</t>
  </si>
  <si>
    <t>DHENKANAL</t>
  </si>
  <si>
    <t xml:space="preserve">ODAPADA                                           </t>
  </si>
  <si>
    <t>ODAPADA</t>
  </si>
  <si>
    <t>https://gobardhan.sbm.gov.in/p-details/4363</t>
  </si>
  <si>
    <t>Sadasivapur</t>
  </si>
  <si>
    <t>SUDHADIHIKATENI</t>
  </si>
  <si>
    <t>https://gobardhan.sbm.gov.in/p-details/4205</t>
  </si>
  <si>
    <t xml:space="preserve">KANKADA HAD                                       </t>
  </si>
  <si>
    <t>DHIRAPATANA</t>
  </si>
  <si>
    <t>JRS VENTURES PRIVATE LIMITED</t>
  </si>
  <si>
    <t>https://gobardhan.sbm.gov.in/p-details/4049</t>
  </si>
  <si>
    <t>GAJAPATI</t>
  </si>
  <si>
    <t>KASINAGAR</t>
  </si>
  <si>
    <t>https://gobardhan.sbm.gov.in/p-details/3489</t>
  </si>
  <si>
    <t>JAGATSINGHAPUR</t>
  </si>
  <si>
    <t>JAGATSINGHPUR</t>
  </si>
  <si>
    <t>https://gobardhan.sbm.gov.in/p-details/3470</t>
  </si>
  <si>
    <t>JAJAPUR</t>
  </si>
  <si>
    <t xml:space="preserve">JAJPUR                                            </t>
  </si>
  <si>
    <t>https://gobardhan.sbm.gov.in/p-details/4418</t>
  </si>
  <si>
    <t>JHARSUGUDA</t>
  </si>
  <si>
    <t xml:space="preserve">JHARSUGUDA                                        </t>
  </si>
  <si>
    <t xml:space="preserve">BADMAL                                            </t>
  </si>
  <si>
    <t>BADMAL</t>
  </si>
  <si>
    <t>https://gobardhan.sbm.gov.in/p-details/4416</t>
  </si>
  <si>
    <t>KALAHANDI</t>
  </si>
  <si>
    <t>BHAWANIPATNA</t>
  </si>
  <si>
    <t>GAND-BARAJHOLA</t>
  </si>
  <si>
    <t>PHUKJODI</t>
  </si>
  <si>
    <t>Kanha CNG And Power</t>
  </si>
  <si>
    <t>https://gobardhan.sbm.gov.in/p-details/3902</t>
  </si>
  <si>
    <t>JALESWAR MANDIR PADA, BHABANIPATNA, SADAR</t>
  </si>
  <si>
    <t>https://gobardhan.sbm.gov.in/p-details/1478</t>
  </si>
  <si>
    <t>KANDHAMAL</t>
  </si>
  <si>
    <t>PHIRINGIA</t>
  </si>
  <si>
    <t>LUISING</t>
  </si>
  <si>
    <t>https://gobardhan.sbm.gov.in/p-details/1266</t>
  </si>
  <si>
    <t>KENDUJHAR</t>
  </si>
  <si>
    <t>HARIHAR MAHANTA ASSOCIATES</t>
  </si>
  <si>
    <t>Chakundapal</t>
  </si>
  <si>
    <t>https://gobardhan.sbm.gov.in/p-details/1243</t>
  </si>
  <si>
    <t>KHORDHA</t>
  </si>
  <si>
    <t>BHUBANESWAR</t>
  </si>
  <si>
    <t>BASUAGHAI</t>
  </si>
  <si>
    <t>Bhubaneswar Municipal Corporation</t>
  </si>
  <si>
    <t>https://gobardhan.sbm.gov.in/p-details/1722</t>
  </si>
  <si>
    <t>50 TPD Bio-methanation Plant at Kochillaput</t>
  </si>
  <si>
    <t>Jadupur</t>
  </si>
  <si>
    <t>https://gobardhan.sbm.gov.in/p-details/1721</t>
  </si>
  <si>
    <t>50 TPD Bio-methanation Plant at Meherpalli</t>
  </si>
  <si>
    <t>Jharpara</t>
  </si>
  <si>
    <t>https://gobardhan.sbm.gov.in/p-details/1720</t>
  </si>
  <si>
    <t>KALARAHANGA</t>
  </si>
  <si>
    <t>50 TPD Bio-methanation Plant at Rokat</t>
  </si>
  <si>
    <t>https://gobardhan.sbm.gov.in/p-details/1719</t>
  </si>
  <si>
    <t>BEGUNIA</t>
  </si>
  <si>
    <t>HIRAPUR</t>
  </si>
  <si>
    <t>KHUNTABANDHA</t>
  </si>
  <si>
    <t>Nexband Optifibres Private Limited (Renewable Energy Division)</t>
  </si>
  <si>
    <t>https://gobardhan.sbm.gov.in/p-details/3721</t>
  </si>
  <si>
    <t>BRAJAMOHANPUR</t>
  </si>
  <si>
    <t>GOPINATHAPUR</t>
  </si>
  <si>
    <t>https://gobardhan.sbm.gov.in/p-details/3948</t>
  </si>
  <si>
    <t>PURI</t>
  </si>
  <si>
    <t>PIPILI</t>
  </si>
  <si>
    <t>DURGADASPUR</t>
  </si>
  <si>
    <t>ATHABATIA</t>
  </si>
  <si>
    <t>Mukta Bioenergy Private Limited</t>
  </si>
  <si>
    <t>https://gobardhan.sbm.gov.in/p-details/2053</t>
  </si>
  <si>
    <t>RAYAGADA</t>
  </si>
  <si>
    <t>GUNUPUR</t>
  </si>
  <si>
    <t>JAGANNATHPUR</t>
  </si>
  <si>
    <t>BAINAPADAR</t>
  </si>
  <si>
    <t>https://gobardhan.sbm.gov.in/p-details/2848</t>
  </si>
  <si>
    <t>SAMBALPUR</t>
  </si>
  <si>
    <t xml:space="preserve">RENGALI                                           </t>
  </si>
  <si>
    <t>RENGALI</t>
  </si>
  <si>
    <t>https://gobardhan.sbm.gov.in/p-details/4414</t>
  </si>
  <si>
    <t>Swastik Kumar Patel</t>
  </si>
  <si>
    <t xml:space="preserve">Kuntra </t>
  </si>
  <si>
    <t>https://gobardhan.sbm.gov.in/p-details/1221</t>
  </si>
  <si>
    <t>AMRITSAR</t>
  </si>
  <si>
    <t>ATTARI</t>
  </si>
  <si>
    <t>https://gobardhan.sbm.gov.in/p-details/1233</t>
  </si>
  <si>
    <t>HARSHA  CHHINA</t>
  </si>
  <si>
    <t>RAKH OTHAIN</t>
  </si>
  <si>
    <t>RAKH OTHIAN</t>
  </si>
  <si>
    <t>Amritsar Bio Gas Pvt. ltd.</t>
  </si>
  <si>
    <t>https://gobardhan.sbm.gov.in/p-details/1110</t>
  </si>
  <si>
    <t>https://gobardhan.sbm.gov.in/p-details/1920</t>
  </si>
  <si>
    <t>ACHINT KOT</t>
  </si>
  <si>
    <t>Achint Kot</t>
  </si>
  <si>
    <t>https://gobardhan.sbm.gov.in/p-details/1362</t>
  </si>
  <si>
    <t>MUGLANI KOT</t>
  </si>
  <si>
    <t>MUGHLANI KOT</t>
  </si>
  <si>
    <t xml:space="preserve">JKSH GREEN POWER PVT. LTD. </t>
  </si>
  <si>
    <t>JKSH GREEN POWER PVT LTD</t>
  </si>
  <si>
    <t>https://gobardhan.sbm.gov.in/p-details/1041</t>
  </si>
  <si>
    <t>RENEW BIOENERGY PRIVATE LIMITED</t>
  </si>
  <si>
    <t>Chabal Road Dairy Complex, Amritsar, Punjab</t>
  </si>
  <si>
    <t>https://gobardhan.sbm.gov.in/p-details/1271</t>
  </si>
  <si>
    <t>BARNALA</t>
  </si>
  <si>
    <t>KHUDI PATTI DHAULA</t>
  </si>
  <si>
    <t>DHAULA</t>
  </si>
  <si>
    <t>Barnala-Mansa Road, Near Village Handiaya, District Barnala, Punjab</t>
  </si>
  <si>
    <t>https://gobardhan.sbm.gov.in/p-details/1157</t>
  </si>
  <si>
    <t>https://gobardhan.sbm.gov.in/p-details/1737</t>
  </si>
  <si>
    <t>Bhajakhana Road</t>
  </si>
  <si>
    <t>https://gobardhan.sbm.gov.in/p-details/4310</t>
  </si>
  <si>
    <t>BATHINDA</t>
  </si>
  <si>
    <t xml:space="preserve">MAUR                                              </t>
  </si>
  <si>
    <t xml:space="preserve">DHAN SINGH KHANA                                  </t>
  </si>
  <si>
    <t>DHAN SINGH KHANA</t>
  </si>
  <si>
    <t xml:space="preserve">AGS BIO CNG AND FERTILIZERS </t>
  </si>
  <si>
    <t>AGS BIO CNG AND FERTILIZERS</t>
  </si>
  <si>
    <t>https://gobardhan.sbm.gov.in/p-details/4401</t>
  </si>
  <si>
    <t>JASSI PAU WALI</t>
  </si>
  <si>
    <t>JASSI PAUWALI</t>
  </si>
  <si>
    <t xml:space="preserve">AGS bioCNG and fertilizers pvt.ltd </t>
  </si>
  <si>
    <t>AGS BIO CNG FERTILISERS</t>
  </si>
  <si>
    <t>https://gobardhan.sbm.gov.in/p-details/3980</t>
  </si>
  <si>
    <t>MC Bathinda</t>
  </si>
  <si>
    <t>Mansa road</t>
  </si>
  <si>
    <t>https://gobardhan.sbm.gov.in/p-details/1864</t>
  </si>
  <si>
    <t>NATHANA</t>
  </si>
  <si>
    <t>LEHRA BEGA</t>
  </si>
  <si>
    <t>Lehra bega</t>
  </si>
  <si>
    <t xml:space="preserve">Murari Gas </t>
  </si>
  <si>
    <t>Murari lal maheshwari &amp; co.</t>
  </si>
  <si>
    <t>https://gobardhan.sbm.gov.in/p-details/2318</t>
  </si>
  <si>
    <t>RAMPURA</t>
  </si>
  <si>
    <t>https://gobardhan.sbm.gov.in/p-details/1738</t>
  </si>
  <si>
    <t>TALWANDI SABO</t>
  </si>
  <si>
    <t>LELE WALA</t>
  </si>
  <si>
    <t>LELEWALA</t>
  </si>
  <si>
    <t>URU BIOGAS AND FERTILIZER PRIVATE LIMITED</t>
  </si>
  <si>
    <t>https://gobardhan.sbm.gov.in/p-details/1305</t>
  </si>
  <si>
    <t>GONIANA</t>
  </si>
  <si>
    <t>MEHMA SARJA</t>
  </si>
  <si>
    <t>Mehma Sarja</t>
  </si>
  <si>
    <t>https://gobardhan.sbm.gov.in/p-details/1189</t>
  </si>
  <si>
    <t>FARIDKOT</t>
  </si>
  <si>
    <t>AHEL</t>
  </si>
  <si>
    <t>https://gobardhan.sbm.gov.in/p-details/2358</t>
  </si>
  <si>
    <t>KOT KAPURA</t>
  </si>
  <si>
    <t>BASTI NANAK SAR</t>
  </si>
  <si>
    <t>SANDHWAN</t>
  </si>
  <si>
    <t>https://gobardhan.sbm.gov.in/p-details/2332</t>
  </si>
  <si>
    <t>FATEHGARH SAHIB</t>
  </si>
  <si>
    <t>SIRHIND</t>
  </si>
  <si>
    <t>JAKHWALI</t>
  </si>
  <si>
    <t>Cities Innovative Biofuels Private Limited</t>
  </si>
  <si>
    <t>https://gobardhan.sbm.gov.in/p-details/942</t>
  </si>
  <si>
    <t>MC Mandi Gobindgarh</t>
  </si>
  <si>
    <t>Gobindgarh</t>
  </si>
  <si>
    <t>https://gobardhan.sbm.gov.in/p-details/1831</t>
  </si>
  <si>
    <t>FAZILKA</t>
  </si>
  <si>
    <t>ABOHAR</t>
  </si>
  <si>
    <t>CHAK KALA TIBA COLONY</t>
  </si>
  <si>
    <t>KALA TIBBA</t>
  </si>
  <si>
    <t>Anand Energy</t>
  </si>
  <si>
    <t>https://gobardhan.sbm.gov.in/p-details/2506</t>
  </si>
  <si>
    <t>Municipal Corporation Abohar</t>
  </si>
  <si>
    <t>Abohar</t>
  </si>
  <si>
    <t>https://gobardhan.sbm.gov.in/p-details/1932</t>
  </si>
  <si>
    <t>SAIDO KE UTTAR URF CHANDMARI</t>
  </si>
  <si>
    <t>Saido Ke Uttar Urf Chandmari</t>
  </si>
  <si>
    <t>https://gobardhan.sbm.gov.in/p-details/2556</t>
  </si>
  <si>
    <t>Dump Site Indira Nagari</t>
  </si>
  <si>
    <t>https://gobardhan.sbm.gov.in/p-details/2988</t>
  </si>
  <si>
    <t>FEROZEPUR</t>
  </si>
  <si>
    <t>MAMDOT</t>
  </si>
  <si>
    <t>PATTI LAYALPUR</t>
  </si>
  <si>
    <t>LAKHO KE BEHRAM</t>
  </si>
  <si>
    <t>PES RENEWABLES PRIVATE LIMITED</t>
  </si>
  <si>
    <t>https://gobardhan.sbm.gov.in/p-details/1113</t>
  </si>
  <si>
    <t>GURDASPUR</t>
  </si>
  <si>
    <t xml:space="preserve">QADIAN                                            </t>
  </si>
  <si>
    <t xml:space="preserve">KIRI AFGANA                                       </t>
  </si>
  <si>
    <t>KIRI AFGANA</t>
  </si>
  <si>
    <t>https://gobardhan.sbm.gov.in/p-details/3891</t>
  </si>
  <si>
    <t>Municipal Corporation Batala</t>
  </si>
  <si>
    <t>Batala</t>
  </si>
  <si>
    <t>https://gobardhan.sbm.gov.in/p-details/1921</t>
  </si>
  <si>
    <t>FATEHGARH CHURIAN</t>
  </si>
  <si>
    <t>CHATAURGARH</t>
  </si>
  <si>
    <t>Chataurgarh</t>
  </si>
  <si>
    <t>HURANI AGRO AND ENERGY PRIVATE LIMITED</t>
  </si>
  <si>
    <t>https://gobardhan.sbm.gov.in/p-details/1331</t>
  </si>
  <si>
    <t>BATALA</t>
  </si>
  <si>
    <t>BAHADURPUR</t>
  </si>
  <si>
    <t>BAHADUR PUR</t>
  </si>
  <si>
    <t>MEPL Bio-Energy LLP</t>
  </si>
  <si>
    <t>https://gobardhan.sbm.gov.in/p-details/1326</t>
  </si>
  <si>
    <t>HOSHIARPUR</t>
  </si>
  <si>
    <t>MC Hoshiarpur</t>
  </si>
  <si>
    <t>https://gobardhan.sbm.gov.in/p-details/1884</t>
  </si>
  <si>
    <t>HIGHLINK INVESTMENT PRIVATE LIMITED</t>
  </si>
  <si>
    <t>Village Chak Alla Baksh, G.T Road, Mukerian Distt Hoshiarpur, Punjab 144211</t>
  </si>
  <si>
    <t>https://gobardhan.sbm.gov.in/p-details/2636</t>
  </si>
  <si>
    <t>HOSHIARPUR-II</t>
  </si>
  <si>
    <t>NEW COLONY CHOHAL (494)</t>
  </si>
  <si>
    <t>CHOHAL (CT)</t>
  </si>
  <si>
    <t>https://gobardhan.sbm.gov.in/p-details/1787</t>
  </si>
  <si>
    <t>DASUYA</t>
  </si>
  <si>
    <t>Shahpur</t>
  </si>
  <si>
    <t>THIND CBG PRIVATE LIMITED</t>
  </si>
  <si>
    <t>https://gobardhan.sbm.gov.in/p-details/2576</t>
  </si>
  <si>
    <t>BHUNGA</t>
  </si>
  <si>
    <t>BHALIALA</t>
  </si>
  <si>
    <t>Bhaliala</t>
  </si>
  <si>
    <t>RAGHUVANSHI AGRO CHEMICAL AND BIO FUEL PRIVATE LIMITED</t>
  </si>
  <si>
    <t>Raghuvanshi Agro Chemical And Bio Fuel Pvt Ltd</t>
  </si>
  <si>
    <t>https://gobardhan.sbm.gov.in/p-details/3362</t>
  </si>
  <si>
    <t>JALANDHAR</t>
  </si>
  <si>
    <t>Municipal Corporation Jalandhar</t>
  </si>
  <si>
    <t>https://gobardhan.sbm.gov.in/p-details/1925</t>
  </si>
  <si>
    <t>NAKODAR</t>
  </si>
  <si>
    <t>BAJUHA KHURD</t>
  </si>
  <si>
    <t>Ecospark Bajhua Khurd</t>
  </si>
  <si>
    <t>EcoSpark Green Solutions PVT Ltd</t>
  </si>
  <si>
    <t>https://gobardhan.sbm.gov.in/p-details/2706</t>
  </si>
  <si>
    <t>ISD BIOFUELS (CBG)</t>
  </si>
  <si>
    <t>ISD Biofuels LLP</t>
  </si>
  <si>
    <t>Inside Bhogpur Cooperative Sugar Mill Ltd ,Sugar mill road, Bhogpur</t>
  </si>
  <si>
    <t>https://gobardhan.sbm.gov.in/p-details/960</t>
  </si>
  <si>
    <t>ADAMPUR</t>
  </si>
  <si>
    <t>ARJANWAL</t>
  </si>
  <si>
    <t>Jalandhar Distt Orgafuels and Energy Private Limited</t>
  </si>
  <si>
    <t>Orgafuels And Energy Private Limited</t>
  </si>
  <si>
    <t>https://gobardhan.sbm.gov.in/p-details/1118</t>
  </si>
  <si>
    <t>JALANDHAR - WEST</t>
  </si>
  <si>
    <t>KAHLWAN</t>
  </si>
  <si>
    <t>KALWAN</t>
  </si>
  <si>
    <t>NYSSA CORPORATION LIMITED</t>
  </si>
  <si>
    <t>https://gobardhan.sbm.gov.in/p-details/2648</t>
  </si>
  <si>
    <t>NURMAHAL</t>
  </si>
  <si>
    <t>TALWAN</t>
  </si>
  <si>
    <t>JALANDHAR RNG PRIVATE LIMITED</t>
  </si>
  <si>
    <t>https://gobardhan.sbm.gov.in/p-details/1055</t>
  </si>
  <si>
    <t>JALANDHAR-EAST</t>
  </si>
  <si>
    <t>CHITTEWANI</t>
  </si>
  <si>
    <t>CHETEWAN</t>
  </si>
  <si>
    <t>Thind Bio Gas Pvt. Ltd.</t>
  </si>
  <si>
    <t>https://gobardhan.sbm.gov.in/p-details/2996</t>
  </si>
  <si>
    <t>SHAHKOT</t>
  </si>
  <si>
    <t>SAHLA NAGAR</t>
  </si>
  <si>
    <t>Sahla Nagar</t>
  </si>
  <si>
    <t>https://gobardhan.sbm.gov.in/p-details/2529</t>
  </si>
  <si>
    <t>BHOGPUR</t>
  </si>
  <si>
    <t>KANDHALA GURU</t>
  </si>
  <si>
    <t>Kandhala Guru</t>
  </si>
  <si>
    <t>Thind Green Energy Pvt. Ltd.</t>
  </si>
  <si>
    <t>https://gobardhan.sbm.gov.in/p-details/2492</t>
  </si>
  <si>
    <t>KAPURTHALA</t>
  </si>
  <si>
    <t>Municipal Corporation Phagwara</t>
  </si>
  <si>
    <t>Phagwara</t>
  </si>
  <si>
    <t>https://gobardhan.sbm.gov.in/p-details/1883</t>
  </si>
  <si>
    <t>HUSSAIN PUR</t>
  </si>
  <si>
    <t>https://gobardhan.sbm.gov.in/p-details/1736</t>
  </si>
  <si>
    <t>LUDHIANA</t>
  </si>
  <si>
    <t>LUDHIANA-1</t>
  </si>
  <si>
    <t>BHATTIAN BET</t>
  </si>
  <si>
    <t>BHATTIAN (CT)</t>
  </si>
  <si>
    <t>111 MLD STP AT BHATTIAN</t>
  </si>
  <si>
    <t>KHILARI INFRASTRUCTURE PRIVATE LIMITED</t>
  </si>
  <si>
    <t>https://gobardhan.sbm.gov.in/p-details/1308</t>
  </si>
  <si>
    <t>MACHHIWARA</t>
  </si>
  <si>
    <t>MACHHIWARA KHAM</t>
  </si>
  <si>
    <t>Machhiwara Kham</t>
  </si>
  <si>
    <t>6000 CUM OF RAW BIO GAS (PRODUCTION CAPACITY 2.6 TON CBG PROJECT</t>
  </si>
  <si>
    <t>AQUAGREEN ENERGIES PRIVATE LIMITED</t>
  </si>
  <si>
    <t>https://gobardhan.sbm.gov.in/p-details/940</t>
  </si>
  <si>
    <t>KHANNA</t>
  </si>
  <si>
    <t>GOH</t>
  </si>
  <si>
    <t>Goh</t>
  </si>
  <si>
    <t>ATL CBG PROJECT</t>
  </si>
  <si>
    <t>ATL BIOFUEL INDIA PRIVATE LIMITED</t>
  </si>
  <si>
    <t>https://gobardhan.sbm.gov.in/p-details/3206</t>
  </si>
  <si>
    <t>Jamalpur</t>
  </si>
  <si>
    <t>https://gobardhan.sbm.gov.in/p-details/1844</t>
  </si>
  <si>
    <t>Municipal Council Khanna</t>
  </si>
  <si>
    <t>Khanna</t>
  </si>
  <si>
    <t>https://gobardhan.sbm.gov.in/p-details/1928</t>
  </si>
  <si>
    <t>EARTHSHASTRA</t>
  </si>
  <si>
    <t>EARTHSHASTRA ECOTECH PRIVATE LIMITED</t>
  </si>
  <si>
    <t>https://gobardhan.sbm.gov.in/p-details/2483</t>
  </si>
  <si>
    <t>SIDHWAN BET</t>
  </si>
  <si>
    <t>Enernxt Private Limited</t>
  </si>
  <si>
    <t>Enernxt Private Ltd.</t>
  </si>
  <si>
    <t>https://gobardhan.sbm.gov.in/p-details/1047</t>
  </si>
  <si>
    <t>GHUNGARLI RAJPUTTAN</t>
  </si>
  <si>
    <t>GHUNGRALI (233)</t>
  </si>
  <si>
    <t>FARM GAS BIO-CNG/CBG PLANT, KHANNA, LUDHIANA, PUNJAB</t>
  </si>
  <si>
    <t>Farm Gas Private Limited</t>
  </si>
  <si>
    <t>https://gobardhan.sbm.gov.in/p-details/1002</t>
  </si>
  <si>
    <t>GAIA NEO ENERGY PRIVATE LIMITED</t>
  </si>
  <si>
    <t>https://gobardhan.sbm.gov.in/p-details/2276</t>
  </si>
  <si>
    <t>JAGRAON</t>
  </si>
  <si>
    <t>SWADDI KHURD</t>
  </si>
  <si>
    <t>Jagraon</t>
  </si>
  <si>
    <t>Ludhiana RNG Private Limited</t>
  </si>
  <si>
    <t>https://gobardhan.sbm.gov.in/p-details/1054</t>
  </si>
  <si>
    <t>BAGGA KALAN</t>
  </si>
  <si>
    <t>Bagga Kalan</t>
  </si>
  <si>
    <t>https://gobardhan.sbm.gov.in/p-details/4336</t>
  </si>
  <si>
    <t>Ludhiana-2 CBG Plant</t>
  </si>
  <si>
    <t>https://gobardhan.sbm.gov.in/p-details/4329</t>
  </si>
  <si>
    <t>RATTIPUR</t>
  </si>
  <si>
    <t>Rattipur</t>
  </si>
  <si>
    <t>Panj Aab Bio Fuel &amp; Fertilizers Pvt Ltd</t>
  </si>
  <si>
    <t>Panj Aab Bio Fuel and Fertilizers Pvt Ltd</t>
  </si>
  <si>
    <t>https://gobardhan.sbm.gov.in/p-details/3200</t>
  </si>
  <si>
    <t>SAMRALA</t>
  </si>
  <si>
    <t>MADPUR</t>
  </si>
  <si>
    <t>Panjab Bio Fuel and Fertilizers (P) LTD.</t>
  </si>
  <si>
    <t>Punjab Energy Development Agency</t>
  </si>
  <si>
    <t>https://gobardhan.sbm.gov.in/p-details/1185</t>
  </si>
  <si>
    <t>Renew Bioenergy Private Limited</t>
  </si>
  <si>
    <t>Tajpur Dairy Complex</t>
  </si>
  <si>
    <t>https://gobardhan.sbm.gov.in/p-details/1953</t>
  </si>
  <si>
    <t>AKHARA</t>
  </si>
  <si>
    <t>Akhara</t>
  </si>
  <si>
    <t>SG Energies</t>
  </si>
  <si>
    <t xml:space="preserve">Sandhu Group </t>
  </si>
  <si>
    <t>https://gobardhan.sbm.gov.in/p-details/1224</t>
  </si>
  <si>
    <t>T.R. Mega Foods and Beverages LLP, (PEDA Biogas Plant, Ludhiana)</t>
  </si>
  <si>
    <t>Haibowal Dairy Complex</t>
  </si>
  <si>
    <t>https://gobardhan.sbm.gov.in/p-details/874</t>
  </si>
  <si>
    <t>MALERKOTLA</t>
  </si>
  <si>
    <t>MAN MAJRA</t>
  </si>
  <si>
    <t>JR Bio Fuels and Fertilisers Pvt. Ltd.</t>
  </si>
  <si>
    <t>https://gobardhan.sbm.gov.in/p-details/2984</t>
  </si>
  <si>
    <t>MANSA</t>
  </si>
  <si>
    <t>MOOSA</t>
  </si>
  <si>
    <t>MUSSA</t>
  </si>
  <si>
    <t>https://gobardhan.sbm.gov.in/p-details/4335</t>
  </si>
  <si>
    <t>MOGA</t>
  </si>
  <si>
    <t>Municipal Corporation Moga</t>
  </si>
  <si>
    <t>https://gobardhan.sbm.gov.in/p-details/1930</t>
  </si>
  <si>
    <t>KOT-ISE-KHAN</t>
  </si>
  <si>
    <t>KHOSA KOTLA</t>
  </si>
  <si>
    <t>Grass2gas Biofuels LLP</t>
  </si>
  <si>
    <t>https://gobardhan.sbm.gov.in/p-details/1121</t>
  </si>
  <si>
    <t>MOGA-II</t>
  </si>
  <si>
    <t>SINGHA WALA</t>
  </si>
  <si>
    <t>SINGH WALA</t>
  </si>
  <si>
    <t>MOGA RNG PRIVATE LIMITED</t>
  </si>
  <si>
    <t>https://gobardhan.sbm.gov.in/p-details/1053</t>
  </si>
  <si>
    <t>PATHANKOT</t>
  </si>
  <si>
    <t>Municipal Corporation Pathankot</t>
  </si>
  <si>
    <t>https://gobardhan.sbm.gov.in/p-details/1922</t>
  </si>
  <si>
    <t>PATIALA</t>
  </si>
  <si>
    <t>Municipal Corporation Patiala</t>
  </si>
  <si>
    <t>https://gobardhan.sbm.gov.in/p-details/1923</t>
  </si>
  <si>
    <t>NABHA</t>
  </si>
  <si>
    <t>GALWATTI</t>
  </si>
  <si>
    <t>GALWATI</t>
  </si>
  <si>
    <t>Patiala Bio Gas Private Limited</t>
  </si>
  <si>
    <t>https://gobardhan.sbm.gov.in/p-details/2341</t>
  </si>
  <si>
    <t>PATRAN</t>
  </si>
  <si>
    <t>JAIKHER</t>
  </si>
  <si>
    <t>Jaikhar</t>
  </si>
  <si>
    <t>Patiala RNG Private Limited</t>
  </si>
  <si>
    <t>https://gobardhan.sbm.gov.in/p-details/1039</t>
  </si>
  <si>
    <t>DAKAUNDA</t>
  </si>
  <si>
    <t>ZVBPL - HARGOBIND GIO ENERGY</t>
  </si>
  <si>
    <t>https://gobardhan.sbm.gov.in/p-details/1190</t>
  </si>
  <si>
    <t>MC Kharar</t>
  </si>
  <si>
    <t>Kharar</t>
  </si>
  <si>
    <t>https://gobardhan.sbm.gov.in/p-details/1885</t>
  </si>
  <si>
    <t>MC Zirakpur</t>
  </si>
  <si>
    <t>Simgauli</t>
  </si>
  <si>
    <t>https://gobardhan.sbm.gov.in/p-details/1886</t>
  </si>
  <si>
    <t>MC Mohali</t>
  </si>
  <si>
    <t>Mohali</t>
  </si>
  <si>
    <t>https://gobardhan.sbm.gov.in/p-details/1887</t>
  </si>
  <si>
    <t>DERA BASSI</t>
  </si>
  <si>
    <t>JOLLA KALAN</t>
  </si>
  <si>
    <t>JAULA KALAN</t>
  </si>
  <si>
    <t>Dera Bassi 5 TPD CBG plant</t>
  </si>
  <si>
    <t>https://gobardhan.sbm.gov.in/p-details/1146</t>
  </si>
  <si>
    <t>SANGRUR</t>
  </si>
  <si>
    <t>DHURI</t>
  </si>
  <si>
    <t>SHERPUR SODIAN</t>
  </si>
  <si>
    <t>Sherpur Sodhian</t>
  </si>
  <si>
    <t>Sangrur RNG Private Limited</t>
  </si>
  <si>
    <t>https://gobardhan.sbm.gov.in/p-details/1004</t>
  </si>
  <si>
    <t xml:space="preserve">SHERPUR                                           </t>
  </si>
  <si>
    <t>DHANDIWAL</t>
  </si>
  <si>
    <t>https://gobardhan.sbm.gov.in/p-details/4206</t>
  </si>
  <si>
    <t>LEHRAGAGA</t>
  </si>
  <si>
    <t>DERA BHUTAL KALAN</t>
  </si>
  <si>
    <t>BHUTAL KALAN</t>
  </si>
  <si>
    <t>Verbio India Private Limited</t>
  </si>
  <si>
    <t>https://gobardhan.sbm.gov.in/p-details/852</t>
  </si>
  <si>
    <t>BANGA</t>
  </si>
  <si>
    <t>ANOKHARWAL</t>
  </si>
  <si>
    <t>EmmDee BioGas Pvt. Ltd</t>
  </si>
  <si>
    <t>https://gobardhan.sbm.gov.in/p-details/892</t>
  </si>
  <si>
    <t>MC Muktsar</t>
  </si>
  <si>
    <t>Muktsar</t>
  </si>
  <si>
    <t>https://gobardhan.sbm.gov.in/p-details/1888</t>
  </si>
  <si>
    <t>PATTI-14</t>
  </si>
  <si>
    <t>BHANGALA</t>
  </si>
  <si>
    <t>https://gobardhan.sbm.gov.in/p-details/1735</t>
  </si>
  <si>
    <t>AJMER</t>
  </si>
  <si>
    <t>Ground Floor Shop No 5 &amp; 6</t>
  </si>
  <si>
    <t>https://gobardhan.sbm.gov.in/p-details/2385</t>
  </si>
  <si>
    <t>AJMER RURAL</t>
  </si>
  <si>
    <t>KADEL</t>
  </si>
  <si>
    <t>Sharma Green Industries Private Limited</t>
  </si>
  <si>
    <t>https://gobardhan.sbm.gov.in/p-details/1122</t>
  </si>
  <si>
    <t>ALWAR</t>
  </si>
  <si>
    <t xml:space="preserve">TIJARA                                            </t>
  </si>
  <si>
    <t>MALIYAR JAT</t>
  </si>
  <si>
    <t>Shreenathji Green Energies Pvt. Ltd.</t>
  </si>
  <si>
    <t>https://gobardhan.sbm.gov.in/p-details/3589</t>
  </si>
  <si>
    <t>BANSWARA</t>
  </si>
  <si>
    <t>GARHI</t>
  </si>
  <si>
    <t>MOYAVASA</t>
  </si>
  <si>
    <t>MOYA WASA</t>
  </si>
  <si>
    <t>https://gobardhan.sbm.gov.in/p-details/2606</t>
  </si>
  <si>
    <t>TALWARA</t>
  </si>
  <si>
    <t>https://gobardhan.sbm.gov.in/p-details/2625</t>
  </si>
  <si>
    <t>BARMER</t>
  </si>
  <si>
    <t>ITADA</t>
  </si>
  <si>
    <t>https://gobardhan.sbm.gov.in/p-details/3932</t>
  </si>
  <si>
    <t>BHARATPUR</t>
  </si>
  <si>
    <t>SEWAR</t>
  </si>
  <si>
    <t>PEEPLA</t>
  </si>
  <si>
    <t>M/S SAUDAN BROTHER‚ÄôS AND SON‚ÄôS PRIVATE LIMITED</t>
  </si>
  <si>
    <t>https://gobardhan.sbm.gov.in/p-details/3244</t>
  </si>
  <si>
    <t>BHILWARA</t>
  </si>
  <si>
    <t>BADNOR</t>
  </si>
  <si>
    <t>BADHOR</t>
  </si>
  <si>
    <t>https://gobardhan.sbm.gov.in/p-details/3573</t>
  </si>
  <si>
    <t>KOTRI</t>
  </si>
  <si>
    <t>Kabra Medicare Pvt. Ltd.</t>
  </si>
  <si>
    <t>https://gobardhan.sbm.gov.in/p-details/3977</t>
  </si>
  <si>
    <t>BADLA</t>
  </si>
  <si>
    <t>PEETHAS</t>
  </si>
  <si>
    <t>HINDUSTAN LUBRICANTS</t>
  </si>
  <si>
    <t>https://gobardhan.sbm.gov.in/p-details/3265</t>
  </si>
  <si>
    <t>BIKANER</t>
  </si>
  <si>
    <t>PALANA</t>
  </si>
  <si>
    <t>Standard Auxiliary Private Limited</t>
  </si>
  <si>
    <t>https://gobardhan.sbm.gov.in/p-details/3127</t>
  </si>
  <si>
    <t>KOLAYAT</t>
  </si>
  <si>
    <t>CHACK BANDA NO.1</t>
  </si>
  <si>
    <t>CHAK BANDHA NO.1</t>
  </si>
  <si>
    <t>SAI BIOENERGY PRIVATE LIMITED</t>
  </si>
  <si>
    <t>https://gobardhan.sbm.gov.in/p-details/3099</t>
  </si>
  <si>
    <t>KALYANPUR</t>
  </si>
  <si>
    <t xml:space="preserve">KALYANPUR                                         </t>
  </si>
  <si>
    <t>https://gobardhan.sbm.gov.in/p-details/4044</t>
  </si>
  <si>
    <t>CHITTORGARH</t>
  </si>
  <si>
    <t>BHADESAR</t>
  </si>
  <si>
    <t>KANOJ</t>
  </si>
  <si>
    <t>KANNOJ</t>
  </si>
  <si>
    <t>https://gobardhan.sbm.gov.in/p-details/2696</t>
  </si>
  <si>
    <t>CHITTAURGARH</t>
  </si>
  <si>
    <t>NARELA</t>
  </si>
  <si>
    <t>LACHHMIPURA</t>
  </si>
  <si>
    <t>https://gobardhan.sbm.gov.in/p-details/3748</t>
  </si>
  <si>
    <t>DUNGARPUR</t>
  </si>
  <si>
    <t>Dovada</t>
  </si>
  <si>
    <t xml:space="preserve">MANDAWA                                           </t>
  </si>
  <si>
    <t>KHAPARDA</t>
  </si>
  <si>
    <t>https://gobardhan.sbm.gov.in/p-details/4543</t>
  </si>
  <si>
    <t>GANGANAGAR</t>
  </si>
  <si>
    <t>4 Z</t>
  </si>
  <si>
    <t>1 Z</t>
  </si>
  <si>
    <t>Abhishek Midha</t>
  </si>
  <si>
    <t>https://gobardhan.sbm.gov.in/p-details/3674</t>
  </si>
  <si>
    <t>SADULSHAHAR</t>
  </si>
  <si>
    <t>KHERUWALA</t>
  </si>
  <si>
    <t>23 PTP</t>
  </si>
  <si>
    <t>https://gobardhan.sbm.gov.in/p-details/3912</t>
  </si>
  <si>
    <t>SURATGARH</t>
  </si>
  <si>
    <t>BHOJEWALA</t>
  </si>
  <si>
    <t>4 BJW</t>
  </si>
  <si>
    <t>INTENSE BIO-ENERZIES PRIVATE LTD</t>
  </si>
  <si>
    <t>INTENSE BIO-ENERZIES PRIVATE LIMITED</t>
  </si>
  <si>
    <t>https://gobardhan.sbm.gov.in/p-details/3085</t>
  </si>
  <si>
    <t>Village -Chak 37 Pbn</t>
  </si>
  <si>
    <t>https://gobardhan.sbm.gov.in/p-details/4308</t>
  </si>
  <si>
    <t>HANUMANGARH</t>
  </si>
  <si>
    <t>RAWATSAR</t>
  </si>
  <si>
    <t>4 DWM</t>
  </si>
  <si>
    <t>7 DWM</t>
  </si>
  <si>
    <t>Shivshanaya Biofuels Private Limited</t>
  </si>
  <si>
    <t>https://gobardhan.sbm.gov.in/p-details/3036</t>
  </si>
  <si>
    <t>PILIBANGA</t>
  </si>
  <si>
    <t>SURANWALI</t>
  </si>
  <si>
    <t>1 BLW</t>
  </si>
  <si>
    <t>https://gobardhan.sbm.gov.in/p-details/3324</t>
  </si>
  <si>
    <t>JAIPUR</t>
  </si>
  <si>
    <t>PHAGI</t>
  </si>
  <si>
    <t>ROTWARA</t>
  </si>
  <si>
    <t>KEERATPURA</t>
  </si>
  <si>
    <t>Sai Nath Renewable Energy Pvt. Ltd.</t>
  </si>
  <si>
    <t>https://gobardhan.sbm.gov.in/p-details/4383</t>
  </si>
  <si>
    <t>BASSI</t>
  </si>
  <si>
    <t>BOODTHAL</t>
  </si>
  <si>
    <t>HINGONIYA</t>
  </si>
  <si>
    <t>100 TPD IOCL CBG Plant Hingonia Gaushala</t>
  </si>
  <si>
    <t>Sri Krishna Balram Seva Trust</t>
  </si>
  <si>
    <t>https://gobardhan.sbm.gov.in/p-details/2455</t>
  </si>
  <si>
    <t xml:space="preserve">AMBER                                             </t>
  </si>
  <si>
    <t xml:space="preserve">ACHROL                                            </t>
  </si>
  <si>
    <t>ACHROL</t>
  </si>
  <si>
    <t xml:space="preserve">Bhole Baba Iron &amp; Steel </t>
  </si>
  <si>
    <t>https://gobardhan.sbm.gov.in/p-details/4061</t>
  </si>
  <si>
    <t>Biong Energy Pvt. Ltd.</t>
  </si>
  <si>
    <t>https://gobardhan.sbm.gov.in/p-details/3505</t>
  </si>
  <si>
    <t>Brajdham Power Pvt Ltd Bio-CNG plant on an STP</t>
  </si>
  <si>
    <t>Brajdham Power Private Limited</t>
  </si>
  <si>
    <t>Jagatpura</t>
  </si>
  <si>
    <t>https://gobardhan.sbm.gov.in/p-details/2198</t>
  </si>
  <si>
    <t>Tashvi Bio CNG Plant</t>
  </si>
  <si>
    <t>RA ENTERPRISES</t>
  </si>
  <si>
    <t>RAMPURA ROAD</t>
  </si>
  <si>
    <t>https://gobardhan.sbm.gov.in/p-details/3245</t>
  </si>
  <si>
    <t>JALOR</t>
  </si>
  <si>
    <t>SANCHORE</t>
  </si>
  <si>
    <t>GOLASAN</t>
  </si>
  <si>
    <t>Hindustan Petroleum Corporation Limited</t>
  </si>
  <si>
    <t>https://gobardhan.sbm.gov.in/p-details/1251</t>
  </si>
  <si>
    <t>CHITALWANA</t>
  </si>
  <si>
    <t>KACHHELA</t>
  </si>
  <si>
    <t>Transtech Green Energy Pvt Ltd</t>
  </si>
  <si>
    <t>https://gobardhan.sbm.gov.in/p-details/440</t>
  </si>
  <si>
    <t>JHALAWAR</t>
  </si>
  <si>
    <t>KHANPUR</t>
  </si>
  <si>
    <t xml:space="preserve">KHERA                                             </t>
  </si>
  <si>
    <t>LADANIYA</t>
  </si>
  <si>
    <t>https://gobardhan.sbm.gov.in/p-details/3911</t>
  </si>
  <si>
    <t>JODHPUR</t>
  </si>
  <si>
    <t>SEKHALA</t>
  </si>
  <si>
    <t xml:space="preserve">SHEKHALA                                          </t>
  </si>
  <si>
    <t>SHEKHALA</t>
  </si>
  <si>
    <t>ARDESSON ELITE LIMITED</t>
  </si>
  <si>
    <t>https://gobardhan.sbm.gov.in/p-details/4036</t>
  </si>
  <si>
    <t>KARAULI</t>
  </si>
  <si>
    <t>EWS Greentech Private Limited</t>
  </si>
  <si>
    <t>Masalpur</t>
  </si>
  <si>
    <t>https://gobardhan.sbm.gov.in/p-details/3330</t>
  </si>
  <si>
    <t>KOTA</t>
  </si>
  <si>
    <t>KOTA DEVELOPMENT AUTHORITY, KOTA</t>
  </si>
  <si>
    <t xml:space="preserve">village Devnarayan Nagar, Dhrampura </t>
  </si>
  <si>
    <t>https://gobardhan.sbm.gov.in/p-details/3235</t>
  </si>
  <si>
    <t>LADPURA</t>
  </si>
  <si>
    <t>TATHER</t>
  </si>
  <si>
    <t>https://gobardhan.sbm.gov.in/p-details/4312</t>
  </si>
  <si>
    <t>SULTANPUR</t>
  </si>
  <si>
    <t>BAMORI</t>
  </si>
  <si>
    <t>SCHENGEN BIOFUELS LLP</t>
  </si>
  <si>
    <t>https://gobardhan.sbm.gov.in/p-details/2704</t>
  </si>
  <si>
    <t>VITAL CLEANFUELS PRIVATE LIMITED</t>
  </si>
  <si>
    <t>ANTA SORSAN ROAD</t>
  </si>
  <si>
    <t>https://gobardhan.sbm.gov.in/p-details/4133</t>
  </si>
  <si>
    <t xml:space="preserve">VIRATNAGAR                                        </t>
  </si>
  <si>
    <t xml:space="preserve">PALDI                                             </t>
  </si>
  <si>
    <t>RAMSINGHPURA</t>
  </si>
  <si>
    <t>BNG POWER AND ENERGY LLP</t>
  </si>
  <si>
    <t>https://gobardhan.sbm.gov.in/p-details/3715</t>
  </si>
  <si>
    <t>NAGAUR</t>
  </si>
  <si>
    <t>MERTA</t>
  </si>
  <si>
    <t xml:space="preserve">OLADAN                                            </t>
  </si>
  <si>
    <t>OLADAN</t>
  </si>
  <si>
    <t xml:space="preserve">D S biofuel company </t>
  </si>
  <si>
    <t>https://gobardhan.sbm.gov.in/p-details/4009</t>
  </si>
  <si>
    <t xml:space="preserve">BALI                                              </t>
  </si>
  <si>
    <t xml:space="preserve">KOTBALIYAN                                        </t>
  </si>
  <si>
    <t>PUNARIYA</t>
  </si>
  <si>
    <t>https://gobardhan.sbm.gov.in/p-details/3686</t>
  </si>
  <si>
    <t>KHARCHI(MAR.JUN)</t>
  </si>
  <si>
    <t>CHIRPATIYA</t>
  </si>
  <si>
    <t>https://gobardhan.sbm.gov.in/p-details/3296</t>
  </si>
  <si>
    <t>RAJSAMAND</t>
  </si>
  <si>
    <t>KHAMNOR</t>
  </si>
  <si>
    <t>JHALON KI MADAR</t>
  </si>
  <si>
    <t>https://gobardhan.sbm.gov.in/p-details/2621</t>
  </si>
  <si>
    <t>SAWAI MADHOPUR</t>
  </si>
  <si>
    <t>Fuel Wings India Private Limited</t>
  </si>
  <si>
    <t>Shri Ram Janki Industrial Area Jatlaw-Gothada</t>
  </si>
  <si>
    <t>https://gobardhan.sbm.gov.in/p-details/4062</t>
  </si>
  <si>
    <t>SIKAR</t>
  </si>
  <si>
    <t xml:space="preserve">SRI MADHOPUR                                      </t>
  </si>
  <si>
    <t xml:space="preserve">SIMARLA JAGEER                                    </t>
  </si>
  <si>
    <t>JALALPUR</t>
  </si>
  <si>
    <t>https://gobardhan.sbm.gov.in/p-details/4034</t>
  </si>
  <si>
    <t>UDAIPUR</t>
  </si>
  <si>
    <t>JHADOL</t>
  </si>
  <si>
    <t>BRAHMANO KA KHERWARA</t>
  </si>
  <si>
    <t>NAMLI</t>
  </si>
  <si>
    <t>https://gobardhan.sbm.gov.in/p-details/2600</t>
  </si>
  <si>
    <t>GIRWA</t>
  </si>
  <si>
    <t>UMARDA</t>
  </si>
  <si>
    <t>DEDKIYA</t>
  </si>
  <si>
    <t>Unorthodox Solutions Private Limited</t>
  </si>
  <si>
    <t>https://gobardhan.sbm.gov.in/p-details/3963</t>
  </si>
  <si>
    <t>SARADA</t>
  </si>
  <si>
    <t>KEJAD</t>
  </si>
  <si>
    <t>KEJAR</t>
  </si>
  <si>
    <t>Namostu Cleanfuels Private Limited</t>
  </si>
  <si>
    <t>https://gobardhan.sbm.gov.in/p-details/2355</t>
  </si>
  <si>
    <t>UDAIPUR PROJECT- 20 TPD</t>
  </si>
  <si>
    <t>BALICHA TRENCHING GROUND, ARAJI NO : 1980,  2122/1996,  122/1973 , 2114/1986 , 120/1970 , SAVINA KHEDA, TEHSIL GIRWA</t>
  </si>
  <si>
    <t>https://gobardhan.sbm.gov.in/p-details/1083</t>
  </si>
  <si>
    <t>SALUMBAR</t>
  </si>
  <si>
    <t>ORWADIYA</t>
  </si>
  <si>
    <t>maya bio energy</t>
  </si>
  <si>
    <t>Maya Dairy &amp; Agro Private Limited</t>
  </si>
  <si>
    <t>https://gobardhan.sbm.gov.in/p-details/3480</t>
  </si>
  <si>
    <t>CHENGALPATTU</t>
  </si>
  <si>
    <t>KATTANKOLATHUR</t>
  </si>
  <si>
    <t>VENGADAMANGALAM</t>
  </si>
  <si>
    <t>Vengadamangalam</t>
  </si>
  <si>
    <t>Tambaram City Municipal Corporation</t>
  </si>
  <si>
    <t>https://gobardhan.sbm.gov.in/p-details/1967</t>
  </si>
  <si>
    <t>Green Agro Environment Services</t>
  </si>
  <si>
    <t>Chunampet Road</t>
  </si>
  <si>
    <t>https://gobardhan.sbm.gov.in/p-details/3613</t>
  </si>
  <si>
    <t>CHENNAI</t>
  </si>
  <si>
    <t>100 MT Bio CNG Plant - Chetpet</t>
  </si>
  <si>
    <t>GREATER CHENNAI CORPORATION</t>
  </si>
  <si>
    <t>Gengu reddy subway road, Chetpet</t>
  </si>
  <si>
    <t>https://gobardhan.sbm.gov.in/p-details/1840</t>
  </si>
  <si>
    <t>100 MT Bio-CNG plant-I - Madavaram</t>
  </si>
  <si>
    <t>Chinnasekkadu, vazhuthalai main road</t>
  </si>
  <si>
    <t>https://gobardhan.sbm.gov.in/p-details/1849</t>
  </si>
  <si>
    <t>100 MT Bio-CNG plant-I - Sholinganallur</t>
  </si>
  <si>
    <t>Near ISKCON Temple</t>
  </si>
  <si>
    <t>https://gobardhan.sbm.gov.in/p-details/1863</t>
  </si>
  <si>
    <t>100 MT Bio-CNG plant-I -Koyambedu</t>
  </si>
  <si>
    <t>Kaliyamman koil street, Koyambedu</t>
  </si>
  <si>
    <t>https://gobardhan.sbm.gov.in/p-details/1867</t>
  </si>
  <si>
    <t>100 MT Bio-CNG plant-II - Madavaram</t>
  </si>
  <si>
    <t>Chinnasekkadu, Vazhudhalai main road</t>
  </si>
  <si>
    <t>https://gobardhan.sbm.gov.in/p-details/1862</t>
  </si>
  <si>
    <t>100 MT Bio-CNG plant-II -Koyambedu</t>
  </si>
  <si>
    <t>https://gobardhan.sbm.gov.in/p-details/1868</t>
  </si>
  <si>
    <t>100 MT Bio-CNG plant-II -Sholinganallur</t>
  </si>
  <si>
    <t>Near ISKCON temple</t>
  </si>
  <si>
    <t>https://gobardhan.sbm.gov.in/p-details/1866</t>
  </si>
  <si>
    <t>Corporation road, Perungudi</t>
  </si>
  <si>
    <t>https://gobardhan.sbm.gov.in/p-details/1965</t>
  </si>
  <si>
    <t>Chinnasekkadu,Vazhuthalai main road</t>
  </si>
  <si>
    <t>https://gobardhan.sbm.gov.in/p-details/1961</t>
  </si>
  <si>
    <t>Crystal Gas Private Limited</t>
  </si>
  <si>
    <t>Koyambedu</t>
  </si>
  <si>
    <t>https://gobardhan.sbm.gov.in/p-details/4188</t>
  </si>
  <si>
    <t>Koyambedu II</t>
  </si>
  <si>
    <t>https://gobardhan.sbm.gov.in/p-details/4189</t>
  </si>
  <si>
    <t>Srinivas Waste Management Services Private Limited</t>
  </si>
  <si>
    <t>Spur Tank Road, Egmore</t>
  </si>
  <si>
    <t>https://gobardhan.sbm.gov.in/p-details/3115</t>
  </si>
  <si>
    <t>COIMBATORE</t>
  </si>
  <si>
    <t>KARAMADAI</t>
  </si>
  <si>
    <t>MOODUTHURAI</t>
  </si>
  <si>
    <t>Muduthurai</t>
  </si>
  <si>
    <t>Velliyangiri andavar bio-gas</t>
  </si>
  <si>
    <t>https://gobardhan.sbm.gov.in/p-details/2842</t>
  </si>
  <si>
    <t>Vellalore</t>
  </si>
  <si>
    <t>https://gobardhan.sbm.gov.in/p-details/1908</t>
  </si>
  <si>
    <t>CUDDALORE</t>
  </si>
  <si>
    <t>Energim Sustainable Solutions Cuddalore Pvt Ltd</t>
  </si>
  <si>
    <t>Plot no 4,SIPCOT Industrial Complex,Phase 3,Periyapattu Village,Cuddalore</t>
  </si>
  <si>
    <t>https://gobardhan.sbm.gov.in/p-details/1197</t>
  </si>
  <si>
    <t>VILANGALPATTU</t>
  </si>
  <si>
    <t>Vilangalpattu</t>
  </si>
  <si>
    <t>SLR ENERGY</t>
  </si>
  <si>
    <t>https://gobardhan.sbm.gov.in/p-details/1099</t>
  </si>
  <si>
    <t>DHARMAPURI</t>
  </si>
  <si>
    <t>HARUR</t>
  </si>
  <si>
    <t>KILAGAMPATTI</t>
  </si>
  <si>
    <t>Kolagampatty</t>
  </si>
  <si>
    <t>ATHINDRA GREEN ENERGY PRIVATE LIMITED</t>
  </si>
  <si>
    <t>https://gobardhan.sbm.gov.in/p-details/3705</t>
  </si>
  <si>
    <t>SETRAPATTI</t>
  </si>
  <si>
    <t>Setrapatti</t>
  </si>
  <si>
    <t>Mother India Farms</t>
  </si>
  <si>
    <t>https://gobardhan.sbm.gov.in/p-details/3875</t>
  </si>
  <si>
    <t>DINDIGUL</t>
  </si>
  <si>
    <t xml:space="preserve">PALANI                                            </t>
  </si>
  <si>
    <t xml:space="preserve">ANDIPATTI                                         </t>
  </si>
  <si>
    <t>Andipatti</t>
  </si>
  <si>
    <t>Yogan Green Private Limited</t>
  </si>
  <si>
    <t>https://gobardhan.sbm.gov.in/p-details/3946</t>
  </si>
  <si>
    <t>ERODE</t>
  </si>
  <si>
    <t>CHENNIMALAI</t>
  </si>
  <si>
    <t>VARAPALAYAM</t>
  </si>
  <si>
    <t>Varapalayam</t>
  </si>
  <si>
    <t>https://gobardhan.sbm.gov.in/p-details/1378</t>
  </si>
  <si>
    <t>ELAVAMALAI</t>
  </si>
  <si>
    <t>Elavamalai</t>
  </si>
  <si>
    <t>https://gobardhan.sbm.gov.in/p-details/3849</t>
  </si>
  <si>
    <t>KANYAKUMARI(NAGERCOIL)</t>
  </si>
  <si>
    <t>Nagercoil City Municipal Corporation</t>
  </si>
  <si>
    <t>Vadaseri North, Agasthiswaram</t>
  </si>
  <si>
    <t>https://gobardhan.sbm.gov.in/p-details/1977</t>
  </si>
  <si>
    <t>M.PANCHAMADEVI</t>
  </si>
  <si>
    <t>Minnampalli Panchamadevi</t>
  </si>
  <si>
    <t>Karur City Municipal Corporation</t>
  </si>
  <si>
    <t>https://gobardhan.sbm.gov.in/p-details/1954</t>
  </si>
  <si>
    <t>KRISHNAGIRI</t>
  </si>
  <si>
    <t>THALLY</t>
  </si>
  <si>
    <t>GUMLAPURAM</t>
  </si>
  <si>
    <t>Gumlapuram</t>
  </si>
  <si>
    <t>SANKAR GREEN</t>
  </si>
  <si>
    <t>https://gobardhan.sbm.gov.in/p-details/1428</t>
  </si>
  <si>
    <t>Spark Bio Gas Private Limited</t>
  </si>
  <si>
    <t>Karappakam Village</t>
  </si>
  <si>
    <t>https://gobardhan.sbm.gov.in/p-details/1254</t>
  </si>
  <si>
    <t>Karapakkam Village</t>
  </si>
  <si>
    <t>https://gobardhan.sbm.gov.in/p-details/2038</t>
  </si>
  <si>
    <t>MADURAI</t>
  </si>
  <si>
    <t>TIRUPPARANGUNRAM</t>
  </si>
  <si>
    <t>NILAIYUR 1 BIT</t>
  </si>
  <si>
    <t>Kishore</t>
  </si>
  <si>
    <t>https://gobardhan.sbm.gov.in/p-details/657</t>
  </si>
  <si>
    <t>NAMAKKAL</t>
  </si>
  <si>
    <t>PUDUCHATRAM</t>
  </si>
  <si>
    <t>THATHAYANGARPATTI</t>
  </si>
  <si>
    <t>Tattayyangarpatti</t>
  </si>
  <si>
    <t>IAV Biogas Private Limited</t>
  </si>
  <si>
    <t>https://gobardhan.sbm.gov.in/p-details/1151</t>
  </si>
  <si>
    <t>RAMANATHAPURAM</t>
  </si>
  <si>
    <t xml:space="preserve">KAMUDI                                            </t>
  </si>
  <si>
    <t>Kakkudi</t>
  </si>
  <si>
    <t>DEEPAM GEON COMPRESSED BIOGAS PLANT</t>
  </si>
  <si>
    <t xml:space="preserve"> DEEPAM GEON GREEN ENERGY PRIVATE LIMITED</t>
  </si>
  <si>
    <t>https://gobardhan.sbm.gov.in/p-details/4288</t>
  </si>
  <si>
    <t xml:space="preserve">BOGALUR                                           </t>
  </si>
  <si>
    <t xml:space="preserve">NAGACHI                                           </t>
  </si>
  <si>
    <t>Mennendhi</t>
  </si>
  <si>
    <t>https://gobardhan.sbm.gov.in/p-details/4407</t>
  </si>
  <si>
    <t>Idambadal Village</t>
  </si>
  <si>
    <t>https://gobardhan.sbm.gov.in/p-details/3017</t>
  </si>
  <si>
    <t xml:space="preserve">TIRUPPULLANI                                      </t>
  </si>
  <si>
    <t>Panaiyadiyenthal</t>
  </si>
  <si>
    <t>Panaydiyendal</t>
  </si>
  <si>
    <t>Reglo Industries Pvt Ltd</t>
  </si>
  <si>
    <t>https://gobardhan.sbm.gov.in/p-details/4459</t>
  </si>
  <si>
    <t>PARAMAKKUDI</t>
  </si>
  <si>
    <t>THOLUR A/B</t>
  </si>
  <si>
    <t>Kanjiyendal</t>
  </si>
  <si>
    <t>Raasi Bio Fuels</t>
  </si>
  <si>
    <t>Raasi Technologies Private Limited</t>
  </si>
  <si>
    <t>https://gobardhan.sbm.gov.in/p-details/3183</t>
  </si>
  <si>
    <t>RANIPET</t>
  </si>
  <si>
    <t xml:space="preserve">ARCOT                                             </t>
  </si>
  <si>
    <t>https://gobardhan.sbm.gov.in/p-details/4424</t>
  </si>
  <si>
    <t>NEMILI</t>
  </si>
  <si>
    <t>MAHENDIRAVADI</t>
  </si>
  <si>
    <t>Mahendravadi</t>
  </si>
  <si>
    <t>https://gobardhan.sbm.gov.in/p-details/1173</t>
  </si>
  <si>
    <t>SALEM</t>
  </si>
  <si>
    <t>CHETTICHAVADI</t>
  </si>
  <si>
    <t>Chettichavadi</t>
  </si>
  <si>
    <t>Salem Municipal Corporation</t>
  </si>
  <si>
    <t>https://gobardhan.sbm.gov.in/p-details/1970</t>
  </si>
  <si>
    <t>Chettichavadi village</t>
  </si>
  <si>
    <t>https://gobardhan.sbm.gov.in/p-details/4564</t>
  </si>
  <si>
    <t>SIVAGANGA</t>
  </si>
  <si>
    <t xml:space="preserve">TIRUPPATHUR                                       </t>
  </si>
  <si>
    <t>Kumarapettai</t>
  </si>
  <si>
    <t>Shenbagampettai</t>
  </si>
  <si>
    <t>GK BIO ENERGY</t>
  </si>
  <si>
    <t>https://gobardhan.sbm.gov.in/p-details/4153</t>
  </si>
  <si>
    <t>THANJAVUR</t>
  </si>
  <si>
    <t>Kumbakonam City Municipal Corporation</t>
  </si>
  <si>
    <t>Ullur</t>
  </si>
  <si>
    <t>https://gobardhan.sbm.gov.in/p-details/1971</t>
  </si>
  <si>
    <t>Thanjavur City Municipal Corporation</t>
  </si>
  <si>
    <t>Anantha Nagar, Balaganapathy Nagar</t>
  </si>
  <si>
    <t>https://gobardhan.sbm.gov.in/p-details/1968</t>
  </si>
  <si>
    <t>BUDALUR</t>
  </si>
  <si>
    <t>ACHAMPATTI</t>
  </si>
  <si>
    <t>Achampatti</t>
  </si>
  <si>
    <t>https://gobardhan.sbm.gov.in/p-details/3316</t>
  </si>
  <si>
    <t>THENI</t>
  </si>
  <si>
    <t>PERIYAKULAM</t>
  </si>
  <si>
    <t>ERUMALAINAICKENPATTI</t>
  </si>
  <si>
    <t>Bomminaickanpatti</t>
  </si>
  <si>
    <t>https://gobardhan.sbm.gov.in/p-details/3454</t>
  </si>
  <si>
    <t>TIRUCHIRAPPALLI</t>
  </si>
  <si>
    <t>Tiruchirappalli Corporation</t>
  </si>
  <si>
    <t>malayappa nagar</t>
  </si>
  <si>
    <t>https://gobardhan.sbm.gov.in/p-details/1946</t>
  </si>
  <si>
    <t>TURAIYUR</t>
  </si>
  <si>
    <t>SINGALANDAPURAM</t>
  </si>
  <si>
    <t>KAM Technology</t>
  </si>
  <si>
    <t>https://gobardhan.sbm.gov.in/p-details/3857</t>
  </si>
  <si>
    <t>TIRUNELVELI</t>
  </si>
  <si>
    <t>Tirunelveli City Municipal Corporation</t>
  </si>
  <si>
    <t>Ramayanpatti</t>
  </si>
  <si>
    <t>https://gobardhan.sbm.gov.in/p-details/1972</t>
  </si>
  <si>
    <t>TIRUPPUR</t>
  </si>
  <si>
    <t>DHARAPURAM</t>
  </si>
  <si>
    <t>NANJIYAMPALAYAM</t>
  </si>
  <si>
    <t>Nanjiyampalayam</t>
  </si>
  <si>
    <t>Blooms Bioenergy</t>
  </si>
  <si>
    <t>https://gobardhan.sbm.gov.in/p-details/3436</t>
  </si>
  <si>
    <t>KUNDADAM</t>
  </si>
  <si>
    <t>PUNGANTHURAI</t>
  </si>
  <si>
    <t>Pongathurai</t>
  </si>
  <si>
    <t>KOVAI BIO ENERGY &amp; ORGANICS</t>
  </si>
  <si>
    <t>https://gobardhan.sbm.gov.in/p-details/2792</t>
  </si>
  <si>
    <t>TIRUVALLUR</t>
  </si>
  <si>
    <t>Dynamic Alloys</t>
  </si>
  <si>
    <t>MDR 792</t>
  </si>
  <si>
    <t>https://gobardhan.sbm.gov.in/p-details/1377</t>
  </si>
  <si>
    <t>Chinnasekkadu Village</t>
  </si>
  <si>
    <t>https://gobardhan.sbm.gov.in/p-details/948</t>
  </si>
  <si>
    <t>Baljipalayam Village</t>
  </si>
  <si>
    <t>https://gobardhan.sbm.gov.in/p-details/949</t>
  </si>
  <si>
    <t>VILLUPURAM</t>
  </si>
  <si>
    <t>MARAKKANAM</t>
  </si>
  <si>
    <t>https://gobardhan.sbm.gov.in/p-details/4419</t>
  </si>
  <si>
    <t>VADAKOTTIPPAKKAM</t>
  </si>
  <si>
    <t>Vada Kottipakkam</t>
  </si>
  <si>
    <t>https://gobardhan.sbm.gov.in/p-details/2009</t>
  </si>
  <si>
    <t>VIRUDHUNAGAR</t>
  </si>
  <si>
    <t>https://gobardhan.sbm.gov.in/p-details/4428</t>
  </si>
  <si>
    <t xml:space="preserve">APPAYANAICKENPATTI                                </t>
  </si>
  <si>
    <t>https://gobardhan.sbm.gov.in/p-details/4431</t>
  </si>
  <si>
    <t xml:space="preserve">ALAGAPURI                                         </t>
  </si>
  <si>
    <t>Alagapuri</t>
  </si>
  <si>
    <t>https://gobardhan.sbm.gov.in/p-details/4429</t>
  </si>
  <si>
    <t xml:space="preserve">AMATHUR                                           </t>
  </si>
  <si>
    <t>Amathur (Ct)</t>
  </si>
  <si>
    <t>https://gobardhan.sbm.gov.in/p-details/4430</t>
  </si>
  <si>
    <t>KOORAIKUNDU</t>
  </si>
  <si>
    <t>Kooraikundu</t>
  </si>
  <si>
    <t>Sakthicbg</t>
  </si>
  <si>
    <t xml:space="preserve">Sakthi cow supplier </t>
  </si>
  <si>
    <t>https://gobardhan.sbm.gov.in/p-details/3350</t>
  </si>
  <si>
    <t>ADILABAD</t>
  </si>
  <si>
    <t>GADIGUDA</t>
  </si>
  <si>
    <t>GADIGUDA(020 )</t>
  </si>
  <si>
    <t>GADIGUDAAGRO FARMER PRODUCER COMPANY LTD</t>
  </si>
  <si>
    <t>https://gobardhan.sbm.gov.in/p-details/2535</t>
  </si>
  <si>
    <t>JAINAD</t>
  </si>
  <si>
    <t>GUDA</t>
  </si>
  <si>
    <t>GUDA(027 )</t>
  </si>
  <si>
    <t>Manuka Green Energy Private Limited</t>
  </si>
  <si>
    <t>https://gobardhan.sbm.gov.in/p-details/3465</t>
  </si>
  <si>
    <t>HANUMAKONDA</t>
  </si>
  <si>
    <t>ELKATHURTHI</t>
  </si>
  <si>
    <t>GUNTURPALLY</t>
  </si>
  <si>
    <t>GOO GreeneX Energy Pvt Ltd</t>
  </si>
  <si>
    <t>https://gobardhan.sbm.gov.in/p-details/4355</t>
  </si>
  <si>
    <t>SURARAM</t>
  </si>
  <si>
    <t>SURARAM(006 )</t>
  </si>
  <si>
    <t>https://gobardhan.sbm.gov.in/p-details/4318</t>
  </si>
  <si>
    <t>HYDERABAD</t>
  </si>
  <si>
    <t>ENERGON LOGISTICS PRIVATE LIMITED</t>
  </si>
  <si>
    <t xml:space="preserve">amberpet </t>
  </si>
  <si>
    <t>https://gobardhan.sbm.gov.in/p-details/658</t>
  </si>
  <si>
    <t>Malik Arjuna hills, jaipur colony, Nagole</t>
  </si>
  <si>
    <t>https://gobardhan.sbm.gov.in/p-details/671</t>
  </si>
  <si>
    <t>JAGTIAL</t>
  </si>
  <si>
    <t>MALLIAL</t>
  </si>
  <si>
    <t>GORREGUNDAM</t>
  </si>
  <si>
    <t>Alyra Bio fuels &amp;fertilizers</t>
  </si>
  <si>
    <t>https://gobardhan.sbm.gov.in/p-details/3634</t>
  </si>
  <si>
    <t xml:space="preserve">RAIKAL                                            </t>
  </si>
  <si>
    <t xml:space="preserve">BHOOPATHIPUR                                      </t>
  </si>
  <si>
    <t>BHOOPATHIPUR(013 )</t>
  </si>
  <si>
    <t>https://gobardhan.sbm.gov.in/p-details/4151</t>
  </si>
  <si>
    <t>JANGAON</t>
  </si>
  <si>
    <t xml:space="preserve">NARMETTA                                          </t>
  </si>
  <si>
    <t xml:space="preserve">VELDANDA                                          </t>
  </si>
  <si>
    <t>VELDANDA(013 )</t>
  </si>
  <si>
    <t>https://gobardhan.sbm.gov.in/p-details/4012</t>
  </si>
  <si>
    <t xml:space="preserve">BOMMAKUR                                          </t>
  </si>
  <si>
    <t>BOMMAKUR(014 )</t>
  </si>
  <si>
    <t>https://gobardhan.sbm.gov.in/p-details/4013</t>
  </si>
  <si>
    <t>JOGULAMBA GADWAL</t>
  </si>
  <si>
    <t>RAJOLI</t>
  </si>
  <si>
    <t xml:space="preserve">NASANOOR                                          </t>
  </si>
  <si>
    <t>NASANUR(003)</t>
  </si>
  <si>
    <t>Sri Hanuman Green Energies Private Limited</t>
  </si>
  <si>
    <t>https://gobardhan.sbm.gov.in/p-details/4037</t>
  </si>
  <si>
    <t>KHAMMAM</t>
  </si>
  <si>
    <t>YERRUPALEM</t>
  </si>
  <si>
    <t>BUCHI REDDY PALEM</t>
  </si>
  <si>
    <t>MAMUNURU(006 )</t>
  </si>
  <si>
    <t>https://gobardhan.sbm.gov.in/p-details/3731</t>
  </si>
  <si>
    <t>THIRUMALAYAPALEM</t>
  </si>
  <si>
    <t>BEEROLU</t>
  </si>
  <si>
    <t>BEEROLU(015 )</t>
  </si>
  <si>
    <t>ABHISHIKTH AGRO LLP</t>
  </si>
  <si>
    <t>https://gobardhan.sbm.gov.in/p-details/3107</t>
  </si>
  <si>
    <t>MAHBUBNAGAR</t>
  </si>
  <si>
    <t>BALANAGAR</t>
  </si>
  <si>
    <t>UDITHYAL A</t>
  </si>
  <si>
    <t>EEDAMMA GADDA TANDA</t>
  </si>
  <si>
    <t>Solika Energy Pvt Ltd</t>
  </si>
  <si>
    <t>https://gobardhan.sbm.gov.in/p-details/801</t>
  </si>
  <si>
    <t xml:space="preserve">MIDJIL                                            </t>
  </si>
  <si>
    <t>https://gobardhan.sbm.gov.in/p-details/4585</t>
  </si>
  <si>
    <t>MANCHERIAL</t>
  </si>
  <si>
    <t>BHEEMINI</t>
  </si>
  <si>
    <t>KESLAPUR</t>
  </si>
  <si>
    <t>KESLAPUR(004 )</t>
  </si>
  <si>
    <t>Prathmay Projects Pvt Ltd</t>
  </si>
  <si>
    <t>https://gobardhan.sbm.gov.in/p-details/3886</t>
  </si>
  <si>
    <t>MEDAK</t>
  </si>
  <si>
    <t>RAMAYAMPET</t>
  </si>
  <si>
    <t>AKKANNAPET</t>
  </si>
  <si>
    <t>AKKANPET(008 )</t>
  </si>
  <si>
    <t>https://gobardhan.sbm.gov.in/p-details/1093</t>
  </si>
  <si>
    <t>MULUGU</t>
  </si>
  <si>
    <t>MULUG</t>
  </si>
  <si>
    <t xml:space="preserve">MALLAMPALLE                                       </t>
  </si>
  <si>
    <t>MALLAMPALLY(009 )</t>
  </si>
  <si>
    <t xml:space="preserve">Kashyapa Ecofuels </t>
  </si>
  <si>
    <t>https://gobardhan.sbm.gov.in/p-details/4435</t>
  </si>
  <si>
    <t xml:space="preserve">KASIMDEVIPETA                                     </t>
  </si>
  <si>
    <t>KASIMDEVIPET(003 )</t>
  </si>
  <si>
    <t>Mulugu Bio Energy Pvt Ltd</t>
  </si>
  <si>
    <t>https://gobardhan.sbm.gov.in/p-details/4023</t>
  </si>
  <si>
    <t>Hyderabad Integrated MSW Limted</t>
  </si>
  <si>
    <t>Near Army Dental College</t>
  </si>
  <si>
    <t>https://gobardhan.sbm.gov.in/p-details/2763</t>
  </si>
  <si>
    <t>Potencial Tech Solutions Private Limited</t>
  </si>
  <si>
    <t>IDA Jeedimetla</t>
  </si>
  <si>
    <t>https://gobardhan.sbm.gov.in/p-details/2893</t>
  </si>
  <si>
    <t xml:space="preserve">KEESARA                                           </t>
  </si>
  <si>
    <t xml:space="preserve">CHEERIYAL                                         </t>
  </si>
  <si>
    <t>CHEERYAL(008)</t>
  </si>
  <si>
    <t>RED HYDERABAD PRIVATE LIMITED</t>
  </si>
  <si>
    <t>Village Haridaspally</t>
  </si>
  <si>
    <t>https://gobardhan.sbm.gov.in/p-details/4450</t>
  </si>
  <si>
    <t>NALGONDA</t>
  </si>
  <si>
    <t xml:space="preserve">THIPPARTHI                                        </t>
  </si>
  <si>
    <t xml:space="preserve">THIPARTHY                                         </t>
  </si>
  <si>
    <t>THIPARTHY(012 )</t>
  </si>
  <si>
    <t>https://gobardhan.sbm.gov.in/p-details/4535</t>
  </si>
  <si>
    <t>DEVARAKONDA</t>
  </si>
  <si>
    <t>KANNEKAL</t>
  </si>
  <si>
    <t>GAREKUNTLAPALEM</t>
  </si>
  <si>
    <t>https://gobardhan.sbm.gov.in/p-details/3215</t>
  </si>
  <si>
    <t>https://gobardhan.sbm.gov.in/p-details/3214</t>
  </si>
  <si>
    <t>TEJAS ECO ENERGY PRIVATE LIMITED</t>
  </si>
  <si>
    <t>https://gobardhan.sbm.gov.in/p-details/3209</t>
  </si>
  <si>
    <t>NEREDUGOMMU</t>
  </si>
  <si>
    <t>PEDDAMUNAGAL</t>
  </si>
  <si>
    <t>PEDDAMUNAGAL(011 )</t>
  </si>
  <si>
    <t>Venkateswara CBG Plant</t>
  </si>
  <si>
    <t>Venkateswara Gas</t>
  </si>
  <si>
    <t>https://gobardhan.sbm.gov.in/p-details/2754</t>
  </si>
  <si>
    <t>NARAYANPET</t>
  </si>
  <si>
    <t>HINDUPUR</t>
  </si>
  <si>
    <t>HINDUPUR(019 )</t>
  </si>
  <si>
    <t>https://gobardhan.sbm.gov.in/p-details/2491</t>
  </si>
  <si>
    <t>NIZAMABAD</t>
  </si>
  <si>
    <t>Nizamabad Municipal corporation</t>
  </si>
  <si>
    <t>Nagaram</t>
  </si>
  <si>
    <t>https://gobardhan.sbm.gov.in/p-details/1786</t>
  </si>
  <si>
    <t>3 TPD CBG plant at Hyderabad</t>
  </si>
  <si>
    <t>Jivoule Biofuels Pvt Ltd</t>
  </si>
  <si>
    <t>Kothur Industrial park</t>
  </si>
  <si>
    <t>https://gobardhan.sbm.gov.in/p-details/938</t>
  </si>
  <si>
    <t>IBRAHIMPATNAM</t>
  </si>
  <si>
    <t>CHERLAPATELGUDA</t>
  </si>
  <si>
    <t>IBRAHIMPATNAM(007 )</t>
  </si>
  <si>
    <t>Hyderabad CBG Plant</t>
  </si>
  <si>
    <t>https://gobardhan.sbm.gov.in/p-details/4319</t>
  </si>
  <si>
    <t xml:space="preserve">TALAKONDAPALLE                                    </t>
  </si>
  <si>
    <t xml:space="preserve">RAMPUR                                            </t>
  </si>
  <si>
    <t>RAMPUR(025 )</t>
  </si>
  <si>
    <t>ISHIKA ENERGIES PRIVATE LIMITED</t>
  </si>
  <si>
    <t>https://gobardhan.sbm.gov.in/p-details/3986</t>
  </si>
  <si>
    <t>NANDIGAMA</t>
  </si>
  <si>
    <t>VEERLAPALLE</t>
  </si>
  <si>
    <t>APPAREDDYGUDA</t>
  </si>
  <si>
    <t>RAVIR GREEN ENERGY</t>
  </si>
  <si>
    <t>https://gobardhan.sbm.gov.in/p-details/3774</t>
  </si>
  <si>
    <t>KANDUKUR</t>
  </si>
  <si>
    <t>KOTHAGUDA</t>
  </si>
  <si>
    <t>KANDUKUR(018 )</t>
  </si>
  <si>
    <t>Solika Energy - Kandukur</t>
  </si>
  <si>
    <t>https://gobardhan.sbm.gov.in/p-details/1422</t>
  </si>
  <si>
    <t>SANGAREDDY</t>
  </si>
  <si>
    <t>HATHNOORA</t>
  </si>
  <si>
    <t>KASAL</t>
  </si>
  <si>
    <t>KASAL(012 )</t>
  </si>
  <si>
    <t>Blueleo Energy Private Limited</t>
  </si>
  <si>
    <t>https://gobardhan.sbm.gov.in/p-details/2675</t>
  </si>
  <si>
    <t>KONDAPUR</t>
  </si>
  <si>
    <t>KHADERABAD</t>
  </si>
  <si>
    <t>KADHIRABAD(025)</t>
  </si>
  <si>
    <t>IKARSHAK FARMS</t>
  </si>
  <si>
    <t>https://gobardhan.sbm.gov.in/p-details/446</t>
  </si>
  <si>
    <t>SIDDIPET</t>
  </si>
  <si>
    <t>BUSSAPUR</t>
  </si>
  <si>
    <t>BUSSAPUR(022 )</t>
  </si>
  <si>
    <t>https://gobardhan.sbm.gov.in/p-details/2934</t>
  </si>
  <si>
    <t>Juno Joule Bio Fuels Pvt Ltd</t>
  </si>
  <si>
    <t>Wargal Rd, Mulug, Telangana 502279</t>
  </si>
  <si>
    <t>https://gobardhan.sbm.gov.in/p-details/4317</t>
  </si>
  <si>
    <t>SURYAPET</t>
  </si>
  <si>
    <t>https://gobardhan.sbm.gov.in/p-details/3538</t>
  </si>
  <si>
    <t>VIKARABAD</t>
  </si>
  <si>
    <t xml:space="preserve">TANDUR                                            </t>
  </si>
  <si>
    <t xml:space="preserve">GOUTAPUR                                          </t>
  </si>
  <si>
    <t>GOUTHAPUR(024 )</t>
  </si>
  <si>
    <t>Shalimar Ansari Tours &amp; Travels</t>
  </si>
  <si>
    <t>https://gobardhan.sbm.gov.in/p-details/4183</t>
  </si>
  <si>
    <t xml:space="preserve">DHARUR                                            </t>
  </si>
  <si>
    <t>DHARUR(016 )</t>
  </si>
  <si>
    <t>https://gobardhan.sbm.gov.in/p-details/4448</t>
  </si>
  <si>
    <t>WANAPARTHY</t>
  </si>
  <si>
    <t>HETERO RENEWABLE ENERGY PRIVATE LIMITED</t>
  </si>
  <si>
    <t>Survey no. 489/A &amp; 489/AA, Amadabakula Village,Kothakota Mandal</t>
  </si>
  <si>
    <t>https://gobardhan.sbm.gov.in/p-details/1154</t>
  </si>
  <si>
    <t>WARANGAL</t>
  </si>
  <si>
    <t>Greater Warangal Municipal Corporation</t>
  </si>
  <si>
    <t>https://gobardhan.sbm.gov.in/p-details/1788</t>
  </si>
  <si>
    <t xml:space="preserve">NALLA BELLI                                       </t>
  </si>
  <si>
    <t xml:space="preserve">GUNDLAPAHAD                                       </t>
  </si>
  <si>
    <t>GUNDLAPAHAD(018 )</t>
  </si>
  <si>
    <t>RAJA RAJESHWARA IMPX PRIVATE LIMITED</t>
  </si>
  <si>
    <t>https://gobardhan.sbm.gov.in/p-details/4020</t>
  </si>
  <si>
    <t>RAMANNAPETA</t>
  </si>
  <si>
    <t xml:space="preserve">MUNIPAMPULA                                       </t>
  </si>
  <si>
    <t>MUNIPAMPULA(004 )</t>
  </si>
  <si>
    <t>ARK BIO ENERGY PRIVATE LIMITED</t>
  </si>
  <si>
    <t>https://gobardhan.sbm.gov.in/p-details/4445</t>
  </si>
  <si>
    <t>INDRAPALANAGAR  (THUMMALAGUDEM)</t>
  </si>
  <si>
    <t>INDRAPALANAGAR(001 )</t>
  </si>
  <si>
    <t>PN GRO BIOFUELS Private LTD</t>
  </si>
  <si>
    <t>https://gobardhan.sbm.gov.in/p-details/3121</t>
  </si>
  <si>
    <t>B.Pochampally</t>
  </si>
  <si>
    <t xml:space="preserve">PEDDAGUDEM                                        </t>
  </si>
  <si>
    <t>JULOOR(003 )</t>
  </si>
  <si>
    <t>SHREE KALA MEENAKSHEE AGRO PVT LTD</t>
  </si>
  <si>
    <t>https://gobardhan.sbm.gov.in/p-details/4297</t>
  </si>
  <si>
    <t>ALAIR</t>
  </si>
  <si>
    <t>MANTHAPURI</t>
  </si>
  <si>
    <t>MANTHAPURI(007 )</t>
  </si>
  <si>
    <t>Suraksh Bio Fuels Llp</t>
  </si>
  <si>
    <t>https://gobardhan.sbm.gov.in/p-details/3944</t>
  </si>
  <si>
    <t>AGRA</t>
  </si>
  <si>
    <t>JAITPUR KALAN</t>
  </si>
  <si>
    <t>JAITPURA KALAN</t>
  </si>
  <si>
    <t>https://gobardhan.sbm.gov.in/p-details/1351</t>
  </si>
  <si>
    <t xml:space="preserve">KHANDAULI                                         </t>
  </si>
  <si>
    <t xml:space="preserve">BHAGUPUR                                          </t>
  </si>
  <si>
    <t>BHAGUPUR</t>
  </si>
  <si>
    <t>https://gobardhan.sbm.gov.in/p-details/4098</t>
  </si>
  <si>
    <t>ALIGARH</t>
  </si>
  <si>
    <t>TAPPAL</t>
  </si>
  <si>
    <t>BAINA</t>
  </si>
  <si>
    <t>https://gobardhan.sbm.gov.in/p-details/2639</t>
  </si>
  <si>
    <t>JAWAN SIKANDERPUR</t>
  </si>
  <si>
    <t>MALIKPURAA</t>
  </si>
  <si>
    <t>MADHO GARH</t>
  </si>
  <si>
    <t>https://gobardhan.sbm.gov.in/p-details/3735</t>
  </si>
  <si>
    <t>CHANDAUS</t>
  </si>
  <si>
    <t>JAMANKA</t>
  </si>
  <si>
    <t>Sainik Renewable Energy LLP</t>
  </si>
  <si>
    <t>https://gobardhan.sbm.gov.in/p-details/2563</t>
  </si>
  <si>
    <t>AMBEDKAR NAGAR</t>
  </si>
  <si>
    <t>AKBARPUR</t>
  </si>
  <si>
    <t xml:space="preserve">SASPANA                                           </t>
  </si>
  <si>
    <t>Sasapana</t>
  </si>
  <si>
    <t>https://gobardhan.sbm.gov.in/p-details/4390</t>
  </si>
  <si>
    <t>AMETHI</t>
  </si>
  <si>
    <t>GAURIGANJ</t>
  </si>
  <si>
    <t>GARHA MAFI</t>
  </si>
  <si>
    <t>BHAVISYAD INDIA PRIVATE LIMITED</t>
  </si>
  <si>
    <t>https://gobardhan.sbm.gov.in/p-details/4394</t>
  </si>
  <si>
    <t>AMROHA</t>
  </si>
  <si>
    <t>GANGESHWARI</t>
  </si>
  <si>
    <t>Gangeshwari</t>
  </si>
  <si>
    <t>https://gobardhan.sbm.gov.in/p-details/1258</t>
  </si>
  <si>
    <t>HASANPUR</t>
  </si>
  <si>
    <t>GHOSI PURA</t>
  </si>
  <si>
    <t>GHOSIPURA</t>
  </si>
  <si>
    <t>S. R. BIO FUELS</t>
  </si>
  <si>
    <t>https://gobardhan.sbm.gov.in/p-details/3157</t>
  </si>
  <si>
    <t>WI Green Ventures LLp</t>
  </si>
  <si>
    <t>Vill. Maleysia, Post Office- Mandi Dhanaura Distt -Amroha (U.P.), Pin code-244231</t>
  </si>
  <si>
    <t>https://gobardhan.sbm.gov.in/p-details/3087</t>
  </si>
  <si>
    <t>AYODHYA</t>
  </si>
  <si>
    <t>RUDAULI</t>
  </si>
  <si>
    <t>JAKHOLI</t>
  </si>
  <si>
    <t>JAKHAULI</t>
  </si>
  <si>
    <t>https://gobardhan.sbm.gov.in/p-details/3838</t>
  </si>
  <si>
    <t xml:space="preserve">RAM SARANDASPUR                                   </t>
  </si>
  <si>
    <t>Ramsarandas Pur</t>
  </si>
  <si>
    <t>https://gobardhan.sbm.gov.in/p-details/4353</t>
  </si>
  <si>
    <t>HAJIPUR BARSANDI</t>
  </si>
  <si>
    <t>HAJIPUR BARSANDI UPARHAR</t>
  </si>
  <si>
    <t>BINDU AND CHANDRA CBG PLANT</t>
  </si>
  <si>
    <t>bindu &amp; chandra bioenergies</t>
  </si>
  <si>
    <t>https://gobardhan.sbm.gov.in/p-details/3412</t>
  </si>
  <si>
    <t>SANDARI</t>
  </si>
  <si>
    <t>NAIPURA</t>
  </si>
  <si>
    <t>PECS INFRA PRIVATE LIMITED</t>
  </si>
  <si>
    <t>https://gobardhan.sbm.gov.in/p-details/1264</t>
  </si>
  <si>
    <t>AZAMGARH</t>
  </si>
  <si>
    <t>AHIRAULA</t>
  </si>
  <si>
    <t>KOTHRA</t>
  </si>
  <si>
    <t>DAHI</t>
  </si>
  <si>
    <t>M/s Prakash Infraventure Pvt. Ltd.</t>
  </si>
  <si>
    <t>https://gobardhan.sbm.gov.in/p-details/3972</t>
  </si>
  <si>
    <t>BAGPAT</t>
  </si>
  <si>
    <t>BAGHPAT</t>
  </si>
  <si>
    <t>SULTANPUR HATANA</t>
  </si>
  <si>
    <t>ACCONEY BIOAGRO PVT LTD</t>
  </si>
  <si>
    <t>Acconey Bioagro Pvt. Ltd.</t>
  </si>
  <si>
    <t>https://gobardhan.sbm.gov.in/p-details/1369</t>
  </si>
  <si>
    <t>MEETLI</t>
  </si>
  <si>
    <t>HELPING HANDS WELFARE SOCIETY</t>
  </si>
  <si>
    <t>https://gobardhan.sbm.gov.in/p-details/1232</t>
  </si>
  <si>
    <t xml:space="preserve">CHHAPRAULI                                        </t>
  </si>
  <si>
    <t xml:space="preserve">BADARKHA                                          </t>
  </si>
  <si>
    <t>BADARKHA</t>
  </si>
  <si>
    <t>JEEVANAMSHA BIOFUELS PRIVATE LIMITED</t>
  </si>
  <si>
    <t xml:space="preserve">Jeevanamsha Biofuels Pvt Ltd </t>
  </si>
  <si>
    <t>https://gobardhan.sbm.gov.in/p-details/4528</t>
  </si>
  <si>
    <t>BAGHPAT (RURAL) HAMEDABAD MILL</t>
  </si>
  <si>
    <t>R S AVYAM ENERGY PRIVATE LIMTED</t>
  </si>
  <si>
    <t>https://gobardhan.sbm.gov.in/p-details/3496</t>
  </si>
  <si>
    <t>KHEKRA</t>
  </si>
  <si>
    <t>NAGLA BADI</t>
  </si>
  <si>
    <t>SAMRIDHI FUELS</t>
  </si>
  <si>
    <t>Bharat traders</t>
  </si>
  <si>
    <t>https://gobardhan.sbm.gov.in/p-details/3581</t>
  </si>
  <si>
    <t xml:space="preserve">BINAULI                                           </t>
  </si>
  <si>
    <t>Jainuddinpur Chirchita</t>
  </si>
  <si>
    <t>JAINUDDINPUR CHIRCHIYA</t>
  </si>
  <si>
    <t>SBSK Overseas</t>
  </si>
  <si>
    <t>https://gobardhan.sbm.gov.in/p-details/4185</t>
  </si>
  <si>
    <t>BAHRAICH</t>
  </si>
  <si>
    <t>KAISARGANJ</t>
  </si>
  <si>
    <t>KASEHRI BUJURG</t>
  </si>
  <si>
    <t>GAZIPUR</t>
  </si>
  <si>
    <t>Petronet LNG Limited</t>
  </si>
  <si>
    <t>https://gobardhan.sbm.gov.in/p-details/3614</t>
  </si>
  <si>
    <t>BALRAMPUR</t>
  </si>
  <si>
    <t>BALRAMPUR(RURAL)</t>
  </si>
  <si>
    <t>https://gobardhan.sbm.gov.in/p-details/2957</t>
  </si>
  <si>
    <t>SIRSIA</t>
  </si>
  <si>
    <t>Lakhimpur Kheri RNG Pvt. Ltd.</t>
  </si>
  <si>
    <t>https://gobardhan.sbm.gov.in/p-details/821</t>
  </si>
  <si>
    <t>BANDA</t>
  </si>
  <si>
    <t>BABERU</t>
  </si>
  <si>
    <t>BAROULEE AZAM</t>
  </si>
  <si>
    <t>jatinfirm</t>
  </si>
  <si>
    <t>https://gobardhan.sbm.gov.in/p-details/2253</t>
  </si>
  <si>
    <t>BARABANKI</t>
  </si>
  <si>
    <t xml:space="preserve">RAMNAGAR                                          </t>
  </si>
  <si>
    <t>6000 Kg Bio-CNG &amp; 30 TPD Organic Fertilizer</t>
  </si>
  <si>
    <t>RISHABHDEV GREEN ENERGY LLP</t>
  </si>
  <si>
    <t>https://gobardhan.sbm.gov.in/p-details/4340</t>
  </si>
  <si>
    <t>Somaiya Nagar, Barabanki Manufacturing Division, DEWA ROAD, Barabanki, Barabanki, Uttar Pradesh</t>
  </si>
  <si>
    <t>https://gobardhan.sbm.gov.in/p-details/1774</t>
  </si>
  <si>
    <t>NINDAURA</t>
  </si>
  <si>
    <t>MALLANWA</t>
  </si>
  <si>
    <t>MALLAWA</t>
  </si>
  <si>
    <t xml:space="preserve">M/S Prerna Cold Storage and Allied Industries </t>
  </si>
  <si>
    <t>https://gobardhan.sbm.gov.in/p-details/3786</t>
  </si>
  <si>
    <t xml:space="preserve">TRIVEDIGANJ                                       </t>
  </si>
  <si>
    <t xml:space="preserve">SONIKPUR                                          </t>
  </si>
  <si>
    <t>SONIKPUR</t>
  </si>
  <si>
    <t>https://gobardhan.sbm.gov.in/p-details/4362</t>
  </si>
  <si>
    <t>PARIJAT</t>
  </si>
  <si>
    <t>Ruzo Green Energy Private Limited</t>
  </si>
  <si>
    <t>Parvatpur</t>
  </si>
  <si>
    <t>https://gobardhan.sbm.gov.in/p-details/3988</t>
  </si>
  <si>
    <t>DARIYABAD</t>
  </si>
  <si>
    <t>RAMPUR RAISAHAB</t>
  </si>
  <si>
    <t>Raipur Raisahab</t>
  </si>
  <si>
    <t>https://gobardhan.sbm.gov.in/p-details/4055</t>
  </si>
  <si>
    <t>FATEHPUR</t>
  </si>
  <si>
    <t>BATIYA</t>
  </si>
  <si>
    <t>VATIA</t>
  </si>
  <si>
    <t>Tirupati Traders</t>
  </si>
  <si>
    <t>M/s Tirupati Traders</t>
  </si>
  <si>
    <t>https://gobardhan.sbm.gov.in/p-details/3969</t>
  </si>
  <si>
    <t>TELMA</t>
  </si>
  <si>
    <t>KHARGWA PUR</t>
  </si>
  <si>
    <t>Yuvraaj Constructions</t>
  </si>
  <si>
    <t>M/s Yuvraaj Constrcutions</t>
  </si>
  <si>
    <t>https://gobardhan.sbm.gov.in/p-details/3961</t>
  </si>
  <si>
    <t>BAREILLY</t>
  </si>
  <si>
    <t>BAHERI</t>
  </si>
  <si>
    <t>SHAHPUR DANDI</t>
  </si>
  <si>
    <t>Carbon Circle Pvt. Ltd.</t>
  </si>
  <si>
    <t>https://gobardhan.sbm.gov.in/p-details/1149</t>
  </si>
  <si>
    <t>NAWABGANJ</t>
  </si>
  <si>
    <t>ADHAKATA NAZRANA</t>
  </si>
  <si>
    <t>Carbon Circle RNG Pvt Ltd</t>
  </si>
  <si>
    <t>https://gobardhan.sbm.gov.in/p-details/4100</t>
  </si>
  <si>
    <t>BHUTA</t>
  </si>
  <si>
    <t>BHOJPUR RAM NATH</t>
  </si>
  <si>
    <t>Dhruva Biofuels Private Limited</t>
  </si>
  <si>
    <t>https://gobardhan.sbm.gov.in/p-details/1200</t>
  </si>
  <si>
    <t>SITHRA</t>
  </si>
  <si>
    <t>FARMPAX BIOENERGY LLP</t>
  </si>
  <si>
    <t>SITHRA VILLAGE</t>
  </si>
  <si>
    <t>https://gobardhan.sbm.gov.in/p-details/3368</t>
  </si>
  <si>
    <t>MARUTI SUZUKI INDIA LIMITED</t>
  </si>
  <si>
    <t>https://gobardhan.sbm.gov.in/p-details/2901</t>
  </si>
  <si>
    <t>BASTI</t>
  </si>
  <si>
    <t>BELARI</t>
  </si>
  <si>
    <t>M/s Alok Construction</t>
  </si>
  <si>
    <t>https://gobardhan.sbm.gov.in/p-details/3964</t>
  </si>
  <si>
    <t>GAUR</t>
  </si>
  <si>
    <t>https://gobardhan.sbm.gov.in/p-details/822</t>
  </si>
  <si>
    <t>BIJNOR</t>
  </si>
  <si>
    <t>https://gobardhan.sbm.gov.in/p-details/3676</t>
  </si>
  <si>
    <t xml:space="preserve">BUDHANPUR SEOHARA                                 </t>
  </si>
  <si>
    <t>KURIBANGAR</t>
  </si>
  <si>
    <t>Rampur Krisna</t>
  </si>
  <si>
    <t>https://gobardhan.sbm.gov.in/p-details/4067</t>
  </si>
  <si>
    <t>KOTWALI</t>
  </si>
  <si>
    <t>PURAINI KHAS</t>
  </si>
  <si>
    <t>MAHARATPUR KALA</t>
  </si>
  <si>
    <t xml:space="preserve">Chauhan Biofuels </t>
  </si>
  <si>
    <t xml:space="preserve">Chauhan Traders </t>
  </si>
  <si>
    <t>https://gobardhan.sbm.gov.in/p-details/2012</t>
  </si>
  <si>
    <t>BENIPUR</t>
  </si>
  <si>
    <t>UP GREEN VENTURES LLP</t>
  </si>
  <si>
    <t>https://gobardhan.sbm.gov.in/p-details/3621</t>
  </si>
  <si>
    <t>Yuva Bio Energy Private Limited</t>
  </si>
  <si>
    <t>Kh 92, 93, 94, 95, 96, Ladpur village, bundki nagina road, Nagina Tehsil, Bijnor District, UP, 246763</t>
  </si>
  <si>
    <t>https://gobardhan.sbm.gov.in/p-details/3962</t>
  </si>
  <si>
    <t>BUDAUN</t>
  </si>
  <si>
    <t>DATAGANJ</t>
  </si>
  <si>
    <t>SAINJANI</t>
  </si>
  <si>
    <t>https://gobardhan.sbm.gov.in/p-details/1246</t>
  </si>
  <si>
    <t>SAHASWAN</t>
  </si>
  <si>
    <t>SAGRAI</t>
  </si>
  <si>
    <t>RANET MATKULI</t>
  </si>
  <si>
    <t>Dhanprada Energy Farms private limited</t>
  </si>
  <si>
    <t>https://gobardhan.sbm.gov.in/p-details/2286</t>
  </si>
  <si>
    <t>ASAFPUR</t>
  </si>
  <si>
    <t>DHOONDPUR</t>
  </si>
  <si>
    <t>https://gobardhan.sbm.gov.in/p-details/3174</t>
  </si>
  <si>
    <t xml:space="preserve">AMBIAPUR                                          </t>
  </si>
  <si>
    <t xml:space="preserve">P M Enterprises </t>
  </si>
  <si>
    <t>P M Enterprises</t>
  </si>
  <si>
    <t>https://gobardhan.sbm.gov.in/p-details/4007</t>
  </si>
  <si>
    <t>BULANDSHAHR</t>
  </si>
  <si>
    <t>ARANIYA</t>
  </si>
  <si>
    <t>PILKHANARI URF SABITGARH</t>
  </si>
  <si>
    <t>AKHYAN ENERGY PRIVATE LIMITED</t>
  </si>
  <si>
    <t xml:space="preserve">AKHYAN ENERGY PRIVATE LIMITED </t>
  </si>
  <si>
    <t>https://gobardhan.sbm.gov.in/p-details/4467</t>
  </si>
  <si>
    <t>ARORA GREEN POWER PRIVATE LIMITED</t>
  </si>
  <si>
    <t>https://gobardhan.sbm.gov.in/p-details/4523</t>
  </si>
  <si>
    <t>ANUPSHAHR</t>
  </si>
  <si>
    <t>RAJPUR</t>
  </si>
  <si>
    <t>BIOENFUEL Anupshahr CBG Plant</t>
  </si>
  <si>
    <t>Venerable Energy Solutions Pvt. Ltd.</t>
  </si>
  <si>
    <t>https://gobardhan.sbm.gov.in/p-details/2272</t>
  </si>
  <si>
    <t>JAHANGIRABAD</t>
  </si>
  <si>
    <t>JAHANGIRABAD RURAL</t>
  </si>
  <si>
    <t>BIOHM INNOVATION PRIVATE LIMITED</t>
  </si>
  <si>
    <t>https://gobardhan.sbm.gov.in/p-details/3053</t>
  </si>
  <si>
    <t>MAMAN KALAN</t>
  </si>
  <si>
    <t>BULAND BIO GAS</t>
  </si>
  <si>
    <t>https://gobardhan.sbm.gov.in/p-details/1135</t>
  </si>
  <si>
    <t>DIBAI</t>
  </si>
  <si>
    <t>RAMGHAT BANGAR</t>
  </si>
  <si>
    <t>Bansal BioEnergy</t>
  </si>
  <si>
    <t>Bansal Hardware and Cement Store</t>
  </si>
  <si>
    <t>https://gobardhan.sbm.gov.in/p-details/1272</t>
  </si>
  <si>
    <t xml:space="preserve">CBG PARK PRIVATE LIMITED </t>
  </si>
  <si>
    <t>https://gobardhan.sbm.gov.in/p-details/3490</t>
  </si>
  <si>
    <t>SHIKARPUR</t>
  </si>
  <si>
    <t xml:space="preserve">BHATAULA                                          </t>
  </si>
  <si>
    <t>BHATAULA</t>
  </si>
  <si>
    <t>DAC</t>
  </si>
  <si>
    <t>https://gobardhan.sbm.gov.in/p-details/4158</t>
  </si>
  <si>
    <t>CHAWALI</t>
  </si>
  <si>
    <t xml:space="preserve">Enfinity Global Clean Energy Private </t>
  </si>
  <si>
    <t>https://gobardhan.sbm.gov.in/p-details/2396</t>
  </si>
  <si>
    <t>IK OMKAAR BIO ENERGY LLP</t>
  </si>
  <si>
    <t>https://gobardhan.sbm.gov.in/p-details/4126</t>
  </si>
  <si>
    <t>SHIKARPUR RURAL</t>
  </si>
  <si>
    <t>JAIVXCELERATE ENERGY PVT LTD</t>
  </si>
  <si>
    <t>JAIVXCELERATE ENERGY PRIVATE LIMITED</t>
  </si>
  <si>
    <t>https://gobardhan.sbm.gov.in/p-details/3387</t>
  </si>
  <si>
    <t>KOANTA GREEN ENERGY PRIVATE LIMITED</t>
  </si>
  <si>
    <t>KOANTA GREEN ENERGY PRIVATE LIMITED,</t>
  </si>
  <si>
    <t>https://gobardhan.sbm.gov.in/p-details/4458</t>
  </si>
  <si>
    <t>LAKHAOTHI</t>
  </si>
  <si>
    <t xml:space="preserve">BAHADURPUR PASAULI                                </t>
  </si>
  <si>
    <t>BAHADURPUR PASAULI</t>
  </si>
  <si>
    <t>Panwar bioenergy</t>
  </si>
  <si>
    <t>https://gobardhan.sbm.gov.in/p-details/4370</t>
  </si>
  <si>
    <t>https://gobardhan.sbm.gov.in/p-details/3497</t>
  </si>
  <si>
    <t>SANKAT MOCHAN BIO ENERGY PRIVATE LIMITED</t>
  </si>
  <si>
    <t>https://gobardhan.sbm.gov.in/p-details/4368</t>
  </si>
  <si>
    <t>SHREE HARI BIOFUELS PRIVATE LIMITED</t>
  </si>
  <si>
    <t>SHREE HARI BIOFUEL PRIVATE LIMITED</t>
  </si>
  <si>
    <t>https://gobardhan.sbm.gov.in/p-details/4224</t>
  </si>
  <si>
    <t>SIKHERA</t>
  </si>
  <si>
    <t>SPS GREEN ENERGY</t>
  </si>
  <si>
    <t>https://gobardhan.sbm.gov.in/p-details/2694</t>
  </si>
  <si>
    <t>SUBHADRANARAIN SALES &amp; SERVICES PVT .LTD</t>
  </si>
  <si>
    <t>SUBHADRANARAIN SALES &amp; SERVICES PVT LTD</t>
  </si>
  <si>
    <t>https://gobardhan.sbm.gov.in/p-details/4215</t>
  </si>
  <si>
    <t xml:space="preserve">Trinaya Renewables </t>
  </si>
  <si>
    <t>Trinaya Renewables</t>
  </si>
  <si>
    <t>Anupshahr</t>
  </si>
  <si>
    <t>https://gobardhan.sbm.gov.in/p-details/4327</t>
  </si>
  <si>
    <t xml:space="preserve">UNISSI RENEWABLE ENERGY AND INFRA PRIVATE LIMITED </t>
  </si>
  <si>
    <t>UNISSI RENEWABLE ENERGY AND INFRA PRIVATE LIMITED</t>
  </si>
  <si>
    <t>https://gobardhan.sbm.gov.in/p-details/3518</t>
  </si>
  <si>
    <t>NAGALIYA TAKKAR</t>
  </si>
  <si>
    <t>NAGALIA TAKKAR</t>
  </si>
  <si>
    <t>shri green agro energies Khurja</t>
  </si>
  <si>
    <t>shri green ago energies private limited</t>
  </si>
  <si>
    <t>https://gobardhan.sbm.gov.in/p-details/2521</t>
  </si>
  <si>
    <t>CHANDAULI</t>
  </si>
  <si>
    <t>NAUGARAHA</t>
  </si>
  <si>
    <t>https://gobardhan.sbm.gov.in/p-details/4345</t>
  </si>
  <si>
    <t>CHAKIYA</t>
  </si>
  <si>
    <t>doohi</t>
  </si>
  <si>
    <t>BODARA KHURD</t>
  </si>
  <si>
    <t>Empyrean Industries Private Limited</t>
  </si>
  <si>
    <t>https://gobardhan.sbm.gov.in/p-details/4489</t>
  </si>
  <si>
    <t>DHANAPUR</t>
  </si>
  <si>
    <t>DABARIYA</t>
  </si>
  <si>
    <t>REVERENT TECHNOLOGIES PVT LTD</t>
  </si>
  <si>
    <t>REVERENT TECHNOLOGIES PRIVATE LIMITED</t>
  </si>
  <si>
    <t>https://gobardhan.sbm.gov.in/p-details/3008</t>
  </si>
  <si>
    <t>https://gobardhan.sbm.gov.in/p-details/1354</t>
  </si>
  <si>
    <t>CHITRAKOOT</t>
  </si>
  <si>
    <t>MANIKPUR</t>
  </si>
  <si>
    <t xml:space="preserve">RUKAMA KHURD                                      </t>
  </si>
  <si>
    <t>RUKAMA KHURD</t>
  </si>
  <si>
    <t>KAMADGIRI INTERPRISES</t>
  </si>
  <si>
    <t>https://gobardhan.sbm.gov.in/p-details/4027</t>
  </si>
  <si>
    <t>DEORIA</t>
  </si>
  <si>
    <t xml:space="preserve">SALEMPUR                                          </t>
  </si>
  <si>
    <t xml:space="preserve">MUSAILA BUZURG                                    </t>
  </si>
  <si>
    <t>MUSAILA KHURD</t>
  </si>
  <si>
    <t>Purvanchal Agrifuel Private Limited</t>
  </si>
  <si>
    <t>https://gobardhan.sbm.gov.in/p-details/4591</t>
  </si>
  <si>
    <t>FARRUKHABAD</t>
  </si>
  <si>
    <t>KARHIYOLI</t>
  </si>
  <si>
    <t>https://gobardhan.sbm.gov.in/p-details/1128</t>
  </si>
  <si>
    <t>AMAULI</t>
  </si>
  <si>
    <t>CHANDPUR</t>
  </si>
  <si>
    <t>https://gobardhan.sbm.gov.in/p-details/3616</t>
  </si>
  <si>
    <t>VIJAYIPUR</t>
  </si>
  <si>
    <t>VIJAYEPUR</t>
  </si>
  <si>
    <t>VASONOMICS INDIA PVT LTD</t>
  </si>
  <si>
    <t>https://gobardhan.sbm.gov.in/p-details/2942</t>
  </si>
  <si>
    <t>FIROZABAD</t>
  </si>
  <si>
    <t>HATHWANT</t>
  </si>
  <si>
    <t>BHAKARI</t>
  </si>
  <si>
    <t>https://gobardhan.sbm.gov.in/p-details/3670</t>
  </si>
  <si>
    <t>SHANKARPUR</t>
  </si>
  <si>
    <t>PKLS INDUSTRIES PRIVATE LIMITED</t>
  </si>
  <si>
    <t>https://gobardhan.sbm.gov.in/p-details/2859</t>
  </si>
  <si>
    <t>GAUTAM BUDDHA NAGAR</t>
  </si>
  <si>
    <t>Blue Planet Integrated Waste Management Facility</t>
  </si>
  <si>
    <t xml:space="preserve">Blue Planet Environmental Solutions India Pvt. Ltd. </t>
  </si>
  <si>
    <t>Knowledge Park 3</t>
  </si>
  <si>
    <t>https://gobardhan.sbm.gov.in/p-details/2850</t>
  </si>
  <si>
    <t>S3 Fuel Private Limited</t>
  </si>
  <si>
    <t>Next to GNIDA Gau Shala Jalpura</t>
  </si>
  <si>
    <t>https://gobardhan.sbm.gov.in/p-details/4497</t>
  </si>
  <si>
    <t>Astauli Village</t>
  </si>
  <si>
    <t>https://gobardhan.sbm.gov.in/p-details/1597</t>
  </si>
  <si>
    <t>Astauli</t>
  </si>
  <si>
    <t>https://gobardhan.sbm.gov.in/p-details/4398</t>
  </si>
  <si>
    <t>JEWAR</t>
  </si>
  <si>
    <t>JEWAR KHADER</t>
  </si>
  <si>
    <t>broi</t>
  </si>
  <si>
    <t>TCH</t>
  </si>
  <si>
    <t>https://gobardhan.sbm.gov.in/p-details/2972</t>
  </si>
  <si>
    <t>GHAZIABAD</t>
  </si>
  <si>
    <t>BHATJAN</t>
  </si>
  <si>
    <t>https://gobardhan.sbm.gov.in/p-details/4064</t>
  </si>
  <si>
    <t>MURADNAGAR</t>
  </si>
  <si>
    <t>BHADAULI</t>
  </si>
  <si>
    <t>ZAK Venture Pvt Ltd</t>
  </si>
  <si>
    <t>https://gobardhan.sbm.gov.in/p-details/3678</t>
  </si>
  <si>
    <t>Dundahera</t>
  </si>
  <si>
    <t>https://gobardhan.sbm.gov.in/p-details/1612</t>
  </si>
  <si>
    <t>GHAZIPUR</t>
  </si>
  <si>
    <t xml:space="preserve">REVATIPUR                                         </t>
  </si>
  <si>
    <t xml:space="preserve">MEDNIPUR MUSTAHAKAM                               </t>
  </si>
  <si>
    <t>MEDNIPUR MUSTAHAKAM</t>
  </si>
  <si>
    <t>Manash Construction Private Limited</t>
  </si>
  <si>
    <t>https://gobardhan.sbm.gov.in/p-details/4474</t>
  </si>
  <si>
    <t>SADAT</t>
  </si>
  <si>
    <t>SALEMPUR BAGHAI</t>
  </si>
  <si>
    <t>Anand Enterprises</t>
  </si>
  <si>
    <t>https://gobardhan.sbm.gov.in/p-details/3784</t>
  </si>
  <si>
    <t>VIRNO</t>
  </si>
  <si>
    <t>BIRNO</t>
  </si>
  <si>
    <t>M/s Royal Celebration</t>
  </si>
  <si>
    <t>https://gobardhan.sbm.gov.in/p-details/3966</t>
  </si>
  <si>
    <t>GONDA</t>
  </si>
  <si>
    <t>BELSAR</t>
  </si>
  <si>
    <t>BADLEPUR</t>
  </si>
  <si>
    <t>https://gobardhan.sbm.gov.in/p-details/3638</t>
  </si>
  <si>
    <t>JHANJHARI</t>
  </si>
  <si>
    <t>DASIYAPUR</t>
  </si>
  <si>
    <t>DASIAPUR</t>
  </si>
  <si>
    <t>https://gobardhan.sbm.gov.in/p-details/3378</t>
  </si>
  <si>
    <t>PANDRI KRIPAL</t>
  </si>
  <si>
    <t>MUNDERWA KALAN</t>
  </si>
  <si>
    <t>https://gobardhan.sbm.gov.in/p-details/1127</t>
  </si>
  <si>
    <t>GOLA</t>
  </si>
  <si>
    <t>DEIDIHA</t>
  </si>
  <si>
    <t>https://gobardhan.sbm.gov.in/p-details/1179</t>
  </si>
  <si>
    <t>Suthani</t>
  </si>
  <si>
    <t>https://gobardhan.sbm.gov.in/p-details/1585</t>
  </si>
  <si>
    <t>BELGHAT</t>
  </si>
  <si>
    <t>MUKARIMPUR</t>
  </si>
  <si>
    <t>Pravasha EnviroTech Private Limited</t>
  </si>
  <si>
    <t>https://gobardhan.sbm.gov.in/p-details/2465</t>
  </si>
  <si>
    <t>HAPUR</t>
  </si>
  <si>
    <t>SADIKPUR</t>
  </si>
  <si>
    <t>https://gobardhan.sbm.gov.in/p-details/1063</t>
  </si>
  <si>
    <t>CHITAULI</t>
  </si>
  <si>
    <t>https://gobardhan.sbm.gov.in/p-details/4314</t>
  </si>
  <si>
    <t>GARH MUKTESHWAR</t>
  </si>
  <si>
    <t>CHITTAUDA MAHIUDDINPUR</t>
  </si>
  <si>
    <t>https://gobardhan.sbm.gov.in/p-details/745</t>
  </si>
  <si>
    <t>HARDOI</t>
  </si>
  <si>
    <t>BHARKHANI</t>
  </si>
  <si>
    <t>BHAILA MAU</t>
  </si>
  <si>
    <t>BHAILA MAU SISALA</t>
  </si>
  <si>
    <t>UTM ENERGY PRIVATE LIMITED</t>
  </si>
  <si>
    <t>https://gobardhan.sbm.gov.in/p-details/2160</t>
  </si>
  <si>
    <t>https://gobardhan.sbm.gov.in/p-details/2995</t>
  </si>
  <si>
    <t>HATHRAS</t>
  </si>
  <si>
    <t>BAGHANA</t>
  </si>
  <si>
    <t>AGM Green</t>
  </si>
  <si>
    <t>https://gobardhan.sbm.gov.in/p-details/3982</t>
  </si>
  <si>
    <t>PUNNER</t>
  </si>
  <si>
    <t>PITAMBARA BHARAT BIO FUELS PVT LTD</t>
  </si>
  <si>
    <t>https://gobardhan.sbm.gov.in/p-details/2743</t>
  </si>
  <si>
    <t>MURSAN</t>
  </si>
  <si>
    <t>BAGULI KAMALPUR</t>
  </si>
  <si>
    <t>https://gobardhan.sbm.gov.in/p-details/2681</t>
  </si>
  <si>
    <t>JALAUN</t>
  </si>
  <si>
    <t>DAKORE</t>
  </si>
  <si>
    <t>SAID NAGAR</t>
  </si>
  <si>
    <t>Niblue Business Private Limited</t>
  </si>
  <si>
    <t>https://gobardhan.sbm.gov.in/p-details/3333</t>
  </si>
  <si>
    <t>Vikalp Bio and Distillery private Limited</t>
  </si>
  <si>
    <t>https://gobardhan.sbm.gov.in/p-details/3108</t>
  </si>
  <si>
    <t>JAUNPUR</t>
  </si>
  <si>
    <t>SUITHA KALA</t>
  </si>
  <si>
    <t>GAIRWAH</t>
  </si>
  <si>
    <t>https://gobardhan.sbm.gov.in/p-details/3828</t>
  </si>
  <si>
    <t>SHAH GANJ</t>
  </si>
  <si>
    <t>https://gobardhan.sbm.gov.in/p-details/2238</t>
  </si>
  <si>
    <t>JHANSI</t>
  </si>
  <si>
    <t xml:space="preserve">Bundelkhand Organic Aggregate Farmer Producer Company Limited </t>
  </si>
  <si>
    <t xml:space="preserve">Bijoli industrial area Jhansi </t>
  </si>
  <si>
    <t>https://gobardhan.sbm.gov.in/p-details/835</t>
  </si>
  <si>
    <t>KANNAUJ</t>
  </si>
  <si>
    <t>FAGUHA</t>
  </si>
  <si>
    <t>https://gobardhan.sbm.gov.in/p-details/1234</t>
  </si>
  <si>
    <t>KANPUR DEHAT</t>
  </si>
  <si>
    <t>DERAPUR</t>
  </si>
  <si>
    <t>BALAI BUJURG</t>
  </si>
  <si>
    <t>https://gobardhan.sbm.gov.in/p-details/1158</t>
  </si>
  <si>
    <t>ROSHAN MAU</t>
  </si>
  <si>
    <t>https://gobardhan.sbm.gov.in/p-details/3615</t>
  </si>
  <si>
    <t>KANPUR NAGAR</t>
  </si>
  <si>
    <t>VIDHUNU</t>
  </si>
  <si>
    <t>MAGRASA</t>
  </si>
  <si>
    <t>HOPETOWN DEVELOPERS</t>
  </si>
  <si>
    <t>https://gobardhan.sbm.gov.in/p-details/1296</t>
  </si>
  <si>
    <t>Keva Green Energy India Private Limited</t>
  </si>
  <si>
    <t>Bhausing Nagar, Bhauti</t>
  </si>
  <si>
    <t>https://gobardhan.sbm.gov.in/p-details/3920</t>
  </si>
  <si>
    <t>SARSOL</t>
  </si>
  <si>
    <t>PHUPHUWARSUITHOK</t>
  </si>
  <si>
    <t>https://gobardhan.sbm.gov.in/p-details/787</t>
  </si>
  <si>
    <t>KUSHINAGAR</t>
  </si>
  <si>
    <t>PADRAUNA</t>
  </si>
  <si>
    <t>M/s Srijan Traders</t>
  </si>
  <si>
    <t>https://gobardhan.sbm.gov.in/p-details/839</t>
  </si>
  <si>
    <t>LAKHIMPUR KHERI</t>
  </si>
  <si>
    <t>PASGAWAN</t>
  </si>
  <si>
    <t>AJWAPUR</t>
  </si>
  <si>
    <t>12 TPD Compressed BioGas Project</t>
  </si>
  <si>
    <t>DCM Shriram Limited</t>
  </si>
  <si>
    <t>https://gobardhan.sbm.gov.in/p-details/2660</t>
  </si>
  <si>
    <t>DCM SHRIRAM LIMITED</t>
  </si>
  <si>
    <t>https://gobardhan.sbm.gov.in/p-details/2993</t>
  </si>
  <si>
    <t>BAIKUAN</t>
  </si>
  <si>
    <t>https://gobardhan.sbm.gov.in/p-details/3830</t>
  </si>
  <si>
    <t>PALIA</t>
  </si>
  <si>
    <t>PALIA KALAN</t>
  </si>
  <si>
    <t>Quest Engineers and Consultants Pvt. Ltd.</t>
  </si>
  <si>
    <t>https://gobardhan.sbm.gov.in/p-details/2790</t>
  </si>
  <si>
    <t>KUMBHIGOLA</t>
  </si>
  <si>
    <t>KUMBHI</t>
  </si>
  <si>
    <t>Kumbhi, Lakhimpur Khiri</t>
  </si>
  <si>
    <t>https://gobardhan.sbm.gov.in/p-details/820</t>
  </si>
  <si>
    <t xml:space="preserve">NAKAHA                                            </t>
  </si>
  <si>
    <t xml:space="preserve">RAWHI                                             </t>
  </si>
  <si>
    <t>Ravanhi</t>
  </si>
  <si>
    <t>Parauri Biofuels LLP</t>
  </si>
  <si>
    <t>https://gobardhan.sbm.gov.in/p-details/4094</t>
  </si>
  <si>
    <t>PHOOLBEHAR</t>
  </si>
  <si>
    <t xml:space="preserve">SUNDARWAL                                         </t>
  </si>
  <si>
    <t>SUNDARWAL</t>
  </si>
  <si>
    <t>SRI SAI GREEN ENERGY</t>
  </si>
  <si>
    <t>https://gobardhan.sbm.gov.in/p-details/4466</t>
  </si>
  <si>
    <t>Senger Bio Energy Private Limited</t>
  </si>
  <si>
    <t>SENGER BIO ENERGY PRIVATE LIMITED</t>
  </si>
  <si>
    <t>Œó ŒùŒü 507 Œï 643 JADEV NAGA RAJGARH NEAR YDC GATE LAKHIMPUR LAKHIMPUR KHERI-262701 UTTAR PRADESH</t>
  </si>
  <si>
    <t>https://gobardhan.sbm.gov.in/p-details/3791</t>
  </si>
  <si>
    <t>LUCKNOW</t>
  </si>
  <si>
    <t>BAKSHI-KA-TALAB</t>
  </si>
  <si>
    <t xml:space="preserve">PAHARPUR                                          </t>
  </si>
  <si>
    <t>PAHARPUR</t>
  </si>
  <si>
    <t>BUDHRAM ENERGY LLP</t>
  </si>
  <si>
    <t>https://gobardhan.sbm.gov.in/p-details/4217</t>
  </si>
  <si>
    <t>KAKORI</t>
  </si>
  <si>
    <t>CBG Plant Lucknow</t>
  </si>
  <si>
    <t>https://gobardhan.sbm.gov.in/p-details/1336</t>
  </si>
  <si>
    <t>BIBIPUR</t>
  </si>
  <si>
    <t>Gati vivaan Biomass energia llp</t>
  </si>
  <si>
    <t>https://gobardhan.sbm.gov.in/p-details/3180</t>
  </si>
  <si>
    <t xml:space="preserve"> JBM ENVIRO BIOENERGY LUCKNOW PRIVATE LIMITED</t>
  </si>
  <si>
    <t>Khasra1278 Village Behtava Tehsil Sarojni Nagar</t>
  </si>
  <si>
    <t>https://gobardhan.sbm.gov.in/p-details/2977</t>
  </si>
  <si>
    <t>ATESUA</t>
  </si>
  <si>
    <t>Jaivika Bio Energy CBG Plant</t>
  </si>
  <si>
    <t>Jaivika Bio Energy</t>
  </si>
  <si>
    <t>https://gobardhan.sbm.gov.in/p-details/3006</t>
  </si>
  <si>
    <t>Hidu Khera, Amausi</t>
  </si>
  <si>
    <t>https://gobardhan.sbm.gov.in/p-details/1441</t>
  </si>
  <si>
    <t>Navyoday Bharat Enterprises</t>
  </si>
  <si>
    <t>Vibhuti Khand</t>
  </si>
  <si>
    <t>https://gobardhan.sbm.gov.in/p-details/2976</t>
  </si>
  <si>
    <t>Shree Radhika Vardaan BioGas Private Limited</t>
  </si>
  <si>
    <t>Shree Radhika Vardaan</t>
  </si>
  <si>
    <t>8C/559, VRINDAVAN YOJNA,SEC-8C, RBLY ROAD</t>
  </si>
  <si>
    <t>https://gobardhan.sbm.gov.in/p-details/4261</t>
  </si>
  <si>
    <t>MAHARAJGANJ</t>
  </si>
  <si>
    <t xml:space="preserve">PHARENDA                                          </t>
  </si>
  <si>
    <t xml:space="preserve">LAJAR MAHDAWA                                     </t>
  </si>
  <si>
    <t>Lejar Mahdewa</t>
  </si>
  <si>
    <t>Bharat GPS Bioenergy Private Limited</t>
  </si>
  <si>
    <t>https://gobardhan.sbm.gov.in/p-details/4432</t>
  </si>
  <si>
    <t xml:space="preserve">PARTAWAL                                          </t>
  </si>
  <si>
    <t xml:space="preserve">PAKDI DIKSHIT                                     </t>
  </si>
  <si>
    <t>Pakari</t>
  </si>
  <si>
    <t>https://gobardhan.sbm.gov.in/p-details/4490</t>
  </si>
  <si>
    <t>RAJ NARAYAN INDUSTRY LLP</t>
  </si>
  <si>
    <t>Pakadi</t>
  </si>
  <si>
    <t>https://gobardhan.sbm.gov.in/p-details/1245</t>
  </si>
  <si>
    <t>MAINPURI</t>
  </si>
  <si>
    <t>BEWAR</t>
  </si>
  <si>
    <t>KARPIYA</t>
  </si>
  <si>
    <t>Agnitio Infrastructure Projects Private Limited</t>
  </si>
  <si>
    <t>https://gobardhan.sbm.gov.in/p-details/3400</t>
  </si>
  <si>
    <t>MATHURA</t>
  </si>
  <si>
    <t>BALDEO</t>
  </si>
  <si>
    <t>PATLAUNI</t>
  </si>
  <si>
    <t>SHREE RADHEY Shyam ENERGY</t>
  </si>
  <si>
    <t>https://gobardhan.sbm.gov.in/p-details/1370</t>
  </si>
  <si>
    <t>GOVARDHAN</t>
  </si>
  <si>
    <t>Adani TotalEnergies Biomass Limited</t>
  </si>
  <si>
    <t>https://gobardhan.sbm.gov.in/p-details/2447</t>
  </si>
  <si>
    <t xml:space="preserve">NANDGAON                                          </t>
  </si>
  <si>
    <t xml:space="preserve">KAMAR                                             </t>
  </si>
  <si>
    <t>KAMAR</t>
  </si>
  <si>
    <t>CBG PLANT</t>
  </si>
  <si>
    <t>SADHNA BUSINESS NETWORK LIMITED</t>
  </si>
  <si>
    <t>https://gobardhan.sbm.gov.in/p-details/2350</t>
  </si>
  <si>
    <t>KOSI KHURD</t>
  </si>
  <si>
    <t>CBG Plant Kosi</t>
  </si>
  <si>
    <t>LRE Petroleum Pvt. Ltd.</t>
  </si>
  <si>
    <t>https://gobardhan.sbm.gov.in/p-details/1334</t>
  </si>
  <si>
    <t>LADPUR</t>
  </si>
  <si>
    <t>CBG Plant Mathura</t>
  </si>
  <si>
    <t>https://gobardhan.sbm.gov.in/p-details/1350</t>
  </si>
  <si>
    <t>CBG Plant Vrindavan</t>
  </si>
  <si>
    <t>https://gobardhan.sbm.gov.in/p-details/1338</t>
  </si>
  <si>
    <t>NOHJHIL</t>
  </si>
  <si>
    <t>NAUHJHEEL BANGER</t>
  </si>
  <si>
    <t>Dev&amp;Gargi Greenenergy LLP</t>
  </si>
  <si>
    <t>Dev&amp;Gargi Greenenergy LLL</t>
  </si>
  <si>
    <t>https://gobardhan.sbm.gov.in/p-details/3532</t>
  </si>
  <si>
    <t>FARAH</t>
  </si>
  <si>
    <t>MUSTAFABAD</t>
  </si>
  <si>
    <t>https://gobardhan.sbm.gov.in/p-details/2604</t>
  </si>
  <si>
    <t>BATI</t>
  </si>
  <si>
    <t xml:space="preserve">SCHWIFTY AGRO DAIRY </t>
  </si>
  <si>
    <t>SCHWIFTY AGRO DAIRY PVT.LTD</t>
  </si>
  <si>
    <t>https://gobardhan.sbm.gov.in/p-details/4272</t>
  </si>
  <si>
    <t xml:space="preserve">SCHWIFTY AGRO DAIRY PRIVATE LIMITED </t>
  </si>
  <si>
    <t>schwifty agro dairy private limited</t>
  </si>
  <si>
    <t>https://gobardhan.sbm.gov.in/p-details/1390</t>
  </si>
  <si>
    <t>JAIT</t>
  </si>
  <si>
    <t xml:space="preserve">shabd commerce trading private limited </t>
  </si>
  <si>
    <t>https://gobardhan.sbm.gov.in/p-details/1322</t>
  </si>
  <si>
    <t>MAU</t>
  </si>
  <si>
    <t>RATANPURA</t>
  </si>
  <si>
    <t>MUBARAKPUR MU. NASIRPUR</t>
  </si>
  <si>
    <t>Deoshree Group</t>
  </si>
  <si>
    <t>https://gobardhan.sbm.gov.in/p-details/3874</t>
  </si>
  <si>
    <t>MEERUT</t>
  </si>
  <si>
    <t>SARDHANA</t>
  </si>
  <si>
    <t>JITPUR</t>
  </si>
  <si>
    <t>ANANDMANGAL INFRADEVELOPERS PRIVATE LIMITED</t>
  </si>
  <si>
    <t>https://gobardhan.sbm.gov.in/p-details/768</t>
  </si>
  <si>
    <t>PARIKSHITGARH</t>
  </si>
  <si>
    <t xml:space="preserve">JAISINGHPUR                                       </t>
  </si>
  <si>
    <t>JAISINGHPUR</t>
  </si>
  <si>
    <t>BARAUT CLEAN ENERGY PRIVATE LIMITED</t>
  </si>
  <si>
    <t>Baraut clean energy pvt ltd</t>
  </si>
  <si>
    <t>https://gobardhan.sbm.gov.in/p-details/4453</t>
  </si>
  <si>
    <t>CEF Budhana Energy Private Limited</t>
  </si>
  <si>
    <t>Tej Vihar</t>
  </si>
  <si>
    <t>https://gobardhan.sbm.gov.in/p-details/3306</t>
  </si>
  <si>
    <t>BAHADURPUR..</t>
  </si>
  <si>
    <t>https://gobardhan.sbm.gov.in/p-details/1307</t>
  </si>
  <si>
    <t>DAURALA</t>
  </si>
  <si>
    <t>AKHTYARPUR</t>
  </si>
  <si>
    <t>Chaudhary Bio Resources Pvt. Ltd.</t>
  </si>
  <si>
    <t>Chaudhary Bio Resources Private Limited</t>
  </si>
  <si>
    <t>https://gobardhan.sbm.gov.in/p-details/3005</t>
  </si>
  <si>
    <t>Compressed Bio CNG and Organic Fertilizer</t>
  </si>
  <si>
    <t xml:space="preserve">Green Nature Care Gas Pvt Ltd </t>
  </si>
  <si>
    <t>https://gobardhan.sbm.gov.in/p-details/1345</t>
  </si>
  <si>
    <t xml:space="preserve">RAJPURA                                           </t>
  </si>
  <si>
    <t xml:space="preserve">MUZAFFARNAGAR SAINI                               </t>
  </si>
  <si>
    <t>MUZAFFARNAGAR SAINI</t>
  </si>
  <si>
    <t>Dev Priya Industries Pvt. Ltd.</t>
  </si>
  <si>
    <t>https://gobardhan.sbm.gov.in/p-details/4127</t>
  </si>
  <si>
    <t xml:space="preserve">SARURPUR KHURD                                    </t>
  </si>
  <si>
    <t xml:space="preserve">JASAR SULTANNAGAR                                 </t>
  </si>
  <si>
    <t>JASAR SULTANNAGAR</t>
  </si>
  <si>
    <t>JASAR SUMAN CBG PVT LTD</t>
  </si>
  <si>
    <t>Jasar Suman CBG PVT LTD</t>
  </si>
  <si>
    <t>https://gobardhan.sbm.gov.in/p-details/4456</t>
  </si>
  <si>
    <t xml:space="preserve">POOTHI                                            </t>
  </si>
  <si>
    <t>POOTHI</t>
  </si>
  <si>
    <t>JKPL PACKAGING PRODUCTS LIMITED</t>
  </si>
  <si>
    <t>https://gobardhan.sbm.gov.in/p-details/3865</t>
  </si>
  <si>
    <t>MOHANIPUR</t>
  </si>
  <si>
    <t>MAHELKA BIOENERGY PRIVATE LIMITED</t>
  </si>
  <si>
    <t>https://gobardhan.sbm.gov.in/p-details/906</t>
  </si>
  <si>
    <t>ROHTA</t>
  </si>
  <si>
    <t>MIRPUR</t>
  </si>
  <si>
    <t>BANWARIPUR</t>
  </si>
  <si>
    <t>SHIVARDA BIO GAS</t>
  </si>
  <si>
    <t>Shivarda Bio Gas Pvt. Ltd</t>
  </si>
  <si>
    <t>https://gobardhan.sbm.gov.in/p-details/738</t>
  </si>
  <si>
    <t>SARDHANA (RURAL)</t>
  </si>
  <si>
    <t>SRSBIOX RENEWABLE LLP</t>
  </si>
  <si>
    <t>https://gobardhan.sbm.gov.in/p-details/2789</t>
  </si>
  <si>
    <t>Shobhit Green Energy LLP</t>
  </si>
  <si>
    <t>Shobhit Green Energy Private Limited</t>
  </si>
  <si>
    <t>https://gobardhan.sbm.gov.in/p-details/819</t>
  </si>
  <si>
    <t>ALAMGIRPUR-FARIDPUR</t>
  </si>
  <si>
    <t>RAJPUR MOMIN</t>
  </si>
  <si>
    <t>https://gobardhan.sbm.gov.in/p-details/4246</t>
  </si>
  <si>
    <t xml:space="preserve">Shree ASP CBG Plant </t>
  </si>
  <si>
    <t>Shree ASP Bio Products</t>
  </si>
  <si>
    <t>https://gobardhan.sbm.gov.in/p-details/2748</t>
  </si>
  <si>
    <t>https://gobardhan.sbm.gov.in/p-details/1741</t>
  </si>
  <si>
    <t>MIRZAPUR</t>
  </si>
  <si>
    <t>DHAUHA</t>
  </si>
  <si>
    <t>VINDHYA GREEN ENERGY SOLUTIONS PRIVATE LIMITED</t>
  </si>
  <si>
    <t>https://gobardhan.sbm.gov.in/p-details/934</t>
  </si>
  <si>
    <t xml:space="preserve">DHANSIRIYA                                        </t>
  </si>
  <si>
    <t>Dhansiria</t>
  </si>
  <si>
    <t>BHUNESHWARM AGRO TECH PRIVATE LIMITED</t>
  </si>
  <si>
    <t>Bhuneshwarm Agro Tech Private Limited</t>
  </si>
  <si>
    <t>https://gobardhan.sbm.gov.in/p-details/4381</t>
  </si>
  <si>
    <t>HALLIA</t>
  </si>
  <si>
    <t xml:space="preserve">BHITHAN                                           </t>
  </si>
  <si>
    <t>SEMARIHA</t>
  </si>
  <si>
    <t>Brajdev Bio Energy Private Limited</t>
  </si>
  <si>
    <t>https://gobardhan.sbm.gov.in/p-details/4032</t>
  </si>
  <si>
    <t>RAMPUR SAKTESHGARH</t>
  </si>
  <si>
    <t>Biezel Green Energy Private Limited</t>
  </si>
  <si>
    <t>https://gobardhan.sbm.gov.in/p-details/1430</t>
  </si>
  <si>
    <t>NARAINPUR</t>
  </si>
  <si>
    <t>BAGHEDI</t>
  </si>
  <si>
    <t>https://gobardhan.sbm.gov.in/p-details/3671</t>
  </si>
  <si>
    <t>MORADABAD</t>
  </si>
  <si>
    <t>CHHAJLET</t>
  </si>
  <si>
    <t>KHATAPUR</t>
  </si>
  <si>
    <t>GOVINDPUR GYANPUR</t>
  </si>
  <si>
    <t>BHARAT BIOFUELS</t>
  </si>
  <si>
    <t>https://gobardhan.sbm.gov.in/p-details/2705</t>
  </si>
  <si>
    <t>KUNDARKI</t>
  </si>
  <si>
    <t>SIKRI</t>
  </si>
  <si>
    <t>SHIMLA THER</t>
  </si>
  <si>
    <t>Jaivik Vikalp Urja LLP</t>
  </si>
  <si>
    <t>https://gobardhan.sbm.gov.in/p-details/910</t>
  </si>
  <si>
    <t>BILARI</t>
  </si>
  <si>
    <t>BILARI (DEHAT)</t>
  </si>
  <si>
    <t>https://gobardhan.sbm.gov.in/p-details/4030</t>
  </si>
  <si>
    <t>SAMRIDH BIO ENERGY &amp; ORGANICS</t>
  </si>
  <si>
    <t>https://gobardhan.sbm.gov.in/p-details/2994</t>
  </si>
  <si>
    <t>MUZAFFARNAGAR</t>
  </si>
  <si>
    <t xml:space="preserve">SHAHPUR                                           </t>
  </si>
  <si>
    <t xml:space="preserve">MANDAWALI BANGAR                                  </t>
  </si>
  <si>
    <t>MANDAWALI BANGAR</t>
  </si>
  <si>
    <t>A&amp;T BIOENERGY PRIVATE LIMITED</t>
  </si>
  <si>
    <t>https://gobardhan.sbm.gov.in/p-details/4371</t>
  </si>
  <si>
    <t>Anaysha Fertilizers Private Limited</t>
  </si>
  <si>
    <t>, Village Rohana Kalan, Tehsil-Sadar, Muzaffarnagar</t>
  </si>
  <si>
    <t>https://gobardhan.sbm.gov.in/p-details/2533</t>
  </si>
  <si>
    <t>KHATAULI</t>
  </si>
  <si>
    <t>BARSU</t>
  </si>
  <si>
    <t>BIO-CNG &amp; BIO-FERTILIZER PRODUCTION PLANT</t>
  </si>
  <si>
    <t>Girvar Bioenergy Private Limited</t>
  </si>
  <si>
    <t>https://gobardhan.sbm.gov.in/p-details/1297</t>
  </si>
  <si>
    <t>KHERIWIRAN</t>
  </si>
  <si>
    <t>BIOSPARK ENERGY PRIVATE LIMITED UNIT 2</t>
  </si>
  <si>
    <t>Biospark Energy Private Limited Unit 2</t>
  </si>
  <si>
    <t>https://gobardhan.sbm.gov.in/p-details/3700</t>
  </si>
  <si>
    <t>SIKHREDA</t>
  </si>
  <si>
    <t xml:space="preserve">Biospark Energy Pvt Ltd </t>
  </si>
  <si>
    <t>https://gobardhan.sbm.gov.in/p-details/2344</t>
  </si>
  <si>
    <t>CHARTHAWAL</t>
  </si>
  <si>
    <t>ROHANA KALAN</t>
  </si>
  <si>
    <t>CBG UNIT, ROHANA KALAN, DISTRICT MUZAFFARNAGAR UP</t>
  </si>
  <si>
    <t>Indian Potash Limited</t>
  </si>
  <si>
    <t>https://gobardhan.sbm.gov.in/p-details/1062</t>
  </si>
  <si>
    <t>MORNA</t>
  </si>
  <si>
    <t>JAULI</t>
  </si>
  <si>
    <t>CMS GAS PRIVATE LIMITED</t>
  </si>
  <si>
    <t>CMS GAS APPLIANCES PRIVATE LIMITED</t>
  </si>
  <si>
    <t>https://gobardhan.sbm.gov.in/p-details/3575</t>
  </si>
  <si>
    <t>JANSATH</t>
  </si>
  <si>
    <t>CHURYALA</t>
  </si>
  <si>
    <t>CARBONEU PRIVATE LIMITED</t>
  </si>
  <si>
    <t>https://gobardhan.sbm.gov.in/p-details/4559</t>
  </si>
  <si>
    <t>PHULAT</t>
  </si>
  <si>
    <t>DHANPATI AGRO ENERGY PRIVATE LIMITED</t>
  </si>
  <si>
    <t>https://gobardhan.sbm.gov.in/p-details/3239</t>
  </si>
  <si>
    <t>BUDHANA</t>
  </si>
  <si>
    <t>BAHRAMGARH</t>
  </si>
  <si>
    <t>GREEN HOUSE BIO CNG PLANT</t>
  </si>
  <si>
    <t>Green House Bio Energy Pvt Ltd</t>
  </si>
  <si>
    <t>https://gobardhan.sbm.gov.in/p-details/2254</t>
  </si>
  <si>
    <t xml:space="preserve">LACHHERA                                          </t>
  </si>
  <si>
    <t>LACHHERA</t>
  </si>
  <si>
    <t>M/S JYOTI CONTRACTOR</t>
  </si>
  <si>
    <t>https://gobardhan.sbm.gov.in/p-details/4057</t>
  </si>
  <si>
    <t>BHAINGI</t>
  </si>
  <si>
    <t>P S Greengas</t>
  </si>
  <si>
    <t>https://gobardhan.sbm.gov.in/p-details/739</t>
  </si>
  <si>
    <t xml:space="preserve">DHANSRI                                           </t>
  </si>
  <si>
    <t>DHANSRI</t>
  </si>
  <si>
    <t>Radha Raman Green Energy Private Limited</t>
  </si>
  <si>
    <t>https://gobardhan.sbm.gov.in/p-details/4136</t>
  </si>
  <si>
    <t>Renefuels Bhopa CBG cum fertiliser plant</t>
  </si>
  <si>
    <t>Renefuels Energy solution llp</t>
  </si>
  <si>
    <t>https://gobardhan.sbm.gov.in/p-details/733</t>
  </si>
  <si>
    <t>ROHANA KHURD</t>
  </si>
  <si>
    <t>Rohana - Biopure</t>
  </si>
  <si>
    <t>MST RESOLUTIONS INDIA PRIVATE LIMITED</t>
  </si>
  <si>
    <t>https://gobardhan.sbm.gov.in/p-details/2714</t>
  </si>
  <si>
    <t xml:space="preserve">AKBARGARH                                         </t>
  </si>
  <si>
    <t>AKBAGARH</t>
  </si>
  <si>
    <t>SHREE BALAJI GREEN GAS PVT. LTD.</t>
  </si>
  <si>
    <t>https://gobardhan.sbm.gov.in/p-details/4382</t>
  </si>
  <si>
    <t>Unique One RNG Private Limited (Muzaffarnagar)</t>
  </si>
  <si>
    <t>https://gobardhan.sbm.gov.in/p-details/1746</t>
  </si>
  <si>
    <t>PILIBHIT</t>
  </si>
  <si>
    <t>PURANPUR</t>
  </si>
  <si>
    <t>PARSADPUR</t>
  </si>
  <si>
    <t>BAIGPUR</t>
  </si>
  <si>
    <t>Anvik Innovbiz Private Limited</t>
  </si>
  <si>
    <t>https://gobardhan.sbm.gov.in/p-details/1718</t>
  </si>
  <si>
    <t>ABHAIPUR J. JAGATPUR</t>
  </si>
  <si>
    <t>BIO CNG FROM PADDY STRAW</t>
  </si>
  <si>
    <t xml:space="preserve">Agrisesto pvt ltd </t>
  </si>
  <si>
    <t>https://gobardhan.sbm.gov.in/p-details/1723</t>
  </si>
  <si>
    <t>COMPRESSED BIO GAS PLANT , Pilibhit</t>
  </si>
  <si>
    <t>ADVANCED RENEWGAZ ENERGY PVT. LTD.</t>
  </si>
  <si>
    <t>BAR NAWADA</t>
  </si>
  <si>
    <t>https://gobardhan.sbm.gov.in/p-details/2889</t>
  </si>
  <si>
    <t xml:space="preserve">BISALPUR                                          </t>
  </si>
  <si>
    <t xml:space="preserve">BHADERA                                           </t>
  </si>
  <si>
    <t>BHADERA</t>
  </si>
  <si>
    <t>Hari Krishna Legacy Constructions LLP</t>
  </si>
  <si>
    <t>https://gobardhan.sbm.gov.in/p-details/4372</t>
  </si>
  <si>
    <t xml:space="preserve">RAJPUR KANDARI                                    </t>
  </si>
  <si>
    <t>RAJPUR KANDARI</t>
  </si>
  <si>
    <t>https://gobardhan.sbm.gov.in/p-details/4346</t>
  </si>
  <si>
    <t>PRAYAGRAJ</t>
  </si>
  <si>
    <t>PHULPUR</t>
  </si>
  <si>
    <t>SARAY GHURDAS URF MAHAJUDWA</t>
  </si>
  <si>
    <t>RAMPUR MAYA KESHAWRAMPUR URF M</t>
  </si>
  <si>
    <t>AJIT KUMAR SINGH</t>
  </si>
  <si>
    <t>https://gobardhan.sbm.gov.in/p-details/1080</t>
  </si>
  <si>
    <t>M/S ARUN KUMAR DUBEY</t>
  </si>
  <si>
    <t>Tikri, Babni</t>
  </si>
  <si>
    <t>https://gobardhan.sbm.gov.in/p-details/1289</t>
  </si>
  <si>
    <t>ABUSA</t>
  </si>
  <si>
    <t>https://gobardhan.sbm.gov.in/p-details/3525</t>
  </si>
  <si>
    <t>PRAYAGRAJ RNG PRIVATE LIMITED</t>
  </si>
  <si>
    <t>Zone - 5, Naini Village, Jahangirabad</t>
  </si>
  <si>
    <t>https://gobardhan.sbm.gov.in/p-details/1474</t>
  </si>
  <si>
    <t>UPSIDC Industrial Area, Kailash Nagar-Karchana, Naini Allahabad, Naini Industrial Area, Prayagraj, Uttar Pradesh</t>
  </si>
  <si>
    <t>https://gobardhan.sbm.gov.in/p-details/4364</t>
  </si>
  <si>
    <t>A,10-A,27,UPSIDC Industrial Area, Kailash Nagar-Karchana, -, -, Naini Allahabad, Naini Industrial Area, Prayagraj, Uttar Pradesh</t>
  </si>
  <si>
    <t>https://gobardhan.sbm.gov.in/p-details/1785</t>
  </si>
  <si>
    <t>KORAON</t>
  </si>
  <si>
    <t>SEMARI BAGHRAI</t>
  </si>
  <si>
    <t>SHREE CHEM CBG</t>
  </si>
  <si>
    <t>SHREE CHEMICAL AND ETHANOL INDIA LTD</t>
  </si>
  <si>
    <t>https://gobardhan.sbm.gov.in/p-details/3149</t>
  </si>
  <si>
    <t>SHANKARGARH</t>
  </si>
  <si>
    <t>https://gobardhan.sbm.gov.in/p-details/3844</t>
  </si>
  <si>
    <t xml:space="preserve">MAUAIMA                                           </t>
  </si>
  <si>
    <t xml:space="preserve">MARKHAMAU                                         </t>
  </si>
  <si>
    <t>MARKHAMAU</t>
  </si>
  <si>
    <t>TRIVENI GREEN ENERGY PRIVATE LIMITED</t>
  </si>
  <si>
    <t>https://gobardhan.sbm.gov.in/p-details/4454</t>
  </si>
  <si>
    <t>RAE BARELI</t>
  </si>
  <si>
    <t xml:space="preserve">UNCHAHAR                                          </t>
  </si>
  <si>
    <t xml:space="preserve">KAMOLI                                            </t>
  </si>
  <si>
    <t>KAMOLI</t>
  </si>
  <si>
    <t>Weaversoft Solutions Private Limited</t>
  </si>
  <si>
    <t>https://gobardhan.sbm.gov.in/p-details/4404</t>
  </si>
  <si>
    <t xml:space="preserve">MAHRAJGANJ                                        </t>
  </si>
  <si>
    <t>https://gobardhan.sbm.gov.in/p-details/3951</t>
  </si>
  <si>
    <t>AMAWAN</t>
  </si>
  <si>
    <t>BAWAN BUZURG VALLA</t>
  </si>
  <si>
    <t>https://gobardhan.sbm.gov.in/p-details/861</t>
  </si>
  <si>
    <t>https://gobardhan.sbm.gov.in/p-details/3848</t>
  </si>
  <si>
    <t xml:space="preserve">LALGANJ                                           </t>
  </si>
  <si>
    <t>JanewaKatraMau</t>
  </si>
  <si>
    <t>JANEWA KATRA MU.</t>
  </si>
  <si>
    <t>SHIV SANDHYA DESIGN AND SERVICES PRIVATE LIMITED</t>
  </si>
  <si>
    <t>Shiv Sandhya Design and Services private limited</t>
  </si>
  <si>
    <t>https://gobardhan.sbm.gov.in/p-details/4313</t>
  </si>
  <si>
    <t xml:space="preserve">SATAON                                            </t>
  </si>
  <si>
    <t xml:space="preserve">KORIHAR                                           </t>
  </si>
  <si>
    <t>KORIHAR</t>
  </si>
  <si>
    <t xml:space="preserve"> koriharcommunty</t>
  </si>
  <si>
    <t>https://gobardhan.sbm.gov.in/p-details/4125</t>
  </si>
  <si>
    <t>RAMPUR</t>
  </si>
  <si>
    <t>MILAK</t>
  </si>
  <si>
    <t>BRIJPUR</t>
  </si>
  <si>
    <t>https://gobardhan.sbm.gov.in/p-details/3766</t>
  </si>
  <si>
    <t>SHAHABAD</t>
  </si>
  <si>
    <t xml:space="preserve">MADHUKAR                                          </t>
  </si>
  <si>
    <t>MADHUKAR</t>
  </si>
  <si>
    <t>https://gobardhan.sbm.gov.in/p-details/4446</t>
  </si>
  <si>
    <t>SAHARANPUR</t>
  </si>
  <si>
    <t>MUZAFFARABAD</t>
  </si>
  <si>
    <t>FATEHPUR PELO</t>
  </si>
  <si>
    <t>Sevozone Energies and Fertilizers Pvt Ltd</t>
  </si>
  <si>
    <t>https://gobardhan.sbm.gov.in/p-details/1171</t>
  </si>
  <si>
    <t>GANGOH</t>
  </si>
  <si>
    <t>ISSAPUR</t>
  </si>
  <si>
    <t>5 TPD Compressed Biogas and Bio Fertilizer Plant</t>
  </si>
  <si>
    <t>https://gobardhan.sbm.gov.in/p-details/1003</t>
  </si>
  <si>
    <t>SADAULI QADEEM</t>
  </si>
  <si>
    <t>MOHD SHAFIPUR</t>
  </si>
  <si>
    <t>MOHD. SHAFIPUR</t>
  </si>
  <si>
    <t>NRS Bio Fuel Energies LLP</t>
  </si>
  <si>
    <t>https://gobardhan.sbm.gov.in/p-details/3003</t>
  </si>
  <si>
    <t>DEOBAND</t>
  </si>
  <si>
    <t>JADAUDA JATT</t>
  </si>
  <si>
    <t>NIHAL KHERI</t>
  </si>
  <si>
    <t>ATL BIOCNG PROJECT</t>
  </si>
  <si>
    <t>https://gobardhan.sbm.gov.in/p-details/3719</t>
  </si>
  <si>
    <t>RAMPUR MANIHARAN</t>
  </si>
  <si>
    <t>SHERPUR</t>
  </si>
  <si>
    <t>C B Energy CBG Plant</t>
  </si>
  <si>
    <t>C B Energy Resources</t>
  </si>
  <si>
    <t>https://gobardhan.sbm.gov.in/p-details/2766</t>
  </si>
  <si>
    <t>Compressed Biogas Plant</t>
  </si>
  <si>
    <t>B K Investment Services Private Limited</t>
  </si>
  <si>
    <t>SH59 Muzaffarnagar Road</t>
  </si>
  <si>
    <t>https://gobardhan.sbm.gov.in/p-details/2990</t>
  </si>
  <si>
    <t>PUWARKA</t>
  </si>
  <si>
    <t>GAGALHEDI MUST.</t>
  </si>
  <si>
    <t>GAGALHADI MUST.</t>
  </si>
  <si>
    <t>B K Investment Services Pvt Ltd</t>
  </si>
  <si>
    <t>https://gobardhan.sbm.gov.in/p-details/2566</t>
  </si>
  <si>
    <t>CHACKWALI</t>
  </si>
  <si>
    <t>Greenlane renewables bio files Pvt ltd</t>
  </si>
  <si>
    <t>GREENLANE RENEWABLES BIO FULES PRIVATE LIMITED</t>
  </si>
  <si>
    <t>https://gobardhan.sbm.gov.in/p-details/3513</t>
  </si>
  <si>
    <t xml:space="preserve">SARSAWAN                                          </t>
  </si>
  <si>
    <t>BIDWI</t>
  </si>
  <si>
    <t>BIRWI</t>
  </si>
  <si>
    <t>REENA BIO-FUELS PVT LTD</t>
  </si>
  <si>
    <t>Reena Bio-Fuels  Pvt Ltd</t>
  </si>
  <si>
    <t>https://gobardhan.sbm.gov.in/p-details/4553</t>
  </si>
  <si>
    <t>HUSAINPUR</t>
  </si>
  <si>
    <t>HUASINPUR</t>
  </si>
  <si>
    <t>SUKHDEEP COMPRESSED BIOGAS PRIVATE LIMITED</t>
  </si>
  <si>
    <t>SUKHDEEP COMPRESSED BIOGAS PVT. LTD.</t>
  </si>
  <si>
    <t>https://gobardhan.sbm.gov.in/p-details/1973</t>
  </si>
  <si>
    <t>BALLIA KHERI</t>
  </si>
  <si>
    <t>Synergy Teletech Private Limited</t>
  </si>
  <si>
    <t>https://gobardhan.sbm.gov.in/p-details/907</t>
  </si>
  <si>
    <t>SAMBHAL</t>
  </si>
  <si>
    <t>BANIYAKHERA</t>
  </si>
  <si>
    <t>BHULAWAI</t>
  </si>
  <si>
    <t>https://gobardhan.sbm.gov.in/p-details/4339</t>
  </si>
  <si>
    <t>https://gobardhan.sbm.gov.in/p-details/1187</t>
  </si>
  <si>
    <t>SHAHJAHANPUR</t>
  </si>
  <si>
    <t>NIGOHI</t>
  </si>
  <si>
    <t>BASARI</t>
  </si>
  <si>
    <t>Gularia Chak Jhau</t>
  </si>
  <si>
    <t xml:space="preserve">Lathar Green Energy Private Limited </t>
  </si>
  <si>
    <t>https://gobardhan.sbm.gov.in/p-details/2294</t>
  </si>
  <si>
    <t>POWAYAN</t>
  </si>
  <si>
    <t>SUNIAINA BIOFUELS &amp; BIO ENERGY PVT LTD</t>
  </si>
  <si>
    <t>https://gobardhan.sbm.gov.in/p-details/3447</t>
  </si>
  <si>
    <t>SHAMLI</t>
  </si>
  <si>
    <t>BUTRADA</t>
  </si>
  <si>
    <t>SHREE SHATAKSHI BIO-TECH PRIVATE LIMITED</t>
  </si>
  <si>
    <t>https://gobardhan.sbm.gov.in/p-details/1379</t>
  </si>
  <si>
    <t>UN</t>
  </si>
  <si>
    <t>HARSANA</t>
  </si>
  <si>
    <t>Superior Agro Ventures Pvt. Ltd.</t>
  </si>
  <si>
    <t>https://gobardhan.sbm.gov.in/p-details/1306</t>
  </si>
  <si>
    <t>DOKPURA</t>
  </si>
  <si>
    <t>ASHRAFPUR</t>
  </si>
  <si>
    <t>JAIVIK URJA LIMITED</t>
  </si>
  <si>
    <t>https://gobardhan.sbm.gov.in/p-details/1631</t>
  </si>
  <si>
    <t>SITAPUR</t>
  </si>
  <si>
    <t xml:space="preserve">BISWAN                                            </t>
  </si>
  <si>
    <t xml:space="preserve">SHIVTHANA                                         </t>
  </si>
  <si>
    <t>Sheo Thana</t>
  </si>
  <si>
    <t>https://gobardhan.sbm.gov.in/p-details/4045</t>
  </si>
  <si>
    <t xml:space="preserve">PIPRA KHURD                                       </t>
  </si>
  <si>
    <t>PIPARA KHURD ANANT SINGH</t>
  </si>
  <si>
    <t>Biswan Biofuels Private Limited Biswan Sitapur Uttar Pradesh</t>
  </si>
  <si>
    <t>Biswan Biofuels Pvt Ltd</t>
  </si>
  <si>
    <t>https://gobardhan.sbm.gov.in/p-details/4113</t>
  </si>
  <si>
    <t xml:space="preserve">SAKRAN                                            </t>
  </si>
  <si>
    <t xml:space="preserve">ARUWA                                             </t>
  </si>
  <si>
    <t>Pipari Anant Singh</t>
  </si>
  <si>
    <t>Biswan Biofuels Pvt Ltd Biswan Sitapur Uttar pradesh</t>
  </si>
  <si>
    <t>https://gobardhan.sbm.gov.in/p-details/4115</t>
  </si>
  <si>
    <t xml:space="preserve">MACHHREHTA                                        </t>
  </si>
  <si>
    <t xml:space="preserve">RALAMAU                                           </t>
  </si>
  <si>
    <t>RALAMAU</t>
  </si>
  <si>
    <t>COMPRESSED BOI-GAS(CBG) PLANT</t>
  </si>
  <si>
    <t>NAIMISH POWER RESOURCES PVT LIMITED</t>
  </si>
  <si>
    <t>https://gobardhan.sbm.gov.in/p-details/4393</t>
  </si>
  <si>
    <t>LAHARPUR</t>
  </si>
  <si>
    <t>AKAICHANPUR TAPPA</t>
  </si>
  <si>
    <t>AKAICHANDPUR TAPPA</t>
  </si>
  <si>
    <t>Ecotaras BioCNG 10000 kg - Laharpur</t>
  </si>
  <si>
    <t>Ecotaras Sustainable Solutionz Pvt Ltd</t>
  </si>
  <si>
    <t>https://gobardhan.sbm.gov.in/p-details/3879</t>
  </si>
  <si>
    <t>Ecotaras Laharpur-Sitapur BioCNG 10000 kg</t>
  </si>
  <si>
    <t>https://gobardhan.sbm.gov.in/p-details/1903</t>
  </si>
  <si>
    <t>PISAWAN</t>
  </si>
  <si>
    <t>LILSI</t>
  </si>
  <si>
    <t>GreenMech Renewable Fuels</t>
  </si>
  <si>
    <t>https://gobardhan.sbm.gov.in/p-details/2398</t>
  </si>
  <si>
    <t xml:space="preserve">PAHALA                                            </t>
  </si>
  <si>
    <t xml:space="preserve">JASMANDA                                          </t>
  </si>
  <si>
    <t>BILAHRI</t>
  </si>
  <si>
    <t>LADELIGHT POWER PRIVATE LIMITED</t>
  </si>
  <si>
    <t>https://gobardhan.sbm.gov.in/p-details/4547</t>
  </si>
  <si>
    <t>KASMANDA</t>
  </si>
  <si>
    <t xml:space="preserve">ANDHANA                                           </t>
  </si>
  <si>
    <t>ANDHANA</t>
  </si>
  <si>
    <t>https://gobardhan.sbm.gov.in/p-details/4549</t>
  </si>
  <si>
    <t>M/s Grain Biochem Distillery Private Limited</t>
  </si>
  <si>
    <t>Jalal Nagar</t>
  </si>
  <si>
    <t>https://gobardhan.sbm.gov.in/p-details/3276</t>
  </si>
  <si>
    <t>MAHMUDABAD</t>
  </si>
  <si>
    <t>RBT GREEN ENERGY PRIVATE LIMITED</t>
  </si>
  <si>
    <t>https://gobardhan.sbm.gov.in/p-details/3921</t>
  </si>
  <si>
    <t xml:space="preserve">PARSENDI                                          </t>
  </si>
  <si>
    <t xml:space="preserve">BADAGAON                                          </t>
  </si>
  <si>
    <t>Bada Gaon</t>
  </si>
  <si>
    <t>Sitapur Green Energy</t>
  </si>
  <si>
    <t>Sitapur Green Energy Pvt Ltd</t>
  </si>
  <si>
    <t>https://gobardhan.sbm.gov.in/p-details/4287</t>
  </si>
  <si>
    <t>VERBOLT RE-FUEL BIOENERGY PRIVATE LIMITED</t>
  </si>
  <si>
    <t>VERBOLT RE-FUEL BIOENERGY PVT LTD</t>
  </si>
  <si>
    <t>https://gobardhan.sbm.gov.in/p-details/3526</t>
  </si>
  <si>
    <t>KHAIRABAD</t>
  </si>
  <si>
    <t>Vishwamar Agro Private Limited</t>
  </si>
  <si>
    <t>https://gobardhan.sbm.gov.in/p-details/1097</t>
  </si>
  <si>
    <t>SONBHADRA</t>
  </si>
  <si>
    <t xml:space="preserve">ROBERTSGANJ                                       </t>
  </si>
  <si>
    <t>Bahuara</t>
  </si>
  <si>
    <t>BAHURA</t>
  </si>
  <si>
    <t>https://gobardhan.sbm.gov.in/p-details/4511</t>
  </si>
  <si>
    <t>ATHAISI</t>
  </si>
  <si>
    <t>https://gobardhan.sbm.gov.in/p-details/3669</t>
  </si>
  <si>
    <t>UNNAO</t>
  </si>
  <si>
    <t xml:space="preserve">BICHHIYA                                          </t>
  </si>
  <si>
    <t xml:space="preserve">PADRI KALAN                                       </t>
  </si>
  <si>
    <t>PADRI KALAN</t>
  </si>
  <si>
    <t>https://gobardhan.sbm.gov.in/p-details/4468</t>
  </si>
  <si>
    <t>https://gobardhan.sbm.gov.in/p-details/4469</t>
  </si>
  <si>
    <t>BANGARMAU</t>
  </si>
  <si>
    <t>BANGARMAO RURAL</t>
  </si>
  <si>
    <t>BAGERMAO RURAL</t>
  </si>
  <si>
    <t>https://gobardhan.sbm.gov.in/p-details/3667</t>
  </si>
  <si>
    <t>PURWA</t>
  </si>
  <si>
    <t xml:space="preserve">MAHRAMAU                                          </t>
  </si>
  <si>
    <t>MAHRAMAU</t>
  </si>
  <si>
    <t>https://gobardhan.sbm.gov.in/p-details/4347</t>
  </si>
  <si>
    <t>VARANASI</t>
  </si>
  <si>
    <t>Khojwan, Bhelupur</t>
  </si>
  <si>
    <t>https://gobardhan.sbm.gov.in/p-details/4192</t>
  </si>
  <si>
    <t>Ganga Nagar Colony,</t>
  </si>
  <si>
    <t>https://gobardhan.sbm.gov.in/p-details/4191</t>
  </si>
  <si>
    <t>Compressed Bio Gas - Pahadiya Mandi- Plant</t>
  </si>
  <si>
    <t xml:space="preserve">Varanasi </t>
  </si>
  <si>
    <t>https://gobardhan.sbm.gov.in/p-details/4193</t>
  </si>
  <si>
    <t>ARAJILINE</t>
  </si>
  <si>
    <t>SHAHANSHAHPUR</t>
  </si>
  <si>
    <t>SHAHNSHAHPUR</t>
  </si>
  <si>
    <t>https://gobardhan.sbm.gov.in/p-details/72</t>
  </si>
  <si>
    <t>CHAMPAWAT</t>
  </si>
  <si>
    <t>TANAKPUR</t>
  </si>
  <si>
    <t>Environmentors Perpetuity Solutions &amp; Services Private Limited</t>
  </si>
  <si>
    <t>https://gobardhan.sbm.gov.in/p-details/2896</t>
  </si>
  <si>
    <t>ESTIMATED FROM FEEDSTOCK (LOW confidence): raw gas_production_capacity (804) is 1-2 orders of magnitude above typical single-plant scale with no corroborating figure. Re-derived from this row's stated feedstock capacity (500.40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 This row's liquid feedstock capacity is unusually large relative to its solid feedstock (&gt;500x) - internally inconsistent, so treat this estimate as indicative only.</t>
  </si>
  <si>
    <t>10.01 - 50.04</t>
  </si>
  <si>
    <t>DEHRADUN</t>
  </si>
  <si>
    <t>KALSI</t>
  </si>
  <si>
    <t>KALASI</t>
  </si>
  <si>
    <t>https://gobardhan.sbm.gov.in/p-details/1335</t>
  </si>
  <si>
    <t>HARIDWAR</t>
  </si>
  <si>
    <t>SHREE JEE BIO ENERGY</t>
  </si>
  <si>
    <t>Khasra no : 1/16, 1/17, 1/25, 1/28, 1/29 ,Jaswa Wala, Block- Bahadrabad, District - Haridwar, Uttarakhand -249402</t>
  </si>
  <si>
    <t>https://gobardhan.sbm.gov.in/p-details/3101</t>
  </si>
  <si>
    <t>TUGALPUR</t>
  </si>
  <si>
    <t>NARUMA INDUSTRIES PRIVATE LIMITED</t>
  </si>
  <si>
    <t>https://gobardhan.sbm.gov.in/p-details/3785</t>
  </si>
  <si>
    <t>BAHADRABAD</t>
  </si>
  <si>
    <t>GANDI KHATA</t>
  </si>
  <si>
    <t>NAUTANGABAD</t>
  </si>
  <si>
    <t>BIO-CNG Plant of Shree Krishnayan Desi Gauraksha Evam Gaulok Dham Sewa Samiti</t>
  </si>
  <si>
    <t>Shree Krishnayan Desi Gauraksha Evam Gaulok Dham Sewa Samiti</t>
  </si>
  <si>
    <t>https://gobardhan.sbm.gov.in/p-details/1976</t>
  </si>
  <si>
    <t>ROORKEE</t>
  </si>
  <si>
    <t>RAHEEMPUR</t>
  </si>
  <si>
    <t>https://gobardhan.sbm.gov.in/p-details/1347</t>
  </si>
  <si>
    <t>DEVELOPMENT AND COMMERCIALISATION OF BIO CNG FROM SEWAGE BASED BIOGAS PLANT AT STP JAGJEETPUR HARIDW</t>
  </si>
  <si>
    <t>Anarobic Energy Private Limited</t>
  </si>
  <si>
    <t>JAGJEETPUR</t>
  </si>
  <si>
    <t>https://gobardhan.sbm.gov.in/p-details/1147</t>
  </si>
  <si>
    <t>GYAN BIOFUELS PRIVATE LIMITED</t>
  </si>
  <si>
    <t>https://gobardhan.sbm.gov.in/p-details/3474</t>
  </si>
  <si>
    <t>UDHAM SINGH NAGAR</t>
  </si>
  <si>
    <t>KHATIMA</t>
  </si>
  <si>
    <t>PACHPEDA</t>
  </si>
  <si>
    <t>PACHPERA</t>
  </si>
  <si>
    <t>https://gobardhan.sbm.gov.in/p-details/3309</t>
  </si>
  <si>
    <t>SITARGANJ</t>
  </si>
  <si>
    <t>RUDAPUR</t>
  </si>
  <si>
    <t>https://gobardhan.sbm.gov.in/p-details/2520</t>
  </si>
  <si>
    <t>ESTIMATED FROM FEEDSTOCK (LOW confidence): raw gas_production_capacity (502) is 1-2 orders of magnitude above typical single-plant scale with no corroborating figure. Re-derived from this row's stated feedstock capacity (250.20 t/day) using the CSE national-benchmark ratio of 25 t feedstock per t CBG (MSW/press-mud midpoint; source: CSE "Compressed Biogas: A National Blueprint", Jul 2026 - feedstock type not recorded in this dataset, so actual ratio could be 10:1 paddy straw to 50:1 animal dung - see col AB for that range). This row's liquid feedstock capacity is unusually large relative to its solid feedstock (&gt;500x) - internally inconsistent, so treat this estimate as indicative only.</t>
  </si>
  <si>
    <t>5.00 - 25.02</t>
  </si>
  <si>
    <t>RUDRAPUR</t>
  </si>
  <si>
    <t>DARAU</t>
  </si>
  <si>
    <t>https://gobardhan.sbm.gov.in/p-details/3308</t>
  </si>
  <si>
    <t>BAJPUR</t>
  </si>
  <si>
    <t>BAJPUR GAON</t>
  </si>
  <si>
    <t>Barhi Concast LLP</t>
  </si>
  <si>
    <t>https://gobardhan.sbm.gov.in/p-details/3790</t>
  </si>
  <si>
    <t>JASPUR</t>
  </si>
  <si>
    <t>KARANPUR</t>
  </si>
  <si>
    <t>Kashipur Agro Industries Pvt Ltd</t>
  </si>
  <si>
    <t>https://gobardhan.sbm.gov.in/p-details/1129</t>
  </si>
  <si>
    <t>Rudrapur CBG Plant</t>
  </si>
  <si>
    <t>RUDRAPUR GREEN ENERGY PRIVATE LIMITED</t>
  </si>
  <si>
    <t>Fazalpur Mehrola</t>
  </si>
  <si>
    <t>https://gobardhan.sbm.gov.in/p-details/3136</t>
  </si>
  <si>
    <t>UK-SKE-CLEAN ENERGY</t>
  </si>
  <si>
    <t>SKE-GREEN ENERGY PRIVATE LIMITED</t>
  </si>
  <si>
    <t>Nanital Road</t>
  </si>
  <si>
    <t>https://gobardhan.sbm.gov.in/p-details/3814</t>
  </si>
  <si>
    <t>BANKURA</t>
  </si>
  <si>
    <t>RAIPUR-I</t>
  </si>
  <si>
    <t>MELERA</t>
  </si>
  <si>
    <t>LAGDA</t>
  </si>
  <si>
    <t>https://gobardhan.sbm.gov.in/p-details/1433</t>
  </si>
  <si>
    <t>SONAMUKHI</t>
  </si>
  <si>
    <t>MANIKBAZAR</t>
  </si>
  <si>
    <t>MACH DOBA</t>
  </si>
  <si>
    <t>https://gobardhan.sbm.gov.in/p-details/1195</t>
  </si>
  <si>
    <t>BIRBHUM</t>
  </si>
  <si>
    <t>PHOENIX INDIA RESEARCH AND DEVELOPMENT GROUP</t>
  </si>
  <si>
    <t>GUNDOBA</t>
  </si>
  <si>
    <t>https://gobardhan.sbm.gov.in/p-details/1436</t>
  </si>
  <si>
    <t>HOOGHLY</t>
  </si>
  <si>
    <t>SINGUR</t>
  </si>
  <si>
    <t>BERABERI</t>
  </si>
  <si>
    <t>JAYMOLLA</t>
  </si>
  <si>
    <t>Bevkart Industries Limited</t>
  </si>
  <si>
    <t>https://gobardhan.sbm.gov.in/p-details/1137</t>
  </si>
  <si>
    <t>HOWRAH</t>
  </si>
  <si>
    <t>AMTA-I</t>
  </si>
  <si>
    <t>KANPUR</t>
  </si>
  <si>
    <t>https://gobardhan.sbm.gov.in/p-details/3304</t>
  </si>
  <si>
    <t>JHARGRAM</t>
  </si>
  <si>
    <t xml:space="preserve">JAMBANI                                           </t>
  </si>
  <si>
    <t xml:space="preserve">JAMBONI                                           </t>
  </si>
  <si>
    <t>BARASOL</t>
  </si>
  <si>
    <t>Sairindhri Foodkraft Private Limited</t>
  </si>
  <si>
    <t>https://gobardhan.sbm.gov.in/p-details/4280</t>
  </si>
  <si>
    <t>MIDNAPUR WEST</t>
  </si>
  <si>
    <t>SALBANI</t>
  </si>
  <si>
    <t>SHALBONI</t>
  </si>
  <si>
    <t>MAHASOL</t>
  </si>
  <si>
    <t>HUTUM EGG FARM PVT LTD</t>
  </si>
  <si>
    <t>https://gobardhan.sbm.gov.in/p-details/3590</t>
  </si>
  <si>
    <t>A 2 Z Services</t>
  </si>
  <si>
    <t>Hirapari, Narayangarh, West Medinipur</t>
  </si>
  <si>
    <t>https://gobardhan.sbm.gov.in/p-details/1223</t>
  </si>
  <si>
    <t>MURSHIDABAD</t>
  </si>
  <si>
    <t>BURWAN</t>
  </si>
  <si>
    <t>BIPRASEKHAR</t>
  </si>
  <si>
    <t>https://gobardhan.sbm.gov.in/p-details/1241</t>
  </si>
  <si>
    <t>NADIA</t>
  </si>
  <si>
    <t>Chakdah, Pora Maheshtola</t>
  </si>
  <si>
    <t>https://gobardhan.sbm.gov.in/p-details/1133</t>
  </si>
  <si>
    <t>NORTH 24 PARAGANAS</t>
  </si>
  <si>
    <t>BARASAT-I</t>
  </si>
  <si>
    <t>KASHIMPUR</t>
  </si>
  <si>
    <t>NARASINGHAPUR</t>
  </si>
  <si>
    <t>AMRIT FRESH PRIVATE LIMITED</t>
  </si>
  <si>
    <t>https://gobardhan.sbm.gov.in/p-details/3135</t>
  </si>
  <si>
    <t>Creatron Technologies Private Limited</t>
  </si>
  <si>
    <t>Bidhan nagar Area</t>
  </si>
  <si>
    <t>https://gobardhan.sbm.gov.in/p-details/1298</t>
  </si>
  <si>
    <t>PURBA BARDHAMAN</t>
  </si>
  <si>
    <t xml:space="preserve">AUSGRAM-II                                        </t>
  </si>
  <si>
    <t>HADAGORE</t>
  </si>
  <si>
    <t>https://gobardhan.sbm.gov.in/p-details/2003</t>
  </si>
  <si>
    <t>SOUTH 24 PARAGANAS</t>
  </si>
  <si>
    <t>FALTA</t>
  </si>
  <si>
    <t>BANGANAGAR-II</t>
  </si>
  <si>
    <t>HASIMNAGAR</t>
  </si>
  <si>
    <t>Ashadeep Financial Services Private Limited</t>
  </si>
  <si>
    <t>https://gobardhan.sbm.gov.in/p-details/1252</t>
  </si>
  <si>
    <t>BIOMASS DATA — District-wise Crop Residue Surplus (Reference)</t>
  </si>
  <si>
    <t>Source: Crop_Residue_Surplus_Workbook.xlsx. Methodology: Gross Residue (t) = Area (ha) x RPR. Surplus Residue (t) = Gross Residue x Surplus Availability Factor (SAF). Yield (t/ha) = Production / Area.</t>
  </si>
  <si>
    <t>ASSUMPTIONS (edit RPR / SAF — district table below recalculates automatically)</t>
  </si>
  <si>
    <t>Crop</t>
  </si>
  <si>
    <t>Residue Type</t>
  </si>
  <si>
    <t>RPR (Residue:Product ratio)</t>
  </si>
  <si>
    <t>SAF (Surplus Availability Factor)</t>
  </si>
  <si>
    <t>Notes / Source</t>
  </si>
  <si>
    <t>Rice/Paddy</t>
  </si>
  <si>
    <t>Straw</t>
  </si>
  <si>
    <t>RPR range cited 0.4-3.96 across studies; 1.20-1.5 most commonly used for India (Hiloidhari 2011). SAF: field-burnt/surplus share after fodder &amp; other uses.</t>
  </si>
  <si>
    <t>Sugarcane</t>
  </si>
  <si>
    <t>Tops &amp; Trash (field) + Bagasse (mill)</t>
  </si>
  <si>
    <t>Field trash RPR ~0.30 (Singh et al. 2008). Bagasse (~0.28-0.30 t/t cane) treated as ~100% surplus/available; blended factor used.</t>
  </si>
  <si>
    <t>Soyabean</t>
  </si>
  <si>
    <t>Stalk/Straw</t>
  </si>
  <si>
    <t>RPR range 1.0-2.5 cited (Kiš et al. 2009; Singh et al. 2008 range for oilseed stalks).</t>
  </si>
  <si>
    <t>Maize</t>
  </si>
  <si>
    <t>Stover (Stalk+Cob+Husk)</t>
  </si>
  <si>
    <t>Combined stalk+cob+husk RPR; individual component RPRs ~1.5(stalk)+0.2(cob)+0.3(husk) per Singh et al. 2008 -- summed here.</t>
  </si>
  <si>
    <t>Wheat</t>
  </si>
  <si>
    <t>RPR ~1.5 (Hiloidhari 2011); SAF lower than rice as wheat straw has higher fodder-use share (Lohan et al. 2018).</t>
  </si>
  <si>
    <t>Mustard</t>
  </si>
  <si>
    <t>Stalk</t>
  </si>
  <si>
    <t>RPR ~1.75-1.88 (Chauhan 2012, Singh et al. 2008 range for mustard/rapeseed stalk).</t>
  </si>
  <si>
    <t>DISTRICT-WISE DATA (Year: 2024-25)</t>
  </si>
  <si>
    <t>Area Cultivated (ha)</t>
  </si>
  <si>
    <t>Production (t)</t>
  </si>
  <si>
    <t>Yield (t/ha)</t>
  </si>
  <si>
    <t>Gross Residue (t)</t>
  </si>
  <si>
    <t>Surplus Residue (t)</t>
  </si>
  <si>
    <t>Nicobars</t>
  </si>
  <si>
    <t>Andaman And Nicobar Islands</t>
  </si>
  <si>
    <t>North And Middle Andaman</t>
  </si>
  <si>
    <t>South Andamans</t>
  </si>
  <si>
    <t>Anjaw</t>
  </si>
  <si>
    <t>Changlang</t>
  </si>
  <si>
    <t>Dibang Valley</t>
  </si>
  <si>
    <t>East Kameng</t>
  </si>
  <si>
    <t>East Siang</t>
  </si>
  <si>
    <t>Kamle</t>
  </si>
  <si>
    <t>Kra Daadi</t>
  </si>
  <si>
    <t>Kurung Kumey</t>
  </si>
  <si>
    <t>Leparada</t>
  </si>
  <si>
    <t>Lohit</t>
  </si>
  <si>
    <t>Longding</t>
  </si>
  <si>
    <t>Lower Dibang Valley</t>
  </si>
  <si>
    <t>Lower Siang</t>
  </si>
  <si>
    <t>Lower Subansiri</t>
  </si>
  <si>
    <t>Namsai</t>
  </si>
  <si>
    <t>Pakke Kessang</t>
  </si>
  <si>
    <t>Papum Pare</t>
  </si>
  <si>
    <t>Shi Yomi</t>
  </si>
  <si>
    <t>Siang</t>
  </si>
  <si>
    <t>Tawang</t>
  </si>
  <si>
    <t>Tirap</t>
  </si>
  <si>
    <t>Upper Siang</t>
  </si>
  <si>
    <t>Upper Subansiri</t>
  </si>
  <si>
    <t>West Kameng</t>
  </si>
  <si>
    <t>West Siang</t>
  </si>
  <si>
    <t>Jammu And Kashmir</t>
  </si>
  <si>
    <t>Kargil</t>
  </si>
  <si>
    <t>Leh Ladakh</t>
  </si>
  <si>
    <t>Aizawl</t>
  </si>
  <si>
    <t>Champhai</t>
  </si>
  <si>
    <t>Hnahthial</t>
  </si>
  <si>
    <t>Khawzawl</t>
  </si>
  <si>
    <t>Kolasib</t>
  </si>
  <si>
    <t>Lawngtlai</t>
  </si>
  <si>
    <t>Lunglei</t>
  </si>
  <si>
    <t>Mamit</t>
  </si>
  <si>
    <t>Saitual</t>
  </si>
  <si>
    <t>Serchhip</t>
  </si>
  <si>
    <t>Siaha</t>
  </si>
  <si>
    <t>Chumoukedima</t>
  </si>
  <si>
    <t>Dimapur</t>
  </si>
  <si>
    <t>Kiphire</t>
  </si>
  <si>
    <t>Kohima</t>
  </si>
  <si>
    <t>Longleng</t>
  </si>
  <si>
    <t>Mokokchung</t>
  </si>
  <si>
    <t>Mon</t>
  </si>
  <si>
    <t>Niuland</t>
  </si>
  <si>
    <t>Noklak</t>
  </si>
  <si>
    <t>Peren</t>
  </si>
  <si>
    <t>Phek</t>
  </si>
  <si>
    <t>Shamator</t>
  </si>
  <si>
    <t>Tseminyu</t>
  </si>
  <si>
    <t>Tuensang</t>
  </si>
  <si>
    <t>Wokha</t>
  </si>
  <si>
    <t>Zunheboto</t>
  </si>
  <si>
    <t>Karaikal</t>
  </si>
  <si>
    <t>Gangtok</t>
  </si>
  <si>
    <t>Gyalshing</t>
  </si>
  <si>
    <t>Mangan</t>
  </si>
  <si>
    <t>Namchi</t>
  </si>
  <si>
    <t>Pakyong</t>
  </si>
  <si>
    <t>Soreng</t>
  </si>
  <si>
    <t>Jagitial</t>
  </si>
  <si>
    <t>Jangoan</t>
  </si>
  <si>
    <t>Dhalai</t>
  </si>
  <si>
    <t>Gomati</t>
  </si>
  <si>
    <t>Khowai</t>
  </si>
  <si>
    <t>North Tripura</t>
  </si>
  <si>
    <t>Sepahijala</t>
  </si>
  <si>
    <t>South Tripura</t>
  </si>
  <si>
    <t>Unakoti</t>
  </si>
  <si>
    <t>West Tripura</t>
  </si>
  <si>
    <t>PIPELINE DATA — Natural Gas Pipelines (NGPL), PNGRB MIS Report, July 2026</t>
  </si>
  <si>
    <t>Source: PNGRB MIS Report: NGPL, July 2026 (Statistics Division, PNGRB). Regulation 5 = EOI/bidding route; Regulation 17 = authorised pre-appointed-day; Regulation 18 = not authorised pre-appointed-day; Section 42 = Ministry policy directive.</t>
  </si>
  <si>
    <t>Regulation</t>
  </si>
  <si>
    <t>Status</t>
  </si>
  <si>
    <t>Authorised Length (Km)</t>
  </si>
  <si>
    <t>Authorised Capacity (MMSCMD)</t>
  </si>
  <si>
    <t>Design/Determined Capacity (MMSCMD)</t>
  </si>
  <si>
    <t>Operating/Operational Length (Km)</t>
  </si>
  <si>
    <t>Under Construction Length (Km)</t>
  </si>
  <si>
    <t>Monthly Gas Supplied (MMSCMD, Jul-2026)</t>
  </si>
  <si>
    <t>Capacity Utilisation % (Jul-2026)</t>
  </si>
  <si>
    <t>Target Completion</t>
  </si>
  <si>
    <t>Passing Through States</t>
  </si>
  <si>
    <t>Districts Passing Through (indicative)</t>
  </si>
  <si>
    <t>AGCL</t>
  </si>
  <si>
    <t>Regulation 17</t>
  </si>
  <si>
    <t>Operational</t>
  </si>
  <si>
    <t>Assam: Sivasagar, Charaideo, Jorhat, Dibrugarh, Tinsukia</t>
  </si>
  <si>
    <t>DFPCL</t>
  </si>
  <si>
    <t>Uran-Taloja</t>
  </si>
  <si>
    <t>Maharashtra: Raigad (Uran, Panvel, Taloja), Thane</t>
  </si>
  <si>
    <t>GAIL</t>
  </si>
  <si>
    <t>Assam Regional Network</t>
  </si>
  <si>
    <t>Assam: Sivasagar (Lakwa-Lakhmani)</t>
  </si>
  <si>
    <t>Cauvery Basin Network</t>
  </si>
  <si>
    <t>PY &amp; TN</t>
  </si>
  <si>
    <t>Tamil Nadu: Nagapattinam, Mayiladuthurai, Thiruvarur, Thanjavur, Cuddalore | Puducherry: Karaikal</t>
  </si>
  <si>
    <t>Integrated HVJ (Hazira-Vijaipur-Jagdishpur-GREP-Dahej-Vijaipur HVJ/VDPL Dadri &amp; DVPL Upgd.)</t>
  </si>
  <si>
    <t>UP, MP, RJ, GJ, HR, DL &amp; UK</t>
  </si>
  <si>
    <t>Gujarat: Surat (Hazira), Bharuch (Dahej), Vadodara, Panch Mahals, Dahod | Madhya Pradesh: Jhabua, Ratlam, Ujjain, Dewas, Shajapur, Rajgarh, Guna (Vijaipur), Shivpuri, Gwalior, Bhind, Morena | Rajasthan: Jhalawar, Kota, Bundi, Baran (GREP spur) | Uttar Pradesh: Etawah, Auraiya, Kanpur Dehat, Kanpur Nagar, Unnao, Rae Bareli, Amethi (Jagdishpur), Agra, Firozabad, Mathura, Aligarh, Hathras, Gautam Buddha Nagar (Dadri) | Haryana: Faridabad, Palwal | Delhi: South, South-West | Uttarakhand: Haridwar</t>
  </si>
  <si>
    <t>Dahej-Uran-Panvel-Dabhol</t>
  </si>
  <si>
    <t>GJ, MH, DD &amp; DD</t>
  </si>
  <si>
    <t>Gujarat: Bharuch (Dahej), Surat, Navsari, Valsad | Dadra &amp; Nagar Haveli and Daman &amp; Diu: Daman, Dadra &amp; Nagar Haveli | Maharashtra: Palghar, Thane, Raigad (Uran, Panvel), Ratnagiri (Dabhol)</t>
  </si>
  <si>
    <t>Andhra Pradesh: Kakinada, East Godavari, Dr. B.R. Ambedkar Konaseema, West Godavari, Eluru, Krishna, NTR, Guntur</t>
  </si>
  <si>
    <t>Gujarat Regional Network</t>
  </si>
  <si>
    <t>Gujarat: Ahmedabad, Gandhinagar, Mahesana, Kheda, Anand, Vadodara, Bharuch, Surat</t>
  </si>
  <si>
    <t>Agartala Regional Network</t>
  </si>
  <si>
    <t>TR</t>
  </si>
  <si>
    <t>Tripura: West Tripura, Sepahijala, Gomati</t>
  </si>
  <si>
    <t>HR, RJ &amp; DL</t>
  </si>
  <si>
    <t>Haryana: Faridabad (Chainsa), Gurugram, Jhajjar, Rohtak, Hisar | Delhi: South-West | Rajasthan: Alwar, Khairthal-Tijara</t>
  </si>
  <si>
    <t>PB, HR, UP, UK, DL &amp; HP</t>
  </si>
  <si>
    <t>Uttar Pradesh: Gautam Buddha Nagar (Dadri), Ghaziabad, Baghpat, Meerut, Muzaffarnagar, Saharanpur | Delhi: North-West (Bawana) | Haryana: Sonipat, Panipat, Karnal, Kurukshetra, Ambala, Yamunanagar, Panchkula | Punjab: Mohali (S.A.S. Nagar), Rupnagar (Nangal) | Himachal Pradesh: Una, Solan | Uttarakhand: Haridwar, Dehradun</t>
  </si>
  <si>
    <t>Mumbai Regional Network</t>
  </si>
  <si>
    <t>Maharashtra: Mumbai City, Mumbai Suburban, Thane, Raigad</t>
  </si>
  <si>
    <t>Dukli-Maharajganj</t>
  </si>
  <si>
    <t>Tripura: West Tripura (Dukli-Maharajganj, Agartala)</t>
  </si>
  <si>
    <t>Regulation 5</t>
  </si>
  <si>
    <t>MH, MP, CG &amp; OD</t>
  </si>
  <si>
    <t>Maharashtra: Thane, Nashik, Ahilyanagar, Chhatrapati Sambhajinagar, Amravati, Wardha, Nagpur, Bhandara, Gondia | Madhya Pradesh: Chhindwara, Seoni, Balaghat | Chhattisgarh: Rajnandgaon, Durg, Raipur, Baloda Bazar, Janjgir-Champa, Raigarh | Odisha: Jharsuguda, Sambalpur, Sundargarh</t>
  </si>
  <si>
    <t>GGL</t>
  </si>
  <si>
    <t>Hazira-Ankleshwar</t>
  </si>
  <si>
    <t>Regulation 18</t>
  </si>
  <si>
    <t>Gujarat: Surat (Hazira), Bharuch (Ankleshwar)</t>
  </si>
  <si>
    <t>GSPL</t>
  </si>
  <si>
    <t>Gujarat: Bharuch, Narmada, Surat, Tapi, Navsari, Valsad, Vadodara, Anand, Kheda, Ahmedabad, Gandhinagar, Mahesana, Patan, Banas Kantha, Sabar Kantha, Arvalli, Panch Mahals, Mahisagar, Dahod, Surendranagar, Bhavnagar, Botad, Rajkot, Morbi, Jamnagar, Devbhumi Dwarka, Porbandar, Junagadh, Gir Somnath, Amreli, Kachchh</t>
  </si>
  <si>
    <t>Low Pressure Gujarat Gas Grid</t>
  </si>
  <si>
    <t>Gujarat: Bharuch, Surat</t>
  </si>
  <si>
    <t>IOCL</t>
  </si>
  <si>
    <t>Dadri-Panipat</t>
  </si>
  <si>
    <t>HR &amp; UP</t>
  </si>
  <si>
    <t>Uttar Pradesh: Gautam Buddha Nagar (Dadri), Ghaziabad, Baghpat | Haryana: Sonipat, Panipat</t>
  </si>
  <si>
    <t>ONGC</t>
  </si>
  <si>
    <t>Uran-Trombay</t>
  </si>
  <si>
    <t>Maharashtra: Raigad (Uran), Mumbai Suburban (Trombay)</t>
  </si>
  <si>
    <t>PIL</t>
  </si>
  <si>
    <t>AP, GJ, MH, TS &amp; KA</t>
  </si>
  <si>
    <t>Andhra Pradesh: Kakinada, East Godavari, Eluru | Telangana: Bhadradri Kothagudem, Khammam, Suryapet, Nalgonda, Yadadri Bhuvanagiri, Rangareddy, Vikarabad, Sangareddy | Karnataka: Bidar | Maharashtra: Nanded, Latur, Dharashiv, Solapur, Ahilyanagar, Pune, Raigad (Uran) | Gujarat: Valsad, Navsari, Surat, Bharuch, Vadodara, Anand, Kheda, Ahmedabad</t>
  </si>
  <si>
    <t>RGPL</t>
  </si>
  <si>
    <t>Shahdol-Phulpur</t>
  </si>
  <si>
    <t>MP &amp; UP</t>
  </si>
  <si>
    <t>Madhya Pradesh: Shahdol, Sidhi, Singrauli, Rewa, Mauganj | Uttar Pradesh: Mirzapur, Prayagraj (Phulpur)</t>
  </si>
  <si>
    <t>Partially Commissioned</t>
  </si>
  <si>
    <t>Feb-13</t>
  </si>
  <si>
    <t>MH, KA &amp; GA</t>
  </si>
  <si>
    <t>Maharashtra: Ratnagiri (Dabhol), Sindhudurg, Kolhapur | Goa: North Goa, South Goa | Karnataka: Belagavi, Dharwad, Haveri, Davanagere, Chitradurga, Tumakuru, Bengaluru Rural, Bengaluru Urban</t>
  </si>
  <si>
    <t>Mar-26</t>
  </si>
  <si>
    <t>KL, TN, KA &amp; PY</t>
  </si>
  <si>
    <t>Kerala: Ernakulam (Kochi), Thrissur, Palakkad (Koottanad), Malappuram, Kozhikode, Kannur, Kasaragod | Karnataka: Dakshina Kannada (Mangaluru), Udupi, Hassan, Bengaluru Rural, Bengaluru Urban | Tamil Nadu: Coimbatore, Tiruppur, Salem, Krishnagiri | Puducherry: Mahe</t>
  </si>
  <si>
    <t>UP, BR, JH, WB, OD &amp; AS</t>
  </si>
  <si>
    <t>Uttar Pradesh: Amethi (Jagdishpur), Sultanpur, Ayodhya, Ambedkar Nagar, Prayagraj, Bhadohi, Varanasi, Jaunpur, Ghazipur, Chandauli, Gorakhpur, Sant Kabir Nagar, Kushinagar, Deoria | Bihar: Buxar, Bhojpur, Patna, Nalanda, Gaya, Nawada, Jehanabad, Begusarai (Barauni), Samastipur, Muzaffarpur, Darbhanga, Purnia, Katihar, Kishanganj | Jharkhand: Palamu, Chatra, Hazaribagh, Ramgarh, Bokaro, Dhanbad, Giridih, Godda, Sahebganj | West Bengal: Purba Bardhaman, Bankura, Purulia, Paschim Medinipur, Purba Medinipur (Haldia), Hooghly, Howrah, Nadia, Murshidabad, Malda, Uttar Dinajpur, Jalpaiguri, Cooch Behar | Odisha: Sundargarh, Jharsuguda, Angul, Dhenkanal, Jajpur, Bhadrak (Dhamra), Jagatsinghpur (Paradip), Cuttack, Khordha | Assam: Kokrajhar, Bongaigaon, Barpeta, Nalbari, Kamrup, Kamrup Metro (Guwahati)</t>
  </si>
  <si>
    <t>Srikakulam-Angul</t>
  </si>
  <si>
    <t>Jun-26</t>
  </si>
  <si>
    <t>AP &amp; OD</t>
  </si>
  <si>
    <t>Andhra Pradesh: Srikakulam | Odisha: Gajapati, Ganjam, Khordha, Nayagarh, Dhenkanal, Angul</t>
  </si>
  <si>
    <t>GIGL</t>
  </si>
  <si>
    <t>Bhatinda-Gurdaspur</t>
  </si>
  <si>
    <t>Dec-24</t>
  </si>
  <si>
    <t>Punjab: Bathinda, Faridkot, Moga, Jalandhar, Kapurthala, Hoshiarpur, Gurdaspur</t>
  </si>
  <si>
    <t>GJ, RJ, HR &amp; PB</t>
  </si>
  <si>
    <t>Gujarat: Mahesana, Patan, Banas Kantha | Rajasthan: Sirohi, Pali, Ajmer, Beawar, Nagaur, Didwana-Kuchaman, Bikaner, Hanumangarh, Sri Ganganagar | Haryana: Sirsa | Punjab: Fazilka, Sri Muktsar Sahib, Bathinda</t>
  </si>
  <si>
    <t>GITL</t>
  </si>
  <si>
    <t>Mar-20</t>
  </si>
  <si>
    <t>AP, TG, MH, MP, RJ &amp; GJ</t>
  </si>
  <si>
    <t>Andhra Pradesh: East Godavari (Mallavaram), Eluru | Telangana: Khammam, Suryapet, Nalgonda, Rangareddy, Vikarabad, Sangareddy, Nizamabad | Maharashtra: Nanded, Hingoli, Washim, Akola, Amravati | Madhya Pradesh: Burhanpur, Khandwa, Harda, Sehore, Bhopal, Rajgarh, Shajapur, Ujjain, Ratlam, Mandsaur, Neemuch, Guna (Vijaipur) | Rajasthan: Chittorgarh, Bhilwara, Ajmer | Gujarat: Dahod (spur)</t>
  </si>
  <si>
    <t>IGGL</t>
  </si>
  <si>
    <t>North-East Natural Gas Pipeline Grid</t>
  </si>
  <si>
    <t>Section 42</t>
  </si>
  <si>
    <t>AS, MZ, MN, AR, TR, NL, ML, SK &amp; WB</t>
  </si>
  <si>
    <t>Assam: Kamrup Metro (Guwahati), Kamrup, Nalbari, Barpeta, Bongaigaon, Goalpara, Dhubri, Nagaon, Golaghat, Jorhat, Sivasagar, Dibrugarh, Tinsukia, Cachar | Tripura: West Tripura | Meghalaya: East Khasi Hills, Ri-Bhoi | Nagaland: Dimapur, Kohima | Manipur: Imphal West, Imphal East | Mizoram: Aizawl | Arunachal Pradesh: Papum Pare, Namsai | Sikkim: Gangtok | West Bengal: Cooch Behar, Alipurduar, Jalpaiguri</t>
  </si>
  <si>
    <t>Mar-25</t>
  </si>
  <si>
    <t>TN, KA, AP &amp; PY</t>
  </si>
  <si>
    <t>Tamil Nadu: Thiruvallur (Ennore), Chennai, Kancheepuram, Chengalpattu, Viluppuram, Cuddalore, Ariyalur, Perambalur, Tiruchirappalli, Karur, Namakkal, Salem, Erode, Dindigul, Pudukkottai, Sivaganga, Madurai, Virudhunagar, Ramanathapuram, Thoothukkudi (Tuticorin), Tirunelveli | Puducherry: Puducherry, Karaikal | Andhra Pradesh: Sri Potti Sriramulu Nellore, Tirupati | Karnataka: Bengaluru Rural, Bengaluru Urban</t>
  </si>
  <si>
    <t>Jul-26</t>
  </si>
  <si>
    <t>JK &amp; PB</t>
  </si>
  <si>
    <t>Punjab: Gurdaspur, Pathankot | Jammu &amp; Kashmir: Kathua, Samba, Jammu</t>
  </si>
  <si>
    <t>GTIL</t>
  </si>
  <si>
    <t>Ennore-Nellore</t>
  </si>
  <si>
    <t>Apr-20</t>
  </si>
  <si>
    <t>AP &amp; TN</t>
  </si>
  <si>
    <t>Tamil Nadu: Thiruvallur (Ennore), Chennai | Andhra Pradesh: Tirupati, Sri Potti Sriramulu Nellore</t>
  </si>
  <si>
    <t>HPPL</t>
  </si>
  <si>
    <t>Kanai-Chhata-Panitar</t>
  </si>
  <si>
    <t>Mar-24</t>
  </si>
  <si>
    <t>West Bengal: Nadia (Kanai Chhata), North 24 Parganas (Panitar)</t>
  </si>
  <si>
    <t>IMC</t>
  </si>
  <si>
    <t>Kakinada-Vijayawada-Nellore</t>
  </si>
  <si>
    <t>Andhra Pradesh: Kakinada, East Godavari, Dr. B.R. Ambedkar Konaseema, West Godavari, Eluru, Krishna, NTR (Vijayawada), Guntur, Bapatla, Prakasam, Sri Potti Sriramulu Nellore</t>
  </si>
  <si>
    <t>Hazaribagh-Ranchi</t>
  </si>
  <si>
    <t>Feb-26</t>
  </si>
  <si>
    <t>Jharkhand: Hazaribagh, Ramgarh, Ranchi</t>
  </si>
  <si>
    <t>Kochi-Kanyakumari-Thoothukudi</t>
  </si>
  <si>
    <t>Mar-29</t>
  </si>
  <si>
    <t>KL &amp; TN</t>
  </si>
  <si>
    <t>Kerala: Ernakulam (Kochi), Alappuzha, Kottayam, Pathanamthitta, Kollam, Thiruvananthapuram | Tamil Nadu: Kanniyakumari, Tirunelveli, Thoothukkudi</t>
  </si>
  <si>
    <t>Moisture</t>
  </si>
  <si>
    <t>Distance from large city</t>
  </si>
  <si>
    <t>ODM</t>
  </si>
  <si>
    <t>RM Blend</t>
  </si>
  <si>
    <t>Demand</t>
  </si>
  <si>
    <t>Raw Material</t>
  </si>
  <si>
    <t>Distance from Large city</t>
  </si>
  <si>
    <t>Parameters</t>
  </si>
  <si>
    <t>%</t>
  </si>
  <si>
    <t>Energy Crops</t>
  </si>
  <si>
    <t>Raw Material (KTPA)</t>
  </si>
  <si>
    <t>Nearest Pipeline (km)</t>
  </si>
  <si>
    <t>Net CBG Demand (TPD)</t>
  </si>
  <si>
    <t>Sr.</t>
  </si>
  <si>
    <t>Districts</t>
  </si>
  <si>
    <t>Current Net CBG Demand in GA (TPD)</t>
  </si>
  <si>
    <t xml:space="preserve">Est Net CBG Demand - 5Y </t>
  </si>
  <si>
    <t>Pipeline Availability (km)</t>
  </si>
  <si>
    <t>GA ID</t>
  </si>
  <si>
    <t>Net Est Demand 5Y</t>
  </si>
  <si>
    <t>Future Net CBG Demand @ 5% (TPD)</t>
  </si>
  <si>
    <t xml:space="preserve">Functional &amp;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</si>
</sst>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37" x14ac:knownFonts="1">
    <font>
      <sz val="11"/>
      <color theme="1"/>
      <name val="Calibri"/>
      <family val="2"/>
      <charset val="1"/>
    </font>
    <font>
      <sz val="11"/>
      <color theme="1"/>
      <name val="Avenir Next LT Pro"/>
      <charset val="1"/>
    </font>
    <font>
      <b/>
      <sz val="16"/>
      <color rgb="FFFFFFFF"/>
      <name val="Avenir Next LT Pro"/>
      <charset val="1"/>
    </font>
    <font>
      <i/>
      <sz val="10"/>
      <color rgb="FF555555"/>
      <name val="Avenir Next LT Pro"/>
      <charset val="1"/>
    </font>
    <font>
      <b/>
      <sz val="11"/>
      <color rgb="FFFFFFFF"/>
      <name val="Avenir Next LT Pro"/>
      <charset val="1"/>
    </font>
    <font>
      <b/>
      <sz val="10"/>
      <color theme="0"/>
      <name val="Avenir Next LT Pro"/>
      <charset val="1"/>
    </font>
    <font>
      <sz val="10"/>
      <name val="Avenir Next LT Pro"/>
      <charset val="1"/>
    </font>
    <font>
      <i/>
      <sz val="9"/>
      <color rgb="FF777777"/>
      <name val="Avenir Next LT Pro"/>
      <charset val="1"/>
    </font>
    <font>
      <b/>
      <sz val="10"/>
      <name val="Avenir Next LT Pro"/>
      <charset val="1"/>
    </font>
    <font>
      <sz val="9"/>
      <name val="Avenir Next LT Pro"/>
      <charset val="1"/>
    </font>
    <font>
      <i/>
      <sz val="8"/>
      <color rgb="FF808080"/>
      <name val="Avenir Next LT Pro"/>
      <charset val="1"/>
    </font>
    <font>
      <sz val="8"/>
      <color rgb="FF808080"/>
      <name val="Avenir Next LT Pro"/>
      <charset val="1"/>
    </font>
    <font>
      <b/>
      <sz val="14"/>
      <name val="Calibri"/>
      <family val="2"/>
      <charset val="1"/>
    </font>
    <font>
      <b/>
      <sz val="11"/>
      <name val="Calibri"/>
      <family val="2"/>
      <charset val="1"/>
    </font>
    <font>
      <sz val="10"/>
      <name val="Calibri"/>
      <family val="2"/>
      <charset val="1"/>
    </font>
    <font>
      <b/>
      <sz val="11"/>
      <color rgb="FFFFFFFF"/>
      <name val="Aptos Narrow"/>
    </font>
    <font>
      <i/>
      <sz val="9"/>
      <color rgb="FF595959"/>
      <name val="Calibri"/>
      <family val="2"/>
      <charset val="1"/>
    </font>
    <font>
      <b/>
      <sz val="10"/>
      <color rgb="FF006100"/>
      <name val="Aptos Narrow"/>
    </font>
    <font>
      <b/>
      <sz val="10"/>
      <color rgb="FF9C0006"/>
      <name val="Aptos Narrow"/>
    </font>
    <font>
      <i/>
      <sz val="9"/>
      <name val="Calibri"/>
      <family val="2"/>
      <charset val="1"/>
    </font>
    <font>
      <b/>
      <sz val="10"/>
      <color rgb="FFFFFFFF"/>
      <name val="Aptos Narrow"/>
    </font>
    <font>
      <b/>
      <sz val="10"/>
      <color rgb="FF006100"/>
      <name val="Calibri"/>
      <family val="2"/>
      <charset val="1"/>
    </font>
    <font>
      <sz val="9"/>
      <name val="Calibri"/>
      <family val="2"/>
      <charset val="1"/>
    </font>
    <font>
      <b/>
      <sz val="10"/>
      <color rgb="FF9C0006"/>
      <name val="Calibri"/>
      <family val="2"/>
      <charset val="1"/>
    </font>
    <font>
      <b/>
      <sz val="11"/>
      <color rgb="FFFFFFFF"/>
      <name val="Aptos Narrow"/>
      <family val="2"/>
      <charset val="1"/>
    </font>
    <font>
      <sz val="11"/>
      <name val="Calibri"/>
      <family val="2"/>
      <charset val="1"/>
    </font>
    <font>
      <sz val="8"/>
      <color rgb="FFC00000"/>
      <name val="Avenir Next LT Pro"/>
      <charset val="1"/>
    </font>
    <font>
      <u/>
      <sz val="11"/>
      <color theme="10"/>
      <name val="Calibri"/>
      <family val="2"/>
      <charset val="1"/>
    </font>
    <font>
      <b/>
      <sz val="14"/>
      <color rgb="FF002060"/>
      <name val="Aptos Narrow"/>
    </font>
    <font>
      <sz val="11"/>
      <color rgb="FF000000"/>
      <name val="Calibri"/>
      <family val="2"/>
      <charset val="1"/>
    </font>
    <font>
      <sz val="10"/>
      <color rgb="FFFF0000"/>
      <name val="Calibri"/>
      <family val="2"/>
      <charset val="1"/>
    </font>
    <font>
      <b/>
      <sz val="10"/>
      <color rgb="FFFFFFFF"/>
      <name val="Aptos Narrow"/>
      <family val="2"/>
      <charset val="1"/>
    </font>
    <font>
      <sz val="10"/>
      <color theme="1"/>
      <name val="Calibri"/>
      <family val="2"/>
      <charset val="1"/>
    </font>
    <font>
      <b/>
      <sz val="11"/>
      <color rgb="FFFFFFFF"/>
      <name val="Aptos Narrow"/>
      <family val="2"/>
    </font>
    <font>
      <sz val="11"/>
      <color theme="1"/>
      <name val="Calibri"/>
      <family val="2"/>
      <charset val="1"/>
    </font>
    <font>
      <sz val="11"/>
      <color rgb="FFFFFFFF"/>
      <name val="Avenir Next LT Pro"/>
    </font>
    <font>
      <sz val="11"/>
      <color theme="1"/>
      <name val="Avenir Next LT Pro"/>
    </font>
  </fonts>
  <fills count="17">
    <fill>
      <patternFill patternType="none"/>
    </fill>
    <fill>
      <patternFill patternType="gray125"/>
    </fill>
    <fill>
      <patternFill patternType="solid">
        <fgColor theme="3"/>
        <bgColor rgb="FF2C4D75"/>
      </patternFill>
    </fill>
    <fill>
      <patternFill patternType="solid">
        <fgColor rgb="FF215C98"/>
        <bgColor rgb="FF276A7C"/>
      </patternFill>
    </fill>
    <fill>
      <patternFill patternType="solid">
        <fgColor theme="3" tint="0.59987182226020086"/>
        <bgColor rgb="FF6FBDD1"/>
      </patternFill>
    </fill>
    <fill>
      <patternFill patternType="solid">
        <fgColor theme="0"/>
        <bgColor rgb="FFFFF2CC"/>
      </patternFill>
    </fill>
    <fill>
      <patternFill patternType="solid">
        <fgColor rgb="FFFFD966"/>
        <bgColor rgb="FFF9AB6B"/>
      </patternFill>
    </fill>
    <fill>
      <patternFill patternType="solid">
        <fgColor rgb="FFD9EAF7"/>
        <bgColor rgb="FFD9D9D9"/>
      </patternFill>
    </fill>
    <fill>
      <patternFill patternType="solid">
        <fgColor rgb="FFC00000"/>
        <bgColor rgb="FF9C0006"/>
      </patternFill>
    </fill>
    <fill>
      <patternFill patternType="solid">
        <fgColor rgb="FF002060"/>
        <bgColor rgb="FF000080"/>
      </patternFill>
    </fill>
    <fill>
      <patternFill patternType="solid">
        <fgColor rgb="FF4EA72E"/>
        <bgColor rgb="FF7E9D40"/>
      </patternFill>
    </fill>
    <fill>
      <patternFill patternType="solid">
        <fgColor rgb="FF8ED973"/>
        <bgColor rgb="FFAFC97A"/>
      </patternFill>
    </fill>
    <fill>
      <patternFill patternType="solid">
        <fgColor rgb="FFFF0000"/>
        <bgColor rgb="FFC00000"/>
      </patternFill>
    </fill>
    <fill>
      <patternFill patternType="solid">
        <fgColor rgb="FF375623"/>
        <bgColor rgb="FF404040"/>
      </patternFill>
    </fill>
    <fill>
      <patternFill patternType="solid">
        <fgColor rgb="FFFFF2CC"/>
        <bgColor rgb="FFFFFFFF"/>
      </patternFill>
    </fill>
    <fill>
      <patternFill patternType="solid">
        <fgColor theme="1" tint="0.34998626667073579"/>
        <bgColor rgb="FF0D0D0D"/>
      </patternFill>
    </fill>
    <fill>
      <patternFill patternType="solid">
        <fgColor rgb="FF00B050"/>
        <bgColor rgb="FFFFF2CC"/>
      </patternFill>
    </fill>
  </fills>
  <borders count="13">
    <border>
      <left/>
      <right/>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CCCCCC"/>
      </left>
      <right style="thin">
        <color rgb="FFCCCCCC"/>
      </right>
      <top style="thin">
        <color rgb="FFCCCCCC"/>
      </top>
      <bottom style="thin">
        <color rgb="FFCCCCCC"/>
      </bottom>
      <diagonal/>
    </border>
    <border>
      <left/>
      <right/>
      <top style="thin">
        <color rgb="FFA6A6A6"/>
      </top>
      <bottom style="thin">
        <color rgb="FFA6A6A6"/>
      </bottom>
      <diagonal/>
    </border>
    <border>
      <left/>
      <right style="thin">
        <color rgb="FFA6A6A6"/>
      </right>
      <top/>
      <bottom style="thin">
        <color rgb="FFA6A6A6"/>
      </bottom>
      <diagonal/>
    </border>
    <border>
      <left/>
      <right style="thin">
        <color rgb="FFA6A6A6"/>
      </right>
      <top/>
      <bottom/>
      <diagonal/>
    </border>
    <border>
      <left style="thin">
        <color rgb="FFA6A6A6"/>
      </left>
      <right style="thin">
        <color rgb="FFA6A6A6"/>
      </right>
      <top/>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right style="thin">
        <color rgb="FFA6A6A6"/>
      </right>
      <top style="thin">
        <color rgb="FFA6A6A6"/>
      </top>
      <bottom style="thin">
        <color rgb="FFA6A6A6"/>
      </bottom>
      <diagonal/>
    </border>
  </borders>
  <cellStyleXfs count="3">
    <xf numFmtId="0" fontId="0" fillId="0" borderId="0"/>
    <xf numFmtId="0" fontId="27" fillId="0" borderId="0"/>
    <xf numFmtId="9" fontId="34" fillId="0" borderId="0" applyFont="0" applyFill="0" applyBorder="0" applyAlignment="0" applyProtection="0"/>
  </cellStyleXfs>
  <cellXfs count="116">
    <xf numFmtId="0" fontId="0" fillId="0" borderId="0" xfId="0"/>
    <xf numFmtId="0" fontId="0" fillId="0" borderId="0" xfId="0" applyAlignment="1">
      <alignment wrapText="1"/>
    </xf>
    <xf numFmtId="0" fontId="1" fillId="0" borderId="0" xfId="0" applyFont="1"/>
    <xf numFmtId="0" fontId="4" fillId="3"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6" fillId="5" borderId="3" xfId="0" applyFont="1" applyFill="1" applyBorder="1"/>
    <xf numFmtId="3" fontId="6" fillId="5" borderId="3" xfId="0" applyNumberFormat="1" applyFont="1" applyFill="1" applyBorder="1"/>
    <xf numFmtId="164" fontId="6" fillId="5" borderId="3" xfId="0" applyNumberFormat="1" applyFont="1" applyFill="1" applyBorder="1"/>
    <xf numFmtId="4" fontId="6" fillId="5" borderId="3" xfId="0" applyNumberFormat="1" applyFont="1" applyFill="1" applyBorder="1"/>
    <xf numFmtId="0" fontId="8" fillId="0" borderId="0" xfId="0" applyFont="1"/>
    <xf numFmtId="0" fontId="6" fillId="6" borderId="3" xfId="0" applyFont="1" applyFill="1" applyBorder="1"/>
    <xf numFmtId="3" fontId="6" fillId="6" borderId="3" xfId="0" applyNumberFormat="1" applyFont="1" applyFill="1" applyBorder="1"/>
    <xf numFmtId="0" fontId="6" fillId="0" borderId="3" xfId="0" applyFont="1" applyBorder="1"/>
    <xf numFmtId="3" fontId="6" fillId="0" borderId="3" xfId="0" applyNumberFormat="1" applyFont="1" applyBorder="1"/>
    <xf numFmtId="164" fontId="6" fillId="6" borderId="3" xfId="0" applyNumberFormat="1" applyFont="1" applyFill="1" applyBorder="1"/>
    <xf numFmtId="164" fontId="6" fillId="0" borderId="3" xfId="0" applyNumberFormat="1" applyFont="1" applyBorder="1"/>
    <xf numFmtId="0" fontId="10" fillId="0" borderId="0" xfId="0" applyFont="1"/>
    <xf numFmtId="165" fontId="6" fillId="6" borderId="3" xfId="0" applyNumberFormat="1" applyFont="1" applyFill="1" applyBorder="1"/>
    <xf numFmtId="4" fontId="6" fillId="6" borderId="3" xfId="0" applyNumberFormat="1" applyFont="1" applyFill="1" applyBorder="1"/>
    <xf numFmtId="0" fontId="11" fillId="0" borderId="0" xfId="0" applyFont="1"/>
    <xf numFmtId="165" fontId="6" fillId="0" borderId="3" xfId="0" applyNumberFormat="1" applyFont="1" applyBorder="1"/>
    <xf numFmtId="4" fontId="6" fillId="0" borderId="3" xfId="0" applyNumberFormat="1" applyFont="1" applyBorder="1"/>
    <xf numFmtId="165" fontId="6" fillId="5" borderId="3" xfId="0" applyNumberFormat="1" applyFont="1" applyFill="1" applyBorder="1"/>
    <xf numFmtId="0" fontId="6" fillId="6" borderId="3" xfId="0" applyFont="1" applyFill="1" applyBorder="1" applyAlignment="1">
      <alignment wrapText="1"/>
    </xf>
    <xf numFmtId="0" fontId="6" fillId="5" borderId="3" xfId="0" applyFont="1" applyFill="1" applyBorder="1" applyAlignment="1">
      <alignment wrapText="1"/>
    </xf>
    <xf numFmtId="0" fontId="12" fillId="0" borderId="0" xfId="0" applyFont="1"/>
    <xf numFmtId="0" fontId="13" fillId="7" borderId="0" xfId="0" applyFont="1" applyFill="1"/>
    <xf numFmtId="166" fontId="0" fillId="0" borderId="0" xfId="0" applyNumberFormat="1"/>
    <xf numFmtId="0" fontId="13" fillId="0" borderId="0" xfId="0" applyFont="1"/>
    <xf numFmtId="0" fontId="14" fillId="0" borderId="0" xfId="0" applyFont="1"/>
    <xf numFmtId="164" fontId="14" fillId="0" borderId="0" xfId="0" applyNumberFormat="1" applyFont="1"/>
    <xf numFmtId="0" fontId="14" fillId="0" borderId="0" xfId="0" applyFont="1" applyAlignment="1">
      <alignment wrapText="1"/>
    </xf>
    <xf numFmtId="0" fontId="17" fillId="0" borderId="0" xfId="0" applyFont="1"/>
    <xf numFmtId="0" fontId="18" fillId="0" borderId="0" xfId="0" applyFont="1"/>
    <xf numFmtId="0" fontId="19" fillId="0" borderId="0" xfId="0" applyFont="1"/>
    <xf numFmtId="0" fontId="20" fillId="9" borderId="0" xfId="0" applyFont="1" applyFill="1" applyAlignment="1">
      <alignment horizontal="center" vertical="center" wrapText="1"/>
    </xf>
    <xf numFmtId="0" fontId="21" fillId="0" borderId="0" xfId="0" applyFont="1"/>
    <xf numFmtId="0" fontId="22" fillId="0" borderId="0" xfId="0" applyFont="1" applyAlignment="1">
      <alignment vertical="top" wrapText="1"/>
    </xf>
    <xf numFmtId="0" fontId="23" fillId="0" borderId="0" xfId="0" applyFont="1"/>
    <xf numFmtId="0" fontId="15" fillId="9" borderId="0" xfId="0" applyFont="1" applyFill="1" applyAlignment="1">
      <alignment horizontal="center" vertical="center" wrapText="1"/>
    </xf>
    <xf numFmtId="0" fontId="25" fillId="0" borderId="0" xfId="0" applyFont="1" applyAlignment="1">
      <alignment horizontal="center"/>
    </xf>
    <xf numFmtId="0" fontId="15" fillId="9" borderId="2" xfId="0" applyFont="1" applyFill="1" applyBorder="1" applyAlignment="1">
      <alignment vertical="center" wrapText="1"/>
    </xf>
    <xf numFmtId="0" fontId="15" fillId="3" borderId="2"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11" borderId="2" xfId="0" applyFont="1" applyFill="1" applyBorder="1" applyAlignment="1">
      <alignment horizontal="center" vertical="center" wrapText="1"/>
    </xf>
    <xf numFmtId="0" fontId="25" fillId="0" borderId="2" xfId="0" applyFont="1" applyBorder="1" applyAlignment="1">
      <alignment vertical="top" wrapText="1"/>
    </xf>
    <xf numFmtId="0" fontId="25" fillId="0" borderId="0" xfId="0" applyFont="1"/>
    <xf numFmtId="0" fontId="26" fillId="0" borderId="0" xfId="0" applyFont="1"/>
    <xf numFmtId="0" fontId="27" fillId="0" borderId="0" xfId="1"/>
    <xf numFmtId="0" fontId="25" fillId="12" borderId="0" xfId="0" applyFont="1" applyFill="1"/>
    <xf numFmtId="0" fontId="28" fillId="0" borderId="0" xfId="0" applyFont="1"/>
    <xf numFmtId="0" fontId="16" fillId="0" borderId="0" xfId="0" applyFont="1"/>
    <xf numFmtId="0" fontId="20" fillId="9" borderId="0" xfId="0" applyFont="1" applyFill="1" applyAlignment="1">
      <alignment vertical="center" wrapText="1"/>
    </xf>
    <xf numFmtId="0" fontId="14" fillId="0" borderId="9" xfId="0" applyFont="1" applyBorder="1" applyAlignment="1">
      <alignment vertical="top" wrapText="1"/>
    </xf>
    <xf numFmtId="0" fontId="14" fillId="14" borderId="9" xfId="0" applyFont="1" applyFill="1" applyBorder="1" applyAlignment="1">
      <alignment vertical="top" wrapText="1"/>
    </xf>
    <xf numFmtId="0" fontId="22" fillId="0" borderId="9" xfId="0" applyFont="1" applyBorder="1" applyAlignment="1">
      <alignment vertical="top" wrapText="1"/>
    </xf>
    <xf numFmtId="0" fontId="29" fillId="0" borderId="0" xfId="0" applyFont="1"/>
    <xf numFmtId="0" fontId="20" fillId="9" borderId="0" xfId="0" applyFont="1" applyFill="1" applyAlignment="1">
      <alignment horizontal="left" vertical="center" wrapText="1"/>
    </xf>
    <xf numFmtId="0" fontId="14" fillId="0" borderId="0" xfId="0" applyFont="1" applyAlignment="1">
      <alignment horizontal="right"/>
    </xf>
    <xf numFmtId="0" fontId="14" fillId="0" borderId="0" xfId="0" applyFont="1" applyAlignment="1">
      <alignment vertical="top" wrapText="1"/>
    </xf>
    <xf numFmtId="0" fontId="30" fillId="0" borderId="0" xfId="0" applyFont="1" applyAlignment="1">
      <alignment horizontal="right"/>
    </xf>
    <xf numFmtId="0" fontId="9" fillId="0" borderId="0" xfId="0" applyFont="1" applyAlignment="1">
      <alignment vertical="top" wrapText="1"/>
    </xf>
    <xf numFmtId="1" fontId="0" fillId="0" borderId="8" xfId="0" applyNumberFormat="1" applyBorder="1" applyAlignment="1">
      <alignment vertical="top"/>
    </xf>
    <xf numFmtId="0" fontId="0" fillId="0" borderId="8" xfId="0" applyBorder="1" applyAlignment="1">
      <alignment vertical="top"/>
    </xf>
    <xf numFmtId="0" fontId="31" fillId="9" borderId="6" xfId="0" applyFont="1" applyFill="1" applyBorder="1" applyAlignment="1">
      <alignment vertical="center" wrapText="1"/>
    </xf>
    <xf numFmtId="0" fontId="31" fillId="9" borderId="7" xfId="0" applyFont="1" applyFill="1" applyBorder="1" applyAlignment="1">
      <alignment vertical="center" wrapText="1"/>
    </xf>
    <xf numFmtId="0" fontId="31" fillId="3" borderId="2" xfId="0" applyFont="1" applyFill="1" applyBorder="1" applyAlignment="1">
      <alignment horizontal="center" vertical="center" wrapText="1"/>
    </xf>
    <xf numFmtId="0" fontId="31" fillId="10" borderId="2" xfId="0" applyFont="1" applyFill="1" applyBorder="1" applyAlignment="1">
      <alignment horizontal="center" vertical="center" wrapText="1"/>
    </xf>
    <xf numFmtId="0" fontId="31" fillId="11" borderId="2" xfId="0" applyFont="1" applyFill="1" applyBorder="1" applyAlignment="1">
      <alignment horizontal="center" vertical="center" wrapText="1"/>
    </xf>
    <xf numFmtId="0" fontId="32" fillId="0" borderId="0" xfId="0" applyFont="1" applyAlignment="1">
      <alignment wrapText="1"/>
    </xf>
    <xf numFmtId="0" fontId="24" fillId="3" borderId="2" xfId="0" applyFont="1" applyFill="1" applyBorder="1" applyAlignment="1">
      <alignment vertical="center"/>
    </xf>
    <xf numFmtId="1" fontId="0" fillId="0" borderId="8" xfId="0" applyNumberFormat="1" applyBorder="1" applyAlignment="1">
      <alignment vertical="top" wrapText="1"/>
    </xf>
    <xf numFmtId="1" fontId="0" fillId="0" borderId="0" xfId="0" applyNumberFormat="1"/>
    <xf numFmtId="9" fontId="0" fillId="0" borderId="0" xfId="0" applyNumberFormat="1"/>
    <xf numFmtId="0" fontId="24" fillId="15" borderId="10" xfId="0" applyFont="1" applyFill="1" applyBorder="1" applyAlignment="1">
      <alignment horizontal="center" vertical="center" wrapText="1"/>
    </xf>
    <xf numFmtId="0" fontId="33" fillId="15" borderId="10" xfId="0" applyFont="1" applyFill="1" applyBorder="1" applyAlignment="1">
      <alignment horizontal="center" vertical="center" wrapText="1"/>
    </xf>
    <xf numFmtId="0" fontId="33" fillId="15" borderId="1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0" borderId="0" xfId="0" applyFont="1" applyAlignment="1">
      <alignment vertical="top" wrapText="1"/>
    </xf>
    <xf numFmtId="0" fontId="2" fillId="2" borderId="1" xfId="0" applyFont="1" applyFill="1" applyBorder="1" applyAlignment="1">
      <alignment horizontal="left" vertical="center" wrapText="1"/>
    </xf>
    <xf numFmtId="0" fontId="3" fillId="0" borderId="0" xfId="0" applyFont="1" applyAlignment="1">
      <alignment vertical="top" wrapText="1"/>
    </xf>
    <xf numFmtId="0" fontId="2" fillId="3" borderId="2" xfId="0" applyFont="1" applyFill="1" applyBorder="1" applyAlignment="1">
      <alignment horizontal="left" vertical="center" wrapText="1"/>
    </xf>
    <xf numFmtId="0" fontId="16"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5" fillId="8" borderId="0" xfId="0" applyFont="1" applyFill="1"/>
    <xf numFmtId="0" fontId="24" fillId="9" borderId="4" xfId="0" applyFont="1" applyFill="1" applyBorder="1" applyAlignment="1">
      <alignment horizontal="center" vertical="center"/>
    </xf>
    <xf numFmtId="0" fontId="24" fillId="9" borderId="5" xfId="0" applyFont="1" applyFill="1" applyBorder="1" applyAlignment="1">
      <alignment horizontal="center" vertical="center"/>
    </xf>
    <xf numFmtId="0" fontId="15" fillId="9" borderId="2" xfId="0" applyFont="1" applyFill="1" applyBorder="1" applyAlignment="1">
      <alignment horizontal="center" vertical="center" wrapText="1"/>
    </xf>
    <xf numFmtId="0" fontId="15" fillId="13" borderId="0" xfId="0" applyFont="1" applyFill="1"/>
    <xf numFmtId="0" fontId="20" fillId="9" borderId="0" xfId="0" applyFont="1" applyFill="1"/>
    <xf numFmtId="0" fontId="20" fillId="9" borderId="0" xfId="0" applyFont="1" applyFill="1" applyAlignment="1">
      <alignment horizontal="center"/>
    </xf>
    <xf numFmtId="0" fontId="16" fillId="0" borderId="0" xfId="0" applyFont="1"/>
    <xf numFmtId="9" fontId="0" fillId="0" borderId="0" xfId="2" applyFont="1"/>
    <xf numFmtId="0" fontId="24" fillId="3" borderId="1" xfId="0" applyFont="1" applyFill="1" applyBorder="1" applyAlignment="1">
      <alignment vertical="center"/>
    </xf>
    <xf numFmtId="0" fontId="24" fillId="3" borderId="4" xfId="0" applyFont="1" applyFill="1" applyBorder="1" applyAlignment="1">
      <alignment vertical="center"/>
    </xf>
    <xf numFmtId="0" fontId="24" fillId="3" borderId="12" xfId="0" applyFont="1" applyFill="1" applyBorder="1" applyAlignment="1">
      <alignment vertical="center"/>
    </xf>
    <xf numFmtId="0" fontId="24" fillId="9" borderId="4" xfId="0" applyFont="1" applyFill="1" applyBorder="1" applyAlignment="1">
      <alignment vertical="center"/>
    </xf>
    <xf numFmtId="0" fontId="24" fillId="9" borderId="5" xfId="0" applyFont="1" applyFill="1" applyBorder="1" applyAlignment="1">
      <alignment vertical="center"/>
    </xf>
    <xf numFmtId="0" fontId="0" fillId="0" borderId="0" xfId="0" applyAlignment="1">
      <alignment horizontal="right"/>
    </xf>
    <xf numFmtId="2" fontId="0" fillId="0" borderId="8" xfId="0" applyNumberFormat="1" applyBorder="1" applyAlignment="1">
      <alignment vertical="top"/>
    </xf>
    <xf numFmtId="0" fontId="0" fillId="0" borderId="0" xfId="0" applyAlignment="1">
      <alignment horizontal="center" wrapText="1"/>
    </xf>
    <xf numFmtId="1" fontId="25" fillId="0" borderId="2" xfId="0" applyNumberFormat="1" applyFont="1" applyBorder="1" applyAlignment="1">
      <alignment vertical="top" wrapText="1"/>
    </xf>
    <xf numFmtId="0" fontId="35" fillId="3" borderId="2" xfId="0" applyFont="1" applyFill="1" applyBorder="1" applyAlignment="1">
      <alignment vertical="center" wrapText="1"/>
    </xf>
    <xf numFmtId="0" fontId="36" fillId="0" borderId="0" xfId="0" applyFont="1" applyAlignment="1">
      <alignment wrapText="1"/>
    </xf>
    <xf numFmtId="1" fontId="36" fillId="0" borderId="0" xfId="0" applyNumberFormat="1" applyFont="1" applyAlignment="1">
      <alignment horizontal="center" wrapText="1"/>
    </xf>
    <xf numFmtId="0" fontId="36" fillId="0" borderId="0" xfId="0" applyFont="1" applyAlignment="1">
      <alignment horizontal="center" wrapText="1"/>
    </xf>
    <xf numFmtId="164" fontId="6" fillId="5" borderId="3" xfId="0" applyNumberFormat="1" applyFont="1" applyFill="1" applyBorder="1" applyAlignment="1">
      <alignment horizontal="center"/>
    </xf>
    <xf numFmtId="3" fontId="6" fillId="5" borderId="3" xfId="0" applyNumberFormat="1" applyFont="1" applyFill="1" applyBorder="1" applyAlignment="1">
      <alignment horizontal="center" vertical="top"/>
    </xf>
    <xf numFmtId="3" fontId="6" fillId="16" borderId="3" xfId="0" applyNumberFormat="1" applyFont="1" applyFill="1" applyBorder="1" applyAlignment="1">
      <alignment horizontal="center" vertical="top"/>
    </xf>
    <xf numFmtId="0" fontId="0" fillId="0" borderId="0" xfId="0" applyAlignment="1">
      <alignment horizontal="center"/>
    </xf>
    <xf numFmtId="0" fontId="35" fillId="3" borderId="2" xfId="0" applyFont="1" applyFill="1" applyBorder="1" applyAlignment="1">
      <alignment horizontal="center" vertical="center" wrapText="1"/>
    </xf>
    <xf numFmtId="0" fontId="35" fillId="3" borderId="2" xfId="0" applyFont="1" applyFill="1" applyBorder="1" applyAlignment="1">
      <alignment horizontal="center" vertical="center"/>
    </xf>
    <xf numFmtId="164" fontId="6" fillId="5" borderId="3" xfId="0" applyNumberFormat="1" applyFont="1" applyFill="1" applyBorder="1" applyAlignment="1">
      <alignment horizontal="center" wrapText="1"/>
    </xf>
    <xf numFmtId="164" fontId="6" fillId="5" borderId="3" xfId="0" applyNumberFormat="1" applyFont="1" applyFill="1" applyBorder="1" applyAlignment="1">
      <alignment horizontal="center" vertical="top" wrapText="1"/>
    </xf>
    <xf numFmtId="0" fontId="36" fillId="0" borderId="0" xfId="0" applyFont="1" applyAlignment="1">
      <alignment horizontal="center"/>
    </xf>
  </cellXfs>
  <cellStyles count="3">
    <cellStyle name="Hyperlink" xfId="1" builtinId="8"/>
    <cellStyle name="Normal" xfId="0" builtinId="0"/>
    <cellStyle name="Per cent" xfId="2" builtinId="5"/>
  </cellStyles>
  <dxfs count="0"/>
  <tableStyles count="0" defaultTableStyle="TableStyleMedium2" defaultPivotStyle="PivotStyleLight16"/>
  <colors>
    <indexedColors>
      <rgbColor rgb="FF000000"/>
      <rgbColor rgb="FFFFFFFF"/>
      <rgbColor rgb="FFFF0000"/>
      <rgbColor rgb="FF4EA72E"/>
      <rgbColor rgb="FF0000FF"/>
      <rgbColor rgb="FF7E9D40"/>
      <rgbColor rgb="FFB65708"/>
      <rgbColor rgb="FF4F81BD"/>
      <rgbColor rgb="FF9C0006"/>
      <rgbColor rgb="FF006100"/>
      <rgbColor rgb="FF777777"/>
      <rgbColor rgb="FF5F7530"/>
      <rgbColor rgb="FF664F83"/>
      <rgbColor rgb="FF276A7C"/>
      <rgbColor rgb="FFBFBFBF"/>
      <rgbColor rgb="FF808080"/>
      <rgbColor rgb="FF729ACA"/>
      <rgbColor rgb="FF9F3B38"/>
      <rgbColor rgb="FFFFF2CC"/>
      <rgbColor rgb="FFD9EAF7"/>
      <rgbColor rgb="FF4D3B62"/>
      <rgbColor rgb="FFCD7371"/>
      <rgbColor rgb="FF215C98"/>
      <rgbColor rgb="FFCCCCCC"/>
      <rgbColor rgb="FF000080"/>
      <rgbColor rgb="FF9983B5"/>
      <rgbColor rgb="FFFFFF00"/>
      <rgbColor rgb="FF00FFFF"/>
      <rgbColor rgb="FF595959"/>
      <rgbColor rgb="FFC00000"/>
      <rgbColor rgb="FF2C4D75"/>
      <rgbColor rgb="FF0000FF"/>
      <rgbColor rgb="FF6FBDD1"/>
      <rgbColor rgb="FFB7B7B7"/>
      <rgbColor rgb="FFD9D9D9"/>
      <rgbColor rgb="FF8ED973"/>
      <rgbColor rgb="FF8EB4E3"/>
      <rgbColor rgb="FFF9AB6B"/>
      <rgbColor rgb="FFB3B3B3"/>
      <rgbColor rgb="FFFFD966"/>
      <rgbColor rgb="FF3A679C"/>
      <rgbColor rgb="FF4BACC6"/>
      <rgbColor rgb="FF9BBB59"/>
      <rgbColor rgb="FFAFC97A"/>
      <rgbColor rgb="FFF79646"/>
      <rgbColor rgb="FFF3740B"/>
      <rgbColor rgb="FF8064A2"/>
      <rgbColor rgb="FFA6A6A6"/>
      <rgbColor rgb="FF002060"/>
      <rgbColor rgb="FF358EA6"/>
      <rgbColor rgb="FF555555"/>
      <rgbColor rgb="FF375623"/>
      <rgbColor rgb="FF772C2A"/>
      <rgbColor rgb="FFC0504D"/>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CBG Plants by State</a:t>
            </a:r>
          </a:p>
        </c:rich>
      </c:tx>
      <c:overlay val="0"/>
      <c:spPr>
        <a:noFill/>
        <a:ln w="0">
          <a:noFill/>
        </a:ln>
      </c:spPr>
    </c:title>
    <c:autoTitleDeleted val="0"/>
    <c:plotArea>
      <c:layout/>
      <c:pieChart>
        <c:varyColors val="1"/>
        <c:ser>
          <c:idx val="0"/>
          <c:order val="0"/>
          <c:tx>
            <c:strRef>
              <c:f>Summary!$C$6</c:f>
              <c:strCache>
                <c:ptCount val="1"/>
                <c:pt idx="0">
                  <c:v>CBG Plants (Nos.)</c:v>
                </c:pt>
              </c:strCache>
            </c:strRef>
          </c:tx>
          <c:spPr>
            <a:solidFill>
              <a:srgbClr val="4F81BD"/>
            </a:solidFill>
            <a:ln w="0">
              <a:noFill/>
            </a:ln>
          </c:spPr>
          <c:dPt>
            <c:idx val="0"/>
            <c:bubble3D val="0"/>
            <c:spPr>
              <a:solidFill>
                <a:srgbClr val="4F81BD"/>
              </a:solidFill>
              <a:ln w="19080">
                <a:solidFill>
                  <a:srgbClr val="FFFFFF"/>
                </a:solidFill>
                <a:round/>
              </a:ln>
            </c:spPr>
            <c:extLst>
              <c:ext xmlns:c16="http://schemas.microsoft.com/office/drawing/2014/chart" uri="{C3380CC4-5D6E-409C-BE32-E72D297353CC}">
                <c16:uniqueId val="{00000001-334C-440F-B271-E33DC8C7B4AB}"/>
              </c:ext>
            </c:extLst>
          </c:dPt>
          <c:dPt>
            <c:idx val="1"/>
            <c:bubble3D val="0"/>
            <c:spPr>
              <a:solidFill>
                <a:srgbClr val="C0504D"/>
              </a:solidFill>
              <a:ln w="19080">
                <a:solidFill>
                  <a:srgbClr val="FFFFFF"/>
                </a:solidFill>
                <a:round/>
              </a:ln>
            </c:spPr>
            <c:extLst>
              <c:ext xmlns:c16="http://schemas.microsoft.com/office/drawing/2014/chart" uri="{C3380CC4-5D6E-409C-BE32-E72D297353CC}">
                <c16:uniqueId val="{00000003-334C-440F-B271-E33DC8C7B4AB}"/>
              </c:ext>
            </c:extLst>
          </c:dPt>
          <c:dPt>
            <c:idx val="2"/>
            <c:bubble3D val="0"/>
            <c:spPr>
              <a:solidFill>
                <a:srgbClr val="9BBB59"/>
              </a:solidFill>
              <a:ln w="19080">
                <a:solidFill>
                  <a:srgbClr val="FFFFFF"/>
                </a:solidFill>
                <a:round/>
              </a:ln>
            </c:spPr>
            <c:extLst>
              <c:ext xmlns:c16="http://schemas.microsoft.com/office/drawing/2014/chart" uri="{C3380CC4-5D6E-409C-BE32-E72D297353CC}">
                <c16:uniqueId val="{00000005-334C-440F-B271-E33DC8C7B4AB}"/>
              </c:ext>
            </c:extLst>
          </c:dPt>
          <c:dPt>
            <c:idx val="3"/>
            <c:bubble3D val="0"/>
            <c:spPr>
              <a:solidFill>
                <a:srgbClr val="8064A2"/>
              </a:solidFill>
              <a:ln w="19080">
                <a:solidFill>
                  <a:srgbClr val="FFFFFF"/>
                </a:solidFill>
                <a:round/>
              </a:ln>
            </c:spPr>
            <c:extLst>
              <c:ext xmlns:c16="http://schemas.microsoft.com/office/drawing/2014/chart" uri="{C3380CC4-5D6E-409C-BE32-E72D297353CC}">
                <c16:uniqueId val="{00000007-334C-440F-B271-E33DC8C7B4AB}"/>
              </c:ext>
            </c:extLst>
          </c:dPt>
          <c:dPt>
            <c:idx val="4"/>
            <c:bubble3D val="0"/>
            <c:spPr>
              <a:solidFill>
                <a:srgbClr val="4BACC6"/>
              </a:solidFill>
              <a:ln w="19080">
                <a:solidFill>
                  <a:srgbClr val="FFFFFF"/>
                </a:solidFill>
                <a:round/>
              </a:ln>
            </c:spPr>
            <c:extLst>
              <c:ext xmlns:c16="http://schemas.microsoft.com/office/drawing/2014/chart" uri="{C3380CC4-5D6E-409C-BE32-E72D297353CC}">
                <c16:uniqueId val="{00000009-334C-440F-B271-E33DC8C7B4AB}"/>
              </c:ext>
            </c:extLst>
          </c:dPt>
          <c:dPt>
            <c:idx val="5"/>
            <c:bubble3D val="0"/>
            <c:spPr>
              <a:solidFill>
                <a:srgbClr val="F79646"/>
              </a:solidFill>
              <a:ln w="19080">
                <a:solidFill>
                  <a:srgbClr val="FFFFFF"/>
                </a:solidFill>
                <a:round/>
              </a:ln>
            </c:spPr>
            <c:extLst>
              <c:ext xmlns:c16="http://schemas.microsoft.com/office/drawing/2014/chart" uri="{C3380CC4-5D6E-409C-BE32-E72D297353CC}">
                <c16:uniqueId val="{0000000B-334C-440F-B271-E33DC8C7B4AB}"/>
              </c:ext>
            </c:extLst>
          </c:dPt>
          <c:dPt>
            <c:idx val="6"/>
            <c:bubble3D val="0"/>
            <c:spPr>
              <a:solidFill>
                <a:srgbClr val="2C4D75"/>
              </a:solidFill>
              <a:ln w="19080">
                <a:solidFill>
                  <a:srgbClr val="FFFFFF"/>
                </a:solidFill>
                <a:round/>
              </a:ln>
            </c:spPr>
            <c:extLst>
              <c:ext xmlns:c16="http://schemas.microsoft.com/office/drawing/2014/chart" uri="{C3380CC4-5D6E-409C-BE32-E72D297353CC}">
                <c16:uniqueId val="{0000000D-334C-440F-B271-E33DC8C7B4AB}"/>
              </c:ext>
            </c:extLst>
          </c:dPt>
          <c:dPt>
            <c:idx val="7"/>
            <c:bubble3D val="0"/>
            <c:spPr>
              <a:solidFill>
                <a:srgbClr val="772C2A"/>
              </a:solidFill>
              <a:ln w="19080">
                <a:solidFill>
                  <a:srgbClr val="FFFFFF"/>
                </a:solidFill>
                <a:round/>
              </a:ln>
            </c:spPr>
            <c:extLst>
              <c:ext xmlns:c16="http://schemas.microsoft.com/office/drawing/2014/chart" uri="{C3380CC4-5D6E-409C-BE32-E72D297353CC}">
                <c16:uniqueId val="{0000000F-334C-440F-B271-E33DC8C7B4AB}"/>
              </c:ext>
            </c:extLst>
          </c:dPt>
          <c:dPt>
            <c:idx val="8"/>
            <c:bubble3D val="0"/>
            <c:spPr>
              <a:solidFill>
                <a:srgbClr val="5F7530"/>
              </a:solidFill>
              <a:ln w="19080">
                <a:solidFill>
                  <a:srgbClr val="FFFFFF"/>
                </a:solidFill>
                <a:round/>
              </a:ln>
            </c:spPr>
            <c:extLst>
              <c:ext xmlns:c16="http://schemas.microsoft.com/office/drawing/2014/chart" uri="{C3380CC4-5D6E-409C-BE32-E72D297353CC}">
                <c16:uniqueId val="{00000011-334C-440F-B271-E33DC8C7B4AB}"/>
              </c:ext>
            </c:extLst>
          </c:dPt>
          <c:dPt>
            <c:idx val="9"/>
            <c:bubble3D val="0"/>
            <c:spPr>
              <a:solidFill>
                <a:srgbClr val="4D3B62"/>
              </a:solidFill>
              <a:ln w="19080">
                <a:solidFill>
                  <a:srgbClr val="FFFFFF"/>
                </a:solidFill>
                <a:round/>
              </a:ln>
            </c:spPr>
            <c:extLst>
              <c:ext xmlns:c16="http://schemas.microsoft.com/office/drawing/2014/chart" uri="{C3380CC4-5D6E-409C-BE32-E72D297353CC}">
                <c16:uniqueId val="{00000013-334C-440F-B271-E33DC8C7B4AB}"/>
              </c:ext>
            </c:extLst>
          </c:dPt>
          <c:dPt>
            <c:idx val="10"/>
            <c:bubble3D val="0"/>
            <c:spPr>
              <a:solidFill>
                <a:srgbClr val="276A7C"/>
              </a:solidFill>
              <a:ln w="19080">
                <a:solidFill>
                  <a:srgbClr val="FFFFFF"/>
                </a:solidFill>
                <a:round/>
              </a:ln>
            </c:spPr>
            <c:extLst>
              <c:ext xmlns:c16="http://schemas.microsoft.com/office/drawing/2014/chart" uri="{C3380CC4-5D6E-409C-BE32-E72D297353CC}">
                <c16:uniqueId val="{00000015-334C-440F-B271-E33DC8C7B4AB}"/>
              </c:ext>
            </c:extLst>
          </c:dPt>
          <c:dPt>
            <c:idx val="11"/>
            <c:bubble3D val="0"/>
            <c:spPr>
              <a:solidFill>
                <a:srgbClr val="B65708"/>
              </a:solidFill>
              <a:ln w="19080">
                <a:solidFill>
                  <a:srgbClr val="FFFFFF"/>
                </a:solidFill>
                <a:round/>
              </a:ln>
            </c:spPr>
            <c:extLst>
              <c:ext xmlns:c16="http://schemas.microsoft.com/office/drawing/2014/chart" uri="{C3380CC4-5D6E-409C-BE32-E72D297353CC}">
                <c16:uniqueId val="{00000017-334C-440F-B271-E33DC8C7B4AB}"/>
              </c:ext>
            </c:extLst>
          </c:dPt>
          <c:dPt>
            <c:idx val="12"/>
            <c:bubble3D val="0"/>
            <c:spPr>
              <a:solidFill>
                <a:srgbClr val="729ACA"/>
              </a:solidFill>
              <a:ln w="19080">
                <a:solidFill>
                  <a:srgbClr val="FFFFFF"/>
                </a:solidFill>
                <a:round/>
              </a:ln>
            </c:spPr>
            <c:extLst>
              <c:ext xmlns:c16="http://schemas.microsoft.com/office/drawing/2014/chart" uri="{C3380CC4-5D6E-409C-BE32-E72D297353CC}">
                <c16:uniqueId val="{00000019-334C-440F-B271-E33DC8C7B4AB}"/>
              </c:ext>
            </c:extLst>
          </c:dPt>
          <c:dPt>
            <c:idx val="13"/>
            <c:bubble3D val="0"/>
            <c:spPr>
              <a:solidFill>
                <a:srgbClr val="CD7371"/>
              </a:solidFill>
              <a:ln w="19080">
                <a:solidFill>
                  <a:srgbClr val="FFFFFF"/>
                </a:solidFill>
                <a:round/>
              </a:ln>
            </c:spPr>
            <c:extLst>
              <c:ext xmlns:c16="http://schemas.microsoft.com/office/drawing/2014/chart" uri="{C3380CC4-5D6E-409C-BE32-E72D297353CC}">
                <c16:uniqueId val="{0000001B-334C-440F-B271-E33DC8C7B4AB}"/>
              </c:ext>
            </c:extLst>
          </c:dPt>
          <c:dPt>
            <c:idx val="14"/>
            <c:bubble3D val="0"/>
            <c:spPr>
              <a:solidFill>
                <a:srgbClr val="AFC97A"/>
              </a:solidFill>
              <a:ln w="19080">
                <a:solidFill>
                  <a:srgbClr val="FFFFFF"/>
                </a:solidFill>
                <a:round/>
              </a:ln>
            </c:spPr>
            <c:extLst>
              <c:ext xmlns:c16="http://schemas.microsoft.com/office/drawing/2014/chart" uri="{C3380CC4-5D6E-409C-BE32-E72D297353CC}">
                <c16:uniqueId val="{0000001D-334C-440F-B271-E33DC8C7B4AB}"/>
              </c:ext>
            </c:extLst>
          </c:dPt>
          <c:dPt>
            <c:idx val="15"/>
            <c:bubble3D val="0"/>
            <c:spPr>
              <a:solidFill>
                <a:srgbClr val="9983B5"/>
              </a:solidFill>
              <a:ln w="19080">
                <a:solidFill>
                  <a:srgbClr val="FFFFFF"/>
                </a:solidFill>
                <a:round/>
              </a:ln>
            </c:spPr>
            <c:extLst>
              <c:ext xmlns:c16="http://schemas.microsoft.com/office/drawing/2014/chart" uri="{C3380CC4-5D6E-409C-BE32-E72D297353CC}">
                <c16:uniqueId val="{0000001F-334C-440F-B271-E33DC8C7B4AB}"/>
              </c:ext>
            </c:extLst>
          </c:dPt>
          <c:dPt>
            <c:idx val="16"/>
            <c:bubble3D val="0"/>
            <c:spPr>
              <a:solidFill>
                <a:srgbClr val="6FBDD1"/>
              </a:solidFill>
              <a:ln w="19080">
                <a:solidFill>
                  <a:srgbClr val="FFFFFF"/>
                </a:solidFill>
                <a:round/>
              </a:ln>
            </c:spPr>
            <c:extLst>
              <c:ext xmlns:c16="http://schemas.microsoft.com/office/drawing/2014/chart" uri="{C3380CC4-5D6E-409C-BE32-E72D297353CC}">
                <c16:uniqueId val="{00000021-334C-440F-B271-E33DC8C7B4AB}"/>
              </c:ext>
            </c:extLst>
          </c:dPt>
          <c:dPt>
            <c:idx val="17"/>
            <c:bubble3D val="0"/>
            <c:spPr>
              <a:solidFill>
                <a:srgbClr val="F9AB6B"/>
              </a:solidFill>
              <a:ln w="19080">
                <a:solidFill>
                  <a:srgbClr val="FFFFFF"/>
                </a:solidFill>
                <a:round/>
              </a:ln>
            </c:spPr>
            <c:extLst>
              <c:ext xmlns:c16="http://schemas.microsoft.com/office/drawing/2014/chart" uri="{C3380CC4-5D6E-409C-BE32-E72D297353CC}">
                <c16:uniqueId val="{00000023-334C-440F-B271-E33DC8C7B4AB}"/>
              </c:ext>
            </c:extLst>
          </c:dPt>
          <c:dPt>
            <c:idx val="18"/>
            <c:bubble3D val="0"/>
            <c:spPr>
              <a:solidFill>
                <a:srgbClr val="3A679C"/>
              </a:solidFill>
              <a:ln w="19080">
                <a:solidFill>
                  <a:srgbClr val="FFFFFF"/>
                </a:solidFill>
                <a:round/>
              </a:ln>
            </c:spPr>
            <c:extLst>
              <c:ext xmlns:c16="http://schemas.microsoft.com/office/drawing/2014/chart" uri="{C3380CC4-5D6E-409C-BE32-E72D297353CC}">
                <c16:uniqueId val="{00000025-334C-440F-B271-E33DC8C7B4AB}"/>
              </c:ext>
            </c:extLst>
          </c:dPt>
          <c:dPt>
            <c:idx val="19"/>
            <c:bubble3D val="0"/>
            <c:spPr>
              <a:solidFill>
                <a:srgbClr val="9F3B38"/>
              </a:solidFill>
              <a:ln w="19080">
                <a:solidFill>
                  <a:srgbClr val="FFFFFF"/>
                </a:solidFill>
                <a:round/>
              </a:ln>
            </c:spPr>
            <c:extLst>
              <c:ext xmlns:c16="http://schemas.microsoft.com/office/drawing/2014/chart" uri="{C3380CC4-5D6E-409C-BE32-E72D297353CC}">
                <c16:uniqueId val="{00000027-334C-440F-B271-E33DC8C7B4AB}"/>
              </c:ext>
            </c:extLst>
          </c:dPt>
          <c:dPt>
            <c:idx val="20"/>
            <c:bubble3D val="0"/>
            <c:spPr>
              <a:solidFill>
                <a:srgbClr val="7E9D40"/>
              </a:solidFill>
              <a:ln w="19080">
                <a:solidFill>
                  <a:srgbClr val="FFFFFF"/>
                </a:solidFill>
                <a:round/>
              </a:ln>
            </c:spPr>
            <c:extLst>
              <c:ext xmlns:c16="http://schemas.microsoft.com/office/drawing/2014/chart" uri="{C3380CC4-5D6E-409C-BE32-E72D297353CC}">
                <c16:uniqueId val="{00000029-334C-440F-B271-E33DC8C7B4AB}"/>
              </c:ext>
            </c:extLst>
          </c:dPt>
          <c:dPt>
            <c:idx val="21"/>
            <c:bubble3D val="0"/>
            <c:spPr>
              <a:solidFill>
                <a:srgbClr val="664F83"/>
              </a:solidFill>
              <a:ln w="19080">
                <a:solidFill>
                  <a:srgbClr val="FFFFFF"/>
                </a:solidFill>
                <a:round/>
              </a:ln>
            </c:spPr>
            <c:extLst>
              <c:ext xmlns:c16="http://schemas.microsoft.com/office/drawing/2014/chart" uri="{C3380CC4-5D6E-409C-BE32-E72D297353CC}">
                <c16:uniqueId val="{0000002B-334C-440F-B271-E33DC8C7B4AB}"/>
              </c:ext>
            </c:extLst>
          </c:dPt>
          <c:dPt>
            <c:idx val="22"/>
            <c:bubble3D val="0"/>
            <c:spPr>
              <a:solidFill>
                <a:srgbClr val="358EA6"/>
              </a:solidFill>
              <a:ln w="19080">
                <a:solidFill>
                  <a:srgbClr val="FFFFFF"/>
                </a:solidFill>
                <a:round/>
              </a:ln>
            </c:spPr>
            <c:extLst>
              <c:ext xmlns:c16="http://schemas.microsoft.com/office/drawing/2014/chart" uri="{C3380CC4-5D6E-409C-BE32-E72D297353CC}">
                <c16:uniqueId val="{0000002D-334C-440F-B271-E33DC8C7B4AB}"/>
              </c:ext>
            </c:extLst>
          </c:dPt>
          <c:dPt>
            <c:idx val="23"/>
            <c:bubble3D val="0"/>
            <c:spPr>
              <a:solidFill>
                <a:srgbClr val="F3740B"/>
              </a:solidFill>
              <a:ln w="19080">
                <a:solidFill>
                  <a:srgbClr val="FFFFFF"/>
                </a:solidFill>
                <a:round/>
              </a:ln>
            </c:spPr>
            <c:extLst>
              <c:ext xmlns:c16="http://schemas.microsoft.com/office/drawing/2014/chart" uri="{C3380CC4-5D6E-409C-BE32-E72D297353CC}">
                <c16:uniqueId val="{0000002F-334C-440F-B271-E33DC8C7B4AB}"/>
              </c:ext>
            </c:extLst>
          </c:dPt>
          <c:dLbls>
            <c:dLbl>
              <c:idx val="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334C-440F-B271-E33DC8C7B4AB}"/>
                </c:ext>
              </c:extLst>
            </c:dLbl>
            <c:dLbl>
              <c:idx val="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334C-440F-B271-E33DC8C7B4AB}"/>
                </c:ext>
              </c:extLst>
            </c:dLbl>
            <c:dLbl>
              <c:idx val="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334C-440F-B271-E33DC8C7B4AB}"/>
                </c:ext>
              </c:extLst>
            </c:dLbl>
            <c:dLbl>
              <c:idx val="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334C-440F-B271-E33DC8C7B4AB}"/>
                </c:ext>
              </c:extLst>
            </c:dLbl>
            <c:dLbl>
              <c:idx val="4"/>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334C-440F-B271-E33DC8C7B4AB}"/>
                </c:ext>
              </c:extLst>
            </c:dLbl>
            <c:dLbl>
              <c:idx val="5"/>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B-334C-440F-B271-E33DC8C7B4AB}"/>
                </c:ext>
              </c:extLst>
            </c:dLbl>
            <c:dLbl>
              <c:idx val="6"/>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D-334C-440F-B271-E33DC8C7B4AB}"/>
                </c:ext>
              </c:extLst>
            </c:dLbl>
            <c:dLbl>
              <c:idx val="7"/>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F-334C-440F-B271-E33DC8C7B4AB}"/>
                </c:ext>
              </c:extLst>
            </c:dLbl>
            <c:dLbl>
              <c:idx val="8"/>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1-334C-440F-B271-E33DC8C7B4AB}"/>
                </c:ext>
              </c:extLst>
            </c:dLbl>
            <c:dLbl>
              <c:idx val="9"/>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3-334C-440F-B271-E33DC8C7B4AB}"/>
                </c:ext>
              </c:extLst>
            </c:dLbl>
            <c:dLbl>
              <c:idx val="1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5-334C-440F-B271-E33DC8C7B4AB}"/>
                </c:ext>
              </c:extLst>
            </c:dLbl>
            <c:dLbl>
              <c:idx val="1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7-334C-440F-B271-E33DC8C7B4AB}"/>
                </c:ext>
              </c:extLst>
            </c:dLbl>
            <c:dLbl>
              <c:idx val="1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9-334C-440F-B271-E33DC8C7B4AB}"/>
                </c:ext>
              </c:extLst>
            </c:dLbl>
            <c:dLbl>
              <c:idx val="1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B-334C-440F-B271-E33DC8C7B4AB}"/>
                </c:ext>
              </c:extLst>
            </c:dLbl>
            <c:dLbl>
              <c:idx val="14"/>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D-334C-440F-B271-E33DC8C7B4AB}"/>
                </c:ext>
              </c:extLst>
            </c:dLbl>
            <c:dLbl>
              <c:idx val="15"/>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F-334C-440F-B271-E33DC8C7B4AB}"/>
                </c:ext>
              </c:extLst>
            </c:dLbl>
            <c:dLbl>
              <c:idx val="16"/>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1-334C-440F-B271-E33DC8C7B4AB}"/>
                </c:ext>
              </c:extLst>
            </c:dLbl>
            <c:dLbl>
              <c:idx val="17"/>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3-334C-440F-B271-E33DC8C7B4AB}"/>
                </c:ext>
              </c:extLst>
            </c:dLbl>
            <c:dLbl>
              <c:idx val="18"/>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5-334C-440F-B271-E33DC8C7B4AB}"/>
                </c:ext>
              </c:extLst>
            </c:dLbl>
            <c:dLbl>
              <c:idx val="19"/>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7-334C-440F-B271-E33DC8C7B4AB}"/>
                </c:ext>
              </c:extLst>
            </c:dLbl>
            <c:dLbl>
              <c:idx val="2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9-334C-440F-B271-E33DC8C7B4AB}"/>
                </c:ext>
              </c:extLst>
            </c:dLbl>
            <c:dLbl>
              <c:idx val="2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B-334C-440F-B271-E33DC8C7B4AB}"/>
                </c:ext>
              </c:extLst>
            </c:dLbl>
            <c:dLbl>
              <c:idx val="2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D-334C-440F-B271-E33DC8C7B4AB}"/>
                </c:ext>
              </c:extLst>
            </c:dLbl>
            <c:dLbl>
              <c:idx val="2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F-334C-440F-B271-E33DC8C7B4AB}"/>
                </c:ext>
              </c:extLst>
            </c:dLbl>
            <c:spPr>
              <a:noFill/>
              <a:ln>
                <a:noFill/>
              </a:ln>
              <a:effectLst/>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Summary!$B$7:$B$30</c:f>
              <c:strCache>
                <c:ptCount val="24"/>
                <c:pt idx="0">
                  <c:v>Uttar Pradesh</c:v>
                </c:pt>
                <c:pt idx="1">
                  <c:v>Maharashtra</c:v>
                </c:pt>
                <c:pt idx="2">
                  <c:v>Madhya Pradesh</c:v>
                </c:pt>
                <c:pt idx="3">
                  <c:v>Gujarat</c:v>
                </c:pt>
                <c:pt idx="4">
                  <c:v>Punjab</c:v>
                </c:pt>
                <c:pt idx="5">
                  <c:v>Haryana</c:v>
                </c:pt>
                <c:pt idx="6">
                  <c:v>Andhra Pradesh</c:v>
                </c:pt>
                <c:pt idx="7">
                  <c:v>Tamil Nadu</c:v>
                </c:pt>
                <c:pt idx="8">
                  <c:v>Karnataka</c:v>
                </c:pt>
                <c:pt idx="9">
                  <c:v>Rajasthan</c:v>
                </c:pt>
                <c:pt idx="10">
                  <c:v>Telangana</c:v>
                </c:pt>
                <c:pt idx="11">
                  <c:v>Bihar</c:v>
                </c:pt>
                <c:pt idx="12">
                  <c:v>Odisha</c:v>
                </c:pt>
                <c:pt idx="13">
                  <c:v>Chhattisgarh</c:v>
                </c:pt>
                <c:pt idx="14">
                  <c:v>Uttarakhand</c:v>
                </c:pt>
                <c:pt idx="15">
                  <c:v>West Bengal</c:v>
                </c:pt>
                <c:pt idx="16">
                  <c:v>Jharkhand</c:v>
                </c:pt>
                <c:pt idx="17">
                  <c:v>Delhi</c:v>
                </c:pt>
                <c:pt idx="18">
                  <c:v>Assam</c:v>
                </c:pt>
                <c:pt idx="19">
                  <c:v>Kerala</c:v>
                </c:pt>
                <c:pt idx="20">
                  <c:v>Chandigarh</c:v>
                </c:pt>
                <c:pt idx="21">
                  <c:v>Goa</c:v>
                </c:pt>
                <c:pt idx="22">
                  <c:v>Himachal Pradesh</c:v>
                </c:pt>
                <c:pt idx="23">
                  <c:v>Jammu &amp; Kashmir</c:v>
                </c:pt>
              </c:strCache>
            </c:strRef>
          </c:cat>
          <c:val>
            <c:numRef>
              <c:f>Summary!$C$7:$C$30</c:f>
              <c:numCache>
                <c:formatCode>#,##0</c:formatCode>
                <c:ptCount val="24"/>
                <c:pt idx="0">
                  <c:v>231</c:v>
                </c:pt>
                <c:pt idx="1">
                  <c:v>136</c:v>
                </c:pt>
                <c:pt idx="2">
                  <c:v>98</c:v>
                </c:pt>
                <c:pt idx="3">
                  <c:v>102</c:v>
                </c:pt>
                <c:pt idx="4">
                  <c:v>82</c:v>
                </c:pt>
                <c:pt idx="5">
                  <c:v>68</c:v>
                </c:pt>
                <c:pt idx="6">
                  <c:v>61</c:v>
                </c:pt>
                <c:pt idx="7">
                  <c:v>53</c:v>
                </c:pt>
                <c:pt idx="8">
                  <c:v>37</c:v>
                </c:pt>
                <c:pt idx="9">
                  <c:v>47</c:v>
                </c:pt>
                <c:pt idx="10">
                  <c:v>48</c:v>
                </c:pt>
                <c:pt idx="11">
                  <c:v>35</c:v>
                </c:pt>
                <c:pt idx="12">
                  <c:v>26</c:v>
                </c:pt>
                <c:pt idx="13">
                  <c:v>27</c:v>
                </c:pt>
                <c:pt idx="14">
                  <c:v>15</c:v>
                </c:pt>
                <c:pt idx="15">
                  <c:v>14</c:v>
                </c:pt>
                <c:pt idx="16">
                  <c:v>5</c:v>
                </c:pt>
                <c:pt idx="17">
                  <c:v>8</c:v>
                </c:pt>
                <c:pt idx="18">
                  <c:v>6</c:v>
                </c:pt>
                <c:pt idx="19">
                  <c:v>5</c:v>
                </c:pt>
                <c:pt idx="20">
                  <c:v>1</c:v>
                </c:pt>
                <c:pt idx="21">
                  <c:v>1</c:v>
                </c:pt>
                <c:pt idx="22">
                  <c:v>5</c:v>
                </c:pt>
                <c:pt idx="23">
                  <c:v>1</c:v>
                </c:pt>
              </c:numCache>
            </c:numRef>
          </c:val>
          <c:extLst>
            <c:ext xmlns:c16="http://schemas.microsoft.com/office/drawing/2014/chart" uri="{C3380CC4-5D6E-409C-BE32-E72D297353CC}">
              <c16:uniqueId val="{00000030-334C-440F-B271-E33DC8C7B4AB}"/>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Current CBG Demand by State (TPD)</a:t>
            </a:r>
          </a:p>
        </c:rich>
      </c:tx>
      <c:overlay val="0"/>
      <c:spPr>
        <a:noFill/>
        <a:ln w="0">
          <a:noFill/>
        </a:ln>
      </c:spPr>
    </c:title>
    <c:autoTitleDeleted val="0"/>
    <c:plotArea>
      <c:layout/>
      <c:pieChart>
        <c:varyColors val="1"/>
        <c:ser>
          <c:idx val="0"/>
          <c:order val="0"/>
          <c:tx>
            <c:strRef>
              <c:f>Summary!$E$6</c:f>
              <c:strCache>
                <c:ptCount val="1"/>
                <c:pt idx="0">
                  <c:v>Current CBG Demand (TPD)</c:v>
                </c:pt>
              </c:strCache>
            </c:strRef>
          </c:tx>
          <c:spPr>
            <a:solidFill>
              <a:srgbClr val="4F81BD"/>
            </a:solidFill>
            <a:ln w="0">
              <a:noFill/>
            </a:ln>
          </c:spPr>
          <c:dPt>
            <c:idx val="0"/>
            <c:bubble3D val="0"/>
            <c:spPr>
              <a:solidFill>
                <a:srgbClr val="4F81BD"/>
              </a:solidFill>
              <a:ln w="19080">
                <a:solidFill>
                  <a:srgbClr val="FFFFFF"/>
                </a:solidFill>
                <a:round/>
              </a:ln>
            </c:spPr>
            <c:extLst>
              <c:ext xmlns:c16="http://schemas.microsoft.com/office/drawing/2014/chart" uri="{C3380CC4-5D6E-409C-BE32-E72D297353CC}">
                <c16:uniqueId val="{00000001-7035-4AFE-A98A-0229501113D5}"/>
              </c:ext>
            </c:extLst>
          </c:dPt>
          <c:dPt>
            <c:idx val="1"/>
            <c:bubble3D val="0"/>
            <c:spPr>
              <a:solidFill>
                <a:srgbClr val="C0504D"/>
              </a:solidFill>
              <a:ln w="19080">
                <a:solidFill>
                  <a:srgbClr val="FFFFFF"/>
                </a:solidFill>
                <a:round/>
              </a:ln>
            </c:spPr>
            <c:extLst>
              <c:ext xmlns:c16="http://schemas.microsoft.com/office/drawing/2014/chart" uri="{C3380CC4-5D6E-409C-BE32-E72D297353CC}">
                <c16:uniqueId val="{00000003-7035-4AFE-A98A-0229501113D5}"/>
              </c:ext>
            </c:extLst>
          </c:dPt>
          <c:dPt>
            <c:idx val="2"/>
            <c:bubble3D val="0"/>
            <c:spPr>
              <a:solidFill>
                <a:srgbClr val="9BBB59"/>
              </a:solidFill>
              <a:ln w="19080">
                <a:solidFill>
                  <a:srgbClr val="FFFFFF"/>
                </a:solidFill>
                <a:round/>
              </a:ln>
            </c:spPr>
            <c:extLst>
              <c:ext xmlns:c16="http://schemas.microsoft.com/office/drawing/2014/chart" uri="{C3380CC4-5D6E-409C-BE32-E72D297353CC}">
                <c16:uniqueId val="{00000005-7035-4AFE-A98A-0229501113D5}"/>
              </c:ext>
            </c:extLst>
          </c:dPt>
          <c:dPt>
            <c:idx val="3"/>
            <c:bubble3D val="0"/>
            <c:spPr>
              <a:solidFill>
                <a:srgbClr val="8064A2"/>
              </a:solidFill>
              <a:ln w="19080">
                <a:solidFill>
                  <a:srgbClr val="FFFFFF"/>
                </a:solidFill>
                <a:round/>
              </a:ln>
            </c:spPr>
            <c:extLst>
              <c:ext xmlns:c16="http://schemas.microsoft.com/office/drawing/2014/chart" uri="{C3380CC4-5D6E-409C-BE32-E72D297353CC}">
                <c16:uniqueId val="{00000007-7035-4AFE-A98A-0229501113D5}"/>
              </c:ext>
            </c:extLst>
          </c:dPt>
          <c:dPt>
            <c:idx val="4"/>
            <c:bubble3D val="0"/>
            <c:spPr>
              <a:solidFill>
                <a:srgbClr val="4BACC6"/>
              </a:solidFill>
              <a:ln w="19080">
                <a:solidFill>
                  <a:srgbClr val="FFFFFF"/>
                </a:solidFill>
                <a:round/>
              </a:ln>
            </c:spPr>
            <c:extLst>
              <c:ext xmlns:c16="http://schemas.microsoft.com/office/drawing/2014/chart" uri="{C3380CC4-5D6E-409C-BE32-E72D297353CC}">
                <c16:uniqueId val="{00000009-7035-4AFE-A98A-0229501113D5}"/>
              </c:ext>
            </c:extLst>
          </c:dPt>
          <c:dPt>
            <c:idx val="5"/>
            <c:bubble3D val="0"/>
            <c:spPr>
              <a:solidFill>
                <a:srgbClr val="F79646"/>
              </a:solidFill>
              <a:ln w="19080">
                <a:solidFill>
                  <a:srgbClr val="FFFFFF"/>
                </a:solidFill>
                <a:round/>
              </a:ln>
            </c:spPr>
            <c:extLst>
              <c:ext xmlns:c16="http://schemas.microsoft.com/office/drawing/2014/chart" uri="{C3380CC4-5D6E-409C-BE32-E72D297353CC}">
                <c16:uniqueId val="{0000000B-7035-4AFE-A98A-0229501113D5}"/>
              </c:ext>
            </c:extLst>
          </c:dPt>
          <c:dPt>
            <c:idx val="6"/>
            <c:bubble3D val="0"/>
            <c:spPr>
              <a:solidFill>
                <a:srgbClr val="2C4D75"/>
              </a:solidFill>
              <a:ln w="19080">
                <a:solidFill>
                  <a:srgbClr val="FFFFFF"/>
                </a:solidFill>
                <a:round/>
              </a:ln>
            </c:spPr>
            <c:extLst>
              <c:ext xmlns:c16="http://schemas.microsoft.com/office/drawing/2014/chart" uri="{C3380CC4-5D6E-409C-BE32-E72D297353CC}">
                <c16:uniqueId val="{0000000D-7035-4AFE-A98A-0229501113D5}"/>
              </c:ext>
            </c:extLst>
          </c:dPt>
          <c:dPt>
            <c:idx val="7"/>
            <c:bubble3D val="0"/>
            <c:spPr>
              <a:solidFill>
                <a:srgbClr val="772C2A"/>
              </a:solidFill>
              <a:ln w="19080">
                <a:solidFill>
                  <a:srgbClr val="FFFFFF"/>
                </a:solidFill>
                <a:round/>
              </a:ln>
            </c:spPr>
            <c:extLst>
              <c:ext xmlns:c16="http://schemas.microsoft.com/office/drawing/2014/chart" uri="{C3380CC4-5D6E-409C-BE32-E72D297353CC}">
                <c16:uniqueId val="{0000000F-7035-4AFE-A98A-0229501113D5}"/>
              </c:ext>
            </c:extLst>
          </c:dPt>
          <c:dPt>
            <c:idx val="8"/>
            <c:bubble3D val="0"/>
            <c:spPr>
              <a:solidFill>
                <a:srgbClr val="5F7530"/>
              </a:solidFill>
              <a:ln w="19080">
                <a:solidFill>
                  <a:srgbClr val="FFFFFF"/>
                </a:solidFill>
                <a:round/>
              </a:ln>
            </c:spPr>
            <c:extLst>
              <c:ext xmlns:c16="http://schemas.microsoft.com/office/drawing/2014/chart" uri="{C3380CC4-5D6E-409C-BE32-E72D297353CC}">
                <c16:uniqueId val="{00000011-7035-4AFE-A98A-0229501113D5}"/>
              </c:ext>
            </c:extLst>
          </c:dPt>
          <c:dPt>
            <c:idx val="9"/>
            <c:bubble3D val="0"/>
            <c:spPr>
              <a:solidFill>
                <a:srgbClr val="4D3B62"/>
              </a:solidFill>
              <a:ln w="19080">
                <a:solidFill>
                  <a:srgbClr val="FFFFFF"/>
                </a:solidFill>
                <a:round/>
              </a:ln>
            </c:spPr>
            <c:extLst>
              <c:ext xmlns:c16="http://schemas.microsoft.com/office/drawing/2014/chart" uri="{C3380CC4-5D6E-409C-BE32-E72D297353CC}">
                <c16:uniqueId val="{00000013-7035-4AFE-A98A-0229501113D5}"/>
              </c:ext>
            </c:extLst>
          </c:dPt>
          <c:dPt>
            <c:idx val="10"/>
            <c:bubble3D val="0"/>
            <c:spPr>
              <a:solidFill>
                <a:srgbClr val="276A7C"/>
              </a:solidFill>
              <a:ln w="19080">
                <a:solidFill>
                  <a:srgbClr val="FFFFFF"/>
                </a:solidFill>
                <a:round/>
              </a:ln>
            </c:spPr>
            <c:extLst>
              <c:ext xmlns:c16="http://schemas.microsoft.com/office/drawing/2014/chart" uri="{C3380CC4-5D6E-409C-BE32-E72D297353CC}">
                <c16:uniqueId val="{00000015-7035-4AFE-A98A-0229501113D5}"/>
              </c:ext>
            </c:extLst>
          </c:dPt>
          <c:dPt>
            <c:idx val="11"/>
            <c:bubble3D val="0"/>
            <c:spPr>
              <a:solidFill>
                <a:srgbClr val="B65708"/>
              </a:solidFill>
              <a:ln w="19080">
                <a:solidFill>
                  <a:srgbClr val="FFFFFF"/>
                </a:solidFill>
                <a:round/>
              </a:ln>
            </c:spPr>
            <c:extLst>
              <c:ext xmlns:c16="http://schemas.microsoft.com/office/drawing/2014/chart" uri="{C3380CC4-5D6E-409C-BE32-E72D297353CC}">
                <c16:uniqueId val="{00000017-7035-4AFE-A98A-0229501113D5}"/>
              </c:ext>
            </c:extLst>
          </c:dPt>
          <c:dPt>
            <c:idx val="12"/>
            <c:bubble3D val="0"/>
            <c:spPr>
              <a:solidFill>
                <a:srgbClr val="729ACA"/>
              </a:solidFill>
              <a:ln w="19080">
                <a:solidFill>
                  <a:srgbClr val="FFFFFF"/>
                </a:solidFill>
                <a:round/>
              </a:ln>
            </c:spPr>
            <c:extLst>
              <c:ext xmlns:c16="http://schemas.microsoft.com/office/drawing/2014/chart" uri="{C3380CC4-5D6E-409C-BE32-E72D297353CC}">
                <c16:uniqueId val="{00000019-7035-4AFE-A98A-0229501113D5}"/>
              </c:ext>
            </c:extLst>
          </c:dPt>
          <c:dPt>
            <c:idx val="13"/>
            <c:bubble3D val="0"/>
            <c:spPr>
              <a:solidFill>
                <a:srgbClr val="CD7371"/>
              </a:solidFill>
              <a:ln w="19080">
                <a:solidFill>
                  <a:srgbClr val="FFFFFF"/>
                </a:solidFill>
                <a:round/>
              </a:ln>
            </c:spPr>
            <c:extLst>
              <c:ext xmlns:c16="http://schemas.microsoft.com/office/drawing/2014/chart" uri="{C3380CC4-5D6E-409C-BE32-E72D297353CC}">
                <c16:uniqueId val="{0000001B-7035-4AFE-A98A-0229501113D5}"/>
              </c:ext>
            </c:extLst>
          </c:dPt>
          <c:dPt>
            <c:idx val="14"/>
            <c:bubble3D val="0"/>
            <c:spPr>
              <a:solidFill>
                <a:srgbClr val="AFC97A"/>
              </a:solidFill>
              <a:ln w="19080">
                <a:solidFill>
                  <a:srgbClr val="FFFFFF"/>
                </a:solidFill>
                <a:round/>
              </a:ln>
            </c:spPr>
            <c:extLst>
              <c:ext xmlns:c16="http://schemas.microsoft.com/office/drawing/2014/chart" uri="{C3380CC4-5D6E-409C-BE32-E72D297353CC}">
                <c16:uniqueId val="{0000001D-7035-4AFE-A98A-0229501113D5}"/>
              </c:ext>
            </c:extLst>
          </c:dPt>
          <c:dPt>
            <c:idx val="15"/>
            <c:bubble3D val="0"/>
            <c:spPr>
              <a:solidFill>
                <a:srgbClr val="9983B5"/>
              </a:solidFill>
              <a:ln w="19080">
                <a:solidFill>
                  <a:srgbClr val="FFFFFF"/>
                </a:solidFill>
                <a:round/>
              </a:ln>
            </c:spPr>
            <c:extLst>
              <c:ext xmlns:c16="http://schemas.microsoft.com/office/drawing/2014/chart" uri="{C3380CC4-5D6E-409C-BE32-E72D297353CC}">
                <c16:uniqueId val="{0000001F-7035-4AFE-A98A-0229501113D5}"/>
              </c:ext>
            </c:extLst>
          </c:dPt>
          <c:dPt>
            <c:idx val="16"/>
            <c:bubble3D val="0"/>
            <c:spPr>
              <a:solidFill>
                <a:srgbClr val="6FBDD1"/>
              </a:solidFill>
              <a:ln w="19080">
                <a:solidFill>
                  <a:srgbClr val="FFFFFF"/>
                </a:solidFill>
                <a:round/>
              </a:ln>
            </c:spPr>
            <c:extLst>
              <c:ext xmlns:c16="http://schemas.microsoft.com/office/drawing/2014/chart" uri="{C3380CC4-5D6E-409C-BE32-E72D297353CC}">
                <c16:uniqueId val="{00000021-7035-4AFE-A98A-0229501113D5}"/>
              </c:ext>
            </c:extLst>
          </c:dPt>
          <c:dPt>
            <c:idx val="17"/>
            <c:bubble3D val="0"/>
            <c:spPr>
              <a:solidFill>
                <a:srgbClr val="F9AB6B"/>
              </a:solidFill>
              <a:ln w="19080">
                <a:solidFill>
                  <a:srgbClr val="FFFFFF"/>
                </a:solidFill>
                <a:round/>
              </a:ln>
            </c:spPr>
            <c:extLst>
              <c:ext xmlns:c16="http://schemas.microsoft.com/office/drawing/2014/chart" uri="{C3380CC4-5D6E-409C-BE32-E72D297353CC}">
                <c16:uniqueId val="{00000023-7035-4AFE-A98A-0229501113D5}"/>
              </c:ext>
            </c:extLst>
          </c:dPt>
          <c:dPt>
            <c:idx val="18"/>
            <c:bubble3D val="0"/>
            <c:spPr>
              <a:solidFill>
                <a:srgbClr val="3A679C"/>
              </a:solidFill>
              <a:ln w="19080">
                <a:solidFill>
                  <a:srgbClr val="FFFFFF"/>
                </a:solidFill>
                <a:round/>
              </a:ln>
            </c:spPr>
            <c:extLst>
              <c:ext xmlns:c16="http://schemas.microsoft.com/office/drawing/2014/chart" uri="{C3380CC4-5D6E-409C-BE32-E72D297353CC}">
                <c16:uniqueId val="{00000025-7035-4AFE-A98A-0229501113D5}"/>
              </c:ext>
            </c:extLst>
          </c:dPt>
          <c:dPt>
            <c:idx val="19"/>
            <c:bubble3D val="0"/>
            <c:spPr>
              <a:solidFill>
                <a:srgbClr val="9F3B38"/>
              </a:solidFill>
              <a:ln w="19080">
                <a:solidFill>
                  <a:srgbClr val="FFFFFF"/>
                </a:solidFill>
                <a:round/>
              </a:ln>
            </c:spPr>
            <c:extLst>
              <c:ext xmlns:c16="http://schemas.microsoft.com/office/drawing/2014/chart" uri="{C3380CC4-5D6E-409C-BE32-E72D297353CC}">
                <c16:uniqueId val="{00000027-7035-4AFE-A98A-0229501113D5}"/>
              </c:ext>
            </c:extLst>
          </c:dPt>
          <c:dPt>
            <c:idx val="20"/>
            <c:bubble3D val="0"/>
            <c:spPr>
              <a:solidFill>
                <a:srgbClr val="7E9D40"/>
              </a:solidFill>
              <a:ln w="19080">
                <a:solidFill>
                  <a:srgbClr val="FFFFFF"/>
                </a:solidFill>
                <a:round/>
              </a:ln>
            </c:spPr>
            <c:extLst>
              <c:ext xmlns:c16="http://schemas.microsoft.com/office/drawing/2014/chart" uri="{C3380CC4-5D6E-409C-BE32-E72D297353CC}">
                <c16:uniqueId val="{00000029-7035-4AFE-A98A-0229501113D5}"/>
              </c:ext>
            </c:extLst>
          </c:dPt>
          <c:dPt>
            <c:idx val="21"/>
            <c:bubble3D val="0"/>
            <c:spPr>
              <a:solidFill>
                <a:srgbClr val="664F83"/>
              </a:solidFill>
              <a:ln w="19080">
                <a:solidFill>
                  <a:srgbClr val="FFFFFF"/>
                </a:solidFill>
                <a:round/>
              </a:ln>
            </c:spPr>
            <c:extLst>
              <c:ext xmlns:c16="http://schemas.microsoft.com/office/drawing/2014/chart" uri="{C3380CC4-5D6E-409C-BE32-E72D297353CC}">
                <c16:uniqueId val="{0000002B-7035-4AFE-A98A-0229501113D5}"/>
              </c:ext>
            </c:extLst>
          </c:dPt>
          <c:dPt>
            <c:idx val="22"/>
            <c:bubble3D val="0"/>
            <c:spPr>
              <a:solidFill>
                <a:srgbClr val="358EA6"/>
              </a:solidFill>
              <a:ln w="19080">
                <a:solidFill>
                  <a:srgbClr val="FFFFFF"/>
                </a:solidFill>
                <a:round/>
              </a:ln>
            </c:spPr>
            <c:extLst>
              <c:ext xmlns:c16="http://schemas.microsoft.com/office/drawing/2014/chart" uri="{C3380CC4-5D6E-409C-BE32-E72D297353CC}">
                <c16:uniqueId val="{0000002D-7035-4AFE-A98A-0229501113D5}"/>
              </c:ext>
            </c:extLst>
          </c:dPt>
          <c:dPt>
            <c:idx val="23"/>
            <c:bubble3D val="0"/>
            <c:spPr>
              <a:solidFill>
                <a:srgbClr val="F3740B"/>
              </a:solidFill>
              <a:ln w="19080">
                <a:solidFill>
                  <a:srgbClr val="FFFFFF"/>
                </a:solidFill>
                <a:round/>
              </a:ln>
            </c:spPr>
            <c:extLst>
              <c:ext xmlns:c16="http://schemas.microsoft.com/office/drawing/2014/chart" uri="{C3380CC4-5D6E-409C-BE32-E72D297353CC}">
                <c16:uniqueId val="{0000002F-7035-4AFE-A98A-0229501113D5}"/>
              </c:ext>
            </c:extLst>
          </c:dPt>
          <c:dLbls>
            <c:dLbl>
              <c:idx val="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7035-4AFE-A98A-0229501113D5}"/>
                </c:ext>
              </c:extLst>
            </c:dLbl>
            <c:dLbl>
              <c:idx val="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7035-4AFE-A98A-0229501113D5}"/>
                </c:ext>
              </c:extLst>
            </c:dLbl>
            <c:dLbl>
              <c:idx val="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7035-4AFE-A98A-0229501113D5}"/>
                </c:ext>
              </c:extLst>
            </c:dLbl>
            <c:dLbl>
              <c:idx val="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7035-4AFE-A98A-0229501113D5}"/>
                </c:ext>
              </c:extLst>
            </c:dLbl>
            <c:dLbl>
              <c:idx val="4"/>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7035-4AFE-A98A-0229501113D5}"/>
                </c:ext>
              </c:extLst>
            </c:dLbl>
            <c:dLbl>
              <c:idx val="5"/>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B-7035-4AFE-A98A-0229501113D5}"/>
                </c:ext>
              </c:extLst>
            </c:dLbl>
            <c:dLbl>
              <c:idx val="6"/>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D-7035-4AFE-A98A-0229501113D5}"/>
                </c:ext>
              </c:extLst>
            </c:dLbl>
            <c:dLbl>
              <c:idx val="7"/>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F-7035-4AFE-A98A-0229501113D5}"/>
                </c:ext>
              </c:extLst>
            </c:dLbl>
            <c:dLbl>
              <c:idx val="8"/>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1-7035-4AFE-A98A-0229501113D5}"/>
                </c:ext>
              </c:extLst>
            </c:dLbl>
            <c:dLbl>
              <c:idx val="9"/>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3-7035-4AFE-A98A-0229501113D5}"/>
                </c:ext>
              </c:extLst>
            </c:dLbl>
            <c:dLbl>
              <c:idx val="1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5-7035-4AFE-A98A-0229501113D5}"/>
                </c:ext>
              </c:extLst>
            </c:dLbl>
            <c:dLbl>
              <c:idx val="1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7-7035-4AFE-A98A-0229501113D5}"/>
                </c:ext>
              </c:extLst>
            </c:dLbl>
            <c:dLbl>
              <c:idx val="1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9-7035-4AFE-A98A-0229501113D5}"/>
                </c:ext>
              </c:extLst>
            </c:dLbl>
            <c:dLbl>
              <c:idx val="1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B-7035-4AFE-A98A-0229501113D5}"/>
                </c:ext>
              </c:extLst>
            </c:dLbl>
            <c:dLbl>
              <c:idx val="14"/>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D-7035-4AFE-A98A-0229501113D5}"/>
                </c:ext>
              </c:extLst>
            </c:dLbl>
            <c:dLbl>
              <c:idx val="15"/>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F-7035-4AFE-A98A-0229501113D5}"/>
                </c:ext>
              </c:extLst>
            </c:dLbl>
            <c:dLbl>
              <c:idx val="16"/>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1-7035-4AFE-A98A-0229501113D5}"/>
                </c:ext>
              </c:extLst>
            </c:dLbl>
            <c:dLbl>
              <c:idx val="17"/>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3-7035-4AFE-A98A-0229501113D5}"/>
                </c:ext>
              </c:extLst>
            </c:dLbl>
            <c:dLbl>
              <c:idx val="18"/>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5-7035-4AFE-A98A-0229501113D5}"/>
                </c:ext>
              </c:extLst>
            </c:dLbl>
            <c:dLbl>
              <c:idx val="19"/>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7-7035-4AFE-A98A-0229501113D5}"/>
                </c:ext>
              </c:extLst>
            </c:dLbl>
            <c:dLbl>
              <c:idx val="20"/>
              <c:spPr/>
              <c:txPr>
                <a:bodyPr wrap="square"/>
                <a:lstStyle/>
                <a:p>
                  <a:pPr>
                    <a:defRPr sz="900" b="0" strike="noStrike" spc="-1">
                      <a:solidFill>
                        <a:srgbClr val="404040"/>
                      </a:solidFill>
                      <a:latin typeface="Calibri"/>
                    </a:defRPr>
                  </a:pPr>
                  <a:endParaRPr lang="en-US"/>
                </a:p>
              </c:txPr>
              <c:dLblPos val="bestFit"/>
              <c:showLegendKey val="1"/>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9-7035-4AFE-A98A-0229501113D5}"/>
                </c:ext>
              </c:extLst>
            </c:dLbl>
            <c:dLbl>
              <c:idx val="2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B-7035-4AFE-A98A-0229501113D5}"/>
                </c:ext>
              </c:extLst>
            </c:dLbl>
            <c:dLbl>
              <c:idx val="2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D-7035-4AFE-A98A-0229501113D5}"/>
                </c:ext>
              </c:extLst>
            </c:dLbl>
            <c:dLbl>
              <c:idx val="2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F-7035-4AFE-A98A-0229501113D5}"/>
                </c:ext>
              </c:extLst>
            </c:dLbl>
            <c:spPr>
              <a:noFill/>
              <a:ln>
                <a:noFill/>
              </a:ln>
              <a:effectLst/>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Summary!$B$7:$B$30</c:f>
              <c:strCache>
                <c:ptCount val="24"/>
                <c:pt idx="0">
                  <c:v>Uttar Pradesh</c:v>
                </c:pt>
                <c:pt idx="1">
                  <c:v>Maharashtra</c:v>
                </c:pt>
                <c:pt idx="2">
                  <c:v>Madhya Pradesh</c:v>
                </c:pt>
                <c:pt idx="3">
                  <c:v>Gujarat</c:v>
                </c:pt>
                <c:pt idx="4">
                  <c:v>Punjab</c:v>
                </c:pt>
                <c:pt idx="5">
                  <c:v>Haryana</c:v>
                </c:pt>
                <c:pt idx="6">
                  <c:v>Andhra Pradesh</c:v>
                </c:pt>
                <c:pt idx="7">
                  <c:v>Tamil Nadu</c:v>
                </c:pt>
                <c:pt idx="8">
                  <c:v>Karnataka</c:v>
                </c:pt>
                <c:pt idx="9">
                  <c:v>Rajasthan</c:v>
                </c:pt>
                <c:pt idx="10">
                  <c:v>Telangana</c:v>
                </c:pt>
                <c:pt idx="11">
                  <c:v>Bihar</c:v>
                </c:pt>
                <c:pt idx="12">
                  <c:v>Odisha</c:v>
                </c:pt>
                <c:pt idx="13">
                  <c:v>Chhattisgarh</c:v>
                </c:pt>
                <c:pt idx="14">
                  <c:v>Uttarakhand</c:v>
                </c:pt>
                <c:pt idx="15">
                  <c:v>West Bengal</c:v>
                </c:pt>
                <c:pt idx="16">
                  <c:v>Jharkhand</c:v>
                </c:pt>
                <c:pt idx="17">
                  <c:v>Delhi</c:v>
                </c:pt>
                <c:pt idx="18">
                  <c:v>Assam</c:v>
                </c:pt>
                <c:pt idx="19">
                  <c:v>Kerala</c:v>
                </c:pt>
                <c:pt idx="20">
                  <c:v>Chandigarh</c:v>
                </c:pt>
                <c:pt idx="21">
                  <c:v>Goa</c:v>
                </c:pt>
                <c:pt idx="22">
                  <c:v>Himachal Pradesh</c:v>
                </c:pt>
                <c:pt idx="23">
                  <c:v>Jammu &amp; Kashmir</c:v>
                </c:pt>
              </c:strCache>
            </c:strRef>
          </c:cat>
          <c:val>
            <c:numRef>
              <c:f>Summary!$E$7:$E$30</c:f>
              <c:numCache>
                <c:formatCode>#,##0.00</c:formatCode>
                <c:ptCount val="24"/>
                <c:pt idx="0">
                  <c:v>114.37850024999995</c:v>
                </c:pt>
                <c:pt idx="1">
                  <c:v>115.34128425000002</c:v>
                </c:pt>
                <c:pt idx="2">
                  <c:v>35.876301899999987</c:v>
                </c:pt>
                <c:pt idx="3">
                  <c:v>122.57734335000001</c:v>
                </c:pt>
                <c:pt idx="4">
                  <c:v>24.957120000000003</c:v>
                </c:pt>
                <c:pt idx="5">
                  <c:v>52.515072000000004</c:v>
                </c:pt>
                <c:pt idx="6">
                  <c:v>20.611827899999994</c:v>
                </c:pt>
                <c:pt idx="7">
                  <c:v>40.129321049999994</c:v>
                </c:pt>
                <c:pt idx="8">
                  <c:v>45.800447999999989</c:v>
                </c:pt>
                <c:pt idx="9">
                  <c:v>42.829092299999999</c:v>
                </c:pt>
                <c:pt idx="10">
                  <c:v>21.346078950000003</c:v>
                </c:pt>
                <c:pt idx="11">
                  <c:v>21.285847499999988</c:v>
                </c:pt>
                <c:pt idx="12">
                  <c:v>14.076062399999994</c:v>
                </c:pt>
                <c:pt idx="13">
                  <c:v>2.8055752499999995</c:v>
                </c:pt>
                <c:pt idx="14">
                  <c:v>5.9043379499999995</c:v>
                </c:pt>
                <c:pt idx="15">
                  <c:v>12.092528549999997</c:v>
                </c:pt>
                <c:pt idx="16">
                  <c:v>14.505603749999997</c:v>
                </c:pt>
                <c:pt idx="17">
                  <c:v>54.279528749999997</c:v>
                </c:pt>
                <c:pt idx="18">
                  <c:v>3.1972682999999988</c:v>
                </c:pt>
                <c:pt idx="19">
                  <c:v>20.025327449999999</c:v>
                </c:pt>
                <c:pt idx="20">
                  <c:v>3.1210415999999999</c:v>
                </c:pt>
                <c:pt idx="21">
                  <c:v>1.4078540999999998</c:v>
                </c:pt>
                <c:pt idx="22">
                  <c:v>2.5497851999999996</c:v>
                </c:pt>
                <c:pt idx="23">
                  <c:v>0.375</c:v>
                </c:pt>
              </c:numCache>
            </c:numRef>
          </c:val>
          <c:extLst>
            <c:ext xmlns:c16="http://schemas.microsoft.com/office/drawing/2014/chart" uri="{C3380CC4-5D6E-409C-BE32-E72D297353CC}">
              <c16:uniqueId val="{00000030-7035-4AFE-A98A-0229501113D5}"/>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Net Biomass Surplus by State (KTPA)</a:t>
            </a:r>
          </a:p>
        </c:rich>
      </c:tx>
      <c:overlay val="0"/>
      <c:spPr>
        <a:noFill/>
        <a:ln w="0">
          <a:noFill/>
        </a:ln>
      </c:spPr>
    </c:title>
    <c:autoTitleDeleted val="0"/>
    <c:plotArea>
      <c:layout/>
      <c:pieChart>
        <c:varyColors val="1"/>
        <c:ser>
          <c:idx val="0"/>
          <c:order val="0"/>
          <c:tx>
            <c:strRef>
              <c:f>Summary!$F$6</c:f>
              <c:strCache>
                <c:ptCount val="1"/>
                <c:pt idx="0">
                  <c:v>Net Biomass Surplus (KTPA)</c:v>
                </c:pt>
              </c:strCache>
            </c:strRef>
          </c:tx>
          <c:spPr>
            <a:solidFill>
              <a:srgbClr val="4F81BD"/>
            </a:solidFill>
            <a:ln w="0">
              <a:noFill/>
            </a:ln>
          </c:spPr>
          <c:dPt>
            <c:idx val="0"/>
            <c:bubble3D val="0"/>
            <c:spPr>
              <a:solidFill>
                <a:srgbClr val="4F81BD"/>
              </a:solidFill>
              <a:ln w="19080">
                <a:solidFill>
                  <a:srgbClr val="FFFFFF"/>
                </a:solidFill>
                <a:round/>
              </a:ln>
            </c:spPr>
            <c:extLst>
              <c:ext xmlns:c16="http://schemas.microsoft.com/office/drawing/2014/chart" uri="{C3380CC4-5D6E-409C-BE32-E72D297353CC}">
                <c16:uniqueId val="{00000001-1416-4B1D-8806-E658F1506933}"/>
              </c:ext>
            </c:extLst>
          </c:dPt>
          <c:dPt>
            <c:idx val="1"/>
            <c:bubble3D val="0"/>
            <c:spPr>
              <a:solidFill>
                <a:srgbClr val="C0504D"/>
              </a:solidFill>
              <a:ln w="19080">
                <a:solidFill>
                  <a:srgbClr val="FFFFFF"/>
                </a:solidFill>
                <a:round/>
              </a:ln>
            </c:spPr>
            <c:extLst>
              <c:ext xmlns:c16="http://schemas.microsoft.com/office/drawing/2014/chart" uri="{C3380CC4-5D6E-409C-BE32-E72D297353CC}">
                <c16:uniqueId val="{00000003-1416-4B1D-8806-E658F1506933}"/>
              </c:ext>
            </c:extLst>
          </c:dPt>
          <c:dPt>
            <c:idx val="2"/>
            <c:bubble3D val="0"/>
            <c:spPr>
              <a:solidFill>
                <a:srgbClr val="9BBB59"/>
              </a:solidFill>
              <a:ln w="19080">
                <a:solidFill>
                  <a:srgbClr val="FFFFFF"/>
                </a:solidFill>
                <a:round/>
              </a:ln>
            </c:spPr>
            <c:extLst>
              <c:ext xmlns:c16="http://schemas.microsoft.com/office/drawing/2014/chart" uri="{C3380CC4-5D6E-409C-BE32-E72D297353CC}">
                <c16:uniqueId val="{00000005-1416-4B1D-8806-E658F1506933}"/>
              </c:ext>
            </c:extLst>
          </c:dPt>
          <c:dPt>
            <c:idx val="3"/>
            <c:bubble3D val="0"/>
            <c:spPr>
              <a:solidFill>
                <a:srgbClr val="8064A2"/>
              </a:solidFill>
              <a:ln w="19080">
                <a:solidFill>
                  <a:srgbClr val="FFFFFF"/>
                </a:solidFill>
                <a:round/>
              </a:ln>
            </c:spPr>
            <c:extLst>
              <c:ext xmlns:c16="http://schemas.microsoft.com/office/drawing/2014/chart" uri="{C3380CC4-5D6E-409C-BE32-E72D297353CC}">
                <c16:uniqueId val="{00000007-1416-4B1D-8806-E658F1506933}"/>
              </c:ext>
            </c:extLst>
          </c:dPt>
          <c:dPt>
            <c:idx val="4"/>
            <c:bubble3D val="0"/>
            <c:spPr>
              <a:solidFill>
                <a:srgbClr val="4BACC6"/>
              </a:solidFill>
              <a:ln w="19080">
                <a:solidFill>
                  <a:srgbClr val="FFFFFF"/>
                </a:solidFill>
                <a:round/>
              </a:ln>
            </c:spPr>
            <c:extLst>
              <c:ext xmlns:c16="http://schemas.microsoft.com/office/drawing/2014/chart" uri="{C3380CC4-5D6E-409C-BE32-E72D297353CC}">
                <c16:uniqueId val="{00000009-1416-4B1D-8806-E658F1506933}"/>
              </c:ext>
            </c:extLst>
          </c:dPt>
          <c:dPt>
            <c:idx val="5"/>
            <c:bubble3D val="0"/>
            <c:spPr>
              <a:solidFill>
                <a:srgbClr val="F79646"/>
              </a:solidFill>
              <a:ln w="19080">
                <a:solidFill>
                  <a:srgbClr val="FFFFFF"/>
                </a:solidFill>
                <a:round/>
              </a:ln>
            </c:spPr>
            <c:extLst>
              <c:ext xmlns:c16="http://schemas.microsoft.com/office/drawing/2014/chart" uri="{C3380CC4-5D6E-409C-BE32-E72D297353CC}">
                <c16:uniqueId val="{0000000B-1416-4B1D-8806-E658F1506933}"/>
              </c:ext>
            </c:extLst>
          </c:dPt>
          <c:dPt>
            <c:idx val="6"/>
            <c:bubble3D val="0"/>
            <c:spPr>
              <a:solidFill>
                <a:srgbClr val="2C4D75"/>
              </a:solidFill>
              <a:ln w="19080">
                <a:solidFill>
                  <a:srgbClr val="FFFFFF"/>
                </a:solidFill>
                <a:round/>
              </a:ln>
            </c:spPr>
            <c:extLst>
              <c:ext xmlns:c16="http://schemas.microsoft.com/office/drawing/2014/chart" uri="{C3380CC4-5D6E-409C-BE32-E72D297353CC}">
                <c16:uniqueId val="{0000000D-1416-4B1D-8806-E658F1506933}"/>
              </c:ext>
            </c:extLst>
          </c:dPt>
          <c:dPt>
            <c:idx val="7"/>
            <c:bubble3D val="0"/>
            <c:spPr>
              <a:solidFill>
                <a:srgbClr val="772C2A"/>
              </a:solidFill>
              <a:ln w="19080">
                <a:solidFill>
                  <a:srgbClr val="FFFFFF"/>
                </a:solidFill>
                <a:round/>
              </a:ln>
            </c:spPr>
            <c:extLst>
              <c:ext xmlns:c16="http://schemas.microsoft.com/office/drawing/2014/chart" uri="{C3380CC4-5D6E-409C-BE32-E72D297353CC}">
                <c16:uniqueId val="{0000000F-1416-4B1D-8806-E658F1506933}"/>
              </c:ext>
            </c:extLst>
          </c:dPt>
          <c:dPt>
            <c:idx val="8"/>
            <c:bubble3D val="0"/>
            <c:spPr>
              <a:solidFill>
                <a:srgbClr val="5F7530"/>
              </a:solidFill>
              <a:ln w="19080">
                <a:solidFill>
                  <a:srgbClr val="FFFFFF"/>
                </a:solidFill>
                <a:round/>
              </a:ln>
            </c:spPr>
            <c:extLst>
              <c:ext xmlns:c16="http://schemas.microsoft.com/office/drawing/2014/chart" uri="{C3380CC4-5D6E-409C-BE32-E72D297353CC}">
                <c16:uniqueId val="{00000011-1416-4B1D-8806-E658F1506933}"/>
              </c:ext>
            </c:extLst>
          </c:dPt>
          <c:dPt>
            <c:idx val="9"/>
            <c:bubble3D val="0"/>
            <c:spPr>
              <a:solidFill>
                <a:srgbClr val="4D3B62"/>
              </a:solidFill>
              <a:ln w="19080">
                <a:solidFill>
                  <a:srgbClr val="FFFFFF"/>
                </a:solidFill>
                <a:round/>
              </a:ln>
            </c:spPr>
            <c:extLst>
              <c:ext xmlns:c16="http://schemas.microsoft.com/office/drawing/2014/chart" uri="{C3380CC4-5D6E-409C-BE32-E72D297353CC}">
                <c16:uniqueId val="{00000013-1416-4B1D-8806-E658F1506933}"/>
              </c:ext>
            </c:extLst>
          </c:dPt>
          <c:dPt>
            <c:idx val="10"/>
            <c:bubble3D val="0"/>
            <c:spPr>
              <a:solidFill>
                <a:srgbClr val="276A7C"/>
              </a:solidFill>
              <a:ln w="19080">
                <a:solidFill>
                  <a:srgbClr val="FFFFFF"/>
                </a:solidFill>
                <a:round/>
              </a:ln>
            </c:spPr>
            <c:extLst>
              <c:ext xmlns:c16="http://schemas.microsoft.com/office/drawing/2014/chart" uri="{C3380CC4-5D6E-409C-BE32-E72D297353CC}">
                <c16:uniqueId val="{00000015-1416-4B1D-8806-E658F1506933}"/>
              </c:ext>
            </c:extLst>
          </c:dPt>
          <c:dPt>
            <c:idx val="11"/>
            <c:bubble3D val="0"/>
            <c:spPr>
              <a:solidFill>
                <a:srgbClr val="B65708"/>
              </a:solidFill>
              <a:ln w="19080">
                <a:solidFill>
                  <a:srgbClr val="FFFFFF"/>
                </a:solidFill>
                <a:round/>
              </a:ln>
            </c:spPr>
            <c:extLst>
              <c:ext xmlns:c16="http://schemas.microsoft.com/office/drawing/2014/chart" uri="{C3380CC4-5D6E-409C-BE32-E72D297353CC}">
                <c16:uniqueId val="{00000017-1416-4B1D-8806-E658F1506933}"/>
              </c:ext>
            </c:extLst>
          </c:dPt>
          <c:dPt>
            <c:idx val="12"/>
            <c:bubble3D val="0"/>
            <c:spPr>
              <a:solidFill>
                <a:srgbClr val="729ACA"/>
              </a:solidFill>
              <a:ln w="19080">
                <a:solidFill>
                  <a:srgbClr val="FFFFFF"/>
                </a:solidFill>
                <a:round/>
              </a:ln>
            </c:spPr>
            <c:extLst>
              <c:ext xmlns:c16="http://schemas.microsoft.com/office/drawing/2014/chart" uri="{C3380CC4-5D6E-409C-BE32-E72D297353CC}">
                <c16:uniqueId val="{00000019-1416-4B1D-8806-E658F1506933}"/>
              </c:ext>
            </c:extLst>
          </c:dPt>
          <c:dPt>
            <c:idx val="13"/>
            <c:bubble3D val="0"/>
            <c:spPr>
              <a:solidFill>
                <a:srgbClr val="CD7371"/>
              </a:solidFill>
              <a:ln w="19080">
                <a:solidFill>
                  <a:srgbClr val="FFFFFF"/>
                </a:solidFill>
                <a:round/>
              </a:ln>
            </c:spPr>
            <c:extLst>
              <c:ext xmlns:c16="http://schemas.microsoft.com/office/drawing/2014/chart" uri="{C3380CC4-5D6E-409C-BE32-E72D297353CC}">
                <c16:uniqueId val="{0000001B-1416-4B1D-8806-E658F1506933}"/>
              </c:ext>
            </c:extLst>
          </c:dPt>
          <c:dPt>
            <c:idx val="14"/>
            <c:bubble3D val="0"/>
            <c:spPr>
              <a:solidFill>
                <a:srgbClr val="AFC97A"/>
              </a:solidFill>
              <a:ln w="19080">
                <a:solidFill>
                  <a:srgbClr val="FFFFFF"/>
                </a:solidFill>
                <a:round/>
              </a:ln>
            </c:spPr>
            <c:extLst>
              <c:ext xmlns:c16="http://schemas.microsoft.com/office/drawing/2014/chart" uri="{C3380CC4-5D6E-409C-BE32-E72D297353CC}">
                <c16:uniqueId val="{0000001D-1416-4B1D-8806-E658F1506933}"/>
              </c:ext>
            </c:extLst>
          </c:dPt>
          <c:dPt>
            <c:idx val="15"/>
            <c:bubble3D val="0"/>
            <c:spPr>
              <a:solidFill>
                <a:srgbClr val="9983B5"/>
              </a:solidFill>
              <a:ln w="19080">
                <a:solidFill>
                  <a:srgbClr val="FFFFFF"/>
                </a:solidFill>
                <a:round/>
              </a:ln>
            </c:spPr>
            <c:extLst>
              <c:ext xmlns:c16="http://schemas.microsoft.com/office/drawing/2014/chart" uri="{C3380CC4-5D6E-409C-BE32-E72D297353CC}">
                <c16:uniqueId val="{0000001F-1416-4B1D-8806-E658F1506933}"/>
              </c:ext>
            </c:extLst>
          </c:dPt>
          <c:dPt>
            <c:idx val="16"/>
            <c:bubble3D val="0"/>
            <c:spPr>
              <a:solidFill>
                <a:srgbClr val="6FBDD1"/>
              </a:solidFill>
              <a:ln w="19080">
                <a:solidFill>
                  <a:srgbClr val="FFFFFF"/>
                </a:solidFill>
                <a:round/>
              </a:ln>
            </c:spPr>
            <c:extLst>
              <c:ext xmlns:c16="http://schemas.microsoft.com/office/drawing/2014/chart" uri="{C3380CC4-5D6E-409C-BE32-E72D297353CC}">
                <c16:uniqueId val="{00000021-1416-4B1D-8806-E658F1506933}"/>
              </c:ext>
            </c:extLst>
          </c:dPt>
          <c:dPt>
            <c:idx val="17"/>
            <c:bubble3D val="0"/>
            <c:spPr>
              <a:solidFill>
                <a:srgbClr val="F9AB6B"/>
              </a:solidFill>
              <a:ln w="19080">
                <a:solidFill>
                  <a:srgbClr val="FFFFFF"/>
                </a:solidFill>
                <a:round/>
              </a:ln>
            </c:spPr>
            <c:extLst>
              <c:ext xmlns:c16="http://schemas.microsoft.com/office/drawing/2014/chart" uri="{C3380CC4-5D6E-409C-BE32-E72D297353CC}">
                <c16:uniqueId val="{00000023-1416-4B1D-8806-E658F1506933}"/>
              </c:ext>
            </c:extLst>
          </c:dPt>
          <c:dPt>
            <c:idx val="18"/>
            <c:bubble3D val="0"/>
            <c:spPr>
              <a:solidFill>
                <a:srgbClr val="3A679C"/>
              </a:solidFill>
              <a:ln w="19080">
                <a:solidFill>
                  <a:srgbClr val="FFFFFF"/>
                </a:solidFill>
                <a:round/>
              </a:ln>
            </c:spPr>
            <c:extLst>
              <c:ext xmlns:c16="http://schemas.microsoft.com/office/drawing/2014/chart" uri="{C3380CC4-5D6E-409C-BE32-E72D297353CC}">
                <c16:uniqueId val="{00000025-1416-4B1D-8806-E658F1506933}"/>
              </c:ext>
            </c:extLst>
          </c:dPt>
          <c:dPt>
            <c:idx val="19"/>
            <c:bubble3D val="0"/>
            <c:spPr>
              <a:solidFill>
                <a:srgbClr val="9F3B38"/>
              </a:solidFill>
              <a:ln w="19080">
                <a:solidFill>
                  <a:srgbClr val="FFFFFF"/>
                </a:solidFill>
                <a:round/>
              </a:ln>
            </c:spPr>
            <c:extLst>
              <c:ext xmlns:c16="http://schemas.microsoft.com/office/drawing/2014/chart" uri="{C3380CC4-5D6E-409C-BE32-E72D297353CC}">
                <c16:uniqueId val="{00000027-1416-4B1D-8806-E658F1506933}"/>
              </c:ext>
            </c:extLst>
          </c:dPt>
          <c:dPt>
            <c:idx val="20"/>
            <c:bubble3D val="0"/>
            <c:spPr>
              <a:solidFill>
                <a:srgbClr val="7E9D40"/>
              </a:solidFill>
              <a:ln w="19080">
                <a:solidFill>
                  <a:srgbClr val="FFFFFF"/>
                </a:solidFill>
                <a:round/>
              </a:ln>
            </c:spPr>
            <c:extLst>
              <c:ext xmlns:c16="http://schemas.microsoft.com/office/drawing/2014/chart" uri="{C3380CC4-5D6E-409C-BE32-E72D297353CC}">
                <c16:uniqueId val="{00000029-1416-4B1D-8806-E658F1506933}"/>
              </c:ext>
            </c:extLst>
          </c:dPt>
          <c:dPt>
            <c:idx val="21"/>
            <c:bubble3D val="0"/>
            <c:spPr>
              <a:solidFill>
                <a:srgbClr val="664F83"/>
              </a:solidFill>
              <a:ln w="19080">
                <a:solidFill>
                  <a:srgbClr val="FFFFFF"/>
                </a:solidFill>
                <a:round/>
              </a:ln>
            </c:spPr>
            <c:extLst>
              <c:ext xmlns:c16="http://schemas.microsoft.com/office/drawing/2014/chart" uri="{C3380CC4-5D6E-409C-BE32-E72D297353CC}">
                <c16:uniqueId val="{0000002B-1416-4B1D-8806-E658F1506933}"/>
              </c:ext>
            </c:extLst>
          </c:dPt>
          <c:dPt>
            <c:idx val="22"/>
            <c:bubble3D val="0"/>
            <c:spPr>
              <a:solidFill>
                <a:srgbClr val="358EA6"/>
              </a:solidFill>
              <a:ln w="19080">
                <a:solidFill>
                  <a:srgbClr val="FFFFFF"/>
                </a:solidFill>
                <a:round/>
              </a:ln>
            </c:spPr>
            <c:extLst>
              <c:ext xmlns:c16="http://schemas.microsoft.com/office/drawing/2014/chart" uri="{C3380CC4-5D6E-409C-BE32-E72D297353CC}">
                <c16:uniqueId val="{0000002D-1416-4B1D-8806-E658F1506933}"/>
              </c:ext>
            </c:extLst>
          </c:dPt>
          <c:dPt>
            <c:idx val="23"/>
            <c:bubble3D val="0"/>
            <c:spPr>
              <a:solidFill>
                <a:srgbClr val="F3740B"/>
              </a:solidFill>
              <a:ln w="19080">
                <a:solidFill>
                  <a:srgbClr val="FFFFFF"/>
                </a:solidFill>
                <a:round/>
              </a:ln>
            </c:spPr>
            <c:extLst>
              <c:ext xmlns:c16="http://schemas.microsoft.com/office/drawing/2014/chart" uri="{C3380CC4-5D6E-409C-BE32-E72D297353CC}">
                <c16:uniqueId val="{0000002F-1416-4B1D-8806-E658F1506933}"/>
              </c:ext>
            </c:extLst>
          </c:dPt>
          <c:dLbls>
            <c:dLbl>
              <c:idx val="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1416-4B1D-8806-E658F1506933}"/>
                </c:ext>
              </c:extLst>
            </c:dLbl>
            <c:dLbl>
              <c:idx val="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1416-4B1D-8806-E658F1506933}"/>
                </c:ext>
              </c:extLst>
            </c:dLbl>
            <c:dLbl>
              <c:idx val="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1416-4B1D-8806-E658F1506933}"/>
                </c:ext>
              </c:extLst>
            </c:dLbl>
            <c:dLbl>
              <c:idx val="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1416-4B1D-8806-E658F1506933}"/>
                </c:ext>
              </c:extLst>
            </c:dLbl>
            <c:dLbl>
              <c:idx val="4"/>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1416-4B1D-8806-E658F1506933}"/>
                </c:ext>
              </c:extLst>
            </c:dLbl>
            <c:dLbl>
              <c:idx val="5"/>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B-1416-4B1D-8806-E658F1506933}"/>
                </c:ext>
              </c:extLst>
            </c:dLbl>
            <c:dLbl>
              <c:idx val="6"/>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D-1416-4B1D-8806-E658F1506933}"/>
                </c:ext>
              </c:extLst>
            </c:dLbl>
            <c:dLbl>
              <c:idx val="7"/>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F-1416-4B1D-8806-E658F1506933}"/>
                </c:ext>
              </c:extLst>
            </c:dLbl>
            <c:dLbl>
              <c:idx val="8"/>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1-1416-4B1D-8806-E658F1506933}"/>
                </c:ext>
              </c:extLst>
            </c:dLbl>
            <c:dLbl>
              <c:idx val="9"/>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3-1416-4B1D-8806-E658F1506933}"/>
                </c:ext>
              </c:extLst>
            </c:dLbl>
            <c:dLbl>
              <c:idx val="1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5-1416-4B1D-8806-E658F1506933}"/>
                </c:ext>
              </c:extLst>
            </c:dLbl>
            <c:dLbl>
              <c:idx val="1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7-1416-4B1D-8806-E658F1506933}"/>
                </c:ext>
              </c:extLst>
            </c:dLbl>
            <c:dLbl>
              <c:idx val="1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9-1416-4B1D-8806-E658F1506933}"/>
                </c:ext>
              </c:extLst>
            </c:dLbl>
            <c:dLbl>
              <c:idx val="1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B-1416-4B1D-8806-E658F1506933}"/>
                </c:ext>
              </c:extLst>
            </c:dLbl>
            <c:dLbl>
              <c:idx val="14"/>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D-1416-4B1D-8806-E658F1506933}"/>
                </c:ext>
              </c:extLst>
            </c:dLbl>
            <c:dLbl>
              <c:idx val="15"/>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F-1416-4B1D-8806-E658F1506933}"/>
                </c:ext>
              </c:extLst>
            </c:dLbl>
            <c:dLbl>
              <c:idx val="16"/>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1-1416-4B1D-8806-E658F1506933}"/>
                </c:ext>
              </c:extLst>
            </c:dLbl>
            <c:dLbl>
              <c:idx val="17"/>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3-1416-4B1D-8806-E658F1506933}"/>
                </c:ext>
              </c:extLst>
            </c:dLbl>
            <c:dLbl>
              <c:idx val="18"/>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5-1416-4B1D-8806-E658F1506933}"/>
                </c:ext>
              </c:extLst>
            </c:dLbl>
            <c:dLbl>
              <c:idx val="19"/>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7-1416-4B1D-8806-E658F1506933}"/>
                </c:ext>
              </c:extLst>
            </c:dLbl>
            <c:dLbl>
              <c:idx val="20"/>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9-1416-4B1D-8806-E658F1506933}"/>
                </c:ext>
              </c:extLst>
            </c:dLbl>
            <c:dLbl>
              <c:idx val="21"/>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B-1416-4B1D-8806-E658F1506933}"/>
                </c:ext>
              </c:extLst>
            </c:dLbl>
            <c:dLbl>
              <c:idx val="22"/>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D-1416-4B1D-8806-E658F1506933}"/>
                </c:ext>
              </c:extLst>
            </c:dLbl>
            <c:dLbl>
              <c:idx val="23"/>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2F-1416-4B1D-8806-E658F1506933}"/>
                </c:ext>
              </c:extLst>
            </c:dLbl>
            <c:spPr>
              <a:noFill/>
              <a:ln>
                <a:noFill/>
              </a:ln>
              <a:effectLst/>
            </c:spPr>
            <c:txPr>
              <a:bodyPr wrap="square"/>
              <a:lstStyle/>
              <a:p>
                <a:pPr>
                  <a:defRPr sz="900" b="0" strike="noStrike" spc="-1">
                    <a:solidFill>
                      <a:srgbClr val="40404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Summary!$B$7:$B$30</c:f>
              <c:strCache>
                <c:ptCount val="24"/>
                <c:pt idx="0">
                  <c:v>Uttar Pradesh</c:v>
                </c:pt>
                <c:pt idx="1">
                  <c:v>Maharashtra</c:v>
                </c:pt>
                <c:pt idx="2">
                  <c:v>Madhya Pradesh</c:v>
                </c:pt>
                <c:pt idx="3">
                  <c:v>Gujarat</c:v>
                </c:pt>
                <c:pt idx="4">
                  <c:v>Punjab</c:v>
                </c:pt>
                <c:pt idx="5">
                  <c:v>Haryana</c:v>
                </c:pt>
                <c:pt idx="6">
                  <c:v>Andhra Pradesh</c:v>
                </c:pt>
                <c:pt idx="7">
                  <c:v>Tamil Nadu</c:v>
                </c:pt>
                <c:pt idx="8">
                  <c:v>Karnataka</c:v>
                </c:pt>
                <c:pt idx="9">
                  <c:v>Rajasthan</c:v>
                </c:pt>
                <c:pt idx="10">
                  <c:v>Telangana</c:v>
                </c:pt>
                <c:pt idx="11">
                  <c:v>Bihar</c:v>
                </c:pt>
                <c:pt idx="12">
                  <c:v>Odisha</c:v>
                </c:pt>
                <c:pt idx="13">
                  <c:v>Chhattisgarh</c:v>
                </c:pt>
                <c:pt idx="14">
                  <c:v>Uttarakhand</c:v>
                </c:pt>
                <c:pt idx="15">
                  <c:v>West Bengal</c:v>
                </c:pt>
                <c:pt idx="16">
                  <c:v>Jharkhand</c:v>
                </c:pt>
                <c:pt idx="17">
                  <c:v>Delhi</c:v>
                </c:pt>
                <c:pt idx="18">
                  <c:v>Assam</c:v>
                </c:pt>
                <c:pt idx="19">
                  <c:v>Kerala</c:v>
                </c:pt>
                <c:pt idx="20">
                  <c:v>Chandigarh</c:v>
                </c:pt>
                <c:pt idx="21">
                  <c:v>Goa</c:v>
                </c:pt>
                <c:pt idx="22">
                  <c:v>Himachal Pradesh</c:v>
                </c:pt>
                <c:pt idx="23">
                  <c:v>Jammu &amp; Kashmir</c:v>
                </c:pt>
              </c:strCache>
            </c:strRef>
          </c:cat>
          <c:val>
            <c:numRef>
              <c:f>Summary!$F$7:$F$30</c:f>
              <c:numCache>
                <c:formatCode>#,##0.0</c:formatCode>
                <c:ptCount val="24"/>
                <c:pt idx="0">
                  <c:v>23156.964999999997</c:v>
                </c:pt>
                <c:pt idx="1">
                  <c:v>3804.11</c:v>
                </c:pt>
                <c:pt idx="2">
                  <c:v>17652.809999999998</c:v>
                </c:pt>
                <c:pt idx="3">
                  <c:v>2130.0349999999999</c:v>
                </c:pt>
                <c:pt idx="4">
                  <c:v>13795.865000000003</c:v>
                </c:pt>
                <c:pt idx="5">
                  <c:v>6881.1374999999998</c:v>
                </c:pt>
                <c:pt idx="6">
                  <c:v>4371.9799999999996</c:v>
                </c:pt>
                <c:pt idx="7">
                  <c:v>3933.8600000000006</c:v>
                </c:pt>
                <c:pt idx="8">
                  <c:v>4502.2199999999993</c:v>
                </c:pt>
                <c:pt idx="9">
                  <c:v>6423.3550000000014</c:v>
                </c:pt>
                <c:pt idx="10">
                  <c:v>8397.1350000000002</c:v>
                </c:pt>
                <c:pt idx="11">
                  <c:v>9592.4100000000017</c:v>
                </c:pt>
                <c:pt idx="12">
                  <c:v>4139.5200000000004</c:v>
                </c:pt>
                <c:pt idx="13">
                  <c:v>-69.349999999999994</c:v>
                </c:pt>
                <c:pt idx="14">
                  <c:v>598.54</c:v>
                </c:pt>
                <c:pt idx="15">
                  <c:v>-36.5</c:v>
                </c:pt>
                <c:pt idx="16">
                  <c:v>1727.8800000000003</c:v>
                </c:pt>
                <c:pt idx="17">
                  <c:v>0</c:v>
                </c:pt>
                <c:pt idx="18">
                  <c:v>2312.6849999999999</c:v>
                </c:pt>
                <c:pt idx="19">
                  <c:v>216.72</c:v>
                </c:pt>
                <c:pt idx="20">
                  <c:v>1.35</c:v>
                </c:pt>
                <c:pt idx="21">
                  <c:v>21.39</c:v>
                </c:pt>
                <c:pt idx="22">
                  <c:v>717.3599999999999</c:v>
                </c:pt>
                <c:pt idx="23">
                  <c:v>843.64499999999998</c:v>
                </c:pt>
              </c:numCache>
            </c:numRef>
          </c:val>
          <c:extLst>
            <c:ext xmlns:c16="http://schemas.microsoft.com/office/drawing/2014/chart" uri="{C3380CC4-5D6E-409C-BE32-E72D297353CC}">
              <c16:uniqueId val="{00000030-1416-4B1D-8806-E658F1506933}"/>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5 Entities by CBG Plant Count</a:t>
            </a:r>
          </a:p>
        </c:rich>
      </c:tx>
      <c:overlay val="0"/>
      <c:spPr>
        <a:noFill/>
        <a:ln w="0">
          <a:noFill/>
        </a:ln>
      </c:spPr>
    </c:title>
    <c:autoTitleDeleted val="0"/>
    <c:plotArea>
      <c:layout/>
      <c:barChart>
        <c:barDir val="bar"/>
        <c:grouping val="clustered"/>
        <c:varyColors val="0"/>
        <c:ser>
          <c:idx val="0"/>
          <c:order val="0"/>
          <c:tx>
            <c:strRef>
              <c:f>Summary!$D$36</c:f>
              <c:strCache>
                <c:ptCount val="1"/>
                <c:pt idx="0">
                  <c:v>No. of CBG Plants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Summary!$C$37:$C$41</c:f>
              <c:strCache>
                <c:ptCount val="5"/>
                <c:pt idx="0">
                  <c:v>Reliance Industries Limited</c:v>
                </c:pt>
                <c:pt idx="1">
                  <c:v>Bio-WMS Private Limited</c:v>
                </c:pt>
                <c:pt idx="2">
                  <c:v>Mann Residency Pvt. Ltd.</c:v>
                </c:pt>
                <c:pt idx="3">
                  <c:v>EverEnviro Resource Management Private Limited</c:v>
                </c:pt>
                <c:pt idx="4">
                  <c:v>IOC GPS RENEWABLES PRIVATE LIMITED</c:v>
                </c:pt>
              </c:strCache>
            </c:strRef>
          </c:cat>
          <c:val>
            <c:numRef>
              <c:f>Summary!$D$37:$D$41</c:f>
              <c:numCache>
                <c:formatCode>#,##0</c:formatCode>
                <c:ptCount val="5"/>
                <c:pt idx="0">
                  <c:v>50</c:v>
                </c:pt>
                <c:pt idx="1">
                  <c:v>13</c:v>
                </c:pt>
                <c:pt idx="2">
                  <c:v>13</c:v>
                </c:pt>
                <c:pt idx="3">
                  <c:v>11</c:v>
                </c:pt>
                <c:pt idx="4">
                  <c:v>10</c:v>
                </c:pt>
              </c:numCache>
            </c:numRef>
          </c:val>
          <c:extLst>
            <c:ext xmlns:c16="http://schemas.microsoft.com/office/drawing/2014/chart" uri="{C3380CC4-5D6E-409C-BE32-E72D297353CC}">
              <c16:uniqueId val="{00000000-25B9-4961-A6C6-4630E18BA14B}"/>
            </c:ext>
          </c:extLst>
        </c:ser>
        <c:dLbls>
          <c:showLegendKey val="0"/>
          <c:showVal val="0"/>
          <c:showCatName val="0"/>
          <c:showSerName val="0"/>
          <c:showPercent val="0"/>
          <c:showBubbleSize val="0"/>
        </c:dLbls>
        <c:gapWidth val="150"/>
        <c:axId val="14059954"/>
        <c:axId val="89638327"/>
      </c:barChart>
      <c:catAx>
        <c:axId val="14059954"/>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638327"/>
        <c:crosses val="autoZero"/>
        <c:auto val="1"/>
        <c:lblAlgn val="ctr"/>
        <c:lblOffset val="100"/>
        <c:noMultiLvlLbl val="0"/>
      </c:catAx>
      <c:valAx>
        <c:axId val="89638327"/>
        <c:scaling>
          <c:orientation val="minMax"/>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05995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5 Entities by Capacity (TPD)</a:t>
            </a:r>
          </a:p>
        </c:rich>
      </c:tx>
      <c:overlay val="0"/>
      <c:spPr>
        <a:noFill/>
        <a:ln w="0">
          <a:noFill/>
        </a:ln>
      </c:spPr>
    </c:title>
    <c:autoTitleDeleted val="0"/>
    <c:plotArea>
      <c:layout/>
      <c:barChart>
        <c:barDir val="bar"/>
        <c:grouping val="clustered"/>
        <c:varyColors val="0"/>
        <c:ser>
          <c:idx val="0"/>
          <c:order val="0"/>
          <c:tx>
            <c:strRef>
              <c:f>Summary!$D$44</c:f>
              <c:strCache>
                <c:ptCount val="1"/>
                <c:pt idx="0">
                  <c:v>Total Capacity (TPD)</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Summary!$C$45:$C$49</c:f>
              <c:strCache>
                <c:ptCount val="5"/>
                <c:pt idx="0">
                  <c:v>Reliance Industries Limited</c:v>
                </c:pt>
                <c:pt idx="1">
                  <c:v>ZENECO WASTECX PRIVATE LIMITED</c:v>
                </c:pt>
                <c:pt idx="2">
                  <c:v>Municipal Corporation Amritsar</c:v>
                </c:pt>
                <c:pt idx="3">
                  <c:v>Coimbatore City Municipal Corporation</c:v>
                </c:pt>
                <c:pt idx="4">
                  <c:v>MC Ludhiana</c:v>
                </c:pt>
              </c:strCache>
            </c:strRef>
          </c:cat>
          <c:val>
            <c:numRef>
              <c:f>Summary!$D$45:$D$49</c:f>
              <c:numCache>
                <c:formatCode>#,##0.0</c:formatCode>
                <c:ptCount val="5"/>
                <c:pt idx="0">
                  <c:v>1056.2</c:v>
                </c:pt>
                <c:pt idx="1">
                  <c:v>422</c:v>
                </c:pt>
                <c:pt idx="2">
                  <c:v>294</c:v>
                </c:pt>
                <c:pt idx="3">
                  <c:v>200</c:v>
                </c:pt>
                <c:pt idx="4">
                  <c:v>200</c:v>
                </c:pt>
              </c:numCache>
            </c:numRef>
          </c:val>
          <c:extLst>
            <c:ext xmlns:c16="http://schemas.microsoft.com/office/drawing/2014/chart" uri="{C3380CC4-5D6E-409C-BE32-E72D297353CC}">
              <c16:uniqueId val="{00000000-61D3-4943-BE02-7E8565B3A560}"/>
            </c:ext>
          </c:extLst>
        </c:ser>
        <c:dLbls>
          <c:showLegendKey val="0"/>
          <c:showVal val="0"/>
          <c:showCatName val="0"/>
          <c:showSerName val="0"/>
          <c:showPercent val="0"/>
          <c:showBubbleSize val="0"/>
        </c:dLbls>
        <c:gapWidth val="150"/>
        <c:axId val="39630194"/>
        <c:axId val="79688363"/>
      </c:barChart>
      <c:catAx>
        <c:axId val="39630194"/>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688363"/>
        <c:crosses val="autoZero"/>
        <c:auto val="1"/>
        <c:lblAlgn val="ctr"/>
        <c:lblOffset val="100"/>
        <c:noMultiLvlLbl val="0"/>
      </c:catAx>
      <c:valAx>
        <c:axId val="79688363"/>
        <c:scaling>
          <c:orientation val="minMax"/>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63019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533520</xdr:colOff>
      <xdr:row>4</xdr:row>
      <xdr:rowOff>0</xdr:rowOff>
    </xdr:from>
    <xdr:to>
      <xdr:col>12</xdr:col>
      <xdr:colOff>308880</xdr:colOff>
      <xdr:row>27</xdr:row>
      <xdr:rowOff>23190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507960</xdr:colOff>
      <xdr:row>4</xdr:row>
      <xdr:rowOff>25560</xdr:rowOff>
    </xdr:from>
    <xdr:to>
      <xdr:col>20</xdr:col>
      <xdr:colOff>164880</xdr:colOff>
      <xdr:row>27</xdr:row>
      <xdr:rowOff>10590</xdr:rowOff>
    </xdr:to>
    <xdr:graphicFrame macro="">
      <xdr:nvGraphicFramePr>
        <xdr:cNvPr id="3" name="Chart 2">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482760</xdr:colOff>
      <xdr:row>4</xdr:row>
      <xdr:rowOff>25560</xdr:rowOff>
    </xdr:from>
    <xdr:to>
      <xdr:col>30</xdr:col>
      <xdr:colOff>431640</xdr:colOff>
      <xdr:row>27</xdr:row>
      <xdr:rowOff>73950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606600</xdr:colOff>
      <xdr:row>34</xdr:row>
      <xdr:rowOff>99000</xdr:rowOff>
    </xdr:from>
    <xdr:to>
      <xdr:col>12</xdr:col>
      <xdr:colOff>486720</xdr:colOff>
      <xdr:row>48</xdr:row>
      <xdr:rowOff>162360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663480</xdr:colOff>
      <xdr:row>34</xdr:row>
      <xdr:rowOff>99000</xdr:rowOff>
    </xdr:from>
    <xdr:to>
      <xdr:col>21</xdr:col>
      <xdr:colOff>14040</xdr:colOff>
      <xdr:row>48</xdr:row>
      <xdr:rowOff>162360</xdr:rowOff>
    </xdr:to>
    <xdr:graphicFrame macro="">
      <xdr:nvGraphicFramePr>
        <xdr:cNvPr id="6" name="Chart 5">
          <a:extLst>
            <a:ext uri="{FF2B5EF4-FFF2-40B4-BE49-F238E27FC236}">
              <a16:creationId xmlns:a16="http://schemas.microsoft.com/office/drawing/2014/main" id="{00000000-0008-0000-0000-000006000000}"/>
            </a:ext>
            <a:ext uri="{147F2762-F138-4A5C-976F-8EAC2B608ADB}">
              <a16:predDERef xmlns:a16="http://schemas.microsoft.com/office/drawing/2014/main" pre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s://gobardhan.sbm.gov.in/p-details/13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84"/>
  <sheetViews>
    <sheetView showGridLines="0" zoomScaleNormal="100" workbookViewId="0">
      <pane xSplit="1" ySplit="4" topLeftCell="B5" activePane="bottomRight" state="frozen"/>
      <selection pane="topRight" activeCell="B1" sqref="B1"/>
      <selection pane="bottomLeft" activeCell="A5" sqref="A5"/>
      <selection pane="bottomRight" activeCell="D11" sqref="D11"/>
    </sheetView>
  </sheetViews>
  <sheetFormatPr baseColWidth="10" defaultColWidth="8.6640625" defaultRowHeight="14" x14ac:dyDescent="0.2"/>
  <cols>
    <col min="1" max="1" width="3" style="2" customWidth="1"/>
    <col min="2" max="2" width="14" style="2" customWidth="1"/>
    <col min="3" max="3" width="14.83203125" style="2" customWidth="1"/>
    <col min="4" max="4" width="18" style="2" customWidth="1"/>
    <col min="5" max="5" width="14" style="2" customWidth="1"/>
    <col min="6" max="7" width="16" style="2" customWidth="1"/>
    <col min="8" max="8" width="12" style="2" customWidth="1"/>
    <col min="9" max="9" width="14" style="2" customWidth="1"/>
    <col min="10" max="14" width="12" style="2" customWidth="1"/>
    <col min="15" max="16384" width="8.6640625" style="2"/>
  </cols>
  <sheetData>
    <row r="2" spans="2:14" ht="31.5" customHeight="1" x14ac:dyDescent="0.2">
      <c r="B2" s="79" t="s">
        <v>0</v>
      </c>
      <c r="C2" s="79"/>
      <c r="D2" s="79"/>
      <c r="E2" s="79"/>
      <c r="F2" s="79"/>
      <c r="G2" s="79"/>
      <c r="H2" s="79"/>
      <c r="I2" s="79"/>
      <c r="J2" s="79"/>
      <c r="K2" s="79"/>
      <c r="L2" s="79"/>
      <c r="M2" s="79"/>
      <c r="N2" s="79"/>
    </row>
    <row r="3" spans="2:14" ht="14.25" customHeight="1" x14ac:dyDescent="0.2">
      <c r="B3" s="80"/>
      <c r="C3" s="80"/>
      <c r="D3" s="80"/>
      <c r="E3" s="80"/>
      <c r="F3" s="80"/>
      <c r="G3" s="80"/>
      <c r="H3" s="80"/>
      <c r="I3" s="80"/>
      <c r="J3" s="80"/>
      <c r="K3" s="80"/>
      <c r="L3" s="80"/>
      <c r="M3" s="80"/>
      <c r="N3" s="80"/>
    </row>
    <row r="5" spans="2:14" ht="42.75" customHeight="1" x14ac:dyDescent="0.2">
      <c r="B5" s="81" t="s">
        <v>1</v>
      </c>
      <c r="C5" s="81"/>
      <c r="D5" s="81"/>
      <c r="E5" s="81"/>
      <c r="F5" s="81"/>
      <c r="G5" s="81"/>
      <c r="H5" s="3"/>
      <c r="I5" s="3"/>
      <c r="J5" s="3"/>
      <c r="K5" s="3"/>
      <c r="L5" s="3"/>
      <c r="M5" s="3"/>
      <c r="N5" s="3"/>
    </row>
    <row r="6" spans="2:14" ht="27.75" customHeight="1" x14ac:dyDescent="0.2">
      <c r="B6" s="4" t="s">
        <v>2</v>
      </c>
      <c r="C6" s="4" t="s">
        <v>3</v>
      </c>
      <c r="D6" s="4" t="s">
        <v>4</v>
      </c>
      <c r="E6" s="4" t="s">
        <v>5</v>
      </c>
      <c r="F6" s="4" t="s">
        <v>6</v>
      </c>
    </row>
    <row r="7" spans="2:14" x14ac:dyDescent="0.2">
      <c r="B7" s="5" t="s">
        <v>7</v>
      </c>
      <c r="C7" s="6">
        <f>SUMIFS('All States'!$E$4:$E$627,'All States'!$C$4:$C$627,"UP")</f>
        <v>231</v>
      </c>
      <c r="D7" s="7">
        <f>SUMIFS('All States'!$F$4:$F$627,'All States'!$C$4:$C$627,"UP")</f>
        <v>1771.0800000000004</v>
      </c>
      <c r="E7" s="8">
        <f>SUMIFS('All States'!$U$4:$U$627,'All States'!$C$4:$C$627,"UP")</f>
        <v>114.37850024999995</v>
      </c>
      <c r="F7" s="7">
        <f>SUMIFS('All States'!$M$4:$M$627,'All States'!$C$4:$C$627,"UP")</f>
        <v>23156.964999999997</v>
      </c>
    </row>
    <row r="8" spans="2:14" x14ac:dyDescent="0.2">
      <c r="B8" s="5" t="s">
        <v>8</v>
      </c>
      <c r="C8" s="6">
        <f>SUMIFS('All States'!$E$4:$E$627,'All States'!$C$4:$C$627,"MH")</f>
        <v>136</v>
      </c>
      <c r="D8" s="7">
        <f>SUMIFS('All States'!$F$4:$F$627,'All States'!$C$4:$C$627,"MH")</f>
        <v>33158.330999999998</v>
      </c>
      <c r="E8" s="8">
        <f>SUMIFS('All States'!$U$4:$U$627,'All States'!$C$4:$C$627,"MH")</f>
        <v>115.34128425000002</v>
      </c>
      <c r="F8" s="7">
        <f>SUMIFS('All States'!$M$4:$M$627,'All States'!$C$4:$C$627,"MH")</f>
        <v>3804.11</v>
      </c>
    </row>
    <row r="9" spans="2:14" x14ac:dyDescent="0.2">
      <c r="B9" s="5" t="s">
        <v>9</v>
      </c>
      <c r="C9" s="6">
        <f>SUMIFS('All States'!$E$4:$E$627,'All States'!$C$4:$C$627,"MP")</f>
        <v>98</v>
      </c>
      <c r="D9" s="7">
        <f>SUMIFS('All States'!$F$4:$F$627,'All States'!$C$4:$C$627,"MP")</f>
        <v>16771.93</v>
      </c>
      <c r="E9" s="8">
        <f>SUMIFS('All States'!$U$4:$U$627,'All States'!$C$4:$C$627,"MP")</f>
        <v>35.876301899999987</v>
      </c>
      <c r="F9" s="7">
        <f>SUMIFS('All States'!$M$4:$M$627,'All States'!$C$4:$C$627,"MP")</f>
        <v>17652.809999999998</v>
      </c>
    </row>
    <row r="10" spans="2:14" x14ac:dyDescent="0.2">
      <c r="B10" s="5" t="s">
        <v>10</v>
      </c>
      <c r="C10" s="6">
        <f>SUMIFS('All States'!$E$4:$E$627,'All States'!$C$4:$C$627,"GJ")</f>
        <v>102</v>
      </c>
      <c r="D10" s="7">
        <f>SUMIFS('All States'!$F$4:$F$627,'All States'!$C$4:$C$627,"GJ")</f>
        <v>627.69000000000005</v>
      </c>
      <c r="E10" s="8">
        <f>SUMIFS('All States'!$U$4:$U$627,'All States'!$C$4:$C$627,"GJ")</f>
        <v>122.57734335000001</v>
      </c>
      <c r="F10" s="7">
        <f>SUMIFS('All States'!$M$4:$M$627,'All States'!$C$4:$C$627,"GJ")</f>
        <v>2130.0349999999999</v>
      </c>
    </row>
    <row r="11" spans="2:14" x14ac:dyDescent="0.2">
      <c r="B11" s="5" t="s">
        <v>11</v>
      </c>
      <c r="C11" s="6">
        <f>SUMIFS('All States'!$E$4:$E$627,'All States'!$C$4:$C$627,"PB")</f>
        <v>82</v>
      </c>
      <c r="D11" s="7">
        <f>SUMIFS('All States'!$F$4:$F$627,'All States'!$C$4:$C$627,"PB")</f>
        <v>1718.2589999999998</v>
      </c>
      <c r="E11" s="8">
        <f>SUMIFS('All States'!$U$4:$U$627,'All States'!$C$4:$C$627,"PB")</f>
        <v>24.957120000000003</v>
      </c>
      <c r="F11" s="7">
        <f>SUMIFS('All States'!$M$4:$M$627,'All States'!$C$4:$C$627,"PB")</f>
        <v>13795.865000000003</v>
      </c>
    </row>
    <row r="12" spans="2:14" x14ac:dyDescent="0.2">
      <c r="B12" s="5" t="s">
        <v>12</v>
      </c>
      <c r="C12" s="6">
        <f>SUMIFS('All States'!$E$4:$E$627,'All States'!$C$4:$C$627,"HR")</f>
        <v>68</v>
      </c>
      <c r="D12" s="7">
        <f>SUMIFS('All States'!$F$4:$F$627,'All States'!$C$4:$C$627,"HR")</f>
        <v>525.1</v>
      </c>
      <c r="E12" s="8">
        <f>SUMIFS('All States'!$U$4:$U$627,'All States'!$C$4:$C$627,"HR")</f>
        <v>52.515072000000004</v>
      </c>
      <c r="F12" s="7">
        <f>SUMIFS('All States'!$M$4:$M$627,'All States'!$C$4:$C$627,"HR")</f>
        <v>6881.1374999999998</v>
      </c>
    </row>
    <row r="13" spans="2:14" x14ac:dyDescent="0.2">
      <c r="B13" s="5" t="s">
        <v>13</v>
      </c>
      <c r="C13" s="6">
        <f>SUMIFS('All States'!$E$4:$E$627,'All States'!$C$4:$C$627,"AP")</f>
        <v>61</v>
      </c>
      <c r="D13" s="7">
        <f>SUMIFS('All States'!$F$4:$F$627,'All States'!$C$4:$C$627,"AP")</f>
        <v>704.25</v>
      </c>
      <c r="E13" s="8">
        <f>SUMIFS('All States'!$U$4:$U$627,'All States'!$C$4:$C$627,"AP")</f>
        <v>20.611827899999994</v>
      </c>
      <c r="F13" s="7">
        <f>SUMIFS('All States'!$M$4:$M$627,'All States'!$C$4:$C$627,"AP")</f>
        <v>4371.9799999999996</v>
      </c>
    </row>
    <row r="14" spans="2:14" x14ac:dyDescent="0.2">
      <c r="B14" s="5" t="s">
        <v>14</v>
      </c>
      <c r="C14" s="6">
        <f>SUMIFS('All States'!$E$4:$E$627,'All States'!$C$4:$C$627,"TN")</f>
        <v>53</v>
      </c>
      <c r="D14" s="7">
        <f>SUMIFS('All States'!$F$4:$F$627,'All States'!$C$4:$C$627,"TN")</f>
        <v>544.94000000000005</v>
      </c>
      <c r="E14" s="8">
        <f>SUMIFS('All States'!$U$4:$U$627,'All States'!$C$4:$C$627,"TN")</f>
        <v>40.129321049999994</v>
      </c>
      <c r="F14" s="7">
        <f>SUMIFS('All States'!$M$4:$M$627,'All States'!$C$4:$C$627,"TN")</f>
        <v>3933.8600000000006</v>
      </c>
    </row>
    <row r="15" spans="2:14" x14ac:dyDescent="0.2">
      <c r="B15" s="5" t="s">
        <v>15</v>
      </c>
      <c r="C15" s="6">
        <f>SUMIFS('All States'!$E$4:$E$627,'All States'!$C$4:$C$627,"KA")</f>
        <v>37</v>
      </c>
      <c r="D15" s="7">
        <f>SUMIFS('All States'!$F$4:$F$627,'All States'!$C$4:$C$627,"KA")</f>
        <v>201.02799999999999</v>
      </c>
      <c r="E15" s="8">
        <f>SUMIFS('All States'!$U$4:$U$627,'All States'!$C$4:$C$627,"KA")</f>
        <v>45.800447999999989</v>
      </c>
      <c r="F15" s="7">
        <f>SUMIFS('All States'!$M$4:$M$627,'All States'!$C$4:$C$627,"KA")</f>
        <v>4502.2199999999993</v>
      </c>
    </row>
    <row r="16" spans="2:14" x14ac:dyDescent="0.2">
      <c r="B16" s="5" t="s">
        <v>16</v>
      </c>
      <c r="C16" s="6">
        <f>SUMIFS('All States'!$E$4:$E$627,'All States'!$C$4:$C$627,"RJ")</f>
        <v>47</v>
      </c>
      <c r="D16" s="7">
        <f>SUMIFS('All States'!$F$4:$F$627,'All States'!$C$4:$C$627,"RJ")</f>
        <v>373.98800000000006</v>
      </c>
      <c r="E16" s="8">
        <f>SUMIFS('All States'!$U$4:$U$627,'All States'!$C$4:$C$627,"RJ")</f>
        <v>42.829092299999999</v>
      </c>
      <c r="F16" s="7">
        <f>SUMIFS('All States'!$M$4:$M$627,'All States'!$C$4:$C$627,"RJ")</f>
        <v>6423.3550000000014</v>
      </c>
    </row>
    <row r="17" spans="2:14" x14ac:dyDescent="0.2">
      <c r="B17" s="5" t="s">
        <v>17</v>
      </c>
      <c r="C17" s="6">
        <f>SUMIFS('All States'!$E$4:$E$627,'All States'!$C$4:$C$627,"TE")</f>
        <v>48</v>
      </c>
      <c r="D17" s="7">
        <f>SUMIFS('All States'!$F$4:$F$627,'All States'!$C$4:$C$627,"TE")</f>
        <v>456.17999999999995</v>
      </c>
      <c r="E17" s="8">
        <f>SUMIFS('All States'!$U$4:$U$627,'All States'!$C$4:$C$627,"TE")</f>
        <v>21.346078950000003</v>
      </c>
      <c r="F17" s="7">
        <f>SUMIFS('All States'!$M$4:$M$627,'All States'!$C$4:$C$627,"TE")</f>
        <v>8397.1350000000002</v>
      </c>
    </row>
    <row r="18" spans="2:14" x14ac:dyDescent="0.2">
      <c r="B18" s="5" t="s">
        <v>18</v>
      </c>
      <c r="C18" s="6">
        <f>SUMIFS('All States'!$E$4:$E$627,'All States'!$C$4:$C$627,"BR")</f>
        <v>35</v>
      </c>
      <c r="D18" s="7">
        <f>SUMIFS('All States'!$F$4:$F$627,'All States'!$C$4:$C$627,"BR")</f>
        <v>529.6</v>
      </c>
      <c r="E18" s="8">
        <f>SUMIFS('All States'!$U$4:$U$627,'All States'!$C$4:$C$627,"BR")</f>
        <v>21.285847499999988</v>
      </c>
      <c r="F18" s="7">
        <f>SUMIFS('All States'!$M$4:$M$627,'All States'!$C$4:$C$627,"BR")</f>
        <v>9592.4100000000017</v>
      </c>
    </row>
    <row r="19" spans="2:14" x14ac:dyDescent="0.2">
      <c r="B19" s="5" t="s">
        <v>19</v>
      </c>
      <c r="C19" s="6">
        <f>SUMIFS('All States'!$E$4:$E$627,'All States'!$C$4:$C$627,"OD")</f>
        <v>26</v>
      </c>
      <c r="D19" s="7">
        <f>SUMIFS('All States'!$F$4:$F$627,'All States'!$C$4:$C$627,"OD")</f>
        <v>194.6</v>
      </c>
      <c r="E19" s="8">
        <f>SUMIFS('All States'!$U$4:$U$627,'All States'!$C$4:$C$627,"OD")</f>
        <v>14.076062399999994</v>
      </c>
      <c r="F19" s="7">
        <f>SUMIFS('All States'!$M$4:$M$627,'All States'!$C$4:$C$627,"OD")</f>
        <v>4139.5200000000004</v>
      </c>
    </row>
    <row r="20" spans="2:14" x14ac:dyDescent="0.2">
      <c r="B20" s="5" t="s">
        <v>20</v>
      </c>
      <c r="C20" s="6">
        <f>SUMIFS('All States'!$E$4:$E$627,'All States'!$C$4:$C$627,"CG")</f>
        <v>27</v>
      </c>
      <c r="D20" s="7">
        <f>SUMIFS('All States'!$F$4:$F$627,'All States'!$C$4:$C$627,"CG")</f>
        <v>162.70000000000002</v>
      </c>
      <c r="E20" s="8">
        <f>SUMIFS('All States'!$U$4:$U$627,'All States'!$C$4:$C$627,"CG")</f>
        <v>2.8055752499999995</v>
      </c>
      <c r="F20" s="7">
        <f>SUMIFS('All States'!$M$4:$M$627,'All States'!$C$4:$C$627,"CG")</f>
        <v>-69.349999999999994</v>
      </c>
    </row>
    <row r="21" spans="2:14" x14ac:dyDescent="0.2">
      <c r="B21" s="5" t="s">
        <v>21</v>
      </c>
      <c r="C21" s="6">
        <f>SUMIFS('All States'!$E$4:$E$627,'All States'!$C$4:$C$627,"UK")</f>
        <v>15</v>
      </c>
      <c r="D21" s="7">
        <f>SUMIFS('All States'!$F$4:$F$627,'All States'!$C$4:$C$627,"UK")</f>
        <v>2960.32</v>
      </c>
      <c r="E21" s="8">
        <f>SUMIFS('All States'!$U$4:$U$627,'All States'!$C$4:$C$627,"UK")</f>
        <v>5.9043379499999995</v>
      </c>
      <c r="F21" s="7">
        <f>SUMIFS('All States'!$M$4:$M$627,'All States'!$C$4:$C$627,"UK")</f>
        <v>598.54</v>
      </c>
    </row>
    <row r="22" spans="2:14" x14ac:dyDescent="0.2">
      <c r="B22" s="5" t="s">
        <v>22</v>
      </c>
      <c r="C22" s="6">
        <f>SUMIFS('All States'!$E$4:$E$627,'All States'!$C$4:$C$627,"WB")</f>
        <v>14</v>
      </c>
      <c r="D22" s="7">
        <f>SUMIFS('All States'!$F$4:$F$627,'All States'!$C$4:$C$627,"WB")</f>
        <v>73.900000000000006</v>
      </c>
      <c r="E22" s="8">
        <f>SUMIFS('All States'!$U$4:$U$627,'All States'!$C$4:$C$627,"WB")</f>
        <v>12.092528549999997</v>
      </c>
      <c r="F22" s="7">
        <f>SUMIFS('All States'!$M$4:$M$627,'All States'!$C$4:$C$627,"WB")</f>
        <v>-36.5</v>
      </c>
    </row>
    <row r="23" spans="2:14" x14ac:dyDescent="0.2">
      <c r="B23" s="5" t="s">
        <v>23</v>
      </c>
      <c r="C23" s="6">
        <f>SUMIFS('All States'!$E$4:$E$627,'All States'!$C$4:$C$627,"JH")</f>
        <v>5</v>
      </c>
      <c r="D23" s="7">
        <f>SUMIFS('All States'!$F$4:$F$627,'All States'!$C$4:$C$627,"JH")</f>
        <v>161</v>
      </c>
      <c r="E23" s="8">
        <f>SUMIFS('All States'!$U$4:$U$627,'All States'!$C$4:$C$627,"JH")</f>
        <v>14.505603749999997</v>
      </c>
      <c r="F23" s="7">
        <f>SUMIFS('All States'!$M$4:$M$627,'All States'!$C$4:$C$627,"JH")</f>
        <v>1727.8800000000003</v>
      </c>
    </row>
    <row r="24" spans="2:14" x14ac:dyDescent="0.2">
      <c r="B24" s="5" t="s">
        <v>24</v>
      </c>
      <c r="C24" s="6">
        <f>SUMIFS('All States'!$E$4:$E$627,'All States'!$C$4:$C$627,"DL")</f>
        <v>8</v>
      </c>
      <c r="D24" s="7">
        <f>SUMIFS('All States'!$F$4:$F$627,'All States'!$C$4:$C$627,"DL")</f>
        <v>50.3</v>
      </c>
      <c r="E24" s="8">
        <f>SUMIFS('All States'!$U$4:$U$627,'All States'!$C$4:$C$627,"DL")</f>
        <v>54.279528749999997</v>
      </c>
      <c r="F24" s="7">
        <f>SUMIFS('All States'!$M$4:$M$627,'All States'!$C$4:$C$627,"DL")</f>
        <v>0</v>
      </c>
    </row>
    <row r="25" spans="2:14" x14ac:dyDescent="0.2">
      <c r="B25" s="5" t="s">
        <v>25</v>
      </c>
      <c r="C25" s="6">
        <f>SUMIFS('All States'!$E$4:$E$627,'All States'!$C$4:$C$627,"AS")</f>
        <v>6</v>
      </c>
      <c r="D25" s="7">
        <f>SUMIFS('All States'!$F$4:$F$627,'All States'!$C$4:$C$627,"AS")</f>
        <v>63.5</v>
      </c>
      <c r="E25" s="8">
        <f>SUMIFS('All States'!$U$4:$U$627,'All States'!$C$4:$C$627,"AS")</f>
        <v>3.1972682999999988</v>
      </c>
      <c r="F25" s="7">
        <f>SUMIFS('All States'!$M$4:$M$627,'All States'!$C$4:$C$627,"AS")</f>
        <v>2312.6849999999999</v>
      </c>
    </row>
    <row r="26" spans="2:14" x14ac:dyDescent="0.2">
      <c r="B26" s="5" t="s">
        <v>26</v>
      </c>
      <c r="C26" s="6">
        <f>SUMIFS('All States'!$E$4:$E$627,'All States'!$C$4:$C$627,"KL")</f>
        <v>5</v>
      </c>
      <c r="D26" s="7">
        <f>SUMIFS('All States'!$F$4:$F$627,'All States'!$C$4:$C$627,"KL")</f>
        <v>29.8</v>
      </c>
      <c r="E26" s="8">
        <f>SUMIFS('All States'!$U$4:$U$627,'All States'!$C$4:$C$627,"KL")</f>
        <v>20.025327449999999</v>
      </c>
      <c r="F26" s="7">
        <f>SUMIFS('All States'!$M$4:$M$627,'All States'!$C$4:$C$627,"KL")</f>
        <v>216.72</v>
      </c>
    </row>
    <row r="27" spans="2:14" x14ac:dyDescent="0.2">
      <c r="B27" s="5" t="s">
        <v>27</v>
      </c>
      <c r="C27" s="6">
        <f>SUMIFS('All States'!$E$4:$E$627,'All States'!$C$4:$C$627,"CH")</f>
        <v>1</v>
      </c>
      <c r="D27" s="7">
        <f>SUMIFS('All States'!$F$4:$F$627,'All States'!$C$4:$C$627,"CH")</f>
        <v>20</v>
      </c>
      <c r="E27" s="8">
        <f>SUMIFS('All States'!$U$4:$U$627,'All States'!$C$4:$C$627,"CH")</f>
        <v>3.1210415999999999</v>
      </c>
      <c r="F27" s="7">
        <f>SUMIFS('All States'!$M$4:$M$627,'All States'!$C$4:$C$627,"CH")</f>
        <v>1.35</v>
      </c>
    </row>
    <row r="28" spans="2:14" x14ac:dyDescent="0.2">
      <c r="B28" s="5" t="s">
        <v>28</v>
      </c>
      <c r="C28" s="6">
        <f>SUMIFS('All States'!$E$4:$E$627,'All States'!$C$4:$C$627,"GA")</f>
        <v>1</v>
      </c>
      <c r="D28" s="7">
        <f>SUMIFS('All States'!$F$4:$F$627,'All States'!$C$4:$C$627,"GA")</f>
        <v>0.5</v>
      </c>
      <c r="E28" s="8">
        <f>SUMIFS('All States'!$U$4:$U$627,'All States'!$C$4:$C$627,"GA")</f>
        <v>1.4078540999999998</v>
      </c>
      <c r="F28" s="7">
        <f>SUMIFS('All States'!$M$4:$M$627,'All States'!$C$4:$C$627,"GA")</f>
        <v>21.39</v>
      </c>
    </row>
    <row r="29" spans="2:14" x14ac:dyDescent="0.2">
      <c r="B29" s="5" t="s">
        <v>29</v>
      </c>
      <c r="C29" s="6">
        <f>SUMIFS('All States'!$E$4:$E$627,'All States'!$C$4:$C$627,"HP")</f>
        <v>5</v>
      </c>
      <c r="D29" s="7">
        <f>SUMIFS('All States'!$F$4:$F$627,'All States'!$C$4:$C$627,"HP")</f>
        <v>37.15</v>
      </c>
      <c r="E29" s="8">
        <f>SUMIFS('All States'!$U$4:$U$627,'All States'!$C$4:$C$627,"HP")</f>
        <v>2.5497851999999996</v>
      </c>
      <c r="F29" s="7">
        <f>SUMIFS('All States'!$M$4:$M$627,'All States'!$C$4:$C$627,"HP")</f>
        <v>717.3599999999999</v>
      </c>
    </row>
    <row r="30" spans="2:14" x14ac:dyDescent="0.2">
      <c r="B30" s="5" t="s">
        <v>30</v>
      </c>
      <c r="C30" s="6">
        <f>SUMIFS('All States'!$E$4:$E$627,'All States'!$C$4:$C$627,"JK")</f>
        <v>1</v>
      </c>
      <c r="D30" s="7">
        <f>SUMIFS('All States'!$F$4:$F$627,'All States'!$C$4:$C$627,"JK")</f>
        <v>1</v>
      </c>
      <c r="E30" s="8">
        <f>SUMIFS('All States'!$U$4:$U$627,'All States'!$C$4:$C$627,"JK")</f>
        <v>0.375</v>
      </c>
      <c r="F30" s="7">
        <f>SUMIFS('All States'!$M$4:$M$627,'All States'!$C$4:$C$627,"JK")</f>
        <v>843.64499999999998</v>
      </c>
    </row>
    <row r="31" spans="2:14" ht="15" customHeight="1" x14ac:dyDescent="0.2">
      <c r="B31" s="78" t="s">
        <v>31</v>
      </c>
      <c r="C31" s="78"/>
      <c r="D31" s="78"/>
      <c r="E31" s="78"/>
      <c r="F31" s="78"/>
      <c r="G31" s="78"/>
      <c r="H31" s="78"/>
      <c r="I31" s="78"/>
      <c r="J31" s="78"/>
      <c r="K31" s="78"/>
      <c r="L31" s="78"/>
      <c r="M31" s="78"/>
      <c r="N31" s="78"/>
    </row>
    <row r="34" spans="2:14" ht="21.75" customHeight="1" x14ac:dyDescent="0.2">
      <c r="B34" s="77" t="s">
        <v>32</v>
      </c>
      <c r="C34" s="77"/>
      <c r="D34" s="77"/>
      <c r="E34" s="77"/>
      <c r="F34" s="77"/>
      <c r="G34" s="77"/>
      <c r="H34" s="77"/>
      <c r="I34" s="77"/>
      <c r="J34" s="77"/>
      <c r="K34" s="77"/>
      <c r="L34" s="77"/>
      <c r="M34" s="77"/>
      <c r="N34" s="77"/>
    </row>
    <row r="35" spans="2:14" x14ac:dyDescent="0.2">
      <c r="B35" s="9" t="s">
        <v>33</v>
      </c>
    </row>
    <row r="36" spans="2:14" ht="27.75" customHeight="1" x14ac:dyDescent="0.2">
      <c r="B36" s="4" t="s">
        <v>34</v>
      </c>
      <c r="C36" s="4" t="s">
        <v>35</v>
      </c>
      <c r="D36" s="4" t="s">
        <v>36</v>
      </c>
    </row>
    <row r="37" spans="2:14" x14ac:dyDescent="0.2">
      <c r="B37" s="10">
        <v>1</v>
      </c>
      <c r="C37" s="10" t="s">
        <v>37</v>
      </c>
      <c r="D37" s="11">
        <f>COUNTIF('CBG Plants'!$K$2:$K$1216,$C37&amp;"*")</f>
        <v>50</v>
      </c>
    </row>
    <row r="38" spans="2:14" x14ac:dyDescent="0.2">
      <c r="B38" s="12">
        <v>2</v>
      </c>
      <c r="C38" s="12" t="s">
        <v>38</v>
      </c>
      <c r="D38" s="13">
        <f>COUNTIF('CBG Plants'!$K$2:$K$1216,$C38&amp;"*")</f>
        <v>13</v>
      </c>
    </row>
    <row r="39" spans="2:14" x14ac:dyDescent="0.2">
      <c r="B39" s="5">
        <v>3</v>
      </c>
      <c r="C39" s="5" t="s">
        <v>39</v>
      </c>
      <c r="D39" s="6">
        <f>COUNTIF('CBG Plants'!$K$2:$K$1216,$C39&amp;"*")</f>
        <v>13</v>
      </c>
    </row>
    <row r="40" spans="2:14" x14ac:dyDescent="0.2">
      <c r="B40" s="5">
        <v>4</v>
      </c>
      <c r="C40" s="5" t="s">
        <v>40</v>
      </c>
      <c r="D40" s="6">
        <f>COUNTIF('CBG Plants'!$K$2:$K$1216,$C40&amp;"*")</f>
        <v>11</v>
      </c>
    </row>
    <row r="41" spans="2:14" x14ac:dyDescent="0.2">
      <c r="B41" s="5">
        <v>5</v>
      </c>
      <c r="C41" s="5" t="s">
        <v>41</v>
      </c>
      <c r="D41" s="6">
        <f>COUNTIF('CBG Plants'!$K$2:$K$1216,$C41&amp;"*")</f>
        <v>10</v>
      </c>
    </row>
    <row r="43" spans="2:14" x14ac:dyDescent="0.2">
      <c r="B43" s="9" t="s">
        <v>42</v>
      </c>
    </row>
    <row r="44" spans="2:14" ht="27.75" customHeight="1" x14ac:dyDescent="0.2">
      <c r="B44" s="4" t="s">
        <v>34</v>
      </c>
      <c r="C44" s="4" t="s">
        <v>35</v>
      </c>
      <c r="D44" s="4" t="s">
        <v>43</v>
      </c>
    </row>
    <row r="45" spans="2:14" x14ac:dyDescent="0.2">
      <c r="B45" s="10">
        <v>1</v>
      </c>
      <c r="C45" s="10" t="s">
        <v>37</v>
      </c>
      <c r="D45" s="14">
        <f>SUMIF('CBG Plants'!$K$2:$K$1216,$C45&amp;"*",'CBG Plants'!$AA$2:$AA$1216)</f>
        <v>1056.2</v>
      </c>
    </row>
    <row r="46" spans="2:14" x14ac:dyDescent="0.2">
      <c r="B46" s="12">
        <v>2</v>
      </c>
      <c r="C46" s="12" t="s">
        <v>44</v>
      </c>
      <c r="D46" s="15">
        <f>SUMIF('CBG Plants'!$K$2:$K$1216,$C46&amp;"*",'CBG Plants'!$AA$2:$AA$1216)</f>
        <v>422</v>
      </c>
    </row>
    <row r="47" spans="2:14" x14ac:dyDescent="0.2">
      <c r="B47" s="5">
        <v>3</v>
      </c>
      <c r="C47" s="5" t="s">
        <v>45</v>
      </c>
      <c r="D47" s="7">
        <f>SUMIF('CBG Plants'!$K$2:$K$1216,$C47&amp;"*",'CBG Plants'!$AA$2:$AA$1216)</f>
        <v>294</v>
      </c>
    </row>
    <row r="48" spans="2:14" x14ac:dyDescent="0.2">
      <c r="B48" s="5">
        <v>4</v>
      </c>
      <c r="C48" s="5" t="s">
        <v>46</v>
      </c>
      <c r="D48" s="7">
        <f>SUMIF('CBG Plants'!$K$2:$K$1216,$C48&amp;"*",'CBG Plants'!$AA$2:$AA$1216)</f>
        <v>200</v>
      </c>
    </row>
    <row r="49" spans="2:14" x14ac:dyDescent="0.2">
      <c r="B49" s="5">
        <v>5</v>
      </c>
      <c r="C49" s="5" t="s">
        <v>47</v>
      </c>
      <c r="D49" s="7">
        <f>SUMIF('CBG Plants'!$K$2:$K$1216,$C49&amp;"*",'CBG Plants'!$AA$2:$AA$1216)</f>
        <v>200</v>
      </c>
    </row>
    <row r="51" spans="2:14" ht="13.5" customHeight="1" x14ac:dyDescent="0.2">
      <c r="B51" s="61"/>
      <c r="C51" s="61"/>
      <c r="D51" s="61"/>
      <c r="E51" s="61"/>
      <c r="F51" s="61"/>
      <c r="G51" s="61"/>
      <c r="H51" s="61"/>
      <c r="I51" s="61"/>
      <c r="J51" s="61"/>
      <c r="K51" s="61"/>
      <c r="L51" s="61"/>
      <c r="M51" s="61"/>
      <c r="N51" s="61"/>
    </row>
    <row r="55" spans="2:14" ht="21.75" customHeight="1" x14ac:dyDescent="0.2">
      <c r="B55" s="77" t="s">
        <v>48</v>
      </c>
      <c r="C55" s="77"/>
      <c r="D55" s="77"/>
      <c r="E55" s="77"/>
      <c r="F55" s="77"/>
      <c r="G55" s="77"/>
      <c r="H55" s="77"/>
      <c r="I55" s="77"/>
      <c r="J55" s="77"/>
      <c r="K55" s="77"/>
      <c r="L55" s="77"/>
      <c r="M55" s="77"/>
      <c r="N55" s="77"/>
    </row>
    <row r="56" spans="2:14" ht="27.75" customHeight="1" x14ac:dyDescent="0.2">
      <c r="B56" s="4" t="s">
        <v>34</v>
      </c>
      <c r="C56" s="4" t="s">
        <v>49</v>
      </c>
      <c r="D56" s="4" t="s">
        <v>2</v>
      </c>
      <c r="E56" s="4" t="s">
        <v>50</v>
      </c>
      <c r="F56" s="4" t="s">
        <v>51</v>
      </c>
      <c r="G56" s="4" t="s">
        <v>52</v>
      </c>
      <c r="H56" s="4" t="s">
        <v>53</v>
      </c>
      <c r="I56" s="4" t="s">
        <v>54</v>
      </c>
      <c r="L56" s="16" t="s">
        <v>55</v>
      </c>
    </row>
    <row r="57" spans="2:14" x14ac:dyDescent="0.2">
      <c r="B57" s="10">
        <v>1</v>
      </c>
      <c r="C57" s="10" t="s">
        <v>56</v>
      </c>
      <c r="D57" s="10" t="s">
        <v>8</v>
      </c>
      <c r="E57" s="17">
        <f>0.4*(F57-MIN('All States'!$U$4:$U$627))/(MAX('All States'!$U$4:$U$627)-MIN('All States'!$U$4:$U$627))+0.35*(G57-MIN('All States'!$M$4:$M$627))/(MAX('All States'!$M$4:$M$627)-MIN('All States'!$M$4:$M$627))+0.25*(H57="High")+0.1*(LEFT(INDEX('All States'!$Z$4:$Z$627,$L57),11)="Operational")</f>
        <v>0.86006205273788616</v>
      </c>
      <c r="F57" s="18">
        <f>INDEX('All States'!$U$4:$U$627,$L57)</f>
        <v>30.464987100000002</v>
      </c>
      <c r="G57" s="14">
        <f>INDEX('All States'!$M$4:$M$627,$L57)</f>
        <v>39.06</v>
      </c>
      <c r="H57" s="10" t="str">
        <f>INDEX('All States'!$AK$4:$AK$627,$L57)</f>
        <v>High</v>
      </c>
      <c r="I57" s="11">
        <f>INDEX('All States'!$E$4:$E$627,$L57)</f>
        <v>3</v>
      </c>
      <c r="L57" s="19">
        <f>SUMPRODUCT(('All States'!$C$4:$C$627=INDEX(Assumptions!$B$92:$B$115,MATCH($D57,Assumptions!$C$92:$C$115,0)))*('All States'!$D$4:$D$627=$C57)*ROW('All States'!$C$4:$C$627))-3</f>
        <v>198</v>
      </c>
    </row>
    <row r="58" spans="2:14" x14ac:dyDescent="0.2">
      <c r="B58" s="12">
        <v>2</v>
      </c>
      <c r="C58" s="12" t="s">
        <v>57</v>
      </c>
      <c r="D58" s="12" t="s">
        <v>10</v>
      </c>
      <c r="E58" s="20">
        <f>0.4*(F58-MIN('All States'!$U$4:$U$627))/(MAX('All States'!$U$4:$U$627)-MIN('All States'!$U$4:$U$627))+0.35*(G58-MIN('All States'!$M$4:$M$627))/(MAX('All States'!$M$4:$M$627)-MIN('All States'!$M$4:$M$627))+0.25*(H58="High")+0.1*(LEFT(INDEX('All States'!$Z$4:$Z$627,$L58),11)="Operational")</f>
        <v>0.73518165906890576</v>
      </c>
      <c r="F58" s="21">
        <f>INDEX('All States'!$U$4:$U$627,$L58)</f>
        <v>16.844178299999999</v>
      </c>
      <c r="G58" s="15">
        <f>INDEX('All States'!$M$4:$M$627,$L58)</f>
        <v>261.17</v>
      </c>
      <c r="H58" s="12" t="str">
        <f>INDEX('All States'!$AK$4:$AK$627,$L58)</f>
        <v>High</v>
      </c>
      <c r="I58" s="13">
        <f>INDEX('All States'!$E$4:$E$627,$L58)</f>
        <v>4</v>
      </c>
      <c r="L58" s="19">
        <f>SUMPRODUCT(('All States'!$C$4:$C$627=INDEX(Assumptions!$B$92:$B$115,MATCH($D58,Assumptions!$C$92:$C$115,0)))*('All States'!$D$4:$D$627=$C58)*ROW('All States'!$C$4:$C$627))-3</f>
        <v>34</v>
      </c>
    </row>
    <row r="59" spans="2:14" x14ac:dyDescent="0.2">
      <c r="B59" s="5">
        <v>3</v>
      </c>
      <c r="C59" s="5" t="s">
        <v>58</v>
      </c>
      <c r="D59" s="5" t="s">
        <v>8</v>
      </c>
      <c r="E59" s="22">
        <f>0.4*(F59-MIN('All States'!$U$4:$U$627))/(MAX('All States'!$U$4:$U$627)-MIN('All States'!$U$4:$U$627))+0.35*(G59-MIN('All States'!$M$4:$M$627))/(MAX('All States'!$M$4:$M$627)-MIN('All States'!$M$4:$M$627))+0.25*(H59="High")+0.1*(LEFT(INDEX('All States'!$Z$4:$Z$627,$L59),11)="Operational")</f>
        <v>0.70971076330931127</v>
      </c>
      <c r="F59" s="8">
        <f>INDEX('All States'!$U$4:$U$627,$L59)</f>
        <v>5.4730202999999999</v>
      </c>
      <c r="G59" s="7">
        <f>INDEX('All States'!$M$4:$M$627,$L59)</f>
        <v>770.8950000000001</v>
      </c>
      <c r="H59" s="5" t="str">
        <f>INDEX('All States'!$AK$4:$AK$627,$L59)</f>
        <v>High</v>
      </c>
      <c r="I59" s="6">
        <f>INDEX('All States'!$E$4:$E$627,$L59)</f>
        <v>6</v>
      </c>
      <c r="L59" s="19">
        <f>SUMPRODUCT(('All States'!$C$4:$C$627=INDEX(Assumptions!$B$92:$B$115,MATCH($D59,Assumptions!$C$92:$C$115,0)))*('All States'!$D$4:$D$627=$C59)*ROW('All States'!$C$4:$C$627))-3</f>
        <v>188</v>
      </c>
    </row>
    <row r="60" spans="2:14" x14ac:dyDescent="0.2">
      <c r="B60" s="5">
        <v>4</v>
      </c>
      <c r="C60" s="5" t="s">
        <v>59</v>
      </c>
      <c r="D60" s="5" t="s">
        <v>8</v>
      </c>
      <c r="E60" s="22">
        <f>0.4*(F60-MIN('All States'!$U$4:$U$627))/(MAX('All States'!$U$4:$U$627)-MIN('All States'!$U$4:$U$627))+0.35*(G60-MIN('All States'!$M$4:$M$627))/(MAX('All States'!$M$4:$M$627)-MIN('All States'!$M$4:$M$627))+0.25*(H60="High")+0.1*(LEFT(INDEX('All States'!$Z$4:$Z$627,$L60),11)="Operational")</f>
        <v>0.67763344449274354</v>
      </c>
      <c r="F60" s="8">
        <f>INDEX('All States'!$U$4:$U$627,$L60)</f>
        <v>24.953371650000001</v>
      </c>
      <c r="G60" s="7">
        <f>INDEX('All States'!$M$4:$M$627,$L60)</f>
        <v>-413.99</v>
      </c>
      <c r="H60" s="5" t="str">
        <f>INDEX('All States'!$AK$4:$AK$627,$L60)</f>
        <v>High</v>
      </c>
      <c r="I60" s="6">
        <f>INDEX('All States'!$E$4:$E$627,$L60)</f>
        <v>23</v>
      </c>
      <c r="L60" s="19">
        <f>SUMPRODUCT(('All States'!$C$4:$C$627=INDEX(Assumptions!$B$92:$B$115,MATCH($D60,Assumptions!$C$92:$C$115,0)))*('All States'!$D$4:$D$627=$C60)*ROW('All States'!$C$4:$C$627))-3</f>
        <v>191</v>
      </c>
    </row>
    <row r="61" spans="2:14" x14ac:dyDescent="0.2">
      <c r="B61" s="5">
        <v>5</v>
      </c>
      <c r="C61" s="5" t="s">
        <v>60</v>
      </c>
      <c r="D61" s="5" t="s">
        <v>12</v>
      </c>
      <c r="E61" s="22">
        <f>0.4*(F61-MIN('All States'!$U$4:$U$627))/(MAX('All States'!$U$4:$U$627)-MIN('All States'!$U$4:$U$627))+0.35*(G61-MIN('All States'!$M$4:$M$627))/(MAX('All States'!$M$4:$M$627)-MIN('All States'!$M$4:$M$627))+0.25*(H61="High")+0.1*(LEFT(INDEX('All States'!$Z$4:$Z$627,$L61),11)="Operational")</f>
        <v>0.66727228398434157</v>
      </c>
      <c r="F61" s="8">
        <f>INDEX('All States'!$U$4:$U$627,$L61)</f>
        <v>1.2171452999999999</v>
      </c>
      <c r="G61" s="7">
        <f>INDEX('All States'!$M$4:$M$627,$L61)</f>
        <v>826.21999999999991</v>
      </c>
      <c r="H61" s="5" t="str">
        <f>INDEX('All States'!$AK$4:$AK$627,$L61)</f>
        <v>High</v>
      </c>
      <c r="I61" s="6">
        <f>INDEX('All States'!$E$4:$E$627,$L61)</f>
        <v>6</v>
      </c>
      <c r="L61" s="19">
        <f>SUMPRODUCT(('All States'!$C$4:$C$627=INDEX(Assumptions!$B$92:$B$115,MATCH($D61,Assumptions!$C$92:$C$115,0)))*('All States'!$D$4:$D$627=$C61)*ROW('All States'!$C$4:$C$627))-3</f>
        <v>285</v>
      </c>
    </row>
    <row r="62" spans="2:14" x14ac:dyDescent="0.2">
      <c r="B62" s="5">
        <v>6</v>
      </c>
      <c r="C62" s="5" t="s">
        <v>61</v>
      </c>
      <c r="D62" s="5" t="s">
        <v>10</v>
      </c>
      <c r="E62" s="22">
        <f>0.4*(F62-MIN('All States'!$U$4:$U$627))/(MAX('All States'!$U$4:$U$627)-MIN('All States'!$U$4:$U$627))+0.35*(G62-MIN('All States'!$M$4:$M$627))/(MAX('All States'!$M$4:$M$627)-MIN('All States'!$M$4:$M$627))+0.25*(H62="High")+0.1*(LEFT(INDEX('All States'!$Z$4:$Z$627,$L62),11)="Operational")</f>
        <v>0.66089060785647236</v>
      </c>
      <c r="F62" s="8">
        <f>INDEX('All States'!$U$4:$U$627,$L62)</f>
        <v>14.549574</v>
      </c>
      <c r="G62" s="7">
        <f>INDEX('All States'!$M$4:$M$627,$L62)</f>
        <v>79.38</v>
      </c>
      <c r="H62" s="5" t="str">
        <f>INDEX('All States'!$AK$4:$AK$627,$L62)</f>
        <v>High</v>
      </c>
      <c r="I62" s="6">
        <f>INDEX('All States'!$E$4:$E$627,$L62)</f>
        <v>0</v>
      </c>
      <c r="L62" s="19">
        <f>SUMPRODUCT(('All States'!$C$4:$C$627=INDEX(Assumptions!$B$92:$B$115,MATCH($D62,Assumptions!$C$92:$C$115,0)))*('All States'!$D$4:$D$627=$C62)*ROW('All States'!$C$4:$C$627))-3</f>
        <v>66</v>
      </c>
    </row>
    <row r="63" spans="2:14" x14ac:dyDescent="0.2">
      <c r="B63" s="5">
        <v>7</v>
      </c>
      <c r="C63" s="5" t="s">
        <v>62</v>
      </c>
      <c r="D63" s="5" t="s">
        <v>10</v>
      </c>
      <c r="E63" s="22">
        <f>0.4*(F63-MIN('All States'!$U$4:$U$627))/(MAX('All States'!$U$4:$U$627)-MIN('All States'!$U$4:$U$627))+0.35*(G63-MIN('All States'!$M$4:$M$627))/(MAX('All States'!$M$4:$M$627)-MIN('All States'!$M$4:$M$627))+0.25*(H63="High")+0.1*(LEFT(INDEX('All States'!$Z$4:$Z$627,$L63),11)="Operational")</f>
        <v>0.6451199330958004</v>
      </c>
      <c r="F63" s="8">
        <f>INDEX('All States'!$U$4:$U$627,$L63)</f>
        <v>11.5283409</v>
      </c>
      <c r="G63" s="7">
        <f>INDEX('All States'!$M$4:$M$627,$L63)</f>
        <v>177.75</v>
      </c>
      <c r="H63" s="5" t="str">
        <f>INDEX('All States'!$AK$4:$AK$627,$L63)</f>
        <v>High</v>
      </c>
      <c r="I63" s="6">
        <f>INDEX('All States'!$E$4:$E$627,$L63)</f>
        <v>2</v>
      </c>
      <c r="L63" s="19">
        <f>SUMPRODUCT(('All States'!$C$4:$C$627=INDEX(Assumptions!$B$92:$B$115,MATCH($D63,Assumptions!$C$92:$C$115,0)))*('All States'!$D$4:$D$627=$C63)*ROW('All States'!$C$4:$C$627))-3</f>
        <v>60</v>
      </c>
    </row>
    <row r="64" spans="2:14" x14ac:dyDescent="0.2">
      <c r="B64" s="5">
        <v>8</v>
      </c>
      <c r="C64" s="5" t="s">
        <v>63</v>
      </c>
      <c r="D64" s="5" t="s">
        <v>12</v>
      </c>
      <c r="E64" s="22">
        <f>0.4*(F64-MIN('All States'!$U$4:$U$627))/(MAX('All States'!$U$4:$U$627)-MIN('All States'!$U$4:$U$627))+0.35*(G64-MIN('All States'!$M$4:$M$627))/(MAX('All States'!$M$4:$M$627)-MIN('All States'!$M$4:$M$627))+0.25*(H64="High")+0.1*(LEFT(INDEX('All States'!$Z$4:$Z$627,$L64),11)="Operational")</f>
        <v>0.64363928271134263</v>
      </c>
      <c r="F64" s="8">
        <f>INDEX('All States'!$U$4:$U$627,$L64)</f>
        <v>2.0258775</v>
      </c>
      <c r="G64" s="7">
        <f>INDEX('All States'!$M$4:$M$627,$L64)</f>
        <v>685.23</v>
      </c>
      <c r="H64" s="5" t="str">
        <f>INDEX('All States'!$AK$4:$AK$627,$L64)</f>
        <v>High</v>
      </c>
      <c r="I64" s="6">
        <f>INDEX('All States'!$E$4:$E$627,$L64)</f>
        <v>9</v>
      </c>
      <c r="L64" s="19">
        <f>SUMPRODUCT(('All States'!$C$4:$C$627=INDEX(Assumptions!$B$92:$B$115,MATCH($D64,Assumptions!$C$92:$C$115,0)))*('All States'!$D$4:$D$627=$C64)*ROW('All States'!$C$4:$C$627))-3</f>
        <v>274</v>
      </c>
    </row>
    <row r="65" spans="2:14" x14ac:dyDescent="0.2">
      <c r="B65" s="5">
        <v>9</v>
      </c>
      <c r="C65" s="5" t="s">
        <v>64</v>
      </c>
      <c r="D65" s="5" t="s">
        <v>7</v>
      </c>
      <c r="E65" s="22">
        <f>0.4*(F65-MIN('All States'!$U$4:$U$627))/(MAX('All States'!$U$4:$U$627)-MIN('All States'!$U$4:$U$627))+0.35*(G65-MIN('All States'!$M$4:$M$627))/(MAX('All States'!$M$4:$M$627)-MIN('All States'!$M$4:$M$627))+0.25*(H65="High")+0.1*(LEFT(INDEX('All States'!$Z$4:$Z$627,$L65),11)="Operational")</f>
        <v>0.63337460616163854</v>
      </c>
      <c r="F65" s="8">
        <f>INDEX('All States'!$U$4:$U$627,$L65)</f>
        <v>1.63977225</v>
      </c>
      <c r="G65" s="7">
        <f>INDEX('All States'!$M$4:$M$627,$L65)</f>
        <v>663.84499999999991</v>
      </c>
      <c r="H65" s="5" t="str">
        <f>INDEX('All States'!$AK$4:$AK$627,$L65)</f>
        <v>High</v>
      </c>
      <c r="I65" s="6">
        <f>INDEX('All States'!$E$4:$E$627,$L65)</f>
        <v>2</v>
      </c>
      <c r="L65" s="19">
        <f>SUMPRODUCT(('All States'!$C$4:$C$627=INDEX(Assumptions!$B$92:$B$115,MATCH($D65,Assumptions!$C$92:$C$115,0)))*('All States'!$D$4:$D$627=$C65)*ROW('All States'!$C$4:$C$627))-3</f>
        <v>128</v>
      </c>
    </row>
    <row r="66" spans="2:14" x14ac:dyDescent="0.2">
      <c r="B66" s="5">
        <v>10</v>
      </c>
      <c r="C66" s="5" t="s">
        <v>65</v>
      </c>
      <c r="D66" s="5" t="s">
        <v>7</v>
      </c>
      <c r="E66" s="22">
        <f>0.4*(F66-MIN('All States'!$U$4:$U$627))/(MAX('All States'!$U$4:$U$627)-MIN('All States'!$U$4:$U$627))+0.35*(G66-MIN('All States'!$M$4:$M$627))/(MAX('All States'!$M$4:$M$627)-MIN('All States'!$M$4:$M$627))+0.25*(H66="High")+0.1*(LEFT(INDEX('All States'!$Z$4:$Z$627,$L66),11)="Operational")</f>
        <v>0.63291080657068555</v>
      </c>
      <c r="F66" s="8">
        <f>INDEX('All States'!$U$4:$U$627,$L66)</f>
        <v>1.8294395999999999</v>
      </c>
      <c r="G66" s="7">
        <f>INDEX('All States'!$M$4:$M$627,$L66)</f>
        <v>651.68499999999995</v>
      </c>
      <c r="H66" s="5" t="str">
        <f>INDEX('All States'!$AK$4:$AK$627,$L66)</f>
        <v>High</v>
      </c>
      <c r="I66" s="6">
        <f>INDEX('All States'!$E$4:$E$627,$L66)</f>
        <v>2</v>
      </c>
      <c r="L66" s="19">
        <f>SUMPRODUCT(('All States'!$C$4:$C$627=INDEX(Assumptions!$B$92:$B$115,MATCH($D66,Assumptions!$C$92:$C$115,0)))*('All States'!$D$4:$D$627=$C66)*ROW('All States'!$C$4:$C$627))-3</f>
        <v>159</v>
      </c>
    </row>
    <row r="68" spans="2:14" ht="32.25" customHeight="1" x14ac:dyDescent="0.2">
      <c r="B68" s="78" t="s">
        <v>66</v>
      </c>
      <c r="C68" s="78"/>
      <c r="D68" s="78"/>
      <c r="E68" s="78"/>
      <c r="F68" s="78"/>
      <c r="G68" s="78"/>
      <c r="H68" s="78"/>
      <c r="I68" s="78"/>
      <c r="J68" s="78"/>
      <c r="K68" s="78"/>
      <c r="L68" s="78"/>
      <c r="M68" s="78"/>
      <c r="N68" s="78"/>
    </row>
    <row r="71" spans="2:14" ht="21.75" customHeight="1" x14ac:dyDescent="0.2">
      <c r="B71" s="77" t="s">
        <v>67</v>
      </c>
      <c r="C71" s="77"/>
      <c r="D71" s="77"/>
      <c r="E71" s="77"/>
      <c r="F71" s="77"/>
      <c r="G71" s="77"/>
      <c r="H71" s="77"/>
      <c r="I71" s="77"/>
      <c r="J71" s="77"/>
      <c r="K71" s="77"/>
      <c r="L71" s="77"/>
      <c r="M71" s="77"/>
      <c r="N71" s="77"/>
    </row>
    <row r="72" spans="2:14" ht="27.75" customHeight="1" x14ac:dyDescent="0.2">
      <c r="B72" s="4" t="s">
        <v>34</v>
      </c>
      <c r="C72" s="4" t="s">
        <v>68</v>
      </c>
      <c r="D72" s="4" t="s">
        <v>2</v>
      </c>
      <c r="E72" s="4" t="s">
        <v>69</v>
      </c>
      <c r="F72" s="4" t="s">
        <v>70</v>
      </c>
      <c r="G72" s="4" t="s">
        <v>50</v>
      </c>
      <c r="H72" s="4" t="s">
        <v>51</v>
      </c>
      <c r="I72" s="4" t="s">
        <v>52</v>
      </c>
      <c r="J72" s="4" t="s">
        <v>53</v>
      </c>
      <c r="L72" s="16" t="s">
        <v>55</v>
      </c>
    </row>
    <row r="73" spans="2:14" ht="27.75" customHeight="1" x14ac:dyDescent="0.2">
      <c r="B73" s="10">
        <v>1</v>
      </c>
      <c r="C73" s="23" t="s">
        <v>71</v>
      </c>
      <c r="D73" s="10" t="s">
        <v>7</v>
      </c>
      <c r="E73" s="10" t="s">
        <v>72</v>
      </c>
      <c r="F73" s="23" t="s">
        <v>73</v>
      </c>
      <c r="G73" s="17">
        <f>0.4*(H73-MIN(GAs!$X$4:$X$320))/(MAX(GAs!$X$4:$X$320)-MIN(GAs!$X$4:$X$320))+0.35*(I73-MIN(GAs!$P$4:$P$320))/(MAX(GAs!$P$4:$P$320)-MIN(GAs!$P$4:$P$320))+0.25*(J73="High")+0.1*(LEFT(INDEX(GAs!$AC$4:$AC$320,$L73),11)="Operational")</f>
        <v>0.79175268051677772</v>
      </c>
      <c r="H73" s="18">
        <f>INDEX(GAs!$X$4:$X$320,$L73)</f>
        <v>12.450730649999999</v>
      </c>
      <c r="I73" s="14">
        <f>INDEX(GAs!$P$4:$P$320,$L73)</f>
        <v>3352.4400000000005</v>
      </c>
      <c r="J73" s="10" t="str">
        <f>INDEX(GAs!$AO$4:$AO$320,$L73)</f>
        <v>High</v>
      </c>
      <c r="L73" s="19">
        <f>MATCH($E73,GAs!$D$4:$D$320,0)</f>
        <v>275</v>
      </c>
    </row>
    <row r="74" spans="2:14" ht="27.75" customHeight="1" x14ac:dyDescent="0.2">
      <c r="B74" s="5">
        <v>2</v>
      </c>
      <c r="C74" s="24" t="s">
        <v>74</v>
      </c>
      <c r="D74" s="24" t="s">
        <v>75</v>
      </c>
      <c r="E74" s="5" t="s">
        <v>76</v>
      </c>
      <c r="F74" s="24" t="s">
        <v>77</v>
      </c>
      <c r="G74" s="22">
        <f>0.4*(H74-MIN(GAs!$X$4:$X$320))/(MAX(GAs!$X$4:$X$320)-MIN(GAs!$X$4:$X$320))+0.35*(I74-MIN(GAs!$P$4:$P$320))/(MAX(GAs!$P$4:$P$320)-MIN(GAs!$P$4:$P$320))+0.25*(J74="High")+0.1*(LEFT(INDEX(GAs!$AC$4:$AC$320,$L74),11)="Operational")</f>
        <v>0.66511744541199691</v>
      </c>
      <c r="H74" s="8">
        <f>INDEX(GAs!$X$4:$X$320,$L74)</f>
        <v>25.4956146</v>
      </c>
      <c r="I74" s="7">
        <f>INDEX(GAs!$P$4:$P$320,$L74)</f>
        <v>955.19999999999993</v>
      </c>
      <c r="J74" s="5" t="str">
        <f>INDEX(GAs!$AO$4:$AO$320,$L74)</f>
        <v>High</v>
      </c>
      <c r="L74" s="19">
        <f>MATCH($E74,GAs!$D$4:$D$320,0)</f>
        <v>304</v>
      </c>
    </row>
    <row r="75" spans="2:14" ht="27.75" customHeight="1" x14ac:dyDescent="0.2">
      <c r="B75" s="5">
        <v>3</v>
      </c>
      <c r="C75" s="5" t="s">
        <v>78</v>
      </c>
      <c r="D75" s="24" t="s">
        <v>8</v>
      </c>
      <c r="E75" s="5" t="s">
        <v>79</v>
      </c>
      <c r="F75" s="5" t="s">
        <v>80</v>
      </c>
      <c r="G75" s="22">
        <f>0.4*(H75-MIN(GAs!$X$4:$X$320))/(MAX(GAs!$X$4:$X$320)-MIN(GAs!$X$4:$X$320))+0.35*(I75-MIN(GAs!$P$4:$P$320))/(MAX(GAs!$P$4:$P$320)-MIN(GAs!$P$4:$P$320))+0.25*(J75="High")+0.1*(LEFT(INDEX(GAs!$AC$4:$AC$320,$L75),11)="Operational")</f>
        <v>0.63700898416110785</v>
      </c>
      <c r="H75" s="8">
        <f>INDEX(GAs!$X$4:$X$320,$L75)</f>
        <v>32.206371149999995</v>
      </c>
      <c r="I75" s="7">
        <f>INDEX(GAs!$P$4:$P$320,$L75)</f>
        <v>120.54</v>
      </c>
      <c r="J75" s="5" t="str">
        <f>INDEX(GAs!$AO$4:$AO$320,$L75)</f>
        <v>High</v>
      </c>
      <c r="L75" s="19">
        <f>MATCH($E75,GAs!$D$4:$D$320,0)</f>
        <v>245</v>
      </c>
    </row>
    <row r="76" spans="2:14" ht="27.75" customHeight="1" x14ac:dyDescent="0.2">
      <c r="B76" s="5">
        <v>4</v>
      </c>
      <c r="C76" s="24" t="s">
        <v>81</v>
      </c>
      <c r="D76" s="24" t="s">
        <v>82</v>
      </c>
      <c r="E76" s="5" t="s">
        <v>83</v>
      </c>
      <c r="F76" s="5" t="s">
        <v>80</v>
      </c>
      <c r="G76" s="22">
        <f>0.4*(H76-MIN(GAs!$X$4:$X$320))/(MAX(GAs!$X$4:$X$320)-MIN(GAs!$X$4:$X$320))+0.35*(I76-MIN(GAs!$P$4:$P$320))/(MAX(GAs!$P$4:$P$320)-MIN(GAs!$P$4:$P$320))+0.25*(J76="High")+0.1*(LEFT(INDEX(GAs!$AC$4:$AC$320,$L76),11)="Operational")</f>
        <v>0.62586034380732403</v>
      </c>
      <c r="H76" s="8">
        <f>INDEX(GAs!$X$4:$X$320,$L76)</f>
        <v>4.79357115</v>
      </c>
      <c r="I76" s="7">
        <f>INDEX(GAs!$P$4:$P$320,$L76)</f>
        <v>2174.4650000000001</v>
      </c>
      <c r="J76" s="5" t="str">
        <f>INDEX(GAs!$AO$4:$AO$320,$L76)</f>
        <v>High</v>
      </c>
      <c r="L76" s="19">
        <f>MATCH($E76,GAs!$D$4:$D$320,0)</f>
        <v>270</v>
      </c>
    </row>
    <row r="77" spans="2:14" ht="27.75" customHeight="1" x14ac:dyDescent="0.2">
      <c r="B77" s="5">
        <v>5</v>
      </c>
      <c r="C77" s="24" t="s">
        <v>84</v>
      </c>
      <c r="D77" s="5" t="s">
        <v>8</v>
      </c>
      <c r="E77" s="5" t="s">
        <v>85</v>
      </c>
      <c r="F77" s="5" t="s">
        <v>86</v>
      </c>
      <c r="G77" s="22">
        <f>0.4*(H77-MIN(GAs!$X$4:$X$320))/(MAX(GAs!$X$4:$X$320)-MIN(GAs!$X$4:$X$320))+0.35*(I77-MIN(GAs!$P$4:$P$320))/(MAX(GAs!$P$4:$P$320)-MIN(GAs!$P$4:$P$320))+0.25*(J77="High")+0.1*(LEFT(INDEX(GAs!$AC$4:$AC$320,$L77),11)="Operational")</f>
        <v>0.61660464487287359</v>
      </c>
      <c r="H77" s="8">
        <f>INDEX(GAs!$X$4:$X$320,$L77)</f>
        <v>30.464987100000002</v>
      </c>
      <c r="I77" s="7">
        <f>INDEX(GAs!$P$4:$P$320,$L77)</f>
        <v>39.06</v>
      </c>
      <c r="J77" s="5" t="str">
        <f>INDEX(GAs!$AO$4:$AO$320,$L77)</f>
        <v>High</v>
      </c>
      <c r="L77" s="19">
        <f>MATCH($E77,GAs!$D$4:$D$320,0)</f>
        <v>237</v>
      </c>
    </row>
    <row r="78" spans="2:14" ht="27.75" customHeight="1" x14ac:dyDescent="0.2">
      <c r="B78" s="5">
        <v>6</v>
      </c>
      <c r="C78" s="24" t="s">
        <v>87</v>
      </c>
      <c r="D78" s="5" t="s">
        <v>8</v>
      </c>
      <c r="E78" s="5" t="s">
        <v>88</v>
      </c>
      <c r="F78" s="24" t="s">
        <v>77</v>
      </c>
      <c r="G78" s="22">
        <f>0.4*(H78-MIN(GAs!$X$4:$X$320))/(MAX(GAs!$X$4:$X$320)-MIN(GAs!$X$4:$X$320))+0.35*(I78-MIN(GAs!$P$4:$P$320))/(MAX(GAs!$P$4:$P$320)-MIN(GAs!$P$4:$P$320))+0.25*(J78="High")+0.1*(LEFT(INDEX(GAs!$AC$4:$AC$320,$L78),11)="Operational")</f>
        <v>0.59324450752964863</v>
      </c>
      <c r="H78" s="8">
        <f>INDEX(GAs!$X$4:$X$320,$L78)</f>
        <v>24.953371650000001</v>
      </c>
      <c r="I78" s="7">
        <f>INDEX(GAs!$P$4:$P$320,$L78)</f>
        <v>224.76</v>
      </c>
      <c r="J78" s="5" t="str">
        <f>INDEX(GAs!$AO$4:$AO$320,$L78)</f>
        <v>High</v>
      </c>
      <c r="L78" s="19">
        <f>MATCH($E78,GAs!$D$4:$D$320,0)</f>
        <v>302</v>
      </c>
    </row>
    <row r="79" spans="2:14" ht="27.75" customHeight="1" x14ac:dyDescent="0.2">
      <c r="B79" s="5">
        <v>7</v>
      </c>
      <c r="C79" s="24" t="s">
        <v>89</v>
      </c>
      <c r="D79" s="5" t="s">
        <v>7</v>
      </c>
      <c r="E79" s="5" t="s">
        <v>90</v>
      </c>
      <c r="F79" s="24" t="s">
        <v>91</v>
      </c>
      <c r="G79" s="22">
        <f>0.4*(H79-MIN(GAs!$X$4:$X$320))/(MAX(GAs!$X$4:$X$320)-MIN(GAs!$X$4:$X$320))+0.35*(I79-MIN(GAs!$P$4:$P$320))/(MAX(GAs!$P$4:$P$320)-MIN(GAs!$P$4:$P$320))+0.25*(J79="High")+0.1*(LEFT(INDEX(GAs!$AC$4:$AC$320,$L79),11)="Operational")</f>
        <v>0.56717299115288189</v>
      </c>
      <c r="H79" s="8">
        <f>INDEX(GAs!$X$4:$X$320,$L79)</f>
        <v>9.092273549999998</v>
      </c>
      <c r="I79" s="7">
        <f>INDEX(GAs!$P$4:$P$320,$L79)</f>
        <v>1202.0199999999998</v>
      </c>
      <c r="J79" s="5" t="str">
        <f>INDEX(GAs!$AO$4:$AO$320,$L79)</f>
        <v>High</v>
      </c>
      <c r="L79" s="19">
        <f>MATCH($E79,GAs!$D$4:$D$320,0)</f>
        <v>286</v>
      </c>
    </row>
    <row r="80" spans="2:14" ht="27.75" customHeight="1" x14ac:dyDescent="0.2">
      <c r="B80" s="5">
        <v>8</v>
      </c>
      <c r="C80" s="24" t="s">
        <v>92</v>
      </c>
      <c r="D80" s="5" t="s">
        <v>7</v>
      </c>
      <c r="E80" s="5" t="s">
        <v>93</v>
      </c>
      <c r="F80" s="24" t="s">
        <v>91</v>
      </c>
      <c r="G80" s="22">
        <f>0.4*(H80-MIN(GAs!$X$4:$X$320))/(MAX(GAs!$X$4:$X$320)-MIN(GAs!$X$4:$X$320))+0.35*(I80-MIN(GAs!$P$4:$P$320))/(MAX(GAs!$P$4:$P$320)-MIN(GAs!$P$4:$P$320))+0.25*(J80="High")+0.1*(LEFT(INDEX(GAs!$AC$4:$AC$320,$L80),11)="Operational")</f>
        <v>0.55107770356639396</v>
      </c>
      <c r="H80" s="8">
        <f>INDEX(GAs!$X$4:$X$320,$L80)</f>
        <v>4.9193167499999992</v>
      </c>
      <c r="I80" s="7">
        <f>INDEX(GAs!$P$4:$P$320,$L80)</f>
        <v>1359.7399999999998</v>
      </c>
      <c r="J80" s="5" t="str">
        <f>INDEX(GAs!$AO$4:$AO$320,$L80)</f>
        <v>High</v>
      </c>
      <c r="L80" s="19">
        <f>MATCH($E80,GAs!$D$4:$D$320,0)</f>
        <v>123</v>
      </c>
    </row>
    <row r="81" spans="2:14" ht="27.75" customHeight="1" x14ac:dyDescent="0.2">
      <c r="B81" s="5">
        <v>9</v>
      </c>
      <c r="C81" s="24" t="s">
        <v>94</v>
      </c>
      <c r="D81" s="24" t="s">
        <v>95</v>
      </c>
      <c r="E81" s="5" t="s">
        <v>96</v>
      </c>
      <c r="F81" s="5" t="s">
        <v>97</v>
      </c>
      <c r="G81" s="22">
        <f>0.4*(H81-MIN(GAs!$X$4:$X$320))/(MAX(GAs!$X$4:$X$320)-MIN(GAs!$X$4:$X$320))+0.35*(I81-MIN(GAs!$P$4:$P$320))/(MAX(GAs!$P$4:$P$320)-MIN(GAs!$P$4:$P$320))+0.25*(J81="High")+0.1*(LEFT(INDEX(GAs!$AC$4:$AC$320,$L81),11)="Operational")</f>
        <v>0.54588863073912153</v>
      </c>
      <c r="H81" s="8">
        <f>INDEX(GAs!$X$4:$X$320,$L81)</f>
        <v>3.3022035000000001</v>
      </c>
      <c r="I81" s="7">
        <f>INDEX(GAs!$P$4:$P$320,$L81)</f>
        <v>1432.1399999999999</v>
      </c>
      <c r="J81" s="5" t="str">
        <f>INDEX(GAs!$AO$4:$AO$320,$L81)</f>
        <v>High</v>
      </c>
      <c r="L81" s="19">
        <f>MATCH($E81,GAs!$D$4:$D$320,0)</f>
        <v>209</v>
      </c>
    </row>
    <row r="82" spans="2:14" ht="27.75" customHeight="1" x14ac:dyDescent="0.2">
      <c r="B82" s="5">
        <v>10</v>
      </c>
      <c r="C82" s="5" t="s">
        <v>98</v>
      </c>
      <c r="D82" s="24" t="s">
        <v>8</v>
      </c>
      <c r="E82" s="5" t="s">
        <v>99</v>
      </c>
      <c r="F82" s="24" t="s">
        <v>73</v>
      </c>
      <c r="G82" s="22">
        <f>0.4*(H82-MIN(GAs!$X$4:$X$320))/(MAX(GAs!$X$4:$X$320)-MIN(GAs!$X$4:$X$320))+0.35*(I82-MIN(GAs!$P$4:$P$320))/(MAX(GAs!$P$4:$P$320)-MIN(GAs!$P$4:$P$320))+0.25*(J82="High")+0.1*(LEFT(INDEX(GAs!$AC$4:$AC$320,$L82),11)="Operational")</f>
        <v>0.54512785007897935</v>
      </c>
      <c r="H82" s="8">
        <f>INDEX(GAs!$X$4:$X$320,$L82)</f>
        <v>11.258631899999999</v>
      </c>
      <c r="I82" s="7">
        <f>INDEX(GAs!$P$4:$P$320,$L82)</f>
        <v>792.99</v>
      </c>
      <c r="J82" s="5" t="str">
        <f>INDEX(GAs!$AO$4:$AO$320,$L82)</f>
        <v>High</v>
      </c>
      <c r="L82" s="19">
        <f>MATCH($E82,GAs!$D$4:$D$320,0)</f>
        <v>278</v>
      </c>
    </row>
    <row r="84" spans="2:14" ht="21.75" customHeight="1" x14ac:dyDescent="0.2">
      <c r="B84" s="78" t="s">
        <v>100</v>
      </c>
      <c r="C84" s="78"/>
      <c r="D84" s="78"/>
      <c r="E84" s="78"/>
      <c r="F84" s="78"/>
      <c r="G84" s="78"/>
      <c r="H84" s="78"/>
      <c r="I84" s="78"/>
      <c r="J84" s="78"/>
      <c r="K84" s="78"/>
      <c r="L84" s="78"/>
      <c r="M84" s="78"/>
      <c r="N84" s="78"/>
    </row>
  </sheetData>
  <mergeCells count="9">
    <mergeCell ref="B55:N55"/>
    <mergeCell ref="B68:N68"/>
    <mergeCell ref="B71:N71"/>
    <mergeCell ref="B84:N84"/>
    <mergeCell ref="B2:N2"/>
    <mergeCell ref="B3:N3"/>
    <mergeCell ref="B5:G5"/>
    <mergeCell ref="B31:N31"/>
    <mergeCell ref="B34:N34"/>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4193-2742-4F94-BE74-83E6802B5607}">
  <dimension ref="B3:O11"/>
  <sheetViews>
    <sheetView showGridLines="0" zoomScale="108" workbookViewId="0">
      <selection activeCell="D5" sqref="D5"/>
    </sheetView>
  </sheetViews>
  <sheetFormatPr baseColWidth="10" defaultColWidth="8.83203125" defaultRowHeight="15" x14ac:dyDescent="0.2"/>
  <cols>
    <col min="2" max="2" width="23.1640625" customWidth="1"/>
    <col min="6" max="6" width="10.83203125" customWidth="1"/>
  </cols>
  <sheetData>
    <row r="3" spans="2:15" ht="32" x14ac:dyDescent="0.2">
      <c r="B3" s="103" t="s">
        <v>8484</v>
      </c>
      <c r="C3" s="103" t="s">
        <v>101</v>
      </c>
      <c r="D3" s="103"/>
      <c r="H3" s="74" t="s">
        <v>102</v>
      </c>
      <c r="I3" s="74" t="s">
        <v>103</v>
      </c>
      <c r="J3" s="74" t="s">
        <v>104</v>
      </c>
      <c r="K3" s="74" t="s">
        <v>105</v>
      </c>
      <c r="L3" s="74" t="s">
        <v>106</v>
      </c>
      <c r="M3" s="75" t="s">
        <v>107</v>
      </c>
      <c r="N3" s="75" t="s">
        <v>108</v>
      </c>
      <c r="O3" s="76" t="s">
        <v>109</v>
      </c>
    </row>
    <row r="4" spans="2:15" x14ac:dyDescent="0.2">
      <c r="B4" s="108" t="s">
        <v>110</v>
      </c>
      <c r="C4" s="108" t="s">
        <v>111</v>
      </c>
      <c r="D4" s="109">
        <v>3</v>
      </c>
      <c r="G4" t="s">
        <v>112</v>
      </c>
      <c r="H4" s="93">
        <v>4.0891640370524902E-2</v>
      </c>
      <c r="I4" s="93">
        <v>0.10008580932938368</v>
      </c>
      <c r="J4" s="93">
        <v>0.12470723778583812</v>
      </c>
      <c r="K4" s="93">
        <v>0.10637850223391272</v>
      </c>
      <c r="L4" s="93">
        <v>4.039011711052707E-2</v>
      </c>
      <c r="M4" s="93">
        <v>3.8243549071116399E-2</v>
      </c>
      <c r="N4" s="93">
        <v>3.9213706408583668E-2</v>
      </c>
      <c r="O4" s="93">
        <v>0.10743667422721162</v>
      </c>
    </row>
    <row r="5" spans="2:15" x14ac:dyDescent="0.2">
      <c r="B5" s="108" t="s">
        <v>113</v>
      </c>
      <c r="C5" s="108" t="s">
        <v>114</v>
      </c>
      <c r="D5" s="109">
        <v>50</v>
      </c>
      <c r="G5" t="s">
        <v>8477</v>
      </c>
      <c r="H5" s="73">
        <v>0.75</v>
      </c>
      <c r="I5" s="73">
        <v>0.15</v>
      </c>
      <c r="J5" s="73">
        <v>0.2</v>
      </c>
      <c r="K5" s="73">
        <v>0.12</v>
      </c>
      <c r="L5" s="73">
        <v>0.7</v>
      </c>
      <c r="M5" s="73">
        <v>0.75</v>
      </c>
      <c r="N5" s="73">
        <v>0.8</v>
      </c>
      <c r="O5" s="73">
        <v>0.2</v>
      </c>
    </row>
    <row r="6" spans="2:15" x14ac:dyDescent="0.2">
      <c r="B6" s="108" t="s">
        <v>115</v>
      </c>
      <c r="C6" s="108" t="s">
        <v>8485</v>
      </c>
      <c r="D6" s="108"/>
      <c r="E6" s="73">
        <f>SUM(J7,K7,I7)</f>
        <v>0</v>
      </c>
      <c r="F6" s="73"/>
      <c r="G6" t="s">
        <v>8479</v>
      </c>
      <c r="H6" s="73">
        <v>0.25</v>
      </c>
      <c r="I6" s="73">
        <v>0.85</v>
      </c>
      <c r="J6" s="73">
        <v>0.8</v>
      </c>
      <c r="K6" s="73">
        <v>0.88</v>
      </c>
      <c r="L6" s="73">
        <v>0.3</v>
      </c>
      <c r="M6" s="73">
        <v>0.25</v>
      </c>
      <c r="N6" s="73">
        <v>0.2</v>
      </c>
      <c r="O6" s="73">
        <v>0.8</v>
      </c>
    </row>
    <row r="7" spans="2:15" x14ac:dyDescent="0.2">
      <c r="B7" s="108" t="s">
        <v>116</v>
      </c>
      <c r="C7" s="108" t="s">
        <v>8485</v>
      </c>
      <c r="D7" s="108"/>
      <c r="E7" s="73">
        <f>SUM(L7,M7,N7)</f>
        <v>0</v>
      </c>
      <c r="G7" t="s">
        <v>8480</v>
      </c>
    </row>
    <row r="8" spans="2:15" x14ac:dyDescent="0.2">
      <c r="B8" s="108" t="s">
        <v>8486</v>
      </c>
      <c r="C8" s="108" t="s">
        <v>8485</v>
      </c>
      <c r="D8" s="108"/>
      <c r="E8">
        <f>SUM(H7)</f>
        <v>0</v>
      </c>
    </row>
    <row r="9" spans="2:15" x14ac:dyDescent="0.2">
      <c r="B9" s="108" t="s">
        <v>8496</v>
      </c>
      <c r="C9" s="108"/>
      <c r="D9" s="108">
        <v>10</v>
      </c>
    </row>
    <row r="10" spans="2:15" x14ac:dyDescent="0.2">
      <c r="B10" s="108" t="s">
        <v>117</v>
      </c>
      <c r="C10" s="108" t="s">
        <v>118</v>
      </c>
      <c r="D10" s="109">
        <v>3000</v>
      </c>
    </row>
    <row r="11" spans="2:15" x14ac:dyDescent="0.2">
      <c r="B11" s="108" t="s">
        <v>8478</v>
      </c>
      <c r="C11" s="108" t="s">
        <v>118</v>
      </c>
      <c r="D11" s="109">
        <v>0</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2F7DF-495A-4C44-8F7C-B09F05E8AC99}">
  <dimension ref="B1:I109"/>
  <sheetViews>
    <sheetView showGridLines="0" tabSelected="1" zoomScale="125" workbookViewId="0">
      <selection activeCell="F2" sqref="F2"/>
    </sheetView>
  </sheetViews>
  <sheetFormatPr baseColWidth="10" defaultColWidth="8.83203125" defaultRowHeight="14" x14ac:dyDescent="0.2"/>
  <cols>
    <col min="1" max="2" width="3.33203125" style="104" customWidth="1"/>
    <col min="3" max="3" width="7.83203125" style="104" customWidth="1"/>
    <col min="4" max="4" width="23.5" style="104" customWidth="1"/>
    <col min="5" max="5" width="15.6640625" style="106" bestFit="1" customWidth="1"/>
    <col min="6" max="6" width="12.6640625" style="106" customWidth="1"/>
    <col min="7" max="7" width="14.5" style="106" bestFit="1" customWidth="1"/>
    <col min="8" max="8" width="13.5" style="106" customWidth="1"/>
    <col min="9" max="9" width="14.6640625" style="104" bestFit="1" customWidth="1"/>
    <col min="10" max="16384" width="8.83203125" style="104"/>
  </cols>
  <sheetData>
    <row r="1" spans="2:9" ht="18" customHeight="1" x14ac:dyDescent="0.2"/>
    <row r="2" spans="2:9" ht="33" customHeight="1" x14ac:dyDescent="0.2">
      <c r="B2" s="103" t="s">
        <v>8490</v>
      </c>
      <c r="C2" s="103" t="s">
        <v>2</v>
      </c>
      <c r="D2" s="111" t="s">
        <v>49</v>
      </c>
      <c r="E2" s="103" t="s">
        <v>8489</v>
      </c>
      <c r="F2" s="103" t="s">
        <v>8487</v>
      </c>
      <c r="G2" s="103" t="s">
        <v>8488</v>
      </c>
      <c r="H2" s="103" t="s">
        <v>8483</v>
      </c>
      <c r="I2" s="103" t="s">
        <v>8493</v>
      </c>
    </row>
    <row r="3" spans="2:9" x14ac:dyDescent="0.2">
      <c r="B3" s="108">
        <v>1</v>
      </c>
      <c r="C3" s="108" t="str" cm="1">
        <f t="array" ref="C3:C12">_xlfn._xlws.FILTER('All States (2)'!C4:C1000,('All States (2)'!AE4:AE1000="Y")*('All States (2)'!AF4:AF1000="Y")*('All States (2)'!AG4:AG1000="Y"),"No matching data")</f>
        <v>GJ</v>
      </c>
      <c r="D3" s="108" t="str" cm="1">
        <f t="array" ref="D3:D12">_xlfn._xlws.FILTER('All States (2)'!D4:D1000,('All States (2)'!AE4:AE1000="Y")*('All States (2)'!AF4:AF1000="Y")*('All States (2)'!AG4:AG1000="Y"),"No matching data")</f>
        <v>Gandhinagar</v>
      </c>
      <c r="E3" s="108" cm="1">
        <f t="array" ref="E3:E12">_xlfn._xlws.FILTER('All States (2)'!R4:R1000,('All States (2)'!AE4:AE1000="Y")*('All States (2)'!AF4:AF1000="Y")*('All States (2)'!AG4:AG1000="Y"),"No matching data")</f>
        <v>3.8257156499999994</v>
      </c>
      <c r="F3" s="108" cm="1">
        <f t="array" ref="F3:F12">_xlfn._xlws.FILTER('All States (2)'!M4:M1000,('All States (2)'!AE4:AE1000="Y")*('All States (2)'!AF4:AF1000="Y")*('All States (2)'!AG4:AG1000="Y"),"No matching data")</f>
        <v>51.809999999999995</v>
      </c>
      <c r="G3" s="108" cm="1">
        <f t="array" ref="G3:G12">_xlfn._xlws.FILTER('All States (2)'!AB4:AB1000,('All States (2)'!AE4:AE1000="Y")*('All States (2)'!AF4:AF1000="Y")*('All States (2)'!AG4:AG1000="Y"),"No matching data")</f>
        <v>9.8000000000000007</v>
      </c>
      <c r="H3" s="108"/>
      <c r="I3" s="108" cm="1">
        <f t="array" ref="I3:I12">_xlfn._xlws.FILTER('All States (2)'!X4:X1000,('All States (2)'!AE4:AE1000="Y")*('All States (2)'!AF4:AF1000="Y")*('All States (2)'!AG4:AG1000="Y"),"No matching data")</f>
        <v>31.7774</v>
      </c>
    </row>
    <row r="4" spans="2:9" x14ac:dyDescent="0.2">
      <c r="B4" s="108">
        <v>2</v>
      </c>
      <c r="C4" s="108" t="str">
        <v>GJ</v>
      </c>
      <c r="D4" s="108" t="str">
        <v>Mahesana</v>
      </c>
      <c r="E4" s="108">
        <v>6.8257156499999994</v>
      </c>
      <c r="F4" s="108">
        <v>96.25500000000001</v>
      </c>
      <c r="G4" s="108">
        <v>9.8000000000000007</v>
      </c>
      <c r="H4" s="108"/>
      <c r="I4" s="108">
        <v>34.7774</v>
      </c>
    </row>
    <row r="5" spans="2:9" x14ac:dyDescent="0.2">
      <c r="B5" s="108">
        <v>3</v>
      </c>
      <c r="C5" s="108" t="str">
        <v>GJ</v>
      </c>
      <c r="D5" s="108" t="str">
        <v>Rajkot</v>
      </c>
      <c r="E5" s="108">
        <v>4.4283409000000002</v>
      </c>
      <c r="F5" s="108">
        <v>177.75</v>
      </c>
      <c r="G5" s="108">
        <v>189.3</v>
      </c>
      <c r="H5" s="108"/>
      <c r="I5" s="108">
        <v>51.5336</v>
      </c>
    </row>
    <row r="6" spans="2:9" x14ac:dyDescent="0.2">
      <c r="B6" s="108">
        <v>4</v>
      </c>
      <c r="C6" s="108" t="str">
        <v>GJ</v>
      </c>
      <c r="D6" s="108" t="str">
        <v>Valsad</v>
      </c>
      <c r="E6" s="108">
        <v>14.549574</v>
      </c>
      <c r="F6" s="108">
        <v>79.38</v>
      </c>
      <c r="G6" s="108">
        <v>134.19999999999999</v>
      </c>
      <c r="H6" s="108"/>
      <c r="I6" s="108">
        <v>73.965699999999998</v>
      </c>
    </row>
    <row r="7" spans="2:9" x14ac:dyDescent="0.2">
      <c r="B7" s="108">
        <v>5</v>
      </c>
      <c r="C7" s="108" t="str">
        <v>MH</v>
      </c>
      <c r="D7" s="108" t="str">
        <v>Ahilyanagar</v>
      </c>
      <c r="E7" s="108">
        <v>5.6293159499999996</v>
      </c>
      <c r="F7" s="108">
        <v>358.66499999999996</v>
      </c>
      <c r="G7" s="108">
        <v>84.4</v>
      </c>
      <c r="H7" s="108"/>
      <c r="I7" s="108">
        <v>28.5931</v>
      </c>
    </row>
    <row r="8" spans="2:9" x14ac:dyDescent="0.2">
      <c r="B8" s="108">
        <v>6</v>
      </c>
      <c r="C8" s="108" t="str">
        <v>MH</v>
      </c>
      <c r="D8" s="108" t="str">
        <v>Chhatrapati Sambhajinagar</v>
      </c>
      <c r="E8" s="108">
        <v>5.6293159499999996</v>
      </c>
      <c r="F8" s="108">
        <v>434.32499999999999</v>
      </c>
      <c r="G8" s="108">
        <v>189.2</v>
      </c>
      <c r="H8" s="108"/>
      <c r="I8" s="108">
        <v>28.5931</v>
      </c>
    </row>
    <row r="9" spans="2:9" x14ac:dyDescent="0.2">
      <c r="B9" s="108">
        <v>7</v>
      </c>
      <c r="C9" s="108" t="str">
        <v>HR</v>
      </c>
      <c r="D9" s="108" t="str">
        <v>Faridabad</v>
      </c>
      <c r="E9" s="108">
        <v>4.4662171499999994</v>
      </c>
      <c r="F9" s="108">
        <v>59.295000000000002</v>
      </c>
      <c r="G9" s="108">
        <v>48.3</v>
      </c>
      <c r="H9" s="108"/>
      <c r="I9" s="108">
        <v>22.7334</v>
      </c>
    </row>
    <row r="10" spans="2:9" x14ac:dyDescent="0.2">
      <c r="B10" s="108">
        <v>8</v>
      </c>
      <c r="C10" s="108" t="str">
        <v>HR</v>
      </c>
      <c r="D10" s="108" t="str">
        <v>Gurugram</v>
      </c>
      <c r="E10" s="108">
        <v>4.8764329000000002</v>
      </c>
      <c r="F10" s="108">
        <v>63.192499999999995</v>
      </c>
      <c r="G10" s="108">
        <v>13.5</v>
      </c>
      <c r="H10" s="108"/>
      <c r="I10" s="108">
        <v>37.908699999999996</v>
      </c>
    </row>
    <row r="11" spans="2:9" x14ac:dyDescent="0.2">
      <c r="B11" s="108">
        <v>9</v>
      </c>
      <c r="C11" s="108" t="str">
        <v>HR</v>
      </c>
      <c r="D11" s="108" t="str">
        <v>Rewari</v>
      </c>
      <c r="E11" s="108">
        <v>3.6887038499999996</v>
      </c>
      <c r="F11" s="108">
        <v>68.16</v>
      </c>
      <c r="G11" s="108">
        <v>28.2</v>
      </c>
      <c r="H11" s="108"/>
      <c r="I11" s="108">
        <v>18.7271</v>
      </c>
    </row>
    <row r="12" spans="2:9" x14ac:dyDescent="0.2">
      <c r="B12" s="108">
        <v>10</v>
      </c>
      <c r="C12" s="108" t="str">
        <v>TN</v>
      </c>
      <c r="D12" s="108" t="str">
        <v>Thiruvallur</v>
      </c>
      <c r="E12" s="108">
        <v>3.3277882499999998</v>
      </c>
      <c r="F12" s="108">
        <v>109.34</v>
      </c>
      <c r="G12" s="108">
        <v>40.4</v>
      </c>
      <c r="H12" s="108"/>
      <c r="I12" s="108">
        <v>16.891300000000001</v>
      </c>
    </row>
    <row r="13" spans="2:9" x14ac:dyDescent="0.2">
      <c r="B13" s="108">
        <v>11</v>
      </c>
      <c r="C13" s="108"/>
      <c r="D13" s="108"/>
      <c r="E13" s="108"/>
      <c r="F13" s="108"/>
      <c r="G13" s="108"/>
      <c r="H13" s="108"/>
      <c r="I13" s="108"/>
    </row>
    <row r="14" spans="2:9" x14ac:dyDescent="0.2">
      <c r="B14" s="108">
        <v>12</v>
      </c>
      <c r="C14" s="108"/>
      <c r="D14" s="108"/>
      <c r="E14" s="108"/>
      <c r="F14" s="108"/>
      <c r="G14" s="108"/>
      <c r="H14" s="108"/>
      <c r="I14" s="108"/>
    </row>
    <row r="15" spans="2:9" x14ac:dyDescent="0.2">
      <c r="B15" s="108">
        <v>13</v>
      </c>
      <c r="C15" s="108"/>
      <c r="D15" s="108"/>
      <c r="E15" s="108"/>
      <c r="F15" s="108"/>
      <c r="G15" s="108"/>
      <c r="H15" s="108"/>
      <c r="I15" s="108"/>
    </row>
    <row r="16" spans="2:9" x14ac:dyDescent="0.2">
      <c r="B16" s="108">
        <v>14</v>
      </c>
      <c r="C16" s="108"/>
      <c r="D16" s="108"/>
      <c r="E16" s="108"/>
      <c r="F16" s="108"/>
      <c r="G16" s="108"/>
      <c r="H16" s="108"/>
      <c r="I16" s="108"/>
    </row>
    <row r="17" spans="2:9" x14ac:dyDescent="0.2">
      <c r="B17" s="108">
        <v>15</v>
      </c>
      <c r="C17" s="108"/>
      <c r="D17" s="108"/>
      <c r="E17" s="108"/>
      <c r="F17" s="108"/>
      <c r="G17" s="108"/>
      <c r="H17" s="108"/>
      <c r="I17" s="108"/>
    </row>
    <row r="18" spans="2:9" x14ac:dyDescent="0.2">
      <c r="B18" s="108">
        <v>16</v>
      </c>
      <c r="C18" s="108"/>
      <c r="D18" s="108"/>
      <c r="E18" s="108"/>
      <c r="F18" s="108"/>
      <c r="G18" s="108"/>
      <c r="H18" s="108"/>
      <c r="I18" s="108"/>
    </row>
    <row r="19" spans="2:9" x14ac:dyDescent="0.2">
      <c r="B19" s="108">
        <v>17</v>
      </c>
      <c r="C19" s="108"/>
      <c r="D19" s="108"/>
      <c r="E19" s="108"/>
      <c r="F19" s="108"/>
      <c r="G19" s="108"/>
      <c r="H19" s="108"/>
      <c r="I19" s="108"/>
    </row>
    <row r="20" spans="2:9" x14ac:dyDescent="0.2">
      <c r="B20" s="108">
        <v>18</v>
      </c>
      <c r="C20" s="108"/>
      <c r="D20" s="108"/>
      <c r="E20" s="108"/>
      <c r="F20" s="108"/>
      <c r="G20" s="108"/>
      <c r="H20" s="108"/>
      <c r="I20" s="108"/>
    </row>
    <row r="21" spans="2:9" x14ac:dyDescent="0.2">
      <c r="B21" s="108">
        <v>19</v>
      </c>
      <c r="C21" s="108"/>
      <c r="D21" s="108"/>
      <c r="E21" s="108"/>
      <c r="F21" s="108"/>
      <c r="G21" s="108"/>
      <c r="H21" s="108"/>
      <c r="I21" s="108"/>
    </row>
    <row r="22" spans="2:9" x14ac:dyDescent="0.2">
      <c r="B22" s="108">
        <v>20</v>
      </c>
      <c r="C22" s="108"/>
      <c r="D22" s="108"/>
      <c r="E22" s="108"/>
      <c r="F22" s="108"/>
      <c r="G22" s="108"/>
      <c r="H22" s="108"/>
      <c r="I22" s="108"/>
    </row>
    <row r="23" spans="2:9" x14ac:dyDescent="0.2">
      <c r="B23" s="108">
        <v>21</v>
      </c>
      <c r="C23" s="108"/>
      <c r="D23" s="108"/>
      <c r="E23" s="108"/>
      <c r="F23" s="108"/>
      <c r="G23" s="108"/>
      <c r="H23" s="108"/>
      <c r="I23" s="108"/>
    </row>
    <row r="24" spans="2:9" x14ac:dyDescent="0.2">
      <c r="B24" s="108">
        <v>22</v>
      </c>
      <c r="C24" s="108"/>
      <c r="D24" s="108"/>
      <c r="E24" s="108"/>
      <c r="F24" s="108"/>
      <c r="G24" s="108"/>
      <c r="H24" s="108"/>
      <c r="I24" s="108"/>
    </row>
    <row r="25" spans="2:9" x14ac:dyDescent="0.2">
      <c r="B25" s="108">
        <v>23</v>
      </c>
      <c r="C25" s="108"/>
      <c r="D25" s="108"/>
      <c r="E25" s="108"/>
      <c r="F25" s="108"/>
      <c r="G25" s="108"/>
      <c r="H25" s="108"/>
      <c r="I25" s="108"/>
    </row>
    <row r="26" spans="2:9" x14ac:dyDescent="0.2">
      <c r="B26" s="108">
        <v>24</v>
      </c>
      <c r="C26" s="108"/>
      <c r="D26" s="108"/>
      <c r="E26" s="108"/>
      <c r="F26" s="108"/>
      <c r="G26" s="108"/>
      <c r="H26" s="108"/>
      <c r="I26" s="108"/>
    </row>
    <row r="27" spans="2:9" x14ac:dyDescent="0.2">
      <c r="B27" s="108">
        <v>25</v>
      </c>
      <c r="C27" s="108"/>
      <c r="D27" s="108"/>
      <c r="E27" s="108"/>
      <c r="F27" s="108"/>
      <c r="G27" s="108"/>
      <c r="H27" s="108"/>
      <c r="I27" s="108"/>
    </row>
    <row r="28" spans="2:9" x14ac:dyDescent="0.2">
      <c r="B28" s="108">
        <v>26</v>
      </c>
      <c r="C28" s="108"/>
      <c r="D28" s="108"/>
      <c r="E28" s="108"/>
      <c r="F28" s="108"/>
      <c r="G28" s="108"/>
      <c r="H28" s="108"/>
      <c r="I28" s="108"/>
    </row>
    <row r="29" spans="2:9" x14ac:dyDescent="0.2">
      <c r="B29" s="108">
        <v>27</v>
      </c>
      <c r="C29" s="108"/>
      <c r="D29" s="108"/>
      <c r="E29" s="108"/>
      <c r="F29" s="108"/>
      <c r="G29" s="108"/>
      <c r="H29" s="108"/>
      <c r="I29" s="108"/>
    </row>
    <row r="30" spans="2:9" x14ac:dyDescent="0.2">
      <c r="B30" s="108">
        <v>28</v>
      </c>
      <c r="C30" s="108"/>
      <c r="D30" s="108"/>
      <c r="E30" s="108"/>
      <c r="F30" s="108"/>
      <c r="G30" s="108"/>
      <c r="H30" s="108"/>
      <c r="I30" s="108"/>
    </row>
    <row r="31" spans="2:9" x14ac:dyDescent="0.2">
      <c r="B31" s="108">
        <v>29</v>
      </c>
      <c r="C31" s="108"/>
      <c r="D31" s="108"/>
      <c r="E31" s="108"/>
      <c r="F31" s="108"/>
      <c r="G31" s="108"/>
      <c r="H31" s="108"/>
      <c r="I31" s="108"/>
    </row>
    <row r="32" spans="2:9" x14ac:dyDescent="0.2">
      <c r="B32" s="108">
        <v>30</v>
      </c>
      <c r="C32" s="108"/>
      <c r="D32" s="108"/>
      <c r="E32" s="108"/>
      <c r="F32" s="108"/>
      <c r="G32" s="108"/>
      <c r="H32" s="108"/>
      <c r="I32" s="108"/>
    </row>
    <row r="33" spans="2:9" x14ac:dyDescent="0.2">
      <c r="B33" s="108">
        <v>31</v>
      </c>
      <c r="C33" s="108"/>
      <c r="D33" s="108"/>
      <c r="E33" s="108"/>
      <c r="F33" s="108"/>
      <c r="G33" s="108"/>
      <c r="H33" s="108"/>
      <c r="I33" s="108"/>
    </row>
    <row r="34" spans="2:9" x14ac:dyDescent="0.2">
      <c r="B34" s="108">
        <v>32</v>
      </c>
      <c r="C34" s="108"/>
      <c r="D34" s="108"/>
      <c r="E34" s="108"/>
      <c r="F34" s="108"/>
      <c r="G34" s="108"/>
      <c r="H34" s="108"/>
      <c r="I34" s="108"/>
    </row>
    <row r="35" spans="2:9" x14ac:dyDescent="0.2">
      <c r="B35" s="108">
        <v>33</v>
      </c>
      <c r="C35" s="108"/>
      <c r="D35" s="108"/>
      <c r="E35" s="108"/>
      <c r="F35" s="108"/>
      <c r="G35" s="108"/>
      <c r="H35" s="108"/>
      <c r="I35" s="108"/>
    </row>
    <row r="36" spans="2:9" x14ac:dyDescent="0.2">
      <c r="B36" s="108">
        <v>34</v>
      </c>
      <c r="C36" s="108"/>
      <c r="D36" s="108"/>
      <c r="E36" s="108"/>
      <c r="F36" s="108"/>
      <c r="G36" s="108"/>
      <c r="H36" s="108"/>
      <c r="I36" s="108"/>
    </row>
    <row r="37" spans="2:9" x14ac:dyDescent="0.2">
      <c r="B37" s="108">
        <v>35</v>
      </c>
      <c r="C37" s="108"/>
      <c r="D37" s="108"/>
      <c r="E37" s="108"/>
      <c r="F37" s="108"/>
      <c r="G37" s="108"/>
      <c r="H37" s="108"/>
      <c r="I37" s="108"/>
    </row>
    <row r="38" spans="2:9" x14ac:dyDescent="0.2">
      <c r="B38" s="108">
        <v>36</v>
      </c>
      <c r="C38" s="108"/>
      <c r="D38" s="108"/>
      <c r="E38" s="108"/>
      <c r="F38" s="108"/>
      <c r="G38" s="108"/>
      <c r="H38" s="108"/>
      <c r="I38" s="108"/>
    </row>
    <row r="39" spans="2:9" x14ac:dyDescent="0.2">
      <c r="B39" s="108">
        <v>37</v>
      </c>
      <c r="C39" s="108"/>
      <c r="D39" s="108"/>
      <c r="E39" s="108"/>
      <c r="F39" s="108"/>
      <c r="G39" s="108"/>
      <c r="H39" s="108"/>
      <c r="I39" s="108"/>
    </row>
    <row r="40" spans="2:9" x14ac:dyDescent="0.2">
      <c r="B40" s="108">
        <v>38</v>
      </c>
      <c r="C40" s="108"/>
      <c r="D40" s="108"/>
      <c r="E40" s="108"/>
      <c r="F40" s="108"/>
      <c r="G40" s="108"/>
      <c r="H40" s="108"/>
      <c r="I40" s="108"/>
    </row>
    <row r="41" spans="2:9" x14ac:dyDescent="0.2">
      <c r="B41" s="108">
        <v>39</v>
      </c>
      <c r="C41" s="108"/>
      <c r="D41" s="108"/>
      <c r="E41" s="108"/>
      <c r="F41" s="108"/>
      <c r="G41" s="108"/>
      <c r="H41" s="108"/>
      <c r="I41" s="108"/>
    </row>
    <row r="42" spans="2:9" x14ac:dyDescent="0.2">
      <c r="B42" s="108">
        <v>40</v>
      </c>
      <c r="C42" s="108"/>
      <c r="D42" s="108"/>
      <c r="E42" s="108"/>
      <c r="F42" s="108"/>
      <c r="G42" s="108"/>
      <c r="H42" s="108"/>
      <c r="I42" s="108"/>
    </row>
    <row r="43" spans="2:9" x14ac:dyDescent="0.2">
      <c r="B43" s="108">
        <v>41</v>
      </c>
      <c r="C43" s="108"/>
      <c r="D43" s="108"/>
      <c r="E43" s="108"/>
      <c r="F43" s="108"/>
      <c r="G43" s="108"/>
      <c r="H43" s="108"/>
      <c r="I43" s="108"/>
    </row>
    <row r="44" spans="2:9" x14ac:dyDescent="0.2">
      <c r="B44" s="108">
        <v>42</v>
      </c>
      <c r="C44" s="108"/>
      <c r="D44" s="108"/>
      <c r="E44" s="108"/>
      <c r="F44" s="108"/>
      <c r="G44" s="108"/>
      <c r="H44" s="108"/>
      <c r="I44" s="108"/>
    </row>
    <row r="45" spans="2:9" x14ac:dyDescent="0.2">
      <c r="B45" s="108">
        <v>43</v>
      </c>
      <c r="C45" s="108"/>
      <c r="D45" s="108"/>
      <c r="E45" s="108"/>
      <c r="F45" s="108"/>
      <c r="G45" s="108"/>
      <c r="H45" s="108"/>
      <c r="I45" s="108"/>
    </row>
    <row r="46" spans="2:9" x14ac:dyDescent="0.2">
      <c r="B46" s="108">
        <v>44</v>
      </c>
      <c r="C46" s="108"/>
      <c r="D46" s="108"/>
      <c r="E46" s="108"/>
      <c r="F46" s="108"/>
      <c r="G46" s="108"/>
      <c r="H46" s="108"/>
      <c r="I46" s="108"/>
    </row>
    <row r="47" spans="2:9" x14ac:dyDescent="0.2">
      <c r="B47" s="108">
        <v>45</v>
      </c>
      <c r="C47" s="108"/>
      <c r="D47" s="108"/>
      <c r="E47" s="108"/>
      <c r="F47" s="108"/>
      <c r="G47" s="108"/>
      <c r="H47" s="108"/>
      <c r="I47" s="108"/>
    </row>
    <row r="48" spans="2:9" x14ac:dyDescent="0.2">
      <c r="B48" s="108">
        <v>46</v>
      </c>
      <c r="C48" s="108"/>
      <c r="D48" s="108"/>
      <c r="E48" s="108"/>
      <c r="F48" s="108"/>
      <c r="G48" s="108"/>
      <c r="H48" s="108"/>
      <c r="I48" s="108"/>
    </row>
    <row r="49" spans="2:9" x14ac:dyDescent="0.2">
      <c r="B49" s="108">
        <v>47</v>
      </c>
      <c r="C49" s="108"/>
      <c r="D49" s="108"/>
      <c r="E49" s="108"/>
      <c r="F49" s="108"/>
      <c r="G49" s="108"/>
      <c r="H49" s="108"/>
      <c r="I49" s="108"/>
    </row>
    <row r="50" spans="2:9" x14ac:dyDescent="0.2">
      <c r="B50" s="108">
        <v>48</v>
      </c>
      <c r="C50" s="108"/>
      <c r="D50" s="108"/>
      <c r="E50" s="108"/>
      <c r="F50" s="108"/>
      <c r="G50" s="108"/>
      <c r="H50" s="108"/>
      <c r="I50" s="108"/>
    </row>
    <row r="51" spans="2:9" x14ac:dyDescent="0.2">
      <c r="B51" s="108">
        <v>49</v>
      </c>
      <c r="C51" s="108"/>
      <c r="D51" s="108"/>
      <c r="E51" s="108"/>
      <c r="F51" s="108"/>
      <c r="G51" s="108"/>
      <c r="H51" s="108"/>
      <c r="I51" s="108"/>
    </row>
    <row r="52" spans="2:9" x14ac:dyDescent="0.2">
      <c r="B52" s="108">
        <v>50</v>
      </c>
      <c r="C52" s="108"/>
      <c r="D52" s="108"/>
      <c r="E52" s="108"/>
      <c r="F52" s="108"/>
      <c r="G52" s="108"/>
      <c r="H52" s="108"/>
      <c r="I52" s="108"/>
    </row>
    <row r="53" spans="2:9" x14ac:dyDescent="0.2">
      <c r="B53" s="108">
        <v>51</v>
      </c>
      <c r="C53" s="108"/>
      <c r="D53" s="108"/>
      <c r="E53" s="108"/>
      <c r="F53" s="108"/>
      <c r="G53" s="108"/>
      <c r="H53" s="108"/>
      <c r="I53" s="108"/>
    </row>
    <row r="54" spans="2:9" x14ac:dyDescent="0.2">
      <c r="B54" s="108">
        <v>52</v>
      </c>
      <c r="C54" s="108"/>
      <c r="D54" s="108"/>
      <c r="E54" s="108"/>
      <c r="F54" s="108"/>
      <c r="G54" s="108"/>
      <c r="H54" s="108"/>
      <c r="I54" s="108"/>
    </row>
    <row r="55" spans="2:9" x14ac:dyDescent="0.2">
      <c r="B55" s="108">
        <v>53</v>
      </c>
      <c r="C55" s="108"/>
      <c r="D55" s="108"/>
      <c r="E55" s="108"/>
      <c r="F55" s="108"/>
      <c r="G55" s="108"/>
      <c r="H55" s="108"/>
      <c r="I55" s="108"/>
    </row>
    <row r="56" spans="2:9" x14ac:dyDescent="0.2">
      <c r="B56" s="108">
        <v>54</v>
      </c>
      <c r="C56" s="108"/>
      <c r="D56" s="108"/>
      <c r="E56" s="108"/>
      <c r="F56" s="108"/>
      <c r="G56" s="108"/>
      <c r="H56" s="108"/>
      <c r="I56" s="108"/>
    </row>
    <row r="57" spans="2:9" x14ac:dyDescent="0.2">
      <c r="B57" s="108">
        <v>55</v>
      </c>
      <c r="C57" s="108"/>
      <c r="D57" s="108"/>
      <c r="E57" s="108"/>
      <c r="F57" s="108"/>
      <c r="G57" s="108"/>
      <c r="H57" s="108"/>
      <c r="I57" s="108"/>
    </row>
    <row r="58" spans="2:9" x14ac:dyDescent="0.2">
      <c r="B58" s="108">
        <v>56</v>
      </c>
      <c r="C58" s="108"/>
      <c r="D58" s="108"/>
      <c r="E58" s="108"/>
      <c r="F58" s="108"/>
      <c r="G58" s="108"/>
      <c r="H58" s="108"/>
      <c r="I58" s="108"/>
    </row>
    <row r="59" spans="2:9" x14ac:dyDescent="0.2">
      <c r="B59" s="108">
        <v>57</v>
      </c>
      <c r="C59" s="108"/>
      <c r="D59" s="108"/>
      <c r="E59" s="108"/>
      <c r="F59" s="108"/>
      <c r="G59" s="108"/>
      <c r="H59" s="108"/>
      <c r="I59" s="108"/>
    </row>
    <row r="60" spans="2:9" x14ac:dyDescent="0.2">
      <c r="E60" s="105"/>
      <c r="F60" s="105"/>
      <c r="G60" s="105"/>
      <c r="H60" s="105"/>
    </row>
    <row r="61" spans="2:9" x14ac:dyDescent="0.2">
      <c r="E61" s="105"/>
      <c r="F61" s="105"/>
      <c r="G61" s="105"/>
      <c r="H61" s="105"/>
    </row>
    <row r="62" spans="2:9" x14ac:dyDescent="0.2">
      <c r="E62" s="105"/>
      <c r="F62" s="105"/>
      <c r="G62" s="105"/>
      <c r="H62" s="105"/>
    </row>
    <row r="63" spans="2:9" x14ac:dyDescent="0.2">
      <c r="E63" s="105"/>
      <c r="F63" s="105"/>
      <c r="G63" s="105"/>
      <c r="H63" s="105"/>
    </row>
    <row r="64" spans="2:9" x14ac:dyDescent="0.2">
      <c r="E64" s="105"/>
      <c r="F64" s="105"/>
      <c r="G64" s="105"/>
      <c r="H64" s="105"/>
    </row>
    <row r="65" spans="5:8" x14ac:dyDescent="0.2">
      <c r="E65" s="105"/>
      <c r="F65" s="105"/>
      <c r="G65" s="105"/>
      <c r="H65" s="105"/>
    </row>
    <row r="66" spans="5:8" x14ac:dyDescent="0.2">
      <c r="E66" s="105"/>
      <c r="F66" s="105"/>
      <c r="G66" s="105"/>
      <c r="H66" s="105"/>
    </row>
    <row r="67" spans="5:8" x14ac:dyDescent="0.2">
      <c r="E67" s="105"/>
      <c r="F67" s="105"/>
      <c r="G67" s="105"/>
      <c r="H67" s="105"/>
    </row>
    <row r="68" spans="5:8" x14ac:dyDescent="0.2">
      <c r="E68" s="105"/>
      <c r="F68" s="105"/>
      <c r="G68" s="105"/>
      <c r="H68" s="105"/>
    </row>
    <row r="69" spans="5:8" x14ac:dyDescent="0.2">
      <c r="E69" s="105"/>
      <c r="F69" s="105"/>
      <c r="G69" s="105"/>
      <c r="H69" s="105"/>
    </row>
    <row r="70" spans="5:8" x14ac:dyDescent="0.2">
      <c r="E70" s="105"/>
      <c r="F70" s="105"/>
      <c r="G70" s="105"/>
      <c r="H70" s="105"/>
    </row>
    <row r="71" spans="5:8" x14ac:dyDescent="0.2">
      <c r="E71" s="105"/>
      <c r="F71" s="105"/>
      <c r="G71" s="105"/>
      <c r="H71" s="105"/>
    </row>
    <row r="72" spans="5:8" x14ac:dyDescent="0.2">
      <c r="E72" s="105"/>
      <c r="F72" s="105"/>
      <c r="G72" s="105"/>
      <c r="H72" s="105"/>
    </row>
    <row r="73" spans="5:8" x14ac:dyDescent="0.2">
      <c r="E73" s="105"/>
      <c r="F73" s="105"/>
      <c r="G73" s="105"/>
      <c r="H73" s="105"/>
    </row>
    <row r="74" spans="5:8" x14ac:dyDescent="0.2">
      <c r="E74" s="105"/>
      <c r="F74" s="105"/>
      <c r="G74" s="105"/>
      <c r="H74" s="105"/>
    </row>
    <row r="75" spans="5:8" x14ac:dyDescent="0.2">
      <c r="E75" s="105"/>
      <c r="F75" s="105"/>
      <c r="G75" s="105"/>
      <c r="H75" s="105"/>
    </row>
    <row r="76" spans="5:8" x14ac:dyDescent="0.2">
      <c r="E76" s="105"/>
      <c r="F76" s="105"/>
      <c r="G76" s="105"/>
      <c r="H76" s="105"/>
    </row>
    <row r="77" spans="5:8" x14ac:dyDescent="0.2">
      <c r="E77" s="105"/>
      <c r="F77" s="105"/>
      <c r="G77" s="105"/>
      <c r="H77" s="105"/>
    </row>
    <row r="78" spans="5:8" x14ac:dyDescent="0.2">
      <c r="E78" s="105"/>
      <c r="F78" s="105"/>
      <c r="G78" s="105"/>
      <c r="H78" s="105"/>
    </row>
    <row r="79" spans="5:8" x14ac:dyDescent="0.2">
      <c r="E79" s="105"/>
      <c r="F79" s="105"/>
      <c r="G79" s="105"/>
      <c r="H79" s="105"/>
    </row>
    <row r="80" spans="5:8" x14ac:dyDescent="0.2">
      <c r="E80" s="105"/>
      <c r="F80" s="105"/>
      <c r="G80" s="105"/>
      <c r="H80" s="105"/>
    </row>
    <row r="81" spans="5:8" x14ac:dyDescent="0.2">
      <c r="E81" s="105"/>
      <c r="F81" s="105"/>
      <c r="G81" s="105"/>
      <c r="H81" s="105"/>
    </row>
    <row r="82" spans="5:8" x14ac:dyDescent="0.2">
      <c r="E82" s="105"/>
      <c r="F82" s="105"/>
      <c r="G82" s="105"/>
      <c r="H82" s="105"/>
    </row>
    <row r="83" spans="5:8" x14ac:dyDescent="0.2">
      <c r="E83" s="105"/>
      <c r="F83" s="105"/>
      <c r="G83" s="105"/>
      <c r="H83" s="105"/>
    </row>
    <row r="84" spans="5:8" x14ac:dyDescent="0.2">
      <c r="E84" s="105"/>
      <c r="F84" s="105"/>
      <c r="G84" s="105"/>
      <c r="H84" s="105"/>
    </row>
    <row r="85" spans="5:8" x14ac:dyDescent="0.2">
      <c r="E85" s="105"/>
      <c r="F85" s="105"/>
      <c r="G85" s="105"/>
      <c r="H85" s="105"/>
    </row>
    <row r="86" spans="5:8" x14ac:dyDescent="0.2">
      <c r="E86" s="105"/>
      <c r="F86" s="105"/>
      <c r="G86" s="105"/>
      <c r="H86" s="105"/>
    </row>
    <row r="87" spans="5:8" x14ac:dyDescent="0.2">
      <c r="E87" s="105"/>
      <c r="F87" s="105"/>
      <c r="G87" s="105"/>
      <c r="H87" s="105"/>
    </row>
    <row r="88" spans="5:8" x14ac:dyDescent="0.2">
      <c r="E88" s="105"/>
      <c r="F88" s="105"/>
      <c r="G88" s="105"/>
      <c r="H88" s="105"/>
    </row>
    <row r="89" spans="5:8" x14ac:dyDescent="0.2">
      <c r="E89" s="105"/>
      <c r="F89" s="105"/>
      <c r="G89" s="105"/>
      <c r="H89" s="105"/>
    </row>
    <row r="90" spans="5:8" x14ac:dyDescent="0.2">
      <c r="E90" s="105"/>
      <c r="F90" s="105"/>
      <c r="G90" s="105"/>
      <c r="H90" s="105"/>
    </row>
    <row r="91" spans="5:8" x14ac:dyDescent="0.2">
      <c r="E91" s="105"/>
      <c r="F91" s="105"/>
      <c r="G91" s="105"/>
      <c r="H91" s="105"/>
    </row>
    <row r="92" spans="5:8" x14ac:dyDescent="0.2">
      <c r="E92" s="105"/>
      <c r="F92" s="105"/>
      <c r="G92" s="105"/>
      <c r="H92" s="105"/>
    </row>
    <row r="93" spans="5:8" x14ac:dyDescent="0.2">
      <c r="E93" s="105"/>
      <c r="F93" s="105"/>
      <c r="G93" s="105"/>
      <c r="H93" s="105"/>
    </row>
    <row r="94" spans="5:8" x14ac:dyDescent="0.2">
      <c r="E94" s="105"/>
      <c r="F94" s="105"/>
      <c r="G94" s="105"/>
      <c r="H94" s="105"/>
    </row>
    <row r="95" spans="5:8" x14ac:dyDescent="0.2">
      <c r="E95" s="105"/>
      <c r="F95" s="105"/>
      <c r="G95" s="105"/>
      <c r="H95" s="105"/>
    </row>
    <row r="96" spans="5:8" x14ac:dyDescent="0.2">
      <c r="E96" s="105"/>
      <c r="F96" s="105"/>
      <c r="G96" s="105"/>
      <c r="H96" s="105"/>
    </row>
    <row r="97" spans="5:8" x14ac:dyDescent="0.2">
      <c r="E97" s="105"/>
      <c r="F97" s="105"/>
      <c r="G97" s="105"/>
      <c r="H97" s="105"/>
    </row>
    <row r="98" spans="5:8" x14ac:dyDescent="0.2">
      <c r="E98" s="105"/>
      <c r="F98" s="105"/>
      <c r="G98" s="105"/>
      <c r="H98" s="105"/>
    </row>
    <row r="99" spans="5:8" x14ac:dyDescent="0.2">
      <c r="E99" s="105"/>
      <c r="F99" s="105"/>
      <c r="G99" s="105"/>
      <c r="H99" s="105"/>
    </row>
    <row r="100" spans="5:8" x14ac:dyDescent="0.2">
      <c r="E100" s="105"/>
      <c r="F100" s="105"/>
      <c r="G100" s="105"/>
      <c r="H100" s="105"/>
    </row>
    <row r="101" spans="5:8" x14ac:dyDescent="0.2">
      <c r="E101" s="105"/>
      <c r="F101" s="105"/>
      <c r="G101" s="105"/>
      <c r="H101" s="105"/>
    </row>
    <row r="102" spans="5:8" x14ac:dyDescent="0.2">
      <c r="E102" s="105"/>
      <c r="F102" s="105"/>
      <c r="G102" s="105"/>
      <c r="H102" s="105"/>
    </row>
    <row r="103" spans="5:8" x14ac:dyDescent="0.2">
      <c r="E103" s="105"/>
      <c r="F103" s="105"/>
      <c r="G103" s="105"/>
      <c r="H103" s="105"/>
    </row>
    <row r="104" spans="5:8" x14ac:dyDescent="0.2">
      <c r="E104" s="105"/>
      <c r="F104" s="105"/>
      <c r="G104" s="105"/>
      <c r="H104" s="105"/>
    </row>
    <row r="105" spans="5:8" x14ac:dyDescent="0.2">
      <c r="E105" s="105"/>
      <c r="F105" s="105"/>
      <c r="G105" s="105"/>
      <c r="H105" s="105"/>
    </row>
    <row r="106" spans="5:8" x14ac:dyDescent="0.2">
      <c r="E106" s="105"/>
      <c r="F106" s="105"/>
      <c r="G106" s="105"/>
      <c r="H106" s="105"/>
    </row>
    <row r="107" spans="5:8" x14ac:dyDescent="0.2">
      <c r="E107" s="105"/>
      <c r="F107" s="105"/>
      <c r="G107" s="105"/>
      <c r="H107" s="105"/>
    </row>
    <row r="108" spans="5:8" x14ac:dyDescent="0.2">
      <c r="E108" s="105"/>
      <c r="F108" s="105"/>
      <c r="G108" s="105"/>
      <c r="H108" s="105"/>
    </row>
    <row r="109" spans="5:8" x14ac:dyDescent="0.2">
      <c r="E109" s="105"/>
      <c r="F109" s="105"/>
      <c r="G109" s="105"/>
      <c r="H109" s="105"/>
    </row>
  </sheetData>
  <autoFilter ref="B2:I2" xr:uid="{E3C2F7DF-495A-4C44-8F7C-B09F05E8AC99}"/>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B6C3-14B1-B443-8D86-549E318BE9D0}">
  <dimension ref="B2:I92"/>
  <sheetViews>
    <sheetView showGridLines="0" zoomScale="125" workbookViewId="0">
      <selection activeCell="E12" sqref="E12"/>
    </sheetView>
  </sheetViews>
  <sheetFormatPr baseColWidth="10" defaultColWidth="8.83203125" defaultRowHeight="15" x14ac:dyDescent="0.2"/>
  <cols>
    <col min="1" max="1" width="3.83203125" style="1" customWidth="1"/>
    <col min="2" max="2" width="6.6640625" style="1" customWidth="1"/>
    <col min="3" max="3" width="28.1640625" style="110" customWidth="1"/>
    <col min="4" max="4" width="38.5" style="101" customWidth="1"/>
    <col min="5" max="5" width="20" style="1" customWidth="1"/>
    <col min="6" max="6" width="13.33203125" style="1" customWidth="1"/>
    <col min="7" max="7" width="14.83203125" style="1" customWidth="1"/>
    <col min="8" max="8" width="12.5" style="1" customWidth="1"/>
    <col min="9" max="9" width="14.5" style="1" customWidth="1"/>
    <col min="10" max="16384" width="8.83203125" style="1"/>
  </cols>
  <sheetData>
    <row r="2" spans="2:9" ht="38" customHeight="1" x14ac:dyDescent="0.2">
      <c r="B2" s="103" t="s">
        <v>8495</v>
      </c>
      <c r="C2" s="112" t="s">
        <v>2</v>
      </c>
      <c r="D2" s="111" t="s">
        <v>8491</v>
      </c>
      <c r="E2" s="103" t="s">
        <v>8492</v>
      </c>
      <c r="F2" s="103" t="s">
        <v>8487</v>
      </c>
      <c r="G2" s="103" t="s">
        <v>8494</v>
      </c>
      <c r="H2" s="103" t="s">
        <v>8483</v>
      </c>
      <c r="I2" s="103" t="s">
        <v>8493</v>
      </c>
    </row>
    <row r="3" spans="2:9" x14ac:dyDescent="0.2">
      <c r="B3" s="7" t="str" cm="1">
        <f t="array" ref="B3:B12">_xlfn._xlws.FILTER(
GAs!D4:D1000,
(GAs!AH4:AH1000="Y")*
(GAs!AI4:AI1000="Y")*
(GAs!AJ4:AJ1000="Y"),
"No matching data"
)</f>
        <v>98.10</v>
      </c>
      <c r="C3" s="107" t="str" cm="1">
        <f t="array" ref="C3:C12">_xlfn._xlws.FILTER(
GAs!C4:C1000,
(GAs!AH4:AH1000="Y")*
(GAs!AI4:AI1000="Y")*
(GAs!AJ4:AJ1000="Y"),
"No matching data"
)</f>
        <v>Gujarat</v>
      </c>
      <c r="D3" s="113" t="str" cm="1">
        <f t="array" ref="D3:D12">_xlfn._xlws.FILTER(
GAs!E4:E1000,
(GAs!AH4:AH1000="Y")*
(GAs!AI4:AI1000="Y")*
(GAs!AJ4:AJ1000="Y"),
"No matching data"
)</f>
        <v>Valsad</v>
      </c>
      <c r="E3" s="108" cm="1">
        <f t="array" ref="E3:E12">_xlfn._xlws.FILTER(
GAs!U4:U1000,
(GAs!AH4:AH1000="Y")*
(GAs!AI4:AI1000="Y")*
(GAs!AJ4:AJ1000="Y"),
"No matching data"
)</f>
        <v>14.549574</v>
      </c>
      <c r="F3" s="108" cm="1">
        <f t="array" ref="F3:F12">_xlfn._xlws.FILTER(
GAs!P4:P1000,
(GAs!AH4:AH1000="Y")*
(GAs!AI4:AI1000="Y")*
(GAs!AJ4:AJ1000="Y"),
"No matching data"
)</f>
        <v>79.38</v>
      </c>
      <c r="G3" s="108" t="str" cm="1">
        <f t="array" ref="G3:G12">_xlfn._xlws.FILTER(
GAs!AJ4:AJ1000,
(GAs!AH4:AH1000="Y")*
(GAs!AI4:AI1000="Y")*
(GAs!AJ4:AJ1000="Y"),
"No matching data"
)</f>
        <v>Y</v>
      </c>
      <c r="H3" s="108"/>
      <c r="I3" s="108" cm="1">
        <f t="array" ref="I3:I12">_xlfn._xlws.FILTER(
GAs!AA4:AA1000,
(GAs!AH4:AH1000="Y")*
(GAs!AI4:AI1000="Y")*
(GAs!AJ4:AJ1000="Y"),
"No matching data"
)</f>
        <v>71.388755000000003</v>
      </c>
    </row>
    <row r="4" spans="2:9" x14ac:dyDescent="0.2">
      <c r="B4" s="7" t="str">
        <v>95.03</v>
      </c>
      <c r="C4" s="107" t="str">
        <v>Haryana</v>
      </c>
      <c r="D4" s="113" t="str">
        <v>Gurugram-1</v>
      </c>
      <c r="E4" s="108">
        <v>4.8764329000000002</v>
      </c>
      <c r="F4" s="108">
        <v>63.192499999999995</v>
      </c>
      <c r="G4" s="108" t="str">
        <v>Y</v>
      </c>
      <c r="H4" s="108"/>
      <c r="I4" s="108">
        <v>39.525597249999997</v>
      </c>
    </row>
    <row r="5" spans="2:9" ht="19" customHeight="1" x14ac:dyDescent="0.2">
      <c r="B5" s="7" t="str">
        <v>98.13</v>
      </c>
      <c r="C5" s="107" t="str">
        <v>Haryana</v>
      </c>
      <c r="D5" s="113" t="str">
        <v>Gurugram-2</v>
      </c>
      <c r="E5" s="108">
        <v>4.8764329000000002</v>
      </c>
      <c r="F5" s="108">
        <v>63.192499999999995</v>
      </c>
      <c r="G5" s="108" t="str">
        <v>Y</v>
      </c>
      <c r="H5" s="108"/>
      <c r="I5" s="108">
        <v>39.525597249999997</v>
      </c>
    </row>
    <row r="6" spans="2:9" ht="18" customHeight="1" x14ac:dyDescent="0.2">
      <c r="B6" s="7" t="str">
        <v>95.01</v>
      </c>
      <c r="C6" s="107" t="str">
        <v>Haryana</v>
      </c>
      <c r="D6" s="113" t="str">
        <v>Faridabad-2</v>
      </c>
      <c r="E6" s="108">
        <v>4.4662171499999994</v>
      </c>
      <c r="F6" s="108">
        <v>59.295000000000002</v>
      </c>
      <c r="G6" s="108" t="str">
        <v>Y</v>
      </c>
      <c r="H6" s="108"/>
      <c r="I6" s="108">
        <v>21.35059725</v>
      </c>
    </row>
    <row r="7" spans="2:9" x14ac:dyDescent="0.2">
      <c r="B7" s="7" t="str">
        <v>95.02</v>
      </c>
      <c r="C7" s="107" t="str">
        <v>Haryana</v>
      </c>
      <c r="D7" s="113" t="str">
        <v>Faridabad-1</v>
      </c>
      <c r="E7" s="108">
        <v>4.4662171499999994</v>
      </c>
      <c r="F7" s="108">
        <v>59.295000000000002</v>
      </c>
      <c r="G7" s="108" t="str">
        <v>Y</v>
      </c>
      <c r="H7" s="108"/>
      <c r="I7" s="108">
        <v>21.35059725</v>
      </c>
    </row>
    <row r="8" spans="2:9" x14ac:dyDescent="0.2">
      <c r="B8" s="7" t="str">
        <v>98.06</v>
      </c>
      <c r="C8" s="107" t="str">
        <v>Gujarat</v>
      </c>
      <c r="D8" s="113" t="str">
        <v>Rajkot</v>
      </c>
      <c r="E8" s="108">
        <v>4.4283409000000002</v>
      </c>
      <c r="F8" s="108">
        <v>177.75</v>
      </c>
      <c r="G8" s="108" t="str">
        <v>Y</v>
      </c>
      <c r="H8" s="108"/>
      <c r="I8" s="108">
        <v>51.533613250000002</v>
      </c>
    </row>
    <row r="9" spans="2:9" x14ac:dyDescent="0.2">
      <c r="B9" s="7" t="str">
        <v>6.15</v>
      </c>
      <c r="C9" s="107" t="str">
        <v>Haryana</v>
      </c>
      <c r="D9" s="113" t="str">
        <v>Rewari District</v>
      </c>
      <c r="E9" s="108">
        <v>3.6887038499999996</v>
      </c>
      <c r="F9" s="108">
        <v>68.16</v>
      </c>
      <c r="G9" s="108" t="str">
        <v>Y</v>
      </c>
      <c r="H9" s="108"/>
      <c r="I9" s="108">
        <v>16.899108500000001</v>
      </c>
    </row>
    <row r="10" spans="2:9" x14ac:dyDescent="0.2">
      <c r="B10" s="7" t="str">
        <v>9.26</v>
      </c>
      <c r="C10" s="107" t="str">
        <v>Karnataka</v>
      </c>
      <c r="D10" s="113" t="str">
        <v>Ballari &amp; Gadag Districts</v>
      </c>
      <c r="E10" s="108">
        <v>3.6433883999999996</v>
      </c>
      <c r="F10" s="108">
        <v>485.84999999999997</v>
      </c>
      <c r="G10" s="108" t="str">
        <v>Y</v>
      </c>
      <c r="H10" s="108"/>
      <c r="I10" s="108">
        <v>17.651987500000001</v>
      </c>
    </row>
    <row r="11" spans="2:9" ht="42" x14ac:dyDescent="0.2">
      <c r="B11" s="7" t="str">
        <v>99.05</v>
      </c>
      <c r="C11" s="107" t="str">
        <v>Maharashtra</v>
      </c>
      <c r="D11" s="113" t="str">
        <v>Pune City including Pimpri -
Chinchwad &amp; adjoining contiguous
areas Hinjewadi, Chakan, Talegaon</v>
      </c>
      <c r="E11" s="108">
        <v>19.753371650000002</v>
      </c>
      <c r="F11" s="108">
        <v>224.76</v>
      </c>
      <c r="G11" s="108" t="str">
        <v>Y</v>
      </c>
      <c r="H11" s="108"/>
      <c r="I11" s="108">
        <v>77.765567500000003</v>
      </c>
    </row>
    <row r="12" spans="2:9" ht="28" x14ac:dyDescent="0.2">
      <c r="B12" s="7" t="str">
        <v>9.39</v>
      </c>
      <c r="C12" s="107" t="str">
        <v>Maharashtra &amp;
Gujarat</v>
      </c>
      <c r="D12" s="113" t="str">
        <v>Valsad (EAAA), Dhule &amp; Nashik
Districts</v>
      </c>
      <c r="E12" s="108">
        <v>13.4956146</v>
      </c>
      <c r="F12" s="108">
        <v>955.19999999999993</v>
      </c>
      <c r="G12" s="108" t="str">
        <v>Y</v>
      </c>
      <c r="H12" s="108"/>
      <c r="I12" s="108">
        <v>118.59968549999999</v>
      </c>
    </row>
    <row r="13" spans="2:9" ht="26" customHeight="1" x14ac:dyDescent="0.2">
      <c r="B13" s="7"/>
      <c r="C13" s="107"/>
      <c r="D13" s="114"/>
      <c r="E13" s="108"/>
      <c r="F13" s="108"/>
      <c r="G13" s="108"/>
      <c r="H13" s="108"/>
      <c r="I13" s="108"/>
    </row>
    <row r="14" spans="2:9" x14ac:dyDescent="0.2">
      <c r="B14" s="7"/>
      <c r="C14" s="107"/>
      <c r="D14" s="113"/>
      <c r="E14" s="108"/>
      <c r="F14" s="108"/>
      <c r="G14" s="108"/>
      <c r="H14" s="108"/>
      <c r="I14" s="108"/>
    </row>
    <row r="15" spans="2:9" x14ac:dyDescent="0.2">
      <c r="B15" s="7"/>
      <c r="C15" s="107"/>
      <c r="D15" s="113"/>
      <c r="E15" s="108"/>
      <c r="F15" s="108"/>
      <c r="G15" s="108"/>
      <c r="H15" s="108"/>
      <c r="I15" s="108"/>
    </row>
    <row r="16" spans="2:9" x14ac:dyDescent="0.2">
      <c r="B16" s="7"/>
      <c r="C16" s="107"/>
      <c r="D16" s="113"/>
      <c r="E16" s="108"/>
      <c r="F16" s="108"/>
      <c r="G16" s="108"/>
      <c r="H16" s="108"/>
      <c r="I16" s="108"/>
    </row>
    <row r="17" spans="2:9" x14ac:dyDescent="0.2">
      <c r="B17" s="7"/>
      <c r="C17" s="107"/>
      <c r="D17" s="113"/>
      <c r="E17" s="108"/>
      <c r="F17" s="108"/>
      <c r="G17" s="108"/>
      <c r="H17" s="108"/>
      <c r="I17" s="108"/>
    </row>
    <row r="18" spans="2:9" x14ac:dyDescent="0.2">
      <c r="B18" s="7"/>
      <c r="C18" s="107"/>
      <c r="D18" s="113"/>
      <c r="E18" s="108"/>
      <c r="F18" s="108"/>
      <c r="G18" s="108"/>
      <c r="H18" s="108"/>
      <c r="I18" s="108"/>
    </row>
    <row r="19" spans="2:9" x14ac:dyDescent="0.2">
      <c r="B19" s="7"/>
      <c r="C19" s="107"/>
      <c r="D19" s="113"/>
      <c r="E19" s="108"/>
      <c r="F19" s="108"/>
      <c r="G19" s="108"/>
      <c r="H19" s="108"/>
      <c r="I19" s="108"/>
    </row>
    <row r="20" spans="2:9" x14ac:dyDescent="0.2">
      <c r="B20" s="7"/>
      <c r="C20" s="107"/>
      <c r="D20" s="113"/>
      <c r="E20" s="108"/>
      <c r="F20" s="108"/>
      <c r="G20" s="108"/>
      <c r="H20" s="108"/>
      <c r="I20" s="108"/>
    </row>
    <row r="21" spans="2:9" x14ac:dyDescent="0.2">
      <c r="B21" s="7"/>
      <c r="C21" s="107"/>
      <c r="D21" s="113"/>
      <c r="E21" s="108"/>
      <c r="F21" s="108"/>
      <c r="G21" s="108"/>
      <c r="H21" s="108"/>
      <c r="I21" s="108"/>
    </row>
    <row r="22" spans="2:9" x14ac:dyDescent="0.2">
      <c r="B22" s="7"/>
      <c r="C22" s="107"/>
      <c r="D22" s="113"/>
      <c r="E22" s="108"/>
      <c r="F22" s="108"/>
      <c r="G22" s="108"/>
      <c r="H22" s="108"/>
      <c r="I22" s="108"/>
    </row>
    <row r="23" spans="2:9" x14ac:dyDescent="0.2">
      <c r="B23" s="7"/>
      <c r="C23" s="107"/>
      <c r="D23" s="113"/>
      <c r="E23" s="108"/>
      <c r="F23" s="108"/>
      <c r="G23" s="108"/>
      <c r="H23" s="108"/>
      <c r="I23" s="108"/>
    </row>
    <row r="24" spans="2:9" x14ac:dyDescent="0.2">
      <c r="B24" s="7"/>
      <c r="C24" s="107"/>
      <c r="D24" s="113"/>
      <c r="E24" s="108"/>
      <c r="F24" s="108"/>
      <c r="G24" s="108"/>
      <c r="H24" s="108"/>
      <c r="I24" s="108"/>
    </row>
    <row r="25" spans="2:9" x14ac:dyDescent="0.2">
      <c r="B25" s="7"/>
      <c r="C25" s="107"/>
      <c r="D25" s="113"/>
      <c r="E25" s="108"/>
      <c r="F25" s="108"/>
      <c r="G25" s="108"/>
      <c r="H25" s="108"/>
      <c r="I25" s="108"/>
    </row>
    <row r="26" spans="2:9" x14ac:dyDescent="0.2">
      <c r="B26" s="7"/>
      <c r="C26" s="107"/>
      <c r="D26" s="113"/>
      <c r="E26" s="108"/>
      <c r="F26" s="108"/>
      <c r="G26" s="108"/>
      <c r="H26" s="108"/>
      <c r="I26" s="108"/>
    </row>
    <row r="27" spans="2:9" x14ac:dyDescent="0.2">
      <c r="B27" s="7"/>
      <c r="C27" s="107"/>
      <c r="D27" s="113"/>
      <c r="E27" s="108"/>
      <c r="F27" s="108"/>
      <c r="G27" s="108"/>
      <c r="H27" s="108"/>
      <c r="I27" s="108"/>
    </row>
    <row r="28" spans="2:9" x14ac:dyDescent="0.2">
      <c r="B28" s="7"/>
      <c r="C28" s="107"/>
      <c r="D28" s="113"/>
      <c r="E28" s="108"/>
      <c r="F28" s="108"/>
      <c r="G28" s="108"/>
      <c r="H28" s="108"/>
      <c r="I28" s="108"/>
    </row>
    <row r="29" spans="2:9" x14ac:dyDescent="0.2">
      <c r="B29" s="7"/>
      <c r="C29" s="107"/>
      <c r="D29" s="113"/>
      <c r="E29" s="108"/>
      <c r="F29" s="108"/>
      <c r="G29" s="108"/>
      <c r="H29" s="108"/>
      <c r="I29" s="108"/>
    </row>
    <row r="30" spans="2:9" x14ac:dyDescent="0.2">
      <c r="B30" s="7"/>
      <c r="C30" s="107"/>
      <c r="D30" s="113"/>
      <c r="E30" s="108"/>
      <c r="F30" s="108"/>
      <c r="G30" s="108"/>
      <c r="H30" s="108"/>
      <c r="I30" s="108"/>
    </row>
    <row r="31" spans="2:9" x14ac:dyDescent="0.2">
      <c r="B31" s="7"/>
      <c r="C31" s="107"/>
      <c r="D31" s="113"/>
      <c r="E31" s="108"/>
      <c r="F31" s="108"/>
      <c r="G31" s="108"/>
      <c r="H31" s="108"/>
      <c r="I31" s="108"/>
    </row>
    <row r="32" spans="2:9" x14ac:dyDescent="0.2">
      <c r="B32" s="7"/>
      <c r="C32" s="107"/>
      <c r="D32" s="113"/>
      <c r="E32" s="108"/>
      <c r="F32" s="108"/>
      <c r="G32" s="108"/>
      <c r="H32" s="108"/>
      <c r="I32" s="108"/>
    </row>
    <row r="33" spans="2:9" x14ac:dyDescent="0.2">
      <c r="B33" s="7"/>
      <c r="C33" s="107"/>
      <c r="D33" s="113"/>
      <c r="E33" s="108"/>
      <c r="F33" s="108"/>
      <c r="G33" s="108"/>
      <c r="H33" s="108"/>
      <c r="I33" s="108"/>
    </row>
    <row r="34" spans="2:9" x14ac:dyDescent="0.2">
      <c r="B34" s="7"/>
      <c r="C34" s="107"/>
      <c r="D34" s="113"/>
      <c r="E34" s="108"/>
      <c r="F34" s="108"/>
      <c r="G34" s="108"/>
      <c r="H34" s="108"/>
      <c r="I34" s="108"/>
    </row>
    <row r="35" spans="2:9" x14ac:dyDescent="0.2">
      <c r="B35" s="7"/>
      <c r="C35" s="107"/>
      <c r="D35" s="113"/>
      <c r="E35" s="108"/>
      <c r="F35" s="108"/>
      <c r="G35" s="108"/>
      <c r="H35" s="108"/>
      <c r="I35" s="108"/>
    </row>
    <row r="36" spans="2:9" x14ac:dyDescent="0.2">
      <c r="B36" s="7"/>
      <c r="C36" s="107"/>
      <c r="D36" s="113"/>
      <c r="E36" s="108"/>
      <c r="F36" s="108"/>
      <c r="G36" s="108"/>
      <c r="H36" s="108"/>
      <c r="I36" s="108"/>
    </row>
    <row r="37" spans="2:9" x14ac:dyDescent="0.2">
      <c r="B37" s="7"/>
      <c r="C37" s="107"/>
      <c r="D37" s="113"/>
      <c r="E37" s="108"/>
      <c r="F37" s="108"/>
      <c r="G37" s="108"/>
      <c r="H37" s="108"/>
      <c r="I37" s="108"/>
    </row>
    <row r="38" spans="2:9" x14ac:dyDescent="0.2">
      <c r="B38" s="7"/>
      <c r="C38" s="107"/>
      <c r="D38" s="113"/>
      <c r="E38" s="108"/>
      <c r="F38" s="108"/>
      <c r="G38" s="108"/>
      <c r="H38" s="108"/>
      <c r="I38" s="108"/>
    </row>
    <row r="39" spans="2:9" x14ac:dyDescent="0.2">
      <c r="B39" s="7"/>
      <c r="C39" s="107"/>
      <c r="D39" s="113"/>
      <c r="E39" s="108"/>
      <c r="F39" s="108"/>
      <c r="G39" s="108"/>
      <c r="H39" s="108"/>
      <c r="I39" s="108"/>
    </row>
    <row r="40" spans="2:9" x14ac:dyDescent="0.2">
      <c r="B40" s="7"/>
      <c r="C40" s="107"/>
      <c r="D40" s="113"/>
      <c r="E40" s="108"/>
      <c r="F40" s="108"/>
      <c r="G40" s="108"/>
      <c r="H40" s="108"/>
      <c r="I40" s="108"/>
    </row>
    <row r="41" spans="2:9" x14ac:dyDescent="0.2">
      <c r="B41" s="7"/>
      <c r="C41" s="107"/>
      <c r="D41" s="113"/>
      <c r="E41" s="108"/>
      <c r="F41" s="108"/>
      <c r="G41" s="108"/>
      <c r="H41" s="108"/>
      <c r="I41" s="108"/>
    </row>
    <row r="42" spans="2:9" x14ac:dyDescent="0.2">
      <c r="B42" s="7"/>
      <c r="C42" s="107"/>
      <c r="D42" s="113"/>
      <c r="E42" s="108"/>
      <c r="F42" s="108"/>
      <c r="G42" s="108"/>
      <c r="H42" s="108"/>
      <c r="I42" s="108"/>
    </row>
    <row r="43" spans="2:9" x14ac:dyDescent="0.2">
      <c r="B43" s="7"/>
      <c r="C43" s="107"/>
      <c r="D43" s="113"/>
      <c r="E43" s="108"/>
      <c r="F43" s="108"/>
      <c r="G43" s="108"/>
      <c r="H43" s="108"/>
      <c r="I43" s="108"/>
    </row>
    <row r="44" spans="2:9" x14ac:dyDescent="0.2">
      <c r="B44" s="7"/>
      <c r="C44" s="107"/>
      <c r="D44" s="113"/>
      <c r="E44" s="108"/>
      <c r="F44" s="108"/>
      <c r="G44" s="108"/>
      <c r="H44" s="108"/>
      <c r="I44" s="108"/>
    </row>
    <row r="45" spans="2:9" x14ac:dyDescent="0.2">
      <c r="B45" s="7"/>
      <c r="C45" s="107"/>
      <c r="D45" s="113"/>
      <c r="E45" s="108"/>
      <c r="F45" s="108"/>
      <c r="G45" s="108"/>
      <c r="H45" s="108"/>
      <c r="I45" s="108"/>
    </row>
    <row r="46" spans="2:9" x14ac:dyDescent="0.2">
      <c r="B46" s="7"/>
      <c r="C46" s="107"/>
      <c r="D46" s="113"/>
      <c r="E46" s="108"/>
      <c r="F46" s="108"/>
      <c r="G46" s="108"/>
      <c r="H46" s="108"/>
      <c r="I46" s="108"/>
    </row>
    <row r="47" spans="2:9" x14ac:dyDescent="0.2">
      <c r="B47" s="7"/>
      <c r="C47" s="107"/>
      <c r="D47" s="113"/>
      <c r="E47" s="108"/>
      <c r="F47" s="108"/>
      <c r="G47" s="108"/>
      <c r="H47" s="108"/>
      <c r="I47" s="108"/>
    </row>
    <row r="48" spans="2:9" x14ac:dyDescent="0.2">
      <c r="B48" s="7"/>
      <c r="C48" s="107"/>
      <c r="D48" s="113"/>
      <c r="E48" s="108"/>
      <c r="F48" s="108"/>
      <c r="G48" s="108"/>
      <c r="H48" s="108"/>
      <c r="I48" s="108"/>
    </row>
    <row r="49" spans="2:9" x14ac:dyDescent="0.2">
      <c r="B49" s="7"/>
      <c r="C49" s="107"/>
      <c r="D49" s="113"/>
      <c r="E49" s="108"/>
      <c r="F49" s="108"/>
      <c r="G49" s="108"/>
      <c r="H49" s="108"/>
      <c r="I49" s="108"/>
    </row>
    <row r="50" spans="2:9" x14ac:dyDescent="0.2">
      <c r="B50" s="7"/>
      <c r="C50" s="107"/>
      <c r="D50" s="113"/>
      <c r="E50" s="108"/>
      <c r="F50" s="108"/>
      <c r="G50" s="108"/>
      <c r="H50" s="108"/>
      <c r="I50" s="108"/>
    </row>
    <row r="51" spans="2:9" x14ac:dyDescent="0.2">
      <c r="B51" s="7"/>
      <c r="C51" s="107"/>
      <c r="D51" s="113"/>
      <c r="E51" s="108"/>
      <c r="F51" s="108"/>
      <c r="G51" s="108"/>
      <c r="H51" s="108"/>
      <c r="I51" s="108"/>
    </row>
    <row r="52" spans="2:9" x14ac:dyDescent="0.2">
      <c r="B52" s="7"/>
      <c r="C52" s="107"/>
      <c r="D52" s="113"/>
      <c r="E52" s="108"/>
      <c r="F52" s="108"/>
      <c r="G52" s="108"/>
      <c r="H52" s="108"/>
      <c r="I52" s="108"/>
    </row>
    <row r="53" spans="2:9" x14ac:dyDescent="0.2">
      <c r="B53" s="7"/>
      <c r="C53" s="107"/>
      <c r="D53" s="113"/>
      <c r="E53" s="108"/>
      <c r="F53" s="108"/>
      <c r="G53" s="108"/>
      <c r="H53" s="108"/>
      <c r="I53" s="108"/>
    </row>
    <row r="54" spans="2:9" x14ac:dyDescent="0.2">
      <c r="B54" s="7"/>
      <c r="C54" s="107"/>
      <c r="D54" s="113"/>
      <c r="E54" s="108"/>
      <c r="F54" s="108"/>
      <c r="G54" s="108"/>
      <c r="H54" s="108"/>
      <c r="I54" s="108"/>
    </row>
    <row r="55" spans="2:9" x14ac:dyDescent="0.2">
      <c r="B55" s="7"/>
      <c r="C55" s="107"/>
      <c r="D55" s="113"/>
      <c r="E55" s="108"/>
      <c r="F55" s="108"/>
      <c r="G55" s="108"/>
      <c r="H55" s="108"/>
      <c r="I55" s="108"/>
    </row>
    <row r="56" spans="2:9" x14ac:dyDescent="0.2">
      <c r="B56" s="7"/>
      <c r="C56" s="107"/>
      <c r="D56" s="113"/>
      <c r="E56" s="108"/>
      <c r="F56" s="108"/>
      <c r="G56" s="108"/>
      <c r="H56" s="108"/>
      <c r="I56" s="108"/>
    </row>
    <row r="57" spans="2:9" x14ac:dyDescent="0.2">
      <c r="B57" s="7"/>
      <c r="C57" s="107"/>
      <c r="D57" s="113"/>
      <c r="E57" s="108"/>
      <c r="F57" s="108"/>
      <c r="G57" s="108"/>
      <c r="H57" s="108"/>
      <c r="I57" s="108"/>
    </row>
    <row r="58" spans="2:9" x14ac:dyDescent="0.2">
      <c r="B58" s="7"/>
      <c r="C58" s="107"/>
      <c r="D58" s="113"/>
      <c r="E58" s="108"/>
      <c r="F58" s="108"/>
      <c r="G58" s="108"/>
      <c r="H58" s="108"/>
      <c r="I58" s="108"/>
    </row>
    <row r="59" spans="2:9" x14ac:dyDescent="0.2">
      <c r="B59" s="7"/>
      <c r="C59" s="107"/>
      <c r="D59" s="113"/>
      <c r="E59" s="108"/>
      <c r="F59" s="108"/>
      <c r="G59" s="108"/>
      <c r="H59" s="108"/>
      <c r="I59" s="108"/>
    </row>
    <row r="60" spans="2:9" x14ac:dyDescent="0.2">
      <c r="B60" s="7"/>
      <c r="C60" s="107"/>
      <c r="D60" s="113"/>
      <c r="E60" s="108"/>
      <c r="F60" s="108"/>
      <c r="G60" s="108"/>
      <c r="H60" s="108"/>
      <c r="I60" s="108"/>
    </row>
    <row r="61" spans="2:9" x14ac:dyDescent="0.2">
      <c r="B61" s="7"/>
      <c r="C61" s="107"/>
      <c r="D61" s="113"/>
      <c r="E61" s="108"/>
      <c r="F61" s="108"/>
      <c r="G61" s="108"/>
      <c r="H61" s="108"/>
      <c r="I61" s="108"/>
    </row>
    <row r="62" spans="2:9" x14ac:dyDescent="0.2">
      <c r="B62" s="7"/>
      <c r="C62" s="107"/>
      <c r="D62" s="113"/>
      <c r="E62" s="108"/>
      <c r="F62" s="108"/>
      <c r="G62" s="108"/>
      <c r="H62" s="108"/>
      <c r="I62" s="108"/>
    </row>
    <row r="63" spans="2:9" x14ac:dyDescent="0.2">
      <c r="B63" s="7"/>
      <c r="C63" s="107"/>
      <c r="D63" s="113"/>
      <c r="E63" s="108"/>
      <c r="F63" s="108"/>
      <c r="G63" s="108"/>
      <c r="H63" s="108"/>
      <c r="I63" s="108"/>
    </row>
    <row r="64" spans="2:9" x14ac:dyDescent="0.2">
      <c r="B64" s="7"/>
      <c r="C64" s="107"/>
      <c r="D64" s="113"/>
      <c r="E64" s="108"/>
      <c r="F64" s="108"/>
      <c r="G64" s="108"/>
      <c r="H64" s="108"/>
      <c r="I64" s="108"/>
    </row>
    <row r="65" spans="2:9" x14ac:dyDescent="0.2">
      <c r="B65" s="7"/>
      <c r="C65" s="107"/>
      <c r="D65" s="113"/>
      <c r="E65" s="108"/>
      <c r="F65" s="108"/>
      <c r="G65" s="108"/>
      <c r="H65" s="108"/>
      <c r="I65" s="108"/>
    </row>
    <row r="66" spans="2:9" x14ac:dyDescent="0.2">
      <c r="B66" s="7"/>
      <c r="C66" s="107"/>
      <c r="D66" s="113"/>
      <c r="E66" s="108"/>
      <c r="F66" s="108"/>
      <c r="G66" s="108"/>
      <c r="H66" s="108"/>
      <c r="I66" s="108"/>
    </row>
    <row r="67" spans="2:9" x14ac:dyDescent="0.2">
      <c r="B67" s="7"/>
      <c r="C67" s="107"/>
      <c r="D67" s="113"/>
      <c r="E67" s="108"/>
      <c r="F67" s="108"/>
      <c r="G67" s="108"/>
      <c r="H67" s="108"/>
      <c r="I67" s="108"/>
    </row>
    <row r="68" spans="2:9" x14ac:dyDescent="0.2">
      <c r="B68" s="7"/>
      <c r="C68" s="107"/>
      <c r="D68" s="113"/>
      <c r="E68" s="108"/>
      <c r="F68" s="108"/>
      <c r="G68" s="108"/>
      <c r="H68" s="108"/>
      <c r="I68" s="108"/>
    </row>
    <row r="69" spans="2:9" x14ac:dyDescent="0.2">
      <c r="B69" s="7"/>
      <c r="C69" s="107"/>
      <c r="D69" s="113"/>
      <c r="E69" s="108"/>
      <c r="F69" s="108"/>
      <c r="G69" s="108"/>
      <c r="H69" s="108"/>
      <c r="I69" s="108"/>
    </row>
    <row r="70" spans="2:9" x14ac:dyDescent="0.2">
      <c r="B70" s="7"/>
      <c r="C70" s="107"/>
      <c r="D70" s="113"/>
      <c r="E70" s="108"/>
      <c r="F70" s="108"/>
      <c r="G70" s="108"/>
      <c r="H70" s="108"/>
      <c r="I70" s="108"/>
    </row>
    <row r="71" spans="2:9" x14ac:dyDescent="0.2">
      <c r="B71" s="7"/>
      <c r="C71" s="107"/>
      <c r="D71" s="113"/>
      <c r="E71" s="108"/>
      <c r="F71" s="108"/>
      <c r="G71" s="108"/>
      <c r="H71" s="108"/>
      <c r="I71" s="108"/>
    </row>
    <row r="72" spans="2:9" x14ac:dyDescent="0.2">
      <c r="B72" s="7"/>
      <c r="C72" s="107"/>
      <c r="D72" s="113"/>
      <c r="E72" s="108"/>
      <c r="F72" s="108"/>
      <c r="G72" s="108"/>
      <c r="H72" s="108"/>
      <c r="I72" s="108"/>
    </row>
    <row r="73" spans="2:9" x14ac:dyDescent="0.2">
      <c r="B73" s="7"/>
      <c r="C73" s="107"/>
      <c r="D73" s="113"/>
      <c r="E73" s="108"/>
      <c r="F73" s="108"/>
      <c r="G73" s="108"/>
      <c r="H73" s="108"/>
      <c r="I73" s="108"/>
    </row>
    <row r="74" spans="2:9" x14ac:dyDescent="0.2">
      <c r="B74" s="7"/>
      <c r="C74" s="107"/>
      <c r="D74" s="113"/>
      <c r="E74" s="108"/>
      <c r="F74" s="108"/>
      <c r="G74" s="108"/>
      <c r="H74" s="108"/>
      <c r="I74" s="108"/>
    </row>
    <row r="75" spans="2:9" x14ac:dyDescent="0.2">
      <c r="B75" s="7"/>
      <c r="C75" s="107"/>
      <c r="D75" s="113"/>
      <c r="E75" s="7"/>
      <c r="F75" s="7"/>
      <c r="G75" s="7"/>
      <c r="H75" s="7"/>
      <c r="I75" s="7"/>
    </row>
    <row r="76" spans="2:9" x14ac:dyDescent="0.2">
      <c r="B76" s="7"/>
      <c r="C76" s="107"/>
      <c r="D76" s="113"/>
      <c r="E76" s="7"/>
      <c r="F76" s="7"/>
      <c r="G76" s="7"/>
      <c r="H76" s="7"/>
      <c r="I76" s="7"/>
    </row>
    <row r="77" spans="2:9" x14ac:dyDescent="0.2">
      <c r="B77" s="7"/>
      <c r="C77" s="107"/>
      <c r="D77" s="113"/>
      <c r="E77" s="7"/>
      <c r="F77" s="7"/>
      <c r="G77" s="7"/>
      <c r="H77" s="7"/>
      <c r="I77" s="7"/>
    </row>
    <row r="78" spans="2:9" x14ac:dyDescent="0.2">
      <c r="B78" s="7"/>
      <c r="C78" s="107"/>
      <c r="D78" s="113"/>
      <c r="E78" s="7"/>
      <c r="F78" s="7"/>
      <c r="G78" s="7"/>
      <c r="H78" s="7"/>
      <c r="I78" s="7"/>
    </row>
    <row r="79" spans="2:9" x14ac:dyDescent="0.2">
      <c r="B79" s="7"/>
      <c r="C79" s="107"/>
      <c r="D79" s="113"/>
      <c r="E79" s="7"/>
      <c r="F79" s="7"/>
      <c r="G79" s="7"/>
      <c r="H79" s="7"/>
      <c r="I79" s="7"/>
    </row>
    <row r="80" spans="2:9" x14ac:dyDescent="0.2">
      <c r="B80" s="7"/>
      <c r="C80" s="107"/>
      <c r="D80" s="113"/>
      <c r="E80" s="7"/>
      <c r="F80" s="7"/>
      <c r="G80" s="7"/>
      <c r="H80" s="7"/>
      <c r="I80" s="7"/>
    </row>
    <row r="81" spans="2:9" x14ac:dyDescent="0.2">
      <c r="B81" s="7"/>
      <c r="C81" s="107"/>
      <c r="D81" s="113"/>
      <c r="E81" s="7"/>
      <c r="F81" s="7"/>
      <c r="G81" s="7"/>
      <c r="H81" s="7"/>
      <c r="I81" s="7"/>
    </row>
    <row r="82" spans="2:9" x14ac:dyDescent="0.2">
      <c r="B82" s="7"/>
      <c r="C82" s="107"/>
      <c r="D82" s="113"/>
      <c r="E82" s="7"/>
      <c r="F82" s="7"/>
      <c r="G82" s="7"/>
      <c r="H82" s="7"/>
      <c r="I82" s="7"/>
    </row>
    <row r="83" spans="2:9" x14ac:dyDescent="0.2">
      <c r="B83" s="7"/>
      <c r="C83" s="107"/>
      <c r="D83" s="113"/>
      <c r="E83" s="7"/>
      <c r="F83" s="7"/>
      <c r="G83" s="7"/>
      <c r="H83" s="7"/>
      <c r="I83" s="7"/>
    </row>
    <row r="84" spans="2:9" x14ac:dyDescent="0.2">
      <c r="B84" s="7"/>
      <c r="C84" s="107"/>
      <c r="D84" s="113"/>
      <c r="E84" s="7"/>
      <c r="F84" s="7"/>
      <c r="G84" s="7"/>
      <c r="H84" s="7"/>
      <c r="I84" s="7"/>
    </row>
    <row r="85" spans="2:9" x14ac:dyDescent="0.2">
      <c r="B85" s="7"/>
      <c r="C85" s="107"/>
      <c r="D85" s="113"/>
      <c r="E85" s="7"/>
      <c r="F85" s="7"/>
      <c r="G85" s="7"/>
      <c r="H85" s="7"/>
      <c r="I85" s="7"/>
    </row>
    <row r="86" spans="2:9" x14ac:dyDescent="0.2">
      <c r="B86" s="7"/>
      <c r="C86" s="107"/>
      <c r="D86" s="113"/>
      <c r="E86" s="7"/>
      <c r="F86" s="7"/>
      <c r="G86" s="7"/>
      <c r="H86" s="7"/>
      <c r="I86" s="7"/>
    </row>
    <row r="87" spans="2:9" x14ac:dyDescent="0.2">
      <c r="B87" s="7"/>
      <c r="C87" s="107"/>
      <c r="D87" s="113"/>
      <c r="E87" s="7"/>
      <c r="F87" s="7"/>
      <c r="G87" s="7"/>
      <c r="H87" s="7"/>
      <c r="I87" s="7"/>
    </row>
    <row r="88" spans="2:9" x14ac:dyDescent="0.2">
      <c r="B88" s="7"/>
      <c r="C88" s="107"/>
      <c r="D88" s="113"/>
      <c r="E88" s="7"/>
      <c r="F88" s="7"/>
      <c r="G88" s="7"/>
      <c r="H88" s="7"/>
      <c r="I88" s="7"/>
    </row>
    <row r="89" spans="2:9" x14ac:dyDescent="0.2">
      <c r="B89" s="104"/>
      <c r="C89" s="115"/>
      <c r="D89" s="106"/>
      <c r="E89" s="104"/>
      <c r="F89" s="104"/>
      <c r="G89" s="104"/>
      <c r="H89" s="104"/>
      <c r="I89" s="104"/>
    </row>
    <row r="90" spans="2:9" x14ac:dyDescent="0.2">
      <c r="B90" s="104"/>
      <c r="C90" s="115"/>
      <c r="D90" s="106"/>
      <c r="E90" s="104"/>
      <c r="F90" s="104"/>
      <c r="G90" s="104"/>
      <c r="H90" s="104"/>
      <c r="I90" s="104"/>
    </row>
    <row r="91" spans="2:9" x14ac:dyDescent="0.2">
      <c r="B91" s="104"/>
      <c r="C91" s="115"/>
      <c r="D91" s="106"/>
      <c r="E91" s="104"/>
      <c r="F91" s="104"/>
      <c r="G91" s="104"/>
      <c r="H91" s="104"/>
      <c r="I91" s="104"/>
    </row>
    <row r="92" spans="2:9" x14ac:dyDescent="0.2">
      <c r="B92" s="104"/>
      <c r="C92" s="115"/>
      <c r="D92" s="106"/>
      <c r="E92" s="104"/>
      <c r="F92" s="104"/>
      <c r="G92" s="104"/>
      <c r="H92" s="104"/>
      <c r="I92" s="104"/>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B550-423F-4383-B3C1-17890355E9C4}">
  <dimension ref="B2:AK627"/>
  <sheetViews>
    <sheetView showGridLines="0" zoomScale="178" zoomScaleNormal="69" workbookViewId="0">
      <pane xSplit="4" ySplit="3" topLeftCell="E4" activePane="bottomRight" state="frozen"/>
      <selection pane="topRight" activeCell="E1" sqref="E1"/>
      <selection pane="bottomLeft" activeCell="A4" sqref="A4"/>
      <selection pane="bottomRight" activeCell="AI4" sqref="AI4"/>
    </sheetView>
  </sheetViews>
  <sheetFormatPr baseColWidth="10" defaultColWidth="10.5" defaultRowHeight="15" x14ac:dyDescent="0.2"/>
  <cols>
    <col min="1" max="2" width="3.5" customWidth="1"/>
    <col min="3" max="3" width="5.6640625" customWidth="1"/>
    <col min="4" max="4" width="28.33203125" bestFit="1" customWidth="1"/>
    <col min="5" max="12" width="9.1640625"/>
    <col min="13" max="13" width="9.6640625" customWidth="1"/>
    <col min="14" max="14" width="13.5" customWidth="1"/>
    <col min="15" max="19" width="9.1640625"/>
    <col min="20" max="20" width="14" customWidth="1"/>
    <col min="21" max="21" width="14.83203125" customWidth="1"/>
    <col min="22" max="22" width="9.33203125" customWidth="1"/>
    <col min="23" max="23" width="9.5" customWidth="1"/>
    <col min="24" max="24" width="10.5" customWidth="1"/>
    <col min="25" max="25" width="11.5" bestFit="1" customWidth="1"/>
    <col min="31" max="31" width="7.1640625" customWidth="1"/>
  </cols>
  <sheetData>
    <row r="2" spans="2:37" x14ac:dyDescent="0.2">
      <c r="E2" s="94" t="s">
        <v>2500</v>
      </c>
      <c r="F2" s="95"/>
      <c r="G2" s="95"/>
      <c r="H2" s="95"/>
      <c r="I2" s="95"/>
      <c r="J2" s="95"/>
      <c r="K2" s="95"/>
      <c r="L2" s="96"/>
      <c r="M2" s="97" t="s">
        <v>2501</v>
      </c>
      <c r="N2" s="97"/>
      <c r="O2" s="97"/>
      <c r="P2" s="97"/>
      <c r="Q2" s="97"/>
      <c r="R2" s="97" t="s">
        <v>2502</v>
      </c>
      <c r="S2" s="97"/>
      <c r="T2" s="97"/>
      <c r="U2" s="97"/>
      <c r="V2" s="97"/>
      <c r="W2" s="97"/>
      <c r="X2" s="97"/>
      <c r="Y2" s="97"/>
      <c r="Z2" s="98" t="s">
        <v>2503</v>
      </c>
      <c r="AA2" s="98"/>
      <c r="AB2" s="98"/>
      <c r="AC2" s="98"/>
    </row>
    <row r="3" spans="2:37" s="69" customFormat="1" ht="60" x14ac:dyDescent="0.2">
      <c r="B3" s="64" t="s">
        <v>2504</v>
      </c>
      <c r="C3" s="65" t="s">
        <v>2</v>
      </c>
      <c r="D3" s="65" t="s">
        <v>49</v>
      </c>
      <c r="E3" s="66" t="s">
        <v>2505</v>
      </c>
      <c r="F3" s="66" t="s">
        <v>2506</v>
      </c>
      <c r="G3" s="66" t="s">
        <v>2507</v>
      </c>
      <c r="H3" s="66" t="s">
        <v>2508</v>
      </c>
      <c r="I3" s="66" t="s">
        <v>2509</v>
      </c>
      <c r="J3" s="66" t="s">
        <v>2510</v>
      </c>
      <c r="K3" s="66" t="s">
        <v>2511</v>
      </c>
      <c r="L3" s="66" t="s">
        <v>2512</v>
      </c>
      <c r="M3" s="67" t="s">
        <v>2513</v>
      </c>
      <c r="N3" s="68" t="s">
        <v>2514</v>
      </c>
      <c r="O3" s="68" t="s">
        <v>2515</v>
      </c>
      <c r="P3" s="68" t="s">
        <v>2516</v>
      </c>
      <c r="Q3" s="68" t="s">
        <v>2517</v>
      </c>
      <c r="R3" s="67" t="s">
        <v>2518</v>
      </c>
      <c r="S3" s="68" t="s">
        <v>2519</v>
      </c>
      <c r="T3" s="68" t="s">
        <v>2520</v>
      </c>
      <c r="U3" s="67" t="s">
        <v>2521</v>
      </c>
      <c r="V3" s="68" t="s">
        <v>139</v>
      </c>
      <c r="W3" s="68" t="s">
        <v>133</v>
      </c>
      <c r="X3" s="67" t="s">
        <v>8497</v>
      </c>
      <c r="Y3" s="68" t="s">
        <v>136</v>
      </c>
      <c r="Z3" s="68" t="s">
        <v>148</v>
      </c>
      <c r="AA3" s="68" t="s">
        <v>2523</v>
      </c>
      <c r="AB3" s="68" t="s">
        <v>2524</v>
      </c>
      <c r="AC3" s="68" t="s">
        <v>2525</v>
      </c>
      <c r="AD3" s="69" t="s">
        <v>2526</v>
      </c>
      <c r="AE3" t="s">
        <v>8481</v>
      </c>
      <c r="AF3" t="s">
        <v>8482</v>
      </c>
      <c r="AG3" t="s">
        <v>117</v>
      </c>
      <c r="AH3" t="s">
        <v>8483</v>
      </c>
      <c r="AI3" s="69" t="s">
        <v>8493</v>
      </c>
      <c r="AK3" s="35" t="s">
        <v>219</v>
      </c>
    </row>
    <row r="4" spans="2:37" ht="18" customHeight="1" x14ac:dyDescent="0.2">
      <c r="B4" s="62">
        <v>4</v>
      </c>
      <c r="C4" s="63" t="s">
        <v>152</v>
      </c>
      <c r="D4" s="63" t="s">
        <v>1772</v>
      </c>
      <c r="E4" s="62">
        <f>SUM(G4:I4)</f>
        <v>2</v>
      </c>
      <c r="F4" s="71">
        <f>SUMIFS('CBG Plants'!N:N,'CBG Plants'!F:F,D4,'CBG Plants'!L:L,"Completed")
+SUMIFS('CBG Plants'!N:N,'CBG Plants'!F:F,D4,'CBG Plants'!L:L,"Functional")+SUMIFS('CBG Plants'!N:N,'CBG Plants'!F:F,D4,'CBG Plants'!L:L,"Under Construction")+SUMIFS('CBG Plants'!N:N,'CBG Plants'!F:F,D4,'CBG Plants'!L:L,"Yet to start construction")</f>
        <v>5</v>
      </c>
      <c r="G4" s="62">
        <f>COUNTIFS('CBG Plants'!F:F,D4,'CBG Plants'!L:L,"Completed")
+COUNTIFS('CBG Plants'!F:F,D4,'CBG Plants'!L:L,"Functional")</f>
        <v>2</v>
      </c>
      <c r="H4" s="62">
        <f>COUNTIFS('CBG Plants'!F:F,D4,'CBG Plants'!L:L,"Under Construction")</f>
        <v>0</v>
      </c>
      <c r="I4" s="62">
        <f>COUNTIFS('CBG Plants'!F:F,D4,'CBG Plants'!L:L,"Yet to start construction")</f>
        <v>0</v>
      </c>
      <c r="J4" s="63" t="s">
        <v>2532</v>
      </c>
      <c r="K4" s="63" t="s">
        <v>2533</v>
      </c>
      <c r="L4" s="63"/>
      <c r="M4" s="62">
        <f t="shared" ref="M4:M67" si="0">IFERROR(N4-(AD4*365/1000),"")</f>
        <v>0</v>
      </c>
      <c r="N4" s="62">
        <f t="shared" ref="N4:N67" si="1">SUM(O4:Q4)</f>
        <v>0</v>
      </c>
      <c r="O4" s="62"/>
      <c r="P4" s="62"/>
      <c r="Q4" s="62"/>
      <c r="R4" s="100">
        <f>IFERROR(U4-F4,"")</f>
        <v>4.7826125499999996</v>
      </c>
      <c r="S4" s="62">
        <f>IFERROR(T4*Assumptions!$C$4,"")</f>
        <v>245</v>
      </c>
      <c r="T4" s="62">
        <v>98</v>
      </c>
      <c r="U4" s="62">
        <f>IFERROR(S4*Assumptions!$C$5,"")+IFERROR(V4*Assumptions!$C$8*Assumptions!$C$5,"")</f>
        <v>9.7826125499999996</v>
      </c>
      <c r="V4" s="62">
        <v>242051</v>
      </c>
      <c r="W4" s="62">
        <f>IFERROR(ROUND(T4*(1+Assumptions!$C$7)^5,0),"")</f>
        <v>299</v>
      </c>
      <c r="X4" s="62">
        <f>IFERROR(ROUND(W4*Assumptions!$C$4*Assumptions!$C$6,4),"")+IFERROR(ROUND(Y4*Assumptions!$C$8*Assumptions!$C$6,4),"") - F4</f>
        <v>44.747900000000001</v>
      </c>
      <c r="Y4" s="62">
        <f>IFERROR(ROUND(V4*(1+Assumptions!$C$7)^5,0),"")</f>
        <v>738681</v>
      </c>
      <c r="Z4" s="63" t="s">
        <v>153</v>
      </c>
      <c r="AA4" s="63" t="s">
        <v>154</v>
      </c>
      <c r="AB4" s="62">
        <v>0.6</v>
      </c>
      <c r="AC4" s="62">
        <v>85</v>
      </c>
      <c r="AD4">
        <v>0</v>
      </c>
      <c r="AE4" s="99" t="str">
        <f>IF(R4="","",IF(R4&gt;=Control!$D$4,"Y","N"))</f>
        <v>Y</v>
      </c>
      <c r="AF4" s="99" t="str">
        <f>IF(S4="","",IF(M4&gt;=Control!$D$5,"Y","N"))</f>
        <v>N</v>
      </c>
      <c r="AG4" s="99" t="str">
        <f>IF(T4="","",IF(AB4&lt;=Control!$D$10,"Y","N"))</f>
        <v>Y</v>
      </c>
      <c r="AI4" s="110" t="str">
        <f>IF(X4="","",IF(X4&gt;=Control!$D$9,"Y","N"))</f>
        <v>Y</v>
      </c>
      <c r="AK4" s="40" t="str">
        <f>IFERROR(INDEX(Assumptions!$D$92:$D$115,MATCH(C4,Assumptions!$B$92:$B$115,0)),"Low")</f>
        <v>Low</v>
      </c>
    </row>
    <row r="5" spans="2:37" x14ac:dyDescent="0.2">
      <c r="B5" s="62">
        <v>29</v>
      </c>
      <c r="C5" s="63" t="s">
        <v>152</v>
      </c>
      <c r="D5" s="63" t="s">
        <v>1942</v>
      </c>
      <c r="E5" s="62">
        <f>SUM(G5:I5)</f>
        <v>1</v>
      </c>
      <c r="F5" s="71">
        <f>SUMIFS('CBG Plants'!N:N,'CBG Plants'!F:F,D5,'CBG Plants'!L:L,"Completed")
+SUMIFS('CBG Plants'!N:N,'CBG Plants'!F:F,D5,'CBG Plants'!L:L,"Functional")+SUMIFS('CBG Plants'!N:N,'CBG Plants'!F:F,D5,'CBG Plants'!L:L,"Under Construction")+SUMIFS('CBG Plants'!N:N,'CBG Plants'!F:F,D5,'CBG Plants'!L:L,"Yet to start construction")</f>
        <v>0</v>
      </c>
      <c r="G5" s="62">
        <f>COUNTIFS('CBG Plants'!F:F,D5,'CBG Plants'!L:L,"Completed")
+COUNTIFS('CBG Plants'!F:F,D5,'CBG Plants'!L:L,"Functional")</f>
        <v>0</v>
      </c>
      <c r="H5" s="62">
        <f>COUNTIFS('CBG Plants'!F:F,D5,'CBG Plants'!L:L,"Under Construction")</f>
        <v>0</v>
      </c>
      <c r="I5" s="62">
        <f>COUNTIFS('CBG Plants'!F:F,D5,'CBG Plants'!L:L,"Yet to start construction")</f>
        <v>1</v>
      </c>
      <c r="J5" s="63" t="s">
        <v>2562</v>
      </c>
      <c r="K5" s="63"/>
      <c r="L5" s="63"/>
      <c r="M5" s="62">
        <f t="shared" si="0"/>
        <v>557.34</v>
      </c>
      <c r="N5" s="62">
        <f t="shared" si="1"/>
        <v>557.34</v>
      </c>
      <c r="O5" s="62">
        <v>0</v>
      </c>
      <c r="P5" s="62">
        <v>555.24</v>
      </c>
      <c r="Q5" s="62">
        <v>2.1</v>
      </c>
      <c r="R5" s="62">
        <f>IFERROR(U5-F5,"")</f>
        <v>0.54627585000000001</v>
      </c>
      <c r="S5" s="62">
        <f>IFERROR(T5*Assumptions!$C$4,"")</f>
        <v>17.5</v>
      </c>
      <c r="T5" s="62">
        <v>7</v>
      </c>
      <c r="U5" s="62">
        <f>IFERROR(S5*Assumptions!$C$5,"")+IFERROR(V5*Assumptions!$C$8*Assumptions!$C$5,"")</f>
        <v>0.54627585000000001</v>
      </c>
      <c r="V5" s="62">
        <v>2117</v>
      </c>
      <c r="W5" s="62">
        <f>IFERROR(ROUND(T5*(1+Assumptions!$C$7)^5,0),"")</f>
        <v>21</v>
      </c>
      <c r="X5" s="62">
        <f>IFERROR(ROUND(W5*Assumptions!$C$4*Assumptions!$C$6,4),"")+IFERROR(ROUND(Y5*Assumptions!$C$8*Assumptions!$C$6,4),"") - F5</f>
        <v>2.7332000000000001</v>
      </c>
      <c r="Y5" s="62">
        <f>IFERROR(ROUND(V5*(1+Assumptions!$C$7)^5,0),"")</f>
        <v>6461</v>
      </c>
      <c r="Z5" s="63" t="s">
        <v>153</v>
      </c>
      <c r="AA5" s="63" t="s">
        <v>154</v>
      </c>
      <c r="AB5" s="62">
        <v>18.8</v>
      </c>
      <c r="AC5" s="62">
        <v>85</v>
      </c>
      <c r="AD5">
        <v>0</v>
      </c>
      <c r="AE5" s="99" t="str">
        <f>IF(R5="","",IF(R5&gt;=Control!$D$4,"Y","N"))</f>
        <v>N</v>
      </c>
      <c r="AF5" s="99" t="str">
        <f>IF(S5="","",IF(M5&gt;=Control!$D$5,"Y","N"))</f>
        <v>Y</v>
      </c>
      <c r="AG5" s="99" t="str">
        <f>IF(T5="","",IF(AB5&lt;=Control!$D$10,"Y","N"))</f>
        <v>Y</v>
      </c>
      <c r="AI5" s="110" t="str">
        <f>IF(X5="","",IF(X5&gt;=Control!$D$9,"Y","N"))</f>
        <v>N</v>
      </c>
      <c r="AK5" s="40" t="str">
        <f>IFERROR(INDEX(Assumptions!$D$92:$D$115,MATCH(C5,Assumptions!$B$92:$B$115,0)),"Low")</f>
        <v>Low</v>
      </c>
    </row>
    <row r="6" spans="2:37" x14ac:dyDescent="0.2">
      <c r="B6" s="62">
        <v>2</v>
      </c>
      <c r="C6" s="63" t="s">
        <v>152</v>
      </c>
      <c r="D6" s="63" t="s">
        <v>1919</v>
      </c>
      <c r="E6" s="62">
        <f>SUM(G6:I6)</f>
        <v>0</v>
      </c>
      <c r="F6" s="71">
        <f>SUMIFS('CBG Plants'!N:N,'CBG Plants'!F:F,D6,'CBG Plants'!L:L,"Completed")
+SUMIFS('CBG Plants'!N:N,'CBG Plants'!F:F,D6,'CBG Plants'!L:L,"Functional")+SUMIFS('CBG Plants'!N:N,'CBG Plants'!F:F,D6,'CBG Plants'!L:L,"Under Construction")+SUMIFS('CBG Plants'!N:N,'CBG Plants'!F:F,D6,'CBG Plants'!L:L,"Yet to start construction")</f>
        <v>0</v>
      </c>
      <c r="G6" s="62">
        <f>COUNTIFS('CBG Plants'!F:F,D6,'CBG Plants'!L:L,"Completed")
+COUNTIFS('CBG Plants'!F:F,D6,'CBG Plants'!L:L,"Functional")</f>
        <v>0</v>
      </c>
      <c r="H6" s="62">
        <f>COUNTIFS('CBG Plants'!F:F,D6,'CBG Plants'!L:L,"Under Construction")</f>
        <v>0</v>
      </c>
      <c r="I6" s="62">
        <f>COUNTIFS('CBG Plants'!F:F,D6,'CBG Plants'!L:L,"Yet to start construction")</f>
        <v>0</v>
      </c>
      <c r="J6" s="63"/>
      <c r="K6" s="63"/>
      <c r="L6" s="63"/>
      <c r="M6" s="62">
        <f t="shared" si="0"/>
        <v>228.06</v>
      </c>
      <c r="N6" s="62">
        <f t="shared" si="1"/>
        <v>228.06</v>
      </c>
      <c r="O6" s="62">
        <v>0</v>
      </c>
      <c r="P6" s="62">
        <v>131.46</v>
      </c>
      <c r="Q6" s="62">
        <v>96.6</v>
      </c>
      <c r="R6" s="62">
        <f>IFERROR(U6-F6,"")</f>
        <v>0.53613540000000004</v>
      </c>
      <c r="S6" s="62">
        <f>IFERROR(T6*Assumptions!$C$4,"")</f>
        <v>17.5</v>
      </c>
      <c r="T6" s="62">
        <v>7</v>
      </c>
      <c r="U6" s="62">
        <f>IFERROR(S6*Assumptions!$C$5,"")+IFERROR(V6*Assumptions!$C$8*Assumptions!$C$5,"")</f>
        <v>0.53613540000000004</v>
      </c>
      <c r="V6" s="62">
        <v>1108</v>
      </c>
      <c r="W6" s="62">
        <f>IFERROR(ROUND(T6*(1+Assumptions!$C$7)^5,0),"")</f>
        <v>21</v>
      </c>
      <c r="X6" s="62">
        <f>IFERROR(ROUND(W6*Assumptions!$C$4*Assumptions!$C$6,4),"")+IFERROR(ROUND(Y6*Assumptions!$C$8*Assumptions!$C$6,4),"") - F6</f>
        <v>2.6816</v>
      </c>
      <c r="Y6" s="62">
        <f>IFERROR(ROUND(V6*(1+Assumptions!$C$7)^5,0),"")</f>
        <v>3381</v>
      </c>
      <c r="Z6" s="63" t="s">
        <v>153</v>
      </c>
      <c r="AA6" s="63" t="s">
        <v>154</v>
      </c>
      <c r="AB6" s="62">
        <v>57.6</v>
      </c>
      <c r="AC6" s="62">
        <v>85</v>
      </c>
      <c r="AD6">
        <v>0</v>
      </c>
      <c r="AE6" s="99" t="str">
        <f>IF(R6="","",IF(R6&gt;=Control!$D$4,"Y","N"))</f>
        <v>N</v>
      </c>
      <c r="AF6" s="99" t="str">
        <f>IF(S6="","",IF(M6&gt;=Control!$D$5,"Y","N"))</f>
        <v>Y</v>
      </c>
      <c r="AG6" s="99" t="str">
        <f>IF(T6="","",IF(AB6&lt;=Control!$D$10,"Y","N"))</f>
        <v>Y</v>
      </c>
      <c r="AI6" s="110" t="str">
        <f>IF(X6="","",IF(X6&gt;=Control!$D$9,"Y","N"))</f>
        <v>N</v>
      </c>
      <c r="AK6" s="40" t="str">
        <f>IFERROR(INDEX(Assumptions!$D$92:$D$115,MATCH(C6,Assumptions!$B$92:$B$115,0)),"Low")</f>
        <v>Low</v>
      </c>
    </row>
    <row r="7" spans="2:37" x14ac:dyDescent="0.2">
      <c r="B7" s="62">
        <v>9</v>
      </c>
      <c r="C7" s="63" t="s">
        <v>152</v>
      </c>
      <c r="D7" s="63" t="s">
        <v>1924</v>
      </c>
      <c r="E7" s="62">
        <f>SUM(G7:I7)</f>
        <v>0</v>
      </c>
      <c r="F7" s="71">
        <f>SUMIFS('CBG Plants'!N:N,'CBG Plants'!F:F,D7,'CBG Plants'!L:L,"Completed")
+SUMIFS('CBG Plants'!N:N,'CBG Plants'!F:F,D7,'CBG Plants'!L:L,"Functional")+SUMIFS('CBG Plants'!N:N,'CBG Plants'!F:F,D7,'CBG Plants'!L:L,"Under Construction")+SUMIFS('CBG Plants'!N:N,'CBG Plants'!F:F,D7,'CBG Plants'!L:L,"Yet to start construction")</f>
        <v>0</v>
      </c>
      <c r="G7" s="62">
        <f>COUNTIFS('CBG Plants'!F:F,D7,'CBG Plants'!L:L,"Completed")
+COUNTIFS('CBG Plants'!F:F,D7,'CBG Plants'!L:L,"Functional")</f>
        <v>0</v>
      </c>
      <c r="H7" s="62">
        <f>COUNTIFS('CBG Plants'!F:F,D7,'CBG Plants'!L:L,"Under Construction")</f>
        <v>0</v>
      </c>
      <c r="I7" s="62">
        <f>COUNTIFS('CBG Plants'!F:F,D7,'CBG Plants'!L:L,"Yet to start construction")</f>
        <v>0</v>
      </c>
      <c r="J7" s="63" t="s">
        <v>2540</v>
      </c>
      <c r="K7" s="63" t="s">
        <v>2541</v>
      </c>
      <c r="L7" s="63"/>
      <c r="M7" s="62">
        <f t="shared" si="0"/>
        <v>507.6</v>
      </c>
      <c r="N7" s="62">
        <f t="shared" si="1"/>
        <v>507.6</v>
      </c>
      <c r="O7" s="62">
        <v>0.45</v>
      </c>
      <c r="P7" s="62">
        <v>388.5</v>
      </c>
      <c r="Q7" s="62">
        <v>118.65</v>
      </c>
      <c r="R7" s="62">
        <f>IFERROR(U7-F7,"")</f>
        <v>0.375</v>
      </c>
      <c r="S7" s="62">
        <f>IFERROR(T7*Assumptions!$C$4,"")</f>
        <v>12.5</v>
      </c>
      <c r="T7" s="62">
        <v>5</v>
      </c>
      <c r="U7" s="62">
        <f>IFERROR(S7*Assumptions!$C$5,"")+IFERROR(V7*Assumptions!$C$8*Assumptions!$C$5,"")</f>
        <v>0.375</v>
      </c>
      <c r="V7" s="62">
        <v>0</v>
      </c>
      <c r="W7" s="62">
        <f>IFERROR(ROUND(T7*(1+Assumptions!$C$7)^5,0),"")</f>
        <v>15</v>
      </c>
      <c r="X7" s="62">
        <f>IFERROR(ROUND(W7*Assumptions!$C$4*Assumptions!$C$6,4),"")+IFERROR(ROUND(Y7*Assumptions!$C$8*Assumptions!$C$6,4),"") - F7</f>
        <v>1.875</v>
      </c>
      <c r="Y7" s="62">
        <f>IFERROR(ROUND(V7*(1+Assumptions!$C$7)^5,0),"")</f>
        <v>0</v>
      </c>
      <c r="Z7" s="63" t="s">
        <v>153</v>
      </c>
      <c r="AA7" s="63" t="s">
        <v>154</v>
      </c>
      <c r="AB7" s="62">
        <v>87.9</v>
      </c>
      <c r="AC7" s="62">
        <v>85</v>
      </c>
      <c r="AD7">
        <v>0</v>
      </c>
      <c r="AE7" s="99" t="str">
        <f>IF(R7="","",IF(R7&gt;=Control!$D$4,"Y","N"))</f>
        <v>N</v>
      </c>
      <c r="AF7" s="99" t="str">
        <f>IF(S7="","",IF(M7&gt;=Control!$D$5,"Y","N"))</f>
        <v>Y</v>
      </c>
      <c r="AG7" s="99" t="str">
        <f>IF(T7="","",IF(AB7&lt;=Control!$D$10,"Y","N"))</f>
        <v>Y</v>
      </c>
      <c r="AI7" s="110" t="str">
        <f>IF(X7="","",IF(X7&gt;=Control!$D$9,"Y","N"))</f>
        <v>N</v>
      </c>
      <c r="AK7" s="40" t="str">
        <f>IFERROR(INDEX(Assumptions!$D$92:$D$115,MATCH(C7,Assumptions!$B$92:$B$115,0)),"Low")</f>
        <v>Low</v>
      </c>
    </row>
    <row r="8" spans="2:37" x14ac:dyDescent="0.2">
      <c r="B8" s="62">
        <v>12</v>
      </c>
      <c r="C8" s="63" t="s">
        <v>152</v>
      </c>
      <c r="D8" s="63" t="s">
        <v>1926</v>
      </c>
      <c r="E8" s="62">
        <f>SUM(G8:I8)</f>
        <v>0</v>
      </c>
      <c r="F8" s="71">
        <f>SUMIFS('CBG Plants'!N:N,'CBG Plants'!F:F,D8,'CBG Plants'!L:L,"Completed")
+SUMIFS('CBG Plants'!N:N,'CBG Plants'!F:F,D8,'CBG Plants'!L:L,"Functional")+SUMIFS('CBG Plants'!N:N,'CBG Plants'!F:F,D8,'CBG Plants'!L:L,"Under Construction")+SUMIFS('CBG Plants'!N:N,'CBG Plants'!F:F,D8,'CBG Plants'!L:L,"Yet to start construction")</f>
        <v>0</v>
      </c>
      <c r="G8" s="62">
        <f>COUNTIFS('CBG Plants'!F:F,D8,'CBG Plants'!L:L,"Completed")
+COUNTIFS('CBG Plants'!F:F,D8,'CBG Plants'!L:L,"Functional")</f>
        <v>0</v>
      </c>
      <c r="H8" s="62">
        <f>COUNTIFS('CBG Plants'!F:F,D8,'CBG Plants'!L:L,"Under Construction")</f>
        <v>0</v>
      </c>
      <c r="I8" s="62">
        <f>COUNTIFS('CBG Plants'!F:F,D8,'CBG Plants'!L:L,"Yet to start construction")</f>
        <v>0</v>
      </c>
      <c r="J8" s="63"/>
      <c r="K8" s="63"/>
      <c r="L8" s="63"/>
      <c r="M8" s="62">
        <f t="shared" si="0"/>
        <v>43.92</v>
      </c>
      <c r="N8" s="62">
        <f t="shared" si="1"/>
        <v>43.92</v>
      </c>
      <c r="O8" s="62">
        <v>0.45</v>
      </c>
      <c r="P8" s="62">
        <v>38.22</v>
      </c>
      <c r="Q8" s="62">
        <v>5.25</v>
      </c>
      <c r="R8" s="62">
        <f>IFERROR(U8-F8,"")</f>
        <v>0.375</v>
      </c>
      <c r="S8" s="62">
        <f>IFERROR(T8*Assumptions!$C$4,"")</f>
        <v>12.5</v>
      </c>
      <c r="T8" s="62">
        <v>5</v>
      </c>
      <c r="U8" s="62">
        <f>IFERROR(S8*Assumptions!$C$5,"")+IFERROR(V8*Assumptions!$C$8*Assumptions!$C$5,"")</f>
        <v>0.375</v>
      </c>
      <c r="V8" s="62">
        <v>0</v>
      </c>
      <c r="W8" s="62">
        <f>IFERROR(ROUND(T8*(1+Assumptions!$C$7)^5,0),"")</f>
        <v>15</v>
      </c>
      <c r="X8" s="62">
        <f>IFERROR(ROUND(W8*Assumptions!$C$4*Assumptions!$C$6,4),"")+IFERROR(ROUND(Y8*Assumptions!$C$8*Assumptions!$C$6,4),"") - F8</f>
        <v>1.875</v>
      </c>
      <c r="Y8" s="62">
        <f>IFERROR(ROUND(V8*(1+Assumptions!$C$7)^5,0),"")</f>
        <v>0</v>
      </c>
      <c r="Z8" s="63" t="s">
        <v>153</v>
      </c>
      <c r="AA8" s="63" t="s">
        <v>154</v>
      </c>
      <c r="AB8" s="62">
        <v>228</v>
      </c>
      <c r="AC8" s="62">
        <v>85</v>
      </c>
      <c r="AD8">
        <v>0</v>
      </c>
      <c r="AE8" s="99" t="str">
        <f>IF(R8="","",IF(R8&gt;=Control!$D$4,"Y","N"))</f>
        <v>N</v>
      </c>
      <c r="AF8" s="99" t="str">
        <f>IF(S8="","",IF(M8&gt;=Control!$D$5,"Y","N"))</f>
        <v>N</v>
      </c>
      <c r="AG8" s="99" t="str">
        <f>IF(T8="","",IF(AB8&lt;=Control!$D$10,"Y","N"))</f>
        <v>Y</v>
      </c>
      <c r="AI8" s="110" t="str">
        <f>IF(X8="","",IF(X8&gt;=Control!$D$9,"Y","N"))</f>
        <v>N</v>
      </c>
      <c r="AK8" s="40" t="str">
        <f>IFERROR(INDEX(Assumptions!$D$92:$D$115,MATCH(C8,Assumptions!$B$92:$B$115,0)),"Low")</f>
        <v>Low</v>
      </c>
    </row>
    <row r="9" spans="2:37" x14ac:dyDescent="0.2">
      <c r="B9" s="62">
        <v>22</v>
      </c>
      <c r="C9" s="63" t="s">
        <v>152</v>
      </c>
      <c r="D9" s="63" t="s">
        <v>1935</v>
      </c>
      <c r="E9" s="62">
        <f>SUM(G9:I9)</f>
        <v>0</v>
      </c>
      <c r="F9" s="71">
        <f>SUMIFS('CBG Plants'!N:N,'CBG Plants'!F:F,D9,'CBG Plants'!L:L,"Completed")
+SUMIFS('CBG Plants'!N:N,'CBG Plants'!F:F,D9,'CBG Plants'!L:L,"Functional")+SUMIFS('CBG Plants'!N:N,'CBG Plants'!F:F,D9,'CBG Plants'!L:L,"Under Construction")+SUMIFS('CBG Plants'!N:N,'CBG Plants'!F:F,D9,'CBG Plants'!L:L,"Yet to start construction")</f>
        <v>0</v>
      </c>
      <c r="G9" s="62">
        <f>COUNTIFS('CBG Plants'!F:F,D9,'CBG Plants'!L:L,"Completed")
+COUNTIFS('CBG Plants'!F:F,D9,'CBG Plants'!L:L,"Functional")</f>
        <v>0</v>
      </c>
      <c r="H9" s="62">
        <f>COUNTIFS('CBG Plants'!F:F,D9,'CBG Plants'!L:L,"Under Construction")</f>
        <v>0</v>
      </c>
      <c r="I9" s="62">
        <f>COUNTIFS('CBG Plants'!F:F,D9,'CBG Plants'!L:L,"Yet to start construction")</f>
        <v>0</v>
      </c>
      <c r="J9" s="63"/>
      <c r="K9" s="63"/>
      <c r="L9" s="63"/>
      <c r="M9" s="62">
        <f t="shared" si="0"/>
        <v>336.315</v>
      </c>
      <c r="N9" s="62">
        <f t="shared" si="1"/>
        <v>336.315</v>
      </c>
      <c r="O9" s="62">
        <v>0</v>
      </c>
      <c r="P9" s="62">
        <v>147.84</v>
      </c>
      <c r="Q9" s="62">
        <v>188.47499999999999</v>
      </c>
      <c r="R9" s="62">
        <f>IFERROR(U9-F9,"")</f>
        <v>0.375</v>
      </c>
      <c r="S9" s="62">
        <f>IFERROR(T9*Assumptions!$C$4,"")</f>
        <v>12.5</v>
      </c>
      <c r="T9" s="62">
        <v>5</v>
      </c>
      <c r="U9" s="62">
        <f>IFERROR(S9*Assumptions!$C$5,"")+IFERROR(V9*Assumptions!$C$8*Assumptions!$C$5,"")</f>
        <v>0.375</v>
      </c>
      <c r="V9" s="62">
        <v>0</v>
      </c>
      <c r="W9" s="62">
        <f>IFERROR(ROUND(T9*(1+Assumptions!$C$7)^5,0),"")</f>
        <v>15</v>
      </c>
      <c r="X9" s="62">
        <f>IFERROR(ROUND(W9*Assumptions!$C$4*Assumptions!$C$6,4),"")+IFERROR(ROUND(Y9*Assumptions!$C$8*Assumptions!$C$6,4),"") - F9</f>
        <v>1.875</v>
      </c>
      <c r="Y9" s="62">
        <f>IFERROR(ROUND(V9*(1+Assumptions!$C$7)^5,0),"")</f>
        <v>0</v>
      </c>
      <c r="Z9" s="63" t="s">
        <v>153</v>
      </c>
      <c r="AA9" s="63" t="s">
        <v>154</v>
      </c>
      <c r="AB9" s="62">
        <v>179.2</v>
      </c>
      <c r="AC9" s="62">
        <v>85</v>
      </c>
      <c r="AD9">
        <v>0</v>
      </c>
      <c r="AE9" s="99" t="str">
        <f>IF(R9="","",IF(R9&gt;=Control!$D$4,"Y","N"))</f>
        <v>N</v>
      </c>
      <c r="AF9" s="99" t="str">
        <f>IF(S9="","",IF(M9&gt;=Control!$D$5,"Y","N"))</f>
        <v>Y</v>
      </c>
      <c r="AG9" s="99" t="str">
        <f>IF(T9="","",IF(AB9&lt;=Control!$D$10,"Y","N"))</f>
        <v>Y</v>
      </c>
      <c r="AI9" s="110" t="str">
        <f>IF(X9="","",IF(X9&gt;=Control!$D$9,"Y","N"))</f>
        <v>N</v>
      </c>
      <c r="AK9" s="40" t="str">
        <f>IFERROR(INDEX(Assumptions!$D$92:$D$115,MATCH(C9,Assumptions!$B$92:$B$115,0)),"Low")</f>
        <v>Low</v>
      </c>
    </row>
    <row r="10" spans="2:37" x14ac:dyDescent="0.2">
      <c r="B10" s="62">
        <v>13</v>
      </c>
      <c r="C10" s="63" t="s">
        <v>152</v>
      </c>
      <c r="D10" s="63" t="s">
        <v>1927</v>
      </c>
      <c r="E10" s="62">
        <f>SUM(G10:I10)</f>
        <v>0</v>
      </c>
      <c r="F10" s="71">
        <f>SUMIFS('CBG Plants'!N:N,'CBG Plants'!F:F,D10,'CBG Plants'!L:L,"Completed")
+SUMIFS('CBG Plants'!N:N,'CBG Plants'!F:F,D10,'CBG Plants'!L:L,"Functional")+SUMIFS('CBG Plants'!N:N,'CBG Plants'!F:F,D10,'CBG Plants'!L:L,"Under Construction")+SUMIFS('CBG Plants'!N:N,'CBG Plants'!F:F,D10,'CBG Plants'!L:L,"Yet to start construction")</f>
        <v>0</v>
      </c>
      <c r="G10" s="62">
        <f>COUNTIFS('CBG Plants'!F:F,D10,'CBG Plants'!L:L,"Completed")
+COUNTIFS('CBG Plants'!F:F,D10,'CBG Plants'!L:L,"Functional")</f>
        <v>0</v>
      </c>
      <c r="H10" s="62">
        <f>COUNTIFS('CBG Plants'!F:F,D10,'CBG Plants'!L:L,"Under Construction")</f>
        <v>0</v>
      </c>
      <c r="I10" s="62">
        <f>COUNTIFS('CBG Plants'!F:F,D10,'CBG Plants'!L:L,"Yet to start construction")</f>
        <v>0</v>
      </c>
      <c r="J10" s="63" t="s">
        <v>2545</v>
      </c>
      <c r="K10" s="63" t="s">
        <v>2546</v>
      </c>
      <c r="L10" s="63"/>
      <c r="M10" s="62">
        <f t="shared" si="0"/>
        <v>281.23500000000001</v>
      </c>
      <c r="N10" s="62">
        <f t="shared" si="1"/>
        <v>303.13499999999999</v>
      </c>
      <c r="O10" s="62">
        <v>0</v>
      </c>
      <c r="P10" s="62">
        <v>188.16</v>
      </c>
      <c r="Q10" s="62">
        <v>114.97499999999999</v>
      </c>
      <c r="R10" s="62">
        <f>IFERROR(U10-F10,"")</f>
        <v>0.31546694999999997</v>
      </c>
      <c r="S10" s="62">
        <f>IFERROR(T10*Assumptions!$C$4,"")</f>
        <v>10</v>
      </c>
      <c r="T10" s="62">
        <v>4</v>
      </c>
      <c r="U10" s="62">
        <f>IFERROR(S10*Assumptions!$C$5,"")+IFERROR(V10*Assumptions!$C$8*Assumptions!$C$5,"")</f>
        <v>0.31546694999999997</v>
      </c>
      <c r="V10" s="62">
        <v>1539</v>
      </c>
      <c r="W10" s="62">
        <f>IFERROR(ROUND(T10*(1+Assumptions!$C$7)^5,0),"")</f>
        <v>12</v>
      </c>
      <c r="X10" s="62">
        <f>IFERROR(ROUND(W10*Assumptions!$C$4*Assumptions!$C$6,4),"")+IFERROR(ROUND(Y10*Assumptions!$C$8*Assumptions!$C$6,4),"") - F10</f>
        <v>1.5787</v>
      </c>
      <c r="Y10" s="62">
        <f>IFERROR(ROUND(V10*(1+Assumptions!$C$7)^5,0),"")</f>
        <v>4697</v>
      </c>
      <c r="Z10" s="63" t="s">
        <v>153</v>
      </c>
      <c r="AA10" s="63" t="s">
        <v>154</v>
      </c>
      <c r="AB10" s="62">
        <v>49.1</v>
      </c>
      <c r="AC10" s="62">
        <v>85</v>
      </c>
      <c r="AD10">
        <v>60</v>
      </c>
      <c r="AE10" s="99" t="str">
        <f>IF(R10="","",IF(R10&gt;=Control!$D$4,"Y","N"))</f>
        <v>N</v>
      </c>
      <c r="AF10" s="99" t="str">
        <f>IF(S10="","",IF(M10&gt;=Control!$D$5,"Y","N"))</f>
        <v>Y</v>
      </c>
      <c r="AG10" s="99" t="str">
        <f>IF(T10="","",IF(AB10&lt;=Control!$D$10,"Y","N"))</f>
        <v>Y</v>
      </c>
      <c r="AI10" s="110" t="str">
        <f>IF(X10="","",IF(X10&gt;=Control!$D$9,"Y","N"))</f>
        <v>N</v>
      </c>
      <c r="AK10" s="40" t="str">
        <f>IFERROR(INDEX(Assumptions!$D$92:$D$115,MATCH(C10,Assumptions!$B$92:$B$115,0)),"Low")</f>
        <v>Low</v>
      </c>
    </row>
    <row r="11" spans="2:37" x14ac:dyDescent="0.2">
      <c r="B11" s="62">
        <v>19</v>
      </c>
      <c r="C11" s="63" t="s">
        <v>152</v>
      </c>
      <c r="D11" s="63" t="s">
        <v>1932</v>
      </c>
      <c r="E11" s="62">
        <f>SUM(G11:I11)</f>
        <v>0</v>
      </c>
      <c r="F11" s="71">
        <f>SUMIFS('CBG Plants'!N:N,'CBG Plants'!F:F,D11,'CBG Plants'!L:L,"Completed")
+SUMIFS('CBG Plants'!N:N,'CBG Plants'!F:F,D11,'CBG Plants'!L:L,"Functional")+SUMIFS('CBG Plants'!N:N,'CBG Plants'!F:F,D11,'CBG Plants'!L:L,"Under Construction")+SUMIFS('CBG Plants'!N:N,'CBG Plants'!F:F,D11,'CBG Plants'!L:L,"Yet to start construction")</f>
        <v>0</v>
      </c>
      <c r="G11" s="62">
        <f>COUNTIFS('CBG Plants'!F:F,D11,'CBG Plants'!L:L,"Completed")
+COUNTIFS('CBG Plants'!F:F,D11,'CBG Plants'!L:L,"Functional")</f>
        <v>0</v>
      </c>
      <c r="H11" s="62">
        <f>COUNTIFS('CBG Plants'!F:F,D11,'CBG Plants'!L:L,"Under Construction")</f>
        <v>0</v>
      </c>
      <c r="I11" s="62">
        <f>COUNTIFS('CBG Plants'!F:F,D11,'CBG Plants'!L:L,"Yet to start construction")</f>
        <v>0</v>
      </c>
      <c r="J11" s="63"/>
      <c r="K11" s="63"/>
      <c r="L11" s="63"/>
      <c r="M11" s="62">
        <f t="shared" si="0"/>
        <v>339.255</v>
      </c>
      <c r="N11" s="62">
        <f t="shared" si="1"/>
        <v>339.255</v>
      </c>
      <c r="O11" s="62">
        <v>0</v>
      </c>
      <c r="P11" s="62">
        <v>190.68</v>
      </c>
      <c r="Q11" s="62">
        <v>148.57499999999999</v>
      </c>
      <c r="R11" s="62">
        <f>IFERROR(U11-F11,"")</f>
        <v>0.22529144999999998</v>
      </c>
      <c r="S11" s="62">
        <f>IFERROR(T11*Assumptions!$C$4,"")</f>
        <v>7.5</v>
      </c>
      <c r="T11" s="62">
        <v>3</v>
      </c>
      <c r="U11" s="62">
        <f>IFERROR(S11*Assumptions!$C$5,"")+IFERROR(V11*Assumptions!$C$8*Assumptions!$C$5,"")</f>
        <v>0.22529144999999998</v>
      </c>
      <c r="V11" s="62">
        <v>29</v>
      </c>
      <c r="W11" s="62">
        <f>IFERROR(ROUND(T11*(1+Assumptions!$C$7)^5,0),"")</f>
        <v>9</v>
      </c>
      <c r="X11" s="62">
        <f>IFERROR(ROUND(W11*Assumptions!$C$4*Assumptions!$C$6,4),"")+IFERROR(ROUND(Y11*Assumptions!$C$8*Assumptions!$C$6,4),"") - F11</f>
        <v>1.1265000000000001</v>
      </c>
      <c r="Y11" s="62">
        <f>IFERROR(ROUND(V11*(1+Assumptions!$C$7)^5,0),"")</f>
        <v>89</v>
      </c>
      <c r="Z11" s="63" t="s">
        <v>153</v>
      </c>
      <c r="AA11" s="63" t="s">
        <v>154</v>
      </c>
      <c r="AB11" s="62">
        <v>108.4</v>
      </c>
      <c r="AC11" s="62">
        <v>85</v>
      </c>
      <c r="AD11">
        <v>0</v>
      </c>
      <c r="AE11" s="99" t="str">
        <f>IF(R11="","",IF(R11&gt;=Control!$D$4,"Y","N"))</f>
        <v>N</v>
      </c>
      <c r="AF11" s="99" t="str">
        <f>IF(S11="","",IF(M11&gt;=Control!$D$5,"Y","N"))</f>
        <v>Y</v>
      </c>
      <c r="AG11" s="99" t="str">
        <f>IF(T11="","",IF(AB11&lt;=Control!$D$10,"Y","N"))</f>
        <v>Y</v>
      </c>
      <c r="AI11" s="110" t="str">
        <f>IF(X11="","",IF(X11&gt;=Control!$D$9,"Y","N"))</f>
        <v>N</v>
      </c>
      <c r="AK11" s="40" t="str">
        <f>IFERROR(INDEX(Assumptions!$D$92:$D$115,MATCH(C11,Assumptions!$B$92:$B$115,0)),"Low")</f>
        <v>Low</v>
      </c>
    </row>
    <row r="12" spans="2:37" x14ac:dyDescent="0.2">
      <c r="B12" s="62">
        <v>10</v>
      </c>
      <c r="C12" s="63" t="s">
        <v>152</v>
      </c>
      <c r="D12" s="63" t="s">
        <v>1925</v>
      </c>
      <c r="E12" s="62">
        <f>SUM(G12:I12)</f>
        <v>0</v>
      </c>
      <c r="F12" s="71">
        <f>SUMIFS('CBG Plants'!N:N,'CBG Plants'!F:F,D12,'CBG Plants'!L:L,"Completed")
+SUMIFS('CBG Plants'!N:N,'CBG Plants'!F:F,D12,'CBG Plants'!L:L,"Functional")+SUMIFS('CBG Plants'!N:N,'CBG Plants'!F:F,D12,'CBG Plants'!L:L,"Under Construction")+SUMIFS('CBG Plants'!N:N,'CBG Plants'!F:F,D12,'CBG Plants'!L:L,"Yet to start construction")</f>
        <v>0</v>
      </c>
      <c r="G12" s="62">
        <f>COUNTIFS('CBG Plants'!F:F,D12,'CBG Plants'!L:L,"Completed")
+COUNTIFS('CBG Plants'!F:F,D12,'CBG Plants'!L:L,"Functional")</f>
        <v>0</v>
      </c>
      <c r="H12" s="62">
        <f>COUNTIFS('CBG Plants'!F:F,D12,'CBG Plants'!L:L,"Under Construction")</f>
        <v>0</v>
      </c>
      <c r="I12" s="62">
        <f>COUNTIFS('CBG Plants'!F:F,D12,'CBG Plants'!L:L,"Yet to start construction")</f>
        <v>0</v>
      </c>
      <c r="J12" s="63"/>
      <c r="K12" s="63"/>
      <c r="L12" s="63"/>
      <c r="M12" s="62">
        <f t="shared" si="0"/>
        <v>381.88499999999999</v>
      </c>
      <c r="N12" s="62">
        <f t="shared" si="1"/>
        <v>381.88499999999999</v>
      </c>
      <c r="O12" s="62">
        <v>0</v>
      </c>
      <c r="P12" s="62">
        <v>326.76</v>
      </c>
      <c r="Q12" s="62">
        <v>55.125</v>
      </c>
      <c r="R12" s="62">
        <f>IFERROR(U12-F12,"")</f>
        <v>0.15206025000000001</v>
      </c>
      <c r="S12" s="62">
        <f>IFERROR(T12*Assumptions!$C$4,"")</f>
        <v>5</v>
      </c>
      <c r="T12" s="62">
        <v>2</v>
      </c>
      <c r="U12" s="62">
        <f>IFERROR(S12*Assumptions!$C$5,"")+IFERROR(V12*Assumptions!$C$8*Assumptions!$C$5,"")</f>
        <v>0.15206025000000001</v>
      </c>
      <c r="V12" s="62">
        <v>205</v>
      </c>
      <c r="W12" s="62">
        <f>IFERROR(ROUND(T12*(1+Assumptions!$C$7)^5,0),"")</f>
        <v>6</v>
      </c>
      <c r="X12" s="62">
        <f>IFERROR(ROUND(W12*Assumptions!$C$4*Assumptions!$C$6,4),"")+IFERROR(ROUND(Y12*Assumptions!$C$8*Assumptions!$C$6,4),"") - F12</f>
        <v>0.76049999999999995</v>
      </c>
      <c r="Y12" s="62">
        <f>IFERROR(ROUND(V12*(1+Assumptions!$C$7)^5,0),"")</f>
        <v>626</v>
      </c>
      <c r="Z12" s="63" t="s">
        <v>153</v>
      </c>
      <c r="AA12" s="63" t="s">
        <v>154</v>
      </c>
      <c r="AB12" s="62">
        <v>118.1</v>
      </c>
      <c r="AC12" s="62">
        <v>85</v>
      </c>
      <c r="AD12">
        <v>0</v>
      </c>
      <c r="AE12" s="99" t="str">
        <f>IF(R12="","",IF(R12&gt;=Control!$D$4,"Y","N"))</f>
        <v>N</v>
      </c>
      <c r="AF12" s="99" t="str">
        <f>IF(S12="","",IF(M12&gt;=Control!$D$5,"Y","N"))</f>
        <v>Y</v>
      </c>
      <c r="AG12" s="99" t="str">
        <f>IF(T12="","",IF(AB12&lt;=Control!$D$10,"Y","N"))</f>
        <v>Y</v>
      </c>
      <c r="AI12" s="110" t="str">
        <f>IF(X12="","",IF(X12&gt;=Control!$D$9,"Y","N"))</f>
        <v>N</v>
      </c>
      <c r="AK12" s="40" t="str">
        <f>IFERROR(INDEX(Assumptions!$D$92:$D$115,MATCH(C12,Assumptions!$B$92:$B$115,0)),"Low")</f>
        <v>Low</v>
      </c>
    </row>
    <row r="13" spans="2:37" x14ac:dyDescent="0.2">
      <c r="B13" s="62">
        <v>24</v>
      </c>
      <c r="C13" s="63" t="s">
        <v>152</v>
      </c>
      <c r="D13" s="63" t="s">
        <v>1937</v>
      </c>
      <c r="E13" s="62">
        <f>SUM(G13:I13)</f>
        <v>0</v>
      </c>
      <c r="F13" s="71">
        <f>SUMIFS('CBG Plants'!N:N,'CBG Plants'!F:F,D13,'CBG Plants'!L:L,"Completed")
+SUMIFS('CBG Plants'!N:N,'CBG Plants'!F:F,D13,'CBG Plants'!L:L,"Functional")+SUMIFS('CBG Plants'!N:N,'CBG Plants'!F:F,D13,'CBG Plants'!L:L,"Under Construction")+SUMIFS('CBG Plants'!N:N,'CBG Plants'!F:F,D13,'CBG Plants'!L:L,"Yet to start construction")</f>
        <v>0</v>
      </c>
      <c r="G13" s="62">
        <f>COUNTIFS('CBG Plants'!F:F,D13,'CBG Plants'!L:L,"Completed")
+COUNTIFS('CBG Plants'!F:F,D13,'CBG Plants'!L:L,"Functional")</f>
        <v>0</v>
      </c>
      <c r="H13" s="62">
        <f>COUNTIFS('CBG Plants'!F:F,D13,'CBG Plants'!L:L,"Under Construction")</f>
        <v>0</v>
      </c>
      <c r="I13" s="62">
        <f>COUNTIFS('CBG Plants'!F:F,D13,'CBG Plants'!L:L,"Yet to start construction")</f>
        <v>0</v>
      </c>
      <c r="J13" s="63"/>
      <c r="K13" s="63"/>
      <c r="L13" s="63"/>
      <c r="M13" s="62">
        <f t="shared" si="0"/>
        <v>285.70500000000004</v>
      </c>
      <c r="N13" s="62">
        <f t="shared" si="1"/>
        <v>285.70500000000004</v>
      </c>
      <c r="O13" s="62">
        <v>0</v>
      </c>
      <c r="P13" s="62">
        <v>251.58</v>
      </c>
      <c r="Q13" s="62">
        <v>34.125</v>
      </c>
      <c r="R13" s="62">
        <f>IFERROR(U13-F13,"")</f>
        <v>0.15206025000000001</v>
      </c>
      <c r="S13" s="62">
        <f>IFERROR(T13*Assumptions!$C$4,"")</f>
        <v>5</v>
      </c>
      <c r="T13" s="62">
        <v>2</v>
      </c>
      <c r="U13" s="62">
        <f>IFERROR(S13*Assumptions!$C$5,"")+IFERROR(V13*Assumptions!$C$8*Assumptions!$C$5,"")</f>
        <v>0.15206025000000001</v>
      </c>
      <c r="V13" s="62">
        <v>205</v>
      </c>
      <c r="W13" s="62">
        <f>IFERROR(ROUND(T13*(1+Assumptions!$C$7)^5,0),"")</f>
        <v>6</v>
      </c>
      <c r="X13" s="62">
        <f>IFERROR(ROUND(W13*Assumptions!$C$4*Assumptions!$C$6,4),"")+IFERROR(ROUND(Y13*Assumptions!$C$8*Assumptions!$C$6,4),"") - F13</f>
        <v>0.76049999999999995</v>
      </c>
      <c r="Y13" s="62">
        <f>IFERROR(ROUND(V13*(1+Assumptions!$C$7)^5,0),"")</f>
        <v>626</v>
      </c>
      <c r="Z13" s="63" t="s">
        <v>153</v>
      </c>
      <c r="AA13" s="63" t="s">
        <v>154</v>
      </c>
      <c r="AB13" s="62">
        <v>147.1</v>
      </c>
      <c r="AC13" s="62">
        <v>85</v>
      </c>
      <c r="AD13">
        <v>0</v>
      </c>
      <c r="AE13" s="99" t="str">
        <f>IF(R13="","",IF(R13&gt;=Control!$D$4,"Y","N"))</f>
        <v>N</v>
      </c>
      <c r="AF13" s="99" t="str">
        <f>IF(S13="","",IF(M13&gt;=Control!$D$5,"Y","N"))</f>
        <v>Y</v>
      </c>
      <c r="AG13" s="99" t="str">
        <f>IF(T13="","",IF(AB13&lt;=Control!$D$10,"Y","N"))</f>
        <v>Y</v>
      </c>
      <c r="AI13" s="110" t="str">
        <f>IF(X13="","",IF(X13&gt;=Control!$D$9,"Y","N"))</f>
        <v>N</v>
      </c>
      <c r="AK13" s="40" t="str">
        <f>IFERROR(INDEX(Assumptions!$D$92:$D$115,MATCH(C13,Assumptions!$B$92:$B$115,0)),"Low")</f>
        <v>Low</v>
      </c>
    </row>
    <row r="14" spans="2:37" x14ac:dyDescent="0.2">
      <c r="B14" s="62">
        <v>25</v>
      </c>
      <c r="C14" s="63" t="s">
        <v>152</v>
      </c>
      <c r="D14" s="63" t="s">
        <v>1938</v>
      </c>
      <c r="E14" s="62">
        <f>SUM(G14:I14)</f>
        <v>0</v>
      </c>
      <c r="F14" s="71">
        <f>SUMIFS('CBG Plants'!N:N,'CBG Plants'!F:F,D14,'CBG Plants'!L:L,"Completed")
+SUMIFS('CBG Plants'!N:N,'CBG Plants'!F:F,D14,'CBG Plants'!L:L,"Functional")+SUMIFS('CBG Plants'!N:N,'CBG Plants'!F:F,D14,'CBG Plants'!L:L,"Under Construction")+SUMIFS('CBG Plants'!N:N,'CBG Plants'!F:F,D14,'CBG Plants'!L:L,"Yet to start construction")</f>
        <v>0</v>
      </c>
      <c r="G14" s="62">
        <f>COUNTIFS('CBG Plants'!F:F,D14,'CBG Plants'!L:L,"Completed")
+COUNTIFS('CBG Plants'!F:F,D14,'CBG Plants'!L:L,"Functional")</f>
        <v>0</v>
      </c>
      <c r="H14" s="62">
        <f>COUNTIFS('CBG Plants'!F:F,D14,'CBG Plants'!L:L,"Under Construction")</f>
        <v>0</v>
      </c>
      <c r="I14" s="62">
        <f>COUNTIFS('CBG Plants'!F:F,D14,'CBG Plants'!L:L,"Yet to start construction")</f>
        <v>0</v>
      </c>
      <c r="J14" s="63"/>
      <c r="K14" s="63"/>
      <c r="L14" s="63"/>
      <c r="M14" s="62">
        <f t="shared" si="0"/>
        <v>232.89</v>
      </c>
      <c r="N14" s="62">
        <f t="shared" si="1"/>
        <v>232.89</v>
      </c>
      <c r="O14" s="62">
        <v>0</v>
      </c>
      <c r="P14" s="62">
        <v>227.64</v>
      </c>
      <c r="Q14" s="62">
        <v>5.25</v>
      </c>
      <c r="R14" s="62">
        <f>IFERROR(U14-F14,"")</f>
        <v>0.15206025000000001</v>
      </c>
      <c r="S14" s="62">
        <f>IFERROR(T14*Assumptions!$C$4,"")</f>
        <v>5</v>
      </c>
      <c r="T14" s="62">
        <v>2</v>
      </c>
      <c r="U14" s="62">
        <f>IFERROR(S14*Assumptions!$C$5,"")+IFERROR(V14*Assumptions!$C$8*Assumptions!$C$5,"")</f>
        <v>0.15206025000000001</v>
      </c>
      <c r="V14" s="62">
        <v>205</v>
      </c>
      <c r="W14" s="62">
        <f>IFERROR(ROUND(T14*(1+Assumptions!$C$7)^5,0),"")</f>
        <v>6</v>
      </c>
      <c r="X14" s="62">
        <f>IFERROR(ROUND(W14*Assumptions!$C$4*Assumptions!$C$6,4),"")+IFERROR(ROUND(Y14*Assumptions!$C$8*Assumptions!$C$6,4),"") - F14</f>
        <v>0.76049999999999995</v>
      </c>
      <c r="Y14" s="62">
        <f>IFERROR(ROUND(V14*(1+Assumptions!$C$7)^5,0),"")</f>
        <v>626</v>
      </c>
      <c r="Z14" s="63" t="s">
        <v>153</v>
      </c>
      <c r="AA14" s="63" t="s">
        <v>154</v>
      </c>
      <c r="AB14" s="62">
        <v>117.5</v>
      </c>
      <c r="AC14" s="62">
        <v>85</v>
      </c>
      <c r="AD14">
        <v>0</v>
      </c>
      <c r="AE14" s="99" t="str">
        <f>IF(R14="","",IF(R14&gt;=Control!$D$4,"Y","N"))</f>
        <v>N</v>
      </c>
      <c r="AF14" s="99" t="str">
        <f>IF(S14="","",IF(M14&gt;=Control!$D$5,"Y","N"))</f>
        <v>Y</v>
      </c>
      <c r="AG14" s="99" t="str">
        <f>IF(T14="","",IF(AB14&lt;=Control!$D$10,"Y","N"))</f>
        <v>Y</v>
      </c>
      <c r="AI14" s="110" t="str">
        <f>IF(X14="","",IF(X14&gt;=Control!$D$9,"Y","N"))</f>
        <v>N</v>
      </c>
      <c r="AK14" s="40" t="str">
        <f>IFERROR(INDEX(Assumptions!$D$92:$D$115,MATCH(C14,Assumptions!$B$92:$B$115,0)),"Low")</f>
        <v>Low</v>
      </c>
    </row>
    <row r="15" spans="2:37" x14ac:dyDescent="0.2">
      <c r="B15" s="62">
        <v>7</v>
      </c>
      <c r="C15" s="63" t="s">
        <v>152</v>
      </c>
      <c r="D15" s="63" t="s">
        <v>2538</v>
      </c>
      <c r="E15" s="62">
        <f>SUM(G15:I15)</f>
        <v>0</v>
      </c>
      <c r="F15" s="71">
        <f>SUMIFS('CBG Plants'!N:N,'CBG Plants'!F:F,D15,'CBG Plants'!L:L,"Completed")
+SUMIFS('CBG Plants'!N:N,'CBG Plants'!F:F,D15,'CBG Plants'!L:L,"Functional")+SUMIFS('CBG Plants'!N:N,'CBG Plants'!F:F,D15,'CBG Plants'!L:L,"Under Construction")+SUMIFS('CBG Plants'!N:N,'CBG Plants'!F:F,D15,'CBG Plants'!L:L,"Yet to start construction")</f>
        <v>0</v>
      </c>
      <c r="G15" s="62">
        <f>COUNTIFS('CBG Plants'!F:F,D15,'CBG Plants'!L:L,"Completed")
+COUNTIFS('CBG Plants'!F:F,D15,'CBG Plants'!L:L,"Functional")</f>
        <v>0</v>
      </c>
      <c r="H15" s="62">
        <f>COUNTIFS('CBG Plants'!F:F,D15,'CBG Plants'!L:L,"Under Construction")</f>
        <v>0</v>
      </c>
      <c r="I15" s="62">
        <f>COUNTIFS('CBG Plants'!F:F,D15,'CBG Plants'!L:L,"Yet to start construction")</f>
        <v>0</v>
      </c>
      <c r="J15" s="63"/>
      <c r="K15" s="63"/>
      <c r="L15" s="63"/>
      <c r="M15" s="62">
        <f t="shared" si="0"/>
        <v>138.81</v>
      </c>
      <c r="N15" s="62">
        <f t="shared" si="1"/>
        <v>138.81</v>
      </c>
      <c r="O15" s="62">
        <v>0</v>
      </c>
      <c r="P15" s="62">
        <v>104.16</v>
      </c>
      <c r="Q15" s="62">
        <v>34.65</v>
      </c>
      <c r="R15" s="62">
        <f>IFERROR(U15-F15,"")</f>
        <v>0</v>
      </c>
      <c r="S15" s="62">
        <f>IFERROR(T15*Assumptions!$C$4,"")</f>
        <v>0</v>
      </c>
      <c r="T15" s="62">
        <v>0</v>
      </c>
      <c r="U15" s="62">
        <f>IFERROR(S15*Assumptions!$C$5,"")+IFERROR(V15*Assumptions!$C$8*Assumptions!$C$5,"")</f>
        <v>0</v>
      </c>
      <c r="V15" s="62">
        <v>0</v>
      </c>
      <c r="W15" s="62">
        <f>IFERROR(ROUND(T15*(1+Assumptions!$C$7)^5,0),"")</f>
        <v>0</v>
      </c>
      <c r="X15" s="62">
        <f>IFERROR(ROUND(W15*Assumptions!$C$4*Assumptions!$C$6,4),"")+IFERROR(ROUND(Y15*Assumptions!$C$8*Assumptions!$C$6,4),"") - F15</f>
        <v>0</v>
      </c>
      <c r="Y15" s="62">
        <f>IFERROR(ROUND(V15*(1+Assumptions!$C$7)^5,0),"")</f>
        <v>0</v>
      </c>
      <c r="Z15" s="63" t="s">
        <v>153</v>
      </c>
      <c r="AA15" s="63" t="s">
        <v>154</v>
      </c>
      <c r="AB15" s="62">
        <v>139.69999999999999</v>
      </c>
      <c r="AC15" s="62">
        <v>85</v>
      </c>
      <c r="AD15">
        <v>0</v>
      </c>
      <c r="AE15" s="99" t="str">
        <f>IF(R15="","",IF(R15&gt;=Control!$D$4,"Y","N"))</f>
        <v>N</v>
      </c>
      <c r="AF15" s="99" t="str">
        <f>IF(S15="","",IF(M15&gt;=Control!$D$5,"Y","N"))</f>
        <v>Y</v>
      </c>
      <c r="AG15" s="99" t="str">
        <f>IF(T15="","",IF(AB15&lt;=Control!$D$10,"Y","N"))</f>
        <v>Y</v>
      </c>
      <c r="AI15" s="110" t="str">
        <f>IF(X15="","",IF(X15&gt;=Control!$D$9,"Y","N"))</f>
        <v>N</v>
      </c>
      <c r="AK15" s="40" t="str">
        <f>IFERROR(INDEX(Assumptions!$D$92:$D$115,MATCH(C15,Assumptions!$B$92:$B$115,0)),"Low")</f>
        <v>Low</v>
      </c>
    </row>
    <row r="16" spans="2:37" x14ac:dyDescent="0.2">
      <c r="B16" s="62">
        <v>27</v>
      </c>
      <c r="C16" s="63" t="s">
        <v>152</v>
      </c>
      <c r="D16" s="63" t="s">
        <v>1940</v>
      </c>
      <c r="E16" s="62">
        <f>SUM(G16:I16)</f>
        <v>2</v>
      </c>
      <c r="F16" s="71">
        <f>SUMIFS('CBG Plants'!N:N,'CBG Plants'!F:F,D16,'CBG Plants'!L:L,"Completed")
+SUMIFS('CBG Plants'!N:N,'CBG Plants'!F:F,D16,'CBG Plants'!L:L,"Functional")+SUMIFS('CBG Plants'!N:N,'CBG Plants'!F:F,D16,'CBG Plants'!L:L,"Under Construction")+SUMIFS('CBG Plants'!N:N,'CBG Plants'!F:F,D16,'CBG Plants'!L:L,"Yet to start construction")</f>
        <v>2.58</v>
      </c>
      <c r="G16" s="62">
        <f>COUNTIFS('CBG Plants'!F:F,D16,'CBG Plants'!L:L,"Completed")
+COUNTIFS('CBG Plants'!F:F,D16,'CBG Plants'!L:L,"Functional")</f>
        <v>0</v>
      </c>
      <c r="H16" s="62">
        <f>COUNTIFS('CBG Plants'!F:F,D16,'CBG Plants'!L:L,"Under Construction")</f>
        <v>1</v>
      </c>
      <c r="I16" s="62">
        <f>COUNTIFS('CBG Plants'!F:F,D16,'CBG Plants'!L:L,"Yet to start construction")</f>
        <v>1</v>
      </c>
      <c r="J16" s="63" t="s">
        <v>2540</v>
      </c>
      <c r="K16" s="63" t="s">
        <v>2541</v>
      </c>
      <c r="L16" s="63"/>
      <c r="M16" s="62">
        <f t="shared" si="0"/>
        <v>173.46</v>
      </c>
      <c r="N16" s="62">
        <f t="shared" si="1"/>
        <v>173.46</v>
      </c>
      <c r="O16" s="62">
        <v>0</v>
      </c>
      <c r="P16" s="62">
        <v>162.96</v>
      </c>
      <c r="Q16" s="62">
        <v>10.5</v>
      </c>
      <c r="R16" s="62">
        <f>IFERROR(U16-F16,"")</f>
        <v>-2.0450705999999998</v>
      </c>
      <c r="S16" s="62">
        <f>IFERROR(T16*Assumptions!$C$4,"")</f>
        <v>17.5</v>
      </c>
      <c r="T16" s="62">
        <v>7</v>
      </c>
      <c r="U16" s="62">
        <f>IFERROR(S16*Assumptions!$C$5,"")+IFERROR(V16*Assumptions!$C$8*Assumptions!$C$5,"")</f>
        <v>0.5349294</v>
      </c>
      <c r="V16" s="62">
        <v>988</v>
      </c>
      <c r="W16" s="62">
        <f>IFERROR(ROUND(T16*(1+Assumptions!$C$7)^5,0),"")</f>
        <v>21</v>
      </c>
      <c r="X16" s="62">
        <f>IFERROR(ROUND(W16*Assumptions!$C$4*Assumptions!$C$6,4),"")+IFERROR(ROUND(Y16*Assumptions!$C$8*Assumptions!$C$6,4),"") - F16</f>
        <v>9.5499999999999918E-2</v>
      </c>
      <c r="Y16" s="62">
        <f>IFERROR(ROUND(V16*(1+Assumptions!$C$7)^5,0),"")</f>
        <v>3015</v>
      </c>
      <c r="Z16" s="63" t="s">
        <v>153</v>
      </c>
      <c r="AA16" s="63" t="s">
        <v>154</v>
      </c>
      <c r="AB16" s="62">
        <v>25</v>
      </c>
      <c r="AC16" s="62">
        <v>85</v>
      </c>
      <c r="AD16">
        <v>0</v>
      </c>
      <c r="AE16" s="99" t="str">
        <f>IF(R16="","",IF(R16&gt;=Control!$D$4,"Y","N"))</f>
        <v>N</v>
      </c>
      <c r="AF16" s="99" t="str">
        <f>IF(S16="","",IF(M16&gt;=Control!$D$5,"Y","N"))</f>
        <v>Y</v>
      </c>
      <c r="AG16" s="99" t="str">
        <f>IF(T16="","",IF(AB16&lt;=Control!$D$10,"Y","N"))</f>
        <v>Y</v>
      </c>
      <c r="AI16" s="110" t="str">
        <f>IF(X16="","",IF(X16&gt;=Control!$D$9,"Y","N"))</f>
        <v>N</v>
      </c>
      <c r="AK16" s="40" t="str">
        <f>IFERROR(INDEX(Assumptions!$D$92:$D$115,MATCH(C16,Assumptions!$B$92:$B$115,0)),"Low")</f>
        <v>Low</v>
      </c>
    </row>
    <row r="17" spans="2:37" x14ac:dyDescent="0.2">
      <c r="B17" s="62">
        <v>31</v>
      </c>
      <c r="C17" s="63" t="s">
        <v>152</v>
      </c>
      <c r="D17" s="63" t="s">
        <v>1944</v>
      </c>
      <c r="E17" s="62">
        <f>SUM(G17:I17)</f>
        <v>1</v>
      </c>
      <c r="F17" s="71">
        <f>SUMIFS('CBG Plants'!N:N,'CBG Plants'!F:F,D17,'CBG Plants'!L:L,"Completed")
+SUMIFS('CBG Plants'!N:N,'CBG Plants'!F:F,D17,'CBG Plants'!L:L,"Functional")+SUMIFS('CBG Plants'!N:N,'CBG Plants'!F:F,D17,'CBG Plants'!L:L,"Under Construction")+SUMIFS('CBG Plants'!N:N,'CBG Plants'!F:F,D17,'CBG Plants'!L:L,"Yet to start construction")</f>
        <v>3.8</v>
      </c>
      <c r="G17" s="62">
        <f>COUNTIFS('CBG Plants'!F:F,D17,'CBG Plants'!L:L,"Completed")
+COUNTIFS('CBG Plants'!F:F,D17,'CBG Plants'!L:L,"Functional")</f>
        <v>0</v>
      </c>
      <c r="H17" s="62">
        <f>COUNTIFS('CBG Plants'!F:F,D17,'CBG Plants'!L:L,"Under Construction")</f>
        <v>1</v>
      </c>
      <c r="I17" s="62">
        <f>COUNTIFS('CBG Plants'!F:F,D17,'CBG Plants'!L:L,"Yet to start construction")</f>
        <v>0</v>
      </c>
      <c r="J17" s="63" t="s">
        <v>2565</v>
      </c>
      <c r="K17" s="63"/>
      <c r="L17" s="63"/>
      <c r="M17" s="62">
        <f t="shared" si="0"/>
        <v>218.4</v>
      </c>
      <c r="N17" s="62">
        <f t="shared" si="1"/>
        <v>218.4</v>
      </c>
      <c r="O17" s="62">
        <v>0</v>
      </c>
      <c r="P17" s="62">
        <v>205.8</v>
      </c>
      <c r="Q17" s="62">
        <v>12.6</v>
      </c>
      <c r="R17" s="62">
        <f>IFERROR(U17-F17,"")</f>
        <v>-3.57470855</v>
      </c>
      <c r="S17" s="62">
        <f>IFERROR(T17*Assumptions!$C$4,"")</f>
        <v>7.5</v>
      </c>
      <c r="T17" s="62">
        <v>3</v>
      </c>
      <c r="U17" s="62">
        <f>IFERROR(S17*Assumptions!$C$5,"")+IFERROR(V17*Assumptions!$C$8*Assumptions!$C$5,"")</f>
        <v>0.22529144999999998</v>
      </c>
      <c r="V17" s="62">
        <v>29</v>
      </c>
      <c r="W17" s="62">
        <f>IFERROR(ROUND(T17*(1+Assumptions!$C$7)^5,0),"")</f>
        <v>9</v>
      </c>
      <c r="X17" s="62">
        <f>IFERROR(ROUND(W17*Assumptions!$C$4*Assumptions!$C$6,4),"")+IFERROR(ROUND(Y17*Assumptions!$C$8*Assumptions!$C$6,4),"") - F17</f>
        <v>-2.6734999999999998</v>
      </c>
      <c r="Y17" s="62">
        <f>IFERROR(ROUND(V17*(1+Assumptions!$C$7)^5,0),"")</f>
        <v>89</v>
      </c>
      <c r="Z17" s="63" t="s">
        <v>153</v>
      </c>
      <c r="AA17" s="63" t="s">
        <v>154</v>
      </c>
      <c r="AB17" s="62">
        <v>129.19999999999999</v>
      </c>
      <c r="AC17" s="62">
        <v>85</v>
      </c>
      <c r="AD17">
        <v>0</v>
      </c>
      <c r="AE17" s="99" t="str">
        <f>IF(R17="","",IF(R17&gt;=Control!$D$4,"Y","N"))</f>
        <v>N</v>
      </c>
      <c r="AF17" s="99" t="str">
        <f>IF(S17="","",IF(M17&gt;=Control!$D$5,"Y","N"))</f>
        <v>Y</v>
      </c>
      <c r="AG17" s="99" t="str">
        <f>IF(T17="","",IF(AB17&lt;=Control!$D$10,"Y","N"))</f>
        <v>Y</v>
      </c>
      <c r="AI17" s="110" t="str">
        <f>IF(X17="","",IF(X17&gt;=Control!$D$9,"Y","N"))</f>
        <v>N</v>
      </c>
      <c r="AK17" s="40" t="str">
        <f>IFERROR(INDEX(Assumptions!$D$92:$D$115,MATCH(C17,Assumptions!$B$92:$B$115,0)),"Low")</f>
        <v>Low</v>
      </c>
    </row>
    <row r="18" spans="2:37" x14ac:dyDescent="0.2">
      <c r="B18" s="62">
        <v>30</v>
      </c>
      <c r="C18" s="63" t="s">
        <v>152</v>
      </c>
      <c r="D18" s="63" t="s">
        <v>1943</v>
      </c>
      <c r="E18" s="62">
        <f>SUM(G18:I18)</f>
        <v>2</v>
      </c>
      <c r="F18" s="71">
        <f>SUMIFS('CBG Plants'!N:N,'CBG Plants'!F:F,D18,'CBG Plants'!L:L,"Completed")
+SUMIFS('CBG Plants'!N:N,'CBG Plants'!F:F,D18,'CBG Plants'!L:L,"Functional")+SUMIFS('CBG Plants'!N:N,'CBG Plants'!F:F,D18,'CBG Plants'!L:L,"Under Construction")+SUMIFS('CBG Plants'!N:N,'CBG Plants'!F:F,D18,'CBG Plants'!L:L,"Yet to start construction")</f>
        <v>5.5</v>
      </c>
      <c r="G18" s="62">
        <f>COUNTIFS('CBG Plants'!F:F,D18,'CBG Plants'!L:L,"Completed")
+COUNTIFS('CBG Plants'!F:F,D18,'CBG Plants'!L:L,"Functional")</f>
        <v>0</v>
      </c>
      <c r="H18" s="62">
        <f>COUNTIFS('CBG Plants'!F:F,D18,'CBG Plants'!L:L,"Under Construction")</f>
        <v>0</v>
      </c>
      <c r="I18" s="62">
        <f>COUNTIFS('CBG Plants'!F:F,D18,'CBG Plants'!L:L,"Yet to start construction")</f>
        <v>2</v>
      </c>
      <c r="J18" s="63" t="s">
        <v>2563</v>
      </c>
      <c r="K18" s="63" t="s">
        <v>2564</v>
      </c>
      <c r="L18" s="63"/>
      <c r="M18" s="62">
        <f t="shared" si="0"/>
        <v>150.78</v>
      </c>
      <c r="N18" s="62">
        <f t="shared" si="1"/>
        <v>150.78</v>
      </c>
      <c r="O18" s="62">
        <v>0</v>
      </c>
      <c r="P18" s="62">
        <v>117.18</v>
      </c>
      <c r="Q18" s="62">
        <v>33.6</v>
      </c>
      <c r="R18" s="62">
        <f>IFERROR(U18-F18,"")</f>
        <v>-4.7278397500000002</v>
      </c>
      <c r="S18" s="62">
        <f>IFERROR(T18*Assumptions!$C$4,"")</f>
        <v>25</v>
      </c>
      <c r="T18" s="62">
        <v>10</v>
      </c>
      <c r="U18" s="62">
        <f>IFERROR(S18*Assumptions!$C$5,"")+IFERROR(V18*Assumptions!$C$8*Assumptions!$C$5,"")</f>
        <v>0.77216024999999999</v>
      </c>
      <c r="V18" s="62">
        <v>2205</v>
      </c>
      <c r="W18" s="62">
        <f>IFERROR(ROUND(T18*(1+Assumptions!$C$7)^5,0),"")</f>
        <v>31</v>
      </c>
      <c r="X18" s="62">
        <f>IFERROR(ROUND(W18*Assumptions!$C$4*Assumptions!$C$6,4),"")+IFERROR(ROUND(Y18*Assumptions!$C$8*Assumptions!$C$6,4),"") - F18</f>
        <v>-1.5123000000000002</v>
      </c>
      <c r="Y18" s="62">
        <f>IFERROR(ROUND(V18*(1+Assumptions!$C$7)^5,0),"")</f>
        <v>6729</v>
      </c>
      <c r="Z18" s="63" t="s">
        <v>153</v>
      </c>
      <c r="AA18" s="63" t="s">
        <v>154</v>
      </c>
      <c r="AB18" s="62">
        <v>35.9</v>
      </c>
      <c r="AC18" s="62">
        <v>85</v>
      </c>
      <c r="AD18">
        <v>0</v>
      </c>
      <c r="AE18" s="99" t="str">
        <f>IF(R18="","",IF(R18&gt;=Control!$D$4,"Y","N"))</f>
        <v>N</v>
      </c>
      <c r="AF18" s="99" t="str">
        <f>IF(S18="","",IF(M18&gt;=Control!$D$5,"Y","N"))</f>
        <v>Y</v>
      </c>
      <c r="AG18" s="99" t="str">
        <f>IF(T18="","",IF(AB18&lt;=Control!$D$10,"Y","N"))</f>
        <v>Y</v>
      </c>
      <c r="AI18" s="110" t="str">
        <f>IF(X18="","",IF(X18&gt;=Control!$D$9,"Y","N"))</f>
        <v>N</v>
      </c>
      <c r="AK18" s="40" t="str">
        <f>IFERROR(INDEX(Assumptions!$D$92:$D$115,MATCH(C18,Assumptions!$B$92:$B$115,0)),"Low")</f>
        <v>Low</v>
      </c>
    </row>
    <row r="19" spans="2:37" x14ac:dyDescent="0.2">
      <c r="B19" s="62">
        <v>14</v>
      </c>
      <c r="C19" s="63" t="s">
        <v>152</v>
      </c>
      <c r="D19" s="63" t="s">
        <v>2544</v>
      </c>
      <c r="E19" s="62">
        <f>SUM(G19:I19)</f>
        <v>2</v>
      </c>
      <c r="F19" s="71">
        <f>SUMIFS('CBG Plants'!N:N,'CBG Plants'!F:F,D19,'CBG Plants'!L:L,"Completed")
+SUMIFS('CBG Plants'!N:N,'CBG Plants'!F:F,D19,'CBG Plants'!L:L,"Functional")+SUMIFS('CBG Plants'!N:N,'CBG Plants'!F:F,D19,'CBG Plants'!L:L,"Under Construction")+SUMIFS('CBG Plants'!N:N,'CBG Plants'!F:F,D19,'CBG Plants'!L:L,"Yet to start construction")</f>
        <v>7</v>
      </c>
      <c r="G19" s="62">
        <f>COUNTIFS('CBG Plants'!F:F,D19,'CBG Plants'!L:L,"Completed")
+COUNTIFS('CBG Plants'!F:F,D19,'CBG Plants'!L:L,"Functional")</f>
        <v>1</v>
      </c>
      <c r="H19" s="62">
        <f>COUNTIFS('CBG Plants'!F:F,D19,'CBG Plants'!L:L,"Under Construction")</f>
        <v>0</v>
      </c>
      <c r="I19" s="62">
        <f>COUNTIFS('CBG Plants'!F:F,D19,'CBG Plants'!L:L,"Yet to start construction")</f>
        <v>1</v>
      </c>
      <c r="J19" s="63" t="s">
        <v>2545</v>
      </c>
      <c r="K19" s="63" t="s">
        <v>2546</v>
      </c>
      <c r="L19" s="63"/>
      <c r="M19" s="62">
        <f t="shared" si="0"/>
        <v>214.76999999999998</v>
      </c>
      <c r="N19" s="62">
        <f t="shared" si="1"/>
        <v>236.67</v>
      </c>
      <c r="O19" s="62">
        <v>0</v>
      </c>
      <c r="P19" s="62">
        <v>208.32</v>
      </c>
      <c r="Q19" s="62">
        <v>28.35</v>
      </c>
      <c r="R19" s="62">
        <f>IFERROR(U19-F19,"")</f>
        <v>-6.7747085499999997</v>
      </c>
      <c r="S19" s="62">
        <f>IFERROR(T19*Assumptions!$C$4,"")</f>
        <v>7.5</v>
      </c>
      <c r="T19" s="62">
        <v>3</v>
      </c>
      <c r="U19" s="62">
        <f>IFERROR(S19*Assumptions!$C$5,"")+IFERROR(V19*Assumptions!$C$8*Assumptions!$C$5,"")</f>
        <v>0.22529144999999998</v>
      </c>
      <c r="V19" s="62">
        <v>29</v>
      </c>
      <c r="W19" s="62">
        <f>IFERROR(ROUND(T19*(1+Assumptions!$C$7)^5,0),"")</f>
        <v>9</v>
      </c>
      <c r="X19" s="62">
        <f>IFERROR(ROUND(W19*Assumptions!$C$4*Assumptions!$C$6,4),"")+IFERROR(ROUND(Y19*Assumptions!$C$8*Assumptions!$C$6,4),"") - F19</f>
        <v>-5.8734999999999999</v>
      </c>
      <c r="Y19" s="62">
        <f>IFERROR(ROUND(V19*(1+Assumptions!$C$7)^5,0),"")</f>
        <v>89</v>
      </c>
      <c r="Z19" s="63" t="s">
        <v>153</v>
      </c>
      <c r="AA19" s="63" t="s">
        <v>154</v>
      </c>
      <c r="AB19" s="62">
        <v>81.7</v>
      </c>
      <c r="AC19" s="62">
        <v>85</v>
      </c>
      <c r="AD19">
        <v>60</v>
      </c>
      <c r="AE19" s="99" t="str">
        <f>IF(R19="","",IF(R19&gt;=Control!$D$4,"Y","N"))</f>
        <v>N</v>
      </c>
      <c r="AF19" s="99" t="str">
        <f>IF(S19="","",IF(M19&gt;=Control!$D$5,"Y","N"))</f>
        <v>Y</v>
      </c>
      <c r="AG19" s="99" t="str">
        <f>IF(T19="","",IF(AB19&lt;=Control!$D$10,"Y","N"))</f>
        <v>Y</v>
      </c>
      <c r="AI19" s="110" t="str">
        <f>IF(X19="","",IF(X19&gt;=Control!$D$9,"Y","N"))</f>
        <v>N</v>
      </c>
      <c r="AK19" s="40" t="str">
        <f>IFERROR(INDEX(Assumptions!$D$92:$D$115,MATCH(C19,Assumptions!$B$92:$B$115,0)),"Low")</f>
        <v>Low</v>
      </c>
    </row>
    <row r="20" spans="2:37" x14ac:dyDescent="0.2">
      <c r="B20" s="62">
        <v>5</v>
      </c>
      <c r="C20" s="63" t="s">
        <v>152</v>
      </c>
      <c r="D20" s="63" t="s">
        <v>1921</v>
      </c>
      <c r="E20" s="62">
        <f>SUM(G20:I20)</f>
        <v>2</v>
      </c>
      <c r="F20" s="71">
        <f>SUMIFS('CBG Plants'!N:N,'CBG Plants'!F:F,D20,'CBG Plants'!L:L,"Completed")
+SUMIFS('CBG Plants'!N:N,'CBG Plants'!F:F,D20,'CBG Plants'!L:L,"Functional")+SUMIFS('CBG Plants'!N:N,'CBG Plants'!F:F,D20,'CBG Plants'!L:L,"Under Construction")+SUMIFS('CBG Plants'!N:N,'CBG Plants'!F:F,D20,'CBG Plants'!L:L,"Yet to start construction")</f>
        <v>7</v>
      </c>
      <c r="G20" s="62">
        <f>COUNTIFS('CBG Plants'!F:F,D20,'CBG Plants'!L:L,"Completed")
+COUNTIFS('CBG Plants'!F:F,D20,'CBG Plants'!L:L,"Functional")</f>
        <v>0</v>
      </c>
      <c r="H20" s="62">
        <f>COUNTIFS('CBG Plants'!F:F,D20,'CBG Plants'!L:L,"Under Construction")</f>
        <v>0</v>
      </c>
      <c r="I20" s="62">
        <f>COUNTIFS('CBG Plants'!F:F,D20,'CBG Plants'!L:L,"Yet to start construction")</f>
        <v>2</v>
      </c>
      <c r="J20" s="63" t="s">
        <v>2534</v>
      </c>
      <c r="K20" s="63" t="s">
        <v>2535</v>
      </c>
      <c r="L20" s="63"/>
      <c r="M20" s="62">
        <f t="shared" si="0"/>
        <v>0</v>
      </c>
      <c r="N20" s="62">
        <f t="shared" si="1"/>
        <v>0</v>
      </c>
      <c r="O20" s="62"/>
      <c r="P20" s="62"/>
      <c r="Q20" s="62"/>
      <c r="R20" s="62">
        <f>IFERROR(U20-F20,"")</f>
        <v>-6.8479397500000001</v>
      </c>
      <c r="S20" s="62">
        <f>IFERROR(T20*Assumptions!$C$4,"")</f>
        <v>5</v>
      </c>
      <c r="T20" s="62">
        <v>2</v>
      </c>
      <c r="U20" s="62">
        <f>IFERROR(S20*Assumptions!$C$5,"")+IFERROR(V20*Assumptions!$C$8*Assumptions!$C$5,"")</f>
        <v>0.15206025000000001</v>
      </c>
      <c r="V20" s="62">
        <v>205</v>
      </c>
      <c r="W20" s="62">
        <f>IFERROR(ROUND(T20*(1+Assumptions!$C$7)^5,0),"")</f>
        <v>6</v>
      </c>
      <c r="X20" s="62">
        <f>IFERROR(ROUND(W20*Assumptions!$C$4*Assumptions!$C$6,4),"")+IFERROR(ROUND(Y20*Assumptions!$C$8*Assumptions!$C$6,4),"") - F20</f>
        <v>-6.2394999999999996</v>
      </c>
      <c r="Y20" s="62">
        <f>IFERROR(ROUND(V20*(1+Assumptions!$C$7)^5,0),"")</f>
        <v>626</v>
      </c>
      <c r="Z20" s="63" t="s">
        <v>153</v>
      </c>
      <c r="AA20" s="63" t="s">
        <v>154</v>
      </c>
      <c r="AB20" s="62">
        <v>163.80000000000001</v>
      </c>
      <c r="AC20" s="62">
        <v>85</v>
      </c>
      <c r="AD20">
        <v>0</v>
      </c>
      <c r="AE20" s="99" t="str">
        <f>IF(R20="","",IF(R20&gt;=Control!$D$4,"Y","N"))</f>
        <v>N</v>
      </c>
      <c r="AF20" s="99" t="str">
        <f>IF(S20="","",IF(M20&gt;=Control!$D$5,"Y","N"))</f>
        <v>N</v>
      </c>
      <c r="AG20" s="99" t="str">
        <f>IF(T20="","",IF(AB20&lt;=Control!$D$10,"Y","N"))</f>
        <v>Y</v>
      </c>
      <c r="AI20" s="110" t="str">
        <f>IF(X20="","",IF(X20&gt;=Control!$D$9,"Y","N"))</f>
        <v>N</v>
      </c>
      <c r="AK20" s="40" t="str">
        <f>IFERROR(INDEX(Assumptions!$D$92:$D$115,MATCH(C20,Assumptions!$B$92:$B$115,0)),"Low")</f>
        <v>Low</v>
      </c>
    </row>
    <row r="21" spans="2:37" x14ac:dyDescent="0.2">
      <c r="B21" s="62">
        <v>11</v>
      </c>
      <c r="C21" s="63" t="s">
        <v>152</v>
      </c>
      <c r="D21" s="63" t="s">
        <v>1920</v>
      </c>
      <c r="E21" s="62">
        <f>SUM(G21:I21)</f>
        <v>2</v>
      </c>
      <c r="F21" s="71">
        <f>SUMIFS('CBG Plants'!N:N,'CBG Plants'!F:F,D21,'CBG Plants'!L:L,"Completed")
+SUMIFS('CBG Plants'!N:N,'CBG Plants'!F:F,D21,'CBG Plants'!L:L,"Functional")+SUMIFS('CBG Plants'!N:N,'CBG Plants'!F:F,D21,'CBG Plants'!L:L,"Under Construction")+SUMIFS('CBG Plants'!N:N,'CBG Plants'!F:F,D21,'CBG Plants'!L:L,"Yet to start construction")</f>
        <v>7.5</v>
      </c>
      <c r="G21" s="62">
        <f>COUNTIFS('CBG Plants'!F:F,D21,'CBG Plants'!L:L,"Completed")
+COUNTIFS('CBG Plants'!F:F,D21,'CBG Plants'!L:L,"Functional")</f>
        <v>0</v>
      </c>
      <c r="H21" s="62">
        <f>COUNTIFS('CBG Plants'!F:F,D21,'CBG Plants'!L:L,"Under Construction")</f>
        <v>1</v>
      </c>
      <c r="I21" s="62">
        <f>COUNTIFS('CBG Plants'!F:F,D21,'CBG Plants'!L:L,"Yet to start construction")</f>
        <v>1</v>
      </c>
      <c r="J21" s="63" t="s">
        <v>2542</v>
      </c>
      <c r="K21" s="63" t="s">
        <v>2543</v>
      </c>
      <c r="L21" s="63"/>
      <c r="M21" s="62">
        <f t="shared" si="0"/>
        <v>482.15999999999997</v>
      </c>
      <c r="N21" s="62">
        <f t="shared" si="1"/>
        <v>482.15999999999997</v>
      </c>
      <c r="O21" s="62">
        <v>0</v>
      </c>
      <c r="P21" s="62">
        <v>295.26</v>
      </c>
      <c r="Q21" s="62">
        <v>186.9</v>
      </c>
      <c r="R21" s="62">
        <f>IFERROR(U21-F21,"")</f>
        <v>-6.9638646</v>
      </c>
      <c r="S21" s="62">
        <f>IFERROR(T21*Assumptions!$C$4,"")</f>
        <v>17.5</v>
      </c>
      <c r="T21" s="62">
        <v>7</v>
      </c>
      <c r="U21" s="62">
        <f>IFERROR(S21*Assumptions!$C$5,"")+IFERROR(V21*Assumptions!$C$8*Assumptions!$C$5,"")</f>
        <v>0.53613540000000004</v>
      </c>
      <c r="V21" s="62">
        <v>1108</v>
      </c>
      <c r="W21" s="62">
        <f>IFERROR(ROUND(T21*(1+Assumptions!$C$7)^5,0),"")</f>
        <v>21</v>
      </c>
      <c r="X21" s="62">
        <f>IFERROR(ROUND(W21*Assumptions!$C$4*Assumptions!$C$6,4),"")+IFERROR(ROUND(Y21*Assumptions!$C$8*Assumptions!$C$6,4),"") - F21</f>
        <v>-4.8184000000000005</v>
      </c>
      <c r="Y21" s="62">
        <f>IFERROR(ROUND(V21*(1+Assumptions!$C$7)^5,0),"")</f>
        <v>3381</v>
      </c>
      <c r="Z21" s="63" t="s">
        <v>153</v>
      </c>
      <c r="AA21" s="63" t="s">
        <v>154</v>
      </c>
      <c r="AB21" s="62">
        <v>0.6</v>
      </c>
      <c r="AC21" s="62">
        <v>85</v>
      </c>
      <c r="AD21">
        <v>0</v>
      </c>
      <c r="AE21" s="99" t="str">
        <f>IF(R21="","",IF(R21&gt;=Control!$D$4,"Y","N"))</f>
        <v>N</v>
      </c>
      <c r="AF21" s="99" t="str">
        <f>IF(S21="","",IF(M21&gt;=Control!$D$5,"Y","N"))</f>
        <v>Y</v>
      </c>
      <c r="AG21" s="99" t="str">
        <f>IF(T21="","",IF(AB21&lt;=Control!$D$10,"Y","N"))</f>
        <v>Y</v>
      </c>
      <c r="AI21" s="110" t="str">
        <f>IF(X21="","",IF(X21&gt;=Control!$D$9,"Y","N"))</f>
        <v>N</v>
      </c>
      <c r="AK21" s="40" t="str">
        <f>IFERROR(INDEX(Assumptions!$D$92:$D$115,MATCH(C21,Assumptions!$B$92:$B$115,0)),"Low")</f>
        <v>Low</v>
      </c>
    </row>
    <row r="22" spans="2:37" x14ac:dyDescent="0.2">
      <c r="B22" s="62">
        <v>18</v>
      </c>
      <c r="C22" s="63" t="s">
        <v>152</v>
      </c>
      <c r="D22" s="63" t="s">
        <v>2552</v>
      </c>
      <c r="E22" s="62">
        <f>SUM(G22:I22)</f>
        <v>2</v>
      </c>
      <c r="F22" s="71">
        <f>SUMIFS('CBG Plants'!N:N,'CBG Plants'!F:F,D22,'CBG Plants'!L:L,"Completed")
+SUMIFS('CBG Plants'!N:N,'CBG Plants'!F:F,D22,'CBG Plants'!L:L,"Functional")+SUMIFS('CBG Plants'!N:N,'CBG Plants'!F:F,D22,'CBG Plants'!L:L,"Under Construction")+SUMIFS('CBG Plants'!N:N,'CBG Plants'!F:F,D22,'CBG Plants'!L:L,"Yet to start construction")</f>
        <v>9</v>
      </c>
      <c r="G22" s="62">
        <f>COUNTIFS('CBG Plants'!F:F,D22,'CBG Plants'!L:L,"Completed")
+COUNTIFS('CBG Plants'!F:F,D22,'CBG Plants'!L:L,"Functional")</f>
        <v>0</v>
      </c>
      <c r="H22" s="62">
        <f>COUNTIFS('CBG Plants'!F:F,D22,'CBG Plants'!L:L,"Under Construction")</f>
        <v>0</v>
      </c>
      <c r="I22" s="62">
        <f>COUNTIFS('CBG Plants'!F:F,D22,'CBG Plants'!L:L,"Yet to start construction")</f>
        <v>2</v>
      </c>
      <c r="J22" s="63" t="s">
        <v>2553</v>
      </c>
      <c r="K22" s="63" t="s">
        <v>2554</v>
      </c>
      <c r="L22" s="63"/>
      <c r="M22" s="62">
        <f t="shared" si="0"/>
        <v>93.03</v>
      </c>
      <c r="N22" s="62">
        <f t="shared" si="1"/>
        <v>93.03</v>
      </c>
      <c r="O22" s="62">
        <v>0</v>
      </c>
      <c r="P22" s="62">
        <v>73.08</v>
      </c>
      <c r="Q22" s="62">
        <v>19.95</v>
      </c>
      <c r="R22" s="62">
        <f>IFERROR(U22-F22,"")</f>
        <v>-9</v>
      </c>
      <c r="S22" s="62">
        <f>IFERROR(T22*Assumptions!$C$4,"")</f>
        <v>0</v>
      </c>
      <c r="T22" s="62">
        <v>0</v>
      </c>
      <c r="U22" s="62">
        <f>IFERROR(S22*Assumptions!$C$5,"")+IFERROR(V22*Assumptions!$C$8*Assumptions!$C$5,"")</f>
        <v>0</v>
      </c>
      <c r="V22" s="62">
        <v>0</v>
      </c>
      <c r="W22" s="62">
        <f>IFERROR(ROUND(T22*(1+Assumptions!$C$7)^5,0),"")</f>
        <v>0</v>
      </c>
      <c r="X22" s="62">
        <f>IFERROR(ROUND(W22*Assumptions!$C$4*Assumptions!$C$6,4),"")+IFERROR(ROUND(Y22*Assumptions!$C$8*Assumptions!$C$6,4),"") - F22</f>
        <v>-9</v>
      </c>
      <c r="Y22" s="62">
        <f>IFERROR(ROUND(V22*(1+Assumptions!$C$7)^5,0),"")</f>
        <v>0</v>
      </c>
      <c r="Z22" s="63" t="s">
        <v>153</v>
      </c>
      <c r="AA22" s="63" t="s">
        <v>154</v>
      </c>
      <c r="AB22" s="62">
        <v>121.1</v>
      </c>
      <c r="AC22" s="62">
        <v>85</v>
      </c>
      <c r="AD22">
        <v>0</v>
      </c>
      <c r="AE22" s="99" t="str">
        <f>IF(R22="","",IF(R22&gt;=Control!$D$4,"Y","N"))</f>
        <v>N</v>
      </c>
      <c r="AF22" s="99" t="str">
        <f>IF(S22="","",IF(M22&gt;=Control!$D$5,"Y","N"))</f>
        <v>Y</v>
      </c>
      <c r="AG22" s="99" t="str">
        <f>IF(T22="","",IF(AB22&lt;=Control!$D$10,"Y","N"))</f>
        <v>Y</v>
      </c>
      <c r="AI22" s="110" t="str">
        <f>IF(X22="","",IF(X22&gt;=Control!$D$9,"Y","N"))</f>
        <v>N</v>
      </c>
      <c r="AK22" s="40" t="str">
        <f>IFERROR(INDEX(Assumptions!$D$92:$D$115,MATCH(C22,Assumptions!$B$92:$B$115,0)),"Low")</f>
        <v>Low</v>
      </c>
    </row>
    <row r="23" spans="2:37" x14ac:dyDescent="0.2">
      <c r="B23" s="62">
        <v>28</v>
      </c>
      <c r="C23" s="63" t="s">
        <v>152</v>
      </c>
      <c r="D23" s="63" t="s">
        <v>1941</v>
      </c>
      <c r="E23" s="62">
        <f>SUM(G23:I23)</f>
        <v>2</v>
      </c>
      <c r="F23" s="71">
        <f>SUMIFS('CBG Plants'!N:N,'CBG Plants'!F:F,D23,'CBG Plants'!L:L,"Completed")
+SUMIFS('CBG Plants'!N:N,'CBG Plants'!F:F,D23,'CBG Plants'!L:L,"Functional")+SUMIFS('CBG Plants'!N:N,'CBG Plants'!F:F,D23,'CBG Plants'!L:L,"Under Construction")+SUMIFS('CBG Plants'!N:N,'CBG Plants'!F:F,D23,'CBG Plants'!L:L,"Yet to start construction")</f>
        <v>11</v>
      </c>
      <c r="G23" s="62">
        <f>COUNTIFS('CBG Plants'!F:F,D23,'CBG Plants'!L:L,"Completed")
+COUNTIFS('CBG Plants'!F:F,D23,'CBG Plants'!L:L,"Functional")</f>
        <v>1</v>
      </c>
      <c r="H23" s="62">
        <f>COUNTIFS('CBG Plants'!F:F,D23,'CBG Plants'!L:L,"Under Construction")</f>
        <v>0</v>
      </c>
      <c r="I23" s="62">
        <f>COUNTIFS('CBG Plants'!F:F,D23,'CBG Plants'!L:L,"Yet to start construction")</f>
        <v>1</v>
      </c>
      <c r="J23" s="63" t="s">
        <v>2560</v>
      </c>
      <c r="K23" s="63" t="s">
        <v>2561</v>
      </c>
      <c r="L23" s="63"/>
      <c r="M23" s="62">
        <f t="shared" si="0"/>
        <v>509.43</v>
      </c>
      <c r="N23" s="62">
        <f t="shared" si="1"/>
        <v>520.38</v>
      </c>
      <c r="O23" s="62">
        <v>0</v>
      </c>
      <c r="P23" s="62">
        <v>453.18</v>
      </c>
      <c r="Q23" s="62">
        <v>67.2</v>
      </c>
      <c r="R23" s="62">
        <f>IFERROR(U23-F23,"")</f>
        <v>-10.465070600000001</v>
      </c>
      <c r="S23" s="62">
        <f>IFERROR(T23*Assumptions!$C$4,"")</f>
        <v>17.5</v>
      </c>
      <c r="T23" s="62">
        <v>7</v>
      </c>
      <c r="U23" s="62">
        <f>IFERROR(S23*Assumptions!$C$5,"")+IFERROR(V23*Assumptions!$C$8*Assumptions!$C$5,"")</f>
        <v>0.5349294</v>
      </c>
      <c r="V23" s="62">
        <v>988</v>
      </c>
      <c r="W23" s="62">
        <f>IFERROR(ROUND(T23*(1+Assumptions!$C$7)^5,0),"")</f>
        <v>21</v>
      </c>
      <c r="X23" s="62">
        <f>IFERROR(ROUND(W23*Assumptions!$C$4*Assumptions!$C$6,4),"")+IFERROR(ROUND(Y23*Assumptions!$C$8*Assumptions!$C$6,4),"") - F23</f>
        <v>-8.3245000000000005</v>
      </c>
      <c r="Y23" s="62">
        <f>IFERROR(ROUND(V23*(1+Assumptions!$C$7)^5,0),"")</f>
        <v>3015</v>
      </c>
      <c r="Z23" s="63" t="s">
        <v>153</v>
      </c>
      <c r="AA23" s="63" t="s">
        <v>154</v>
      </c>
      <c r="AB23" s="62">
        <v>73.099999999999994</v>
      </c>
      <c r="AC23" s="62">
        <v>85</v>
      </c>
      <c r="AD23">
        <v>30</v>
      </c>
      <c r="AE23" s="99" t="str">
        <f>IF(R23="","",IF(R23&gt;=Control!$D$4,"Y","N"))</f>
        <v>N</v>
      </c>
      <c r="AF23" s="99" t="str">
        <f>IF(S23="","",IF(M23&gt;=Control!$D$5,"Y","N"))</f>
        <v>Y</v>
      </c>
      <c r="AG23" s="99" t="str">
        <f>IF(T23="","",IF(AB23&lt;=Control!$D$10,"Y","N"))</f>
        <v>Y</v>
      </c>
      <c r="AI23" s="110" t="str">
        <f>IF(X23="","",IF(X23&gt;=Control!$D$9,"Y","N"))</f>
        <v>N</v>
      </c>
      <c r="AK23" s="40" t="str">
        <f>IFERROR(INDEX(Assumptions!$D$92:$D$115,MATCH(C23,Assumptions!$B$92:$B$115,0)),"Low")</f>
        <v>Low</v>
      </c>
    </row>
    <row r="24" spans="2:37" x14ac:dyDescent="0.2">
      <c r="B24" s="62">
        <v>15</v>
      </c>
      <c r="C24" s="63" t="s">
        <v>152</v>
      </c>
      <c r="D24" s="63" t="s">
        <v>1929</v>
      </c>
      <c r="E24" s="62">
        <f>SUM(G24:I24)</f>
        <v>1</v>
      </c>
      <c r="F24" s="71">
        <f>SUMIFS('CBG Plants'!N:N,'CBG Plants'!F:F,D24,'CBG Plants'!L:L,"Completed")
+SUMIFS('CBG Plants'!N:N,'CBG Plants'!F:F,D24,'CBG Plants'!L:L,"Functional")+SUMIFS('CBG Plants'!N:N,'CBG Plants'!F:F,D24,'CBG Plants'!L:L,"Under Construction")+SUMIFS('CBG Plants'!N:N,'CBG Plants'!F:F,D24,'CBG Plants'!L:L,"Yet to start construction")</f>
        <v>12</v>
      </c>
      <c r="G24" s="62">
        <f>COUNTIFS('CBG Plants'!F:F,D24,'CBG Plants'!L:L,"Completed")
+COUNTIFS('CBG Plants'!F:F,D24,'CBG Plants'!L:L,"Functional")</f>
        <v>0</v>
      </c>
      <c r="H24" s="62">
        <f>COUNTIFS('CBG Plants'!F:F,D24,'CBG Plants'!L:L,"Under Construction")</f>
        <v>0</v>
      </c>
      <c r="I24" s="62">
        <f>COUNTIFS('CBG Plants'!F:F,D24,'CBG Plants'!L:L,"Yet to start construction")</f>
        <v>1</v>
      </c>
      <c r="J24" s="63" t="s">
        <v>2547</v>
      </c>
      <c r="K24" s="63"/>
      <c r="L24" s="63"/>
      <c r="M24" s="62">
        <f t="shared" si="0"/>
        <v>146.47500000000002</v>
      </c>
      <c r="N24" s="62">
        <f t="shared" si="1"/>
        <v>146.47500000000002</v>
      </c>
      <c r="O24" s="62">
        <v>0</v>
      </c>
      <c r="P24" s="62">
        <v>142.80000000000001</v>
      </c>
      <c r="Q24" s="62">
        <v>3.6749999999999998</v>
      </c>
      <c r="R24" s="62">
        <f>IFERROR(U24-F24,"")</f>
        <v>-11.625</v>
      </c>
      <c r="S24" s="62">
        <f>IFERROR(T24*Assumptions!$C$4,"")</f>
        <v>12.5</v>
      </c>
      <c r="T24" s="62">
        <v>5</v>
      </c>
      <c r="U24" s="62">
        <f>IFERROR(S24*Assumptions!$C$5,"")+IFERROR(V24*Assumptions!$C$8*Assumptions!$C$5,"")</f>
        <v>0.375</v>
      </c>
      <c r="V24" s="62">
        <v>0</v>
      </c>
      <c r="W24" s="62">
        <f>IFERROR(ROUND(T24*(1+Assumptions!$C$7)^5,0),"")</f>
        <v>15</v>
      </c>
      <c r="X24" s="62">
        <f>IFERROR(ROUND(W24*Assumptions!$C$4*Assumptions!$C$6,4),"")+IFERROR(ROUND(Y24*Assumptions!$C$8*Assumptions!$C$6,4),"") - F24</f>
        <v>-10.125</v>
      </c>
      <c r="Y24" s="62">
        <f>IFERROR(ROUND(V24*(1+Assumptions!$C$7)^5,0),"")</f>
        <v>0</v>
      </c>
      <c r="Z24" s="63" t="s">
        <v>153</v>
      </c>
      <c r="AA24" s="63" t="s">
        <v>154</v>
      </c>
      <c r="AB24" s="62">
        <v>189</v>
      </c>
      <c r="AC24" s="62">
        <v>85</v>
      </c>
      <c r="AD24">
        <v>0</v>
      </c>
      <c r="AE24" s="99" t="str">
        <f>IF(R24="","",IF(R24&gt;=Control!$D$4,"Y","N"))</f>
        <v>N</v>
      </c>
      <c r="AF24" s="99" t="str">
        <f>IF(S24="","",IF(M24&gt;=Control!$D$5,"Y","N"))</f>
        <v>Y</v>
      </c>
      <c r="AG24" s="99" t="str">
        <f>IF(T24="","",IF(AB24&lt;=Control!$D$10,"Y","N"))</f>
        <v>Y</v>
      </c>
      <c r="AI24" s="110" t="str">
        <f>IF(X24="","",IF(X24&gt;=Control!$D$9,"Y","N"))</f>
        <v>N</v>
      </c>
      <c r="AK24" s="40" t="str">
        <f>IFERROR(INDEX(Assumptions!$D$92:$D$115,MATCH(C24,Assumptions!$B$92:$B$115,0)),"Low")</f>
        <v>Low</v>
      </c>
    </row>
    <row r="25" spans="2:37" x14ac:dyDescent="0.2">
      <c r="B25" s="62">
        <v>8</v>
      </c>
      <c r="C25" s="63" t="s">
        <v>152</v>
      </c>
      <c r="D25" s="63" t="s">
        <v>1923</v>
      </c>
      <c r="E25" s="62">
        <f>SUM(G25:I25)</f>
        <v>1</v>
      </c>
      <c r="F25" s="71">
        <f>SUMIFS('CBG Plants'!N:N,'CBG Plants'!F:F,D25,'CBG Plants'!L:L,"Completed")
+SUMIFS('CBG Plants'!N:N,'CBG Plants'!F:F,D25,'CBG Plants'!L:L,"Functional")+SUMIFS('CBG Plants'!N:N,'CBG Plants'!F:F,D25,'CBG Plants'!L:L,"Under Construction")+SUMIFS('CBG Plants'!N:N,'CBG Plants'!F:F,D25,'CBG Plants'!L:L,"Yet to start construction")</f>
        <v>12</v>
      </c>
      <c r="G25" s="62">
        <f>COUNTIFS('CBG Plants'!F:F,D25,'CBG Plants'!L:L,"Completed")
+COUNTIFS('CBG Plants'!F:F,D25,'CBG Plants'!L:L,"Functional")</f>
        <v>0</v>
      </c>
      <c r="H25" s="62">
        <f>COUNTIFS('CBG Plants'!F:F,D25,'CBG Plants'!L:L,"Under Construction")</f>
        <v>0</v>
      </c>
      <c r="I25" s="62">
        <f>COUNTIFS('CBG Plants'!F:F,D25,'CBG Plants'!L:L,"Yet to start construction")</f>
        <v>1</v>
      </c>
      <c r="J25" s="63" t="s">
        <v>2539</v>
      </c>
      <c r="K25" s="63"/>
      <c r="L25" s="63"/>
      <c r="M25" s="62">
        <f t="shared" si="0"/>
        <v>141.96</v>
      </c>
      <c r="N25" s="62">
        <f t="shared" si="1"/>
        <v>141.96</v>
      </c>
      <c r="O25" s="62">
        <v>0</v>
      </c>
      <c r="P25" s="62">
        <v>87.36</v>
      </c>
      <c r="Q25" s="62">
        <v>54.6</v>
      </c>
      <c r="R25" s="62">
        <f>IFERROR(U25-F25,"")</f>
        <v>-11.77470855</v>
      </c>
      <c r="S25" s="62">
        <f>IFERROR(T25*Assumptions!$C$4,"")</f>
        <v>7.5</v>
      </c>
      <c r="T25" s="62">
        <v>3</v>
      </c>
      <c r="U25" s="62">
        <f>IFERROR(S25*Assumptions!$C$5,"")+IFERROR(V25*Assumptions!$C$8*Assumptions!$C$5,"")</f>
        <v>0.22529144999999998</v>
      </c>
      <c r="V25" s="62">
        <v>29</v>
      </c>
      <c r="W25" s="62">
        <f>IFERROR(ROUND(T25*(1+Assumptions!$C$7)^5,0),"")</f>
        <v>9</v>
      </c>
      <c r="X25" s="62">
        <f>IFERROR(ROUND(W25*Assumptions!$C$4*Assumptions!$C$6,4),"")+IFERROR(ROUND(Y25*Assumptions!$C$8*Assumptions!$C$6,4),"") - F25</f>
        <v>-10.8735</v>
      </c>
      <c r="Y25" s="62">
        <f>IFERROR(ROUND(V25*(1+Assumptions!$C$7)^5,0),"")</f>
        <v>89</v>
      </c>
      <c r="Z25" s="63" t="s">
        <v>153</v>
      </c>
      <c r="AA25" s="63" t="s">
        <v>154</v>
      </c>
      <c r="AB25" s="62">
        <v>160.19999999999999</v>
      </c>
      <c r="AC25" s="62">
        <v>85</v>
      </c>
      <c r="AD25">
        <v>0</v>
      </c>
      <c r="AE25" s="99" t="str">
        <f>IF(R25="","",IF(R25&gt;=Control!$D$4,"Y","N"))</f>
        <v>N</v>
      </c>
      <c r="AF25" s="99" t="str">
        <f>IF(S25="","",IF(M25&gt;=Control!$D$5,"Y","N"))</f>
        <v>Y</v>
      </c>
      <c r="AG25" s="99" t="str">
        <f>IF(T25="","",IF(AB25&lt;=Control!$D$10,"Y","N"))</f>
        <v>Y</v>
      </c>
      <c r="AI25" s="110" t="str">
        <f>IF(X25="","",IF(X25&gt;=Control!$D$9,"Y","N"))</f>
        <v>N</v>
      </c>
      <c r="AK25" s="40" t="str">
        <f>IFERROR(INDEX(Assumptions!$D$92:$D$115,MATCH(C25,Assumptions!$B$92:$B$115,0)),"Low")</f>
        <v>Low</v>
      </c>
    </row>
    <row r="26" spans="2:37" x14ac:dyDescent="0.2">
      <c r="B26" s="62">
        <v>23</v>
      </c>
      <c r="C26" s="63" t="s">
        <v>152</v>
      </c>
      <c r="D26" s="63" t="s">
        <v>1936</v>
      </c>
      <c r="E26" s="62">
        <f>SUM(G26:I26)</f>
        <v>1</v>
      </c>
      <c r="F26" s="71">
        <f>SUMIFS('CBG Plants'!N:N,'CBG Plants'!F:F,D26,'CBG Plants'!L:L,"Completed")
+SUMIFS('CBG Plants'!N:N,'CBG Plants'!F:F,D26,'CBG Plants'!L:L,"Functional")+SUMIFS('CBG Plants'!N:N,'CBG Plants'!F:F,D26,'CBG Plants'!L:L,"Under Construction")+SUMIFS('CBG Plants'!N:N,'CBG Plants'!F:F,D26,'CBG Plants'!L:L,"Yet to start construction")</f>
        <v>20</v>
      </c>
      <c r="G26" s="62">
        <f>COUNTIFS('CBG Plants'!F:F,D26,'CBG Plants'!L:L,"Completed")
+COUNTIFS('CBG Plants'!F:F,D26,'CBG Plants'!L:L,"Functional")</f>
        <v>0</v>
      </c>
      <c r="H26" s="62">
        <f>COUNTIFS('CBG Plants'!F:F,D26,'CBG Plants'!L:L,"Under Construction")</f>
        <v>0</v>
      </c>
      <c r="I26" s="62">
        <f>COUNTIFS('CBG Plants'!F:F,D26,'CBG Plants'!L:L,"Yet to start construction")</f>
        <v>1</v>
      </c>
      <c r="J26" s="63" t="s">
        <v>2559</v>
      </c>
      <c r="K26" s="63"/>
      <c r="L26" s="63"/>
      <c r="M26" s="62">
        <f t="shared" si="0"/>
        <v>697.09500000000003</v>
      </c>
      <c r="N26" s="62">
        <f t="shared" si="1"/>
        <v>697.09500000000003</v>
      </c>
      <c r="O26" s="62">
        <v>0</v>
      </c>
      <c r="P26" s="62">
        <v>592.62</v>
      </c>
      <c r="Q26" s="62">
        <v>104.47499999999999</v>
      </c>
      <c r="R26" s="62">
        <f>IFERROR(U26-F26,"")</f>
        <v>-19.625</v>
      </c>
      <c r="S26" s="62">
        <f>IFERROR(T26*Assumptions!$C$4,"")</f>
        <v>12.5</v>
      </c>
      <c r="T26" s="62">
        <v>5</v>
      </c>
      <c r="U26" s="62">
        <f>IFERROR(S26*Assumptions!$C$5,"")+IFERROR(V26*Assumptions!$C$8*Assumptions!$C$5,"")</f>
        <v>0.375</v>
      </c>
      <c r="V26" s="62">
        <v>0</v>
      </c>
      <c r="W26" s="62">
        <f>IFERROR(ROUND(T26*(1+Assumptions!$C$7)^5,0),"")</f>
        <v>15</v>
      </c>
      <c r="X26" s="62">
        <f>IFERROR(ROUND(W26*Assumptions!$C$4*Assumptions!$C$6,4),"")+IFERROR(ROUND(Y26*Assumptions!$C$8*Assumptions!$C$6,4),"") - F26</f>
        <v>-18.125</v>
      </c>
      <c r="Y26" s="62">
        <f>IFERROR(ROUND(V26*(1+Assumptions!$C$7)^5,0),"")</f>
        <v>0</v>
      </c>
      <c r="Z26" s="63" t="s">
        <v>153</v>
      </c>
      <c r="AA26" s="63" t="s">
        <v>154</v>
      </c>
      <c r="AB26" s="62">
        <v>132.30000000000001</v>
      </c>
      <c r="AC26" s="62">
        <v>85</v>
      </c>
      <c r="AD26">
        <v>0</v>
      </c>
      <c r="AE26" s="99" t="str">
        <f>IF(R26="","",IF(R26&gt;=Control!$D$4,"Y","N"))</f>
        <v>N</v>
      </c>
      <c r="AF26" s="99" t="str">
        <f>IF(S26="","",IF(M26&gt;=Control!$D$5,"Y","N"))</f>
        <v>Y</v>
      </c>
      <c r="AG26" s="99" t="str">
        <f>IF(T26="","",IF(AB26&lt;=Control!$D$10,"Y","N"))</f>
        <v>Y</v>
      </c>
      <c r="AI26" s="110" t="str">
        <f>IF(X26="","",IF(X26&gt;=Control!$D$9,"Y","N"))</f>
        <v>N</v>
      </c>
      <c r="AK26" s="40" t="str">
        <f>IFERROR(INDEX(Assumptions!$D$92:$D$115,MATCH(C26,Assumptions!$B$92:$B$115,0)),"Low")</f>
        <v>Low</v>
      </c>
    </row>
    <row r="27" spans="2:37" x14ac:dyDescent="0.2">
      <c r="B27" s="62">
        <v>21</v>
      </c>
      <c r="C27" s="63" t="s">
        <v>152</v>
      </c>
      <c r="D27" s="63" t="s">
        <v>1934</v>
      </c>
      <c r="E27" s="62">
        <f>SUM(G27:I27)</f>
        <v>1</v>
      </c>
      <c r="F27" s="71">
        <f>SUMIFS('CBG Plants'!N:N,'CBG Plants'!F:F,D27,'CBG Plants'!L:L,"Completed")
+SUMIFS('CBG Plants'!N:N,'CBG Plants'!F:F,D27,'CBG Plants'!L:L,"Functional")+SUMIFS('CBG Plants'!N:N,'CBG Plants'!F:F,D27,'CBG Plants'!L:L,"Under Construction")+SUMIFS('CBG Plants'!N:N,'CBG Plants'!F:F,D27,'CBG Plants'!L:L,"Yet to start construction")</f>
        <v>20</v>
      </c>
      <c r="G27" s="62">
        <f>COUNTIFS('CBG Plants'!F:F,D27,'CBG Plants'!L:L,"Completed")
+COUNTIFS('CBG Plants'!F:F,D27,'CBG Plants'!L:L,"Functional")</f>
        <v>0</v>
      </c>
      <c r="H27" s="62">
        <f>COUNTIFS('CBG Plants'!F:F,D27,'CBG Plants'!L:L,"Under Construction")</f>
        <v>0</v>
      </c>
      <c r="I27" s="62">
        <f>COUNTIFS('CBG Plants'!F:F,D27,'CBG Plants'!L:L,"Yet to start construction")</f>
        <v>1</v>
      </c>
      <c r="J27" s="63" t="s">
        <v>2558</v>
      </c>
      <c r="K27" s="63"/>
      <c r="L27" s="63"/>
      <c r="M27" s="62">
        <f t="shared" si="0"/>
        <v>189.94499999999999</v>
      </c>
      <c r="N27" s="62">
        <f t="shared" si="1"/>
        <v>189.94499999999999</v>
      </c>
      <c r="O27" s="62">
        <v>0</v>
      </c>
      <c r="P27" s="62">
        <v>189.42</v>
      </c>
      <c r="Q27" s="62">
        <v>0.52500000000000002</v>
      </c>
      <c r="R27" s="62">
        <f>IFERROR(U27-F27,"")</f>
        <v>-19.77470855</v>
      </c>
      <c r="S27" s="62">
        <f>IFERROR(T27*Assumptions!$C$4,"")</f>
        <v>7.5</v>
      </c>
      <c r="T27" s="62">
        <v>3</v>
      </c>
      <c r="U27" s="62">
        <f>IFERROR(S27*Assumptions!$C$5,"")+IFERROR(V27*Assumptions!$C$8*Assumptions!$C$5,"")</f>
        <v>0.22529144999999998</v>
      </c>
      <c r="V27" s="62">
        <v>29</v>
      </c>
      <c r="W27" s="62">
        <f>IFERROR(ROUND(T27*(1+Assumptions!$C$7)^5,0),"")</f>
        <v>9</v>
      </c>
      <c r="X27" s="62">
        <f>IFERROR(ROUND(W27*Assumptions!$C$4*Assumptions!$C$6,4),"")+IFERROR(ROUND(Y27*Assumptions!$C$8*Assumptions!$C$6,4),"") - F27</f>
        <v>-18.8735</v>
      </c>
      <c r="Y27" s="62">
        <f>IFERROR(ROUND(V27*(1+Assumptions!$C$7)^5,0),"")</f>
        <v>89</v>
      </c>
      <c r="Z27" s="63" t="s">
        <v>153</v>
      </c>
      <c r="AA27" s="63" t="s">
        <v>154</v>
      </c>
      <c r="AB27" s="62">
        <v>105</v>
      </c>
      <c r="AC27" s="62">
        <v>85</v>
      </c>
      <c r="AD27">
        <v>0</v>
      </c>
      <c r="AE27" s="99" t="str">
        <f>IF(R27="","",IF(R27&gt;=Control!$D$4,"Y","N"))</f>
        <v>N</v>
      </c>
      <c r="AF27" s="99" t="str">
        <f>IF(S27="","",IF(M27&gt;=Control!$D$5,"Y","N"))</f>
        <v>Y</v>
      </c>
      <c r="AG27" s="99" t="str">
        <f>IF(T27="","",IF(AB27&lt;=Control!$D$10,"Y","N"))</f>
        <v>Y</v>
      </c>
      <c r="AI27" s="110" t="str">
        <f>IF(X27="","",IF(X27&gt;=Control!$D$9,"Y","N"))</f>
        <v>N</v>
      </c>
      <c r="AK27" s="40" t="str">
        <f>IFERROR(INDEX(Assumptions!$D$92:$D$115,MATCH(C27,Assumptions!$B$92:$B$115,0)),"Low")</f>
        <v>Low</v>
      </c>
    </row>
    <row r="28" spans="2:37" x14ac:dyDescent="0.2">
      <c r="B28" s="62">
        <v>1</v>
      </c>
      <c r="C28" s="63" t="s">
        <v>152</v>
      </c>
      <c r="D28" s="63" t="s">
        <v>1918</v>
      </c>
      <c r="E28" s="62">
        <f>SUM(G28:I28)</f>
        <v>2</v>
      </c>
      <c r="F28" s="71">
        <f>SUMIFS('CBG Plants'!N:N,'CBG Plants'!F:F,D28,'CBG Plants'!L:L,"Completed")
+SUMIFS('CBG Plants'!N:N,'CBG Plants'!F:F,D28,'CBG Plants'!L:L,"Functional")+SUMIFS('CBG Plants'!N:N,'CBG Plants'!F:F,D28,'CBG Plants'!L:L,"Under Construction")+SUMIFS('CBG Plants'!N:N,'CBG Plants'!F:F,D28,'CBG Plants'!L:L,"Yet to start construction")</f>
        <v>23</v>
      </c>
      <c r="G28" s="62">
        <f>COUNTIFS('CBG Plants'!F:F,D28,'CBG Plants'!L:L,"Completed")
+COUNTIFS('CBG Plants'!F:F,D28,'CBG Plants'!L:L,"Functional")</f>
        <v>0</v>
      </c>
      <c r="H28" s="62">
        <f>COUNTIFS('CBG Plants'!F:F,D28,'CBG Plants'!L:L,"Under Construction")</f>
        <v>0</v>
      </c>
      <c r="I28" s="62">
        <f>COUNTIFS('CBG Plants'!F:F,D28,'CBG Plants'!L:L,"Yet to start construction")</f>
        <v>2</v>
      </c>
      <c r="J28" s="63" t="s">
        <v>2527</v>
      </c>
      <c r="K28" s="63" t="s">
        <v>2528</v>
      </c>
      <c r="L28" s="63"/>
      <c r="M28" s="62">
        <f t="shared" si="0"/>
        <v>28.934999999999999</v>
      </c>
      <c r="N28" s="62">
        <f t="shared" si="1"/>
        <v>28.934999999999999</v>
      </c>
      <c r="O28" s="62">
        <v>0.9</v>
      </c>
      <c r="P28" s="62">
        <v>1.26</v>
      </c>
      <c r="Q28" s="62">
        <v>26.774999999999999</v>
      </c>
      <c r="R28" s="62">
        <f>IFERROR(U28-F28,"")</f>
        <v>-22.625</v>
      </c>
      <c r="S28" s="62">
        <f>IFERROR(T28*Assumptions!$C$4,"")</f>
        <v>12.5</v>
      </c>
      <c r="T28" s="62">
        <v>5</v>
      </c>
      <c r="U28" s="62">
        <f>IFERROR(S28*Assumptions!$C$5,"")+IFERROR(V28*Assumptions!$C$8*Assumptions!$C$5,"")</f>
        <v>0.375</v>
      </c>
      <c r="V28" s="62">
        <v>0</v>
      </c>
      <c r="W28" s="62">
        <f>IFERROR(ROUND(T28*(1+Assumptions!$C$7)^5,0),"")</f>
        <v>15</v>
      </c>
      <c r="X28" s="62">
        <f>IFERROR(ROUND(W28*Assumptions!$C$4*Assumptions!$C$6,4),"")+IFERROR(ROUND(Y28*Assumptions!$C$8*Assumptions!$C$6,4),"") - F28</f>
        <v>-21.125</v>
      </c>
      <c r="Y28" s="62">
        <f>IFERROR(ROUND(V28*(1+Assumptions!$C$7)^5,0),"")</f>
        <v>0</v>
      </c>
      <c r="Z28" s="63" t="s">
        <v>153</v>
      </c>
      <c r="AA28" s="63" t="s">
        <v>154</v>
      </c>
      <c r="AB28" s="62">
        <v>229.6</v>
      </c>
      <c r="AC28" s="62">
        <v>85</v>
      </c>
      <c r="AD28">
        <v>0</v>
      </c>
      <c r="AE28" s="99" t="str">
        <f>IF(R28="","",IF(R28&gt;=Control!$D$4,"Y","N"))</f>
        <v>N</v>
      </c>
      <c r="AF28" s="99" t="str">
        <f>IF(S28="","",IF(M28&gt;=Control!$D$5,"Y","N"))</f>
        <v>N</v>
      </c>
      <c r="AG28" s="99" t="str">
        <f>IF(T28="","",IF(AB28&lt;=Control!$D$10,"Y","N"))</f>
        <v>Y</v>
      </c>
      <c r="AI28" s="110" t="str">
        <f>IF(X28="","",IF(X28&gt;=Control!$D$9,"Y","N"))</f>
        <v>N</v>
      </c>
      <c r="AK28" s="40" t="str">
        <f>IFERROR(INDEX(Assumptions!$D$92:$D$115,MATCH(C28,Assumptions!$B$92:$B$115,0)),"Low")</f>
        <v>Low</v>
      </c>
    </row>
    <row r="29" spans="2:37" x14ac:dyDescent="0.2">
      <c r="B29" s="62">
        <v>16</v>
      </c>
      <c r="C29" s="63" t="s">
        <v>152</v>
      </c>
      <c r="D29" s="63" t="s">
        <v>1930</v>
      </c>
      <c r="E29" s="62">
        <f>SUM(G29:I29)</f>
        <v>1</v>
      </c>
      <c r="F29" s="71">
        <f>SUMIFS('CBG Plants'!N:N,'CBG Plants'!F:F,D29,'CBG Plants'!L:L,"Completed")
+SUMIFS('CBG Plants'!N:N,'CBG Plants'!F:F,D29,'CBG Plants'!L:L,"Functional")+SUMIFS('CBG Plants'!N:N,'CBG Plants'!F:F,D29,'CBG Plants'!L:L,"Under Construction")+SUMIFS('CBG Plants'!N:N,'CBG Plants'!F:F,D29,'CBG Plants'!L:L,"Yet to start construction")</f>
        <v>24</v>
      </c>
      <c r="G29" s="62">
        <f>COUNTIFS('CBG Plants'!F:F,D29,'CBG Plants'!L:L,"Completed")
+COUNTIFS('CBG Plants'!F:F,D29,'CBG Plants'!L:L,"Functional")</f>
        <v>0</v>
      </c>
      <c r="H29" s="62">
        <f>COUNTIFS('CBG Plants'!F:F,D29,'CBG Plants'!L:L,"Under Construction")</f>
        <v>0</v>
      </c>
      <c r="I29" s="62">
        <f>COUNTIFS('CBG Plants'!F:F,D29,'CBG Plants'!L:L,"Yet to start construction")</f>
        <v>1</v>
      </c>
      <c r="J29" s="63" t="s">
        <v>2548</v>
      </c>
      <c r="K29" s="63"/>
      <c r="L29" s="63"/>
      <c r="M29" s="62">
        <f t="shared" si="0"/>
        <v>328.23</v>
      </c>
      <c r="N29" s="62">
        <f t="shared" si="1"/>
        <v>328.23</v>
      </c>
      <c r="O29" s="62">
        <v>0</v>
      </c>
      <c r="P29" s="62">
        <v>322.98</v>
      </c>
      <c r="Q29" s="62">
        <v>5.25</v>
      </c>
      <c r="R29" s="62">
        <f>IFERROR(U29-F29,"")</f>
        <v>-23.465070600000001</v>
      </c>
      <c r="S29" s="62">
        <f>IFERROR(T29*Assumptions!$C$4,"")</f>
        <v>17.5</v>
      </c>
      <c r="T29" s="62">
        <v>7</v>
      </c>
      <c r="U29" s="62">
        <f>IFERROR(S29*Assumptions!$C$5,"")+IFERROR(V29*Assumptions!$C$8*Assumptions!$C$5,"")</f>
        <v>0.5349294</v>
      </c>
      <c r="V29" s="62">
        <v>988</v>
      </c>
      <c r="W29" s="62">
        <f>IFERROR(ROUND(T29*(1+Assumptions!$C$7)^5,0),"")</f>
        <v>21</v>
      </c>
      <c r="X29" s="62">
        <f>IFERROR(ROUND(W29*Assumptions!$C$4*Assumptions!$C$6,4),"")+IFERROR(ROUND(Y29*Assumptions!$C$8*Assumptions!$C$6,4),"") - F29</f>
        <v>-21.3245</v>
      </c>
      <c r="Y29" s="62">
        <f>IFERROR(ROUND(V29*(1+Assumptions!$C$7)^5,0),"")</f>
        <v>3015</v>
      </c>
      <c r="Z29" s="63" t="s">
        <v>153</v>
      </c>
      <c r="AA29" s="63" t="s">
        <v>154</v>
      </c>
      <c r="AB29" s="62">
        <v>54.2</v>
      </c>
      <c r="AC29" s="62">
        <v>85</v>
      </c>
      <c r="AD29">
        <v>0</v>
      </c>
      <c r="AE29" s="99" t="str">
        <f>IF(R29="","",IF(R29&gt;=Control!$D$4,"Y","N"))</f>
        <v>N</v>
      </c>
      <c r="AF29" s="99" t="str">
        <f>IF(S29="","",IF(M29&gt;=Control!$D$5,"Y","N"))</f>
        <v>Y</v>
      </c>
      <c r="AG29" s="99" t="str">
        <f>IF(T29="","",IF(AB29&lt;=Control!$D$10,"Y","N"))</f>
        <v>Y</v>
      </c>
      <c r="AI29" s="110" t="str">
        <f>IF(X29="","",IF(X29&gt;=Control!$D$9,"Y","N"))</f>
        <v>N</v>
      </c>
      <c r="AK29" s="40" t="str">
        <f>IFERROR(INDEX(Assumptions!$D$92:$D$115,MATCH(C29,Assumptions!$B$92:$B$115,0)),"Low")</f>
        <v>Low</v>
      </c>
    </row>
    <row r="30" spans="2:37" x14ac:dyDescent="0.2">
      <c r="B30" s="62">
        <v>6</v>
      </c>
      <c r="C30" s="63" t="s">
        <v>152</v>
      </c>
      <c r="D30" s="63" t="s">
        <v>1922</v>
      </c>
      <c r="E30" s="62">
        <f>SUM(G30:I30)</f>
        <v>2</v>
      </c>
      <c r="F30" s="71">
        <f>SUMIFS('CBG Plants'!N:N,'CBG Plants'!F:F,D30,'CBG Plants'!L:L,"Completed")
+SUMIFS('CBG Plants'!N:N,'CBG Plants'!F:F,D30,'CBG Plants'!L:L,"Functional")+SUMIFS('CBG Plants'!N:N,'CBG Plants'!F:F,D30,'CBG Plants'!L:L,"Under Construction")+SUMIFS('CBG Plants'!N:N,'CBG Plants'!F:F,D30,'CBG Plants'!L:L,"Yet to start construction")</f>
        <v>24</v>
      </c>
      <c r="G30" s="62">
        <f>COUNTIFS('CBG Plants'!F:F,D30,'CBG Plants'!L:L,"Completed")
+COUNTIFS('CBG Plants'!F:F,D30,'CBG Plants'!L:L,"Functional")</f>
        <v>0</v>
      </c>
      <c r="H30" s="62">
        <f>COUNTIFS('CBG Plants'!F:F,D30,'CBG Plants'!L:L,"Under Construction")</f>
        <v>0</v>
      </c>
      <c r="I30" s="62">
        <f>COUNTIFS('CBG Plants'!F:F,D30,'CBG Plants'!L:L,"Yet to start construction")</f>
        <v>2</v>
      </c>
      <c r="J30" s="63" t="s">
        <v>2536</v>
      </c>
      <c r="K30" s="63" t="s">
        <v>2537</v>
      </c>
      <c r="L30" s="63"/>
      <c r="M30" s="62">
        <f t="shared" si="0"/>
        <v>0</v>
      </c>
      <c r="N30" s="62">
        <f t="shared" si="1"/>
        <v>0</v>
      </c>
      <c r="O30" s="62"/>
      <c r="P30" s="62"/>
      <c r="Q30" s="62"/>
      <c r="R30" s="62">
        <f>IFERROR(U30-F30,"")</f>
        <v>-23.684533049999999</v>
      </c>
      <c r="S30" s="62">
        <f>IFERROR(T30*Assumptions!$C$4,"")</f>
        <v>10</v>
      </c>
      <c r="T30" s="62">
        <v>4</v>
      </c>
      <c r="U30" s="62">
        <f>IFERROR(S30*Assumptions!$C$5,"")+IFERROR(V30*Assumptions!$C$8*Assumptions!$C$5,"")</f>
        <v>0.31546694999999997</v>
      </c>
      <c r="V30" s="62">
        <v>1539</v>
      </c>
      <c r="W30" s="62">
        <f>IFERROR(ROUND(T30*(1+Assumptions!$C$7)^5,0),"")</f>
        <v>12</v>
      </c>
      <c r="X30" s="62">
        <f>IFERROR(ROUND(W30*Assumptions!$C$4*Assumptions!$C$6,4),"")+IFERROR(ROUND(Y30*Assumptions!$C$8*Assumptions!$C$6,4),"") - F30</f>
        <v>-22.421299999999999</v>
      </c>
      <c r="Y30" s="62">
        <f>IFERROR(ROUND(V30*(1+Assumptions!$C$7)^5,0),"")</f>
        <v>4697</v>
      </c>
      <c r="Z30" s="63" t="s">
        <v>153</v>
      </c>
      <c r="AA30" s="63" t="s">
        <v>154</v>
      </c>
      <c r="AB30" s="62">
        <v>49.4</v>
      </c>
      <c r="AC30" s="62">
        <v>85</v>
      </c>
      <c r="AD30">
        <v>0</v>
      </c>
      <c r="AE30" s="99" t="str">
        <f>IF(R30="","",IF(R30&gt;=Control!$D$4,"Y","N"))</f>
        <v>N</v>
      </c>
      <c r="AF30" s="99" t="str">
        <f>IF(S30="","",IF(M30&gt;=Control!$D$5,"Y","N"))</f>
        <v>N</v>
      </c>
      <c r="AG30" s="99" t="str">
        <f>IF(T30="","",IF(AB30&lt;=Control!$D$10,"Y","N"))</f>
        <v>Y</v>
      </c>
      <c r="AI30" s="110" t="str">
        <f>IF(X30="","",IF(X30&gt;=Control!$D$9,"Y","N"))</f>
        <v>N</v>
      </c>
      <c r="AK30" s="40" t="str">
        <f>IFERROR(INDEX(Assumptions!$D$92:$D$115,MATCH(C30,Assumptions!$B$92:$B$115,0)),"Low")</f>
        <v>Low</v>
      </c>
    </row>
    <row r="31" spans="2:37" x14ac:dyDescent="0.2">
      <c r="B31" s="62">
        <v>26</v>
      </c>
      <c r="C31" s="63" t="s">
        <v>152</v>
      </c>
      <c r="D31" s="63" t="s">
        <v>1939</v>
      </c>
      <c r="E31" s="62">
        <f>SUM(G31:I31)</f>
        <v>5</v>
      </c>
      <c r="F31" s="71">
        <f>SUMIFS('CBG Plants'!N:N,'CBG Plants'!F:F,D31,'CBG Plants'!L:L,"Completed")
+SUMIFS('CBG Plants'!N:N,'CBG Plants'!F:F,D31,'CBG Plants'!L:L,"Functional")+SUMIFS('CBG Plants'!N:N,'CBG Plants'!F:F,D31,'CBG Plants'!L:L,"Under Construction")+SUMIFS('CBG Plants'!N:N,'CBG Plants'!F:F,D31,'CBG Plants'!L:L,"Yet to start construction")</f>
        <v>32.4</v>
      </c>
      <c r="G31" s="62">
        <f>COUNTIFS('CBG Plants'!F:F,D31,'CBG Plants'!L:L,"Completed")
+COUNTIFS('CBG Plants'!F:F,D31,'CBG Plants'!L:L,"Functional")</f>
        <v>1</v>
      </c>
      <c r="H31" s="62">
        <f>COUNTIFS('CBG Plants'!F:F,D31,'CBG Plants'!L:L,"Under Construction")</f>
        <v>1</v>
      </c>
      <c r="I31" s="62">
        <f>COUNTIFS('CBG Plants'!F:F,D31,'CBG Plants'!L:L,"Yet to start construction")</f>
        <v>3</v>
      </c>
      <c r="J31" s="63" t="s">
        <v>2540</v>
      </c>
      <c r="K31" s="63" t="s">
        <v>2541</v>
      </c>
      <c r="L31" s="63"/>
      <c r="M31" s="62">
        <f t="shared" si="0"/>
        <v>194.35499999999999</v>
      </c>
      <c r="N31" s="62">
        <f t="shared" si="1"/>
        <v>194.35499999999999</v>
      </c>
      <c r="O31" s="62">
        <v>0</v>
      </c>
      <c r="P31" s="62">
        <v>133.97999999999999</v>
      </c>
      <c r="Q31" s="62">
        <v>60.375</v>
      </c>
      <c r="R31" s="62">
        <f>IFERROR(U31-F31,"")</f>
        <v>-31.62783975</v>
      </c>
      <c r="S31" s="62">
        <f>IFERROR(T31*Assumptions!$C$4,"")</f>
        <v>25</v>
      </c>
      <c r="T31" s="62">
        <v>10</v>
      </c>
      <c r="U31" s="62">
        <f>IFERROR(S31*Assumptions!$C$5,"")+IFERROR(V31*Assumptions!$C$8*Assumptions!$C$5,"")</f>
        <v>0.77216024999999999</v>
      </c>
      <c r="V31" s="62">
        <v>2205</v>
      </c>
      <c r="W31" s="62">
        <f>IFERROR(ROUND(T31*(1+Assumptions!$C$7)^5,0),"")</f>
        <v>31</v>
      </c>
      <c r="X31" s="62">
        <f>IFERROR(ROUND(W31*Assumptions!$C$4*Assumptions!$C$6,4),"")+IFERROR(ROUND(Y31*Assumptions!$C$8*Assumptions!$C$6,4),"") - F31</f>
        <v>-28.412299999999998</v>
      </c>
      <c r="Y31" s="62">
        <f>IFERROR(ROUND(V31*(1+Assumptions!$C$7)^5,0),"")</f>
        <v>6729</v>
      </c>
      <c r="Z31" s="63" t="s">
        <v>153</v>
      </c>
      <c r="AA31" s="63" t="s">
        <v>154</v>
      </c>
      <c r="AB31" s="62">
        <v>29.1</v>
      </c>
      <c r="AC31" s="62">
        <v>85</v>
      </c>
      <c r="AD31">
        <v>0</v>
      </c>
      <c r="AE31" s="99" t="str">
        <f>IF(R31="","",IF(R31&gt;=Control!$D$4,"Y","N"))</f>
        <v>N</v>
      </c>
      <c r="AF31" s="99" t="str">
        <f>IF(S31="","",IF(M31&gt;=Control!$D$5,"Y","N"))</f>
        <v>Y</v>
      </c>
      <c r="AG31" s="99" t="str">
        <f>IF(T31="","",IF(AB31&lt;=Control!$D$10,"Y","N"))</f>
        <v>Y</v>
      </c>
      <c r="AI31" s="110" t="str">
        <f>IF(X31="","",IF(X31&gt;=Control!$D$9,"Y","N"))</f>
        <v>N</v>
      </c>
      <c r="AK31" s="40" t="str">
        <f>IFERROR(INDEX(Assumptions!$D$92:$D$115,MATCH(C31,Assumptions!$B$92:$B$115,0)),"Low")</f>
        <v>Low</v>
      </c>
    </row>
    <row r="32" spans="2:37" x14ac:dyDescent="0.2">
      <c r="B32" s="62">
        <v>32</v>
      </c>
      <c r="C32" s="63" t="s">
        <v>152</v>
      </c>
      <c r="D32" s="63" t="s">
        <v>1945</v>
      </c>
      <c r="E32" s="62">
        <f>SUM(G32:I32)</f>
        <v>2</v>
      </c>
      <c r="F32" s="71">
        <f>SUMIFS('CBG Plants'!N:N,'CBG Plants'!F:F,D32,'CBG Plants'!L:L,"Completed")
+SUMIFS('CBG Plants'!N:N,'CBG Plants'!F:F,D32,'CBG Plants'!L:L,"Functional")+SUMIFS('CBG Plants'!N:N,'CBG Plants'!F:F,D32,'CBG Plants'!L:L,"Under Construction")+SUMIFS('CBG Plants'!N:N,'CBG Plants'!F:F,D32,'CBG Plants'!L:L,"Yet to start construction")</f>
        <v>32</v>
      </c>
      <c r="G32" s="62">
        <f>COUNTIFS('CBG Plants'!F:F,D32,'CBG Plants'!L:L,"Completed")
+COUNTIFS('CBG Plants'!F:F,D32,'CBG Plants'!L:L,"Functional")</f>
        <v>0</v>
      </c>
      <c r="H32" s="62">
        <f>COUNTIFS('CBG Plants'!F:F,D32,'CBG Plants'!L:L,"Under Construction")</f>
        <v>0</v>
      </c>
      <c r="I32" s="62">
        <f>COUNTIFS('CBG Plants'!F:F,D32,'CBG Plants'!L:L,"Yet to start construction")</f>
        <v>2</v>
      </c>
      <c r="J32" s="63" t="s">
        <v>2566</v>
      </c>
      <c r="K32" s="63" t="s">
        <v>2567</v>
      </c>
      <c r="L32" s="63"/>
      <c r="M32" s="62">
        <f t="shared" si="0"/>
        <v>290.53499999999997</v>
      </c>
      <c r="N32" s="62">
        <f t="shared" si="1"/>
        <v>290.53499999999997</v>
      </c>
      <c r="O32" s="62">
        <v>0</v>
      </c>
      <c r="P32" s="62">
        <v>133.56</v>
      </c>
      <c r="Q32" s="62">
        <v>156.97499999999999</v>
      </c>
      <c r="R32" s="62">
        <f>IFERROR(U32-F32,"")</f>
        <v>-31.684533049999999</v>
      </c>
      <c r="S32" s="62">
        <f>IFERROR(T32*Assumptions!$C$4,"")</f>
        <v>10</v>
      </c>
      <c r="T32" s="62">
        <v>4</v>
      </c>
      <c r="U32" s="62">
        <f>IFERROR(S32*Assumptions!$C$5,"")+IFERROR(V32*Assumptions!$C$8*Assumptions!$C$5,"")</f>
        <v>0.31546694999999997</v>
      </c>
      <c r="V32" s="62">
        <v>1539</v>
      </c>
      <c r="W32" s="62">
        <f>IFERROR(ROUND(T32*(1+Assumptions!$C$7)^5,0),"")</f>
        <v>12</v>
      </c>
      <c r="X32" s="62">
        <f>IFERROR(ROUND(W32*Assumptions!$C$4*Assumptions!$C$6,4),"")+IFERROR(ROUND(Y32*Assumptions!$C$8*Assumptions!$C$6,4),"") - F32</f>
        <v>-30.421299999999999</v>
      </c>
      <c r="Y32" s="62">
        <f>IFERROR(ROUND(V32*(1+Assumptions!$C$7)^5,0),"")</f>
        <v>4697</v>
      </c>
      <c r="Z32" s="63" t="s">
        <v>153</v>
      </c>
      <c r="AA32" s="63" t="s">
        <v>154</v>
      </c>
      <c r="AB32" s="62">
        <v>67.599999999999994</v>
      </c>
      <c r="AC32" s="62">
        <v>85</v>
      </c>
      <c r="AD32">
        <v>0</v>
      </c>
      <c r="AE32" s="99" t="str">
        <f>IF(R32="","",IF(R32&gt;=Control!$D$4,"Y","N"))</f>
        <v>N</v>
      </c>
      <c r="AF32" s="99" t="str">
        <f>IF(S32="","",IF(M32&gt;=Control!$D$5,"Y","N"))</f>
        <v>Y</v>
      </c>
      <c r="AG32" s="99" t="str">
        <f>IF(T32="","",IF(AB32&lt;=Control!$D$10,"Y","N"))</f>
        <v>Y</v>
      </c>
      <c r="AI32" s="110" t="str">
        <f>IF(X32="","",IF(X32&gt;=Control!$D$9,"Y","N"))</f>
        <v>N</v>
      </c>
      <c r="AK32" s="40" t="str">
        <f>IFERROR(INDEX(Assumptions!$D$92:$D$115,MATCH(C32,Assumptions!$B$92:$B$115,0)),"Low")</f>
        <v>Low</v>
      </c>
    </row>
    <row r="33" spans="2:37" x14ac:dyDescent="0.2">
      <c r="B33" s="62">
        <v>3</v>
      </c>
      <c r="C33" s="63" t="s">
        <v>152</v>
      </c>
      <c r="D33" s="63" t="s">
        <v>2529</v>
      </c>
      <c r="E33" s="62">
        <f>SUM(G33:I33)</f>
        <v>2</v>
      </c>
      <c r="F33" s="71">
        <f>SUMIFS('CBG Plants'!N:N,'CBG Plants'!F:F,D33,'CBG Plants'!L:L,"Completed")
+SUMIFS('CBG Plants'!N:N,'CBG Plants'!F:F,D33,'CBG Plants'!L:L,"Functional")+SUMIFS('CBG Plants'!N:N,'CBG Plants'!F:F,D33,'CBG Plants'!L:L,"Under Construction")+SUMIFS('CBG Plants'!N:N,'CBG Plants'!F:F,D33,'CBG Plants'!L:L,"Yet to start construction")</f>
        <v>33</v>
      </c>
      <c r="G33" s="62">
        <f>COUNTIFS('CBG Plants'!F:F,D33,'CBG Plants'!L:L,"Completed")
+COUNTIFS('CBG Plants'!F:F,D33,'CBG Plants'!L:L,"Functional")</f>
        <v>0</v>
      </c>
      <c r="H33" s="62">
        <f>COUNTIFS('CBG Plants'!F:F,D33,'CBG Plants'!L:L,"Under Construction")</f>
        <v>1</v>
      </c>
      <c r="I33" s="62">
        <f>COUNTIFS('CBG Plants'!F:F,D33,'CBG Plants'!L:L,"Yet to start construction")</f>
        <v>1</v>
      </c>
      <c r="J33" s="63" t="s">
        <v>2530</v>
      </c>
      <c r="K33" s="63" t="s">
        <v>2531</v>
      </c>
      <c r="L33" s="63"/>
      <c r="M33" s="62">
        <f t="shared" si="0"/>
        <v>242.76</v>
      </c>
      <c r="N33" s="62">
        <f t="shared" si="1"/>
        <v>242.76</v>
      </c>
      <c r="O33" s="62">
        <v>0</v>
      </c>
      <c r="P33" s="62">
        <v>148.26</v>
      </c>
      <c r="Q33" s="62">
        <v>94.5</v>
      </c>
      <c r="R33" s="62">
        <f>IFERROR(U33-F33,"")</f>
        <v>-33</v>
      </c>
      <c r="S33" s="62">
        <f>IFERROR(T33*Assumptions!$C$4,"")</f>
        <v>0</v>
      </c>
      <c r="T33" s="62">
        <v>0</v>
      </c>
      <c r="U33" s="62">
        <f>IFERROR(S33*Assumptions!$C$5,"")+IFERROR(V33*Assumptions!$C$8*Assumptions!$C$5,"")</f>
        <v>0</v>
      </c>
      <c r="V33" s="62">
        <v>0</v>
      </c>
      <c r="W33" s="62">
        <f>IFERROR(ROUND(T33*(1+Assumptions!$C$7)^5,0),"")</f>
        <v>0</v>
      </c>
      <c r="X33" s="62">
        <f>IFERROR(ROUND(W33*Assumptions!$C$4*Assumptions!$C$6,4),"")+IFERROR(ROUND(Y33*Assumptions!$C$8*Assumptions!$C$6,4),"") - F33</f>
        <v>-33</v>
      </c>
      <c r="Y33" s="62">
        <f>IFERROR(ROUND(V33*(1+Assumptions!$C$7)^5,0),"")</f>
        <v>0</v>
      </c>
      <c r="Z33" s="63" t="s">
        <v>153</v>
      </c>
      <c r="AA33" s="63" t="s">
        <v>154</v>
      </c>
      <c r="AB33" s="62">
        <v>86.6</v>
      </c>
      <c r="AC33" s="62">
        <v>85</v>
      </c>
      <c r="AD33">
        <v>0</v>
      </c>
      <c r="AE33" s="99" t="str">
        <f>IF(R33="","",IF(R33&gt;=Control!$D$4,"Y","N"))</f>
        <v>N</v>
      </c>
      <c r="AF33" s="99" t="str">
        <f>IF(S33="","",IF(M33&gt;=Control!$D$5,"Y","N"))</f>
        <v>Y</v>
      </c>
      <c r="AG33" s="99" t="str">
        <f>IF(T33="","",IF(AB33&lt;=Control!$D$10,"Y","N"))</f>
        <v>Y</v>
      </c>
      <c r="AI33" s="110" t="str">
        <f>IF(X33="","",IF(X33&gt;=Control!$D$9,"Y","N"))</f>
        <v>N</v>
      </c>
      <c r="AK33" s="40" t="str">
        <f>IFERROR(INDEX(Assumptions!$D$92:$D$115,MATCH(C33,Assumptions!$B$92:$B$115,0)),"Low")</f>
        <v>Low</v>
      </c>
    </row>
    <row r="34" spans="2:37" x14ac:dyDescent="0.2">
      <c r="B34" s="62">
        <v>33</v>
      </c>
      <c r="C34" s="63" t="s">
        <v>152</v>
      </c>
      <c r="D34" s="63" t="s">
        <v>1946</v>
      </c>
      <c r="E34" s="62">
        <f>SUM(G34:I34)</f>
        <v>4</v>
      </c>
      <c r="F34" s="71">
        <f>SUMIFS('CBG Plants'!N:N,'CBG Plants'!F:F,D34,'CBG Plants'!L:L,"Completed")
+SUMIFS('CBG Plants'!N:N,'CBG Plants'!F:F,D34,'CBG Plants'!L:L,"Functional")+SUMIFS('CBG Plants'!N:N,'CBG Plants'!F:F,D34,'CBG Plants'!L:L,"Under Construction")+SUMIFS('CBG Plants'!N:N,'CBG Plants'!F:F,D34,'CBG Plants'!L:L,"Yet to start construction")</f>
        <v>39</v>
      </c>
      <c r="G34" s="62">
        <f>COUNTIFS('CBG Plants'!F:F,D34,'CBG Plants'!L:L,"Completed")
+COUNTIFS('CBG Plants'!F:F,D34,'CBG Plants'!L:L,"Functional")</f>
        <v>0</v>
      </c>
      <c r="H34" s="62">
        <f>COUNTIFS('CBG Plants'!F:F,D34,'CBG Plants'!L:L,"Under Construction")</f>
        <v>1</v>
      </c>
      <c r="I34" s="62">
        <f>COUNTIFS('CBG Plants'!F:F,D34,'CBG Plants'!L:L,"Yet to start construction")</f>
        <v>3</v>
      </c>
      <c r="J34" s="63" t="s">
        <v>2568</v>
      </c>
      <c r="K34" s="63" t="s">
        <v>2569</v>
      </c>
      <c r="L34" s="63" t="s">
        <v>2570</v>
      </c>
      <c r="M34" s="62">
        <f t="shared" si="0"/>
        <v>338.20499999999998</v>
      </c>
      <c r="N34" s="62">
        <f t="shared" si="1"/>
        <v>338.20499999999998</v>
      </c>
      <c r="O34" s="62">
        <v>0</v>
      </c>
      <c r="P34" s="62">
        <v>337.68</v>
      </c>
      <c r="Q34" s="62">
        <v>0.52500000000000002</v>
      </c>
      <c r="R34" s="62">
        <f>IFERROR(U34-F34,"")</f>
        <v>-38.453724149999999</v>
      </c>
      <c r="S34" s="62">
        <f>IFERROR(T34*Assumptions!$C$4,"")</f>
        <v>17.5</v>
      </c>
      <c r="T34" s="62">
        <v>7</v>
      </c>
      <c r="U34" s="62">
        <f>IFERROR(S34*Assumptions!$C$5,"")+IFERROR(V34*Assumptions!$C$8*Assumptions!$C$5,"")</f>
        <v>0.54627585000000001</v>
      </c>
      <c r="V34" s="62">
        <v>2117</v>
      </c>
      <c r="W34" s="62">
        <f>IFERROR(ROUND(T34*(1+Assumptions!$C$7)^5,0),"")</f>
        <v>21</v>
      </c>
      <c r="X34" s="62">
        <f>IFERROR(ROUND(W34*Assumptions!$C$4*Assumptions!$C$6,4),"")+IFERROR(ROUND(Y34*Assumptions!$C$8*Assumptions!$C$6,4),"") - F34</f>
        <v>-36.266800000000003</v>
      </c>
      <c r="Y34" s="62">
        <f>IFERROR(ROUND(V34*(1+Assumptions!$C$7)^5,0),"")</f>
        <v>6461</v>
      </c>
      <c r="Z34" s="63" t="s">
        <v>153</v>
      </c>
      <c r="AA34" s="63" t="s">
        <v>154</v>
      </c>
      <c r="AB34" s="62">
        <v>13.7</v>
      </c>
      <c r="AC34" s="62">
        <v>85</v>
      </c>
      <c r="AD34">
        <v>0</v>
      </c>
      <c r="AE34" s="99" t="str">
        <f>IF(R34="","",IF(R34&gt;=Control!$D$4,"Y","N"))</f>
        <v>N</v>
      </c>
      <c r="AF34" s="99" t="str">
        <f>IF(S34="","",IF(M34&gt;=Control!$D$5,"Y","N"))</f>
        <v>Y</v>
      </c>
      <c r="AG34" s="99" t="str">
        <f>IF(T34="","",IF(AB34&lt;=Control!$D$10,"Y","N"))</f>
        <v>Y</v>
      </c>
      <c r="AI34" s="110" t="str">
        <f>IF(X34="","",IF(X34&gt;=Control!$D$9,"Y","N"))</f>
        <v>N</v>
      </c>
      <c r="AK34" s="40" t="str">
        <f>IFERROR(INDEX(Assumptions!$D$92:$D$115,MATCH(C34,Assumptions!$B$92:$B$115,0)),"Low")</f>
        <v>Low</v>
      </c>
    </row>
    <row r="35" spans="2:37" x14ac:dyDescent="0.2">
      <c r="B35" s="62">
        <v>20</v>
      </c>
      <c r="C35" s="63" t="s">
        <v>152</v>
      </c>
      <c r="D35" s="63" t="s">
        <v>1933</v>
      </c>
      <c r="E35" s="62">
        <f>SUM(G35:I35)</f>
        <v>5</v>
      </c>
      <c r="F35" s="71">
        <f>SUMIFS('CBG Plants'!N:N,'CBG Plants'!F:F,D35,'CBG Plants'!L:L,"Completed")
+SUMIFS('CBG Plants'!N:N,'CBG Plants'!F:F,D35,'CBG Plants'!L:L,"Functional")+SUMIFS('CBG Plants'!N:N,'CBG Plants'!F:F,D35,'CBG Plants'!L:L,"Under Construction")+SUMIFS('CBG Plants'!N:N,'CBG Plants'!F:F,D35,'CBG Plants'!L:L,"Yet to start construction")</f>
        <v>50</v>
      </c>
      <c r="G35" s="62">
        <f>COUNTIFS('CBG Plants'!F:F,D35,'CBG Plants'!L:L,"Completed")
+COUNTIFS('CBG Plants'!F:F,D35,'CBG Plants'!L:L,"Functional")</f>
        <v>0</v>
      </c>
      <c r="H35" s="62">
        <f>COUNTIFS('CBG Plants'!F:F,D35,'CBG Plants'!L:L,"Under Construction")</f>
        <v>0</v>
      </c>
      <c r="I35" s="62">
        <f>COUNTIFS('CBG Plants'!F:F,D35,'CBG Plants'!L:L,"Yet to start construction")</f>
        <v>5</v>
      </c>
      <c r="J35" s="63" t="s">
        <v>2555</v>
      </c>
      <c r="K35" s="63" t="s">
        <v>2556</v>
      </c>
      <c r="L35" s="63" t="s">
        <v>2557</v>
      </c>
      <c r="M35" s="62">
        <f t="shared" si="0"/>
        <v>603.75</v>
      </c>
      <c r="N35" s="62">
        <f t="shared" si="1"/>
        <v>603.75</v>
      </c>
      <c r="O35" s="62">
        <v>0</v>
      </c>
      <c r="P35" s="62">
        <v>602.70000000000005</v>
      </c>
      <c r="Q35" s="62">
        <v>1.05</v>
      </c>
      <c r="R35" s="62">
        <f>IFERROR(U35-F35,"")</f>
        <v>-49.453724149999999</v>
      </c>
      <c r="S35" s="62">
        <f>IFERROR(T35*Assumptions!$C$4,"")</f>
        <v>17.5</v>
      </c>
      <c r="T35" s="62">
        <v>7</v>
      </c>
      <c r="U35" s="62">
        <f>IFERROR(S35*Assumptions!$C$5,"")+IFERROR(V35*Assumptions!$C$8*Assumptions!$C$5,"")</f>
        <v>0.54627585000000001</v>
      </c>
      <c r="V35" s="62">
        <v>2117</v>
      </c>
      <c r="W35" s="62">
        <f>IFERROR(ROUND(T35*(1+Assumptions!$C$7)^5,0),"")</f>
        <v>21</v>
      </c>
      <c r="X35" s="62">
        <f>IFERROR(ROUND(W35*Assumptions!$C$4*Assumptions!$C$6,4),"")+IFERROR(ROUND(Y35*Assumptions!$C$8*Assumptions!$C$6,4),"") - F35</f>
        <v>-47.266800000000003</v>
      </c>
      <c r="Y35" s="62">
        <f>IFERROR(ROUND(V35*(1+Assumptions!$C$7)^5,0),"")</f>
        <v>6461</v>
      </c>
      <c r="Z35" s="63" t="s">
        <v>153</v>
      </c>
      <c r="AA35" s="63" t="s">
        <v>154</v>
      </c>
      <c r="AB35" s="62">
        <v>47.7</v>
      </c>
      <c r="AC35" s="62">
        <v>85</v>
      </c>
      <c r="AD35">
        <v>0</v>
      </c>
      <c r="AE35" s="99" t="str">
        <f>IF(R35="","",IF(R35&gt;=Control!$D$4,"Y","N"))</f>
        <v>N</v>
      </c>
      <c r="AF35" s="99" t="str">
        <f>IF(S35="","",IF(M35&gt;=Control!$D$5,"Y","N"))</f>
        <v>Y</v>
      </c>
      <c r="AG35" s="99" t="str">
        <f>IF(T35="","",IF(AB35&lt;=Control!$D$10,"Y","N"))</f>
        <v>Y</v>
      </c>
      <c r="AI35" s="110" t="str">
        <f>IF(X35="","",IF(X35&gt;=Control!$D$9,"Y","N"))</f>
        <v>N</v>
      </c>
      <c r="AK35" s="40" t="str">
        <f>IFERROR(INDEX(Assumptions!$D$92:$D$115,MATCH(C35,Assumptions!$B$92:$B$115,0)),"Low")</f>
        <v>Low</v>
      </c>
    </row>
    <row r="36" spans="2:37" x14ac:dyDescent="0.2">
      <c r="B36" s="62">
        <v>17</v>
      </c>
      <c r="C36" s="63" t="s">
        <v>152</v>
      </c>
      <c r="D36" s="63" t="s">
        <v>1931</v>
      </c>
      <c r="E36" s="62">
        <f>SUM(G36:I36)</f>
        <v>3</v>
      </c>
      <c r="F36" s="71">
        <f>SUMIFS('CBG Plants'!N:N,'CBG Plants'!F:F,D36,'CBG Plants'!L:L,"Completed")
+SUMIFS('CBG Plants'!N:N,'CBG Plants'!F:F,D36,'CBG Plants'!L:L,"Functional")+SUMIFS('CBG Plants'!N:N,'CBG Plants'!F:F,D36,'CBG Plants'!L:L,"Under Construction")+SUMIFS('CBG Plants'!N:N,'CBG Plants'!F:F,D36,'CBG Plants'!L:L,"Yet to start construction")</f>
        <v>76.400000000000006</v>
      </c>
      <c r="G36" s="62">
        <f>COUNTIFS('CBG Plants'!F:F,D36,'CBG Plants'!L:L,"Completed")
+COUNTIFS('CBG Plants'!F:F,D36,'CBG Plants'!L:L,"Functional")</f>
        <v>1</v>
      </c>
      <c r="H36" s="62">
        <f>COUNTIFS('CBG Plants'!F:F,D36,'CBG Plants'!L:L,"Under Construction")</f>
        <v>0</v>
      </c>
      <c r="I36" s="62">
        <f>COUNTIFS('CBG Plants'!F:F,D36,'CBG Plants'!L:L,"Yet to start construction")</f>
        <v>2</v>
      </c>
      <c r="J36" s="63" t="s">
        <v>2549</v>
      </c>
      <c r="K36" s="63" t="s">
        <v>2550</v>
      </c>
      <c r="L36" s="63" t="s">
        <v>2551</v>
      </c>
      <c r="M36" s="62">
        <f t="shared" si="0"/>
        <v>19.844999999999999</v>
      </c>
      <c r="N36" s="62">
        <f t="shared" si="1"/>
        <v>19.844999999999999</v>
      </c>
      <c r="O36" s="62">
        <v>0</v>
      </c>
      <c r="P36" s="62">
        <v>19.32</v>
      </c>
      <c r="Q36" s="62">
        <v>0.52500000000000002</v>
      </c>
      <c r="R36" s="62">
        <f>IFERROR(U36-F36,"")</f>
        <v>-75.627839750000007</v>
      </c>
      <c r="S36" s="62">
        <f>IFERROR(T36*Assumptions!$C$4,"")</f>
        <v>25</v>
      </c>
      <c r="T36" s="62">
        <v>10</v>
      </c>
      <c r="U36" s="62">
        <f>IFERROR(S36*Assumptions!$C$5,"")+IFERROR(V36*Assumptions!$C$8*Assumptions!$C$5,"")</f>
        <v>0.77216024999999999</v>
      </c>
      <c r="V36" s="62">
        <v>2205</v>
      </c>
      <c r="W36" s="62">
        <f>IFERROR(ROUND(T36*(1+Assumptions!$C$7)^5,0),"")</f>
        <v>31</v>
      </c>
      <c r="X36" s="62">
        <f>IFERROR(ROUND(W36*Assumptions!$C$4*Assumptions!$C$6,4),"")+IFERROR(ROUND(Y36*Assumptions!$C$8*Assumptions!$C$6,4),"") - F36</f>
        <v>-72.412300000000002</v>
      </c>
      <c r="Y36" s="62">
        <f>IFERROR(ROUND(V36*(1+Assumptions!$C$7)^5,0),"")</f>
        <v>6729</v>
      </c>
      <c r="Z36" s="63" t="s">
        <v>153</v>
      </c>
      <c r="AA36" s="63" t="s">
        <v>154</v>
      </c>
      <c r="AB36" s="62">
        <v>18.399999999999999</v>
      </c>
      <c r="AC36" s="62">
        <v>85</v>
      </c>
      <c r="AD36">
        <v>0</v>
      </c>
      <c r="AE36" s="99" t="str">
        <f>IF(R36="","",IF(R36&gt;=Control!$D$4,"Y","N"))</f>
        <v>N</v>
      </c>
      <c r="AF36" s="99" t="str">
        <f>IF(S36="","",IF(M36&gt;=Control!$D$5,"Y","N"))</f>
        <v>N</v>
      </c>
      <c r="AG36" s="99" t="str">
        <f>IF(T36="","",IF(AB36&lt;=Control!$D$10,"Y","N"))</f>
        <v>Y</v>
      </c>
      <c r="AI36" s="110" t="str">
        <f>IF(X36="","",IF(X36&gt;=Control!$D$9,"Y","N"))</f>
        <v>N</v>
      </c>
      <c r="AK36" s="40" t="str">
        <f>IFERROR(INDEX(Assumptions!$D$92:$D$115,MATCH(C36,Assumptions!$B$92:$B$115,0)),"Low")</f>
        <v>Low</v>
      </c>
    </row>
    <row r="37" spans="2:37" x14ac:dyDescent="0.2">
      <c r="B37" s="62">
        <v>34</v>
      </c>
      <c r="C37" s="63" t="s">
        <v>155</v>
      </c>
      <c r="D37" s="63" t="s">
        <v>57</v>
      </c>
      <c r="E37" s="62">
        <f>SUM(G37:I37)</f>
        <v>4</v>
      </c>
      <c r="F37" s="71">
        <f>SUMIFS('CBG Plants'!N:N,'CBG Plants'!F:F,D37,'CBG Plants'!L:L,"Completed")
+SUMIFS('CBG Plants'!N:N,'CBG Plants'!F:F,D37,'CBG Plants'!L:L,"Functional")+SUMIFS('CBG Plants'!N:N,'CBG Plants'!F:F,D37,'CBG Plants'!L:L,"Under Construction")+SUMIFS('CBG Plants'!N:N,'CBG Plants'!F:F,D37,'CBG Plants'!L:L,"Yet to start construction")</f>
        <v>20.8</v>
      </c>
      <c r="G37" s="62">
        <f>COUNTIFS('CBG Plants'!F:F,D37,'CBG Plants'!L:L,"Completed")
+COUNTIFS('CBG Plants'!F:F,D37,'CBG Plants'!L:L,"Functional")</f>
        <v>2</v>
      </c>
      <c r="H37" s="62">
        <f>COUNTIFS('CBG Plants'!F:F,D37,'CBG Plants'!L:L,"Under Construction")</f>
        <v>1</v>
      </c>
      <c r="I37" s="62">
        <f>COUNTIFS('CBG Plants'!F:F,D37,'CBG Plants'!L:L,"Yet to start construction")</f>
        <v>1</v>
      </c>
      <c r="J37" s="63" t="s">
        <v>2571</v>
      </c>
      <c r="K37" s="63" t="s">
        <v>2572</v>
      </c>
      <c r="L37" s="63" t="s">
        <v>2573</v>
      </c>
      <c r="M37" s="62">
        <f t="shared" si="0"/>
        <v>261.17</v>
      </c>
      <c r="N37" s="62">
        <f t="shared" si="1"/>
        <v>345.12</v>
      </c>
      <c r="O37" s="62">
        <v>143.1</v>
      </c>
      <c r="P37" s="62">
        <v>202.02</v>
      </c>
      <c r="Q37" s="62">
        <v>0</v>
      </c>
      <c r="R37" s="62">
        <f>IFERROR(U37-F37,"")</f>
        <v>-3.9558217000000013</v>
      </c>
      <c r="S37" s="62">
        <f>IFERROR(T37*Assumptions!$C$4,"")</f>
        <v>290</v>
      </c>
      <c r="T37" s="62">
        <v>116</v>
      </c>
      <c r="U37" s="62">
        <f>IFERROR(S37*Assumptions!$C$5,"")+IFERROR(V37*Assumptions!$C$8*Assumptions!$C$5,"")</f>
        <v>16.844178299999999</v>
      </c>
      <c r="V37" s="62">
        <v>810366</v>
      </c>
      <c r="W37" s="62">
        <f>IFERROR(ROUND(T37*(1+Assumptions!$C$7)^5,0),"")</f>
        <v>354</v>
      </c>
      <c r="X37" s="62">
        <f>IFERROR(ROUND(W37*Assumptions!$C$4*Assumptions!$C$6,4),"")+IFERROR(ROUND(Y37*Assumptions!$C$8*Assumptions!$C$6,4),"") - F37</f>
        <v>64.873400000000004</v>
      </c>
      <c r="Y37" s="62">
        <f>IFERROR(ROUND(V37*(1+Assumptions!$C$7)^5,0),"")</f>
        <v>2473041</v>
      </c>
      <c r="Z37" s="63" t="s">
        <v>153</v>
      </c>
      <c r="AA37" s="63" t="s">
        <v>156</v>
      </c>
      <c r="AB37" s="62">
        <v>45.1</v>
      </c>
      <c r="AC37" s="62">
        <v>44.8</v>
      </c>
      <c r="AD37">
        <v>230</v>
      </c>
      <c r="AE37" s="99" t="str">
        <f>IF(R37="","",IF(R37&gt;=Control!$D$4,"Y","N"))</f>
        <v>N</v>
      </c>
      <c r="AF37" s="99" t="str">
        <f>IF(S37="","",IF(M37&gt;=Control!$D$5,"Y","N"))</f>
        <v>Y</v>
      </c>
      <c r="AG37" s="99" t="str">
        <f>IF(T37="","",IF(AB37&lt;=Control!$D$10,"Y","N"))</f>
        <v>Y</v>
      </c>
      <c r="AI37" s="110" t="str">
        <f>IF(X37="","",IF(X37&gt;=Control!$D$9,"Y","N"))</f>
        <v>Y</v>
      </c>
      <c r="AK37" s="40" t="str">
        <f>IFERROR(INDEX(Assumptions!$D$92:$D$115,MATCH(C37,Assumptions!$B$92:$B$115,0)),"Low")</f>
        <v>High</v>
      </c>
    </row>
    <row r="38" spans="2:37" x14ac:dyDescent="0.2">
      <c r="B38" s="62">
        <v>35</v>
      </c>
      <c r="C38" s="63" t="s">
        <v>155</v>
      </c>
      <c r="D38" s="63" t="s">
        <v>1947</v>
      </c>
      <c r="E38" s="62">
        <f>SUM(G38:I38)</f>
        <v>1</v>
      </c>
      <c r="F38" s="71">
        <f>SUMIFS('CBG Plants'!N:N,'CBG Plants'!F:F,D38,'CBG Plants'!L:L,"Completed")
+SUMIFS('CBG Plants'!N:N,'CBG Plants'!F:F,D38,'CBG Plants'!L:L,"Functional")+SUMIFS('CBG Plants'!N:N,'CBG Plants'!F:F,D38,'CBG Plants'!L:L,"Under Construction")+SUMIFS('CBG Plants'!N:N,'CBG Plants'!F:F,D38,'CBG Plants'!L:L,"Yet to start construction")</f>
        <v>3</v>
      </c>
      <c r="G38" s="62">
        <f>COUNTIFS('CBG Plants'!F:F,D38,'CBG Plants'!L:L,"Completed")
+COUNTIFS('CBG Plants'!F:F,D38,'CBG Plants'!L:L,"Functional")</f>
        <v>0</v>
      </c>
      <c r="H38" s="62">
        <f>COUNTIFS('CBG Plants'!F:F,D38,'CBG Plants'!L:L,"Under Construction")</f>
        <v>0</v>
      </c>
      <c r="I38" s="62">
        <f>COUNTIFS('CBG Plants'!F:F,D38,'CBG Plants'!L:L,"Yet to start construction")</f>
        <v>1</v>
      </c>
      <c r="J38" s="63" t="s">
        <v>2574</v>
      </c>
      <c r="K38" s="63"/>
      <c r="L38" s="63"/>
      <c r="M38" s="62">
        <f t="shared" si="0"/>
        <v>67.5</v>
      </c>
      <c r="N38" s="62">
        <f t="shared" si="1"/>
        <v>67.5</v>
      </c>
      <c r="O38" s="62">
        <v>67.5</v>
      </c>
      <c r="P38" s="62">
        <v>0</v>
      </c>
      <c r="Q38" s="62">
        <v>0</v>
      </c>
      <c r="R38" s="62">
        <f>IFERROR(U38-F38,"")</f>
        <v>-1.6756682999999999</v>
      </c>
      <c r="S38" s="62">
        <f>IFERROR(T38*Assumptions!$C$4,"")</f>
        <v>37.5</v>
      </c>
      <c r="T38" s="62">
        <v>15</v>
      </c>
      <c r="U38" s="62">
        <f>IFERROR(S38*Assumptions!$C$5,"")+IFERROR(V38*Assumptions!$C$8*Assumptions!$C$5,"")</f>
        <v>1.3243317000000001</v>
      </c>
      <c r="V38" s="62">
        <v>19834</v>
      </c>
      <c r="W38" s="62">
        <f>IFERROR(ROUND(T38*(1+Assumptions!$C$7)^5,0),"")</f>
        <v>46</v>
      </c>
      <c r="X38" s="62">
        <f>IFERROR(ROUND(W38*Assumptions!$C$4*Assumptions!$C$6,4),"")+IFERROR(ROUND(Y38*Assumptions!$C$8*Assumptions!$C$6,4),"") - F38</f>
        <v>3.7638999999999996</v>
      </c>
      <c r="Y38" s="62">
        <f>IFERROR(ROUND(V38*(1+Assumptions!$C$7)^5,0),"")</f>
        <v>60529</v>
      </c>
      <c r="Z38" s="63" t="s">
        <v>153</v>
      </c>
      <c r="AA38" s="63" t="s">
        <v>156</v>
      </c>
      <c r="AB38" s="62">
        <v>138.1</v>
      </c>
      <c r="AC38" s="62">
        <v>44.8</v>
      </c>
      <c r="AD38">
        <v>0</v>
      </c>
      <c r="AE38" s="99" t="str">
        <f>IF(R38="","",IF(R38&gt;=Control!$D$4,"Y","N"))</f>
        <v>N</v>
      </c>
      <c r="AF38" s="99" t="str">
        <f>IF(S38="","",IF(M38&gt;=Control!$D$5,"Y","N"))</f>
        <v>Y</v>
      </c>
      <c r="AG38" s="99" t="str">
        <f>IF(T38="","",IF(AB38&lt;=Control!$D$10,"Y","N"))</f>
        <v>Y</v>
      </c>
      <c r="AI38" s="110" t="str">
        <f>IF(X38="","",IF(X38&gt;=Control!$D$9,"Y","N"))</f>
        <v>N</v>
      </c>
      <c r="AK38" s="40" t="str">
        <f>IFERROR(INDEX(Assumptions!$D$92:$D$115,MATCH(C38,Assumptions!$B$92:$B$115,0)),"Low")</f>
        <v>High</v>
      </c>
    </row>
    <row r="39" spans="2:37" x14ac:dyDescent="0.2">
      <c r="B39" s="62">
        <v>36</v>
      </c>
      <c r="C39" s="63" t="s">
        <v>155</v>
      </c>
      <c r="D39" s="63" t="s">
        <v>1948</v>
      </c>
      <c r="E39" s="62">
        <f>SUM(G39:I39)</f>
        <v>3</v>
      </c>
      <c r="F39" s="71">
        <f>SUMIFS('CBG Plants'!N:N,'CBG Plants'!F:F,D39,'CBG Plants'!L:L,"Completed")
+SUMIFS('CBG Plants'!N:N,'CBG Plants'!F:F,D39,'CBG Plants'!L:L,"Functional")+SUMIFS('CBG Plants'!N:N,'CBG Plants'!F:F,D39,'CBG Plants'!L:L,"Under Construction")+SUMIFS('CBG Plants'!N:N,'CBG Plants'!F:F,D39,'CBG Plants'!L:L,"Yet to start construction")</f>
        <v>22</v>
      </c>
      <c r="G39" s="62">
        <f>COUNTIFS('CBG Plants'!F:F,D39,'CBG Plants'!L:L,"Completed")
+COUNTIFS('CBG Plants'!F:F,D39,'CBG Plants'!L:L,"Functional")</f>
        <v>1</v>
      </c>
      <c r="H39" s="62">
        <f>COUNTIFS('CBG Plants'!F:F,D39,'CBG Plants'!L:L,"Under Construction")</f>
        <v>1</v>
      </c>
      <c r="I39" s="62">
        <f>COUNTIFS('CBG Plants'!F:F,D39,'CBG Plants'!L:L,"Yet to start construction")</f>
        <v>1</v>
      </c>
      <c r="J39" s="63" t="s">
        <v>2575</v>
      </c>
      <c r="K39" s="63" t="s">
        <v>2576</v>
      </c>
      <c r="L39" s="63" t="s">
        <v>2577</v>
      </c>
      <c r="M39" s="62">
        <f t="shared" si="0"/>
        <v>160.17000000000002</v>
      </c>
      <c r="N39" s="62">
        <f t="shared" si="1"/>
        <v>203.97</v>
      </c>
      <c r="O39" s="62">
        <v>41.85</v>
      </c>
      <c r="P39" s="62">
        <v>162.12</v>
      </c>
      <c r="Q39" s="62">
        <v>0</v>
      </c>
      <c r="R39" s="62">
        <f>IFERROR(U39-F39,"")</f>
        <v>-18.463149699999999</v>
      </c>
      <c r="S39" s="62">
        <f>IFERROR(T39*Assumptions!$C$4,"")</f>
        <v>92.5</v>
      </c>
      <c r="T39" s="62">
        <v>37</v>
      </c>
      <c r="U39" s="62">
        <f>IFERROR(S39*Assumptions!$C$5,"")+IFERROR(V39*Assumptions!$C$8*Assumptions!$C$5,"")</f>
        <v>3.5368502999999998</v>
      </c>
      <c r="V39" s="62">
        <v>75806</v>
      </c>
      <c r="W39" s="62">
        <f>IFERROR(ROUND(T39*(1+Assumptions!$C$7)^5,0),"")</f>
        <v>113</v>
      </c>
      <c r="X39" s="62">
        <f>IFERROR(ROUND(W39*Assumptions!$C$4*Assumptions!$C$6,4),"")+IFERROR(ROUND(Y39*Assumptions!$C$8*Assumptions!$C$6,4),"") - F39</f>
        <v>-4</v>
      </c>
      <c r="Y39" s="62">
        <f>IFERROR(ROUND(V39*(1+Assumptions!$C$7)^5,0),"")</f>
        <v>231342</v>
      </c>
      <c r="Z39" s="63" t="s">
        <v>153</v>
      </c>
      <c r="AA39" s="63" t="s">
        <v>156</v>
      </c>
      <c r="AB39" s="62">
        <v>31.4</v>
      </c>
      <c r="AC39" s="62">
        <v>44.8</v>
      </c>
      <c r="AD39">
        <v>120</v>
      </c>
      <c r="AE39" s="99" t="str">
        <f>IF(R39="","",IF(R39&gt;=Control!$D$4,"Y","N"))</f>
        <v>N</v>
      </c>
      <c r="AF39" s="99" t="str">
        <f>IF(S39="","",IF(M39&gt;=Control!$D$5,"Y","N"))</f>
        <v>Y</v>
      </c>
      <c r="AG39" s="99" t="str">
        <f>IF(T39="","",IF(AB39&lt;=Control!$D$10,"Y","N"))</f>
        <v>Y</v>
      </c>
      <c r="AI39" s="110" t="str">
        <f>IF(X39="","",IF(X39&gt;=Control!$D$9,"Y","N"))</f>
        <v>N</v>
      </c>
      <c r="AK39" s="40" t="str">
        <f>IFERROR(INDEX(Assumptions!$D$92:$D$115,MATCH(C39,Assumptions!$B$92:$B$115,0)),"Low")</f>
        <v>High</v>
      </c>
    </row>
    <row r="40" spans="2:37" x14ac:dyDescent="0.2">
      <c r="B40" s="62">
        <v>37</v>
      </c>
      <c r="C40" s="63" t="s">
        <v>155</v>
      </c>
      <c r="D40" s="63" t="s">
        <v>2578</v>
      </c>
      <c r="E40" s="62">
        <f>SUM(G40:I40)</f>
        <v>0</v>
      </c>
      <c r="F40" s="71">
        <f>SUMIFS('CBG Plants'!N:N,'CBG Plants'!F:F,D40,'CBG Plants'!L:L,"Completed")
+SUMIFS('CBG Plants'!N:N,'CBG Plants'!F:F,D40,'CBG Plants'!L:L,"Functional")+SUMIFS('CBG Plants'!N:N,'CBG Plants'!F:F,D40,'CBG Plants'!L:L,"Under Construction")+SUMIFS('CBG Plants'!N:N,'CBG Plants'!F:F,D40,'CBG Plants'!L:L,"Yet to start construction")</f>
        <v>0</v>
      </c>
      <c r="G40" s="62">
        <f>COUNTIFS('CBG Plants'!F:F,D40,'CBG Plants'!L:L,"Completed")
+COUNTIFS('CBG Plants'!F:F,D40,'CBG Plants'!L:L,"Functional")</f>
        <v>0</v>
      </c>
      <c r="H40" s="62">
        <f>COUNTIFS('CBG Plants'!F:F,D40,'CBG Plants'!L:L,"Under Construction")</f>
        <v>0</v>
      </c>
      <c r="I40" s="62">
        <f>COUNTIFS('CBG Plants'!F:F,D40,'CBG Plants'!L:L,"Yet to start construction")</f>
        <v>0</v>
      </c>
      <c r="J40" s="63" t="s">
        <v>2579</v>
      </c>
      <c r="K40" s="63" t="s">
        <v>2580</v>
      </c>
      <c r="L40" s="63"/>
      <c r="M40" s="62">
        <f t="shared" si="0"/>
        <v>155.19</v>
      </c>
      <c r="N40" s="62">
        <f t="shared" si="1"/>
        <v>155.19</v>
      </c>
      <c r="O40" s="62">
        <v>94.5</v>
      </c>
      <c r="P40" s="62">
        <v>0.84</v>
      </c>
      <c r="Q40" s="62">
        <v>59.85</v>
      </c>
      <c r="R40" s="62">
        <f>IFERROR(U40-F40,"")</f>
        <v>0</v>
      </c>
      <c r="S40" s="62">
        <f>IFERROR(T40*Assumptions!$C$4,"")</f>
        <v>0</v>
      </c>
      <c r="T40" s="62">
        <v>0</v>
      </c>
      <c r="U40" s="62">
        <f>IFERROR(S40*Assumptions!$C$5,"")+IFERROR(V40*Assumptions!$C$8*Assumptions!$C$5,"")</f>
        <v>0</v>
      </c>
      <c r="V40" s="62">
        <v>0</v>
      </c>
      <c r="W40" s="62">
        <f>IFERROR(ROUND(T40*(1+Assumptions!$C$7)^5,0),"")</f>
        <v>0</v>
      </c>
      <c r="X40" s="62">
        <f>IFERROR(ROUND(W40*Assumptions!$C$4*Assumptions!$C$6,4),"")+IFERROR(ROUND(Y40*Assumptions!$C$8*Assumptions!$C$6,4),"") - F40</f>
        <v>0</v>
      </c>
      <c r="Y40" s="62">
        <f>IFERROR(ROUND(V40*(1+Assumptions!$C$7)^5,0),"")</f>
        <v>0</v>
      </c>
      <c r="Z40" s="63" t="s">
        <v>153</v>
      </c>
      <c r="AA40" s="63" t="s">
        <v>156</v>
      </c>
      <c r="AB40" s="62">
        <v>78</v>
      </c>
      <c r="AC40" s="62">
        <v>44.8</v>
      </c>
      <c r="AD40">
        <v>0</v>
      </c>
      <c r="AE40" s="99" t="str">
        <f>IF(R40="","",IF(R40&gt;=Control!$D$4,"Y","N"))</f>
        <v>N</v>
      </c>
      <c r="AF40" s="99" t="str">
        <f>IF(S40="","",IF(M40&gt;=Control!$D$5,"Y","N"))</f>
        <v>Y</v>
      </c>
      <c r="AG40" s="99" t="str">
        <f>IF(T40="","",IF(AB40&lt;=Control!$D$10,"Y","N"))</f>
        <v>Y</v>
      </c>
      <c r="AI40" s="110" t="str">
        <f>IF(X40="","",IF(X40&gt;=Control!$D$9,"Y","N"))</f>
        <v>N</v>
      </c>
      <c r="AK40" s="40" t="str">
        <f>IFERROR(INDEX(Assumptions!$D$92:$D$115,MATCH(C40,Assumptions!$B$92:$B$115,0)),"Low")</f>
        <v>High</v>
      </c>
    </row>
    <row r="41" spans="2:37" x14ac:dyDescent="0.2">
      <c r="B41" s="62">
        <v>38</v>
      </c>
      <c r="C41" s="63" t="s">
        <v>155</v>
      </c>
      <c r="D41" s="63" t="s">
        <v>1949</v>
      </c>
      <c r="E41" s="62">
        <f>SUM(G41:I41)</f>
        <v>5</v>
      </c>
      <c r="F41" s="71">
        <f>SUMIFS('CBG Plants'!N:N,'CBG Plants'!F:F,D41,'CBG Plants'!L:L,"Completed")
+SUMIFS('CBG Plants'!N:N,'CBG Plants'!F:F,D41,'CBG Plants'!L:L,"Functional")+SUMIFS('CBG Plants'!N:N,'CBG Plants'!F:F,D41,'CBG Plants'!L:L,"Under Construction")+SUMIFS('CBG Plants'!N:N,'CBG Plants'!F:F,D41,'CBG Plants'!L:L,"Yet to start construction")</f>
        <v>11.8</v>
      </c>
      <c r="G41" s="62">
        <f>COUNTIFS('CBG Plants'!F:F,D41,'CBG Plants'!L:L,"Completed")
+COUNTIFS('CBG Plants'!F:F,D41,'CBG Plants'!L:L,"Functional")</f>
        <v>1</v>
      </c>
      <c r="H41" s="62">
        <f>COUNTIFS('CBG Plants'!F:F,D41,'CBG Plants'!L:L,"Under Construction")</f>
        <v>2</v>
      </c>
      <c r="I41" s="62">
        <f>COUNTIFS('CBG Plants'!F:F,D41,'CBG Plants'!L:L,"Yet to start construction")</f>
        <v>2</v>
      </c>
      <c r="J41" s="63" t="s">
        <v>2579</v>
      </c>
      <c r="K41" s="63" t="s">
        <v>2581</v>
      </c>
      <c r="L41" s="63" t="s">
        <v>2582</v>
      </c>
      <c r="M41" s="62">
        <f t="shared" si="0"/>
        <v>83.800000000000011</v>
      </c>
      <c r="N41" s="62">
        <f t="shared" si="1"/>
        <v>98.4</v>
      </c>
      <c r="O41" s="62">
        <v>80.55</v>
      </c>
      <c r="P41" s="62">
        <v>0</v>
      </c>
      <c r="Q41" s="62">
        <v>17.850000000000001</v>
      </c>
      <c r="R41" s="62">
        <f>IFERROR(U41-F41,"")</f>
        <v>-6.0449309500000012</v>
      </c>
      <c r="S41" s="62">
        <f>IFERROR(T41*Assumptions!$C$4,"")</f>
        <v>170</v>
      </c>
      <c r="T41" s="62">
        <v>68</v>
      </c>
      <c r="U41" s="62">
        <f>IFERROR(S41*Assumptions!$C$5,"")+IFERROR(V41*Assumptions!$C$8*Assumptions!$C$5,"")</f>
        <v>5.7550690499999995</v>
      </c>
      <c r="V41" s="62">
        <v>65181</v>
      </c>
      <c r="W41" s="62">
        <f>IFERROR(ROUND(T41*(1+Assumptions!$C$7)^5,0),"")</f>
        <v>208</v>
      </c>
      <c r="X41" s="62">
        <f>IFERROR(ROUND(W41*Assumptions!$C$4*Assumptions!$C$6,4),"")+IFERROR(ROUND(Y41*Assumptions!$C$8*Assumptions!$C$6,4),"") - F41</f>
        <v>17.5319</v>
      </c>
      <c r="Y41" s="62">
        <f>IFERROR(ROUND(V41*(1+Assumptions!$C$7)^5,0),"")</f>
        <v>198917</v>
      </c>
      <c r="Z41" s="63" t="s">
        <v>153</v>
      </c>
      <c r="AA41" s="63" t="s">
        <v>156</v>
      </c>
      <c r="AB41" s="62">
        <v>85.1</v>
      </c>
      <c r="AC41" s="62">
        <v>44.8</v>
      </c>
      <c r="AD41">
        <v>40</v>
      </c>
      <c r="AE41" s="99" t="str">
        <f>IF(R41="","",IF(R41&gt;=Control!$D$4,"Y","N"))</f>
        <v>N</v>
      </c>
      <c r="AF41" s="99" t="str">
        <f>IF(S41="","",IF(M41&gt;=Control!$D$5,"Y","N"))</f>
        <v>Y</v>
      </c>
      <c r="AG41" s="99" t="str">
        <f>IF(T41="","",IF(AB41&lt;=Control!$D$10,"Y","N"))</f>
        <v>Y</v>
      </c>
      <c r="AI41" s="110" t="str">
        <f>IF(X41="","",IF(X41&gt;=Control!$D$9,"Y","N"))</f>
        <v>Y</v>
      </c>
      <c r="AK41" s="40" t="str">
        <f>IFERROR(INDEX(Assumptions!$D$92:$D$115,MATCH(C41,Assumptions!$B$92:$B$115,0)),"Low")</f>
        <v>High</v>
      </c>
    </row>
    <row r="42" spans="2:37" x14ac:dyDescent="0.2">
      <c r="B42" s="62">
        <v>39</v>
      </c>
      <c r="C42" s="63" t="s">
        <v>155</v>
      </c>
      <c r="D42" s="63" t="s">
        <v>1950</v>
      </c>
      <c r="E42" s="62">
        <f>SUM(G42:I42)</f>
        <v>8</v>
      </c>
      <c r="F42" s="71">
        <f>SUMIFS('CBG Plants'!N:N,'CBG Plants'!F:F,D42,'CBG Plants'!L:L,"Completed")
+SUMIFS('CBG Plants'!N:N,'CBG Plants'!F:F,D42,'CBG Plants'!L:L,"Functional")+SUMIFS('CBG Plants'!N:N,'CBG Plants'!F:F,D42,'CBG Plants'!L:L,"Under Construction")+SUMIFS('CBG Plants'!N:N,'CBG Plants'!F:F,D42,'CBG Plants'!L:L,"Yet to start construction")</f>
        <v>59.028000000000006</v>
      </c>
      <c r="G42" s="62">
        <f>COUNTIFS('CBG Plants'!F:F,D42,'CBG Plants'!L:L,"Completed")
+COUNTIFS('CBG Plants'!F:F,D42,'CBG Plants'!L:L,"Functional")</f>
        <v>3</v>
      </c>
      <c r="H42" s="62">
        <f>COUNTIFS('CBG Plants'!F:F,D42,'CBG Plants'!L:L,"Under Construction")</f>
        <v>2</v>
      </c>
      <c r="I42" s="62">
        <f>COUNTIFS('CBG Plants'!F:F,D42,'CBG Plants'!L:L,"Yet to start construction")</f>
        <v>3</v>
      </c>
      <c r="J42" s="63" t="s">
        <v>2583</v>
      </c>
      <c r="K42" s="63" t="s">
        <v>2584</v>
      </c>
      <c r="L42" s="63" t="s">
        <v>2585</v>
      </c>
      <c r="M42" s="62">
        <f t="shared" si="0"/>
        <v>-146.77000000000001</v>
      </c>
      <c r="N42" s="62">
        <f t="shared" si="1"/>
        <v>35.729999999999997</v>
      </c>
      <c r="O42" s="62">
        <v>16.2</v>
      </c>
      <c r="P42" s="62">
        <v>18.48</v>
      </c>
      <c r="Q42" s="62">
        <v>1.05</v>
      </c>
      <c r="R42" s="62">
        <f>IFERROR(U42-F42,"")</f>
        <v>-49.829564700000006</v>
      </c>
      <c r="S42" s="62">
        <f>IFERROR(T42*Assumptions!$C$4,"")</f>
        <v>150</v>
      </c>
      <c r="T42" s="62">
        <v>60</v>
      </c>
      <c r="U42" s="62">
        <f>IFERROR(S42*Assumptions!$C$5,"")+IFERROR(V42*Assumptions!$C$8*Assumptions!$C$5,"")</f>
        <v>9.1984352999999999</v>
      </c>
      <c r="V42" s="62">
        <v>467506</v>
      </c>
      <c r="W42" s="62">
        <f>IFERROR(ROUND(T42*(1+Assumptions!$C$7)^5,0),"")</f>
        <v>183</v>
      </c>
      <c r="X42" s="62">
        <f>IFERROR(ROUND(W42*Assumptions!$C$4*Assumptions!$C$6,4),"")+IFERROR(ROUND(Y42*Assumptions!$C$8*Assumptions!$C$6,4),"") - F42</f>
        <v>-12.255500000000005</v>
      </c>
      <c r="Y42" s="62">
        <f>IFERROR(ROUND(V42*(1+Assumptions!$C$7)^5,0),"")</f>
        <v>1426715</v>
      </c>
      <c r="Z42" s="63" t="s">
        <v>153</v>
      </c>
      <c r="AA42" s="63" t="s">
        <v>156</v>
      </c>
      <c r="AB42" s="62">
        <v>8.6</v>
      </c>
      <c r="AC42" s="62">
        <v>44.8</v>
      </c>
      <c r="AD42">
        <v>500</v>
      </c>
      <c r="AE42" s="99" t="str">
        <f>IF(R42="","",IF(R42&gt;=Control!$D$4,"Y","N"))</f>
        <v>N</v>
      </c>
      <c r="AF42" s="99" t="str">
        <f>IF(S42="","",IF(M42&gt;=Control!$D$5,"Y","N"))</f>
        <v>N</v>
      </c>
      <c r="AG42" s="99" t="str">
        <f>IF(T42="","",IF(AB42&lt;=Control!$D$10,"Y","N"))</f>
        <v>Y</v>
      </c>
      <c r="AI42" s="110" t="str">
        <f>IF(X42="","",IF(X42&gt;=Control!$D$9,"Y","N"))</f>
        <v>N</v>
      </c>
      <c r="AK42" s="40" t="str">
        <f>IFERROR(INDEX(Assumptions!$D$92:$D$115,MATCH(C42,Assumptions!$B$92:$B$115,0)),"Low")</f>
        <v>High</v>
      </c>
    </row>
    <row r="43" spans="2:37" x14ac:dyDescent="0.2">
      <c r="B43" s="62">
        <v>40</v>
      </c>
      <c r="C43" s="63" t="s">
        <v>155</v>
      </c>
      <c r="D43" s="63" t="s">
        <v>322</v>
      </c>
      <c r="E43" s="62">
        <f>SUM(G43:I43)</f>
        <v>4</v>
      </c>
      <c r="F43" s="71">
        <f>SUMIFS('CBG Plants'!N:N,'CBG Plants'!F:F,D43,'CBG Plants'!L:L,"Completed")
+SUMIFS('CBG Plants'!N:N,'CBG Plants'!F:F,D43,'CBG Plants'!L:L,"Functional")+SUMIFS('CBG Plants'!N:N,'CBG Plants'!F:F,D43,'CBG Plants'!L:L,"Under Construction")+SUMIFS('CBG Plants'!N:N,'CBG Plants'!F:F,D43,'CBG Plants'!L:L,"Yet to start construction")</f>
        <v>9.8000000000000007</v>
      </c>
      <c r="G43" s="62">
        <f>COUNTIFS('CBG Plants'!F:F,D43,'CBG Plants'!L:L,"Completed")
+COUNTIFS('CBG Plants'!F:F,D43,'CBG Plants'!L:L,"Functional")</f>
        <v>2</v>
      </c>
      <c r="H43" s="62">
        <f>COUNTIFS('CBG Plants'!F:F,D43,'CBG Plants'!L:L,"Under Construction")</f>
        <v>0</v>
      </c>
      <c r="I43" s="62">
        <f>COUNTIFS('CBG Plants'!F:F,D43,'CBG Plants'!L:L,"Yet to start construction")</f>
        <v>2</v>
      </c>
      <c r="J43" s="63" t="s">
        <v>2586</v>
      </c>
      <c r="K43" s="63" t="s">
        <v>2587</v>
      </c>
      <c r="L43" s="63" t="s">
        <v>2588</v>
      </c>
      <c r="M43" s="62">
        <f t="shared" si="0"/>
        <v>15.950000000000003</v>
      </c>
      <c r="N43" s="62">
        <f t="shared" si="1"/>
        <v>50.625</v>
      </c>
      <c r="O43" s="62">
        <v>49.05</v>
      </c>
      <c r="P43" s="62">
        <v>0</v>
      </c>
      <c r="Q43" s="62">
        <v>1.575</v>
      </c>
      <c r="R43" s="62">
        <f>IFERROR(U43-F43,"")</f>
        <v>-5.9010206000000007</v>
      </c>
      <c r="S43" s="62">
        <f>IFERROR(T43*Assumptions!$C$4,"")</f>
        <v>102.5</v>
      </c>
      <c r="T43" s="62">
        <v>41</v>
      </c>
      <c r="U43" s="62">
        <f>IFERROR(S43*Assumptions!$C$5,"")+IFERROR(V43*Assumptions!$C$8*Assumptions!$C$5,"")</f>
        <v>3.8989794</v>
      </c>
      <c r="V43" s="62">
        <v>81988</v>
      </c>
      <c r="W43" s="62">
        <f>IFERROR(ROUND(T43*(1+Assumptions!$C$7)^5,0),"")</f>
        <v>125</v>
      </c>
      <c r="X43" s="62">
        <f>IFERROR(ROUND(W43*Assumptions!$C$4*Assumptions!$C$6,4),"")+IFERROR(ROUND(Y43*Assumptions!$C$8*Assumptions!$C$6,4),"") - F43</f>
        <v>10.015999999999998</v>
      </c>
      <c r="Y43" s="62">
        <f>IFERROR(ROUND(V43*(1+Assumptions!$C$7)^5,0),"")</f>
        <v>250208</v>
      </c>
      <c r="Z43" s="63" t="s">
        <v>153</v>
      </c>
      <c r="AA43" s="63" t="s">
        <v>156</v>
      </c>
      <c r="AB43" s="62">
        <v>69.099999999999994</v>
      </c>
      <c r="AC43" s="62">
        <v>44.8</v>
      </c>
      <c r="AD43">
        <v>95</v>
      </c>
      <c r="AE43" s="99" t="str">
        <f>IF(R43="","",IF(R43&gt;=Control!$D$4,"Y","N"))</f>
        <v>N</v>
      </c>
      <c r="AF43" s="99" t="str">
        <f>IF(S43="","",IF(M43&gt;=Control!$D$5,"Y","N"))</f>
        <v>N</v>
      </c>
      <c r="AG43" s="99" t="str">
        <f>IF(T43="","",IF(AB43&lt;=Control!$D$10,"Y","N"))</f>
        <v>Y</v>
      </c>
      <c r="AI43" s="110" t="str">
        <f>IF(X43="","",IF(X43&gt;=Control!$D$9,"Y","N"))</f>
        <v>Y</v>
      </c>
      <c r="AK43" s="40" t="str">
        <f>IFERROR(INDEX(Assumptions!$D$92:$D$115,MATCH(C43,Assumptions!$B$92:$B$115,0)),"Low")</f>
        <v>High</v>
      </c>
    </row>
    <row r="44" spans="2:37" x14ac:dyDescent="0.2">
      <c r="B44" s="62">
        <v>41</v>
      </c>
      <c r="C44" s="63" t="s">
        <v>155</v>
      </c>
      <c r="D44" s="63" t="s">
        <v>2589</v>
      </c>
      <c r="E44" s="62">
        <f>SUM(G44:I44)</f>
        <v>3</v>
      </c>
      <c r="F44" s="71">
        <f>SUMIFS('CBG Plants'!N:N,'CBG Plants'!F:F,D44,'CBG Plants'!L:L,"Completed")
+SUMIFS('CBG Plants'!N:N,'CBG Plants'!F:F,D44,'CBG Plants'!L:L,"Functional")+SUMIFS('CBG Plants'!N:N,'CBG Plants'!F:F,D44,'CBG Plants'!L:L,"Under Construction")+SUMIFS('CBG Plants'!N:N,'CBG Plants'!F:F,D44,'CBG Plants'!L:L,"Yet to start construction")</f>
        <v>15</v>
      </c>
      <c r="G44" s="62">
        <f>COUNTIFS('CBG Plants'!F:F,D44,'CBG Plants'!L:L,"Completed")
+COUNTIFS('CBG Plants'!F:F,D44,'CBG Plants'!L:L,"Functional")</f>
        <v>0</v>
      </c>
      <c r="H44" s="62">
        <f>COUNTIFS('CBG Plants'!F:F,D44,'CBG Plants'!L:L,"Under Construction")</f>
        <v>1</v>
      </c>
      <c r="I44" s="62">
        <f>COUNTIFS('CBG Plants'!F:F,D44,'CBG Plants'!L:L,"Yet to start construction")</f>
        <v>2</v>
      </c>
      <c r="J44" s="63" t="s">
        <v>2590</v>
      </c>
      <c r="K44" s="63" t="s">
        <v>2591</v>
      </c>
      <c r="L44" s="63" t="s">
        <v>2592</v>
      </c>
      <c r="M44" s="62">
        <f t="shared" si="0"/>
        <v>33.299999999999997</v>
      </c>
      <c r="N44" s="62">
        <f t="shared" si="1"/>
        <v>33.299999999999997</v>
      </c>
      <c r="O44" s="62">
        <v>33.299999999999997</v>
      </c>
      <c r="P44" s="62">
        <v>0</v>
      </c>
      <c r="Q44" s="62">
        <v>0</v>
      </c>
      <c r="R44" s="62">
        <f>IFERROR(U44-F44,"")</f>
        <v>-15</v>
      </c>
      <c r="S44" s="62">
        <f>IFERROR(T44*Assumptions!$C$4,"")</f>
        <v>0</v>
      </c>
      <c r="T44" s="62">
        <v>0</v>
      </c>
      <c r="U44" s="62">
        <f>IFERROR(S44*Assumptions!$C$5,"")+IFERROR(V44*Assumptions!$C$8*Assumptions!$C$5,"")</f>
        <v>0</v>
      </c>
      <c r="V44" s="62">
        <v>0</v>
      </c>
      <c r="W44" s="62">
        <f>IFERROR(ROUND(T44*(1+Assumptions!$C$7)^5,0),"")</f>
        <v>0</v>
      </c>
      <c r="X44" s="62">
        <f>IFERROR(ROUND(W44*Assumptions!$C$4*Assumptions!$C$6,4),"")+IFERROR(ROUND(Y44*Assumptions!$C$8*Assumptions!$C$6,4),"") - F44</f>
        <v>-15</v>
      </c>
      <c r="Y44" s="62">
        <f>IFERROR(ROUND(V44*(1+Assumptions!$C$7)^5,0),"")</f>
        <v>0</v>
      </c>
      <c r="Z44" s="63" t="s">
        <v>153</v>
      </c>
      <c r="AA44" s="63" t="s">
        <v>156</v>
      </c>
      <c r="AB44" s="62">
        <v>101</v>
      </c>
      <c r="AC44" s="62">
        <v>44.8</v>
      </c>
      <c r="AD44">
        <v>0</v>
      </c>
      <c r="AE44" s="99" t="str">
        <f>IF(R44="","",IF(R44&gt;=Control!$D$4,"Y","N"))</f>
        <v>N</v>
      </c>
      <c r="AF44" s="99" t="str">
        <f>IF(S44="","",IF(M44&gt;=Control!$D$5,"Y","N"))</f>
        <v>N</v>
      </c>
      <c r="AG44" s="99" t="str">
        <f>IF(T44="","",IF(AB44&lt;=Control!$D$10,"Y","N"))</f>
        <v>Y</v>
      </c>
      <c r="AI44" s="110" t="str">
        <f>IF(X44="","",IF(X44&gt;=Control!$D$9,"Y","N"))</f>
        <v>N</v>
      </c>
      <c r="AK44" s="40" t="str">
        <f>IFERROR(INDEX(Assumptions!$D$92:$D$115,MATCH(C44,Assumptions!$B$92:$B$115,0)),"Low")</f>
        <v>High</v>
      </c>
    </row>
    <row r="45" spans="2:37" x14ac:dyDescent="0.2">
      <c r="B45" s="62">
        <v>42</v>
      </c>
      <c r="C45" s="63" t="s">
        <v>155</v>
      </c>
      <c r="D45" s="63" t="s">
        <v>2593</v>
      </c>
      <c r="E45" s="62">
        <f>SUM(G45:I45)</f>
        <v>0</v>
      </c>
      <c r="F45" s="71">
        <f>SUMIFS('CBG Plants'!N:N,'CBG Plants'!F:F,D45,'CBG Plants'!L:L,"Completed")
+SUMIFS('CBG Plants'!N:N,'CBG Plants'!F:F,D45,'CBG Plants'!L:L,"Functional")+SUMIFS('CBG Plants'!N:N,'CBG Plants'!F:F,D45,'CBG Plants'!L:L,"Under Construction")+SUMIFS('CBG Plants'!N:N,'CBG Plants'!F:F,D45,'CBG Plants'!L:L,"Yet to start construction")</f>
        <v>0</v>
      </c>
      <c r="G45" s="62">
        <f>COUNTIFS('CBG Plants'!F:F,D45,'CBG Plants'!L:L,"Completed")
+COUNTIFS('CBG Plants'!F:F,D45,'CBG Plants'!L:L,"Functional")</f>
        <v>0</v>
      </c>
      <c r="H45" s="62">
        <f>COUNTIFS('CBG Plants'!F:F,D45,'CBG Plants'!L:L,"Under Construction")</f>
        <v>0</v>
      </c>
      <c r="I45" s="62">
        <f>COUNTIFS('CBG Plants'!F:F,D45,'CBG Plants'!L:L,"Yet to start construction")</f>
        <v>0</v>
      </c>
      <c r="J45" s="63"/>
      <c r="K45" s="63"/>
      <c r="L45" s="63"/>
      <c r="M45" s="62">
        <f t="shared" si="0"/>
        <v>52.77</v>
      </c>
      <c r="N45" s="62">
        <f t="shared" si="1"/>
        <v>52.77</v>
      </c>
      <c r="O45" s="62">
        <v>0.9</v>
      </c>
      <c r="P45" s="62">
        <v>10.92</v>
      </c>
      <c r="Q45" s="62">
        <v>40.950000000000003</v>
      </c>
      <c r="R45" s="62">
        <f>IFERROR(U45-F45,"")</f>
        <v>0</v>
      </c>
      <c r="S45" s="62">
        <f>IFERROR(T45*Assumptions!$C$4,"")</f>
        <v>0</v>
      </c>
      <c r="T45" s="62">
        <v>0</v>
      </c>
      <c r="U45" s="62">
        <f>IFERROR(S45*Assumptions!$C$5,"")+IFERROR(V45*Assumptions!$C$8*Assumptions!$C$5,"")</f>
        <v>0</v>
      </c>
      <c r="V45" s="62">
        <v>0</v>
      </c>
      <c r="W45" s="62">
        <f>IFERROR(ROUND(T45*(1+Assumptions!$C$7)^5,0),"")</f>
        <v>0</v>
      </c>
      <c r="X45" s="62">
        <f>IFERROR(ROUND(W45*Assumptions!$C$4*Assumptions!$C$6,4),"")+IFERROR(ROUND(Y45*Assumptions!$C$8*Assumptions!$C$6,4),"") - F45</f>
        <v>0</v>
      </c>
      <c r="Y45" s="62">
        <f>IFERROR(ROUND(V45*(1+Assumptions!$C$7)^5,0),"")</f>
        <v>0</v>
      </c>
      <c r="Z45" s="63" t="s">
        <v>153</v>
      </c>
      <c r="AA45" s="63" t="s">
        <v>156</v>
      </c>
      <c r="AB45" s="62">
        <v>72</v>
      </c>
      <c r="AC45" s="62">
        <v>44.8</v>
      </c>
      <c r="AD45">
        <v>0</v>
      </c>
      <c r="AE45" s="99" t="str">
        <f>IF(R45="","",IF(R45&gt;=Control!$D$4,"Y","N"))</f>
        <v>N</v>
      </c>
      <c r="AF45" s="99" t="str">
        <f>IF(S45="","",IF(M45&gt;=Control!$D$5,"Y","N"))</f>
        <v>Y</v>
      </c>
      <c r="AG45" s="99" t="str">
        <f>IF(T45="","",IF(AB45&lt;=Control!$D$10,"Y","N"))</f>
        <v>Y</v>
      </c>
      <c r="AI45" s="110" t="str">
        <f>IF(X45="","",IF(X45&gt;=Control!$D$9,"Y","N"))</f>
        <v>N</v>
      </c>
      <c r="AK45" s="40" t="str">
        <f>IFERROR(INDEX(Assumptions!$D$92:$D$115,MATCH(C45,Assumptions!$B$92:$B$115,0)),"Low")</f>
        <v>High</v>
      </c>
    </row>
    <row r="46" spans="2:37" x14ac:dyDescent="0.2">
      <c r="B46" s="62">
        <v>43</v>
      </c>
      <c r="C46" s="63" t="s">
        <v>155</v>
      </c>
      <c r="D46" s="63" t="s">
        <v>1951</v>
      </c>
      <c r="E46" s="62">
        <f>SUM(G46:I46)</f>
        <v>0</v>
      </c>
      <c r="F46" s="71">
        <f>SUMIFS('CBG Plants'!N:N,'CBG Plants'!F:F,D46,'CBG Plants'!L:L,"Completed")
+SUMIFS('CBG Plants'!N:N,'CBG Plants'!F:F,D46,'CBG Plants'!L:L,"Functional")+SUMIFS('CBG Plants'!N:N,'CBG Plants'!F:F,D46,'CBG Plants'!L:L,"Under Construction")+SUMIFS('CBG Plants'!N:N,'CBG Plants'!F:F,D46,'CBG Plants'!L:L,"Yet to start construction")</f>
        <v>0</v>
      </c>
      <c r="G46" s="62">
        <f>COUNTIFS('CBG Plants'!F:F,D46,'CBG Plants'!L:L,"Completed")
+COUNTIFS('CBG Plants'!F:F,D46,'CBG Plants'!L:L,"Functional")</f>
        <v>0</v>
      </c>
      <c r="H46" s="62">
        <f>COUNTIFS('CBG Plants'!F:F,D46,'CBG Plants'!L:L,"Under Construction")</f>
        <v>0</v>
      </c>
      <c r="I46" s="62">
        <f>COUNTIFS('CBG Plants'!F:F,D46,'CBG Plants'!L:L,"Yet to start construction")</f>
        <v>0</v>
      </c>
      <c r="J46" s="63"/>
      <c r="K46" s="63"/>
      <c r="L46" s="63"/>
      <c r="M46" s="62">
        <f t="shared" si="0"/>
        <v>204.82499999999999</v>
      </c>
      <c r="N46" s="62">
        <f t="shared" si="1"/>
        <v>204.82499999999999</v>
      </c>
      <c r="O46" s="62">
        <v>56.25</v>
      </c>
      <c r="P46" s="62">
        <v>29.4</v>
      </c>
      <c r="Q46" s="62">
        <v>119.175</v>
      </c>
      <c r="R46" s="62">
        <f>IFERROR(U46-F46,"")</f>
        <v>1.58392065</v>
      </c>
      <c r="S46" s="62">
        <f>IFERROR(T46*Assumptions!$C$4,"")</f>
        <v>47.5</v>
      </c>
      <c r="T46" s="62">
        <v>19</v>
      </c>
      <c r="U46" s="62">
        <f>IFERROR(S46*Assumptions!$C$5,"")+IFERROR(V46*Assumptions!$C$8*Assumptions!$C$5,"")</f>
        <v>1.58392065</v>
      </c>
      <c r="V46" s="62">
        <v>15813</v>
      </c>
      <c r="W46" s="62">
        <f>IFERROR(ROUND(T46*(1+Assumptions!$C$7)^5,0),"")</f>
        <v>58</v>
      </c>
      <c r="X46" s="62">
        <f>IFERROR(ROUND(W46*Assumptions!$C$4*Assumptions!$C$6,4),"")+IFERROR(ROUND(Y46*Assumptions!$C$8*Assumptions!$C$6,4),"") - F46</f>
        <v>8.0582999999999991</v>
      </c>
      <c r="Y46" s="62">
        <f>IFERROR(ROUND(V46*(1+Assumptions!$C$7)^5,0),"")</f>
        <v>48257</v>
      </c>
      <c r="Z46" s="63" t="s">
        <v>153</v>
      </c>
      <c r="AA46" s="63" t="s">
        <v>156</v>
      </c>
      <c r="AB46" s="62">
        <v>113.6</v>
      </c>
      <c r="AC46" s="62">
        <v>44.8</v>
      </c>
      <c r="AD46">
        <v>0</v>
      </c>
      <c r="AE46" s="99" t="str">
        <f>IF(R46="","",IF(R46&gt;=Control!$D$4,"Y","N"))</f>
        <v>N</v>
      </c>
      <c r="AF46" s="99" t="str">
        <f>IF(S46="","",IF(M46&gt;=Control!$D$5,"Y","N"))</f>
        <v>Y</v>
      </c>
      <c r="AG46" s="99" t="str">
        <f>IF(T46="","",IF(AB46&lt;=Control!$D$10,"Y","N"))</f>
        <v>Y</v>
      </c>
      <c r="AI46" s="110" t="str">
        <f>IF(X46="","",IF(X46&gt;=Control!$D$9,"Y","N"))</f>
        <v>N</v>
      </c>
      <c r="AK46" s="40" t="str">
        <f>IFERROR(INDEX(Assumptions!$D$92:$D$115,MATCH(C46,Assumptions!$B$92:$B$115,0)),"Low")</f>
        <v>High</v>
      </c>
    </row>
    <row r="47" spans="2:37" x14ac:dyDescent="0.2">
      <c r="B47" s="62">
        <v>44</v>
      </c>
      <c r="C47" s="63" t="s">
        <v>155</v>
      </c>
      <c r="D47" s="63" t="s">
        <v>1952</v>
      </c>
      <c r="E47" s="62">
        <f>SUM(G47:I47)</f>
        <v>0</v>
      </c>
      <c r="F47" s="71">
        <f>SUMIFS('CBG Plants'!N:N,'CBG Plants'!F:F,D47,'CBG Plants'!L:L,"Completed")
+SUMIFS('CBG Plants'!N:N,'CBG Plants'!F:F,D47,'CBG Plants'!L:L,"Functional")+SUMIFS('CBG Plants'!N:N,'CBG Plants'!F:F,D47,'CBG Plants'!L:L,"Under Construction")+SUMIFS('CBG Plants'!N:N,'CBG Plants'!F:F,D47,'CBG Plants'!L:L,"Yet to start construction")</f>
        <v>0</v>
      </c>
      <c r="G47" s="62">
        <f>COUNTIFS('CBG Plants'!F:F,D47,'CBG Plants'!L:L,"Completed")
+COUNTIFS('CBG Plants'!F:F,D47,'CBG Plants'!L:L,"Functional")</f>
        <v>0</v>
      </c>
      <c r="H47" s="62">
        <f>COUNTIFS('CBG Plants'!F:F,D47,'CBG Plants'!L:L,"Under Construction")</f>
        <v>0</v>
      </c>
      <c r="I47" s="62">
        <f>COUNTIFS('CBG Plants'!F:F,D47,'CBG Plants'!L:L,"Yet to start construction")</f>
        <v>0</v>
      </c>
      <c r="J47" s="63"/>
      <c r="K47" s="63"/>
      <c r="L47" s="63"/>
      <c r="M47" s="62">
        <f t="shared" si="0"/>
        <v>19.424999999999997</v>
      </c>
      <c r="N47" s="62">
        <f t="shared" si="1"/>
        <v>19.424999999999997</v>
      </c>
      <c r="O47" s="62">
        <v>0</v>
      </c>
      <c r="P47" s="62">
        <v>18.899999999999999</v>
      </c>
      <c r="Q47" s="62">
        <v>0.52500000000000002</v>
      </c>
      <c r="R47" s="62">
        <f>IFERROR(U47-F47,"")</f>
        <v>0.32005980000000001</v>
      </c>
      <c r="S47" s="62">
        <f>IFERROR(T47*Assumptions!$C$4,"")</f>
        <v>10</v>
      </c>
      <c r="T47" s="62">
        <v>4</v>
      </c>
      <c r="U47" s="62">
        <f>IFERROR(S47*Assumptions!$C$5,"")+IFERROR(V47*Assumptions!$C$8*Assumptions!$C$5,"")</f>
        <v>0.32005980000000001</v>
      </c>
      <c r="V47" s="62">
        <v>1996</v>
      </c>
      <c r="W47" s="62">
        <f>IFERROR(ROUND(T47*(1+Assumptions!$C$7)^5,0),"")</f>
        <v>12</v>
      </c>
      <c r="X47" s="62">
        <f>IFERROR(ROUND(W47*Assumptions!$C$4*Assumptions!$C$6,4),"")+IFERROR(ROUND(Y47*Assumptions!$C$8*Assumptions!$C$6,4),"") - F47</f>
        <v>1.6020000000000001</v>
      </c>
      <c r="Y47" s="62">
        <f>IFERROR(ROUND(V47*(1+Assumptions!$C$7)^5,0),"")</f>
        <v>6091</v>
      </c>
      <c r="Z47" s="63" t="s">
        <v>153</v>
      </c>
      <c r="AA47" s="63" t="s">
        <v>156</v>
      </c>
      <c r="AB47" s="62">
        <v>115.4</v>
      </c>
      <c r="AC47" s="62">
        <v>44.8</v>
      </c>
      <c r="AD47">
        <v>0</v>
      </c>
      <c r="AE47" s="99" t="str">
        <f>IF(R47="","",IF(R47&gt;=Control!$D$4,"Y","N"))</f>
        <v>N</v>
      </c>
      <c r="AF47" s="99" t="str">
        <f>IF(S47="","",IF(M47&gt;=Control!$D$5,"Y","N"))</f>
        <v>N</v>
      </c>
      <c r="AG47" s="99" t="str">
        <f>IF(T47="","",IF(AB47&lt;=Control!$D$10,"Y","N"))</f>
        <v>Y</v>
      </c>
      <c r="AI47" s="110" t="str">
        <f>IF(X47="","",IF(X47&gt;=Control!$D$9,"Y","N"))</f>
        <v>N</v>
      </c>
      <c r="AK47" s="40" t="str">
        <f>IFERROR(INDEX(Assumptions!$D$92:$D$115,MATCH(C47,Assumptions!$B$92:$B$115,0)),"Low")</f>
        <v>High</v>
      </c>
    </row>
    <row r="48" spans="2:37" x14ac:dyDescent="0.2">
      <c r="B48" s="62">
        <v>45</v>
      </c>
      <c r="C48" s="63" t="s">
        <v>155</v>
      </c>
      <c r="D48" s="63" t="s">
        <v>2594</v>
      </c>
      <c r="E48" s="62">
        <f>SUM(G48:I48)</f>
        <v>0</v>
      </c>
      <c r="F48" s="71">
        <f>SUMIFS('CBG Plants'!N:N,'CBG Plants'!F:F,D48,'CBG Plants'!L:L,"Completed")
+SUMIFS('CBG Plants'!N:N,'CBG Plants'!F:F,D48,'CBG Plants'!L:L,"Functional")+SUMIFS('CBG Plants'!N:N,'CBG Plants'!F:F,D48,'CBG Plants'!L:L,"Under Construction")+SUMIFS('CBG Plants'!N:N,'CBG Plants'!F:F,D48,'CBG Plants'!L:L,"Yet to start construction")</f>
        <v>0</v>
      </c>
      <c r="G48" s="62">
        <f>COUNTIFS('CBG Plants'!F:F,D48,'CBG Plants'!L:L,"Completed")
+COUNTIFS('CBG Plants'!F:F,D48,'CBG Plants'!L:L,"Functional")</f>
        <v>0</v>
      </c>
      <c r="H48" s="62">
        <f>COUNTIFS('CBG Plants'!F:F,D48,'CBG Plants'!L:L,"Under Construction")</f>
        <v>0</v>
      </c>
      <c r="I48" s="62">
        <f>COUNTIFS('CBG Plants'!F:F,D48,'CBG Plants'!L:L,"Yet to start construction")</f>
        <v>0</v>
      </c>
      <c r="J48" s="63"/>
      <c r="K48" s="63"/>
      <c r="L48" s="63"/>
      <c r="M48" s="62">
        <f t="shared" si="0"/>
        <v>20.7</v>
      </c>
      <c r="N48" s="62">
        <f t="shared" si="1"/>
        <v>20.7</v>
      </c>
      <c r="O48" s="62">
        <v>20.7</v>
      </c>
      <c r="P48" s="62">
        <v>0</v>
      </c>
      <c r="Q48" s="62">
        <v>0</v>
      </c>
      <c r="R48" s="62">
        <f>IFERROR(U48-F48,"")</f>
        <v>0</v>
      </c>
      <c r="S48" s="62">
        <f>IFERROR(T48*Assumptions!$C$4,"")</f>
        <v>0</v>
      </c>
      <c r="T48" s="62">
        <v>0</v>
      </c>
      <c r="U48" s="62">
        <f>IFERROR(S48*Assumptions!$C$5,"")+IFERROR(V48*Assumptions!$C$8*Assumptions!$C$5,"")</f>
        <v>0</v>
      </c>
      <c r="V48" s="62">
        <v>0</v>
      </c>
      <c r="W48" s="62">
        <f>IFERROR(ROUND(T48*(1+Assumptions!$C$7)^5,0),"")</f>
        <v>0</v>
      </c>
      <c r="X48" s="62">
        <f>IFERROR(ROUND(W48*Assumptions!$C$4*Assumptions!$C$6,4),"")+IFERROR(ROUND(Y48*Assumptions!$C$8*Assumptions!$C$6,4),"") - F48</f>
        <v>0</v>
      </c>
      <c r="Y48" s="62">
        <f>IFERROR(ROUND(V48*(1+Assumptions!$C$7)^5,0),"")</f>
        <v>0</v>
      </c>
      <c r="Z48" s="63" t="s">
        <v>153</v>
      </c>
      <c r="AA48" s="63" t="s">
        <v>156</v>
      </c>
      <c r="AB48" s="62">
        <v>322.3</v>
      </c>
      <c r="AC48" s="62">
        <v>44.8</v>
      </c>
      <c r="AD48">
        <v>0</v>
      </c>
      <c r="AE48" s="99" t="str">
        <f>IF(R48="","",IF(R48&gt;=Control!$D$4,"Y","N"))</f>
        <v>N</v>
      </c>
      <c r="AF48" s="99" t="str">
        <f>IF(S48="","",IF(M48&gt;=Control!$D$5,"Y","N"))</f>
        <v>N</v>
      </c>
      <c r="AG48" s="99" t="str">
        <f>IF(T48="","",IF(AB48&lt;=Control!$D$10,"Y","N"))</f>
        <v>Y</v>
      </c>
      <c r="AI48" s="110" t="str">
        <f>IF(X48="","",IF(X48&gt;=Control!$D$9,"Y","N"))</f>
        <v>N</v>
      </c>
      <c r="AK48" s="40" t="str">
        <f>IFERROR(INDEX(Assumptions!$D$92:$D$115,MATCH(C48,Assumptions!$B$92:$B$115,0)),"Low")</f>
        <v>High</v>
      </c>
    </row>
    <row r="49" spans="2:37" x14ac:dyDescent="0.2">
      <c r="B49" s="62">
        <v>46</v>
      </c>
      <c r="C49" s="63" t="s">
        <v>155</v>
      </c>
      <c r="D49" s="63" t="s">
        <v>1953</v>
      </c>
      <c r="E49" s="62">
        <f>SUM(G49:I49)</f>
        <v>2</v>
      </c>
      <c r="F49" s="71">
        <f>SUMIFS('CBG Plants'!N:N,'CBG Plants'!F:F,D49,'CBG Plants'!L:L,"Completed")
+SUMIFS('CBG Plants'!N:N,'CBG Plants'!F:F,D49,'CBG Plants'!L:L,"Functional")+SUMIFS('CBG Plants'!N:N,'CBG Plants'!F:F,D49,'CBG Plants'!L:L,"Under Construction")+SUMIFS('CBG Plants'!N:N,'CBG Plants'!F:F,D49,'CBG Plants'!L:L,"Yet to start construction")</f>
        <v>3</v>
      </c>
      <c r="G49" s="62">
        <f>COUNTIFS('CBG Plants'!F:F,D49,'CBG Plants'!L:L,"Completed")
+COUNTIFS('CBG Plants'!F:F,D49,'CBG Plants'!L:L,"Functional")</f>
        <v>0</v>
      </c>
      <c r="H49" s="62">
        <f>COUNTIFS('CBG Plants'!F:F,D49,'CBG Plants'!L:L,"Under Construction")</f>
        <v>0</v>
      </c>
      <c r="I49" s="62">
        <f>COUNTIFS('CBG Plants'!F:F,D49,'CBG Plants'!L:L,"Yet to start construction")</f>
        <v>2</v>
      </c>
      <c r="J49" s="63" t="s">
        <v>2595</v>
      </c>
      <c r="K49" s="63" t="s">
        <v>2596</v>
      </c>
      <c r="L49" s="63"/>
      <c r="M49" s="62">
        <f t="shared" si="0"/>
        <v>51.809999999999995</v>
      </c>
      <c r="N49" s="62">
        <f t="shared" si="1"/>
        <v>51.809999999999995</v>
      </c>
      <c r="O49" s="62">
        <v>40.049999999999997</v>
      </c>
      <c r="P49" s="62">
        <v>11.76</v>
      </c>
      <c r="Q49" s="62">
        <v>0</v>
      </c>
      <c r="R49" s="62">
        <f>IFERROR(U49-F49,"")</f>
        <v>3.8257156499999994</v>
      </c>
      <c r="S49" s="62">
        <f>IFERROR(T49*Assumptions!$C$4,"")</f>
        <v>170</v>
      </c>
      <c r="T49" s="62">
        <v>68</v>
      </c>
      <c r="U49" s="62">
        <f>IFERROR(S49*Assumptions!$C$5,"")+IFERROR(V49*Assumptions!$C$8*Assumptions!$C$5,"")</f>
        <v>6.8257156499999994</v>
      </c>
      <c r="V49" s="62">
        <v>171713</v>
      </c>
      <c r="W49" s="62">
        <f>IFERROR(ROUND(T49*(1+Assumptions!$C$7)^5,0),"")</f>
        <v>208</v>
      </c>
      <c r="X49" s="62">
        <f>IFERROR(ROUND(W49*Assumptions!$C$4*Assumptions!$C$6,4),"")+IFERROR(ROUND(Y49*Assumptions!$C$8*Assumptions!$C$6,4),"") - F49</f>
        <v>31.7774</v>
      </c>
      <c r="Y49" s="62">
        <f>IFERROR(ROUND(V49*(1+Assumptions!$C$7)^5,0),"")</f>
        <v>524026</v>
      </c>
      <c r="Z49" s="63" t="s">
        <v>153</v>
      </c>
      <c r="AA49" s="63" t="s">
        <v>156</v>
      </c>
      <c r="AB49" s="62">
        <v>9.8000000000000007</v>
      </c>
      <c r="AC49" s="62">
        <v>44.8</v>
      </c>
      <c r="AD49">
        <v>0</v>
      </c>
      <c r="AE49" s="99" t="str">
        <f>IF(R49="","",IF(R49&gt;=Control!$D$4,"Y","N"))</f>
        <v>Y</v>
      </c>
      <c r="AF49" s="99" t="str">
        <f>IF(S49="","",IF(M49&gt;=Control!$D$5,"Y","N"))</f>
        <v>Y</v>
      </c>
      <c r="AG49" s="99" t="str">
        <f>IF(T49="","",IF(AB49&lt;=Control!$D$10,"Y","N"))</f>
        <v>Y</v>
      </c>
      <c r="AI49" s="110" t="str">
        <f>IF(X49="","",IF(X49&gt;=Control!$D$9,"Y","N"))</f>
        <v>Y</v>
      </c>
      <c r="AK49" s="40" t="str">
        <f>IFERROR(INDEX(Assumptions!$D$92:$D$115,MATCH(C49,Assumptions!$B$92:$B$115,0)),"Low")</f>
        <v>High</v>
      </c>
    </row>
    <row r="50" spans="2:37" x14ac:dyDescent="0.2">
      <c r="B50" s="62">
        <v>47</v>
      </c>
      <c r="C50" s="63" t="s">
        <v>155</v>
      </c>
      <c r="D50" s="63" t="s">
        <v>1954</v>
      </c>
      <c r="E50" s="62">
        <f>SUM(G50:I50)</f>
        <v>1</v>
      </c>
      <c r="F50" s="71">
        <f>SUMIFS('CBG Plants'!N:N,'CBG Plants'!F:F,D50,'CBG Plants'!L:L,"Completed")
+SUMIFS('CBG Plants'!N:N,'CBG Plants'!F:F,D50,'CBG Plants'!L:L,"Functional")+SUMIFS('CBG Plants'!N:N,'CBG Plants'!F:F,D50,'CBG Plants'!L:L,"Under Construction")+SUMIFS('CBG Plants'!N:N,'CBG Plants'!F:F,D50,'CBG Plants'!L:L,"Yet to start construction")</f>
        <v>3</v>
      </c>
      <c r="G50" s="62">
        <f>COUNTIFS('CBG Plants'!F:F,D50,'CBG Plants'!L:L,"Completed")
+COUNTIFS('CBG Plants'!F:F,D50,'CBG Plants'!L:L,"Functional")</f>
        <v>0</v>
      </c>
      <c r="H50" s="62">
        <f>COUNTIFS('CBG Plants'!F:F,D50,'CBG Plants'!L:L,"Under Construction")</f>
        <v>0</v>
      </c>
      <c r="I50" s="62">
        <f>COUNTIFS('CBG Plants'!F:F,D50,'CBG Plants'!L:L,"Yet to start construction")</f>
        <v>1</v>
      </c>
      <c r="J50" s="63" t="s">
        <v>2597</v>
      </c>
      <c r="K50" s="63"/>
      <c r="L50" s="63"/>
      <c r="M50" s="62">
        <f t="shared" si="0"/>
        <v>78.3</v>
      </c>
      <c r="N50" s="62">
        <f t="shared" si="1"/>
        <v>78.3</v>
      </c>
      <c r="O50" s="62">
        <v>78.3</v>
      </c>
      <c r="P50" s="62">
        <v>0</v>
      </c>
      <c r="Q50" s="62">
        <v>0</v>
      </c>
      <c r="R50" s="62">
        <f>IFERROR(U50-F50,"")</f>
        <v>-1.30219905</v>
      </c>
      <c r="S50" s="62">
        <f>IFERROR(T50*Assumptions!$C$4,"")</f>
        <v>52.5</v>
      </c>
      <c r="T50" s="62">
        <v>21</v>
      </c>
      <c r="U50" s="62">
        <f>IFERROR(S50*Assumptions!$C$5,"")+IFERROR(V50*Assumptions!$C$8*Assumptions!$C$5,"")</f>
        <v>1.69780095</v>
      </c>
      <c r="V50" s="62">
        <v>12219</v>
      </c>
      <c r="W50" s="62">
        <f>IFERROR(ROUND(T50*(1+Assumptions!$C$7)^5,0),"")</f>
        <v>64</v>
      </c>
      <c r="X50" s="62">
        <f>IFERROR(ROUND(W50*Assumptions!$C$4*Assumptions!$C$6,4),"")+IFERROR(ROUND(Y50*Assumptions!$C$8*Assumptions!$C$6,4),"") - F50</f>
        <v>5.6246000000000009</v>
      </c>
      <c r="Y50" s="62">
        <f>IFERROR(ROUND(V50*(1+Assumptions!$C$7)^5,0),"")</f>
        <v>37289</v>
      </c>
      <c r="Z50" s="63" t="s">
        <v>153</v>
      </c>
      <c r="AA50" s="63" t="s">
        <v>156</v>
      </c>
      <c r="AB50" s="62">
        <v>205.6</v>
      </c>
      <c r="AC50" s="62">
        <v>44.8</v>
      </c>
      <c r="AD50">
        <v>0</v>
      </c>
      <c r="AE50" s="99" t="str">
        <f>IF(R50="","",IF(R50&gt;=Control!$D$4,"Y","N"))</f>
        <v>N</v>
      </c>
      <c r="AF50" s="99" t="str">
        <f>IF(S50="","",IF(M50&gt;=Control!$D$5,"Y","N"))</f>
        <v>Y</v>
      </c>
      <c r="AG50" s="99" t="str">
        <f>IF(T50="","",IF(AB50&lt;=Control!$D$10,"Y","N"))</f>
        <v>Y</v>
      </c>
      <c r="AI50" s="110" t="str">
        <f>IF(X50="","",IF(X50&gt;=Control!$D$9,"Y","N"))</f>
        <v>N</v>
      </c>
      <c r="AK50" s="40" t="str">
        <f>IFERROR(INDEX(Assumptions!$D$92:$D$115,MATCH(C50,Assumptions!$B$92:$B$115,0)),"Low")</f>
        <v>High</v>
      </c>
    </row>
    <row r="51" spans="2:37" x14ac:dyDescent="0.2">
      <c r="B51" s="62">
        <v>48</v>
      </c>
      <c r="C51" s="63" t="s">
        <v>155</v>
      </c>
      <c r="D51" s="63" t="s">
        <v>328</v>
      </c>
      <c r="E51" s="62">
        <f>SUM(G51:I51)</f>
        <v>9</v>
      </c>
      <c r="F51" s="71">
        <f>SUMIFS('CBG Plants'!N:N,'CBG Plants'!F:F,D51,'CBG Plants'!L:L,"Completed")
+SUMIFS('CBG Plants'!N:N,'CBG Plants'!F:F,D51,'CBG Plants'!L:L,"Functional")+SUMIFS('CBG Plants'!N:N,'CBG Plants'!F:F,D51,'CBG Plants'!L:L,"Under Construction")+SUMIFS('CBG Plants'!N:N,'CBG Plants'!F:F,D51,'CBG Plants'!L:L,"Yet to start construction")</f>
        <v>34.4</v>
      </c>
      <c r="G51" s="62">
        <f>COUNTIFS('CBG Plants'!F:F,D51,'CBG Plants'!L:L,"Completed")
+COUNTIFS('CBG Plants'!F:F,D51,'CBG Plants'!L:L,"Functional")</f>
        <v>1</v>
      </c>
      <c r="H51" s="62">
        <f>COUNTIFS('CBG Plants'!F:F,D51,'CBG Plants'!L:L,"Under Construction")</f>
        <v>4</v>
      </c>
      <c r="I51" s="62">
        <f>COUNTIFS('CBG Plants'!F:F,D51,'CBG Plants'!L:L,"Yet to start construction")</f>
        <v>4</v>
      </c>
      <c r="J51" s="63" t="s">
        <v>2598</v>
      </c>
      <c r="K51" s="63" t="s">
        <v>2599</v>
      </c>
      <c r="L51" s="63" t="s">
        <v>2600</v>
      </c>
      <c r="M51" s="62">
        <f t="shared" si="0"/>
        <v>21.914999999999999</v>
      </c>
      <c r="N51" s="62">
        <f t="shared" si="1"/>
        <v>58.05</v>
      </c>
      <c r="O51" s="62">
        <v>58.05</v>
      </c>
      <c r="P51" s="62">
        <v>0</v>
      </c>
      <c r="Q51" s="62">
        <v>0</v>
      </c>
      <c r="R51" s="62">
        <f>IFERROR(U51-F51,"")</f>
        <v>-31.423227349999998</v>
      </c>
      <c r="S51" s="62">
        <f>IFERROR(T51*Assumptions!$C$4,"")</f>
        <v>77.5</v>
      </c>
      <c r="T51" s="62">
        <v>31</v>
      </c>
      <c r="U51" s="62">
        <f>IFERROR(S51*Assumptions!$C$5,"")+IFERROR(V51*Assumptions!$C$8*Assumptions!$C$5,"")</f>
        <v>2.9767726499999996</v>
      </c>
      <c r="V51" s="62">
        <v>64853</v>
      </c>
      <c r="W51" s="62">
        <f>IFERROR(ROUND(T51*(1+Assumptions!$C$7)^5,0),"")</f>
        <v>95</v>
      </c>
      <c r="X51" s="62">
        <f>IFERROR(ROUND(W51*Assumptions!$C$4*Assumptions!$C$6,4),"")+IFERROR(ROUND(Y51*Assumptions!$C$8*Assumptions!$C$6,4),"") - F51</f>
        <v>-19.209899999999998</v>
      </c>
      <c r="Y51" s="62">
        <f>IFERROR(ROUND(V51*(1+Assumptions!$C$7)^5,0),"")</f>
        <v>197916</v>
      </c>
      <c r="Z51" s="63" t="s">
        <v>153</v>
      </c>
      <c r="AA51" s="63" t="s">
        <v>156</v>
      </c>
      <c r="AB51" s="62">
        <v>251.2</v>
      </c>
      <c r="AC51" s="62">
        <v>44.8</v>
      </c>
      <c r="AD51">
        <v>99</v>
      </c>
      <c r="AE51" s="99" t="str">
        <f>IF(R51="","",IF(R51&gt;=Control!$D$4,"Y","N"))</f>
        <v>N</v>
      </c>
      <c r="AF51" s="99" t="str">
        <f>IF(S51="","",IF(M51&gt;=Control!$D$5,"Y","N"))</f>
        <v>N</v>
      </c>
      <c r="AG51" s="99" t="str">
        <f>IF(T51="","",IF(AB51&lt;=Control!$D$10,"Y","N"))</f>
        <v>Y</v>
      </c>
      <c r="AI51" s="110" t="str">
        <f>IF(X51="","",IF(X51&gt;=Control!$D$9,"Y","N"))</f>
        <v>N</v>
      </c>
      <c r="AK51" s="40" t="str">
        <f>IFERROR(INDEX(Assumptions!$D$92:$D$115,MATCH(C51,Assumptions!$B$92:$B$115,0)),"Low")</f>
        <v>High</v>
      </c>
    </row>
    <row r="52" spans="2:37" x14ac:dyDescent="0.2">
      <c r="B52" s="62">
        <v>49</v>
      </c>
      <c r="C52" s="63" t="s">
        <v>155</v>
      </c>
      <c r="D52" s="63" t="s">
        <v>1955</v>
      </c>
      <c r="E52" s="62">
        <f>SUM(G52:I52)</f>
        <v>5</v>
      </c>
      <c r="F52" s="71">
        <f>SUMIFS('CBG Plants'!N:N,'CBG Plants'!F:F,D52,'CBG Plants'!L:L,"Completed")
+SUMIFS('CBG Plants'!N:N,'CBG Plants'!F:F,D52,'CBG Plants'!L:L,"Functional")+SUMIFS('CBG Plants'!N:N,'CBG Plants'!F:F,D52,'CBG Plants'!L:L,"Under Construction")+SUMIFS('CBG Plants'!N:N,'CBG Plants'!F:F,D52,'CBG Plants'!L:L,"Yet to start construction")</f>
        <v>59.6</v>
      </c>
      <c r="G52" s="62">
        <f>COUNTIFS('CBG Plants'!F:F,D52,'CBG Plants'!L:L,"Completed")
+COUNTIFS('CBG Plants'!F:F,D52,'CBG Plants'!L:L,"Functional")</f>
        <v>1</v>
      </c>
      <c r="H52" s="62">
        <f>COUNTIFS('CBG Plants'!F:F,D52,'CBG Plants'!L:L,"Under Construction")</f>
        <v>0</v>
      </c>
      <c r="I52" s="62">
        <f>COUNTIFS('CBG Plants'!F:F,D52,'CBG Plants'!L:L,"Yet to start construction")</f>
        <v>4</v>
      </c>
      <c r="J52" s="63" t="s">
        <v>2601</v>
      </c>
      <c r="K52" s="63" t="s">
        <v>2602</v>
      </c>
      <c r="L52" s="63" t="s">
        <v>2603</v>
      </c>
      <c r="M52" s="62">
        <f t="shared" si="0"/>
        <v>35.075000000000017</v>
      </c>
      <c r="N52" s="62">
        <f t="shared" si="1"/>
        <v>168.3</v>
      </c>
      <c r="O52" s="62">
        <v>168.3</v>
      </c>
      <c r="P52" s="62">
        <v>0</v>
      </c>
      <c r="Q52" s="62">
        <v>0</v>
      </c>
      <c r="R52" s="62">
        <f>IFERROR(U52-F52,"")</f>
        <v>-57.989949350000003</v>
      </c>
      <c r="S52" s="62">
        <f>IFERROR(T52*Assumptions!$C$4,"")</f>
        <v>47.5</v>
      </c>
      <c r="T52" s="62">
        <v>19</v>
      </c>
      <c r="U52" s="62">
        <f>IFERROR(S52*Assumptions!$C$5,"")+IFERROR(V52*Assumptions!$C$8*Assumptions!$C$5,"")</f>
        <v>1.61005065</v>
      </c>
      <c r="V52" s="62">
        <v>18413</v>
      </c>
      <c r="W52" s="62">
        <f>IFERROR(ROUND(T52*(1+Assumptions!$C$7)^5,0),"")</f>
        <v>58</v>
      </c>
      <c r="X52" s="62">
        <f>IFERROR(ROUND(W52*Assumptions!$C$4*Assumptions!$C$6,4),"")+IFERROR(ROUND(Y52*Assumptions!$C$8*Assumptions!$C$6,4),"") - F52</f>
        <v>-51.408799999999999</v>
      </c>
      <c r="Y52" s="62">
        <f>IFERROR(ROUND(V52*(1+Assumptions!$C$7)^5,0),"")</f>
        <v>56192</v>
      </c>
      <c r="Z52" s="63" t="s">
        <v>153</v>
      </c>
      <c r="AA52" s="63" t="s">
        <v>156</v>
      </c>
      <c r="AB52" s="62">
        <v>217.5</v>
      </c>
      <c r="AC52" s="62">
        <v>44.8</v>
      </c>
      <c r="AD52">
        <v>365</v>
      </c>
      <c r="AE52" s="99" t="str">
        <f>IF(R52="","",IF(R52&gt;=Control!$D$4,"Y","N"))</f>
        <v>N</v>
      </c>
      <c r="AF52" s="99" t="str">
        <f>IF(S52="","",IF(M52&gt;=Control!$D$5,"Y","N"))</f>
        <v>N</v>
      </c>
      <c r="AG52" s="99" t="str">
        <f>IF(T52="","",IF(AB52&lt;=Control!$D$10,"Y","N"))</f>
        <v>Y</v>
      </c>
      <c r="AI52" s="110" t="str">
        <f>IF(X52="","",IF(X52&gt;=Control!$D$9,"Y","N"))</f>
        <v>N</v>
      </c>
      <c r="AK52" s="40" t="str">
        <f>IFERROR(INDEX(Assumptions!$D$92:$D$115,MATCH(C52,Assumptions!$B$92:$B$115,0)),"Low")</f>
        <v>High</v>
      </c>
    </row>
    <row r="53" spans="2:37" x14ac:dyDescent="0.2">
      <c r="B53" s="62">
        <v>50</v>
      </c>
      <c r="C53" s="63" t="s">
        <v>155</v>
      </c>
      <c r="D53" s="63" t="s">
        <v>2604</v>
      </c>
      <c r="E53" s="62">
        <f>SUM(G53:I53)</f>
        <v>4</v>
      </c>
      <c r="F53" s="71">
        <f>SUMIFS('CBG Plants'!N:N,'CBG Plants'!F:F,D53,'CBG Plants'!L:L,"Completed")
+SUMIFS('CBG Plants'!N:N,'CBG Plants'!F:F,D53,'CBG Plants'!L:L,"Functional")+SUMIFS('CBG Plants'!N:N,'CBG Plants'!F:F,D53,'CBG Plants'!L:L,"Under Construction")+SUMIFS('CBG Plants'!N:N,'CBG Plants'!F:F,D53,'CBG Plants'!L:L,"Yet to start construction")</f>
        <v>31</v>
      </c>
      <c r="G53" s="62">
        <f>COUNTIFS('CBG Plants'!F:F,D53,'CBG Plants'!L:L,"Completed")
+COUNTIFS('CBG Plants'!F:F,D53,'CBG Plants'!L:L,"Functional")</f>
        <v>0</v>
      </c>
      <c r="H53" s="62">
        <f>COUNTIFS('CBG Plants'!F:F,D53,'CBG Plants'!L:L,"Under Construction")</f>
        <v>1</v>
      </c>
      <c r="I53" s="62">
        <f>COUNTIFS('CBG Plants'!F:F,D53,'CBG Plants'!L:L,"Yet to start construction")</f>
        <v>3</v>
      </c>
      <c r="J53" s="63" t="s">
        <v>2605</v>
      </c>
      <c r="K53" s="63" t="s">
        <v>2606</v>
      </c>
      <c r="L53" s="63" t="s">
        <v>2607</v>
      </c>
      <c r="M53" s="62">
        <f t="shared" si="0"/>
        <v>45.524999999999999</v>
      </c>
      <c r="N53" s="62">
        <f t="shared" si="1"/>
        <v>45.524999999999999</v>
      </c>
      <c r="O53" s="62">
        <v>45</v>
      </c>
      <c r="P53" s="62">
        <v>0</v>
      </c>
      <c r="Q53" s="62">
        <v>0.52500000000000002</v>
      </c>
      <c r="R53" s="62">
        <f>IFERROR(U53-F53,"")</f>
        <v>-31</v>
      </c>
      <c r="S53" s="62">
        <f>IFERROR(T53*Assumptions!$C$4,"")</f>
        <v>0</v>
      </c>
      <c r="T53" s="62">
        <v>0</v>
      </c>
      <c r="U53" s="62">
        <f>IFERROR(S53*Assumptions!$C$5,"")+IFERROR(V53*Assumptions!$C$8*Assumptions!$C$5,"")</f>
        <v>0</v>
      </c>
      <c r="V53" s="62">
        <v>0</v>
      </c>
      <c r="W53" s="62">
        <f>IFERROR(ROUND(T53*(1+Assumptions!$C$7)^5,0),"")</f>
        <v>0</v>
      </c>
      <c r="X53" s="62">
        <f>IFERROR(ROUND(W53*Assumptions!$C$4*Assumptions!$C$6,4),"")+IFERROR(ROUND(Y53*Assumptions!$C$8*Assumptions!$C$6,4),"") - F53</f>
        <v>-31</v>
      </c>
      <c r="Y53" s="62">
        <f>IFERROR(ROUND(V53*(1+Assumptions!$C$7)^5,0),"")</f>
        <v>0</v>
      </c>
      <c r="Z53" s="63" t="s">
        <v>153</v>
      </c>
      <c r="AA53" s="63" t="s">
        <v>156</v>
      </c>
      <c r="AB53" s="62">
        <v>247.9</v>
      </c>
      <c r="AC53" s="62">
        <v>44.8</v>
      </c>
      <c r="AD53">
        <v>0</v>
      </c>
      <c r="AE53" s="99" t="str">
        <f>IF(R53="","",IF(R53&gt;=Control!$D$4,"Y","N"))</f>
        <v>N</v>
      </c>
      <c r="AF53" s="99" t="str">
        <f>IF(S53="","",IF(M53&gt;=Control!$D$5,"Y","N"))</f>
        <v>N</v>
      </c>
      <c r="AG53" s="99" t="str">
        <f>IF(T53="","",IF(AB53&lt;=Control!$D$10,"Y","N"))</f>
        <v>Y</v>
      </c>
      <c r="AI53" s="110" t="str">
        <f>IF(X53="","",IF(X53&gt;=Control!$D$9,"Y","N"))</f>
        <v>N</v>
      </c>
      <c r="AK53" s="40" t="str">
        <f>IFERROR(INDEX(Assumptions!$D$92:$D$115,MATCH(C53,Assumptions!$B$92:$B$115,0)),"Low")</f>
        <v>High</v>
      </c>
    </row>
    <row r="54" spans="2:37" x14ac:dyDescent="0.2">
      <c r="B54" s="62">
        <v>51</v>
      </c>
      <c r="C54" s="63" t="s">
        <v>155</v>
      </c>
      <c r="D54" s="63" t="s">
        <v>1956</v>
      </c>
      <c r="E54" s="62">
        <f>SUM(G54:I54)</f>
        <v>1</v>
      </c>
      <c r="F54" s="71">
        <f>SUMIFS('CBG Plants'!N:N,'CBG Plants'!F:F,D54,'CBG Plants'!L:L,"Completed")
+SUMIFS('CBG Plants'!N:N,'CBG Plants'!F:F,D54,'CBG Plants'!L:L,"Functional")+SUMIFS('CBG Plants'!N:N,'CBG Plants'!F:F,D54,'CBG Plants'!L:L,"Under Construction")+SUMIFS('CBG Plants'!N:N,'CBG Plants'!F:F,D54,'CBG Plants'!L:L,"Yet to start construction")</f>
        <v>7.5</v>
      </c>
      <c r="G54" s="62">
        <f>COUNTIFS('CBG Plants'!F:F,D54,'CBG Plants'!L:L,"Completed")
+COUNTIFS('CBG Plants'!F:F,D54,'CBG Plants'!L:L,"Functional")</f>
        <v>1</v>
      </c>
      <c r="H54" s="62">
        <f>COUNTIFS('CBG Plants'!F:F,D54,'CBG Plants'!L:L,"Under Construction")</f>
        <v>0</v>
      </c>
      <c r="I54" s="62">
        <f>COUNTIFS('CBG Plants'!F:F,D54,'CBG Plants'!L:L,"Yet to start construction")</f>
        <v>0</v>
      </c>
      <c r="J54" s="63" t="s">
        <v>2608</v>
      </c>
      <c r="K54" s="63"/>
      <c r="L54" s="63"/>
      <c r="M54" s="62">
        <f t="shared" si="0"/>
        <v>136.02500000000001</v>
      </c>
      <c r="N54" s="62">
        <f t="shared" si="1"/>
        <v>209.02500000000001</v>
      </c>
      <c r="O54" s="62">
        <v>65.7</v>
      </c>
      <c r="P54" s="62">
        <v>142.80000000000001</v>
      </c>
      <c r="Q54" s="62">
        <v>0.52500000000000002</v>
      </c>
      <c r="R54" s="62">
        <f>IFERROR(U54-F54,"")</f>
        <v>-5.5313848500000002</v>
      </c>
      <c r="S54" s="62">
        <f>IFERROR(T54*Assumptions!$C$4,"")</f>
        <v>55</v>
      </c>
      <c r="T54" s="62">
        <v>22</v>
      </c>
      <c r="U54" s="62">
        <f>IFERROR(S54*Assumptions!$C$5,"")+IFERROR(V54*Assumptions!$C$8*Assumptions!$C$5,"")</f>
        <v>1.9686151499999998</v>
      </c>
      <c r="V54" s="62">
        <v>31703</v>
      </c>
      <c r="W54" s="62">
        <f>IFERROR(ROUND(T54*(1+Assumptions!$C$7)^5,0),"")</f>
        <v>67</v>
      </c>
      <c r="X54" s="62">
        <f>IFERROR(ROUND(W54*Assumptions!$C$4*Assumptions!$C$6,4),"")+IFERROR(ROUND(Y54*Assumptions!$C$8*Assumptions!$C$6,4),"") - F54</f>
        <v>2.4955999999999996</v>
      </c>
      <c r="Y54" s="62">
        <f>IFERROR(ROUND(V54*(1+Assumptions!$C$7)^5,0),"")</f>
        <v>96750</v>
      </c>
      <c r="Z54" s="63" t="s">
        <v>153</v>
      </c>
      <c r="AA54" s="63" t="s">
        <v>156</v>
      </c>
      <c r="AB54" s="62">
        <v>9.3000000000000007</v>
      </c>
      <c r="AC54" s="62">
        <v>44.8</v>
      </c>
      <c r="AD54">
        <v>200</v>
      </c>
      <c r="AE54" s="99" t="str">
        <f>IF(R54="","",IF(R54&gt;=Control!$D$4,"Y","N"))</f>
        <v>N</v>
      </c>
      <c r="AF54" s="99" t="str">
        <f>IF(S54="","",IF(M54&gt;=Control!$D$5,"Y","N"))</f>
        <v>Y</v>
      </c>
      <c r="AG54" s="99" t="str">
        <f>IF(T54="","",IF(AB54&lt;=Control!$D$10,"Y","N"))</f>
        <v>Y</v>
      </c>
      <c r="AI54" s="110" t="str">
        <f>IF(X54="","",IF(X54&gt;=Control!$D$9,"Y","N"))</f>
        <v>N</v>
      </c>
      <c r="AK54" s="40" t="str">
        <f>IFERROR(INDEX(Assumptions!$D$92:$D$115,MATCH(C54,Assumptions!$B$92:$B$115,0)),"Low")</f>
        <v>High</v>
      </c>
    </row>
    <row r="55" spans="2:37" x14ac:dyDescent="0.2">
      <c r="B55" s="62">
        <v>52</v>
      </c>
      <c r="C55" s="63" t="s">
        <v>155</v>
      </c>
      <c r="D55" s="63" t="s">
        <v>1957</v>
      </c>
      <c r="E55" s="62">
        <f>SUM(G55:I55)</f>
        <v>0</v>
      </c>
      <c r="F55" s="71">
        <f>SUMIFS('CBG Plants'!N:N,'CBG Plants'!F:F,D55,'CBG Plants'!L:L,"Completed")
+SUMIFS('CBG Plants'!N:N,'CBG Plants'!F:F,D55,'CBG Plants'!L:L,"Functional")+SUMIFS('CBG Plants'!N:N,'CBG Plants'!F:F,D55,'CBG Plants'!L:L,"Under Construction")+SUMIFS('CBG Plants'!N:N,'CBG Plants'!F:F,D55,'CBG Plants'!L:L,"Yet to start construction")</f>
        <v>0</v>
      </c>
      <c r="G55" s="62">
        <f>COUNTIFS('CBG Plants'!F:F,D55,'CBG Plants'!L:L,"Completed")
+COUNTIFS('CBG Plants'!F:F,D55,'CBG Plants'!L:L,"Functional")</f>
        <v>0</v>
      </c>
      <c r="H55" s="62">
        <f>COUNTIFS('CBG Plants'!F:F,D55,'CBG Plants'!L:L,"Under Construction")</f>
        <v>0</v>
      </c>
      <c r="I55" s="62">
        <f>COUNTIFS('CBG Plants'!F:F,D55,'CBG Plants'!L:L,"Yet to start construction")</f>
        <v>0</v>
      </c>
      <c r="J55" s="63" t="s">
        <v>2609</v>
      </c>
      <c r="K55" s="63"/>
      <c r="L55" s="63"/>
      <c r="M55" s="62">
        <f t="shared" si="0"/>
        <v>96.25500000000001</v>
      </c>
      <c r="N55" s="62">
        <f t="shared" si="1"/>
        <v>96.25500000000001</v>
      </c>
      <c r="O55" s="62">
        <v>87.75</v>
      </c>
      <c r="P55" s="62">
        <v>7.98</v>
      </c>
      <c r="Q55" s="62">
        <v>0.52500000000000002</v>
      </c>
      <c r="R55" s="62">
        <f>IFERROR(U55-F55,"")</f>
        <v>6.8257156499999994</v>
      </c>
      <c r="S55" s="62">
        <f>IFERROR(T55*Assumptions!$C$4,"")</f>
        <v>170</v>
      </c>
      <c r="T55" s="62">
        <v>68</v>
      </c>
      <c r="U55" s="62">
        <f>IFERROR(S55*Assumptions!$C$5,"")+IFERROR(V55*Assumptions!$C$8*Assumptions!$C$5,"")</f>
        <v>6.8257156499999994</v>
      </c>
      <c r="V55" s="62">
        <v>171713</v>
      </c>
      <c r="W55" s="62">
        <f>IFERROR(ROUND(T55*(1+Assumptions!$C$7)^5,0),"")</f>
        <v>208</v>
      </c>
      <c r="X55" s="62">
        <f>IFERROR(ROUND(W55*Assumptions!$C$4*Assumptions!$C$6,4),"")+IFERROR(ROUND(Y55*Assumptions!$C$8*Assumptions!$C$6,4),"") - F55</f>
        <v>34.7774</v>
      </c>
      <c r="Y55" s="62">
        <f>IFERROR(ROUND(V55*(1+Assumptions!$C$7)^5,0),"")</f>
        <v>524026</v>
      </c>
      <c r="Z55" s="63" t="s">
        <v>153</v>
      </c>
      <c r="AA55" s="63" t="s">
        <v>156</v>
      </c>
      <c r="AB55" s="62">
        <v>9.8000000000000007</v>
      </c>
      <c r="AC55" s="62">
        <v>44.8</v>
      </c>
      <c r="AD55">
        <v>0</v>
      </c>
      <c r="AE55" s="99" t="str">
        <f>IF(R55="","",IF(R55&gt;=Control!$D$4,"Y","N"))</f>
        <v>Y</v>
      </c>
      <c r="AF55" s="99" t="str">
        <f>IF(S55="","",IF(M55&gt;=Control!$D$5,"Y","N"))</f>
        <v>Y</v>
      </c>
      <c r="AG55" s="99" t="str">
        <f>IF(T55="","",IF(AB55&lt;=Control!$D$10,"Y","N"))</f>
        <v>Y</v>
      </c>
      <c r="AI55" s="110" t="str">
        <f>IF(X55="","",IF(X55&gt;=Control!$D$9,"Y","N"))</f>
        <v>Y</v>
      </c>
      <c r="AK55" s="40" t="str">
        <f>IFERROR(INDEX(Assumptions!$D$92:$D$115,MATCH(C55,Assumptions!$B$92:$B$115,0)),"Low")</f>
        <v>High</v>
      </c>
    </row>
    <row r="56" spans="2:37" x14ac:dyDescent="0.2">
      <c r="B56" s="62">
        <v>53</v>
      </c>
      <c r="C56" s="63" t="s">
        <v>155</v>
      </c>
      <c r="D56" s="63" t="s">
        <v>1958</v>
      </c>
      <c r="E56" s="62">
        <f>SUM(G56:I56)</f>
        <v>1</v>
      </c>
      <c r="F56" s="71">
        <f>SUMIFS('CBG Plants'!N:N,'CBG Plants'!F:F,D56,'CBG Plants'!L:L,"Completed")
+SUMIFS('CBG Plants'!N:N,'CBG Plants'!F:F,D56,'CBG Plants'!L:L,"Functional")+SUMIFS('CBG Plants'!N:N,'CBG Plants'!F:F,D56,'CBG Plants'!L:L,"Under Construction")+SUMIFS('CBG Plants'!N:N,'CBG Plants'!F:F,D56,'CBG Plants'!L:L,"Yet to start construction")</f>
        <v>6</v>
      </c>
      <c r="G56" s="62">
        <f>COUNTIFS('CBG Plants'!F:F,D56,'CBG Plants'!L:L,"Completed")
+COUNTIFS('CBG Plants'!F:F,D56,'CBG Plants'!L:L,"Functional")</f>
        <v>0</v>
      </c>
      <c r="H56" s="62">
        <f>COUNTIFS('CBG Plants'!F:F,D56,'CBG Plants'!L:L,"Under Construction")</f>
        <v>0</v>
      </c>
      <c r="I56" s="62">
        <f>COUNTIFS('CBG Plants'!F:F,D56,'CBG Plants'!L:L,"Yet to start construction")</f>
        <v>1</v>
      </c>
      <c r="J56" s="63" t="s">
        <v>2610</v>
      </c>
      <c r="K56" s="63"/>
      <c r="L56" s="63"/>
      <c r="M56" s="62">
        <f t="shared" si="0"/>
        <v>117.63</v>
      </c>
      <c r="N56" s="62">
        <f t="shared" si="1"/>
        <v>117.63</v>
      </c>
      <c r="O56" s="62">
        <v>28.8</v>
      </c>
      <c r="P56" s="62">
        <v>43.68</v>
      </c>
      <c r="Q56" s="62">
        <v>45.15</v>
      </c>
      <c r="R56" s="62">
        <f>IFERROR(U56-F56,"")</f>
        <v>-4.83738285</v>
      </c>
      <c r="S56" s="62">
        <f>IFERROR(T56*Assumptions!$C$4,"")</f>
        <v>37.5</v>
      </c>
      <c r="T56" s="62">
        <v>15</v>
      </c>
      <c r="U56" s="62">
        <f>IFERROR(S56*Assumptions!$C$5,"")+IFERROR(V56*Assumptions!$C$8*Assumptions!$C$5,"")</f>
        <v>1.16261715</v>
      </c>
      <c r="V56" s="62">
        <v>3743</v>
      </c>
      <c r="W56" s="62">
        <f>IFERROR(ROUND(T56*(1+Assumptions!$C$7)^5,0),"")</f>
        <v>46</v>
      </c>
      <c r="X56" s="62">
        <f>IFERROR(ROUND(W56*Assumptions!$C$4*Assumptions!$C$6,4),"")+IFERROR(ROUND(Y56*Assumptions!$C$8*Assumptions!$C$6,4),"") - F56</f>
        <v>-5.8699999999999974E-2</v>
      </c>
      <c r="Y56" s="62">
        <f>IFERROR(ROUND(V56*(1+Assumptions!$C$7)^5,0),"")</f>
        <v>11423</v>
      </c>
      <c r="Z56" s="63" t="s">
        <v>153</v>
      </c>
      <c r="AA56" s="63" t="s">
        <v>156</v>
      </c>
      <c r="AB56" s="62">
        <v>90.5</v>
      </c>
      <c r="AC56" s="62">
        <v>44.8</v>
      </c>
      <c r="AD56">
        <v>0</v>
      </c>
      <c r="AE56" s="99" t="str">
        <f>IF(R56="","",IF(R56&gt;=Control!$D$4,"Y","N"))</f>
        <v>N</v>
      </c>
      <c r="AF56" s="99" t="str">
        <f>IF(S56="","",IF(M56&gt;=Control!$D$5,"Y","N"))</f>
        <v>Y</v>
      </c>
      <c r="AG56" s="99" t="str">
        <f>IF(T56="","",IF(AB56&lt;=Control!$D$10,"Y","N"))</f>
        <v>Y</v>
      </c>
      <c r="AI56" s="110" t="str">
        <f>IF(X56="","",IF(X56&gt;=Control!$D$9,"Y","N"))</f>
        <v>N</v>
      </c>
      <c r="AK56" s="40" t="str">
        <f>IFERROR(INDEX(Assumptions!$D$92:$D$115,MATCH(C56,Assumptions!$B$92:$B$115,0)),"Low")</f>
        <v>High</v>
      </c>
    </row>
    <row r="57" spans="2:37" x14ac:dyDescent="0.2">
      <c r="B57" s="62">
        <v>54</v>
      </c>
      <c r="C57" s="63" t="s">
        <v>155</v>
      </c>
      <c r="D57" s="63" t="s">
        <v>2611</v>
      </c>
      <c r="E57" s="62">
        <f>SUM(G57:I57)</f>
        <v>8</v>
      </c>
      <c r="F57" s="71">
        <f>SUMIFS('CBG Plants'!N:N,'CBG Plants'!F:F,D57,'CBG Plants'!L:L,"Completed")
+SUMIFS('CBG Plants'!N:N,'CBG Plants'!F:F,D57,'CBG Plants'!L:L,"Functional")+SUMIFS('CBG Plants'!N:N,'CBG Plants'!F:F,D57,'CBG Plants'!L:L,"Under Construction")+SUMIFS('CBG Plants'!N:N,'CBG Plants'!F:F,D57,'CBG Plants'!L:L,"Yet to start construction")</f>
        <v>47.4</v>
      </c>
      <c r="G57" s="62">
        <f>COUNTIFS('CBG Plants'!F:F,D57,'CBG Plants'!L:L,"Completed")
+COUNTIFS('CBG Plants'!F:F,D57,'CBG Plants'!L:L,"Functional")</f>
        <v>0</v>
      </c>
      <c r="H57" s="62">
        <f>COUNTIFS('CBG Plants'!F:F,D57,'CBG Plants'!L:L,"Under Construction")</f>
        <v>5</v>
      </c>
      <c r="I57" s="62">
        <f>COUNTIFS('CBG Plants'!F:F,D57,'CBG Plants'!L:L,"Yet to start construction")</f>
        <v>3</v>
      </c>
      <c r="J57" s="63" t="s">
        <v>2612</v>
      </c>
      <c r="K57" s="63" t="s">
        <v>2613</v>
      </c>
      <c r="L57" s="63" t="s">
        <v>2614</v>
      </c>
      <c r="M57" s="62">
        <f t="shared" si="0"/>
        <v>93.15</v>
      </c>
      <c r="N57" s="62">
        <f t="shared" si="1"/>
        <v>93.15</v>
      </c>
      <c r="O57" s="62">
        <v>93.15</v>
      </c>
      <c r="P57" s="62">
        <v>0</v>
      </c>
      <c r="Q57" s="62">
        <v>0</v>
      </c>
      <c r="R57" s="62">
        <f>IFERROR(U57-F57,"")</f>
        <v>-47.4</v>
      </c>
      <c r="S57" s="62">
        <f>IFERROR(T57*Assumptions!$C$4,"")</f>
        <v>0</v>
      </c>
      <c r="T57" s="62">
        <v>0</v>
      </c>
      <c r="U57" s="62">
        <f>IFERROR(S57*Assumptions!$C$5,"")+IFERROR(V57*Assumptions!$C$8*Assumptions!$C$5,"")</f>
        <v>0</v>
      </c>
      <c r="V57" s="62">
        <v>0</v>
      </c>
      <c r="W57" s="62">
        <f>IFERROR(ROUND(T57*(1+Assumptions!$C$7)^5,0),"")</f>
        <v>0</v>
      </c>
      <c r="X57" s="62">
        <f>IFERROR(ROUND(W57*Assumptions!$C$4*Assumptions!$C$6,4),"")+IFERROR(ROUND(Y57*Assumptions!$C$8*Assumptions!$C$6,4),"") - F57</f>
        <v>-47.4</v>
      </c>
      <c r="Y57" s="62">
        <f>IFERROR(ROUND(V57*(1+Assumptions!$C$7)^5,0),"")</f>
        <v>0</v>
      </c>
      <c r="Z57" s="63" t="s">
        <v>153</v>
      </c>
      <c r="AA57" s="63" t="s">
        <v>156</v>
      </c>
      <c r="AB57" s="62">
        <v>168.8</v>
      </c>
      <c r="AC57" s="62">
        <v>44.8</v>
      </c>
      <c r="AD57">
        <v>0</v>
      </c>
      <c r="AE57" s="99" t="str">
        <f>IF(R57="","",IF(R57&gt;=Control!$D$4,"Y","N"))</f>
        <v>N</v>
      </c>
      <c r="AF57" s="99" t="str">
        <f>IF(S57="","",IF(M57&gt;=Control!$D$5,"Y","N"))</f>
        <v>Y</v>
      </c>
      <c r="AG57" s="99" t="str">
        <f>IF(T57="","",IF(AB57&lt;=Control!$D$10,"Y","N"))</f>
        <v>Y</v>
      </c>
      <c r="AI57" s="110" t="str">
        <f>IF(X57="","",IF(X57&gt;=Control!$D$9,"Y","N"))</f>
        <v>N</v>
      </c>
      <c r="AK57" s="40" t="str">
        <f>IFERROR(INDEX(Assumptions!$D$92:$D$115,MATCH(C57,Assumptions!$B$92:$B$115,0)),"Low")</f>
        <v>High</v>
      </c>
    </row>
    <row r="58" spans="2:37" x14ac:dyDescent="0.2">
      <c r="B58" s="62">
        <v>55</v>
      </c>
      <c r="C58" s="63" t="s">
        <v>155</v>
      </c>
      <c r="D58" s="63" t="s">
        <v>1959</v>
      </c>
      <c r="E58" s="62">
        <f>SUM(G58:I58)</f>
        <v>0</v>
      </c>
      <c r="F58" s="71">
        <f>SUMIFS('CBG Plants'!N:N,'CBG Plants'!F:F,D58,'CBG Plants'!L:L,"Completed")
+SUMIFS('CBG Plants'!N:N,'CBG Plants'!F:F,D58,'CBG Plants'!L:L,"Functional")+SUMIFS('CBG Plants'!N:N,'CBG Plants'!F:F,D58,'CBG Plants'!L:L,"Under Construction")+SUMIFS('CBG Plants'!N:N,'CBG Plants'!F:F,D58,'CBG Plants'!L:L,"Yet to start construction")</f>
        <v>0</v>
      </c>
      <c r="G58" s="62">
        <f>COUNTIFS('CBG Plants'!F:F,D58,'CBG Plants'!L:L,"Completed")
+COUNTIFS('CBG Plants'!F:F,D58,'CBG Plants'!L:L,"Functional")</f>
        <v>0</v>
      </c>
      <c r="H58" s="62">
        <f>COUNTIFS('CBG Plants'!F:F,D58,'CBG Plants'!L:L,"Under Construction")</f>
        <v>0</v>
      </c>
      <c r="I58" s="62">
        <f>COUNTIFS('CBG Plants'!F:F,D58,'CBG Plants'!L:L,"Yet to start construction")</f>
        <v>0</v>
      </c>
      <c r="J58" s="63"/>
      <c r="K58" s="63"/>
      <c r="L58" s="63"/>
      <c r="M58" s="62">
        <f t="shared" si="0"/>
        <v>24.57</v>
      </c>
      <c r="N58" s="62">
        <f t="shared" si="1"/>
        <v>24.57</v>
      </c>
      <c r="O58" s="62">
        <v>3.15</v>
      </c>
      <c r="P58" s="62">
        <v>4.62</v>
      </c>
      <c r="Q58" s="62">
        <v>16.8</v>
      </c>
      <c r="R58" s="62">
        <f>IFERROR(U58-F58,"")</f>
        <v>0.80207910000000004</v>
      </c>
      <c r="S58" s="62">
        <f>IFERROR(T58*Assumptions!$C$4,"")</f>
        <v>25</v>
      </c>
      <c r="T58" s="62">
        <v>10</v>
      </c>
      <c r="U58" s="62">
        <f>IFERROR(S58*Assumptions!$C$5,"")+IFERROR(V58*Assumptions!$C$8*Assumptions!$C$5,"")</f>
        <v>0.80207910000000004</v>
      </c>
      <c r="V58" s="62">
        <v>5182</v>
      </c>
      <c r="W58" s="62">
        <f>IFERROR(ROUND(T58*(1+Assumptions!$C$7)^5,0),"")</f>
        <v>31</v>
      </c>
      <c r="X58" s="62">
        <f>IFERROR(ROUND(W58*Assumptions!$C$4*Assumptions!$C$6,4),"")+IFERROR(ROUND(Y58*Assumptions!$C$8*Assumptions!$C$6,4),"") - F58</f>
        <v>4.1398999999999999</v>
      </c>
      <c r="Y58" s="62">
        <f>IFERROR(ROUND(V58*(1+Assumptions!$C$7)^5,0),"")</f>
        <v>15814</v>
      </c>
      <c r="Z58" s="63" t="s">
        <v>153</v>
      </c>
      <c r="AA58" s="63" t="s">
        <v>156</v>
      </c>
      <c r="AB58" s="62">
        <v>60.7</v>
      </c>
      <c r="AC58" s="62">
        <v>44.8</v>
      </c>
      <c r="AD58">
        <v>0</v>
      </c>
      <c r="AE58" s="99" t="str">
        <f>IF(R58="","",IF(R58&gt;=Control!$D$4,"Y","N"))</f>
        <v>N</v>
      </c>
      <c r="AF58" s="99" t="str">
        <f>IF(S58="","",IF(M58&gt;=Control!$D$5,"Y","N"))</f>
        <v>N</v>
      </c>
      <c r="AG58" s="99" t="str">
        <f>IF(T58="","",IF(AB58&lt;=Control!$D$10,"Y","N"))</f>
        <v>Y</v>
      </c>
      <c r="AI58" s="110" t="str">
        <f>IF(X58="","",IF(X58&gt;=Control!$D$9,"Y","N"))</f>
        <v>N</v>
      </c>
      <c r="AK58" s="40" t="str">
        <f>IFERROR(INDEX(Assumptions!$D$92:$D$115,MATCH(C58,Assumptions!$B$92:$B$115,0)),"Low")</f>
        <v>High</v>
      </c>
    </row>
    <row r="59" spans="2:37" x14ac:dyDescent="0.2">
      <c r="B59" s="62">
        <v>56</v>
      </c>
      <c r="C59" s="63" t="s">
        <v>155</v>
      </c>
      <c r="D59" s="63" t="s">
        <v>1695</v>
      </c>
      <c r="E59" s="62">
        <f>SUM(G59:I59)</f>
        <v>2</v>
      </c>
      <c r="F59" s="71">
        <f>SUMIFS('CBG Plants'!N:N,'CBG Plants'!F:F,D59,'CBG Plants'!L:L,"Completed")
+SUMIFS('CBG Plants'!N:N,'CBG Plants'!F:F,D59,'CBG Plants'!L:L,"Functional")+SUMIFS('CBG Plants'!N:N,'CBG Plants'!F:F,D59,'CBG Plants'!L:L,"Under Construction")+SUMIFS('CBG Plants'!N:N,'CBG Plants'!F:F,D59,'CBG Plants'!L:L,"Yet to start construction")</f>
        <v>44</v>
      </c>
      <c r="G59" s="62">
        <f>COUNTIFS('CBG Plants'!F:F,D59,'CBG Plants'!L:L,"Completed")
+COUNTIFS('CBG Plants'!F:F,D59,'CBG Plants'!L:L,"Functional")</f>
        <v>0</v>
      </c>
      <c r="H59" s="62">
        <f>COUNTIFS('CBG Plants'!F:F,D59,'CBG Plants'!L:L,"Under Construction")</f>
        <v>2</v>
      </c>
      <c r="I59" s="62">
        <f>COUNTIFS('CBG Plants'!F:F,D59,'CBG Plants'!L:L,"Yet to start construction")</f>
        <v>0</v>
      </c>
      <c r="J59" s="63" t="s">
        <v>2615</v>
      </c>
      <c r="K59" s="63" t="s">
        <v>2616</v>
      </c>
      <c r="L59" s="63"/>
      <c r="M59" s="62">
        <f t="shared" si="0"/>
        <v>62.16</v>
      </c>
      <c r="N59" s="62">
        <f t="shared" si="1"/>
        <v>62.16</v>
      </c>
      <c r="O59" s="62">
        <v>0</v>
      </c>
      <c r="P59" s="62">
        <v>62.16</v>
      </c>
      <c r="Q59" s="62">
        <v>0</v>
      </c>
      <c r="R59" s="62">
        <f>IFERROR(U59-F59,"")</f>
        <v>-40.327586449999998</v>
      </c>
      <c r="S59" s="62">
        <f>IFERROR(T59*Assumptions!$C$4,"")</f>
        <v>77.5</v>
      </c>
      <c r="T59" s="62">
        <v>31</v>
      </c>
      <c r="U59" s="62">
        <f>IFERROR(S59*Assumptions!$C$5,"")+IFERROR(V59*Assumptions!$C$8*Assumptions!$C$5,"")</f>
        <v>3.6724135499999999</v>
      </c>
      <c r="V59" s="62">
        <v>134071</v>
      </c>
      <c r="W59" s="62">
        <f>IFERROR(ROUND(T59*(1+Assumptions!$C$7)^5,0),"")</f>
        <v>95</v>
      </c>
      <c r="X59" s="62">
        <f>IFERROR(ROUND(W59*Assumptions!$C$4*Assumptions!$C$6,4),"")+IFERROR(ROUND(Y59*Assumptions!$C$8*Assumptions!$C$6,4),"") - F59</f>
        <v>-25.271699999999999</v>
      </c>
      <c r="Y59" s="62">
        <f>IFERROR(ROUND(V59*(1+Assumptions!$C$7)^5,0),"")</f>
        <v>409152</v>
      </c>
      <c r="Z59" s="63" t="s">
        <v>153</v>
      </c>
      <c r="AA59" s="63" t="s">
        <v>156</v>
      </c>
      <c r="AB59" s="62">
        <v>90.2</v>
      </c>
      <c r="AC59" s="62">
        <v>44.8</v>
      </c>
      <c r="AD59">
        <v>0</v>
      </c>
      <c r="AE59" s="99" t="str">
        <f>IF(R59="","",IF(R59&gt;=Control!$D$4,"Y","N"))</f>
        <v>N</v>
      </c>
      <c r="AF59" s="99" t="str">
        <f>IF(S59="","",IF(M59&gt;=Control!$D$5,"Y","N"))</f>
        <v>Y</v>
      </c>
      <c r="AG59" s="99" t="str">
        <f>IF(T59="","",IF(AB59&lt;=Control!$D$10,"Y","N"))</f>
        <v>Y</v>
      </c>
      <c r="AI59" s="110" t="str">
        <f>IF(X59="","",IF(X59&gt;=Control!$D$9,"Y","N"))</f>
        <v>N</v>
      </c>
      <c r="AK59" s="40" t="str">
        <f>IFERROR(INDEX(Assumptions!$D$92:$D$115,MATCH(C59,Assumptions!$B$92:$B$115,0)),"Low")</f>
        <v>High</v>
      </c>
    </row>
    <row r="60" spans="2:37" x14ac:dyDescent="0.2">
      <c r="B60" s="62">
        <v>57</v>
      </c>
      <c r="C60" s="63" t="s">
        <v>155</v>
      </c>
      <c r="D60" s="63" t="s">
        <v>1960</v>
      </c>
      <c r="E60" s="62">
        <f>SUM(G60:I60)</f>
        <v>2</v>
      </c>
      <c r="F60" s="71">
        <f>SUMIFS('CBG Plants'!N:N,'CBG Plants'!F:F,D60,'CBG Plants'!L:L,"Completed")
+SUMIFS('CBG Plants'!N:N,'CBG Plants'!F:F,D60,'CBG Plants'!L:L,"Functional")+SUMIFS('CBG Plants'!N:N,'CBG Plants'!F:F,D60,'CBG Plants'!L:L,"Under Construction")+SUMIFS('CBG Plants'!N:N,'CBG Plants'!F:F,D60,'CBG Plants'!L:L,"Yet to start construction")</f>
        <v>24</v>
      </c>
      <c r="G60" s="62">
        <f>COUNTIFS('CBG Plants'!F:F,D60,'CBG Plants'!L:L,"Completed")
+COUNTIFS('CBG Plants'!F:F,D60,'CBG Plants'!L:L,"Functional")</f>
        <v>0</v>
      </c>
      <c r="H60" s="62">
        <f>COUNTIFS('CBG Plants'!F:F,D60,'CBG Plants'!L:L,"Under Construction")</f>
        <v>0</v>
      </c>
      <c r="I60" s="62">
        <f>COUNTIFS('CBG Plants'!F:F,D60,'CBG Plants'!L:L,"Yet to start construction")</f>
        <v>2</v>
      </c>
      <c r="J60" s="63" t="s">
        <v>2617</v>
      </c>
      <c r="K60" s="63" t="s">
        <v>2618</v>
      </c>
      <c r="L60" s="63"/>
      <c r="M60" s="62">
        <f t="shared" si="0"/>
        <v>134.685</v>
      </c>
      <c r="N60" s="62">
        <f t="shared" si="1"/>
        <v>134.685</v>
      </c>
      <c r="O60" s="62">
        <v>15.3</v>
      </c>
      <c r="P60" s="62">
        <v>41.16</v>
      </c>
      <c r="Q60" s="62">
        <v>78.224999999999994</v>
      </c>
      <c r="R60" s="62">
        <f>IFERROR(U60-F60,"")</f>
        <v>-21.353972850000002</v>
      </c>
      <c r="S60" s="62">
        <f>IFERROR(T60*Assumptions!$C$4,"")</f>
        <v>77.5</v>
      </c>
      <c r="T60" s="62">
        <v>31</v>
      </c>
      <c r="U60" s="62">
        <f>IFERROR(S60*Assumptions!$C$5,"")+IFERROR(V60*Assumptions!$C$8*Assumptions!$C$5,"")</f>
        <v>2.6460271499999997</v>
      </c>
      <c r="V60" s="62">
        <v>31943</v>
      </c>
      <c r="W60" s="62">
        <f>IFERROR(ROUND(T60*(1+Assumptions!$C$7)^5,0),"")</f>
        <v>95</v>
      </c>
      <c r="X60" s="62">
        <f>IFERROR(ROUND(W60*Assumptions!$C$4*Assumptions!$C$6,4),"")+IFERROR(ROUND(Y60*Assumptions!$C$8*Assumptions!$C$6,4),"") - F60</f>
        <v>-10.4922</v>
      </c>
      <c r="Y60" s="62">
        <f>IFERROR(ROUND(V60*(1+Assumptions!$C$7)^5,0),"")</f>
        <v>97482</v>
      </c>
      <c r="Z60" s="63" t="s">
        <v>153</v>
      </c>
      <c r="AA60" s="63" t="s">
        <v>156</v>
      </c>
      <c r="AB60" s="62">
        <v>62.6</v>
      </c>
      <c r="AC60" s="62">
        <v>44.8</v>
      </c>
      <c r="AD60">
        <v>0</v>
      </c>
      <c r="AE60" s="99" t="str">
        <f>IF(R60="","",IF(R60&gt;=Control!$D$4,"Y","N"))</f>
        <v>N</v>
      </c>
      <c r="AF60" s="99" t="str">
        <f>IF(S60="","",IF(M60&gt;=Control!$D$5,"Y","N"))</f>
        <v>Y</v>
      </c>
      <c r="AG60" s="99" t="str">
        <f>IF(T60="","",IF(AB60&lt;=Control!$D$10,"Y","N"))</f>
        <v>Y</v>
      </c>
      <c r="AI60" s="110" t="str">
        <f>IF(X60="","",IF(X60&gt;=Control!$D$9,"Y","N"))</f>
        <v>N</v>
      </c>
      <c r="AK60" s="40" t="str">
        <f>IFERROR(INDEX(Assumptions!$D$92:$D$115,MATCH(C60,Assumptions!$B$92:$B$115,0)),"Low")</f>
        <v>High</v>
      </c>
    </row>
    <row r="61" spans="2:37" x14ac:dyDescent="0.2">
      <c r="B61" s="62">
        <v>58</v>
      </c>
      <c r="C61" s="63" t="s">
        <v>155</v>
      </c>
      <c r="D61" s="63" t="s">
        <v>1961</v>
      </c>
      <c r="E61" s="62">
        <f>SUM(G61:I61)</f>
        <v>3</v>
      </c>
      <c r="F61" s="71">
        <f>SUMIFS('CBG Plants'!N:N,'CBG Plants'!F:F,D61,'CBG Plants'!L:L,"Completed")
+SUMIFS('CBG Plants'!N:N,'CBG Plants'!F:F,D61,'CBG Plants'!L:L,"Functional")+SUMIFS('CBG Plants'!N:N,'CBG Plants'!F:F,D61,'CBG Plants'!L:L,"Under Construction")+SUMIFS('CBG Plants'!N:N,'CBG Plants'!F:F,D61,'CBG Plants'!L:L,"Yet to start construction")</f>
        <v>23</v>
      </c>
      <c r="G61" s="62">
        <f>COUNTIFS('CBG Plants'!F:F,D61,'CBG Plants'!L:L,"Completed")
+COUNTIFS('CBG Plants'!F:F,D61,'CBG Plants'!L:L,"Functional")</f>
        <v>0</v>
      </c>
      <c r="H61" s="62">
        <f>COUNTIFS('CBG Plants'!F:F,D61,'CBG Plants'!L:L,"Under Construction")</f>
        <v>0</v>
      </c>
      <c r="I61" s="62">
        <f>COUNTIFS('CBG Plants'!F:F,D61,'CBG Plants'!L:L,"Yet to start construction")</f>
        <v>3</v>
      </c>
      <c r="J61" s="63" t="s">
        <v>2619</v>
      </c>
      <c r="K61" s="63" t="s">
        <v>2620</v>
      </c>
      <c r="L61" s="63" t="s">
        <v>2621</v>
      </c>
      <c r="M61" s="62">
        <f t="shared" si="0"/>
        <v>43.65</v>
      </c>
      <c r="N61" s="62">
        <f t="shared" si="1"/>
        <v>43.65</v>
      </c>
      <c r="O61" s="62">
        <v>43.65</v>
      </c>
      <c r="P61" s="62">
        <v>0</v>
      </c>
      <c r="Q61" s="62">
        <v>0</v>
      </c>
      <c r="R61" s="62">
        <f>IFERROR(U61-F61,"")</f>
        <v>-20.8485446</v>
      </c>
      <c r="S61" s="62">
        <f>IFERROR(T61*Assumptions!$C$4,"")</f>
        <v>62.5</v>
      </c>
      <c r="T61" s="62">
        <v>25</v>
      </c>
      <c r="U61" s="62">
        <f>IFERROR(S61*Assumptions!$C$5,"")+IFERROR(V61*Assumptions!$C$8*Assumptions!$C$5,"")</f>
        <v>2.1514554000000001</v>
      </c>
      <c r="V61" s="62">
        <v>27508</v>
      </c>
      <c r="W61" s="62">
        <f>IFERROR(ROUND(T61*(1+Assumptions!$C$7)^5,0),"")</f>
        <v>76</v>
      </c>
      <c r="X61" s="62">
        <f>IFERROR(ROUND(W61*Assumptions!$C$4*Assumptions!$C$6,4),"")+IFERROR(ROUND(Y61*Assumptions!$C$8*Assumptions!$C$6,4),"") - F61</f>
        <v>-12.0939</v>
      </c>
      <c r="Y61" s="62">
        <f>IFERROR(ROUND(V61*(1+Assumptions!$C$7)^5,0),"")</f>
        <v>83948</v>
      </c>
      <c r="Z61" s="63" t="s">
        <v>153</v>
      </c>
      <c r="AA61" s="63" t="s">
        <v>156</v>
      </c>
      <c r="AB61" s="62">
        <v>65.5</v>
      </c>
      <c r="AC61" s="62">
        <v>44.8</v>
      </c>
      <c r="AD61">
        <v>0</v>
      </c>
      <c r="AE61" s="99" t="str">
        <f>IF(R61="","",IF(R61&gt;=Control!$D$4,"Y","N"))</f>
        <v>N</v>
      </c>
      <c r="AF61" s="99" t="str">
        <f>IF(S61="","",IF(M61&gt;=Control!$D$5,"Y","N"))</f>
        <v>N</v>
      </c>
      <c r="AG61" s="99" t="str">
        <f>IF(T61="","",IF(AB61&lt;=Control!$D$10,"Y","N"))</f>
        <v>Y</v>
      </c>
      <c r="AI61" s="110" t="str">
        <f>IF(X61="","",IF(X61&gt;=Control!$D$9,"Y","N"))</f>
        <v>N</v>
      </c>
      <c r="AK61" s="40" t="str">
        <f>IFERROR(INDEX(Assumptions!$D$92:$D$115,MATCH(C61,Assumptions!$B$92:$B$115,0)),"Low")</f>
        <v>High</v>
      </c>
    </row>
    <row r="62" spans="2:37" x14ac:dyDescent="0.2">
      <c r="B62" s="62">
        <v>59</v>
      </c>
      <c r="C62" s="63" t="s">
        <v>155</v>
      </c>
      <c r="D62" s="63" t="s">
        <v>1962</v>
      </c>
      <c r="E62" s="62">
        <f>SUM(G62:I62)</f>
        <v>0</v>
      </c>
      <c r="F62" s="71">
        <f>SUMIFS('CBG Plants'!N:N,'CBG Plants'!F:F,D62,'CBG Plants'!L:L,"Completed")
+SUMIFS('CBG Plants'!N:N,'CBG Plants'!F:F,D62,'CBG Plants'!L:L,"Functional")+SUMIFS('CBG Plants'!N:N,'CBG Plants'!F:F,D62,'CBG Plants'!L:L,"Under Construction")+SUMIFS('CBG Plants'!N:N,'CBG Plants'!F:F,D62,'CBG Plants'!L:L,"Yet to start construction")</f>
        <v>0</v>
      </c>
      <c r="G62" s="62">
        <f>COUNTIFS('CBG Plants'!F:F,D62,'CBG Plants'!L:L,"Completed")
+COUNTIFS('CBG Plants'!F:F,D62,'CBG Plants'!L:L,"Functional")</f>
        <v>0</v>
      </c>
      <c r="H62" s="62">
        <f>COUNTIFS('CBG Plants'!F:F,D62,'CBG Plants'!L:L,"Under Construction")</f>
        <v>0</v>
      </c>
      <c r="I62" s="62">
        <f>COUNTIFS('CBG Plants'!F:F,D62,'CBG Plants'!L:L,"Yet to start construction")</f>
        <v>0</v>
      </c>
      <c r="J62" s="63"/>
      <c r="K62" s="63"/>
      <c r="L62" s="63"/>
      <c r="M62" s="62">
        <f t="shared" si="0"/>
        <v>40.049999999999997</v>
      </c>
      <c r="N62" s="62">
        <f t="shared" si="1"/>
        <v>40.049999999999997</v>
      </c>
      <c r="O62" s="62">
        <v>40.049999999999997</v>
      </c>
      <c r="P62" s="62">
        <v>0</v>
      </c>
      <c r="Q62" s="62">
        <v>0</v>
      </c>
      <c r="R62" s="62">
        <f>IFERROR(U62-F62,"")</f>
        <v>0.78480315</v>
      </c>
      <c r="S62" s="62">
        <f>IFERROR(T62*Assumptions!$C$4,"")</f>
        <v>25</v>
      </c>
      <c r="T62" s="62">
        <v>10</v>
      </c>
      <c r="U62" s="62">
        <f>IFERROR(S62*Assumptions!$C$5,"")+IFERROR(V62*Assumptions!$C$8*Assumptions!$C$5,"")</f>
        <v>0.78480315</v>
      </c>
      <c r="V62" s="62">
        <v>3463</v>
      </c>
      <c r="W62" s="62">
        <f>IFERROR(ROUND(T62*(1+Assumptions!$C$7)^5,0),"")</f>
        <v>31</v>
      </c>
      <c r="X62" s="62">
        <f>IFERROR(ROUND(W62*Assumptions!$C$4*Assumptions!$C$6,4),"")+IFERROR(ROUND(Y62*Assumptions!$C$8*Assumptions!$C$6,4),"") - F62</f>
        <v>4.0519999999999996</v>
      </c>
      <c r="Y62" s="62">
        <f>IFERROR(ROUND(V62*(1+Assumptions!$C$7)^5,0),"")</f>
        <v>10568</v>
      </c>
      <c r="Z62" s="63" t="s">
        <v>153</v>
      </c>
      <c r="AA62" s="63" t="s">
        <v>156</v>
      </c>
      <c r="AB62" s="62">
        <v>286.60000000000002</v>
      </c>
      <c r="AC62" s="62">
        <v>44.8</v>
      </c>
      <c r="AD62">
        <v>0</v>
      </c>
      <c r="AE62" s="99" t="str">
        <f>IF(R62="","",IF(R62&gt;=Control!$D$4,"Y","N"))</f>
        <v>N</v>
      </c>
      <c r="AF62" s="99" t="str">
        <f>IF(S62="","",IF(M62&gt;=Control!$D$5,"Y","N"))</f>
        <v>N</v>
      </c>
      <c r="AG62" s="99" t="str">
        <f>IF(T62="","",IF(AB62&lt;=Control!$D$10,"Y","N"))</f>
        <v>Y</v>
      </c>
      <c r="AI62" s="110" t="str">
        <f>IF(X62="","",IF(X62&gt;=Control!$D$9,"Y","N"))</f>
        <v>N</v>
      </c>
      <c r="AK62" s="40" t="str">
        <f>IFERROR(INDEX(Assumptions!$D$92:$D$115,MATCH(C62,Assumptions!$B$92:$B$115,0)),"Low")</f>
        <v>High</v>
      </c>
    </row>
    <row r="63" spans="2:37" x14ac:dyDescent="0.2">
      <c r="B63" s="62">
        <v>60</v>
      </c>
      <c r="C63" s="63" t="s">
        <v>155</v>
      </c>
      <c r="D63" s="63" t="s">
        <v>62</v>
      </c>
      <c r="E63" s="62">
        <f>SUM(G63:I63)</f>
        <v>2</v>
      </c>
      <c r="F63" s="71">
        <f>SUMIFS('CBG Plants'!N:N,'CBG Plants'!F:F,D63,'CBG Plants'!L:L,"Completed")
+SUMIFS('CBG Plants'!N:N,'CBG Plants'!F:F,D63,'CBG Plants'!L:L,"Functional")+SUMIFS('CBG Plants'!N:N,'CBG Plants'!F:F,D63,'CBG Plants'!L:L,"Under Construction")+SUMIFS('CBG Plants'!N:N,'CBG Plants'!F:F,D63,'CBG Plants'!L:L,"Yet to start construction")</f>
        <v>7.1</v>
      </c>
      <c r="G63" s="62">
        <f>COUNTIFS('CBG Plants'!F:F,D63,'CBG Plants'!L:L,"Completed")
+COUNTIFS('CBG Plants'!F:F,D63,'CBG Plants'!L:L,"Functional")</f>
        <v>0</v>
      </c>
      <c r="H63" s="62">
        <f>COUNTIFS('CBG Plants'!F:F,D63,'CBG Plants'!L:L,"Under Construction")</f>
        <v>0</v>
      </c>
      <c r="I63" s="62">
        <f>COUNTIFS('CBG Plants'!F:F,D63,'CBG Plants'!L:L,"Yet to start construction")</f>
        <v>2</v>
      </c>
      <c r="J63" s="63" t="s">
        <v>2622</v>
      </c>
      <c r="K63" s="63" t="s">
        <v>2623</v>
      </c>
      <c r="L63" s="63"/>
      <c r="M63" s="62">
        <f t="shared" si="0"/>
        <v>177.75</v>
      </c>
      <c r="N63" s="62">
        <f t="shared" si="1"/>
        <v>177.75</v>
      </c>
      <c r="O63" s="62">
        <v>177.75</v>
      </c>
      <c r="P63" s="62">
        <v>0</v>
      </c>
      <c r="Q63" s="62">
        <v>0</v>
      </c>
      <c r="R63" s="62">
        <f>IFERROR(U63-F63,"")</f>
        <v>4.4283409000000002</v>
      </c>
      <c r="S63" s="62">
        <f>IFERROR(T63*Assumptions!$C$4,"")</f>
        <v>242.5</v>
      </c>
      <c r="T63" s="62">
        <v>97</v>
      </c>
      <c r="U63" s="62">
        <f>IFERROR(S63*Assumptions!$C$5,"")+IFERROR(V63*Assumptions!$C$8*Assumptions!$C$5,"")</f>
        <v>11.5283409</v>
      </c>
      <c r="V63" s="62">
        <v>423218</v>
      </c>
      <c r="W63" s="62">
        <f>IFERROR(ROUND(T63*(1+Assumptions!$C$7)^5,0),"")</f>
        <v>296</v>
      </c>
      <c r="X63" s="62">
        <f>IFERROR(ROUND(W63*Assumptions!$C$4*Assumptions!$C$6,4),"")+IFERROR(ROUND(Y63*Assumptions!$C$8*Assumptions!$C$6,4),"") - F63</f>
        <v>51.5336</v>
      </c>
      <c r="Y63" s="62">
        <f>IFERROR(ROUND(V63*(1+Assumptions!$C$7)^5,0),"")</f>
        <v>1291559</v>
      </c>
      <c r="Z63" s="63" t="s">
        <v>153</v>
      </c>
      <c r="AA63" s="63" t="s">
        <v>156</v>
      </c>
      <c r="AB63" s="62">
        <v>189.3</v>
      </c>
      <c r="AC63" s="62">
        <v>44.8</v>
      </c>
      <c r="AD63">
        <v>0</v>
      </c>
      <c r="AE63" s="99" t="str">
        <f>IF(R63="","",IF(R63&gt;=Control!$D$4,"Y","N"))</f>
        <v>Y</v>
      </c>
      <c r="AF63" s="99" t="str">
        <f>IF(S63="","",IF(M63&gt;=Control!$D$5,"Y","N"))</f>
        <v>Y</v>
      </c>
      <c r="AG63" s="99" t="str">
        <f>IF(T63="","",IF(AB63&lt;=Control!$D$10,"Y","N"))</f>
        <v>Y</v>
      </c>
      <c r="AI63" s="110" t="str">
        <f>IF(X63="","",IF(X63&gt;=Control!$D$9,"Y","N"))</f>
        <v>Y</v>
      </c>
      <c r="AK63" s="40" t="str">
        <f>IFERROR(INDEX(Assumptions!$D$92:$D$115,MATCH(C63,Assumptions!$B$92:$B$115,0)),"Low")</f>
        <v>High</v>
      </c>
    </row>
    <row r="64" spans="2:37" x14ac:dyDescent="0.2">
      <c r="B64" s="62">
        <v>61</v>
      </c>
      <c r="C64" s="63" t="s">
        <v>155</v>
      </c>
      <c r="D64" s="63" t="s">
        <v>2624</v>
      </c>
      <c r="E64" s="62">
        <f>SUM(G64:I64)</f>
        <v>5</v>
      </c>
      <c r="F64" s="71">
        <f>SUMIFS('CBG Plants'!N:N,'CBG Plants'!F:F,D64,'CBG Plants'!L:L,"Completed")
+SUMIFS('CBG Plants'!N:N,'CBG Plants'!F:F,D64,'CBG Plants'!L:L,"Functional")+SUMIFS('CBG Plants'!N:N,'CBG Plants'!F:F,D64,'CBG Plants'!L:L,"Under Construction")+SUMIFS('CBG Plants'!N:N,'CBG Plants'!F:F,D64,'CBG Plants'!L:L,"Yet to start construction")</f>
        <v>18</v>
      </c>
      <c r="G64" s="62">
        <f>COUNTIFS('CBG Plants'!F:F,D64,'CBG Plants'!L:L,"Completed")
+COUNTIFS('CBG Plants'!F:F,D64,'CBG Plants'!L:L,"Functional")</f>
        <v>0</v>
      </c>
      <c r="H64" s="62">
        <f>COUNTIFS('CBG Plants'!F:F,D64,'CBG Plants'!L:L,"Under Construction")</f>
        <v>1</v>
      </c>
      <c r="I64" s="62">
        <f>COUNTIFS('CBG Plants'!F:F,D64,'CBG Plants'!L:L,"Yet to start construction")</f>
        <v>4</v>
      </c>
      <c r="J64" s="63" t="s">
        <v>2625</v>
      </c>
      <c r="K64" s="63" t="s">
        <v>2626</v>
      </c>
      <c r="L64" s="63" t="s">
        <v>2627</v>
      </c>
      <c r="M64" s="62">
        <f t="shared" si="0"/>
        <v>127.815</v>
      </c>
      <c r="N64" s="62">
        <f t="shared" si="1"/>
        <v>127.815</v>
      </c>
      <c r="O64" s="62">
        <v>104.4</v>
      </c>
      <c r="P64" s="62">
        <v>9.24</v>
      </c>
      <c r="Q64" s="62">
        <v>14.175000000000001</v>
      </c>
      <c r="R64" s="62">
        <f>IFERROR(U64-F64,"")</f>
        <v>-18</v>
      </c>
      <c r="S64" s="62">
        <f>IFERROR(T64*Assumptions!$C$4,"")</f>
        <v>0</v>
      </c>
      <c r="T64" s="62">
        <v>0</v>
      </c>
      <c r="U64" s="62">
        <f>IFERROR(S64*Assumptions!$C$5,"")+IFERROR(V64*Assumptions!$C$8*Assumptions!$C$5,"")</f>
        <v>0</v>
      </c>
      <c r="V64" s="62">
        <v>0</v>
      </c>
      <c r="W64" s="62">
        <f>IFERROR(ROUND(T64*(1+Assumptions!$C$7)^5,0),"")</f>
        <v>0</v>
      </c>
      <c r="X64" s="62">
        <f>IFERROR(ROUND(W64*Assumptions!$C$4*Assumptions!$C$6,4),"")+IFERROR(ROUND(Y64*Assumptions!$C$8*Assumptions!$C$6,4),"") - F64</f>
        <v>-18</v>
      </c>
      <c r="Y64" s="62">
        <f>IFERROR(ROUND(V64*(1+Assumptions!$C$7)^5,0),"")</f>
        <v>0</v>
      </c>
      <c r="Z64" s="63" t="s">
        <v>153</v>
      </c>
      <c r="AA64" s="63" t="s">
        <v>156</v>
      </c>
      <c r="AB64" s="62">
        <v>70.8</v>
      </c>
      <c r="AC64" s="62">
        <v>44.8</v>
      </c>
      <c r="AD64">
        <v>0</v>
      </c>
      <c r="AE64" s="99" t="str">
        <f>IF(R64="","",IF(R64&gt;=Control!$D$4,"Y","N"))</f>
        <v>N</v>
      </c>
      <c r="AF64" s="99" t="str">
        <f>IF(S64="","",IF(M64&gt;=Control!$D$5,"Y","N"))</f>
        <v>Y</v>
      </c>
      <c r="AG64" s="99" t="str">
        <f>IF(T64="","",IF(AB64&lt;=Control!$D$10,"Y","N"))</f>
        <v>Y</v>
      </c>
      <c r="AI64" s="110" t="str">
        <f>IF(X64="","",IF(X64&gt;=Control!$D$9,"Y","N"))</f>
        <v>N</v>
      </c>
      <c r="AK64" s="40" t="str">
        <f>IFERROR(INDEX(Assumptions!$D$92:$D$115,MATCH(C64,Assumptions!$B$92:$B$115,0)),"Low")</f>
        <v>High</v>
      </c>
    </row>
    <row r="65" spans="2:37" x14ac:dyDescent="0.2">
      <c r="B65" s="62">
        <v>62</v>
      </c>
      <c r="C65" s="63" t="s">
        <v>155</v>
      </c>
      <c r="D65" s="63" t="s">
        <v>1963</v>
      </c>
      <c r="E65" s="62">
        <f>SUM(G65:I65)</f>
        <v>9</v>
      </c>
      <c r="F65" s="71">
        <f>SUMIFS('CBG Plants'!N:N,'CBG Plants'!F:F,D65,'CBG Plants'!L:L,"Completed")
+SUMIFS('CBG Plants'!N:N,'CBG Plants'!F:F,D65,'CBG Plants'!L:L,"Functional")+SUMIFS('CBG Plants'!N:N,'CBG Plants'!F:F,D65,'CBG Plants'!L:L,"Under Construction")+SUMIFS('CBG Plants'!N:N,'CBG Plants'!F:F,D65,'CBG Plants'!L:L,"Yet to start construction")</f>
        <v>42.599999999999994</v>
      </c>
      <c r="G65" s="62">
        <f>COUNTIFS('CBG Plants'!F:F,D65,'CBG Plants'!L:L,"Completed")
+COUNTIFS('CBG Plants'!F:F,D65,'CBG Plants'!L:L,"Functional")</f>
        <v>4</v>
      </c>
      <c r="H65" s="62">
        <f>COUNTIFS('CBG Plants'!F:F,D65,'CBG Plants'!L:L,"Under Construction")</f>
        <v>3</v>
      </c>
      <c r="I65" s="62">
        <f>COUNTIFS('CBG Plants'!F:F,D65,'CBG Plants'!L:L,"Yet to start construction")</f>
        <v>2</v>
      </c>
      <c r="J65" s="63" t="s">
        <v>2628</v>
      </c>
      <c r="K65" s="63" t="s">
        <v>2629</v>
      </c>
      <c r="L65" s="63" t="s">
        <v>2630</v>
      </c>
      <c r="M65" s="62">
        <f t="shared" si="0"/>
        <v>-25.570000000000007</v>
      </c>
      <c r="N65" s="62">
        <f t="shared" si="1"/>
        <v>69.33</v>
      </c>
      <c r="O65" s="62">
        <v>3.6</v>
      </c>
      <c r="P65" s="62">
        <v>58.38</v>
      </c>
      <c r="Q65" s="62">
        <v>7.35</v>
      </c>
      <c r="R65" s="62">
        <f>IFERROR(U65-F65,"")</f>
        <v>-33.081514949999999</v>
      </c>
      <c r="S65" s="62">
        <f>IFERROR(T65*Assumptions!$C$4,"")</f>
        <v>160</v>
      </c>
      <c r="T65" s="62">
        <v>64</v>
      </c>
      <c r="U65" s="62">
        <f>IFERROR(S65*Assumptions!$C$5,"")+IFERROR(V65*Assumptions!$C$8*Assumptions!$C$5,"")</f>
        <v>9.5184850499999989</v>
      </c>
      <c r="V65" s="62">
        <v>469501</v>
      </c>
      <c r="W65" s="62">
        <f>IFERROR(ROUND(T65*(1+Assumptions!$C$7)^5,0),"")</f>
        <v>195</v>
      </c>
      <c r="X65" s="62">
        <f>IFERROR(ROUND(W65*Assumptions!$C$4*Assumptions!$C$6,4),"")+IFERROR(ROUND(Y65*Assumptions!$C$8*Assumptions!$C$6,4),"") - F65</f>
        <v>5.7745000000000033</v>
      </c>
      <c r="Y65" s="62">
        <f>IFERROR(ROUND(V65*(1+Assumptions!$C$7)^5,0),"")</f>
        <v>1432803</v>
      </c>
      <c r="Z65" s="63" t="s">
        <v>153</v>
      </c>
      <c r="AA65" s="63" t="s">
        <v>156</v>
      </c>
      <c r="AB65" s="62">
        <v>40</v>
      </c>
      <c r="AC65" s="62">
        <v>44.8</v>
      </c>
      <c r="AD65">
        <v>260</v>
      </c>
      <c r="AE65" s="99" t="str">
        <f>IF(R65="","",IF(R65&gt;=Control!$D$4,"Y","N"))</f>
        <v>N</v>
      </c>
      <c r="AF65" s="99" t="str">
        <f>IF(S65="","",IF(M65&gt;=Control!$D$5,"Y","N"))</f>
        <v>N</v>
      </c>
      <c r="AG65" s="99" t="str">
        <f>IF(T65="","",IF(AB65&lt;=Control!$D$10,"Y","N"))</f>
        <v>Y</v>
      </c>
      <c r="AI65" s="110" t="str">
        <f>IF(X65="","",IF(X65&gt;=Control!$D$9,"Y","N"))</f>
        <v>N</v>
      </c>
      <c r="AK65" s="40" t="str">
        <f>IFERROR(INDEX(Assumptions!$D$92:$D$115,MATCH(C65,Assumptions!$B$92:$B$115,0)),"Low")</f>
        <v>High</v>
      </c>
    </row>
    <row r="66" spans="2:37" x14ac:dyDescent="0.2">
      <c r="B66" s="62">
        <v>63</v>
      </c>
      <c r="C66" s="63" t="s">
        <v>155</v>
      </c>
      <c r="D66" s="63" t="s">
        <v>1701</v>
      </c>
      <c r="E66" s="62">
        <f>SUM(G66:I66)</f>
        <v>6</v>
      </c>
      <c r="F66" s="71">
        <f>SUMIFS('CBG Plants'!N:N,'CBG Plants'!F:F,D66,'CBG Plants'!L:L,"Completed")
+SUMIFS('CBG Plants'!N:N,'CBG Plants'!F:F,D66,'CBG Plants'!L:L,"Functional")+SUMIFS('CBG Plants'!N:N,'CBG Plants'!F:F,D66,'CBG Plants'!L:L,"Under Construction")+SUMIFS('CBG Plants'!N:N,'CBG Plants'!F:F,D66,'CBG Plants'!L:L,"Yet to start construction")</f>
        <v>44.822000000000003</v>
      </c>
      <c r="G66" s="62">
        <f>COUNTIFS('CBG Plants'!F:F,D66,'CBG Plants'!L:L,"Completed")
+COUNTIFS('CBG Plants'!F:F,D66,'CBG Plants'!L:L,"Functional")</f>
        <v>2</v>
      </c>
      <c r="H66" s="62">
        <f>COUNTIFS('CBG Plants'!F:F,D66,'CBG Plants'!L:L,"Under Construction")</f>
        <v>1</v>
      </c>
      <c r="I66" s="62">
        <f>COUNTIFS('CBG Plants'!F:F,D66,'CBG Plants'!L:L,"Yet to start construction")</f>
        <v>3</v>
      </c>
      <c r="J66" s="63" t="s">
        <v>2631</v>
      </c>
      <c r="K66" s="63" t="s">
        <v>2632</v>
      </c>
      <c r="L66" s="63" t="s">
        <v>2633</v>
      </c>
      <c r="M66" s="62">
        <f t="shared" si="0"/>
        <v>-25.210000000000008</v>
      </c>
      <c r="N66" s="62">
        <f t="shared" si="1"/>
        <v>58.739999999999995</v>
      </c>
      <c r="O66" s="62">
        <v>55.8</v>
      </c>
      <c r="P66" s="62">
        <v>2.94</v>
      </c>
      <c r="Q66" s="62">
        <v>0</v>
      </c>
      <c r="R66" s="62">
        <f>IFERROR(U66-F66,"")</f>
        <v>-41.0425076</v>
      </c>
      <c r="S66" s="62">
        <f>IFERROR(T66*Assumptions!$C$4,"")</f>
        <v>112.5</v>
      </c>
      <c r="T66" s="62">
        <v>45</v>
      </c>
      <c r="U66" s="62">
        <f>IFERROR(S66*Assumptions!$C$5,"")+IFERROR(V66*Assumptions!$C$8*Assumptions!$C$5,"")</f>
        <v>3.7794924000000001</v>
      </c>
      <c r="V66" s="62">
        <v>40248</v>
      </c>
      <c r="W66" s="62">
        <f>IFERROR(ROUND(T66*(1+Assumptions!$C$7)^5,0),"")</f>
        <v>137</v>
      </c>
      <c r="X66" s="62">
        <f>IFERROR(ROUND(W66*Assumptions!$C$4*Assumptions!$C$6,4),"")+IFERROR(ROUND(Y66*Assumptions!$C$8*Assumptions!$C$6,4),"") - F66</f>
        <v>-25.639600000000002</v>
      </c>
      <c r="Y66" s="62">
        <f>IFERROR(ROUND(V66*(1+Assumptions!$C$7)^5,0),"")</f>
        <v>122827</v>
      </c>
      <c r="Z66" s="63" t="s">
        <v>153</v>
      </c>
      <c r="AA66" s="63" t="s">
        <v>156</v>
      </c>
      <c r="AB66" s="62">
        <v>104.1</v>
      </c>
      <c r="AC66" s="62">
        <v>44.8</v>
      </c>
      <c r="AD66">
        <v>230</v>
      </c>
      <c r="AE66" s="99" t="str">
        <f>IF(R66="","",IF(R66&gt;=Control!$D$4,"Y","N"))</f>
        <v>N</v>
      </c>
      <c r="AF66" s="99" t="str">
        <f>IF(S66="","",IF(M66&gt;=Control!$D$5,"Y","N"))</f>
        <v>N</v>
      </c>
      <c r="AG66" s="99" t="str">
        <f>IF(T66="","",IF(AB66&lt;=Control!$D$10,"Y","N"))</f>
        <v>Y</v>
      </c>
      <c r="AI66" s="110" t="str">
        <f>IF(X66="","",IF(X66&gt;=Control!$D$9,"Y","N"))</f>
        <v>N</v>
      </c>
      <c r="AK66" s="40" t="str">
        <f>IFERROR(INDEX(Assumptions!$D$92:$D$115,MATCH(C66,Assumptions!$B$92:$B$115,0)),"Low")</f>
        <v>High</v>
      </c>
    </row>
    <row r="67" spans="2:37" x14ac:dyDescent="0.2">
      <c r="B67" s="62">
        <v>64</v>
      </c>
      <c r="C67" s="63" t="s">
        <v>155</v>
      </c>
      <c r="D67" s="63" t="s">
        <v>1964</v>
      </c>
      <c r="E67" s="62">
        <f>SUM(G67:I67)</f>
        <v>6</v>
      </c>
      <c r="F67" s="71">
        <f>SUMIFS('CBG Plants'!N:N,'CBG Plants'!F:F,D67,'CBG Plants'!L:L,"Completed")
+SUMIFS('CBG Plants'!N:N,'CBG Plants'!F:F,D67,'CBG Plants'!L:L,"Functional")+SUMIFS('CBG Plants'!N:N,'CBG Plants'!F:F,D67,'CBG Plants'!L:L,"Under Construction")+SUMIFS('CBG Plants'!N:N,'CBG Plants'!F:F,D67,'CBG Plants'!L:L,"Yet to start construction")</f>
        <v>30</v>
      </c>
      <c r="G67" s="62">
        <f>COUNTIFS('CBG Plants'!F:F,D67,'CBG Plants'!L:L,"Completed")
+COUNTIFS('CBG Plants'!F:F,D67,'CBG Plants'!L:L,"Functional")</f>
        <v>1</v>
      </c>
      <c r="H67" s="62">
        <f>COUNTIFS('CBG Plants'!F:F,D67,'CBG Plants'!L:L,"Under Construction")</f>
        <v>2</v>
      </c>
      <c r="I67" s="62">
        <f>COUNTIFS('CBG Plants'!F:F,D67,'CBG Plants'!L:L,"Yet to start construction")</f>
        <v>3</v>
      </c>
      <c r="J67" s="63" t="s">
        <v>2634</v>
      </c>
      <c r="K67" s="63" t="s">
        <v>2635</v>
      </c>
      <c r="L67" s="63" t="s">
        <v>2636</v>
      </c>
      <c r="M67" s="62">
        <f t="shared" si="0"/>
        <v>43.094999999999999</v>
      </c>
      <c r="N67" s="62">
        <f t="shared" si="1"/>
        <v>97.844999999999999</v>
      </c>
      <c r="O67" s="62">
        <v>4.5</v>
      </c>
      <c r="P67" s="62">
        <v>88.62</v>
      </c>
      <c r="Q67" s="62">
        <v>4.7249999999999996</v>
      </c>
      <c r="R67" s="62">
        <f>IFERROR(U67-F67,"")</f>
        <v>-29.679940200000001</v>
      </c>
      <c r="S67" s="62">
        <f>IFERROR(T67*Assumptions!$C$4,"")</f>
        <v>10</v>
      </c>
      <c r="T67" s="62">
        <v>4</v>
      </c>
      <c r="U67" s="62">
        <f>IFERROR(S67*Assumptions!$C$5,"")+IFERROR(V67*Assumptions!$C$8*Assumptions!$C$5,"")</f>
        <v>0.32005980000000001</v>
      </c>
      <c r="V67" s="62">
        <v>1996</v>
      </c>
      <c r="W67" s="62">
        <f>IFERROR(ROUND(T67*(1+Assumptions!$C$7)^5,0),"")</f>
        <v>12</v>
      </c>
      <c r="X67" s="62">
        <f>IFERROR(ROUND(W67*Assumptions!$C$4*Assumptions!$C$6,4),"")+IFERROR(ROUND(Y67*Assumptions!$C$8*Assumptions!$C$6,4),"") - F67</f>
        <v>-28.398</v>
      </c>
      <c r="Y67" s="62">
        <f>IFERROR(ROUND(V67*(1+Assumptions!$C$7)^5,0),"")</f>
        <v>6091</v>
      </c>
      <c r="Z67" s="63" t="s">
        <v>153</v>
      </c>
      <c r="AA67" s="63" t="s">
        <v>156</v>
      </c>
      <c r="AB67" s="62">
        <v>79.5</v>
      </c>
      <c r="AC67" s="62">
        <v>44.8</v>
      </c>
      <c r="AD67">
        <v>150</v>
      </c>
      <c r="AE67" s="99" t="str">
        <f>IF(R67="","",IF(R67&gt;=Control!$D$4,"Y","N"))</f>
        <v>N</v>
      </c>
      <c r="AF67" s="99" t="str">
        <f>IF(S67="","",IF(M67&gt;=Control!$D$5,"Y","N"))</f>
        <v>N</v>
      </c>
      <c r="AG67" s="99" t="str">
        <f>IF(T67="","",IF(AB67&lt;=Control!$D$10,"Y","N"))</f>
        <v>Y</v>
      </c>
      <c r="AI67" s="110" t="str">
        <f>IF(X67="","",IF(X67&gt;=Control!$D$9,"Y","N"))</f>
        <v>N</v>
      </c>
      <c r="AK67" s="40" t="str">
        <f>IFERROR(INDEX(Assumptions!$D$92:$D$115,MATCH(C67,Assumptions!$B$92:$B$115,0)),"Low")</f>
        <v>High</v>
      </c>
    </row>
    <row r="68" spans="2:37" x14ac:dyDescent="0.2">
      <c r="B68" s="62">
        <v>65</v>
      </c>
      <c r="C68" s="63" t="s">
        <v>155</v>
      </c>
      <c r="D68" s="63" t="s">
        <v>1818</v>
      </c>
      <c r="E68" s="62">
        <f>SUM(G68:I68)</f>
        <v>8</v>
      </c>
      <c r="F68" s="71">
        <f>SUMIFS('CBG Plants'!N:N,'CBG Plants'!F:F,D68,'CBG Plants'!L:L,"Completed")
+SUMIFS('CBG Plants'!N:N,'CBG Plants'!F:F,D68,'CBG Plants'!L:L,"Functional")+SUMIFS('CBG Plants'!N:N,'CBG Plants'!F:F,D68,'CBG Plants'!L:L,"Under Construction")+SUMIFS('CBG Plants'!N:N,'CBG Plants'!F:F,D68,'CBG Plants'!L:L,"Yet to start construction")</f>
        <v>60.84</v>
      </c>
      <c r="G68" s="62">
        <f>COUNTIFS('CBG Plants'!F:F,D68,'CBG Plants'!L:L,"Completed")
+COUNTIFS('CBG Plants'!F:F,D68,'CBG Plants'!L:L,"Functional")</f>
        <v>4</v>
      </c>
      <c r="H68" s="62">
        <f>COUNTIFS('CBG Plants'!F:F,D68,'CBG Plants'!L:L,"Under Construction")</f>
        <v>1</v>
      </c>
      <c r="I68" s="62">
        <f>COUNTIFS('CBG Plants'!F:F,D68,'CBG Plants'!L:L,"Yet to start construction")</f>
        <v>3</v>
      </c>
      <c r="J68" s="63" t="s">
        <v>2637</v>
      </c>
      <c r="K68" s="63" t="s">
        <v>2638</v>
      </c>
      <c r="L68" s="63" t="s">
        <v>2639</v>
      </c>
      <c r="M68" s="62">
        <f t="shared" ref="M68:M131" si="2">IFERROR(N68-(AD68*365/1000),"")</f>
        <v>-156.05500000000001</v>
      </c>
      <c r="N68" s="62">
        <f t="shared" ref="N68:N131" si="3">SUM(O68:Q68)</f>
        <v>64.77</v>
      </c>
      <c r="O68" s="62">
        <v>23.4</v>
      </c>
      <c r="P68" s="62">
        <v>31.92</v>
      </c>
      <c r="Q68" s="62">
        <v>9.4499999999999993</v>
      </c>
      <c r="R68" s="62">
        <f>IFERROR(U68-F68,"")</f>
        <v>-53.544499500000001</v>
      </c>
      <c r="S68" s="62">
        <f>IFERROR(T68*Assumptions!$C$4,"")</f>
        <v>140</v>
      </c>
      <c r="T68" s="62">
        <v>56</v>
      </c>
      <c r="U68" s="62">
        <f>IFERROR(S68*Assumptions!$C$5,"")+IFERROR(V68*Assumptions!$C$8*Assumptions!$C$5,"")</f>
        <v>7.2955005000000002</v>
      </c>
      <c r="V68" s="62">
        <v>308010</v>
      </c>
      <c r="W68" s="62">
        <f>IFERROR(ROUND(T68*(1+Assumptions!$C$7)^5,0),"")</f>
        <v>171</v>
      </c>
      <c r="X68" s="62">
        <f>IFERROR(ROUND(W68*Assumptions!$C$4*Assumptions!$C$6,4),"")+IFERROR(ROUND(Y68*Assumptions!$C$8*Assumptions!$C$6,4),"") - F68</f>
        <v>-23.720500000000001</v>
      </c>
      <c r="Y68" s="62">
        <f>IFERROR(ROUND(V68*(1+Assumptions!$C$7)^5,0),"")</f>
        <v>939972</v>
      </c>
      <c r="Z68" s="63" t="s">
        <v>153</v>
      </c>
      <c r="AA68" s="63" t="s">
        <v>156</v>
      </c>
      <c r="AB68" s="62">
        <v>7.3</v>
      </c>
      <c r="AC68" s="62">
        <v>44.8</v>
      </c>
      <c r="AD68">
        <v>605</v>
      </c>
      <c r="AE68" s="99" t="str">
        <f>IF(R68="","",IF(R68&gt;=Control!$D$4,"Y","N"))</f>
        <v>N</v>
      </c>
      <c r="AF68" s="99" t="str">
        <f>IF(S68="","",IF(M68&gt;=Control!$D$5,"Y","N"))</f>
        <v>N</v>
      </c>
      <c r="AG68" s="99" t="str">
        <f>IF(T68="","",IF(AB68&lt;=Control!$D$10,"Y","N"))</f>
        <v>Y</v>
      </c>
      <c r="AI68" s="110" t="str">
        <f>IF(X68="","",IF(X68&gt;=Control!$D$9,"Y","N"))</f>
        <v>N</v>
      </c>
      <c r="AK68" s="40" t="str">
        <f>IFERROR(INDEX(Assumptions!$D$92:$D$115,MATCH(C68,Assumptions!$B$92:$B$115,0)),"Low")</f>
        <v>High</v>
      </c>
    </row>
    <row r="69" spans="2:37" x14ac:dyDescent="0.2">
      <c r="B69" s="62">
        <v>66</v>
      </c>
      <c r="C69" s="63" t="s">
        <v>155</v>
      </c>
      <c r="D69" s="63" t="s">
        <v>61</v>
      </c>
      <c r="E69" s="62">
        <f>SUM(G69:I69)</f>
        <v>0</v>
      </c>
      <c r="F69" s="71">
        <f>SUMIFS('CBG Plants'!N:N,'CBG Plants'!F:F,D69,'CBG Plants'!L:L,"Completed")
+SUMIFS('CBG Plants'!N:N,'CBG Plants'!F:F,D69,'CBG Plants'!L:L,"Functional")+SUMIFS('CBG Plants'!N:N,'CBG Plants'!F:F,D69,'CBG Plants'!L:L,"Under Construction")+SUMIFS('CBG Plants'!N:N,'CBG Plants'!F:F,D69,'CBG Plants'!L:L,"Yet to start construction")</f>
        <v>0</v>
      </c>
      <c r="G69" s="62">
        <f>COUNTIFS('CBG Plants'!F:F,D69,'CBG Plants'!L:L,"Completed")
+COUNTIFS('CBG Plants'!F:F,D69,'CBG Plants'!L:L,"Functional")</f>
        <v>0</v>
      </c>
      <c r="H69" s="62">
        <f>COUNTIFS('CBG Plants'!F:F,D69,'CBG Plants'!L:L,"Under Construction")</f>
        <v>0</v>
      </c>
      <c r="I69" s="62">
        <f>COUNTIFS('CBG Plants'!F:F,D69,'CBG Plants'!L:L,"Yet to start construction")</f>
        <v>0</v>
      </c>
      <c r="J69" s="63"/>
      <c r="K69" s="63"/>
      <c r="L69" s="63"/>
      <c r="M69" s="62">
        <f t="shared" si="2"/>
        <v>79.38</v>
      </c>
      <c r="N69" s="62">
        <f t="shared" si="3"/>
        <v>79.38</v>
      </c>
      <c r="O69" s="62">
        <v>0</v>
      </c>
      <c r="P69" s="62">
        <v>79.38</v>
      </c>
      <c r="Q69" s="62">
        <v>0</v>
      </c>
      <c r="R69" s="62">
        <f>IFERROR(U69-F69,"")</f>
        <v>14.549574</v>
      </c>
      <c r="S69" s="62">
        <f>IFERROR(T69*Assumptions!$C$4,"")</f>
        <v>352.5</v>
      </c>
      <c r="T69" s="62">
        <v>141</v>
      </c>
      <c r="U69" s="62">
        <f>IFERROR(S69*Assumptions!$C$5,"")+IFERROR(V69*Assumptions!$C$8*Assumptions!$C$5,"")</f>
        <v>14.549574</v>
      </c>
      <c r="V69" s="62">
        <v>395480</v>
      </c>
      <c r="W69" s="62">
        <f>IFERROR(ROUND(T69*(1+Assumptions!$C$7)^5,0),"")</f>
        <v>430</v>
      </c>
      <c r="X69" s="62">
        <f>IFERROR(ROUND(W69*Assumptions!$C$4*Assumptions!$C$6,4),"")+IFERROR(ROUND(Y69*Assumptions!$C$8*Assumptions!$C$6,4),"") - F69</f>
        <v>73.965699999999998</v>
      </c>
      <c r="Y69" s="62">
        <f>IFERROR(ROUND(V69*(1+Assumptions!$C$7)^5,0),"")</f>
        <v>1206909</v>
      </c>
      <c r="Z69" s="63" t="s">
        <v>153</v>
      </c>
      <c r="AA69" s="63" t="s">
        <v>156</v>
      </c>
      <c r="AB69" s="62">
        <v>134.19999999999999</v>
      </c>
      <c r="AC69" s="62">
        <v>44.8</v>
      </c>
      <c r="AD69">
        <v>0</v>
      </c>
      <c r="AE69" s="99" t="str">
        <f>IF(R69="","",IF(R69&gt;=Control!$D$4,"Y","N"))</f>
        <v>Y</v>
      </c>
      <c r="AF69" s="99" t="str">
        <f>IF(S69="","",IF(M69&gt;=Control!$D$5,"Y","N"))</f>
        <v>Y</v>
      </c>
      <c r="AG69" s="99" t="str">
        <f>IF(T69="","",IF(AB69&lt;=Control!$D$10,"Y","N"))</f>
        <v>Y</v>
      </c>
      <c r="AI69" s="110" t="str">
        <f>IF(X69="","",IF(X69&gt;=Control!$D$9,"Y","N"))</f>
        <v>Y</v>
      </c>
      <c r="AK69" s="40" t="str">
        <f>IFERROR(INDEX(Assumptions!$D$92:$D$115,MATCH(C69,Assumptions!$B$92:$B$115,0)),"Low")</f>
        <v>High</v>
      </c>
    </row>
    <row r="70" spans="2:37" x14ac:dyDescent="0.2">
      <c r="B70" s="62">
        <v>67</v>
      </c>
      <c r="C70" s="63" t="s">
        <v>157</v>
      </c>
      <c r="D70" s="63" t="s">
        <v>2640</v>
      </c>
      <c r="E70" s="62">
        <f>SUM(G70:I70)</f>
        <v>0</v>
      </c>
      <c r="F70" s="71">
        <f>SUMIFS('CBG Plants'!N:N,'CBG Plants'!F:F,D70,'CBG Plants'!L:L,"Completed")
+SUMIFS('CBG Plants'!N:N,'CBG Plants'!F:F,D70,'CBG Plants'!L:L,"Functional")+SUMIFS('CBG Plants'!N:N,'CBG Plants'!F:F,D70,'CBG Plants'!L:L,"Under Construction")+SUMIFS('CBG Plants'!N:N,'CBG Plants'!F:F,D70,'CBG Plants'!L:L,"Yet to start construction")</f>
        <v>0</v>
      </c>
      <c r="G70" s="62">
        <f>COUNTIFS('CBG Plants'!F:F,D70,'CBG Plants'!L:L,"Completed")
+COUNTIFS('CBG Plants'!F:F,D70,'CBG Plants'!L:L,"Functional")</f>
        <v>0</v>
      </c>
      <c r="H70" s="62">
        <f>COUNTIFS('CBG Plants'!F:F,D70,'CBG Plants'!L:L,"Under Construction")</f>
        <v>0</v>
      </c>
      <c r="I70" s="62">
        <f>COUNTIFS('CBG Plants'!F:F,D70,'CBG Plants'!L:L,"Yet to start construction")</f>
        <v>0</v>
      </c>
      <c r="J70" s="63"/>
      <c r="K70" s="63"/>
      <c r="L70" s="63"/>
      <c r="M70" s="62">
        <f t="shared" si="2"/>
        <v>79.38000000000001</v>
      </c>
      <c r="N70" s="62">
        <f t="shared" si="3"/>
        <v>79.38000000000001</v>
      </c>
      <c r="O70" s="62">
        <v>0</v>
      </c>
      <c r="P70" s="62">
        <v>75.180000000000007</v>
      </c>
      <c r="Q70" s="62">
        <v>4.2</v>
      </c>
      <c r="R70" s="62">
        <f>IFERROR(U70-F70,"")</f>
        <v>0</v>
      </c>
      <c r="S70" s="62">
        <f>IFERROR(T70*Assumptions!$C$4,"")</f>
        <v>0</v>
      </c>
      <c r="T70" s="62">
        <v>0</v>
      </c>
      <c r="U70" s="62">
        <f>IFERROR(S70*Assumptions!$C$5,"")+IFERROR(V70*Assumptions!$C$8*Assumptions!$C$5,"")</f>
        <v>0</v>
      </c>
      <c r="V70" s="62">
        <v>0</v>
      </c>
      <c r="W70" s="62">
        <f>IFERROR(ROUND(T70*(1+Assumptions!$C$7)^5,0),"")</f>
        <v>0</v>
      </c>
      <c r="X70" s="62">
        <f>IFERROR(ROUND(W70*Assumptions!$C$4*Assumptions!$C$6,4),"")+IFERROR(ROUND(Y70*Assumptions!$C$8*Assumptions!$C$6,4),"") - F70</f>
        <v>0</v>
      </c>
      <c r="Y70" s="62">
        <f>IFERROR(ROUND(V70*(1+Assumptions!$C$7)^5,0),"")</f>
        <v>0</v>
      </c>
      <c r="Z70" s="63" t="s">
        <v>153</v>
      </c>
      <c r="AA70" s="63" t="s">
        <v>158</v>
      </c>
      <c r="AB70" s="62">
        <v>94.5</v>
      </c>
      <c r="AC70" s="62">
        <v>16</v>
      </c>
      <c r="AD70">
        <v>0</v>
      </c>
      <c r="AE70" s="99" t="str">
        <f>IF(R70="","",IF(R70&gt;=Control!$D$4,"Y","N"))</f>
        <v>N</v>
      </c>
      <c r="AF70" s="99" t="str">
        <f>IF(S70="","",IF(M70&gt;=Control!$D$5,"Y","N"))</f>
        <v>Y</v>
      </c>
      <c r="AG70" s="99" t="str">
        <f>IF(T70="","",IF(AB70&lt;=Control!$D$10,"Y","N"))</f>
        <v>Y</v>
      </c>
      <c r="AI70" s="110" t="str">
        <f>IF(X70="","",IF(X70&gt;=Control!$D$9,"Y","N"))</f>
        <v>N</v>
      </c>
      <c r="AK70" s="40" t="str">
        <f>IFERROR(INDEX(Assumptions!$D$92:$D$115,MATCH(C70,Assumptions!$B$92:$B$115,0)),"Low")</f>
        <v>Low</v>
      </c>
    </row>
    <row r="71" spans="2:37" x14ac:dyDescent="0.2">
      <c r="B71" s="62">
        <v>68</v>
      </c>
      <c r="C71" s="63" t="s">
        <v>157</v>
      </c>
      <c r="D71" s="63" t="s">
        <v>2641</v>
      </c>
      <c r="E71" s="62">
        <f>SUM(G71:I71)</f>
        <v>4</v>
      </c>
      <c r="F71" s="71">
        <f>SUMIFS('CBG Plants'!N:N,'CBG Plants'!F:F,D71,'CBG Plants'!L:L,"Completed")
+SUMIFS('CBG Plants'!N:N,'CBG Plants'!F:F,D71,'CBG Plants'!L:L,"Functional")+SUMIFS('CBG Plants'!N:N,'CBG Plants'!F:F,D71,'CBG Plants'!L:L,"Under Construction")+SUMIFS('CBG Plants'!N:N,'CBG Plants'!F:F,D71,'CBG Plants'!L:L,"Yet to start construction")</f>
        <v>56</v>
      </c>
      <c r="G71" s="62">
        <f>COUNTIFS('CBG Plants'!F:F,D71,'CBG Plants'!L:L,"Completed")
+COUNTIFS('CBG Plants'!F:F,D71,'CBG Plants'!L:L,"Functional")</f>
        <v>0</v>
      </c>
      <c r="H71" s="62">
        <f>COUNTIFS('CBG Plants'!F:F,D71,'CBG Plants'!L:L,"Under Construction")</f>
        <v>1</v>
      </c>
      <c r="I71" s="62">
        <f>COUNTIFS('CBG Plants'!F:F,D71,'CBG Plants'!L:L,"Yet to start construction")</f>
        <v>3</v>
      </c>
      <c r="J71" s="63" t="s">
        <v>2642</v>
      </c>
      <c r="K71" s="63" t="s">
        <v>2643</v>
      </c>
      <c r="L71" s="63" t="s">
        <v>2644</v>
      </c>
      <c r="M71" s="62">
        <f t="shared" si="2"/>
        <v>76.965000000000003</v>
      </c>
      <c r="N71" s="62">
        <f t="shared" si="3"/>
        <v>76.965000000000003</v>
      </c>
      <c r="O71" s="62">
        <v>0</v>
      </c>
      <c r="P71" s="62">
        <v>76.44</v>
      </c>
      <c r="Q71" s="62">
        <v>0.52500000000000002</v>
      </c>
      <c r="R71" s="62">
        <f>IFERROR(U71-F71,"")</f>
        <v>-56</v>
      </c>
      <c r="S71" s="62">
        <f>IFERROR(T71*Assumptions!$C$4,"")</f>
        <v>0</v>
      </c>
      <c r="T71" s="62">
        <v>0</v>
      </c>
      <c r="U71" s="62">
        <f>IFERROR(S71*Assumptions!$C$5,"")+IFERROR(V71*Assumptions!$C$8*Assumptions!$C$5,"")</f>
        <v>0</v>
      </c>
      <c r="V71" s="62">
        <v>0</v>
      </c>
      <c r="W71" s="62">
        <f>IFERROR(ROUND(T71*(1+Assumptions!$C$7)^5,0),"")</f>
        <v>0</v>
      </c>
      <c r="X71" s="62">
        <f>IFERROR(ROUND(W71*Assumptions!$C$4*Assumptions!$C$6,4),"")+IFERROR(ROUND(Y71*Assumptions!$C$8*Assumptions!$C$6,4),"") - F71</f>
        <v>-56</v>
      </c>
      <c r="Y71" s="62">
        <f>IFERROR(ROUND(V71*(1+Assumptions!$C$7)^5,0),"")</f>
        <v>0</v>
      </c>
      <c r="Z71" s="63" t="s">
        <v>153</v>
      </c>
      <c r="AA71" s="63" t="s">
        <v>158</v>
      </c>
      <c r="AB71" s="62">
        <v>94.7</v>
      </c>
      <c r="AC71" s="62">
        <v>16</v>
      </c>
      <c r="AD71">
        <v>0</v>
      </c>
      <c r="AE71" s="99" t="str">
        <f>IF(R71="","",IF(R71&gt;=Control!$D$4,"Y","N"))</f>
        <v>N</v>
      </c>
      <c r="AF71" s="99" t="str">
        <f>IF(S71="","",IF(M71&gt;=Control!$D$5,"Y","N"))</f>
        <v>Y</v>
      </c>
      <c r="AG71" s="99" t="str">
        <f>IF(T71="","",IF(AB71&lt;=Control!$D$10,"Y","N"))</f>
        <v>Y</v>
      </c>
      <c r="AI71" s="110" t="str">
        <f>IF(X71="","",IF(X71&gt;=Control!$D$9,"Y","N"))</f>
        <v>N</v>
      </c>
      <c r="AK71" s="40" t="str">
        <f>IFERROR(INDEX(Assumptions!$D$92:$D$115,MATCH(C71,Assumptions!$B$92:$B$115,0)),"Low")</f>
        <v>Low</v>
      </c>
    </row>
    <row r="72" spans="2:37" x14ac:dyDescent="0.2">
      <c r="B72" s="62">
        <v>69</v>
      </c>
      <c r="C72" s="63" t="s">
        <v>157</v>
      </c>
      <c r="D72" s="63" t="s">
        <v>1965</v>
      </c>
      <c r="E72" s="62">
        <f>SUM(G72:I72)</f>
        <v>1</v>
      </c>
      <c r="F72" s="71">
        <f>SUMIFS('CBG Plants'!N:N,'CBG Plants'!F:F,D72,'CBG Plants'!L:L,"Completed")
+SUMIFS('CBG Plants'!N:N,'CBG Plants'!F:F,D72,'CBG Plants'!L:L,"Functional")+SUMIFS('CBG Plants'!N:N,'CBG Plants'!F:F,D72,'CBG Plants'!L:L,"Under Construction")+SUMIFS('CBG Plants'!N:N,'CBG Plants'!F:F,D72,'CBG Plants'!L:L,"Yet to start construction")</f>
        <v>5</v>
      </c>
      <c r="G72" s="62">
        <f>COUNTIFS('CBG Plants'!F:F,D72,'CBG Plants'!L:L,"Completed")
+COUNTIFS('CBG Plants'!F:F,D72,'CBG Plants'!L:L,"Functional")</f>
        <v>0</v>
      </c>
      <c r="H72" s="62">
        <f>COUNTIFS('CBG Plants'!F:F,D72,'CBG Plants'!L:L,"Under Construction")</f>
        <v>1</v>
      </c>
      <c r="I72" s="62">
        <f>COUNTIFS('CBG Plants'!F:F,D72,'CBG Plants'!L:L,"Yet to start construction")</f>
        <v>0</v>
      </c>
      <c r="J72" s="63" t="s">
        <v>2645</v>
      </c>
      <c r="K72" s="63"/>
      <c r="L72" s="63"/>
      <c r="M72" s="62">
        <f t="shared" si="2"/>
        <v>108.99000000000001</v>
      </c>
      <c r="N72" s="62">
        <f t="shared" si="3"/>
        <v>108.99000000000001</v>
      </c>
      <c r="O72" s="62">
        <v>0</v>
      </c>
      <c r="P72" s="62">
        <v>36.54</v>
      </c>
      <c r="Q72" s="62">
        <v>72.45</v>
      </c>
      <c r="R72" s="62">
        <f>IFERROR(U72-F72,"")</f>
        <v>-2.7878018</v>
      </c>
      <c r="S72" s="62">
        <f>IFERROR(T72*Assumptions!$C$4,"")</f>
        <v>70</v>
      </c>
      <c r="T72" s="62">
        <v>28</v>
      </c>
      <c r="U72" s="62">
        <f>IFERROR(S72*Assumptions!$C$5,"")+IFERROR(V72*Assumptions!$C$8*Assumptions!$C$5,"")</f>
        <v>2.2121982</v>
      </c>
      <c r="V72" s="62">
        <v>11164</v>
      </c>
      <c r="W72" s="62">
        <f>IFERROR(ROUND(T72*(1+Assumptions!$C$7)^5,0),"")</f>
        <v>85</v>
      </c>
      <c r="X72" s="62">
        <f>IFERROR(ROUND(W72*Assumptions!$C$4*Assumptions!$C$6,4),"")+IFERROR(ROUND(Y72*Assumptions!$C$8*Assumptions!$C$6,4),"") - F72</f>
        <v>6.1957000000000004</v>
      </c>
      <c r="Y72" s="62">
        <f>IFERROR(ROUND(V72*(1+Assumptions!$C$7)^5,0),"")</f>
        <v>34070</v>
      </c>
      <c r="Z72" s="63" t="s">
        <v>153</v>
      </c>
      <c r="AA72" s="63" t="s">
        <v>158</v>
      </c>
      <c r="AB72" s="62">
        <v>548.29999999999995</v>
      </c>
      <c r="AC72" s="62">
        <v>16</v>
      </c>
      <c r="AD72">
        <v>0</v>
      </c>
      <c r="AE72" s="99" t="str">
        <f>IF(R72="","",IF(R72&gt;=Control!$D$4,"Y","N"))</f>
        <v>N</v>
      </c>
      <c r="AF72" s="99" t="str">
        <f>IF(S72="","",IF(M72&gt;=Control!$D$5,"Y","N"))</f>
        <v>Y</v>
      </c>
      <c r="AG72" s="99" t="str">
        <f>IF(T72="","",IF(AB72&lt;=Control!$D$10,"Y","N"))</f>
        <v>Y</v>
      </c>
      <c r="AI72" s="110" t="str">
        <f>IF(X72="","",IF(X72&gt;=Control!$D$9,"Y","N"))</f>
        <v>N</v>
      </c>
      <c r="AK72" s="40" t="str">
        <f>IFERROR(INDEX(Assumptions!$D$92:$D$115,MATCH(C72,Assumptions!$B$92:$B$115,0)),"Low")</f>
        <v>Low</v>
      </c>
    </row>
    <row r="73" spans="2:37" x14ac:dyDescent="0.2">
      <c r="B73" s="62">
        <v>70</v>
      </c>
      <c r="C73" s="63" t="s">
        <v>157</v>
      </c>
      <c r="D73" s="63" t="s">
        <v>2646</v>
      </c>
      <c r="E73" s="62">
        <f>SUM(G73:I73)</f>
        <v>1</v>
      </c>
      <c r="F73" s="71">
        <f>SUMIFS('CBG Plants'!N:N,'CBG Plants'!F:F,D73,'CBG Plants'!L:L,"Completed")
+SUMIFS('CBG Plants'!N:N,'CBG Plants'!F:F,D73,'CBG Plants'!L:L,"Functional")+SUMIFS('CBG Plants'!N:N,'CBG Plants'!F:F,D73,'CBG Plants'!L:L,"Under Construction")+SUMIFS('CBG Plants'!N:N,'CBG Plants'!F:F,D73,'CBG Plants'!L:L,"Yet to start construction")</f>
        <v>5</v>
      </c>
      <c r="G73" s="62">
        <f>COUNTIFS('CBG Plants'!F:F,D73,'CBG Plants'!L:L,"Completed")
+COUNTIFS('CBG Plants'!F:F,D73,'CBG Plants'!L:L,"Functional")</f>
        <v>0</v>
      </c>
      <c r="H73" s="62">
        <f>COUNTIFS('CBG Plants'!F:F,D73,'CBG Plants'!L:L,"Under Construction")</f>
        <v>0</v>
      </c>
      <c r="I73" s="62">
        <f>COUNTIFS('CBG Plants'!F:F,D73,'CBG Plants'!L:L,"Yet to start construction")</f>
        <v>1</v>
      </c>
      <c r="J73" s="63" t="s">
        <v>2647</v>
      </c>
      <c r="K73" s="63"/>
      <c r="L73" s="63"/>
      <c r="M73" s="62">
        <f t="shared" si="2"/>
        <v>27.93</v>
      </c>
      <c r="N73" s="62">
        <f t="shared" si="3"/>
        <v>27.93</v>
      </c>
      <c r="O73" s="62">
        <v>0</v>
      </c>
      <c r="P73" s="62">
        <v>18.48</v>
      </c>
      <c r="Q73" s="62">
        <v>9.4499999999999993</v>
      </c>
      <c r="R73" s="62">
        <f>IFERROR(U73-F73,"")</f>
        <v>-5</v>
      </c>
      <c r="S73" s="62">
        <f>IFERROR(T73*Assumptions!$C$4,"")</f>
        <v>0</v>
      </c>
      <c r="T73" s="62">
        <v>0</v>
      </c>
      <c r="U73" s="62">
        <f>IFERROR(S73*Assumptions!$C$5,"")+IFERROR(V73*Assumptions!$C$8*Assumptions!$C$5,"")</f>
        <v>0</v>
      </c>
      <c r="V73" s="62">
        <v>0</v>
      </c>
      <c r="W73" s="62">
        <f>IFERROR(ROUND(T73*(1+Assumptions!$C$7)^5,0),"")</f>
        <v>0</v>
      </c>
      <c r="X73" s="62">
        <f>IFERROR(ROUND(W73*Assumptions!$C$4*Assumptions!$C$6,4),"")+IFERROR(ROUND(Y73*Assumptions!$C$8*Assumptions!$C$6,4),"") - F73</f>
        <v>-5</v>
      </c>
      <c r="Y73" s="62">
        <f>IFERROR(ROUND(V73*(1+Assumptions!$C$7)^5,0),"")</f>
        <v>0</v>
      </c>
      <c r="Z73" s="63" t="s">
        <v>153</v>
      </c>
      <c r="AA73" s="63" t="s">
        <v>158</v>
      </c>
      <c r="AB73" s="62">
        <v>459.7</v>
      </c>
      <c r="AC73" s="62">
        <v>16</v>
      </c>
      <c r="AD73">
        <v>0</v>
      </c>
      <c r="AE73" s="99" t="str">
        <f>IF(R73="","",IF(R73&gt;=Control!$D$4,"Y","N"))</f>
        <v>N</v>
      </c>
      <c r="AF73" s="99" t="str">
        <f>IF(S73="","",IF(M73&gt;=Control!$D$5,"Y","N"))</f>
        <v>N</v>
      </c>
      <c r="AG73" s="99" t="str">
        <f>IF(T73="","",IF(AB73&lt;=Control!$D$10,"Y","N"))</f>
        <v>Y</v>
      </c>
      <c r="AI73" s="110" t="str">
        <f>IF(X73="","",IF(X73&gt;=Control!$D$9,"Y","N"))</f>
        <v>N</v>
      </c>
      <c r="AK73" s="40" t="str">
        <f>IFERROR(INDEX(Assumptions!$D$92:$D$115,MATCH(C73,Assumptions!$B$92:$B$115,0)),"Low")</f>
        <v>Low</v>
      </c>
    </row>
    <row r="74" spans="2:37" x14ac:dyDescent="0.2">
      <c r="B74" s="62">
        <v>71</v>
      </c>
      <c r="C74" s="63" t="s">
        <v>157</v>
      </c>
      <c r="D74" s="63" t="s">
        <v>2648</v>
      </c>
      <c r="E74" s="62">
        <f>SUM(G74:I74)</f>
        <v>0</v>
      </c>
      <c r="F74" s="71">
        <f>SUMIFS('CBG Plants'!N:N,'CBG Plants'!F:F,D74,'CBG Plants'!L:L,"Completed")
+SUMIFS('CBG Plants'!N:N,'CBG Plants'!F:F,D74,'CBG Plants'!L:L,"Functional")+SUMIFS('CBG Plants'!N:N,'CBG Plants'!F:F,D74,'CBG Plants'!L:L,"Under Construction")+SUMIFS('CBG Plants'!N:N,'CBG Plants'!F:F,D74,'CBG Plants'!L:L,"Yet to start construction")</f>
        <v>0</v>
      </c>
      <c r="G74" s="62">
        <f>COUNTIFS('CBG Plants'!F:F,D74,'CBG Plants'!L:L,"Completed")
+COUNTIFS('CBG Plants'!F:F,D74,'CBG Plants'!L:L,"Functional")</f>
        <v>0</v>
      </c>
      <c r="H74" s="62">
        <f>COUNTIFS('CBG Plants'!F:F,D74,'CBG Plants'!L:L,"Under Construction")</f>
        <v>0</v>
      </c>
      <c r="I74" s="62">
        <f>COUNTIFS('CBG Plants'!F:F,D74,'CBG Plants'!L:L,"Yet to start construction")</f>
        <v>0</v>
      </c>
      <c r="J74" s="63"/>
      <c r="K74" s="63"/>
      <c r="L74" s="63"/>
      <c r="M74" s="62">
        <f t="shared" si="2"/>
        <v>273.52499999999998</v>
      </c>
      <c r="N74" s="62">
        <f t="shared" si="3"/>
        <v>273.52499999999998</v>
      </c>
      <c r="O74" s="62">
        <v>0</v>
      </c>
      <c r="P74" s="62">
        <v>157.5</v>
      </c>
      <c r="Q74" s="62">
        <v>116.02500000000001</v>
      </c>
      <c r="R74" s="62">
        <f>IFERROR(U74-F74,"")</f>
        <v>0</v>
      </c>
      <c r="S74" s="62">
        <f>IFERROR(T74*Assumptions!$C$4,"")</f>
        <v>0</v>
      </c>
      <c r="T74" s="62">
        <v>0</v>
      </c>
      <c r="U74" s="62">
        <f>IFERROR(S74*Assumptions!$C$5,"")+IFERROR(V74*Assumptions!$C$8*Assumptions!$C$5,"")</f>
        <v>0</v>
      </c>
      <c r="V74" s="62">
        <v>0</v>
      </c>
      <c r="W74" s="62">
        <f>IFERROR(ROUND(T74*(1+Assumptions!$C$7)^5,0),"")</f>
        <v>0</v>
      </c>
      <c r="X74" s="62">
        <f>IFERROR(ROUND(W74*Assumptions!$C$4*Assumptions!$C$6,4),"")+IFERROR(ROUND(Y74*Assumptions!$C$8*Assumptions!$C$6,4),"") - F74</f>
        <v>0</v>
      </c>
      <c r="Y74" s="62">
        <f>IFERROR(ROUND(V74*(1+Assumptions!$C$7)^5,0),"")</f>
        <v>0</v>
      </c>
      <c r="Z74" s="63" t="s">
        <v>153</v>
      </c>
      <c r="AA74" s="63" t="s">
        <v>158</v>
      </c>
      <c r="AB74" s="62">
        <v>205.7</v>
      </c>
      <c r="AC74" s="62">
        <v>16</v>
      </c>
      <c r="AD74">
        <v>0</v>
      </c>
      <c r="AE74" s="99" t="str">
        <f>IF(R74="","",IF(R74&gt;=Control!$D$4,"Y","N"))</f>
        <v>N</v>
      </c>
      <c r="AF74" s="99" t="str">
        <f>IF(S74="","",IF(M74&gt;=Control!$D$5,"Y","N"))</f>
        <v>Y</v>
      </c>
      <c r="AG74" s="99" t="str">
        <f>IF(T74="","",IF(AB74&lt;=Control!$D$10,"Y","N"))</f>
        <v>Y</v>
      </c>
      <c r="AI74" s="110" t="str">
        <f>IF(X74="","",IF(X74&gt;=Control!$D$9,"Y","N"))</f>
        <v>N</v>
      </c>
      <c r="AK74" s="40" t="str">
        <f>IFERROR(INDEX(Assumptions!$D$92:$D$115,MATCH(C74,Assumptions!$B$92:$B$115,0)),"Low")</f>
        <v>Low</v>
      </c>
    </row>
    <row r="75" spans="2:37" x14ac:dyDescent="0.2">
      <c r="B75" s="62">
        <v>72</v>
      </c>
      <c r="C75" s="63" t="s">
        <v>157</v>
      </c>
      <c r="D75" s="63" t="s">
        <v>1966</v>
      </c>
      <c r="E75" s="62">
        <f>SUM(G75:I75)</f>
        <v>2</v>
      </c>
      <c r="F75" s="71">
        <f>SUMIFS('CBG Plants'!N:N,'CBG Plants'!F:F,D75,'CBG Plants'!L:L,"Completed")
+SUMIFS('CBG Plants'!N:N,'CBG Plants'!F:F,D75,'CBG Plants'!L:L,"Functional")+SUMIFS('CBG Plants'!N:N,'CBG Plants'!F:F,D75,'CBG Plants'!L:L,"Under Construction")+SUMIFS('CBG Plants'!N:N,'CBG Plants'!F:F,D75,'CBG Plants'!L:L,"Yet to start construction")</f>
        <v>16.2</v>
      </c>
      <c r="G75" s="62">
        <f>COUNTIFS('CBG Plants'!F:F,D75,'CBG Plants'!L:L,"Completed")
+COUNTIFS('CBG Plants'!F:F,D75,'CBG Plants'!L:L,"Functional")</f>
        <v>0</v>
      </c>
      <c r="H75" s="62">
        <f>COUNTIFS('CBG Plants'!F:F,D75,'CBG Plants'!L:L,"Under Construction")</f>
        <v>0</v>
      </c>
      <c r="I75" s="62">
        <f>COUNTIFS('CBG Plants'!F:F,D75,'CBG Plants'!L:L,"Yet to start construction")</f>
        <v>2</v>
      </c>
      <c r="J75" s="63" t="s">
        <v>2649</v>
      </c>
      <c r="K75" s="63" t="s">
        <v>2650</v>
      </c>
      <c r="L75" s="63"/>
      <c r="M75" s="62">
        <f t="shared" si="2"/>
        <v>28.560000000000002</v>
      </c>
      <c r="N75" s="62">
        <f t="shared" si="3"/>
        <v>28.560000000000002</v>
      </c>
      <c r="O75" s="62">
        <v>0</v>
      </c>
      <c r="P75" s="62">
        <v>26.46</v>
      </c>
      <c r="Q75" s="62">
        <v>2.1</v>
      </c>
      <c r="R75" s="62">
        <f>IFERROR(U75-F75,"")</f>
        <v>-12.1851153</v>
      </c>
      <c r="S75" s="62">
        <f>IFERROR(T75*Assumptions!$C$4,"")</f>
        <v>127.5</v>
      </c>
      <c r="T75" s="62">
        <v>51</v>
      </c>
      <c r="U75" s="62">
        <f>IFERROR(S75*Assumptions!$C$5,"")+IFERROR(V75*Assumptions!$C$8*Assumptions!$C$5,"")</f>
        <v>4.0148846999999996</v>
      </c>
      <c r="V75" s="62">
        <v>18894</v>
      </c>
      <c r="W75" s="62">
        <f>IFERROR(ROUND(T75*(1+Assumptions!$C$7)^5,0),"")</f>
        <v>156</v>
      </c>
      <c r="X75" s="62">
        <f>IFERROR(ROUND(W75*Assumptions!$C$4*Assumptions!$C$6,4),"")+IFERROR(ROUND(Y75*Assumptions!$C$8*Assumptions!$C$6,4),"") - F75</f>
        <v>4.2658000000000023</v>
      </c>
      <c r="Y75" s="62">
        <f>IFERROR(ROUND(V75*(1+Assumptions!$C$7)^5,0),"")</f>
        <v>57660</v>
      </c>
      <c r="Z75" s="63" t="s">
        <v>153</v>
      </c>
      <c r="AA75" s="63" t="s">
        <v>158</v>
      </c>
      <c r="AB75" s="62">
        <v>506.1</v>
      </c>
      <c r="AC75" s="62">
        <v>16</v>
      </c>
      <c r="AD75">
        <v>0</v>
      </c>
      <c r="AE75" s="99" t="str">
        <f>IF(R75="","",IF(R75&gt;=Control!$D$4,"Y","N"))</f>
        <v>N</v>
      </c>
      <c r="AF75" s="99" t="str">
        <f>IF(S75="","",IF(M75&gt;=Control!$D$5,"Y","N"))</f>
        <v>N</v>
      </c>
      <c r="AG75" s="99" t="str">
        <f>IF(T75="","",IF(AB75&lt;=Control!$D$10,"Y","N"))</f>
        <v>Y</v>
      </c>
      <c r="AI75" s="110" t="str">
        <f>IF(X75="","",IF(X75&gt;=Control!$D$9,"Y","N"))</f>
        <v>N</v>
      </c>
      <c r="AK75" s="40" t="str">
        <f>IFERROR(INDEX(Assumptions!$D$92:$D$115,MATCH(C75,Assumptions!$B$92:$B$115,0)),"Low")</f>
        <v>Low</v>
      </c>
    </row>
    <row r="76" spans="2:37" x14ac:dyDescent="0.2">
      <c r="B76" s="62">
        <v>73</v>
      </c>
      <c r="C76" s="63" t="s">
        <v>157</v>
      </c>
      <c r="D76" s="63" t="s">
        <v>2651</v>
      </c>
      <c r="E76" s="62">
        <f>SUM(G76:I76)</f>
        <v>0</v>
      </c>
      <c r="F76" s="71">
        <f>SUMIFS('CBG Plants'!N:N,'CBG Plants'!F:F,D76,'CBG Plants'!L:L,"Completed")
+SUMIFS('CBG Plants'!N:N,'CBG Plants'!F:F,D76,'CBG Plants'!L:L,"Functional")+SUMIFS('CBG Plants'!N:N,'CBG Plants'!F:F,D76,'CBG Plants'!L:L,"Under Construction")+SUMIFS('CBG Plants'!N:N,'CBG Plants'!F:F,D76,'CBG Plants'!L:L,"Yet to start construction")</f>
        <v>0</v>
      </c>
      <c r="G76" s="62">
        <f>COUNTIFS('CBG Plants'!F:F,D76,'CBG Plants'!L:L,"Completed")
+COUNTIFS('CBG Plants'!F:F,D76,'CBG Plants'!L:L,"Functional")</f>
        <v>0</v>
      </c>
      <c r="H76" s="62">
        <f>COUNTIFS('CBG Plants'!F:F,D76,'CBG Plants'!L:L,"Under Construction")</f>
        <v>0</v>
      </c>
      <c r="I76" s="62">
        <f>COUNTIFS('CBG Plants'!F:F,D76,'CBG Plants'!L:L,"Yet to start construction")</f>
        <v>0</v>
      </c>
      <c r="J76" s="63"/>
      <c r="K76" s="63"/>
      <c r="L76" s="63"/>
      <c r="M76" s="62">
        <f t="shared" si="2"/>
        <v>241.07999999999998</v>
      </c>
      <c r="N76" s="62">
        <f t="shared" si="3"/>
        <v>241.07999999999998</v>
      </c>
      <c r="O76" s="62">
        <v>0</v>
      </c>
      <c r="P76" s="62">
        <v>236.88</v>
      </c>
      <c r="Q76" s="62">
        <v>4.2</v>
      </c>
      <c r="R76" s="62">
        <f>IFERROR(U76-F76,"")</f>
        <v>0</v>
      </c>
      <c r="S76" s="62">
        <f>IFERROR(T76*Assumptions!$C$4,"")</f>
        <v>0</v>
      </c>
      <c r="T76" s="62">
        <v>0</v>
      </c>
      <c r="U76" s="62">
        <f>IFERROR(S76*Assumptions!$C$5,"")+IFERROR(V76*Assumptions!$C$8*Assumptions!$C$5,"")</f>
        <v>0</v>
      </c>
      <c r="V76" s="62">
        <v>0</v>
      </c>
      <c r="W76" s="62">
        <f>IFERROR(ROUND(T76*(1+Assumptions!$C$7)^5,0),"")</f>
        <v>0</v>
      </c>
      <c r="X76" s="62">
        <f>IFERROR(ROUND(W76*Assumptions!$C$4*Assumptions!$C$6,4),"")+IFERROR(ROUND(Y76*Assumptions!$C$8*Assumptions!$C$6,4),"") - F76</f>
        <v>0</v>
      </c>
      <c r="Y76" s="62">
        <f>IFERROR(ROUND(V76*(1+Assumptions!$C$7)^5,0),"")</f>
        <v>0</v>
      </c>
      <c r="Z76" s="63" t="s">
        <v>153</v>
      </c>
      <c r="AA76" s="63" t="s">
        <v>158</v>
      </c>
      <c r="AB76" s="62">
        <v>26.1</v>
      </c>
      <c r="AC76" s="62">
        <v>16</v>
      </c>
      <c r="AD76">
        <v>0</v>
      </c>
      <c r="AE76" s="99" t="str">
        <f>IF(R76="","",IF(R76&gt;=Control!$D$4,"Y","N"))</f>
        <v>N</v>
      </c>
      <c r="AF76" s="99" t="str">
        <f>IF(S76="","",IF(M76&gt;=Control!$D$5,"Y","N"))</f>
        <v>Y</v>
      </c>
      <c r="AG76" s="99" t="str">
        <f>IF(T76="","",IF(AB76&lt;=Control!$D$10,"Y","N"))</f>
        <v>Y</v>
      </c>
      <c r="AI76" s="110" t="str">
        <f>IF(X76="","",IF(X76&gt;=Control!$D$9,"Y","N"))</f>
        <v>N</v>
      </c>
      <c r="AK76" s="40" t="str">
        <f>IFERROR(INDEX(Assumptions!$D$92:$D$115,MATCH(C76,Assumptions!$B$92:$B$115,0)),"Low")</f>
        <v>Low</v>
      </c>
    </row>
    <row r="77" spans="2:37" x14ac:dyDescent="0.2">
      <c r="B77" s="62">
        <v>74</v>
      </c>
      <c r="C77" s="63" t="s">
        <v>157</v>
      </c>
      <c r="D77" s="63" t="s">
        <v>1967</v>
      </c>
      <c r="E77" s="62">
        <f>SUM(G77:I77)</f>
        <v>9</v>
      </c>
      <c r="F77" s="71">
        <f>SUMIFS('CBG Plants'!N:N,'CBG Plants'!F:F,D77,'CBG Plants'!L:L,"Completed")
+SUMIFS('CBG Plants'!N:N,'CBG Plants'!F:F,D77,'CBG Plants'!L:L,"Functional")+SUMIFS('CBG Plants'!N:N,'CBG Plants'!F:F,D77,'CBG Plants'!L:L,"Under Construction")+SUMIFS('CBG Plants'!N:N,'CBG Plants'!F:F,D77,'CBG Plants'!L:L,"Yet to start construction")</f>
        <v>116</v>
      </c>
      <c r="G77" s="62">
        <f>COUNTIFS('CBG Plants'!F:F,D77,'CBG Plants'!L:L,"Completed")
+COUNTIFS('CBG Plants'!F:F,D77,'CBG Plants'!L:L,"Functional")</f>
        <v>1</v>
      </c>
      <c r="H77" s="62">
        <f>COUNTIFS('CBG Plants'!F:F,D77,'CBG Plants'!L:L,"Under Construction")</f>
        <v>2</v>
      </c>
      <c r="I77" s="62">
        <f>COUNTIFS('CBG Plants'!F:F,D77,'CBG Plants'!L:L,"Yet to start construction")</f>
        <v>6</v>
      </c>
      <c r="J77" s="63" t="s">
        <v>2652</v>
      </c>
      <c r="K77" s="63" t="s">
        <v>2653</v>
      </c>
      <c r="L77" s="63" t="s">
        <v>2654</v>
      </c>
      <c r="M77" s="62">
        <f t="shared" si="2"/>
        <v>266.64</v>
      </c>
      <c r="N77" s="62">
        <f t="shared" si="3"/>
        <v>288.53999999999996</v>
      </c>
      <c r="O77" s="62">
        <v>0</v>
      </c>
      <c r="P77" s="62">
        <v>248.64</v>
      </c>
      <c r="Q77" s="62">
        <v>39.9</v>
      </c>
      <c r="R77" s="62">
        <f>IFERROR(U77-F77,"")</f>
        <v>-114.298907</v>
      </c>
      <c r="S77" s="62">
        <f>IFERROR(T77*Assumptions!$C$4,"")</f>
        <v>40</v>
      </c>
      <c r="T77" s="62">
        <v>16</v>
      </c>
      <c r="U77" s="62">
        <f>IFERROR(S77*Assumptions!$C$5,"")+IFERROR(V77*Assumptions!$C$8*Assumptions!$C$5,"")</f>
        <v>1.701093</v>
      </c>
      <c r="V77" s="62">
        <v>49860</v>
      </c>
      <c r="W77" s="62">
        <f>IFERROR(ROUND(T77*(1+Assumptions!$C$7)^5,0),"")</f>
        <v>49</v>
      </c>
      <c r="X77" s="62">
        <f>IFERROR(ROUND(W77*Assumptions!$C$4*Assumptions!$C$6,4),"")+IFERROR(ROUND(Y77*Assumptions!$C$8*Assumptions!$C$6,4),"") - F77</f>
        <v>-107.3263</v>
      </c>
      <c r="Y77" s="62">
        <f>IFERROR(ROUND(V77*(1+Assumptions!$C$7)^5,0),"")</f>
        <v>152161</v>
      </c>
      <c r="Z77" s="63" t="s">
        <v>153</v>
      </c>
      <c r="AA77" s="63" t="s">
        <v>158</v>
      </c>
      <c r="AB77" s="62">
        <v>55.9</v>
      </c>
      <c r="AC77" s="62">
        <v>16</v>
      </c>
      <c r="AD77">
        <v>60</v>
      </c>
      <c r="AE77" s="99" t="str">
        <f>IF(R77="","",IF(R77&gt;=Control!$D$4,"Y","N"))</f>
        <v>N</v>
      </c>
      <c r="AF77" s="99" t="str">
        <f>IF(S77="","",IF(M77&gt;=Control!$D$5,"Y","N"))</f>
        <v>Y</v>
      </c>
      <c r="AG77" s="99" t="str">
        <f>IF(T77="","",IF(AB77&lt;=Control!$D$10,"Y","N"))</f>
        <v>Y</v>
      </c>
      <c r="AI77" s="110" t="str">
        <f>IF(X77="","",IF(X77&gt;=Control!$D$9,"Y","N"))</f>
        <v>N</v>
      </c>
      <c r="AK77" s="40" t="str">
        <f>IFERROR(INDEX(Assumptions!$D$92:$D$115,MATCH(C77,Assumptions!$B$92:$B$115,0)),"Low")</f>
        <v>Low</v>
      </c>
    </row>
    <row r="78" spans="2:37" x14ac:dyDescent="0.2">
      <c r="B78" s="62">
        <v>75</v>
      </c>
      <c r="C78" s="63" t="s">
        <v>157</v>
      </c>
      <c r="D78" s="63" t="s">
        <v>2655</v>
      </c>
      <c r="E78" s="62">
        <f>SUM(G78:I78)</f>
        <v>2</v>
      </c>
      <c r="F78" s="71">
        <f>SUMIFS('CBG Plants'!N:N,'CBG Plants'!F:F,D78,'CBG Plants'!L:L,"Completed")
+SUMIFS('CBG Plants'!N:N,'CBG Plants'!F:F,D78,'CBG Plants'!L:L,"Functional")+SUMIFS('CBG Plants'!N:N,'CBG Plants'!F:F,D78,'CBG Plants'!L:L,"Under Construction")+SUMIFS('CBG Plants'!N:N,'CBG Plants'!F:F,D78,'CBG Plants'!L:L,"Yet to start construction")</f>
        <v>23</v>
      </c>
      <c r="G78" s="62">
        <f>COUNTIFS('CBG Plants'!F:F,D78,'CBG Plants'!L:L,"Completed")
+COUNTIFS('CBG Plants'!F:F,D78,'CBG Plants'!L:L,"Functional")</f>
        <v>0</v>
      </c>
      <c r="H78" s="62">
        <f>COUNTIFS('CBG Plants'!F:F,D78,'CBG Plants'!L:L,"Under Construction")</f>
        <v>0</v>
      </c>
      <c r="I78" s="62">
        <f>COUNTIFS('CBG Plants'!F:F,D78,'CBG Plants'!L:L,"Yet to start construction")</f>
        <v>2</v>
      </c>
      <c r="J78" s="63" t="s">
        <v>2656</v>
      </c>
      <c r="K78" s="63" t="s">
        <v>2657</v>
      </c>
      <c r="L78" s="63"/>
      <c r="M78" s="62">
        <f t="shared" si="2"/>
        <v>313.32</v>
      </c>
      <c r="N78" s="62">
        <f t="shared" si="3"/>
        <v>313.32</v>
      </c>
      <c r="O78" s="62">
        <v>0</v>
      </c>
      <c r="P78" s="62">
        <v>204.12</v>
      </c>
      <c r="Q78" s="62">
        <v>109.2</v>
      </c>
      <c r="R78" s="62">
        <f>IFERROR(U78-F78,"")</f>
        <v>-23</v>
      </c>
      <c r="S78" s="62">
        <f>IFERROR(T78*Assumptions!$C$4,"")</f>
        <v>0</v>
      </c>
      <c r="T78" s="62">
        <v>0</v>
      </c>
      <c r="U78" s="62">
        <f>IFERROR(S78*Assumptions!$C$5,"")+IFERROR(V78*Assumptions!$C$8*Assumptions!$C$5,"")</f>
        <v>0</v>
      </c>
      <c r="V78" s="62">
        <v>0</v>
      </c>
      <c r="W78" s="62">
        <f>IFERROR(ROUND(T78*(1+Assumptions!$C$7)^5,0),"")</f>
        <v>0</v>
      </c>
      <c r="X78" s="62">
        <f>IFERROR(ROUND(W78*Assumptions!$C$4*Assumptions!$C$6,4),"")+IFERROR(ROUND(Y78*Assumptions!$C$8*Assumptions!$C$6,4),"") - F78</f>
        <v>-23</v>
      </c>
      <c r="Y78" s="62">
        <f>IFERROR(ROUND(V78*(1+Assumptions!$C$7)^5,0),"")</f>
        <v>0</v>
      </c>
      <c r="Z78" s="63" t="s">
        <v>153</v>
      </c>
      <c r="AA78" s="63" t="s">
        <v>158</v>
      </c>
      <c r="AB78" s="62">
        <v>113</v>
      </c>
      <c r="AC78" s="62">
        <v>16</v>
      </c>
      <c r="AD78">
        <v>0</v>
      </c>
      <c r="AE78" s="99" t="str">
        <f>IF(R78="","",IF(R78&gt;=Control!$D$4,"Y","N"))</f>
        <v>N</v>
      </c>
      <c r="AF78" s="99" t="str">
        <f>IF(S78="","",IF(M78&gt;=Control!$D$5,"Y","N"))</f>
        <v>Y</v>
      </c>
      <c r="AG78" s="99" t="str">
        <f>IF(T78="","",IF(AB78&lt;=Control!$D$10,"Y","N"))</f>
        <v>Y</v>
      </c>
      <c r="AI78" s="110" t="str">
        <f>IF(X78="","",IF(X78&gt;=Control!$D$9,"Y","N"))</f>
        <v>N</v>
      </c>
      <c r="AK78" s="40" t="str">
        <f>IFERROR(INDEX(Assumptions!$D$92:$D$115,MATCH(C78,Assumptions!$B$92:$B$115,0)),"Low")</f>
        <v>Low</v>
      </c>
    </row>
    <row r="79" spans="2:37" x14ac:dyDescent="0.2">
      <c r="B79" s="62">
        <v>76</v>
      </c>
      <c r="C79" s="63" t="s">
        <v>157</v>
      </c>
      <c r="D79" s="63" t="s">
        <v>1968</v>
      </c>
      <c r="E79" s="62">
        <f>SUM(G79:I79)</f>
        <v>2</v>
      </c>
      <c r="F79" s="71">
        <f>SUMIFS('CBG Plants'!N:N,'CBG Plants'!F:F,D79,'CBG Plants'!L:L,"Completed")
+SUMIFS('CBG Plants'!N:N,'CBG Plants'!F:F,D79,'CBG Plants'!L:L,"Functional")+SUMIFS('CBG Plants'!N:N,'CBG Plants'!F:F,D79,'CBG Plants'!L:L,"Under Construction")+SUMIFS('CBG Plants'!N:N,'CBG Plants'!F:F,D79,'CBG Plants'!L:L,"Yet to start construction")</f>
        <v>14</v>
      </c>
      <c r="G79" s="62">
        <f>COUNTIFS('CBG Plants'!F:F,D79,'CBG Plants'!L:L,"Completed")
+COUNTIFS('CBG Plants'!F:F,D79,'CBG Plants'!L:L,"Functional")</f>
        <v>0</v>
      </c>
      <c r="H79" s="62">
        <f>COUNTIFS('CBG Plants'!F:F,D79,'CBG Plants'!L:L,"Under Construction")</f>
        <v>0</v>
      </c>
      <c r="I79" s="62">
        <f>COUNTIFS('CBG Plants'!F:F,D79,'CBG Plants'!L:L,"Yet to start construction")</f>
        <v>2</v>
      </c>
      <c r="J79" s="63" t="s">
        <v>2658</v>
      </c>
      <c r="K79" s="63" t="s">
        <v>2659</v>
      </c>
      <c r="L79" s="63"/>
      <c r="M79" s="62">
        <f t="shared" si="2"/>
        <v>199.185</v>
      </c>
      <c r="N79" s="62">
        <f t="shared" si="3"/>
        <v>199.185</v>
      </c>
      <c r="O79" s="62">
        <v>0</v>
      </c>
      <c r="P79" s="62">
        <v>89.46</v>
      </c>
      <c r="Q79" s="62">
        <v>109.72499999999999</v>
      </c>
      <c r="R79" s="62">
        <f>IFERROR(U79-F79,"")</f>
        <v>-13.022186</v>
      </c>
      <c r="S79" s="62">
        <f>IFERROR(T79*Assumptions!$C$4,"")</f>
        <v>32.5</v>
      </c>
      <c r="T79" s="62">
        <v>13</v>
      </c>
      <c r="U79" s="62">
        <f>IFERROR(S79*Assumptions!$C$5,"")+IFERROR(V79*Assumptions!$C$8*Assumptions!$C$5,"")</f>
        <v>0.97781399999999996</v>
      </c>
      <c r="V79" s="62">
        <v>280</v>
      </c>
      <c r="W79" s="62">
        <f>IFERROR(ROUND(T79*(1+Assumptions!$C$7)^5,0),"")</f>
        <v>40</v>
      </c>
      <c r="X79" s="62">
        <f>IFERROR(ROUND(W79*Assumptions!$C$4*Assumptions!$C$6,4),"")+IFERROR(ROUND(Y79*Assumptions!$C$8*Assumptions!$C$6,4),"") - F79</f>
        <v>-8.9856999999999996</v>
      </c>
      <c r="Y79" s="62">
        <f>IFERROR(ROUND(V79*(1+Assumptions!$C$7)^5,0),"")</f>
        <v>854</v>
      </c>
      <c r="Z79" s="63" t="s">
        <v>153</v>
      </c>
      <c r="AA79" s="63" t="s">
        <v>158</v>
      </c>
      <c r="AB79" s="62">
        <v>187.9</v>
      </c>
      <c r="AC79" s="62">
        <v>16</v>
      </c>
      <c r="AD79">
        <v>0</v>
      </c>
      <c r="AE79" s="99" t="str">
        <f>IF(R79="","",IF(R79&gt;=Control!$D$4,"Y","N"))</f>
        <v>N</v>
      </c>
      <c r="AF79" s="99" t="str">
        <f>IF(S79="","",IF(M79&gt;=Control!$D$5,"Y","N"))</f>
        <v>Y</v>
      </c>
      <c r="AG79" s="99" t="str">
        <f>IF(T79="","",IF(AB79&lt;=Control!$D$10,"Y","N"))</f>
        <v>Y</v>
      </c>
      <c r="AI79" s="110" t="str">
        <f>IF(X79="","",IF(X79&gt;=Control!$D$9,"Y","N"))</f>
        <v>N</v>
      </c>
      <c r="AK79" s="40" t="str">
        <f>IFERROR(INDEX(Assumptions!$D$92:$D$115,MATCH(C79,Assumptions!$B$92:$B$115,0)),"Low")</f>
        <v>Low</v>
      </c>
    </row>
    <row r="80" spans="2:37" x14ac:dyDescent="0.2">
      <c r="B80" s="62">
        <v>77</v>
      </c>
      <c r="C80" s="63" t="s">
        <v>157</v>
      </c>
      <c r="D80" s="63" t="s">
        <v>280</v>
      </c>
      <c r="E80" s="62">
        <f>SUM(G80:I80)</f>
        <v>6</v>
      </c>
      <c r="F80" s="71">
        <f>SUMIFS('CBG Plants'!N:N,'CBG Plants'!F:F,D80,'CBG Plants'!L:L,"Completed")
+SUMIFS('CBG Plants'!N:N,'CBG Plants'!F:F,D80,'CBG Plants'!L:L,"Functional")+SUMIFS('CBG Plants'!N:N,'CBG Plants'!F:F,D80,'CBG Plants'!L:L,"Under Construction")+SUMIFS('CBG Plants'!N:N,'CBG Plants'!F:F,D80,'CBG Plants'!L:L,"Yet to start construction")</f>
        <v>133.5</v>
      </c>
      <c r="G80" s="62">
        <f>COUNTIFS('CBG Plants'!F:F,D80,'CBG Plants'!L:L,"Completed")
+COUNTIFS('CBG Plants'!F:F,D80,'CBG Plants'!L:L,"Functional")</f>
        <v>1</v>
      </c>
      <c r="H80" s="62">
        <f>COUNTIFS('CBG Plants'!F:F,D80,'CBG Plants'!L:L,"Under Construction")</f>
        <v>4</v>
      </c>
      <c r="I80" s="62">
        <f>COUNTIFS('CBG Plants'!F:F,D80,'CBG Plants'!L:L,"Yet to start construction")</f>
        <v>1</v>
      </c>
      <c r="J80" s="63" t="s">
        <v>2660</v>
      </c>
      <c r="K80" s="63" t="s">
        <v>2661</v>
      </c>
      <c r="L80" s="63" t="s">
        <v>2662</v>
      </c>
      <c r="M80" s="62">
        <f t="shared" si="2"/>
        <v>198.57499999999996</v>
      </c>
      <c r="N80" s="62">
        <f t="shared" si="3"/>
        <v>293.47499999999997</v>
      </c>
      <c r="O80" s="62">
        <v>0</v>
      </c>
      <c r="P80" s="62">
        <v>287.7</v>
      </c>
      <c r="Q80" s="62">
        <v>5.7750000000000004</v>
      </c>
      <c r="R80" s="62">
        <f>IFERROR(U80-F80,"")</f>
        <v>-131.82974100000001</v>
      </c>
      <c r="S80" s="62">
        <f>IFERROR(T80*Assumptions!$C$4,"")</f>
        <v>32.5</v>
      </c>
      <c r="T80" s="62">
        <v>13</v>
      </c>
      <c r="U80" s="62">
        <f>IFERROR(S80*Assumptions!$C$5,"")+IFERROR(V80*Assumptions!$C$8*Assumptions!$C$5,"")</f>
        <v>1.6702589999999999</v>
      </c>
      <c r="V80" s="62">
        <v>69180</v>
      </c>
      <c r="W80" s="62">
        <f>IFERROR(ROUND(T80*(1+Assumptions!$C$7)^5,0),"")</f>
        <v>40</v>
      </c>
      <c r="X80" s="62">
        <f>IFERROR(ROUND(W80*Assumptions!$C$4*Assumptions!$C$6,4),"")+IFERROR(ROUND(Y80*Assumptions!$C$8*Assumptions!$C$6,4),"") - F80</f>
        <v>-124.9637</v>
      </c>
      <c r="Y80" s="62">
        <f>IFERROR(ROUND(V80*(1+Assumptions!$C$7)^5,0),"")</f>
        <v>211121</v>
      </c>
      <c r="Z80" s="63" t="s">
        <v>153</v>
      </c>
      <c r="AA80" s="63" t="s">
        <v>158</v>
      </c>
      <c r="AB80" s="62">
        <v>19.2</v>
      </c>
      <c r="AC80" s="62">
        <v>16</v>
      </c>
      <c r="AD80">
        <v>260</v>
      </c>
      <c r="AE80" s="99" t="str">
        <f>IF(R80="","",IF(R80&gt;=Control!$D$4,"Y","N"))</f>
        <v>N</v>
      </c>
      <c r="AF80" s="99" t="str">
        <f>IF(S80="","",IF(M80&gt;=Control!$D$5,"Y","N"))</f>
        <v>Y</v>
      </c>
      <c r="AG80" s="99" t="str">
        <f>IF(T80="","",IF(AB80&lt;=Control!$D$10,"Y","N"))</f>
        <v>Y</v>
      </c>
      <c r="AI80" s="110" t="str">
        <f>IF(X80="","",IF(X80&gt;=Control!$D$9,"Y","N"))</f>
        <v>N</v>
      </c>
      <c r="AK80" s="40" t="str">
        <f>IFERROR(INDEX(Assumptions!$D$92:$D$115,MATCH(C80,Assumptions!$B$92:$B$115,0)),"Low")</f>
        <v>Low</v>
      </c>
    </row>
    <row r="81" spans="2:37" x14ac:dyDescent="0.2">
      <c r="B81" s="62">
        <v>78</v>
      </c>
      <c r="C81" s="63" t="s">
        <v>157</v>
      </c>
      <c r="D81" s="63" t="s">
        <v>1969</v>
      </c>
      <c r="E81" s="62">
        <f>SUM(G81:I81)</f>
        <v>1</v>
      </c>
      <c r="F81" s="71">
        <f>SUMIFS('CBG Plants'!N:N,'CBG Plants'!F:F,D81,'CBG Plants'!L:L,"Completed")
+SUMIFS('CBG Plants'!N:N,'CBG Plants'!F:F,D81,'CBG Plants'!L:L,"Functional")+SUMIFS('CBG Plants'!N:N,'CBG Plants'!F:F,D81,'CBG Plants'!L:L,"Under Construction")+SUMIFS('CBG Plants'!N:N,'CBG Plants'!F:F,D81,'CBG Plants'!L:L,"Yet to start construction")</f>
        <v>12</v>
      </c>
      <c r="G81" s="62">
        <f>COUNTIFS('CBG Plants'!F:F,D81,'CBG Plants'!L:L,"Completed")
+COUNTIFS('CBG Plants'!F:F,D81,'CBG Plants'!L:L,"Functional")</f>
        <v>0</v>
      </c>
      <c r="H81" s="62">
        <f>COUNTIFS('CBG Plants'!F:F,D81,'CBG Plants'!L:L,"Under Construction")</f>
        <v>0</v>
      </c>
      <c r="I81" s="62">
        <f>COUNTIFS('CBG Plants'!F:F,D81,'CBG Plants'!L:L,"Yet to start construction")</f>
        <v>1</v>
      </c>
      <c r="J81" s="63" t="s">
        <v>2663</v>
      </c>
      <c r="K81" s="63"/>
      <c r="L81" s="63"/>
      <c r="M81" s="62">
        <f t="shared" si="2"/>
        <v>278.67</v>
      </c>
      <c r="N81" s="62">
        <f t="shared" si="3"/>
        <v>278.67</v>
      </c>
      <c r="O81" s="62">
        <v>0</v>
      </c>
      <c r="P81" s="62">
        <v>254.52</v>
      </c>
      <c r="Q81" s="62">
        <v>24.15</v>
      </c>
      <c r="R81" s="62">
        <f>IFERROR(U81-F81,"")</f>
        <v>-9.2922086999999998</v>
      </c>
      <c r="S81" s="62">
        <f>IFERROR(T81*Assumptions!$C$4,"")</f>
        <v>80</v>
      </c>
      <c r="T81" s="62">
        <v>32</v>
      </c>
      <c r="U81" s="62">
        <f>IFERROR(S81*Assumptions!$C$5,"")+IFERROR(V81*Assumptions!$C$8*Assumptions!$C$5,"")</f>
        <v>2.7077912999999998</v>
      </c>
      <c r="V81" s="62">
        <v>30626</v>
      </c>
      <c r="W81" s="62">
        <f>IFERROR(ROUND(T81*(1+Assumptions!$C$7)^5,0),"")</f>
        <v>98</v>
      </c>
      <c r="X81" s="62">
        <f>IFERROR(ROUND(W81*Assumptions!$C$4*Assumptions!$C$6,4),"")+IFERROR(ROUND(Y81*Assumptions!$C$8*Assumptions!$C$6,4),"") - F81</f>
        <v>1.8155000000000001</v>
      </c>
      <c r="Y81" s="62">
        <f>IFERROR(ROUND(V81*(1+Assumptions!$C$7)^5,0),"")</f>
        <v>93463</v>
      </c>
      <c r="Z81" s="63" t="s">
        <v>153</v>
      </c>
      <c r="AA81" s="63" t="s">
        <v>158</v>
      </c>
      <c r="AB81" s="62">
        <v>132.5</v>
      </c>
      <c r="AC81" s="62">
        <v>16</v>
      </c>
      <c r="AD81">
        <v>0</v>
      </c>
      <c r="AE81" s="99" t="str">
        <f>IF(R81="","",IF(R81&gt;=Control!$D$4,"Y","N"))</f>
        <v>N</v>
      </c>
      <c r="AF81" s="99" t="str">
        <f>IF(S81="","",IF(M81&gt;=Control!$D$5,"Y","N"))</f>
        <v>Y</v>
      </c>
      <c r="AG81" s="99" t="str">
        <f>IF(T81="","",IF(AB81&lt;=Control!$D$10,"Y","N"))</f>
        <v>Y</v>
      </c>
      <c r="AI81" s="110" t="str">
        <f>IF(X81="","",IF(X81&gt;=Control!$D$9,"Y","N"))</f>
        <v>N</v>
      </c>
      <c r="AK81" s="40" t="str">
        <f>IFERROR(INDEX(Assumptions!$D$92:$D$115,MATCH(C81,Assumptions!$B$92:$B$115,0)),"Low")</f>
        <v>Low</v>
      </c>
    </row>
    <row r="82" spans="2:37" x14ac:dyDescent="0.2">
      <c r="B82" s="62">
        <v>79</v>
      </c>
      <c r="C82" s="63" t="s">
        <v>157</v>
      </c>
      <c r="D82" s="63" t="s">
        <v>1970</v>
      </c>
      <c r="E82" s="62">
        <f>SUM(G82:I82)</f>
        <v>3</v>
      </c>
      <c r="F82" s="71">
        <f>SUMIFS('CBG Plants'!N:N,'CBG Plants'!F:F,D82,'CBG Plants'!L:L,"Completed")
+SUMIFS('CBG Plants'!N:N,'CBG Plants'!F:F,D82,'CBG Plants'!L:L,"Functional")+SUMIFS('CBG Plants'!N:N,'CBG Plants'!F:F,D82,'CBG Plants'!L:L,"Under Construction")+SUMIFS('CBG Plants'!N:N,'CBG Plants'!F:F,D82,'CBG Plants'!L:L,"Yet to start construction")</f>
        <v>41.85</v>
      </c>
      <c r="G82" s="62">
        <f>COUNTIFS('CBG Plants'!F:F,D82,'CBG Plants'!L:L,"Completed")
+COUNTIFS('CBG Plants'!F:F,D82,'CBG Plants'!L:L,"Functional")</f>
        <v>1</v>
      </c>
      <c r="H82" s="62">
        <f>COUNTIFS('CBG Plants'!F:F,D82,'CBG Plants'!L:L,"Under Construction")</f>
        <v>1</v>
      </c>
      <c r="I82" s="62">
        <f>COUNTIFS('CBG Plants'!F:F,D82,'CBG Plants'!L:L,"Yet to start construction")</f>
        <v>1</v>
      </c>
      <c r="J82" s="63" t="s">
        <v>2664</v>
      </c>
      <c r="K82" s="63" t="s">
        <v>2665</v>
      </c>
      <c r="L82" s="63" t="s">
        <v>2666</v>
      </c>
      <c r="M82" s="62">
        <f t="shared" si="2"/>
        <v>52.13</v>
      </c>
      <c r="N82" s="62">
        <f t="shared" si="3"/>
        <v>59.43</v>
      </c>
      <c r="O82" s="62">
        <v>0</v>
      </c>
      <c r="P82" s="62">
        <v>24.78</v>
      </c>
      <c r="Q82" s="62">
        <v>34.65</v>
      </c>
      <c r="R82" s="62">
        <f>IFERROR(U82-F82,"")</f>
        <v>-40.872185999999999</v>
      </c>
      <c r="S82" s="62">
        <f>IFERROR(T82*Assumptions!$C$4,"")</f>
        <v>32.5</v>
      </c>
      <c r="T82" s="62">
        <v>13</v>
      </c>
      <c r="U82" s="62">
        <f>IFERROR(S82*Assumptions!$C$5,"")+IFERROR(V82*Assumptions!$C$8*Assumptions!$C$5,"")</f>
        <v>0.97781399999999996</v>
      </c>
      <c r="V82" s="62">
        <v>280</v>
      </c>
      <c r="W82" s="62">
        <f>IFERROR(ROUND(T82*(1+Assumptions!$C$7)^5,0),"")</f>
        <v>40</v>
      </c>
      <c r="X82" s="62">
        <f>IFERROR(ROUND(W82*Assumptions!$C$4*Assumptions!$C$6,4),"")+IFERROR(ROUND(Y82*Assumptions!$C$8*Assumptions!$C$6,4),"") - F82</f>
        <v>-36.835700000000003</v>
      </c>
      <c r="Y82" s="62">
        <f>IFERROR(ROUND(V82*(1+Assumptions!$C$7)^5,0),"")</f>
        <v>854</v>
      </c>
      <c r="Z82" s="63" t="s">
        <v>153</v>
      </c>
      <c r="AA82" s="63" t="s">
        <v>158</v>
      </c>
      <c r="AB82" s="62">
        <v>509.7</v>
      </c>
      <c r="AC82" s="62">
        <v>16</v>
      </c>
      <c r="AD82">
        <v>20</v>
      </c>
      <c r="AE82" s="99" t="str">
        <f>IF(R82="","",IF(R82&gt;=Control!$D$4,"Y","N"))</f>
        <v>N</v>
      </c>
      <c r="AF82" s="99" t="str">
        <f>IF(S82="","",IF(M82&gt;=Control!$D$5,"Y","N"))</f>
        <v>Y</v>
      </c>
      <c r="AG82" s="99" t="str">
        <f>IF(T82="","",IF(AB82&lt;=Control!$D$10,"Y","N"))</f>
        <v>Y</v>
      </c>
      <c r="AI82" s="110" t="str">
        <f>IF(X82="","",IF(X82&gt;=Control!$D$9,"Y","N"))</f>
        <v>N</v>
      </c>
      <c r="AK82" s="40" t="str">
        <f>IFERROR(INDEX(Assumptions!$D$92:$D$115,MATCH(C82,Assumptions!$B$92:$B$115,0)),"Low")</f>
        <v>Low</v>
      </c>
    </row>
    <row r="83" spans="2:37" x14ac:dyDescent="0.2">
      <c r="B83" s="62">
        <v>80</v>
      </c>
      <c r="C83" s="63" t="s">
        <v>157</v>
      </c>
      <c r="D83" s="63" t="s">
        <v>2667</v>
      </c>
      <c r="E83" s="62">
        <f>SUM(G83:I83)</f>
        <v>2</v>
      </c>
      <c r="F83" s="71">
        <f>SUMIFS('CBG Plants'!N:N,'CBG Plants'!F:F,D83,'CBG Plants'!L:L,"Completed")
+SUMIFS('CBG Plants'!N:N,'CBG Plants'!F:F,D83,'CBG Plants'!L:L,"Functional")+SUMIFS('CBG Plants'!N:N,'CBG Plants'!F:F,D83,'CBG Plants'!L:L,"Under Construction")+SUMIFS('CBG Plants'!N:N,'CBG Plants'!F:F,D83,'CBG Plants'!L:L,"Yet to start construction")</f>
        <v>22</v>
      </c>
      <c r="G83" s="62">
        <f>COUNTIFS('CBG Plants'!F:F,D83,'CBG Plants'!L:L,"Completed")
+COUNTIFS('CBG Plants'!F:F,D83,'CBG Plants'!L:L,"Functional")</f>
        <v>0</v>
      </c>
      <c r="H83" s="62">
        <f>COUNTIFS('CBG Plants'!F:F,D83,'CBG Plants'!L:L,"Under Construction")</f>
        <v>0</v>
      </c>
      <c r="I83" s="62">
        <f>COUNTIFS('CBG Plants'!F:F,D83,'CBG Plants'!L:L,"Yet to start construction")</f>
        <v>2</v>
      </c>
      <c r="J83" s="63" t="s">
        <v>2668</v>
      </c>
      <c r="K83" s="63" t="s">
        <v>2669</v>
      </c>
      <c r="L83" s="63"/>
      <c r="M83" s="62">
        <f t="shared" si="2"/>
        <v>360.255</v>
      </c>
      <c r="N83" s="62">
        <f t="shared" si="3"/>
        <v>360.255</v>
      </c>
      <c r="O83" s="62">
        <v>0</v>
      </c>
      <c r="P83" s="62">
        <v>184.38</v>
      </c>
      <c r="Q83" s="62">
        <v>175.875</v>
      </c>
      <c r="R83" s="62">
        <f>IFERROR(U83-F83,"")</f>
        <v>-22</v>
      </c>
      <c r="S83" s="62">
        <f>IFERROR(T83*Assumptions!$C$4,"")</f>
        <v>0</v>
      </c>
      <c r="T83" s="62">
        <v>0</v>
      </c>
      <c r="U83" s="62">
        <f>IFERROR(S83*Assumptions!$C$5,"")+IFERROR(V83*Assumptions!$C$8*Assumptions!$C$5,"")</f>
        <v>0</v>
      </c>
      <c r="V83" s="62">
        <v>0</v>
      </c>
      <c r="W83" s="62">
        <f>IFERROR(ROUND(T83*(1+Assumptions!$C$7)^5,0),"")</f>
        <v>0</v>
      </c>
      <c r="X83" s="62">
        <f>IFERROR(ROUND(W83*Assumptions!$C$4*Assumptions!$C$6,4),"")+IFERROR(ROUND(Y83*Assumptions!$C$8*Assumptions!$C$6,4),"") - F83</f>
        <v>-22</v>
      </c>
      <c r="Y83" s="62">
        <f>IFERROR(ROUND(V83*(1+Assumptions!$C$7)^5,0),"")</f>
        <v>0</v>
      </c>
      <c r="Z83" s="63" t="s">
        <v>153</v>
      </c>
      <c r="AA83" s="63" t="s">
        <v>158</v>
      </c>
      <c r="AB83" s="62">
        <v>425.6</v>
      </c>
      <c r="AC83" s="62">
        <v>16</v>
      </c>
      <c r="AD83">
        <v>0</v>
      </c>
      <c r="AE83" s="99" t="str">
        <f>IF(R83="","",IF(R83&gt;=Control!$D$4,"Y","N"))</f>
        <v>N</v>
      </c>
      <c r="AF83" s="99" t="str">
        <f>IF(S83="","",IF(M83&gt;=Control!$D$5,"Y","N"))</f>
        <v>Y</v>
      </c>
      <c r="AG83" s="99" t="str">
        <f>IF(T83="","",IF(AB83&lt;=Control!$D$10,"Y","N"))</f>
        <v>Y</v>
      </c>
      <c r="AI83" s="110" t="str">
        <f>IF(X83="","",IF(X83&gt;=Control!$D$9,"Y","N"))</f>
        <v>N</v>
      </c>
      <c r="AK83" s="40" t="str">
        <f>IFERROR(INDEX(Assumptions!$D$92:$D$115,MATCH(C83,Assumptions!$B$92:$B$115,0)),"Low")</f>
        <v>Low</v>
      </c>
    </row>
    <row r="84" spans="2:37" x14ac:dyDescent="0.2">
      <c r="B84" s="62">
        <v>81</v>
      </c>
      <c r="C84" s="63" t="s">
        <v>157</v>
      </c>
      <c r="D84" s="63" t="s">
        <v>2670</v>
      </c>
      <c r="E84" s="62">
        <f>SUM(G84:I84)</f>
        <v>6</v>
      </c>
      <c r="F84" s="71">
        <f>SUMIFS('CBG Plants'!N:N,'CBG Plants'!F:F,D84,'CBG Plants'!L:L,"Completed")
+SUMIFS('CBG Plants'!N:N,'CBG Plants'!F:F,D84,'CBG Plants'!L:L,"Functional")+SUMIFS('CBG Plants'!N:N,'CBG Plants'!F:F,D84,'CBG Plants'!L:L,"Under Construction")+SUMIFS('CBG Plants'!N:N,'CBG Plants'!F:F,D84,'CBG Plants'!L:L,"Yet to start construction")</f>
        <v>57</v>
      </c>
      <c r="G84" s="62">
        <f>COUNTIFS('CBG Plants'!F:F,D84,'CBG Plants'!L:L,"Completed")
+COUNTIFS('CBG Plants'!F:F,D84,'CBG Plants'!L:L,"Functional")</f>
        <v>0</v>
      </c>
      <c r="H84" s="62">
        <f>COUNTIFS('CBG Plants'!F:F,D84,'CBG Plants'!L:L,"Under Construction")</f>
        <v>2</v>
      </c>
      <c r="I84" s="62">
        <f>COUNTIFS('CBG Plants'!F:F,D84,'CBG Plants'!L:L,"Yet to start construction")</f>
        <v>4</v>
      </c>
      <c r="J84" s="63" t="s">
        <v>2671</v>
      </c>
      <c r="K84" s="63" t="s">
        <v>2672</v>
      </c>
      <c r="L84" s="63" t="s">
        <v>2673</v>
      </c>
      <c r="M84" s="62">
        <f t="shared" si="2"/>
        <v>141.12</v>
      </c>
      <c r="N84" s="62">
        <f t="shared" si="3"/>
        <v>141.12</v>
      </c>
      <c r="O84" s="62">
        <v>0</v>
      </c>
      <c r="P84" s="62">
        <v>101.22</v>
      </c>
      <c r="Q84" s="62">
        <v>39.9</v>
      </c>
      <c r="R84" s="62">
        <f>IFERROR(U84-F84,"")</f>
        <v>-57</v>
      </c>
      <c r="S84" s="62">
        <f>IFERROR(T84*Assumptions!$C$4,"")</f>
        <v>0</v>
      </c>
      <c r="T84" s="62">
        <v>0</v>
      </c>
      <c r="U84" s="62">
        <f>IFERROR(S84*Assumptions!$C$5,"")+IFERROR(V84*Assumptions!$C$8*Assumptions!$C$5,"")</f>
        <v>0</v>
      </c>
      <c r="V84" s="62">
        <v>0</v>
      </c>
      <c r="W84" s="62">
        <f>IFERROR(ROUND(T84*(1+Assumptions!$C$7)^5,0),"")</f>
        <v>0</v>
      </c>
      <c r="X84" s="62">
        <f>IFERROR(ROUND(W84*Assumptions!$C$4*Assumptions!$C$6,4),"")+IFERROR(ROUND(Y84*Assumptions!$C$8*Assumptions!$C$6,4),"") - F84</f>
        <v>-57</v>
      </c>
      <c r="Y84" s="62">
        <f>IFERROR(ROUND(V84*(1+Assumptions!$C$7)^5,0),"")</f>
        <v>0</v>
      </c>
      <c r="Z84" s="63" t="s">
        <v>153</v>
      </c>
      <c r="AA84" s="63" t="s">
        <v>158</v>
      </c>
      <c r="AB84" s="62">
        <v>188.9</v>
      </c>
      <c r="AC84" s="62">
        <v>16</v>
      </c>
      <c r="AD84">
        <v>0</v>
      </c>
      <c r="AE84" s="99" t="str">
        <f>IF(R84="","",IF(R84&gt;=Control!$D$4,"Y","N"))</f>
        <v>N</v>
      </c>
      <c r="AF84" s="99" t="str">
        <f>IF(S84="","",IF(M84&gt;=Control!$D$5,"Y","N"))</f>
        <v>Y</v>
      </c>
      <c r="AG84" s="99" t="str">
        <f>IF(T84="","",IF(AB84&lt;=Control!$D$10,"Y","N"))</f>
        <v>Y</v>
      </c>
      <c r="AI84" s="110" t="str">
        <f>IF(X84="","",IF(X84&gt;=Control!$D$9,"Y","N"))</f>
        <v>N</v>
      </c>
      <c r="AK84" s="40" t="str">
        <f>IFERROR(INDEX(Assumptions!$D$92:$D$115,MATCH(C84,Assumptions!$B$92:$B$115,0)),"Low")</f>
        <v>Low</v>
      </c>
    </row>
    <row r="85" spans="2:37" x14ac:dyDescent="0.2">
      <c r="B85" s="62">
        <v>82</v>
      </c>
      <c r="C85" s="63" t="s">
        <v>157</v>
      </c>
      <c r="D85" s="63" t="s">
        <v>2674</v>
      </c>
      <c r="E85" s="62">
        <f>SUM(G85:I85)</f>
        <v>3</v>
      </c>
      <c r="F85" s="71">
        <f>SUMIFS('CBG Plants'!N:N,'CBG Plants'!F:F,D85,'CBG Plants'!L:L,"Completed")
+SUMIFS('CBG Plants'!N:N,'CBG Plants'!F:F,D85,'CBG Plants'!L:L,"Functional")+SUMIFS('CBG Plants'!N:N,'CBG Plants'!F:F,D85,'CBG Plants'!L:L,"Under Construction")+SUMIFS('CBG Plants'!N:N,'CBG Plants'!F:F,D85,'CBG Plants'!L:L,"Yet to start construction")</f>
        <v>15.85</v>
      </c>
      <c r="G85" s="62">
        <f>COUNTIFS('CBG Plants'!F:F,D85,'CBG Plants'!L:L,"Completed")
+COUNTIFS('CBG Plants'!F:F,D85,'CBG Plants'!L:L,"Functional")</f>
        <v>1</v>
      </c>
      <c r="H85" s="62">
        <f>COUNTIFS('CBG Plants'!F:F,D85,'CBG Plants'!L:L,"Under Construction")</f>
        <v>0</v>
      </c>
      <c r="I85" s="62">
        <f>COUNTIFS('CBG Plants'!F:F,D85,'CBG Plants'!L:L,"Yet to start construction")</f>
        <v>2</v>
      </c>
      <c r="J85" s="63" t="s">
        <v>2675</v>
      </c>
      <c r="K85" s="63" t="s">
        <v>2676</v>
      </c>
      <c r="L85" s="63" t="s">
        <v>2677</v>
      </c>
      <c r="M85" s="62">
        <f t="shared" si="2"/>
        <v>144.63499999999999</v>
      </c>
      <c r="N85" s="62">
        <f t="shared" si="3"/>
        <v>151.935</v>
      </c>
      <c r="O85" s="62">
        <v>0</v>
      </c>
      <c r="P85" s="62">
        <v>91.56</v>
      </c>
      <c r="Q85" s="62">
        <v>60.375</v>
      </c>
      <c r="R85" s="62">
        <f>IFERROR(U85-F85,"")</f>
        <v>-15.85</v>
      </c>
      <c r="S85" s="62">
        <f>IFERROR(T85*Assumptions!$C$4,"")</f>
        <v>0</v>
      </c>
      <c r="T85" s="62">
        <v>0</v>
      </c>
      <c r="U85" s="62">
        <f>IFERROR(S85*Assumptions!$C$5,"")+IFERROR(V85*Assumptions!$C$8*Assumptions!$C$5,"")</f>
        <v>0</v>
      </c>
      <c r="V85" s="62">
        <v>0</v>
      </c>
      <c r="W85" s="62">
        <f>IFERROR(ROUND(T85*(1+Assumptions!$C$7)^5,0),"")</f>
        <v>0</v>
      </c>
      <c r="X85" s="62">
        <f>IFERROR(ROUND(W85*Assumptions!$C$4*Assumptions!$C$6,4),"")+IFERROR(ROUND(Y85*Assumptions!$C$8*Assumptions!$C$6,4),"") - F85</f>
        <v>-15.85</v>
      </c>
      <c r="Y85" s="62">
        <f>IFERROR(ROUND(V85*(1+Assumptions!$C$7)^5,0),"")</f>
        <v>0</v>
      </c>
      <c r="Z85" s="63" t="s">
        <v>153</v>
      </c>
      <c r="AA85" s="63" t="s">
        <v>158</v>
      </c>
      <c r="AB85" s="62">
        <v>257.2</v>
      </c>
      <c r="AC85" s="62">
        <v>16</v>
      </c>
      <c r="AD85">
        <v>20</v>
      </c>
      <c r="AE85" s="99" t="str">
        <f>IF(R85="","",IF(R85&gt;=Control!$D$4,"Y","N"))</f>
        <v>N</v>
      </c>
      <c r="AF85" s="99" t="str">
        <f>IF(S85="","",IF(M85&gt;=Control!$D$5,"Y","N"))</f>
        <v>Y</v>
      </c>
      <c r="AG85" s="99" t="str">
        <f>IF(T85="","",IF(AB85&lt;=Control!$D$10,"Y","N"))</f>
        <v>Y</v>
      </c>
      <c r="AI85" s="110" t="str">
        <f>IF(X85="","",IF(X85&gt;=Control!$D$9,"Y","N"))</f>
        <v>N</v>
      </c>
      <c r="AK85" s="40" t="str">
        <f>IFERROR(INDEX(Assumptions!$D$92:$D$115,MATCH(C85,Assumptions!$B$92:$B$115,0)),"Low")</f>
        <v>Low</v>
      </c>
    </row>
    <row r="86" spans="2:37" x14ac:dyDescent="0.2">
      <c r="B86" s="62">
        <v>83</v>
      </c>
      <c r="C86" s="63" t="s">
        <v>157</v>
      </c>
      <c r="D86" s="63" t="s">
        <v>2678</v>
      </c>
      <c r="E86" s="62">
        <f>SUM(G86:I86)</f>
        <v>0</v>
      </c>
      <c r="F86" s="71">
        <f>SUMIFS('CBG Plants'!N:N,'CBG Plants'!F:F,D86,'CBG Plants'!L:L,"Completed")
+SUMIFS('CBG Plants'!N:N,'CBG Plants'!F:F,D86,'CBG Plants'!L:L,"Functional")+SUMIFS('CBG Plants'!N:N,'CBG Plants'!F:F,D86,'CBG Plants'!L:L,"Under Construction")+SUMIFS('CBG Plants'!N:N,'CBG Plants'!F:F,D86,'CBG Plants'!L:L,"Yet to start construction")</f>
        <v>0</v>
      </c>
      <c r="G86" s="62">
        <f>COUNTIFS('CBG Plants'!F:F,D86,'CBG Plants'!L:L,"Completed")
+COUNTIFS('CBG Plants'!F:F,D86,'CBG Plants'!L:L,"Functional")</f>
        <v>0</v>
      </c>
      <c r="H86" s="62">
        <f>COUNTIFS('CBG Plants'!F:F,D86,'CBG Plants'!L:L,"Under Construction")</f>
        <v>0</v>
      </c>
      <c r="I86" s="62">
        <f>COUNTIFS('CBG Plants'!F:F,D86,'CBG Plants'!L:L,"Yet to start construction")</f>
        <v>0</v>
      </c>
      <c r="J86" s="63"/>
      <c r="K86" s="63"/>
      <c r="L86" s="63"/>
      <c r="M86" s="62">
        <f t="shared" si="2"/>
        <v>134.82</v>
      </c>
      <c r="N86" s="62">
        <f t="shared" si="3"/>
        <v>134.82</v>
      </c>
      <c r="O86" s="62">
        <v>0</v>
      </c>
      <c r="P86" s="62">
        <v>105.42</v>
      </c>
      <c r="Q86" s="62">
        <v>29.4</v>
      </c>
      <c r="R86" s="62">
        <f>IFERROR(U86-F86,"")</f>
        <v>0</v>
      </c>
      <c r="S86" s="62">
        <f>IFERROR(T86*Assumptions!$C$4,"")</f>
        <v>0</v>
      </c>
      <c r="T86" s="62">
        <v>0</v>
      </c>
      <c r="U86" s="62">
        <f>IFERROR(S86*Assumptions!$C$5,"")+IFERROR(V86*Assumptions!$C$8*Assumptions!$C$5,"")</f>
        <v>0</v>
      </c>
      <c r="V86" s="62">
        <v>0</v>
      </c>
      <c r="W86" s="62">
        <f>IFERROR(ROUND(T86*(1+Assumptions!$C$7)^5,0),"")</f>
        <v>0</v>
      </c>
      <c r="X86" s="62">
        <f>IFERROR(ROUND(W86*Assumptions!$C$4*Assumptions!$C$6,4),"")+IFERROR(ROUND(Y86*Assumptions!$C$8*Assumptions!$C$6,4),"") - F86</f>
        <v>0</v>
      </c>
      <c r="Y86" s="62">
        <f>IFERROR(ROUND(V86*(1+Assumptions!$C$7)^5,0),"")</f>
        <v>0</v>
      </c>
      <c r="Z86" s="63" t="s">
        <v>153</v>
      </c>
      <c r="AA86" s="63" t="s">
        <v>158</v>
      </c>
      <c r="AB86" s="62">
        <v>234.8</v>
      </c>
      <c r="AC86" s="62">
        <v>16</v>
      </c>
      <c r="AD86">
        <v>0</v>
      </c>
      <c r="AE86" s="99" t="str">
        <f>IF(R86="","",IF(R86&gt;=Control!$D$4,"Y","N"))</f>
        <v>N</v>
      </c>
      <c r="AF86" s="99" t="str">
        <f>IF(S86="","",IF(M86&gt;=Control!$D$5,"Y","N"))</f>
        <v>Y</v>
      </c>
      <c r="AG86" s="99" t="str">
        <f>IF(T86="","",IF(AB86&lt;=Control!$D$10,"Y","N"))</f>
        <v>Y</v>
      </c>
      <c r="AI86" s="110" t="str">
        <f>IF(X86="","",IF(X86&gt;=Control!$D$9,"Y","N"))</f>
        <v>N</v>
      </c>
      <c r="AK86" s="40" t="str">
        <f>IFERROR(INDEX(Assumptions!$D$92:$D$115,MATCH(C86,Assumptions!$B$92:$B$115,0)),"Low")</f>
        <v>Low</v>
      </c>
    </row>
    <row r="87" spans="2:37" x14ac:dyDescent="0.2">
      <c r="B87" s="62">
        <v>84</v>
      </c>
      <c r="C87" s="63" t="s">
        <v>157</v>
      </c>
      <c r="D87" s="63" t="s">
        <v>1971</v>
      </c>
      <c r="E87" s="62">
        <f>SUM(G87:I87)</f>
        <v>7</v>
      </c>
      <c r="F87" s="71">
        <f>SUMIFS('CBG Plants'!N:N,'CBG Plants'!F:F,D87,'CBG Plants'!L:L,"Completed")
+SUMIFS('CBG Plants'!N:N,'CBG Plants'!F:F,D87,'CBG Plants'!L:L,"Functional")+SUMIFS('CBG Plants'!N:N,'CBG Plants'!F:F,D87,'CBG Plants'!L:L,"Under Construction")+SUMIFS('CBG Plants'!N:N,'CBG Plants'!F:F,D87,'CBG Plants'!L:L,"Yet to start construction")</f>
        <v>79</v>
      </c>
      <c r="G87" s="62">
        <f>COUNTIFS('CBG Plants'!F:F,D87,'CBG Plants'!L:L,"Completed")
+COUNTIFS('CBG Plants'!F:F,D87,'CBG Plants'!L:L,"Functional")</f>
        <v>0</v>
      </c>
      <c r="H87" s="62">
        <f>COUNTIFS('CBG Plants'!F:F,D87,'CBG Plants'!L:L,"Under Construction")</f>
        <v>0</v>
      </c>
      <c r="I87" s="62">
        <f>COUNTIFS('CBG Plants'!F:F,D87,'CBG Plants'!L:L,"Yet to start construction")</f>
        <v>7</v>
      </c>
      <c r="J87" s="63" t="s">
        <v>1971</v>
      </c>
      <c r="K87" s="63" t="s">
        <v>2679</v>
      </c>
      <c r="L87" s="63" t="s">
        <v>2680</v>
      </c>
      <c r="M87" s="62">
        <f t="shared" si="2"/>
        <v>54.915000000000006</v>
      </c>
      <c r="N87" s="62">
        <f t="shared" si="3"/>
        <v>54.915000000000006</v>
      </c>
      <c r="O87" s="62">
        <v>0</v>
      </c>
      <c r="P87" s="62">
        <v>32.340000000000003</v>
      </c>
      <c r="Q87" s="62">
        <v>22.574999999999999</v>
      </c>
      <c r="R87" s="62">
        <f>IFERROR(U87-F87,"")</f>
        <v>-78.022186000000005</v>
      </c>
      <c r="S87" s="62">
        <f>IFERROR(T87*Assumptions!$C$4,"")</f>
        <v>32.5</v>
      </c>
      <c r="T87" s="62">
        <v>13</v>
      </c>
      <c r="U87" s="62">
        <f>IFERROR(S87*Assumptions!$C$5,"")+IFERROR(V87*Assumptions!$C$8*Assumptions!$C$5,"")</f>
        <v>0.97781399999999996</v>
      </c>
      <c r="V87" s="62">
        <v>280</v>
      </c>
      <c r="W87" s="62">
        <f>IFERROR(ROUND(T87*(1+Assumptions!$C$7)^5,0),"")</f>
        <v>40</v>
      </c>
      <c r="X87" s="62">
        <f>IFERROR(ROUND(W87*Assumptions!$C$4*Assumptions!$C$6,4),"")+IFERROR(ROUND(Y87*Assumptions!$C$8*Assumptions!$C$6,4),"") - F87</f>
        <v>-73.985699999999994</v>
      </c>
      <c r="Y87" s="62">
        <f>IFERROR(ROUND(V87*(1+Assumptions!$C$7)^5,0),"")</f>
        <v>854</v>
      </c>
      <c r="Z87" s="63" t="s">
        <v>153</v>
      </c>
      <c r="AA87" s="63" t="s">
        <v>158</v>
      </c>
      <c r="AB87" s="62">
        <v>316.60000000000002</v>
      </c>
      <c r="AC87" s="62">
        <v>16</v>
      </c>
      <c r="AD87">
        <v>0</v>
      </c>
      <c r="AE87" s="99" t="str">
        <f>IF(R87="","",IF(R87&gt;=Control!$D$4,"Y","N"))</f>
        <v>N</v>
      </c>
      <c r="AF87" s="99" t="str">
        <f>IF(S87="","",IF(M87&gt;=Control!$D$5,"Y","N"))</f>
        <v>Y</v>
      </c>
      <c r="AG87" s="99" t="str">
        <f>IF(T87="","",IF(AB87&lt;=Control!$D$10,"Y","N"))</f>
        <v>Y</v>
      </c>
      <c r="AI87" s="110" t="str">
        <f>IF(X87="","",IF(X87&gt;=Control!$D$9,"Y","N"))</f>
        <v>N</v>
      </c>
      <c r="AK87" s="40" t="str">
        <f>IFERROR(INDEX(Assumptions!$D$92:$D$115,MATCH(C87,Assumptions!$B$92:$B$115,0)),"Low")</f>
        <v>Low</v>
      </c>
    </row>
    <row r="88" spans="2:37" x14ac:dyDescent="0.2">
      <c r="B88" s="62">
        <v>85</v>
      </c>
      <c r="C88" s="63" t="s">
        <v>157</v>
      </c>
      <c r="D88" s="63" t="s">
        <v>1972</v>
      </c>
      <c r="E88" s="62">
        <f>SUM(G88:I88)</f>
        <v>0</v>
      </c>
      <c r="F88" s="71">
        <f>SUMIFS('CBG Plants'!N:N,'CBG Plants'!F:F,D88,'CBG Plants'!L:L,"Completed")
+SUMIFS('CBG Plants'!N:N,'CBG Plants'!F:F,D88,'CBG Plants'!L:L,"Functional")+SUMIFS('CBG Plants'!N:N,'CBG Plants'!F:F,D88,'CBG Plants'!L:L,"Under Construction")+SUMIFS('CBG Plants'!N:N,'CBG Plants'!F:F,D88,'CBG Plants'!L:L,"Yet to start construction")</f>
        <v>0</v>
      </c>
      <c r="G88" s="62">
        <f>COUNTIFS('CBG Plants'!F:F,D88,'CBG Plants'!L:L,"Completed")
+COUNTIFS('CBG Plants'!F:F,D88,'CBG Plants'!L:L,"Functional")</f>
        <v>0</v>
      </c>
      <c r="H88" s="62">
        <f>COUNTIFS('CBG Plants'!F:F,D88,'CBG Plants'!L:L,"Under Construction")</f>
        <v>0</v>
      </c>
      <c r="I88" s="62">
        <f>COUNTIFS('CBG Plants'!F:F,D88,'CBG Plants'!L:L,"Yet to start construction")</f>
        <v>0</v>
      </c>
      <c r="J88" s="63" t="s">
        <v>2681</v>
      </c>
      <c r="K88" s="63" t="s">
        <v>2682</v>
      </c>
      <c r="L88" s="63" t="s">
        <v>2683</v>
      </c>
      <c r="M88" s="62">
        <f t="shared" si="2"/>
        <v>249.16499999999999</v>
      </c>
      <c r="N88" s="62">
        <f t="shared" si="3"/>
        <v>249.16499999999999</v>
      </c>
      <c r="O88" s="62">
        <v>0</v>
      </c>
      <c r="P88" s="62">
        <v>246.54</v>
      </c>
      <c r="Q88" s="62">
        <v>2.625</v>
      </c>
      <c r="R88" s="62">
        <f>IFERROR(U88-F88,"")</f>
        <v>1.5656265</v>
      </c>
      <c r="S88" s="62">
        <f>IFERROR(T88*Assumptions!$C$4,"")</f>
        <v>50</v>
      </c>
      <c r="T88" s="62">
        <v>20</v>
      </c>
      <c r="U88" s="62">
        <f>IFERROR(S88*Assumptions!$C$5,"")+IFERROR(V88*Assumptions!$C$8*Assumptions!$C$5,"")</f>
        <v>1.5656265</v>
      </c>
      <c r="V88" s="62">
        <v>6530</v>
      </c>
      <c r="W88" s="62">
        <f>IFERROR(ROUND(T88*(1+Assumptions!$C$7)^5,0),"")</f>
        <v>61</v>
      </c>
      <c r="X88" s="62">
        <f>IFERROR(ROUND(W88*Assumptions!$C$4*Assumptions!$C$6,4),"")+IFERROR(ROUND(Y88*Assumptions!$C$8*Assumptions!$C$6,4),"") - F88</f>
        <v>7.9588000000000001</v>
      </c>
      <c r="Y88" s="62">
        <f>IFERROR(ROUND(V88*(1+Assumptions!$C$7)^5,0),"")</f>
        <v>19928</v>
      </c>
      <c r="Z88" s="63" t="s">
        <v>153</v>
      </c>
      <c r="AA88" s="63" t="s">
        <v>158</v>
      </c>
      <c r="AB88" s="62">
        <v>335.2</v>
      </c>
      <c r="AC88" s="62">
        <v>16</v>
      </c>
      <c r="AD88">
        <v>0</v>
      </c>
      <c r="AE88" s="99" t="str">
        <f>IF(R88="","",IF(R88&gt;=Control!$D$4,"Y","N"))</f>
        <v>N</v>
      </c>
      <c r="AF88" s="99" t="str">
        <f>IF(S88="","",IF(M88&gt;=Control!$D$5,"Y","N"))</f>
        <v>Y</v>
      </c>
      <c r="AG88" s="99" t="str">
        <f>IF(T88="","",IF(AB88&lt;=Control!$D$10,"Y","N"))</f>
        <v>Y</v>
      </c>
      <c r="AI88" s="110" t="str">
        <f>IF(X88="","",IF(X88&gt;=Control!$D$9,"Y","N"))</f>
        <v>N</v>
      </c>
      <c r="AK88" s="40" t="str">
        <f>IFERROR(INDEX(Assumptions!$D$92:$D$115,MATCH(C88,Assumptions!$B$92:$B$115,0)),"Low")</f>
        <v>Low</v>
      </c>
    </row>
    <row r="89" spans="2:37" x14ac:dyDescent="0.2">
      <c r="B89" s="62">
        <v>86</v>
      </c>
      <c r="C89" s="63" t="s">
        <v>157</v>
      </c>
      <c r="D89" s="63" t="s">
        <v>2684</v>
      </c>
      <c r="E89" s="62">
        <f>SUM(G89:I89)</f>
        <v>0</v>
      </c>
      <c r="F89" s="71">
        <f>SUMIFS('CBG Plants'!N:N,'CBG Plants'!F:F,D89,'CBG Plants'!L:L,"Completed")
+SUMIFS('CBG Plants'!N:N,'CBG Plants'!F:F,D89,'CBG Plants'!L:L,"Functional")+SUMIFS('CBG Plants'!N:N,'CBG Plants'!F:F,D89,'CBG Plants'!L:L,"Under Construction")+SUMIFS('CBG Plants'!N:N,'CBG Plants'!F:F,D89,'CBG Plants'!L:L,"Yet to start construction")</f>
        <v>0</v>
      </c>
      <c r="G89" s="62">
        <f>COUNTIFS('CBG Plants'!F:F,D89,'CBG Plants'!L:L,"Completed")
+COUNTIFS('CBG Plants'!F:F,D89,'CBG Plants'!L:L,"Functional")</f>
        <v>0</v>
      </c>
      <c r="H89" s="62">
        <f>COUNTIFS('CBG Plants'!F:F,D89,'CBG Plants'!L:L,"Under Construction")</f>
        <v>0</v>
      </c>
      <c r="I89" s="62">
        <f>COUNTIFS('CBG Plants'!F:F,D89,'CBG Plants'!L:L,"Yet to start construction")</f>
        <v>0</v>
      </c>
      <c r="J89" s="63"/>
      <c r="K89" s="63"/>
      <c r="L89" s="63"/>
      <c r="M89" s="62">
        <f t="shared" si="2"/>
        <v>74.34</v>
      </c>
      <c r="N89" s="62">
        <f t="shared" si="3"/>
        <v>74.34</v>
      </c>
      <c r="O89" s="62">
        <v>0</v>
      </c>
      <c r="P89" s="62">
        <v>17.64</v>
      </c>
      <c r="Q89" s="62">
        <v>56.7</v>
      </c>
      <c r="R89" s="62">
        <f>IFERROR(U89-F89,"")</f>
        <v>0</v>
      </c>
      <c r="S89" s="62">
        <f>IFERROR(T89*Assumptions!$C$4,"")</f>
        <v>0</v>
      </c>
      <c r="T89" s="62">
        <v>0</v>
      </c>
      <c r="U89" s="62">
        <f>IFERROR(S89*Assumptions!$C$5,"")+IFERROR(V89*Assumptions!$C$8*Assumptions!$C$5,"")</f>
        <v>0</v>
      </c>
      <c r="V89" s="62">
        <v>0</v>
      </c>
      <c r="W89" s="62">
        <f>IFERROR(ROUND(T89*(1+Assumptions!$C$7)^5,0),"")</f>
        <v>0</v>
      </c>
      <c r="X89" s="62">
        <f>IFERROR(ROUND(W89*Assumptions!$C$4*Assumptions!$C$6,4),"")+IFERROR(ROUND(Y89*Assumptions!$C$8*Assumptions!$C$6,4),"") - F89</f>
        <v>0</v>
      </c>
      <c r="Y89" s="62">
        <f>IFERROR(ROUND(V89*(1+Assumptions!$C$7)^5,0),"")</f>
        <v>0</v>
      </c>
      <c r="Z89" s="63" t="s">
        <v>153</v>
      </c>
      <c r="AA89" s="63" t="s">
        <v>158</v>
      </c>
      <c r="AB89" s="62">
        <v>543.4</v>
      </c>
      <c r="AC89" s="62">
        <v>16</v>
      </c>
      <c r="AD89">
        <v>0</v>
      </c>
      <c r="AE89" s="99" t="str">
        <f>IF(R89="","",IF(R89&gt;=Control!$D$4,"Y","N"))</f>
        <v>N</v>
      </c>
      <c r="AF89" s="99" t="str">
        <f>IF(S89="","",IF(M89&gt;=Control!$D$5,"Y","N"))</f>
        <v>Y</v>
      </c>
      <c r="AG89" s="99" t="str">
        <f>IF(T89="","",IF(AB89&lt;=Control!$D$10,"Y","N"))</f>
        <v>Y</v>
      </c>
      <c r="AI89" s="110" t="str">
        <f>IF(X89="","",IF(X89&gt;=Control!$D$9,"Y","N"))</f>
        <v>N</v>
      </c>
      <c r="AK89" s="40" t="str">
        <f>IFERROR(INDEX(Assumptions!$D$92:$D$115,MATCH(C89,Assumptions!$B$92:$B$115,0)),"Low")</f>
        <v>Low</v>
      </c>
    </row>
    <row r="90" spans="2:37" x14ac:dyDescent="0.2">
      <c r="B90" s="62">
        <v>87</v>
      </c>
      <c r="C90" s="63" t="s">
        <v>157</v>
      </c>
      <c r="D90" s="63" t="s">
        <v>1973</v>
      </c>
      <c r="E90" s="62">
        <f>SUM(G90:I90)</f>
        <v>6</v>
      </c>
      <c r="F90" s="71">
        <f>SUMIFS('CBG Plants'!N:N,'CBG Plants'!F:F,D90,'CBG Plants'!L:L,"Completed")
+SUMIFS('CBG Plants'!N:N,'CBG Plants'!F:F,D90,'CBG Plants'!L:L,"Functional")+SUMIFS('CBG Plants'!N:N,'CBG Plants'!F:F,D90,'CBG Plants'!L:L,"Under Construction")+SUMIFS('CBG Plants'!N:N,'CBG Plants'!F:F,D90,'CBG Plants'!L:L,"Yet to start construction")</f>
        <v>69</v>
      </c>
      <c r="G90" s="62">
        <f>COUNTIFS('CBG Plants'!F:F,D90,'CBG Plants'!L:L,"Completed")
+COUNTIFS('CBG Plants'!F:F,D90,'CBG Plants'!L:L,"Functional")</f>
        <v>0</v>
      </c>
      <c r="H90" s="62">
        <f>COUNTIFS('CBG Plants'!F:F,D90,'CBG Plants'!L:L,"Under Construction")</f>
        <v>0</v>
      </c>
      <c r="I90" s="62">
        <f>COUNTIFS('CBG Plants'!F:F,D90,'CBG Plants'!L:L,"Yet to start construction")</f>
        <v>6</v>
      </c>
      <c r="J90" s="63" t="s">
        <v>2685</v>
      </c>
      <c r="K90" s="63" t="s">
        <v>2686</v>
      </c>
      <c r="L90" s="63" t="s">
        <v>2687</v>
      </c>
      <c r="M90" s="62">
        <f t="shared" si="2"/>
        <v>294.63</v>
      </c>
      <c r="N90" s="62">
        <f t="shared" si="3"/>
        <v>294.63</v>
      </c>
      <c r="O90" s="62">
        <v>0</v>
      </c>
      <c r="P90" s="62">
        <v>207.48</v>
      </c>
      <c r="Q90" s="62">
        <v>87.15</v>
      </c>
      <c r="R90" s="62">
        <f>IFERROR(U90-F90,"")</f>
        <v>-68.302377449999994</v>
      </c>
      <c r="S90" s="62">
        <f>IFERROR(T90*Assumptions!$C$4,"")</f>
        <v>22.5</v>
      </c>
      <c r="T90" s="62">
        <v>9</v>
      </c>
      <c r="U90" s="62">
        <f>IFERROR(S90*Assumptions!$C$5,"")+IFERROR(V90*Assumptions!$C$8*Assumptions!$C$5,"")</f>
        <v>0.69762254999999995</v>
      </c>
      <c r="V90" s="62">
        <v>2251</v>
      </c>
      <c r="W90" s="62">
        <f>IFERROR(ROUND(T90*(1+Assumptions!$C$7)^5,0),"")</f>
        <v>27</v>
      </c>
      <c r="X90" s="62">
        <f>IFERROR(ROUND(W90*Assumptions!$C$4*Assumptions!$C$6,4),"")+IFERROR(ROUND(Y90*Assumptions!$C$8*Assumptions!$C$6,4),"") - F90</f>
        <v>-65.509900000000002</v>
      </c>
      <c r="Y90" s="62">
        <f>IFERROR(ROUND(V90*(1+Assumptions!$C$7)^5,0),"")</f>
        <v>6870</v>
      </c>
      <c r="Z90" s="63" t="s">
        <v>153</v>
      </c>
      <c r="AA90" s="63" t="s">
        <v>158</v>
      </c>
      <c r="AB90" s="62">
        <v>265.39999999999998</v>
      </c>
      <c r="AC90" s="62">
        <v>16</v>
      </c>
      <c r="AD90">
        <v>0</v>
      </c>
      <c r="AE90" s="99" t="str">
        <f>IF(R90="","",IF(R90&gt;=Control!$D$4,"Y","N"))</f>
        <v>N</v>
      </c>
      <c r="AF90" s="99" t="str">
        <f>IF(S90="","",IF(M90&gt;=Control!$D$5,"Y","N"))</f>
        <v>Y</v>
      </c>
      <c r="AG90" s="99" t="str">
        <f>IF(T90="","",IF(AB90&lt;=Control!$D$10,"Y","N"))</f>
        <v>Y</v>
      </c>
      <c r="AI90" s="110" t="str">
        <f>IF(X90="","",IF(X90&gt;=Control!$D$9,"Y","N"))</f>
        <v>N</v>
      </c>
      <c r="AK90" s="40" t="str">
        <f>IFERROR(INDEX(Assumptions!$D$92:$D$115,MATCH(C90,Assumptions!$B$92:$B$115,0)),"Low")</f>
        <v>Low</v>
      </c>
    </row>
    <row r="91" spans="2:37" x14ac:dyDescent="0.2">
      <c r="B91" s="62">
        <v>88</v>
      </c>
      <c r="C91" s="63" t="s">
        <v>157</v>
      </c>
      <c r="D91" s="63" t="s">
        <v>2688</v>
      </c>
      <c r="E91" s="62">
        <f>SUM(G91:I91)</f>
        <v>1</v>
      </c>
      <c r="F91" s="71">
        <f>SUMIFS('CBG Plants'!N:N,'CBG Plants'!F:F,D91,'CBG Plants'!L:L,"Completed")
+SUMIFS('CBG Plants'!N:N,'CBG Plants'!F:F,D91,'CBG Plants'!L:L,"Functional")+SUMIFS('CBG Plants'!N:N,'CBG Plants'!F:F,D91,'CBG Plants'!L:L,"Under Construction")+SUMIFS('CBG Plants'!N:N,'CBG Plants'!F:F,D91,'CBG Plants'!L:L,"Yet to start construction")</f>
        <v>2</v>
      </c>
      <c r="G91" s="62">
        <f>COUNTIFS('CBG Plants'!F:F,D91,'CBG Plants'!L:L,"Completed")
+COUNTIFS('CBG Plants'!F:F,D91,'CBG Plants'!L:L,"Functional")</f>
        <v>1</v>
      </c>
      <c r="H91" s="62">
        <f>COUNTIFS('CBG Plants'!F:F,D91,'CBG Plants'!L:L,"Under Construction")</f>
        <v>0</v>
      </c>
      <c r="I91" s="62">
        <f>COUNTIFS('CBG Plants'!F:F,D91,'CBG Plants'!L:L,"Yet to start construction")</f>
        <v>0</v>
      </c>
      <c r="J91" s="63" t="s">
        <v>2689</v>
      </c>
      <c r="K91" s="63"/>
      <c r="L91" s="63"/>
      <c r="M91" s="62">
        <f t="shared" si="2"/>
        <v>136.31</v>
      </c>
      <c r="N91" s="62">
        <f t="shared" si="3"/>
        <v>154.56</v>
      </c>
      <c r="O91" s="62">
        <v>0</v>
      </c>
      <c r="P91" s="62">
        <v>154.56</v>
      </c>
      <c r="Q91" s="62">
        <v>0</v>
      </c>
      <c r="R91" s="62">
        <f>IFERROR(U91-F91,"")</f>
        <v>-2</v>
      </c>
      <c r="S91" s="62">
        <f>IFERROR(T91*Assumptions!$C$4,"")</f>
        <v>0</v>
      </c>
      <c r="T91" s="62">
        <v>0</v>
      </c>
      <c r="U91" s="62">
        <f>IFERROR(S91*Assumptions!$C$5,"")+IFERROR(V91*Assumptions!$C$8*Assumptions!$C$5,"")</f>
        <v>0</v>
      </c>
      <c r="V91" s="62">
        <v>0</v>
      </c>
      <c r="W91" s="62">
        <f>IFERROR(ROUND(T91*(1+Assumptions!$C$7)^5,0),"")</f>
        <v>0</v>
      </c>
      <c r="X91" s="62">
        <f>IFERROR(ROUND(W91*Assumptions!$C$4*Assumptions!$C$6,4),"")+IFERROR(ROUND(Y91*Assumptions!$C$8*Assumptions!$C$6,4),"") - F91</f>
        <v>-2</v>
      </c>
      <c r="Y91" s="62">
        <f>IFERROR(ROUND(V91*(1+Assumptions!$C$7)^5,0),"")</f>
        <v>0</v>
      </c>
      <c r="Z91" s="63" t="s">
        <v>153</v>
      </c>
      <c r="AA91" s="63" t="s">
        <v>158</v>
      </c>
      <c r="AB91" s="62">
        <v>403.1</v>
      </c>
      <c r="AC91" s="62">
        <v>16</v>
      </c>
      <c r="AD91">
        <v>50</v>
      </c>
      <c r="AE91" s="99" t="str">
        <f>IF(R91="","",IF(R91&gt;=Control!$D$4,"Y","N"))</f>
        <v>N</v>
      </c>
      <c r="AF91" s="99" t="str">
        <f>IF(S91="","",IF(M91&gt;=Control!$D$5,"Y","N"))</f>
        <v>Y</v>
      </c>
      <c r="AG91" s="99" t="str">
        <f>IF(T91="","",IF(AB91&lt;=Control!$D$10,"Y","N"))</f>
        <v>Y</v>
      </c>
      <c r="AI91" s="110" t="str">
        <f>IF(X91="","",IF(X91&gt;=Control!$D$9,"Y","N"))</f>
        <v>N</v>
      </c>
      <c r="AK91" s="40" t="str">
        <f>IFERROR(INDEX(Assumptions!$D$92:$D$115,MATCH(C91,Assumptions!$B$92:$B$115,0)),"Low")</f>
        <v>Low</v>
      </c>
    </row>
    <row r="92" spans="2:37" x14ac:dyDescent="0.2">
      <c r="B92" s="62">
        <v>89</v>
      </c>
      <c r="C92" s="63" t="s">
        <v>157</v>
      </c>
      <c r="D92" s="63" t="s">
        <v>1974</v>
      </c>
      <c r="E92" s="62">
        <f>SUM(G92:I92)</f>
        <v>2</v>
      </c>
      <c r="F92" s="71">
        <f>SUMIFS('CBG Plants'!N:N,'CBG Plants'!F:F,D92,'CBG Plants'!L:L,"Completed")
+SUMIFS('CBG Plants'!N:N,'CBG Plants'!F:F,D92,'CBG Plants'!L:L,"Functional")+SUMIFS('CBG Plants'!N:N,'CBG Plants'!F:F,D92,'CBG Plants'!L:L,"Under Construction")+SUMIFS('CBG Plants'!N:N,'CBG Plants'!F:F,D92,'CBG Plants'!L:L,"Yet to start construction")</f>
        <v>10.85</v>
      </c>
      <c r="G92" s="62">
        <f>COUNTIFS('CBG Plants'!F:F,D92,'CBG Plants'!L:L,"Completed")
+COUNTIFS('CBG Plants'!F:F,D92,'CBG Plants'!L:L,"Functional")</f>
        <v>1</v>
      </c>
      <c r="H92" s="62">
        <f>COUNTIFS('CBG Plants'!F:F,D92,'CBG Plants'!L:L,"Under Construction")</f>
        <v>0</v>
      </c>
      <c r="I92" s="62">
        <f>COUNTIFS('CBG Plants'!F:F,D92,'CBG Plants'!L:L,"Yet to start construction")</f>
        <v>1</v>
      </c>
      <c r="J92" s="63" t="s">
        <v>2690</v>
      </c>
      <c r="K92" s="63" t="s">
        <v>2691</v>
      </c>
      <c r="L92" s="63"/>
      <c r="M92" s="62">
        <f t="shared" si="2"/>
        <v>-1.8149999999999995</v>
      </c>
      <c r="N92" s="62">
        <f t="shared" si="3"/>
        <v>9.1349999999999998</v>
      </c>
      <c r="O92" s="62">
        <v>0</v>
      </c>
      <c r="P92" s="62">
        <v>7.56</v>
      </c>
      <c r="Q92" s="62">
        <v>1.575</v>
      </c>
      <c r="R92" s="62">
        <f>IFERROR(U92-F92,"")</f>
        <v>-10.152377449999999</v>
      </c>
      <c r="S92" s="62">
        <f>IFERROR(T92*Assumptions!$C$4,"")</f>
        <v>22.5</v>
      </c>
      <c r="T92" s="62">
        <v>9</v>
      </c>
      <c r="U92" s="62">
        <f>IFERROR(S92*Assumptions!$C$5,"")+IFERROR(V92*Assumptions!$C$8*Assumptions!$C$5,"")</f>
        <v>0.69762254999999995</v>
      </c>
      <c r="V92" s="62">
        <v>2251</v>
      </c>
      <c r="W92" s="62">
        <f>IFERROR(ROUND(T92*(1+Assumptions!$C$7)^5,0),"")</f>
        <v>27</v>
      </c>
      <c r="X92" s="62">
        <f>IFERROR(ROUND(W92*Assumptions!$C$4*Assumptions!$C$6,4),"")+IFERROR(ROUND(Y92*Assumptions!$C$8*Assumptions!$C$6,4),"") - F92</f>
        <v>-7.3598999999999997</v>
      </c>
      <c r="Y92" s="62">
        <f>IFERROR(ROUND(V92*(1+Assumptions!$C$7)^5,0),"")</f>
        <v>6870</v>
      </c>
      <c r="Z92" s="63" t="s">
        <v>153</v>
      </c>
      <c r="AA92" s="63" t="s">
        <v>158</v>
      </c>
      <c r="AB92" s="62">
        <v>143.9</v>
      </c>
      <c r="AC92" s="62">
        <v>16</v>
      </c>
      <c r="AD92">
        <v>30</v>
      </c>
      <c r="AE92" s="99" t="str">
        <f>IF(R92="","",IF(R92&gt;=Control!$D$4,"Y","N"))</f>
        <v>N</v>
      </c>
      <c r="AF92" s="99" t="str">
        <f>IF(S92="","",IF(M92&gt;=Control!$D$5,"Y","N"))</f>
        <v>N</v>
      </c>
      <c r="AG92" s="99" t="str">
        <f>IF(T92="","",IF(AB92&lt;=Control!$D$10,"Y","N"))</f>
        <v>Y</v>
      </c>
      <c r="AI92" s="110" t="str">
        <f>IF(X92="","",IF(X92&gt;=Control!$D$9,"Y","N"))</f>
        <v>N</v>
      </c>
      <c r="AK92" s="40" t="str">
        <f>IFERROR(INDEX(Assumptions!$D$92:$D$115,MATCH(C92,Assumptions!$B$92:$B$115,0)),"Low")</f>
        <v>Low</v>
      </c>
    </row>
    <row r="93" spans="2:37" x14ac:dyDescent="0.2">
      <c r="B93" s="62">
        <v>90</v>
      </c>
      <c r="C93" s="63" t="s">
        <v>157</v>
      </c>
      <c r="D93" s="63" t="s">
        <v>1975</v>
      </c>
      <c r="E93" s="62">
        <f>SUM(G93:I93)</f>
        <v>3</v>
      </c>
      <c r="F93" s="71">
        <f>SUMIFS('CBG Plants'!N:N,'CBG Plants'!F:F,D93,'CBG Plants'!L:L,"Completed")
+SUMIFS('CBG Plants'!N:N,'CBG Plants'!F:F,D93,'CBG Plants'!L:L,"Functional")+SUMIFS('CBG Plants'!N:N,'CBG Plants'!F:F,D93,'CBG Plants'!L:L,"Under Construction")+SUMIFS('CBG Plants'!N:N,'CBG Plants'!F:F,D93,'CBG Plants'!L:L,"Yet to start construction")</f>
        <v>26</v>
      </c>
      <c r="G93" s="62">
        <f>COUNTIFS('CBG Plants'!F:F,D93,'CBG Plants'!L:L,"Completed")
+COUNTIFS('CBG Plants'!F:F,D93,'CBG Plants'!L:L,"Functional")</f>
        <v>0</v>
      </c>
      <c r="H93" s="62">
        <f>COUNTIFS('CBG Plants'!F:F,D93,'CBG Plants'!L:L,"Under Construction")</f>
        <v>0</v>
      </c>
      <c r="I93" s="62">
        <f>COUNTIFS('CBG Plants'!F:F,D93,'CBG Plants'!L:L,"Yet to start construction")</f>
        <v>3</v>
      </c>
      <c r="J93" s="63" t="s">
        <v>2692</v>
      </c>
      <c r="K93" s="63" t="s">
        <v>2693</v>
      </c>
      <c r="L93" s="63" t="s">
        <v>2694</v>
      </c>
      <c r="M93" s="62">
        <f t="shared" si="2"/>
        <v>261.45</v>
      </c>
      <c r="N93" s="62">
        <f t="shared" si="3"/>
        <v>261.45</v>
      </c>
      <c r="O93" s="62">
        <v>0</v>
      </c>
      <c r="P93" s="62">
        <v>151.19999999999999</v>
      </c>
      <c r="Q93" s="62">
        <v>110.25</v>
      </c>
      <c r="R93" s="62">
        <f>IFERROR(U93-F93,"")</f>
        <v>-25.302377450000002</v>
      </c>
      <c r="S93" s="62">
        <f>IFERROR(T93*Assumptions!$C$4,"")</f>
        <v>22.5</v>
      </c>
      <c r="T93" s="62">
        <v>9</v>
      </c>
      <c r="U93" s="62">
        <f>IFERROR(S93*Assumptions!$C$5,"")+IFERROR(V93*Assumptions!$C$8*Assumptions!$C$5,"")</f>
        <v>0.69762254999999995</v>
      </c>
      <c r="V93" s="62">
        <v>2251</v>
      </c>
      <c r="W93" s="62">
        <f>IFERROR(ROUND(T93*(1+Assumptions!$C$7)^5,0),"")</f>
        <v>27</v>
      </c>
      <c r="X93" s="62">
        <f>IFERROR(ROUND(W93*Assumptions!$C$4*Assumptions!$C$6,4),"")+IFERROR(ROUND(Y93*Assumptions!$C$8*Assumptions!$C$6,4),"") - F93</f>
        <v>-22.509900000000002</v>
      </c>
      <c r="Y93" s="62">
        <f>IFERROR(ROUND(V93*(1+Assumptions!$C$7)^5,0),"")</f>
        <v>6870</v>
      </c>
      <c r="Z93" s="63" t="s">
        <v>153</v>
      </c>
      <c r="AA93" s="63" t="s">
        <v>158</v>
      </c>
      <c r="AB93" s="62">
        <v>189</v>
      </c>
      <c r="AC93" s="62">
        <v>16</v>
      </c>
      <c r="AD93">
        <v>0</v>
      </c>
      <c r="AE93" s="99" t="str">
        <f>IF(R93="","",IF(R93&gt;=Control!$D$4,"Y","N"))</f>
        <v>N</v>
      </c>
      <c r="AF93" s="99" t="str">
        <f>IF(S93="","",IF(M93&gt;=Control!$D$5,"Y","N"))</f>
        <v>Y</v>
      </c>
      <c r="AG93" s="99" t="str">
        <f>IF(T93="","",IF(AB93&lt;=Control!$D$10,"Y","N"))</f>
        <v>Y</v>
      </c>
      <c r="AI93" s="110" t="str">
        <f>IF(X93="","",IF(X93&gt;=Control!$D$9,"Y","N"))</f>
        <v>N</v>
      </c>
      <c r="AK93" s="40" t="str">
        <f>IFERROR(INDEX(Assumptions!$D$92:$D$115,MATCH(C93,Assumptions!$B$92:$B$115,0)),"Low")</f>
        <v>Low</v>
      </c>
    </row>
    <row r="94" spans="2:37" x14ac:dyDescent="0.2">
      <c r="B94" s="62">
        <v>91</v>
      </c>
      <c r="C94" s="63" t="s">
        <v>157</v>
      </c>
      <c r="D94" s="63" t="s">
        <v>1976</v>
      </c>
      <c r="E94" s="62">
        <f>SUM(G94:I94)</f>
        <v>0</v>
      </c>
      <c r="F94" s="71">
        <f>SUMIFS('CBG Plants'!N:N,'CBG Plants'!F:F,D94,'CBG Plants'!L:L,"Completed")
+SUMIFS('CBG Plants'!N:N,'CBG Plants'!F:F,D94,'CBG Plants'!L:L,"Functional")+SUMIFS('CBG Plants'!N:N,'CBG Plants'!F:F,D94,'CBG Plants'!L:L,"Under Construction")+SUMIFS('CBG Plants'!N:N,'CBG Plants'!F:F,D94,'CBG Plants'!L:L,"Yet to start construction")</f>
        <v>0</v>
      </c>
      <c r="G94" s="62">
        <f>COUNTIFS('CBG Plants'!F:F,D94,'CBG Plants'!L:L,"Completed")
+COUNTIFS('CBG Plants'!F:F,D94,'CBG Plants'!L:L,"Functional")</f>
        <v>0</v>
      </c>
      <c r="H94" s="62">
        <f>COUNTIFS('CBG Plants'!F:F,D94,'CBG Plants'!L:L,"Under Construction")</f>
        <v>0</v>
      </c>
      <c r="I94" s="62">
        <f>COUNTIFS('CBG Plants'!F:F,D94,'CBG Plants'!L:L,"Yet to start construction")</f>
        <v>0</v>
      </c>
      <c r="J94" s="63" t="s">
        <v>2652</v>
      </c>
      <c r="K94" s="63" t="s">
        <v>2653</v>
      </c>
      <c r="L94" s="63" t="s">
        <v>2654</v>
      </c>
      <c r="M94" s="62">
        <f t="shared" si="2"/>
        <v>320.505</v>
      </c>
      <c r="N94" s="62">
        <f t="shared" si="3"/>
        <v>342.40499999999997</v>
      </c>
      <c r="O94" s="62">
        <v>0</v>
      </c>
      <c r="P94" s="62">
        <v>341.88</v>
      </c>
      <c r="Q94" s="62">
        <v>0.52500000000000002</v>
      </c>
      <c r="R94" s="62">
        <f>IFERROR(U94-F94,"")</f>
        <v>1.71366555</v>
      </c>
      <c r="S94" s="62">
        <f>IFERROR(T94*Assumptions!$C$4,"")</f>
        <v>40</v>
      </c>
      <c r="T94" s="62">
        <v>16</v>
      </c>
      <c r="U94" s="62">
        <f>IFERROR(S94*Assumptions!$C$5,"")+IFERROR(V94*Assumptions!$C$8*Assumptions!$C$5,"")</f>
        <v>1.71366555</v>
      </c>
      <c r="V94" s="62">
        <v>51111</v>
      </c>
      <c r="W94" s="62">
        <f>IFERROR(ROUND(T94*(1+Assumptions!$C$7)^5,0),"")</f>
        <v>49</v>
      </c>
      <c r="X94" s="62">
        <f>IFERROR(ROUND(W94*Assumptions!$C$4*Assumptions!$C$6,4),"")+IFERROR(ROUND(Y94*Assumptions!$C$8*Assumptions!$C$6,4),"") - F94</f>
        <v>8.7376000000000005</v>
      </c>
      <c r="Y94" s="62">
        <f>IFERROR(ROUND(V94*(1+Assumptions!$C$7)^5,0),"")</f>
        <v>155978</v>
      </c>
      <c r="Z94" s="63" t="s">
        <v>153</v>
      </c>
      <c r="AA94" s="63" t="s">
        <v>158</v>
      </c>
      <c r="AB94" s="62">
        <v>67.7</v>
      </c>
      <c r="AC94" s="62">
        <v>16</v>
      </c>
      <c r="AD94">
        <v>60</v>
      </c>
      <c r="AE94" s="99" t="str">
        <f>IF(R94="","",IF(R94&gt;=Control!$D$4,"Y","N"))</f>
        <v>N</v>
      </c>
      <c r="AF94" s="99" t="str">
        <f>IF(S94="","",IF(M94&gt;=Control!$D$5,"Y","N"))</f>
        <v>Y</v>
      </c>
      <c r="AG94" s="99" t="str">
        <f>IF(T94="","",IF(AB94&lt;=Control!$D$10,"Y","N"))</f>
        <v>Y</v>
      </c>
      <c r="AI94" s="110" t="str">
        <f>IF(X94="","",IF(X94&gt;=Control!$D$9,"Y","N"))</f>
        <v>N</v>
      </c>
      <c r="AK94" s="40" t="str">
        <f>IFERROR(INDEX(Assumptions!$D$92:$D$115,MATCH(C94,Assumptions!$B$92:$B$115,0)),"Low")</f>
        <v>Low</v>
      </c>
    </row>
    <row r="95" spans="2:37" x14ac:dyDescent="0.2">
      <c r="B95" s="62">
        <v>92</v>
      </c>
      <c r="C95" s="63" t="s">
        <v>157</v>
      </c>
      <c r="D95" s="63" t="s">
        <v>2695</v>
      </c>
      <c r="E95" s="62">
        <f>SUM(G95:I95)</f>
        <v>0</v>
      </c>
      <c r="F95" s="71">
        <f>SUMIFS('CBG Plants'!N:N,'CBG Plants'!F:F,D95,'CBG Plants'!L:L,"Completed")
+SUMIFS('CBG Plants'!N:N,'CBG Plants'!F:F,D95,'CBG Plants'!L:L,"Functional")+SUMIFS('CBG Plants'!N:N,'CBG Plants'!F:F,D95,'CBG Plants'!L:L,"Under Construction")+SUMIFS('CBG Plants'!N:N,'CBG Plants'!F:F,D95,'CBG Plants'!L:L,"Yet to start construction")</f>
        <v>0</v>
      </c>
      <c r="G95" s="62">
        <f>COUNTIFS('CBG Plants'!F:F,D95,'CBG Plants'!L:L,"Completed")
+COUNTIFS('CBG Plants'!F:F,D95,'CBG Plants'!L:L,"Functional")</f>
        <v>0</v>
      </c>
      <c r="H95" s="62">
        <f>COUNTIFS('CBG Plants'!F:F,D95,'CBG Plants'!L:L,"Under Construction")</f>
        <v>0</v>
      </c>
      <c r="I95" s="62">
        <f>COUNTIFS('CBG Plants'!F:F,D95,'CBG Plants'!L:L,"Yet to start construction")</f>
        <v>0</v>
      </c>
      <c r="J95" s="63" t="s">
        <v>2696</v>
      </c>
      <c r="K95" s="63"/>
      <c r="L95" s="63"/>
      <c r="M95" s="62">
        <f t="shared" si="2"/>
        <v>56.699999999999996</v>
      </c>
      <c r="N95" s="62">
        <f t="shared" si="3"/>
        <v>56.699999999999996</v>
      </c>
      <c r="O95" s="62">
        <v>0</v>
      </c>
      <c r="P95" s="62">
        <v>48.3</v>
      </c>
      <c r="Q95" s="62">
        <v>8.4</v>
      </c>
      <c r="R95" s="62">
        <f>IFERROR(U95-F95,"")</f>
        <v>0</v>
      </c>
      <c r="S95" s="62">
        <f>IFERROR(T95*Assumptions!$C$4,"")</f>
        <v>0</v>
      </c>
      <c r="T95" s="62">
        <v>0</v>
      </c>
      <c r="U95" s="62">
        <f>IFERROR(S95*Assumptions!$C$5,"")+IFERROR(V95*Assumptions!$C$8*Assumptions!$C$5,"")</f>
        <v>0</v>
      </c>
      <c r="V95" s="62">
        <v>0</v>
      </c>
      <c r="W95" s="62">
        <f>IFERROR(ROUND(T95*(1+Assumptions!$C$7)^5,0),"")</f>
        <v>0</v>
      </c>
      <c r="X95" s="62">
        <f>IFERROR(ROUND(W95*Assumptions!$C$4*Assumptions!$C$6,4),"")+IFERROR(ROUND(Y95*Assumptions!$C$8*Assumptions!$C$6,4),"") - F95</f>
        <v>0</v>
      </c>
      <c r="Y95" s="62">
        <f>IFERROR(ROUND(V95*(1+Assumptions!$C$7)^5,0),"")</f>
        <v>0</v>
      </c>
      <c r="Z95" s="63" t="s">
        <v>153</v>
      </c>
      <c r="AA95" s="63" t="s">
        <v>158</v>
      </c>
      <c r="AB95" s="62">
        <v>431.4</v>
      </c>
      <c r="AC95" s="62">
        <v>16</v>
      </c>
      <c r="AD95">
        <v>0</v>
      </c>
      <c r="AE95" s="99" t="str">
        <f>IF(R95="","",IF(R95&gt;=Control!$D$4,"Y","N"))</f>
        <v>N</v>
      </c>
      <c r="AF95" s="99" t="str">
        <f>IF(S95="","",IF(M95&gt;=Control!$D$5,"Y","N"))</f>
        <v>Y</v>
      </c>
      <c r="AG95" s="99" t="str">
        <f>IF(T95="","",IF(AB95&lt;=Control!$D$10,"Y","N"))</f>
        <v>Y</v>
      </c>
      <c r="AI95" s="110" t="str">
        <f>IF(X95="","",IF(X95&gt;=Control!$D$9,"Y","N"))</f>
        <v>N</v>
      </c>
      <c r="AK95" s="40" t="str">
        <f>IFERROR(INDEX(Assumptions!$D$92:$D$115,MATCH(C95,Assumptions!$B$92:$B$115,0)),"Low")</f>
        <v>Low</v>
      </c>
    </row>
    <row r="96" spans="2:37" x14ac:dyDescent="0.2">
      <c r="B96" s="62">
        <v>93</v>
      </c>
      <c r="C96" s="63" t="s">
        <v>159</v>
      </c>
      <c r="D96" s="63" t="s">
        <v>1777</v>
      </c>
      <c r="E96" s="62">
        <f>SUM(G96:I96)</f>
        <v>2</v>
      </c>
      <c r="F96" s="71">
        <f>SUMIFS('CBG Plants'!N:N,'CBG Plants'!F:F,D96,'CBG Plants'!L:L,"Completed")
+SUMIFS('CBG Plants'!N:N,'CBG Plants'!F:F,D96,'CBG Plants'!L:L,"Functional")+SUMIFS('CBG Plants'!N:N,'CBG Plants'!F:F,D96,'CBG Plants'!L:L,"Under Construction")+SUMIFS('CBG Plants'!N:N,'CBG Plants'!F:F,D96,'CBG Plants'!L:L,"Yet to start construction")</f>
        <v>5</v>
      </c>
      <c r="G96" s="62">
        <f>COUNTIFS('CBG Plants'!F:F,D96,'CBG Plants'!L:L,"Completed")
+COUNTIFS('CBG Plants'!F:F,D96,'CBG Plants'!L:L,"Functional")</f>
        <v>0</v>
      </c>
      <c r="H96" s="62">
        <f>COUNTIFS('CBG Plants'!F:F,D96,'CBG Plants'!L:L,"Under Construction")</f>
        <v>1</v>
      </c>
      <c r="I96" s="62">
        <f>COUNTIFS('CBG Plants'!F:F,D96,'CBG Plants'!L:L,"Yet to start construction")</f>
        <v>1</v>
      </c>
      <c r="J96" s="63" t="s">
        <v>2697</v>
      </c>
      <c r="K96" s="63" t="s">
        <v>2698</v>
      </c>
      <c r="L96" s="63"/>
      <c r="M96" s="62">
        <f t="shared" si="2"/>
        <v>257.26499999999999</v>
      </c>
      <c r="N96" s="62">
        <f t="shared" si="3"/>
        <v>257.26499999999999</v>
      </c>
      <c r="O96" s="62">
        <v>234.9</v>
      </c>
      <c r="P96" s="62">
        <v>19.739999999999998</v>
      </c>
      <c r="Q96" s="62">
        <v>2.625</v>
      </c>
      <c r="R96" s="62">
        <f>IFERROR(U96-F96,"")</f>
        <v>-1.3449792499999997</v>
      </c>
      <c r="S96" s="62">
        <f>IFERROR(T96*Assumptions!$C$4,"")</f>
        <v>82.5</v>
      </c>
      <c r="T96" s="62">
        <v>33</v>
      </c>
      <c r="U96" s="62">
        <f>IFERROR(S96*Assumptions!$C$5,"")+IFERROR(V96*Assumptions!$C$8*Assumptions!$C$5,"")</f>
        <v>3.6550207500000003</v>
      </c>
      <c r="V96" s="62">
        <v>117415</v>
      </c>
      <c r="W96" s="62">
        <f>IFERROR(ROUND(T96*(1+Assumptions!$C$7)^5,0),"")</f>
        <v>101</v>
      </c>
      <c r="X96" s="62">
        <f>IFERROR(ROUND(W96*Assumptions!$C$4*Assumptions!$C$6,4),"")+IFERROR(ROUND(Y96*Assumptions!$C$8*Assumptions!$C$6,4),"") - F96</f>
        <v>13.626899999999999</v>
      </c>
      <c r="Y96" s="62">
        <f>IFERROR(ROUND(V96*(1+Assumptions!$C$7)^5,0),"")</f>
        <v>358322</v>
      </c>
      <c r="Z96" s="63" t="s">
        <v>153</v>
      </c>
      <c r="AA96" s="63" t="s">
        <v>160</v>
      </c>
      <c r="AB96" s="62">
        <v>98.9</v>
      </c>
      <c r="AC96" s="62">
        <v>111.3</v>
      </c>
      <c r="AD96">
        <v>0</v>
      </c>
      <c r="AE96" s="99" t="str">
        <f>IF(R96="","",IF(R96&gt;=Control!$D$4,"Y","N"))</f>
        <v>N</v>
      </c>
      <c r="AF96" s="99" t="str">
        <f>IF(S96="","",IF(M96&gt;=Control!$D$5,"Y","N"))</f>
        <v>Y</v>
      </c>
      <c r="AG96" s="99" t="str">
        <f>IF(T96="","",IF(AB96&lt;=Control!$D$10,"Y","N"))</f>
        <v>Y</v>
      </c>
      <c r="AI96" s="110" t="str">
        <f>IF(X96="","",IF(X96&gt;=Control!$D$9,"Y","N"))</f>
        <v>Y</v>
      </c>
      <c r="AK96" s="40" t="str">
        <f>IFERROR(INDEX(Assumptions!$D$92:$D$115,MATCH(C96,Assumptions!$B$92:$B$115,0)),"Low")</f>
        <v>High</v>
      </c>
    </row>
    <row r="97" spans="2:37" x14ac:dyDescent="0.2">
      <c r="B97" s="62">
        <v>94</v>
      </c>
      <c r="C97" s="63" t="s">
        <v>159</v>
      </c>
      <c r="D97" s="63" t="s">
        <v>1977</v>
      </c>
      <c r="E97" s="62">
        <f>SUM(G97:I97)</f>
        <v>3</v>
      </c>
      <c r="F97" s="71">
        <f>SUMIFS('CBG Plants'!N:N,'CBG Plants'!F:F,D97,'CBG Plants'!L:L,"Completed")
+SUMIFS('CBG Plants'!N:N,'CBG Plants'!F:F,D97,'CBG Plants'!L:L,"Functional")+SUMIFS('CBG Plants'!N:N,'CBG Plants'!F:F,D97,'CBG Plants'!L:L,"Under Construction")+SUMIFS('CBG Plants'!N:N,'CBG Plants'!F:F,D97,'CBG Plants'!L:L,"Yet to start construction")</f>
        <v>16.5</v>
      </c>
      <c r="G97" s="62">
        <f>COUNTIFS('CBG Plants'!F:F,D97,'CBG Plants'!L:L,"Completed")
+COUNTIFS('CBG Plants'!F:F,D97,'CBG Plants'!L:L,"Functional")</f>
        <v>0</v>
      </c>
      <c r="H97" s="62">
        <f>COUNTIFS('CBG Plants'!F:F,D97,'CBG Plants'!L:L,"Under Construction")</f>
        <v>1</v>
      </c>
      <c r="I97" s="62">
        <f>COUNTIFS('CBG Plants'!F:F,D97,'CBG Plants'!L:L,"Yet to start construction")</f>
        <v>2</v>
      </c>
      <c r="J97" s="63" t="s">
        <v>2699</v>
      </c>
      <c r="K97" s="63" t="s">
        <v>2700</v>
      </c>
      <c r="L97" s="63" t="s">
        <v>2701</v>
      </c>
      <c r="M97" s="62">
        <f t="shared" si="2"/>
        <v>543.72</v>
      </c>
      <c r="N97" s="62">
        <f t="shared" si="3"/>
        <v>543.72</v>
      </c>
      <c r="O97" s="62">
        <v>312.3</v>
      </c>
      <c r="P97" s="62">
        <v>206.22</v>
      </c>
      <c r="Q97" s="62">
        <v>25.2</v>
      </c>
      <c r="R97" s="62">
        <f>IFERROR(U97-F97,"")</f>
        <v>-15.64998555</v>
      </c>
      <c r="S97" s="62">
        <f>IFERROR(T97*Assumptions!$C$4,"")</f>
        <v>27.5</v>
      </c>
      <c r="T97" s="62">
        <v>11</v>
      </c>
      <c r="U97" s="62">
        <f>IFERROR(S97*Assumptions!$C$5,"")+IFERROR(V97*Assumptions!$C$8*Assumptions!$C$5,"")</f>
        <v>0.85001444999999998</v>
      </c>
      <c r="V97" s="62">
        <v>2489</v>
      </c>
      <c r="W97" s="62">
        <f>IFERROR(ROUND(T97*(1+Assumptions!$C$7)^5,0),"")</f>
        <v>34</v>
      </c>
      <c r="X97" s="62">
        <f>IFERROR(ROUND(W97*Assumptions!$C$4*Assumptions!$C$6,4),"")+IFERROR(ROUND(Y97*Assumptions!$C$8*Assumptions!$C$6,4),"") - F97</f>
        <v>-12.1228</v>
      </c>
      <c r="Y97" s="62">
        <f>IFERROR(ROUND(V97*(1+Assumptions!$C$7)^5,0),"")</f>
        <v>7596</v>
      </c>
      <c r="Z97" s="63" t="s">
        <v>153</v>
      </c>
      <c r="AA97" s="63" t="s">
        <v>160</v>
      </c>
      <c r="AB97" s="62">
        <v>55.4</v>
      </c>
      <c r="AC97" s="62">
        <v>111.3</v>
      </c>
      <c r="AD97">
        <v>0</v>
      </c>
      <c r="AE97" s="99" t="str">
        <f>IF(R97="","",IF(R97&gt;=Control!$D$4,"Y","N"))</f>
        <v>N</v>
      </c>
      <c r="AF97" s="99" t="str">
        <f>IF(S97="","",IF(M97&gt;=Control!$D$5,"Y","N"))</f>
        <v>Y</v>
      </c>
      <c r="AG97" s="99" t="str">
        <f>IF(T97="","",IF(AB97&lt;=Control!$D$10,"Y","N"))</f>
        <v>Y</v>
      </c>
      <c r="AI97" s="110" t="str">
        <f>IF(X97="","",IF(X97&gt;=Control!$D$9,"Y","N"))</f>
        <v>N</v>
      </c>
      <c r="AK97" s="40" t="str">
        <f>IFERROR(INDEX(Assumptions!$D$92:$D$115,MATCH(C97,Assumptions!$B$92:$B$115,0)),"Low")</f>
        <v>High</v>
      </c>
    </row>
    <row r="98" spans="2:37" x14ac:dyDescent="0.2">
      <c r="B98" s="62">
        <v>95</v>
      </c>
      <c r="C98" s="63" t="s">
        <v>159</v>
      </c>
      <c r="D98" s="63" t="s">
        <v>2702</v>
      </c>
      <c r="E98" s="62">
        <f>SUM(G98:I98)</f>
        <v>1</v>
      </c>
      <c r="F98" s="71">
        <f>SUMIFS('CBG Plants'!N:N,'CBG Plants'!F:F,D98,'CBG Plants'!L:L,"Completed")
+SUMIFS('CBG Plants'!N:N,'CBG Plants'!F:F,D98,'CBG Plants'!L:L,"Functional")+SUMIFS('CBG Plants'!N:N,'CBG Plants'!F:F,D98,'CBG Plants'!L:L,"Under Construction")+SUMIFS('CBG Plants'!N:N,'CBG Plants'!F:F,D98,'CBG Plants'!L:L,"Yet to start construction")</f>
        <v>22.5</v>
      </c>
      <c r="G98" s="62">
        <f>COUNTIFS('CBG Plants'!F:F,D98,'CBG Plants'!L:L,"Completed")
+COUNTIFS('CBG Plants'!F:F,D98,'CBG Plants'!L:L,"Functional")</f>
        <v>0</v>
      </c>
      <c r="H98" s="62">
        <f>COUNTIFS('CBG Plants'!F:F,D98,'CBG Plants'!L:L,"Under Construction")</f>
        <v>1</v>
      </c>
      <c r="I98" s="62">
        <f>COUNTIFS('CBG Plants'!F:F,D98,'CBG Plants'!L:L,"Yet to start construction")</f>
        <v>0</v>
      </c>
      <c r="J98" s="63" t="s">
        <v>2703</v>
      </c>
      <c r="K98" s="63"/>
      <c r="L98" s="63"/>
      <c r="M98" s="62">
        <f t="shared" si="2"/>
        <v>392.14499999999998</v>
      </c>
      <c r="N98" s="62">
        <f t="shared" si="3"/>
        <v>392.14499999999998</v>
      </c>
      <c r="O98" s="62">
        <v>191.7</v>
      </c>
      <c r="P98" s="62">
        <v>199.92</v>
      </c>
      <c r="Q98" s="62">
        <v>0.52500000000000002</v>
      </c>
      <c r="R98" s="62">
        <f>IFERROR(U98-F98,"")</f>
        <v>-22.5</v>
      </c>
      <c r="S98" s="62">
        <f>IFERROR(T98*Assumptions!$C$4,"")</f>
        <v>0</v>
      </c>
      <c r="T98" s="62">
        <v>0</v>
      </c>
      <c r="U98" s="62">
        <f>IFERROR(S98*Assumptions!$C$5,"")+IFERROR(V98*Assumptions!$C$8*Assumptions!$C$5,"")</f>
        <v>0</v>
      </c>
      <c r="V98" s="62">
        <v>0</v>
      </c>
      <c r="W98" s="62">
        <f>IFERROR(ROUND(T98*(1+Assumptions!$C$7)^5,0),"")</f>
        <v>0</v>
      </c>
      <c r="X98" s="62">
        <f>IFERROR(ROUND(W98*Assumptions!$C$4*Assumptions!$C$6,4),"")+IFERROR(ROUND(Y98*Assumptions!$C$8*Assumptions!$C$6,4),"") - F98</f>
        <v>-22.5</v>
      </c>
      <c r="Y98" s="62">
        <f>IFERROR(ROUND(V98*(1+Assumptions!$C$7)^5,0),"")</f>
        <v>0</v>
      </c>
      <c r="Z98" s="63" t="s">
        <v>153</v>
      </c>
      <c r="AA98" s="63" t="s">
        <v>160</v>
      </c>
      <c r="AB98" s="62">
        <v>71.2</v>
      </c>
      <c r="AC98" s="62">
        <v>111.3</v>
      </c>
      <c r="AD98">
        <v>0</v>
      </c>
      <c r="AE98" s="99" t="str">
        <f>IF(R98="","",IF(R98&gt;=Control!$D$4,"Y","N"))</f>
        <v>N</v>
      </c>
      <c r="AF98" s="99" t="str">
        <f>IF(S98="","",IF(M98&gt;=Control!$D$5,"Y","N"))</f>
        <v>Y</v>
      </c>
      <c r="AG98" s="99" t="str">
        <f>IF(T98="","",IF(AB98&lt;=Control!$D$10,"Y","N"))</f>
        <v>Y</v>
      </c>
      <c r="AI98" s="110" t="str">
        <f>IF(X98="","",IF(X98&gt;=Control!$D$9,"Y","N"))</f>
        <v>N</v>
      </c>
      <c r="AK98" s="40" t="str">
        <f>IFERROR(INDEX(Assumptions!$D$92:$D$115,MATCH(C98,Assumptions!$B$92:$B$115,0)),"Low")</f>
        <v>High</v>
      </c>
    </row>
    <row r="99" spans="2:37" x14ac:dyDescent="0.2">
      <c r="B99" s="62">
        <v>96</v>
      </c>
      <c r="C99" s="63" t="s">
        <v>159</v>
      </c>
      <c r="D99" s="63" t="s">
        <v>1978</v>
      </c>
      <c r="E99" s="62">
        <f>SUM(G99:I99)</f>
        <v>1</v>
      </c>
      <c r="F99" s="71">
        <f>SUMIFS('CBG Plants'!N:N,'CBG Plants'!F:F,D99,'CBG Plants'!L:L,"Completed")
+SUMIFS('CBG Plants'!N:N,'CBG Plants'!F:F,D99,'CBG Plants'!L:L,"Functional")+SUMIFS('CBG Plants'!N:N,'CBG Plants'!F:F,D99,'CBG Plants'!L:L,"Under Construction")+SUMIFS('CBG Plants'!N:N,'CBG Plants'!F:F,D99,'CBG Plants'!L:L,"Yet to start construction")</f>
        <v>4.5</v>
      </c>
      <c r="G99" s="62">
        <f>COUNTIFS('CBG Plants'!F:F,D99,'CBG Plants'!L:L,"Completed")
+COUNTIFS('CBG Plants'!F:F,D99,'CBG Plants'!L:L,"Functional")</f>
        <v>0</v>
      </c>
      <c r="H99" s="62">
        <f>COUNTIFS('CBG Plants'!F:F,D99,'CBG Plants'!L:L,"Under Construction")</f>
        <v>0</v>
      </c>
      <c r="I99" s="62">
        <f>COUNTIFS('CBG Plants'!F:F,D99,'CBG Plants'!L:L,"Yet to start construction")</f>
        <v>1</v>
      </c>
      <c r="J99" s="63" t="s">
        <v>2704</v>
      </c>
      <c r="K99" s="63"/>
      <c r="L99" s="63"/>
      <c r="M99" s="62">
        <f t="shared" si="2"/>
        <v>283.56</v>
      </c>
      <c r="N99" s="62">
        <f t="shared" si="3"/>
        <v>283.56</v>
      </c>
      <c r="O99" s="62">
        <v>167.85</v>
      </c>
      <c r="P99" s="62">
        <v>114.66</v>
      </c>
      <c r="Q99" s="62">
        <v>1.05</v>
      </c>
      <c r="R99" s="62">
        <f>IFERROR(U99-F99,"")</f>
        <v>-3.4221715499999998</v>
      </c>
      <c r="S99" s="62">
        <f>IFERROR(T99*Assumptions!$C$4,"")</f>
        <v>35</v>
      </c>
      <c r="T99" s="62">
        <v>14</v>
      </c>
      <c r="U99" s="62">
        <f>IFERROR(S99*Assumptions!$C$5,"")+IFERROR(V99*Assumptions!$C$8*Assumptions!$C$5,"")</f>
        <v>1.0778284499999999</v>
      </c>
      <c r="V99" s="62">
        <v>2769</v>
      </c>
      <c r="W99" s="62">
        <f>IFERROR(ROUND(T99*(1+Assumptions!$C$7)^5,0),"")</f>
        <v>43</v>
      </c>
      <c r="X99" s="62">
        <f>IFERROR(ROUND(W99*Assumptions!$C$4*Assumptions!$C$6,4),"")+IFERROR(ROUND(Y99*Assumptions!$C$8*Assumptions!$C$6,4),"") - F99</f>
        <v>1.0164999999999997</v>
      </c>
      <c r="Y99" s="62">
        <f>IFERROR(ROUND(V99*(1+Assumptions!$C$7)^5,0),"")</f>
        <v>8450</v>
      </c>
      <c r="Z99" s="63" t="s">
        <v>153</v>
      </c>
      <c r="AA99" s="63" t="s">
        <v>160</v>
      </c>
      <c r="AB99" s="62">
        <v>30.8</v>
      </c>
      <c r="AC99" s="62">
        <v>111.3</v>
      </c>
      <c r="AD99">
        <v>0</v>
      </c>
      <c r="AE99" s="99" t="str">
        <f>IF(R99="","",IF(R99&gt;=Control!$D$4,"Y","N"))</f>
        <v>N</v>
      </c>
      <c r="AF99" s="99" t="str">
        <f>IF(S99="","",IF(M99&gt;=Control!$D$5,"Y","N"))</f>
        <v>Y</v>
      </c>
      <c r="AG99" s="99" t="str">
        <f>IF(T99="","",IF(AB99&lt;=Control!$D$10,"Y","N"))</f>
        <v>Y</v>
      </c>
      <c r="AI99" s="110" t="str">
        <f>IF(X99="","",IF(X99&gt;=Control!$D$9,"Y","N"))</f>
        <v>N</v>
      </c>
      <c r="AK99" s="40" t="str">
        <f>IFERROR(INDEX(Assumptions!$D$92:$D$115,MATCH(C99,Assumptions!$B$92:$B$115,0)),"Low")</f>
        <v>High</v>
      </c>
    </row>
    <row r="100" spans="2:37" x14ac:dyDescent="0.2">
      <c r="B100" s="62">
        <v>97</v>
      </c>
      <c r="C100" s="63" t="s">
        <v>159</v>
      </c>
      <c r="D100" s="63" t="s">
        <v>1979</v>
      </c>
      <c r="E100" s="62">
        <f>SUM(G100:I100)</f>
        <v>3</v>
      </c>
      <c r="F100" s="71">
        <f>SUMIFS('CBG Plants'!N:N,'CBG Plants'!F:F,D100,'CBG Plants'!L:L,"Completed")
+SUMIFS('CBG Plants'!N:N,'CBG Plants'!F:F,D100,'CBG Plants'!L:L,"Functional")+SUMIFS('CBG Plants'!N:N,'CBG Plants'!F:F,D100,'CBG Plants'!L:L,"Under Construction")+SUMIFS('CBG Plants'!N:N,'CBG Plants'!F:F,D100,'CBG Plants'!L:L,"Yet to start construction")</f>
        <v>22.6</v>
      </c>
      <c r="G100" s="62">
        <f>COUNTIFS('CBG Plants'!F:F,D100,'CBG Plants'!L:L,"Completed")
+COUNTIFS('CBG Plants'!F:F,D100,'CBG Plants'!L:L,"Functional")</f>
        <v>0</v>
      </c>
      <c r="H100" s="62">
        <f>COUNTIFS('CBG Plants'!F:F,D100,'CBG Plants'!L:L,"Under Construction")</f>
        <v>1</v>
      </c>
      <c r="I100" s="62">
        <f>COUNTIFS('CBG Plants'!F:F,D100,'CBG Plants'!L:L,"Yet to start construction")</f>
        <v>2</v>
      </c>
      <c r="J100" s="63" t="s">
        <v>2705</v>
      </c>
      <c r="K100" s="63" t="s">
        <v>2706</v>
      </c>
      <c r="L100" s="63" t="s">
        <v>2707</v>
      </c>
      <c r="M100" s="62">
        <f t="shared" si="2"/>
        <v>184.39500000000001</v>
      </c>
      <c r="N100" s="62">
        <f t="shared" si="3"/>
        <v>184.39500000000001</v>
      </c>
      <c r="O100" s="62">
        <v>143.55000000000001</v>
      </c>
      <c r="P100" s="62">
        <v>34.020000000000003</v>
      </c>
      <c r="Q100" s="62">
        <v>6.8250000000000002</v>
      </c>
      <c r="R100" s="62">
        <f>IFERROR(U100-F100,"")</f>
        <v>-22.075000000000003</v>
      </c>
      <c r="S100" s="62">
        <f>IFERROR(T100*Assumptions!$C$4,"")</f>
        <v>17.5</v>
      </c>
      <c r="T100" s="62">
        <v>7</v>
      </c>
      <c r="U100" s="62">
        <f>IFERROR(S100*Assumptions!$C$5,"")+IFERROR(V100*Assumptions!$C$8*Assumptions!$C$5,"")</f>
        <v>0.52500000000000002</v>
      </c>
      <c r="V100" s="62">
        <v>0</v>
      </c>
      <c r="W100" s="62">
        <f>IFERROR(ROUND(T100*(1+Assumptions!$C$7)^5,0),"")</f>
        <v>21</v>
      </c>
      <c r="X100" s="62">
        <f>IFERROR(ROUND(W100*Assumptions!$C$4*Assumptions!$C$6,4),"")+IFERROR(ROUND(Y100*Assumptions!$C$8*Assumptions!$C$6,4),"") - F100</f>
        <v>-19.975000000000001</v>
      </c>
      <c r="Y100" s="62">
        <f>IFERROR(ROUND(V100*(1+Assumptions!$C$7)^5,0),"")</f>
        <v>0</v>
      </c>
      <c r="Z100" s="63" t="s">
        <v>153</v>
      </c>
      <c r="AA100" s="63" t="s">
        <v>160</v>
      </c>
      <c r="AB100" s="62">
        <v>11.6</v>
      </c>
      <c r="AC100" s="62">
        <v>111.3</v>
      </c>
      <c r="AD100">
        <v>0</v>
      </c>
      <c r="AE100" s="99" t="str">
        <f>IF(R100="","",IF(R100&gt;=Control!$D$4,"Y","N"))</f>
        <v>N</v>
      </c>
      <c r="AF100" s="99" t="str">
        <f>IF(S100="","",IF(M100&gt;=Control!$D$5,"Y","N"))</f>
        <v>Y</v>
      </c>
      <c r="AG100" s="99" t="str">
        <f>IF(T100="","",IF(AB100&lt;=Control!$D$10,"Y","N"))</f>
        <v>Y</v>
      </c>
      <c r="AI100" s="110" t="str">
        <f>IF(X100="","",IF(X100&gt;=Control!$D$9,"Y","N"))</f>
        <v>N</v>
      </c>
      <c r="AK100" s="40" t="str">
        <f>IFERROR(INDEX(Assumptions!$D$92:$D$115,MATCH(C100,Assumptions!$B$92:$B$115,0)),"Low")</f>
        <v>High</v>
      </c>
    </row>
    <row r="101" spans="2:37" x14ac:dyDescent="0.2">
      <c r="B101" s="62">
        <v>98</v>
      </c>
      <c r="C101" s="63" t="s">
        <v>159</v>
      </c>
      <c r="D101" s="63" t="s">
        <v>1980</v>
      </c>
      <c r="E101" s="62">
        <f>SUM(G101:I101)</f>
        <v>0</v>
      </c>
      <c r="F101" s="71">
        <f>SUMIFS('CBG Plants'!N:N,'CBG Plants'!F:F,D101,'CBG Plants'!L:L,"Completed")
+SUMIFS('CBG Plants'!N:N,'CBG Plants'!F:F,D101,'CBG Plants'!L:L,"Functional")+SUMIFS('CBG Plants'!N:N,'CBG Plants'!F:F,D101,'CBG Plants'!L:L,"Under Construction")+SUMIFS('CBG Plants'!N:N,'CBG Plants'!F:F,D101,'CBG Plants'!L:L,"Yet to start construction")</f>
        <v>0</v>
      </c>
      <c r="G101" s="62">
        <f>COUNTIFS('CBG Plants'!F:F,D101,'CBG Plants'!L:L,"Completed")
+COUNTIFS('CBG Plants'!F:F,D101,'CBG Plants'!L:L,"Functional")</f>
        <v>0</v>
      </c>
      <c r="H101" s="62">
        <f>COUNTIFS('CBG Plants'!F:F,D101,'CBG Plants'!L:L,"Under Construction")</f>
        <v>0</v>
      </c>
      <c r="I101" s="62">
        <f>COUNTIFS('CBG Plants'!F:F,D101,'CBG Plants'!L:L,"Yet to start construction")</f>
        <v>0</v>
      </c>
      <c r="J101" s="63"/>
      <c r="K101" s="63"/>
      <c r="L101" s="63"/>
      <c r="M101" s="62">
        <f t="shared" si="2"/>
        <v>259.51499999999999</v>
      </c>
      <c r="N101" s="62">
        <f t="shared" si="3"/>
        <v>259.51499999999999</v>
      </c>
      <c r="O101" s="62">
        <v>142.65</v>
      </c>
      <c r="P101" s="62">
        <v>110.04</v>
      </c>
      <c r="Q101" s="62">
        <v>6.8250000000000002</v>
      </c>
      <c r="R101" s="62">
        <f>IFERROR(U101-F101,"")</f>
        <v>1.1124507000000001</v>
      </c>
      <c r="S101" s="62">
        <f>IFERROR(T101*Assumptions!$C$4,"")</f>
        <v>35</v>
      </c>
      <c r="T101" s="62">
        <v>14</v>
      </c>
      <c r="U101" s="62">
        <f>IFERROR(S101*Assumptions!$C$5,"")+IFERROR(V101*Assumptions!$C$8*Assumptions!$C$5,"")</f>
        <v>1.1124507000000001</v>
      </c>
      <c r="V101" s="62">
        <v>6214</v>
      </c>
      <c r="W101" s="62">
        <f>IFERROR(ROUND(T101*(1+Assumptions!$C$7)^5,0),"")</f>
        <v>43</v>
      </c>
      <c r="X101" s="62">
        <f>IFERROR(ROUND(W101*Assumptions!$C$4*Assumptions!$C$6,4),"")+IFERROR(ROUND(Y101*Assumptions!$C$8*Assumptions!$C$6,4),"") - F101</f>
        <v>5.6925999999999997</v>
      </c>
      <c r="Y101" s="62">
        <f>IFERROR(ROUND(V101*(1+Assumptions!$C$7)^5,0),"")</f>
        <v>18964</v>
      </c>
      <c r="Z101" s="63" t="s">
        <v>153</v>
      </c>
      <c r="AA101" s="63" t="s">
        <v>160</v>
      </c>
      <c r="AB101" s="62">
        <v>6.2</v>
      </c>
      <c r="AC101" s="62">
        <v>111.3</v>
      </c>
      <c r="AD101">
        <v>0</v>
      </c>
      <c r="AE101" s="99" t="str">
        <f>IF(R101="","",IF(R101&gt;=Control!$D$4,"Y","N"))</f>
        <v>N</v>
      </c>
      <c r="AF101" s="99" t="str">
        <f>IF(S101="","",IF(M101&gt;=Control!$D$5,"Y","N"))</f>
        <v>Y</v>
      </c>
      <c r="AG101" s="99" t="str">
        <f>IF(T101="","",IF(AB101&lt;=Control!$D$10,"Y","N"))</f>
        <v>Y</v>
      </c>
      <c r="AI101" s="110" t="str">
        <f>IF(X101="","",IF(X101&gt;=Control!$D$9,"Y","N"))</f>
        <v>N</v>
      </c>
      <c r="AK101" s="40" t="str">
        <f>IFERROR(INDEX(Assumptions!$D$92:$D$115,MATCH(C101,Assumptions!$B$92:$B$115,0)),"Low")</f>
        <v>High</v>
      </c>
    </row>
    <row r="102" spans="2:37" x14ac:dyDescent="0.2">
      <c r="B102" s="62">
        <v>99</v>
      </c>
      <c r="C102" s="63" t="s">
        <v>159</v>
      </c>
      <c r="D102" s="63" t="s">
        <v>1981</v>
      </c>
      <c r="E102" s="62">
        <f>SUM(G102:I102)</f>
        <v>4</v>
      </c>
      <c r="F102" s="71">
        <f>SUMIFS('CBG Plants'!N:N,'CBG Plants'!F:F,D102,'CBG Plants'!L:L,"Completed")
+SUMIFS('CBG Plants'!N:N,'CBG Plants'!F:F,D102,'CBG Plants'!L:L,"Functional")+SUMIFS('CBG Plants'!N:N,'CBG Plants'!F:F,D102,'CBG Plants'!L:L,"Under Construction")+SUMIFS('CBG Plants'!N:N,'CBG Plants'!F:F,D102,'CBG Plants'!L:L,"Yet to start construction")</f>
        <v>42.5</v>
      </c>
      <c r="G102" s="62">
        <f>COUNTIFS('CBG Plants'!F:F,D102,'CBG Plants'!L:L,"Completed")
+COUNTIFS('CBG Plants'!F:F,D102,'CBG Plants'!L:L,"Functional")</f>
        <v>0</v>
      </c>
      <c r="H102" s="62">
        <f>COUNTIFS('CBG Plants'!F:F,D102,'CBG Plants'!L:L,"Under Construction")</f>
        <v>2</v>
      </c>
      <c r="I102" s="62">
        <f>COUNTIFS('CBG Plants'!F:F,D102,'CBG Plants'!L:L,"Yet to start construction")</f>
        <v>2</v>
      </c>
      <c r="J102" s="63" t="s">
        <v>2708</v>
      </c>
      <c r="K102" s="63" t="s">
        <v>2709</v>
      </c>
      <c r="L102" s="63" t="s">
        <v>2710</v>
      </c>
      <c r="M102" s="62">
        <f t="shared" si="2"/>
        <v>289.47000000000003</v>
      </c>
      <c r="N102" s="62">
        <f t="shared" si="3"/>
        <v>289.47000000000003</v>
      </c>
      <c r="O102" s="62">
        <v>165.15</v>
      </c>
      <c r="P102" s="62">
        <v>118.02</v>
      </c>
      <c r="Q102" s="62">
        <v>6.3</v>
      </c>
      <c r="R102" s="62">
        <f>IFERROR(U102-F102,"")</f>
        <v>-42.11457815</v>
      </c>
      <c r="S102" s="62">
        <f>IFERROR(T102*Assumptions!$C$4,"")</f>
        <v>12.5</v>
      </c>
      <c r="T102" s="62">
        <v>5</v>
      </c>
      <c r="U102" s="62">
        <f>IFERROR(S102*Assumptions!$C$5,"")+IFERROR(V102*Assumptions!$C$8*Assumptions!$C$5,"")</f>
        <v>0.38542185000000001</v>
      </c>
      <c r="V102" s="62">
        <v>1037</v>
      </c>
      <c r="W102" s="62">
        <f>IFERROR(ROUND(T102*(1+Assumptions!$C$7)^5,0),"")</f>
        <v>15</v>
      </c>
      <c r="X102" s="62">
        <f>IFERROR(ROUND(W102*Assumptions!$C$4*Assumptions!$C$6,4),"")+IFERROR(ROUND(Y102*Assumptions!$C$8*Assumptions!$C$6,4),"") - F102</f>
        <v>-40.572000000000003</v>
      </c>
      <c r="Y102" s="62">
        <f>IFERROR(ROUND(V102*(1+Assumptions!$C$7)^5,0),"")</f>
        <v>3165</v>
      </c>
      <c r="Z102" s="63" t="s">
        <v>153</v>
      </c>
      <c r="AA102" s="63" t="s">
        <v>160</v>
      </c>
      <c r="AB102" s="62">
        <v>74</v>
      </c>
      <c r="AC102" s="62">
        <v>111.3</v>
      </c>
      <c r="AD102">
        <v>0</v>
      </c>
      <c r="AE102" s="99" t="str">
        <f>IF(R102="","",IF(R102&gt;=Control!$D$4,"Y","N"))</f>
        <v>N</v>
      </c>
      <c r="AF102" s="99" t="str">
        <f>IF(S102="","",IF(M102&gt;=Control!$D$5,"Y","N"))</f>
        <v>Y</v>
      </c>
      <c r="AG102" s="99" t="str">
        <f>IF(T102="","",IF(AB102&lt;=Control!$D$10,"Y","N"))</f>
        <v>Y</v>
      </c>
      <c r="AI102" s="110" t="str">
        <f>IF(X102="","",IF(X102&gt;=Control!$D$9,"Y","N"))</f>
        <v>N</v>
      </c>
      <c r="AK102" s="40" t="str">
        <f>IFERROR(INDEX(Assumptions!$D$92:$D$115,MATCH(C102,Assumptions!$B$92:$B$115,0)),"Low")</f>
        <v>High</v>
      </c>
    </row>
    <row r="103" spans="2:37" x14ac:dyDescent="0.2">
      <c r="B103" s="62">
        <v>100</v>
      </c>
      <c r="C103" s="63" t="s">
        <v>159</v>
      </c>
      <c r="D103" s="63" t="s">
        <v>1982</v>
      </c>
      <c r="E103" s="62">
        <f>SUM(G103:I103)</f>
        <v>1</v>
      </c>
      <c r="F103" s="71">
        <f>SUMIFS('CBG Plants'!N:N,'CBG Plants'!F:F,D103,'CBG Plants'!L:L,"Completed")
+SUMIFS('CBG Plants'!N:N,'CBG Plants'!F:F,D103,'CBG Plants'!L:L,"Functional")+SUMIFS('CBG Plants'!N:N,'CBG Plants'!F:F,D103,'CBG Plants'!L:L,"Under Construction")+SUMIFS('CBG Plants'!N:N,'CBG Plants'!F:F,D103,'CBG Plants'!L:L,"Yet to start construction")</f>
        <v>3</v>
      </c>
      <c r="G103" s="62">
        <f>COUNTIFS('CBG Plants'!F:F,D103,'CBG Plants'!L:L,"Completed")
+COUNTIFS('CBG Plants'!F:F,D103,'CBG Plants'!L:L,"Functional")</f>
        <v>0</v>
      </c>
      <c r="H103" s="62">
        <f>COUNTIFS('CBG Plants'!F:F,D103,'CBG Plants'!L:L,"Under Construction")</f>
        <v>0</v>
      </c>
      <c r="I103" s="62">
        <f>COUNTIFS('CBG Plants'!F:F,D103,'CBG Plants'!L:L,"Yet to start construction")</f>
        <v>1</v>
      </c>
      <c r="J103" s="63" t="s">
        <v>2711</v>
      </c>
      <c r="K103" s="63"/>
      <c r="L103" s="63"/>
      <c r="M103" s="62">
        <f t="shared" si="2"/>
        <v>543.61500000000001</v>
      </c>
      <c r="N103" s="62">
        <f t="shared" si="3"/>
        <v>543.61500000000001</v>
      </c>
      <c r="O103" s="62">
        <v>369</v>
      </c>
      <c r="P103" s="62">
        <v>168.84</v>
      </c>
      <c r="Q103" s="62">
        <v>5.7750000000000004</v>
      </c>
      <c r="R103" s="62">
        <f>IFERROR(U103-F103,"")</f>
        <v>-1.797615</v>
      </c>
      <c r="S103" s="62">
        <f>IFERROR(T103*Assumptions!$C$4,"")</f>
        <v>37.5</v>
      </c>
      <c r="T103" s="62">
        <v>15</v>
      </c>
      <c r="U103" s="62">
        <f>IFERROR(S103*Assumptions!$C$5,"")+IFERROR(V103*Assumptions!$C$8*Assumptions!$C$5,"")</f>
        <v>1.202385</v>
      </c>
      <c r="V103" s="62">
        <v>7700</v>
      </c>
      <c r="W103" s="62">
        <f>IFERROR(ROUND(T103*(1+Assumptions!$C$7)^5,0),"")</f>
        <v>46</v>
      </c>
      <c r="X103" s="62">
        <f>IFERROR(ROUND(W103*Assumptions!$C$4*Assumptions!$C$6,4),"")+IFERROR(ROUND(Y103*Assumptions!$C$8*Assumptions!$C$6,4),"") - F103</f>
        <v>3.1436000000000002</v>
      </c>
      <c r="Y103" s="62">
        <f>IFERROR(ROUND(V103*(1+Assumptions!$C$7)^5,0),"")</f>
        <v>23499</v>
      </c>
      <c r="Z103" s="63" t="s">
        <v>153</v>
      </c>
      <c r="AA103" s="63" t="s">
        <v>160</v>
      </c>
      <c r="AB103" s="62">
        <v>87.7</v>
      </c>
      <c r="AC103" s="62">
        <v>111.3</v>
      </c>
      <c r="AD103">
        <v>0</v>
      </c>
      <c r="AE103" s="99" t="str">
        <f>IF(R103="","",IF(R103&gt;=Control!$D$4,"Y","N"))</f>
        <v>N</v>
      </c>
      <c r="AF103" s="99" t="str">
        <f>IF(S103="","",IF(M103&gt;=Control!$D$5,"Y","N"))</f>
        <v>Y</v>
      </c>
      <c r="AG103" s="99" t="str">
        <f>IF(T103="","",IF(AB103&lt;=Control!$D$10,"Y","N"))</f>
        <v>Y</v>
      </c>
      <c r="AI103" s="110" t="str">
        <f>IF(X103="","",IF(X103&gt;=Control!$D$9,"Y","N"))</f>
        <v>N</v>
      </c>
      <c r="AK103" s="40" t="str">
        <f>IFERROR(INDEX(Assumptions!$D$92:$D$115,MATCH(C103,Assumptions!$B$92:$B$115,0)),"Low")</f>
        <v>High</v>
      </c>
    </row>
    <row r="104" spans="2:37" x14ac:dyDescent="0.2">
      <c r="B104" s="62">
        <v>101</v>
      </c>
      <c r="C104" s="63" t="s">
        <v>159</v>
      </c>
      <c r="D104" s="63" t="s">
        <v>2712</v>
      </c>
      <c r="E104" s="62">
        <f>SUM(G104:I104)</f>
        <v>0</v>
      </c>
      <c r="F104" s="71">
        <f>SUMIFS('CBG Plants'!N:N,'CBG Plants'!F:F,D104,'CBG Plants'!L:L,"Completed")
+SUMIFS('CBG Plants'!N:N,'CBG Plants'!F:F,D104,'CBG Plants'!L:L,"Functional")+SUMIFS('CBG Plants'!N:N,'CBG Plants'!F:F,D104,'CBG Plants'!L:L,"Under Construction")+SUMIFS('CBG Plants'!N:N,'CBG Plants'!F:F,D104,'CBG Plants'!L:L,"Yet to start construction")</f>
        <v>0</v>
      </c>
      <c r="G104" s="62">
        <f>COUNTIFS('CBG Plants'!F:F,D104,'CBG Plants'!L:L,"Completed")
+COUNTIFS('CBG Plants'!F:F,D104,'CBG Plants'!L:L,"Functional")</f>
        <v>0</v>
      </c>
      <c r="H104" s="62">
        <f>COUNTIFS('CBG Plants'!F:F,D104,'CBG Plants'!L:L,"Under Construction")</f>
        <v>0</v>
      </c>
      <c r="I104" s="62">
        <f>COUNTIFS('CBG Plants'!F:F,D104,'CBG Plants'!L:L,"Yet to start construction")</f>
        <v>0</v>
      </c>
      <c r="J104" s="63" t="s">
        <v>2713</v>
      </c>
      <c r="K104" s="63" t="s">
        <v>2714</v>
      </c>
      <c r="L104" s="63" t="s">
        <v>2715</v>
      </c>
      <c r="M104" s="62">
        <f t="shared" si="2"/>
        <v>109.27500000000001</v>
      </c>
      <c r="N104" s="62">
        <f t="shared" si="3"/>
        <v>109.27500000000001</v>
      </c>
      <c r="O104" s="62">
        <v>94.05</v>
      </c>
      <c r="P104" s="62">
        <v>14.7</v>
      </c>
      <c r="Q104" s="62">
        <v>0.52500000000000002</v>
      </c>
      <c r="R104" s="62">
        <f>IFERROR(U104-F104,"")</f>
        <v>0</v>
      </c>
      <c r="S104" s="62">
        <f>IFERROR(T104*Assumptions!$C$4,"")</f>
        <v>0</v>
      </c>
      <c r="T104" s="62">
        <v>0</v>
      </c>
      <c r="U104" s="62">
        <f>IFERROR(S104*Assumptions!$C$5,"")+IFERROR(V104*Assumptions!$C$8*Assumptions!$C$5,"")</f>
        <v>0</v>
      </c>
      <c r="V104" s="62">
        <v>0</v>
      </c>
      <c r="W104" s="62">
        <f>IFERROR(ROUND(T104*(1+Assumptions!$C$7)^5,0),"")</f>
        <v>0</v>
      </c>
      <c r="X104" s="62">
        <f>IFERROR(ROUND(W104*Assumptions!$C$4*Assumptions!$C$6,4),"")+IFERROR(ROUND(Y104*Assumptions!$C$8*Assumptions!$C$6,4),"") - F104</f>
        <v>0</v>
      </c>
      <c r="Y104" s="62">
        <f>IFERROR(ROUND(V104*(1+Assumptions!$C$7)^5,0),"")</f>
        <v>0</v>
      </c>
      <c r="Z104" s="63" t="s">
        <v>153</v>
      </c>
      <c r="AA104" s="63" t="s">
        <v>160</v>
      </c>
      <c r="AB104" s="62">
        <v>65.400000000000006</v>
      </c>
      <c r="AC104" s="62">
        <v>111.3</v>
      </c>
      <c r="AD104">
        <v>0</v>
      </c>
      <c r="AE104" s="99" t="str">
        <f>IF(R104="","",IF(R104&gt;=Control!$D$4,"Y","N"))</f>
        <v>N</v>
      </c>
      <c r="AF104" s="99" t="str">
        <f>IF(S104="","",IF(M104&gt;=Control!$D$5,"Y","N"))</f>
        <v>Y</v>
      </c>
      <c r="AG104" s="99" t="str">
        <f>IF(T104="","",IF(AB104&lt;=Control!$D$10,"Y","N"))</f>
        <v>Y</v>
      </c>
      <c r="AI104" s="110" t="str">
        <f>IF(X104="","",IF(X104&gt;=Control!$D$9,"Y","N"))</f>
        <v>N</v>
      </c>
      <c r="AK104" s="40" t="str">
        <f>IFERROR(INDEX(Assumptions!$D$92:$D$115,MATCH(C104,Assumptions!$B$92:$B$115,0)),"Low")</f>
        <v>High</v>
      </c>
    </row>
    <row r="105" spans="2:37" x14ac:dyDescent="0.2">
      <c r="B105" s="62">
        <v>102</v>
      </c>
      <c r="C105" s="63" t="s">
        <v>159</v>
      </c>
      <c r="D105" s="63" t="s">
        <v>1983</v>
      </c>
      <c r="E105" s="62">
        <f>SUM(G105:I105)</f>
        <v>1</v>
      </c>
      <c r="F105" s="71">
        <f>SUMIFS('CBG Plants'!N:N,'CBG Plants'!F:F,D105,'CBG Plants'!L:L,"Completed")
+SUMIFS('CBG Plants'!N:N,'CBG Plants'!F:F,D105,'CBG Plants'!L:L,"Functional")+SUMIFS('CBG Plants'!N:N,'CBG Plants'!F:F,D105,'CBG Plants'!L:L,"Under Construction")+SUMIFS('CBG Plants'!N:N,'CBG Plants'!F:F,D105,'CBG Plants'!L:L,"Yet to start construction")</f>
        <v>7</v>
      </c>
      <c r="G105" s="62">
        <f>COUNTIFS('CBG Plants'!F:F,D105,'CBG Plants'!L:L,"Completed")
+COUNTIFS('CBG Plants'!F:F,D105,'CBG Plants'!L:L,"Functional")</f>
        <v>0</v>
      </c>
      <c r="H105" s="62">
        <f>COUNTIFS('CBG Plants'!F:F,D105,'CBG Plants'!L:L,"Under Construction")</f>
        <v>0</v>
      </c>
      <c r="I105" s="62">
        <f>COUNTIFS('CBG Plants'!F:F,D105,'CBG Plants'!L:L,"Yet to start construction")</f>
        <v>1</v>
      </c>
      <c r="J105" s="63" t="s">
        <v>2716</v>
      </c>
      <c r="K105" s="63"/>
      <c r="L105" s="63"/>
      <c r="M105" s="62">
        <f t="shared" si="2"/>
        <v>567.85500000000002</v>
      </c>
      <c r="N105" s="62">
        <f t="shared" si="3"/>
        <v>567.85500000000002</v>
      </c>
      <c r="O105" s="62">
        <v>301.05</v>
      </c>
      <c r="P105" s="62">
        <v>213.78</v>
      </c>
      <c r="Q105" s="62">
        <v>53.024999999999999</v>
      </c>
      <c r="R105" s="62">
        <f>IFERROR(U105-F105,"")</f>
        <v>-5.6664957999999999</v>
      </c>
      <c r="S105" s="62">
        <f>IFERROR(T105*Assumptions!$C$4,"")</f>
        <v>40</v>
      </c>
      <c r="T105" s="62">
        <v>16</v>
      </c>
      <c r="U105" s="62">
        <f>IFERROR(S105*Assumptions!$C$5,"")+IFERROR(V105*Assumptions!$C$8*Assumptions!$C$5,"")</f>
        <v>1.3335041999999999</v>
      </c>
      <c r="V105" s="62">
        <v>13284</v>
      </c>
      <c r="W105" s="62">
        <f>IFERROR(ROUND(T105*(1+Assumptions!$C$7)^5,0),"")</f>
        <v>49</v>
      </c>
      <c r="X105" s="62">
        <f>IFERROR(ROUND(W105*Assumptions!$C$4*Assumptions!$C$6,4),"")+IFERROR(ROUND(Y105*Assumptions!$C$8*Assumptions!$C$6,4),"") - F105</f>
        <v>-0.19599999999999973</v>
      </c>
      <c r="Y105" s="62">
        <f>IFERROR(ROUND(V105*(1+Assumptions!$C$7)^5,0),"")</f>
        <v>40540</v>
      </c>
      <c r="Z105" s="63" t="s">
        <v>153</v>
      </c>
      <c r="AA105" s="63" t="s">
        <v>160</v>
      </c>
      <c r="AB105" s="62">
        <v>175.8</v>
      </c>
      <c r="AC105" s="62">
        <v>111.3</v>
      </c>
      <c r="AD105">
        <v>0</v>
      </c>
      <c r="AE105" s="99" t="str">
        <f>IF(R105="","",IF(R105&gt;=Control!$D$4,"Y","N"))</f>
        <v>N</v>
      </c>
      <c r="AF105" s="99" t="str">
        <f>IF(S105="","",IF(M105&gt;=Control!$D$5,"Y","N"))</f>
        <v>Y</v>
      </c>
      <c r="AG105" s="99" t="str">
        <f>IF(T105="","",IF(AB105&lt;=Control!$D$10,"Y","N"))</f>
        <v>Y</v>
      </c>
      <c r="AI105" s="110" t="str">
        <f>IF(X105="","",IF(X105&gt;=Control!$D$9,"Y","N"))</f>
        <v>N</v>
      </c>
      <c r="AK105" s="40" t="str">
        <f>IFERROR(INDEX(Assumptions!$D$92:$D$115,MATCH(C105,Assumptions!$B$92:$B$115,0)),"Low")</f>
        <v>High</v>
      </c>
    </row>
    <row r="106" spans="2:37" x14ac:dyDescent="0.2">
      <c r="B106" s="62">
        <v>103</v>
      </c>
      <c r="C106" s="63" t="s">
        <v>159</v>
      </c>
      <c r="D106" s="63" t="s">
        <v>1984</v>
      </c>
      <c r="E106" s="62">
        <f>SUM(G106:I106)</f>
        <v>0</v>
      </c>
      <c r="F106" s="71">
        <f>SUMIFS('CBG Plants'!N:N,'CBG Plants'!F:F,D106,'CBG Plants'!L:L,"Completed")
+SUMIFS('CBG Plants'!N:N,'CBG Plants'!F:F,D106,'CBG Plants'!L:L,"Functional")+SUMIFS('CBG Plants'!N:N,'CBG Plants'!F:F,D106,'CBG Plants'!L:L,"Under Construction")+SUMIFS('CBG Plants'!N:N,'CBG Plants'!F:F,D106,'CBG Plants'!L:L,"Yet to start construction")</f>
        <v>0</v>
      </c>
      <c r="G106" s="62">
        <f>COUNTIFS('CBG Plants'!F:F,D106,'CBG Plants'!L:L,"Completed")
+COUNTIFS('CBG Plants'!F:F,D106,'CBG Plants'!L:L,"Functional")</f>
        <v>0</v>
      </c>
      <c r="H106" s="62">
        <f>COUNTIFS('CBG Plants'!F:F,D106,'CBG Plants'!L:L,"Under Construction")</f>
        <v>0</v>
      </c>
      <c r="I106" s="62">
        <f>COUNTIFS('CBG Plants'!F:F,D106,'CBG Plants'!L:L,"Yet to start construction")</f>
        <v>0</v>
      </c>
      <c r="J106" s="63" t="s">
        <v>2699</v>
      </c>
      <c r="K106" s="63" t="s">
        <v>2700</v>
      </c>
      <c r="L106" s="63" t="s">
        <v>2701</v>
      </c>
      <c r="M106" s="62">
        <f t="shared" si="2"/>
        <v>330.97500000000002</v>
      </c>
      <c r="N106" s="62">
        <f t="shared" si="3"/>
        <v>330.97500000000002</v>
      </c>
      <c r="O106" s="62">
        <v>231.75</v>
      </c>
      <c r="P106" s="62">
        <v>73.5</v>
      </c>
      <c r="Q106" s="62">
        <v>25.725000000000001</v>
      </c>
      <c r="R106" s="62">
        <f>IFERROR(U106-F106,"")</f>
        <v>1.202385</v>
      </c>
      <c r="S106" s="62">
        <f>IFERROR(T106*Assumptions!$C$4,"")</f>
        <v>37.5</v>
      </c>
      <c r="T106" s="62">
        <v>15</v>
      </c>
      <c r="U106" s="62">
        <f>IFERROR(S106*Assumptions!$C$5,"")+IFERROR(V106*Assumptions!$C$8*Assumptions!$C$5,"")</f>
        <v>1.202385</v>
      </c>
      <c r="V106" s="62">
        <v>7700</v>
      </c>
      <c r="W106" s="62">
        <f>IFERROR(ROUND(T106*(1+Assumptions!$C$7)^5,0),"")</f>
        <v>46</v>
      </c>
      <c r="X106" s="62">
        <f>IFERROR(ROUND(W106*Assumptions!$C$4*Assumptions!$C$6,4),"")+IFERROR(ROUND(Y106*Assumptions!$C$8*Assumptions!$C$6,4),"") - F106</f>
        <v>6.1436000000000002</v>
      </c>
      <c r="Y106" s="62">
        <f>IFERROR(ROUND(V106*(1+Assumptions!$C$7)^5,0),"")</f>
        <v>23499</v>
      </c>
      <c r="Z106" s="63" t="s">
        <v>153</v>
      </c>
      <c r="AA106" s="63" t="s">
        <v>160</v>
      </c>
      <c r="AB106" s="62">
        <v>190.8</v>
      </c>
      <c r="AC106" s="62">
        <v>111.3</v>
      </c>
      <c r="AD106">
        <v>0</v>
      </c>
      <c r="AE106" s="99" t="str">
        <f>IF(R106="","",IF(R106&gt;=Control!$D$4,"Y","N"))</f>
        <v>N</v>
      </c>
      <c r="AF106" s="99" t="str">
        <f>IF(S106="","",IF(M106&gt;=Control!$D$5,"Y","N"))</f>
        <v>Y</v>
      </c>
      <c r="AG106" s="99" t="str">
        <f>IF(T106="","",IF(AB106&lt;=Control!$D$10,"Y","N"))</f>
        <v>Y</v>
      </c>
      <c r="AI106" s="110" t="str">
        <f>IF(X106="","",IF(X106&gt;=Control!$D$9,"Y","N"))</f>
        <v>N</v>
      </c>
      <c r="AK106" s="40" t="str">
        <f>IFERROR(INDEX(Assumptions!$D$92:$D$115,MATCH(C106,Assumptions!$B$92:$B$115,0)),"Low")</f>
        <v>High</v>
      </c>
    </row>
    <row r="107" spans="2:37" x14ac:dyDescent="0.2">
      <c r="B107" s="62">
        <v>104</v>
      </c>
      <c r="C107" s="63" t="s">
        <v>159</v>
      </c>
      <c r="D107" s="63" t="s">
        <v>1985</v>
      </c>
      <c r="E107" s="62">
        <f>SUM(G107:I107)</f>
        <v>2</v>
      </c>
      <c r="F107" s="71">
        <f>SUMIFS('CBG Plants'!N:N,'CBG Plants'!F:F,D107,'CBG Plants'!L:L,"Completed")
+SUMIFS('CBG Plants'!N:N,'CBG Plants'!F:F,D107,'CBG Plants'!L:L,"Functional")+SUMIFS('CBG Plants'!N:N,'CBG Plants'!F:F,D107,'CBG Plants'!L:L,"Under Construction")+SUMIFS('CBG Plants'!N:N,'CBG Plants'!F:F,D107,'CBG Plants'!L:L,"Yet to start construction")</f>
        <v>15.6</v>
      </c>
      <c r="G107" s="62">
        <f>COUNTIFS('CBG Plants'!F:F,D107,'CBG Plants'!L:L,"Completed")
+COUNTIFS('CBG Plants'!F:F,D107,'CBG Plants'!L:L,"Functional")</f>
        <v>1</v>
      </c>
      <c r="H107" s="62">
        <f>COUNTIFS('CBG Plants'!F:F,D107,'CBG Plants'!L:L,"Under Construction")</f>
        <v>0</v>
      </c>
      <c r="I107" s="62">
        <f>COUNTIFS('CBG Plants'!F:F,D107,'CBG Plants'!L:L,"Yet to start construction")</f>
        <v>1</v>
      </c>
      <c r="J107" s="63" t="s">
        <v>1985</v>
      </c>
      <c r="K107" s="63" t="s">
        <v>2717</v>
      </c>
      <c r="L107" s="63"/>
      <c r="M107" s="62">
        <f t="shared" si="2"/>
        <v>199.965</v>
      </c>
      <c r="N107" s="62">
        <f t="shared" si="3"/>
        <v>287.565</v>
      </c>
      <c r="O107" s="62">
        <v>144.44999999999999</v>
      </c>
      <c r="P107" s="62">
        <v>139.44</v>
      </c>
      <c r="Q107" s="62">
        <v>3.6749999999999998</v>
      </c>
      <c r="R107" s="62">
        <f>IFERROR(U107-F107,"")</f>
        <v>-14.2664958</v>
      </c>
      <c r="S107" s="62">
        <f>IFERROR(T107*Assumptions!$C$4,"")</f>
        <v>40</v>
      </c>
      <c r="T107" s="62">
        <v>16</v>
      </c>
      <c r="U107" s="62">
        <f>IFERROR(S107*Assumptions!$C$5,"")+IFERROR(V107*Assumptions!$C$8*Assumptions!$C$5,"")</f>
        <v>1.3335041999999999</v>
      </c>
      <c r="V107" s="62">
        <v>13284</v>
      </c>
      <c r="W107" s="62">
        <f>IFERROR(ROUND(T107*(1+Assumptions!$C$7)^5,0),"")</f>
        <v>49</v>
      </c>
      <c r="X107" s="62">
        <f>IFERROR(ROUND(W107*Assumptions!$C$4*Assumptions!$C$6,4),"")+IFERROR(ROUND(Y107*Assumptions!$C$8*Assumptions!$C$6,4),"") - F107</f>
        <v>-8.7959999999999994</v>
      </c>
      <c r="Y107" s="62">
        <f>IFERROR(ROUND(V107*(1+Assumptions!$C$7)^5,0),"")</f>
        <v>40540</v>
      </c>
      <c r="Z107" s="63" t="s">
        <v>153</v>
      </c>
      <c r="AA107" s="63" t="s">
        <v>160</v>
      </c>
      <c r="AB107" s="62">
        <v>171.5</v>
      </c>
      <c r="AC107" s="62">
        <v>111.3</v>
      </c>
      <c r="AD107">
        <v>240</v>
      </c>
      <c r="AE107" s="99" t="str">
        <f>IF(R107="","",IF(R107&gt;=Control!$D$4,"Y","N"))</f>
        <v>N</v>
      </c>
      <c r="AF107" s="99" t="str">
        <f>IF(S107="","",IF(M107&gt;=Control!$D$5,"Y","N"))</f>
        <v>Y</v>
      </c>
      <c r="AG107" s="99" t="str">
        <f>IF(T107="","",IF(AB107&lt;=Control!$D$10,"Y","N"))</f>
        <v>Y</v>
      </c>
      <c r="AI107" s="110" t="str">
        <f>IF(X107="","",IF(X107&gt;=Control!$D$9,"Y","N"))</f>
        <v>N</v>
      </c>
      <c r="AK107" s="40" t="str">
        <f>IFERROR(INDEX(Assumptions!$D$92:$D$115,MATCH(C107,Assumptions!$B$92:$B$115,0)),"Low")</f>
        <v>High</v>
      </c>
    </row>
    <row r="108" spans="2:37" x14ac:dyDescent="0.2">
      <c r="B108" s="62">
        <v>105</v>
      </c>
      <c r="C108" s="63" t="s">
        <v>159</v>
      </c>
      <c r="D108" s="63" t="s">
        <v>1986</v>
      </c>
      <c r="E108" s="62">
        <f>SUM(G108:I108)</f>
        <v>1</v>
      </c>
      <c r="F108" s="71">
        <f>SUMIFS('CBG Plants'!N:N,'CBG Plants'!F:F,D108,'CBG Plants'!L:L,"Completed")
+SUMIFS('CBG Plants'!N:N,'CBG Plants'!F:F,D108,'CBG Plants'!L:L,"Functional")+SUMIFS('CBG Plants'!N:N,'CBG Plants'!F:F,D108,'CBG Plants'!L:L,"Under Construction")+SUMIFS('CBG Plants'!N:N,'CBG Plants'!F:F,D108,'CBG Plants'!L:L,"Yet to start construction")</f>
        <v>10</v>
      </c>
      <c r="G108" s="62">
        <f>COUNTIFS('CBG Plants'!F:F,D108,'CBG Plants'!L:L,"Completed")
+COUNTIFS('CBG Plants'!F:F,D108,'CBG Plants'!L:L,"Functional")</f>
        <v>0</v>
      </c>
      <c r="H108" s="62">
        <f>COUNTIFS('CBG Plants'!F:F,D108,'CBG Plants'!L:L,"Under Construction")</f>
        <v>0</v>
      </c>
      <c r="I108" s="62">
        <f>COUNTIFS('CBG Plants'!F:F,D108,'CBG Plants'!L:L,"Yet to start construction")</f>
        <v>1</v>
      </c>
      <c r="J108" s="63" t="s">
        <v>2718</v>
      </c>
      <c r="K108" s="63"/>
      <c r="L108" s="63"/>
      <c r="M108" s="62">
        <f t="shared" si="2"/>
        <v>352.54499999999996</v>
      </c>
      <c r="N108" s="62">
        <f t="shared" si="3"/>
        <v>352.54499999999996</v>
      </c>
      <c r="O108" s="62">
        <v>227.7</v>
      </c>
      <c r="P108" s="62">
        <v>124.32</v>
      </c>
      <c r="Q108" s="62">
        <v>0.52500000000000002</v>
      </c>
      <c r="R108" s="62">
        <f>IFERROR(U108-F108,"")</f>
        <v>-9.4186063000000004</v>
      </c>
      <c r="S108" s="62">
        <f>IFERROR(T108*Assumptions!$C$4,"")</f>
        <v>15</v>
      </c>
      <c r="T108" s="62">
        <v>6</v>
      </c>
      <c r="U108" s="62">
        <f>IFERROR(S108*Assumptions!$C$5,"")+IFERROR(V108*Assumptions!$C$8*Assumptions!$C$5,"")</f>
        <v>0.58139370000000001</v>
      </c>
      <c r="V108" s="62">
        <v>13074</v>
      </c>
      <c r="W108" s="62">
        <f>IFERROR(ROUND(T108*(1+Assumptions!$C$7)^5,0),"")</f>
        <v>18</v>
      </c>
      <c r="X108" s="62">
        <f>IFERROR(ROUND(W108*Assumptions!$C$4*Assumptions!$C$6,4),"")+IFERROR(ROUND(Y108*Assumptions!$C$8*Assumptions!$C$6,4),"") - F108</f>
        <v>-7.0816999999999997</v>
      </c>
      <c r="Y108" s="62">
        <f>IFERROR(ROUND(V108*(1+Assumptions!$C$7)^5,0),"")</f>
        <v>39899</v>
      </c>
      <c r="Z108" s="63" t="s">
        <v>153</v>
      </c>
      <c r="AA108" s="63" t="s">
        <v>160</v>
      </c>
      <c r="AB108" s="62">
        <v>85</v>
      </c>
      <c r="AC108" s="62">
        <v>111.3</v>
      </c>
      <c r="AD108">
        <v>0</v>
      </c>
      <c r="AE108" s="99" t="str">
        <f>IF(R108="","",IF(R108&gt;=Control!$D$4,"Y","N"))</f>
        <v>N</v>
      </c>
      <c r="AF108" s="99" t="str">
        <f>IF(S108="","",IF(M108&gt;=Control!$D$5,"Y","N"))</f>
        <v>Y</v>
      </c>
      <c r="AG108" s="99" t="str">
        <f>IF(T108="","",IF(AB108&lt;=Control!$D$10,"Y","N"))</f>
        <v>Y</v>
      </c>
      <c r="AI108" s="110" t="str">
        <f>IF(X108="","",IF(X108&gt;=Control!$D$9,"Y","N"))</f>
        <v>N</v>
      </c>
      <c r="AK108" s="40" t="str">
        <f>IFERROR(INDEX(Assumptions!$D$92:$D$115,MATCH(C108,Assumptions!$B$92:$B$115,0)),"Low")</f>
        <v>High</v>
      </c>
    </row>
    <row r="109" spans="2:37" x14ac:dyDescent="0.2">
      <c r="B109" s="62">
        <v>106</v>
      </c>
      <c r="C109" s="63" t="s">
        <v>159</v>
      </c>
      <c r="D109" s="63" t="s">
        <v>2719</v>
      </c>
      <c r="E109" s="62">
        <f>SUM(G109:I109)</f>
        <v>0</v>
      </c>
      <c r="F109" s="71">
        <f>SUMIFS('CBG Plants'!N:N,'CBG Plants'!F:F,D109,'CBG Plants'!L:L,"Completed")
+SUMIFS('CBG Plants'!N:N,'CBG Plants'!F:F,D109,'CBG Plants'!L:L,"Functional")+SUMIFS('CBG Plants'!N:N,'CBG Plants'!F:F,D109,'CBG Plants'!L:L,"Under Construction")+SUMIFS('CBG Plants'!N:N,'CBG Plants'!F:F,D109,'CBG Plants'!L:L,"Yet to start construction")</f>
        <v>0</v>
      </c>
      <c r="G109" s="62">
        <f>COUNTIFS('CBG Plants'!F:F,D109,'CBG Plants'!L:L,"Completed")
+COUNTIFS('CBG Plants'!F:F,D109,'CBG Plants'!L:L,"Functional")</f>
        <v>0</v>
      </c>
      <c r="H109" s="62">
        <f>COUNTIFS('CBG Plants'!F:F,D109,'CBG Plants'!L:L,"Under Construction")</f>
        <v>0</v>
      </c>
      <c r="I109" s="62">
        <f>COUNTIFS('CBG Plants'!F:F,D109,'CBG Plants'!L:L,"Yet to start construction")</f>
        <v>0</v>
      </c>
      <c r="J109" s="63" t="s">
        <v>2720</v>
      </c>
      <c r="K109" s="63" t="s">
        <v>2721</v>
      </c>
      <c r="L109" s="63" t="s">
        <v>2722</v>
      </c>
      <c r="M109" s="62">
        <f t="shared" si="2"/>
        <v>457.97500000000002</v>
      </c>
      <c r="N109" s="62">
        <f t="shared" si="3"/>
        <v>540.46500000000003</v>
      </c>
      <c r="O109" s="62">
        <v>283.95</v>
      </c>
      <c r="P109" s="62">
        <v>250.74</v>
      </c>
      <c r="Q109" s="62">
        <v>5.7750000000000004</v>
      </c>
      <c r="R109" s="62">
        <f>IFERROR(U109-F109,"")</f>
        <v>0</v>
      </c>
      <c r="S109" s="62">
        <f>IFERROR(T109*Assumptions!$C$4,"")</f>
        <v>0</v>
      </c>
      <c r="T109" s="62">
        <v>0</v>
      </c>
      <c r="U109" s="62">
        <f>IFERROR(S109*Assumptions!$C$5,"")+IFERROR(V109*Assumptions!$C$8*Assumptions!$C$5,"")</f>
        <v>0</v>
      </c>
      <c r="V109" s="62">
        <v>0</v>
      </c>
      <c r="W109" s="62">
        <f>IFERROR(ROUND(T109*(1+Assumptions!$C$7)^5,0),"")</f>
        <v>0</v>
      </c>
      <c r="X109" s="62">
        <f>IFERROR(ROUND(W109*Assumptions!$C$4*Assumptions!$C$6,4),"")+IFERROR(ROUND(Y109*Assumptions!$C$8*Assumptions!$C$6,4),"") - F109</f>
        <v>0</v>
      </c>
      <c r="Y109" s="62">
        <f>IFERROR(ROUND(V109*(1+Assumptions!$C$7)^5,0),"")</f>
        <v>0</v>
      </c>
      <c r="Z109" s="63" t="s">
        <v>153</v>
      </c>
      <c r="AA109" s="63" t="s">
        <v>160</v>
      </c>
      <c r="AB109" s="62">
        <v>90.1</v>
      </c>
      <c r="AC109" s="62">
        <v>111.3</v>
      </c>
      <c r="AD109">
        <v>226</v>
      </c>
      <c r="AE109" s="99" t="str">
        <f>IF(R109="","",IF(R109&gt;=Control!$D$4,"Y","N"))</f>
        <v>N</v>
      </c>
      <c r="AF109" s="99" t="str">
        <f>IF(S109="","",IF(M109&gt;=Control!$D$5,"Y","N"))</f>
        <v>Y</v>
      </c>
      <c r="AG109" s="99" t="str">
        <f>IF(T109="","",IF(AB109&lt;=Control!$D$10,"Y","N"))</f>
        <v>Y</v>
      </c>
      <c r="AI109" s="110" t="str">
        <f>IF(X109="","",IF(X109&gt;=Control!$D$9,"Y","N"))</f>
        <v>N</v>
      </c>
      <c r="AK109" s="40" t="str">
        <f>IFERROR(INDEX(Assumptions!$D$92:$D$115,MATCH(C109,Assumptions!$B$92:$B$115,0)),"Low")</f>
        <v>High</v>
      </c>
    </row>
    <row r="110" spans="2:37" x14ac:dyDescent="0.2">
      <c r="B110" s="62">
        <v>107</v>
      </c>
      <c r="C110" s="63" t="s">
        <v>159</v>
      </c>
      <c r="D110" s="63" t="s">
        <v>1747</v>
      </c>
      <c r="E110" s="62">
        <f>SUM(G110:I110)</f>
        <v>5</v>
      </c>
      <c r="F110" s="71">
        <f>SUMIFS('CBG Plants'!N:N,'CBG Plants'!F:F,D110,'CBG Plants'!L:L,"Completed")
+SUMIFS('CBG Plants'!N:N,'CBG Plants'!F:F,D110,'CBG Plants'!L:L,"Functional")+SUMIFS('CBG Plants'!N:N,'CBG Plants'!F:F,D110,'CBG Plants'!L:L,"Under Construction")+SUMIFS('CBG Plants'!N:N,'CBG Plants'!F:F,D110,'CBG Plants'!L:L,"Yet to start construction")</f>
        <v>60</v>
      </c>
      <c r="G110" s="62">
        <f>COUNTIFS('CBG Plants'!F:F,D110,'CBG Plants'!L:L,"Completed")
+COUNTIFS('CBG Plants'!F:F,D110,'CBG Plants'!L:L,"Functional")</f>
        <v>2</v>
      </c>
      <c r="H110" s="62">
        <f>COUNTIFS('CBG Plants'!F:F,D110,'CBG Plants'!L:L,"Under Construction")</f>
        <v>1</v>
      </c>
      <c r="I110" s="62">
        <f>COUNTIFS('CBG Plants'!F:F,D110,'CBG Plants'!L:L,"Yet to start construction")</f>
        <v>2</v>
      </c>
      <c r="J110" s="63" t="s">
        <v>2723</v>
      </c>
      <c r="K110" s="63" t="s">
        <v>2724</v>
      </c>
      <c r="L110" s="63" t="s">
        <v>2725</v>
      </c>
      <c r="M110" s="62">
        <f t="shared" si="2"/>
        <v>347.84500000000003</v>
      </c>
      <c r="N110" s="62">
        <f t="shared" si="3"/>
        <v>504.79500000000002</v>
      </c>
      <c r="O110" s="62">
        <v>303.3</v>
      </c>
      <c r="P110" s="62">
        <v>187.32</v>
      </c>
      <c r="Q110" s="62">
        <v>14.175000000000001</v>
      </c>
      <c r="R110" s="62">
        <f>IFERROR(U110-F110,"")</f>
        <v>-55.806624749999997</v>
      </c>
      <c r="S110" s="62">
        <f>IFERROR(T110*Assumptions!$C$4,"")</f>
        <v>117.5</v>
      </c>
      <c r="T110" s="62">
        <v>47</v>
      </c>
      <c r="U110" s="62">
        <f>IFERROR(S110*Assumptions!$C$5,"")+IFERROR(V110*Assumptions!$C$8*Assumptions!$C$5,"")</f>
        <v>4.1933752499999999</v>
      </c>
      <c r="V110" s="62">
        <v>66505</v>
      </c>
      <c r="W110" s="62">
        <f>IFERROR(ROUND(T110*(1+Assumptions!$C$7)^5,0),"")</f>
        <v>143</v>
      </c>
      <c r="X110" s="62">
        <f>IFERROR(ROUND(W110*Assumptions!$C$4*Assumptions!$C$6,4),"")+IFERROR(ROUND(Y110*Assumptions!$C$8*Assumptions!$C$6,4),"") - F110</f>
        <v>-38.725499999999997</v>
      </c>
      <c r="Y110" s="62">
        <f>IFERROR(ROUND(V110*(1+Assumptions!$C$7)^5,0),"")</f>
        <v>202957</v>
      </c>
      <c r="Z110" s="63" t="s">
        <v>153</v>
      </c>
      <c r="AA110" s="63" t="s">
        <v>160</v>
      </c>
      <c r="AB110" s="62">
        <v>91</v>
      </c>
      <c r="AC110" s="62">
        <v>111.3</v>
      </c>
      <c r="AD110">
        <v>430</v>
      </c>
      <c r="AE110" s="99" t="str">
        <f>IF(R110="","",IF(R110&gt;=Control!$D$4,"Y","N"))</f>
        <v>N</v>
      </c>
      <c r="AF110" s="99" t="str">
        <f>IF(S110="","",IF(M110&gt;=Control!$D$5,"Y","N"))</f>
        <v>Y</v>
      </c>
      <c r="AG110" s="99" t="str">
        <f>IF(T110="","",IF(AB110&lt;=Control!$D$10,"Y","N"))</f>
        <v>Y</v>
      </c>
      <c r="AI110" s="110" t="str">
        <f>IF(X110="","",IF(X110&gt;=Control!$D$9,"Y","N"))</f>
        <v>N</v>
      </c>
      <c r="AK110" s="40" t="str">
        <f>IFERROR(INDEX(Assumptions!$D$92:$D$115,MATCH(C110,Assumptions!$B$92:$B$115,0)),"Low")</f>
        <v>High</v>
      </c>
    </row>
    <row r="111" spans="2:37" x14ac:dyDescent="0.2">
      <c r="B111" s="62">
        <v>108</v>
      </c>
      <c r="C111" s="63" t="s">
        <v>159</v>
      </c>
      <c r="D111" s="63" t="s">
        <v>1987</v>
      </c>
      <c r="E111" s="62">
        <f>SUM(G111:I111)</f>
        <v>2</v>
      </c>
      <c r="F111" s="71">
        <f>SUMIFS('CBG Plants'!N:N,'CBG Plants'!F:F,D111,'CBG Plants'!L:L,"Completed")
+SUMIFS('CBG Plants'!N:N,'CBG Plants'!F:F,D111,'CBG Plants'!L:L,"Functional")+SUMIFS('CBG Plants'!N:N,'CBG Plants'!F:F,D111,'CBG Plants'!L:L,"Under Construction")+SUMIFS('CBG Plants'!N:N,'CBG Plants'!F:F,D111,'CBG Plants'!L:L,"Yet to start construction")</f>
        <v>17.5</v>
      </c>
      <c r="G111" s="62">
        <f>COUNTIFS('CBG Plants'!F:F,D111,'CBG Plants'!L:L,"Completed")
+COUNTIFS('CBG Plants'!F:F,D111,'CBG Plants'!L:L,"Functional")</f>
        <v>0</v>
      </c>
      <c r="H111" s="62">
        <f>COUNTIFS('CBG Plants'!F:F,D111,'CBG Plants'!L:L,"Under Construction")</f>
        <v>0</v>
      </c>
      <c r="I111" s="62">
        <f>COUNTIFS('CBG Plants'!F:F,D111,'CBG Plants'!L:L,"Yet to start construction")</f>
        <v>2</v>
      </c>
      <c r="J111" s="63" t="s">
        <v>1987</v>
      </c>
      <c r="K111" s="63" t="s">
        <v>2726</v>
      </c>
      <c r="L111" s="63"/>
      <c r="M111" s="62">
        <f t="shared" si="2"/>
        <v>359.66999999999996</v>
      </c>
      <c r="N111" s="62">
        <f t="shared" si="3"/>
        <v>359.66999999999996</v>
      </c>
      <c r="O111" s="62">
        <v>200.7</v>
      </c>
      <c r="P111" s="62">
        <v>155.82</v>
      </c>
      <c r="Q111" s="62">
        <v>3.15</v>
      </c>
      <c r="R111" s="62">
        <f>IFERROR(U111-F111,"")</f>
        <v>-16.049550249999999</v>
      </c>
      <c r="S111" s="62">
        <f>IFERROR(T111*Assumptions!$C$4,"")</f>
        <v>45</v>
      </c>
      <c r="T111" s="62">
        <v>18</v>
      </c>
      <c r="U111" s="62">
        <f>IFERROR(S111*Assumptions!$C$5,"")+IFERROR(V111*Assumptions!$C$8*Assumptions!$C$5,"")</f>
        <v>1.4504497499999998</v>
      </c>
      <c r="V111" s="62">
        <v>9995</v>
      </c>
      <c r="W111" s="62">
        <f>IFERROR(ROUND(T111*(1+Assumptions!$C$7)^5,0),"")</f>
        <v>55</v>
      </c>
      <c r="X111" s="62">
        <f>IFERROR(ROUND(W111*Assumptions!$C$4*Assumptions!$C$6,4),"")+IFERROR(ROUND(Y111*Assumptions!$C$8*Assumptions!$C$6,4),"") - F111</f>
        <v>-10.114100000000001</v>
      </c>
      <c r="Y111" s="62">
        <f>IFERROR(ROUND(V111*(1+Assumptions!$C$7)^5,0),"")</f>
        <v>30502</v>
      </c>
      <c r="Z111" s="63" t="s">
        <v>153</v>
      </c>
      <c r="AA111" s="63" t="s">
        <v>160</v>
      </c>
      <c r="AB111" s="62">
        <v>107</v>
      </c>
      <c r="AC111" s="62">
        <v>111.3</v>
      </c>
      <c r="AD111">
        <v>0</v>
      </c>
      <c r="AE111" s="99" t="str">
        <f>IF(R111="","",IF(R111&gt;=Control!$D$4,"Y","N"))</f>
        <v>N</v>
      </c>
      <c r="AF111" s="99" t="str">
        <f>IF(S111="","",IF(M111&gt;=Control!$D$5,"Y","N"))</f>
        <v>Y</v>
      </c>
      <c r="AG111" s="99" t="str">
        <f>IF(T111="","",IF(AB111&lt;=Control!$D$10,"Y","N"))</f>
        <v>Y</v>
      </c>
      <c r="AI111" s="110" t="str">
        <f>IF(X111="","",IF(X111&gt;=Control!$D$9,"Y","N"))</f>
        <v>N</v>
      </c>
      <c r="AK111" s="40" t="str">
        <f>IFERROR(INDEX(Assumptions!$D$92:$D$115,MATCH(C111,Assumptions!$B$92:$B$115,0)),"Low")</f>
        <v>High</v>
      </c>
    </row>
    <row r="112" spans="2:37" x14ac:dyDescent="0.2">
      <c r="B112" s="62">
        <v>109</v>
      </c>
      <c r="C112" s="63" t="s">
        <v>159</v>
      </c>
      <c r="D112" s="63" t="s">
        <v>1988</v>
      </c>
      <c r="E112" s="62">
        <f>SUM(G112:I112)</f>
        <v>0</v>
      </c>
      <c r="F112" s="71">
        <f>SUMIFS('CBG Plants'!N:N,'CBG Plants'!F:F,D112,'CBG Plants'!L:L,"Completed")
+SUMIFS('CBG Plants'!N:N,'CBG Plants'!F:F,D112,'CBG Plants'!L:L,"Functional")+SUMIFS('CBG Plants'!N:N,'CBG Plants'!F:F,D112,'CBG Plants'!L:L,"Under Construction")+SUMIFS('CBG Plants'!N:N,'CBG Plants'!F:F,D112,'CBG Plants'!L:L,"Yet to start construction")</f>
        <v>0</v>
      </c>
      <c r="G112" s="62">
        <f>COUNTIFS('CBG Plants'!F:F,D112,'CBG Plants'!L:L,"Completed")
+COUNTIFS('CBG Plants'!F:F,D112,'CBG Plants'!L:L,"Functional")</f>
        <v>0</v>
      </c>
      <c r="H112" s="62">
        <f>COUNTIFS('CBG Plants'!F:F,D112,'CBG Plants'!L:L,"Under Construction")</f>
        <v>0</v>
      </c>
      <c r="I112" s="62">
        <f>COUNTIFS('CBG Plants'!F:F,D112,'CBG Plants'!L:L,"Yet to start construction")</f>
        <v>0</v>
      </c>
      <c r="J112" s="63" t="s">
        <v>2727</v>
      </c>
      <c r="K112" s="63" t="s">
        <v>2728</v>
      </c>
      <c r="L112" s="63"/>
      <c r="M112" s="62">
        <f t="shared" si="2"/>
        <v>71.075000000000003</v>
      </c>
      <c r="N112" s="62">
        <f t="shared" si="3"/>
        <v>155.02500000000001</v>
      </c>
      <c r="O112" s="62">
        <v>74.7</v>
      </c>
      <c r="P112" s="62">
        <v>79.8</v>
      </c>
      <c r="Q112" s="62">
        <v>0.52500000000000002</v>
      </c>
      <c r="R112" s="62">
        <f>IFERROR(U112-F112,"")</f>
        <v>0.55454700000000001</v>
      </c>
      <c r="S112" s="62">
        <f>IFERROR(T112*Assumptions!$C$4,"")</f>
        <v>17.5</v>
      </c>
      <c r="T112" s="62">
        <v>7</v>
      </c>
      <c r="U112" s="62">
        <f>IFERROR(S112*Assumptions!$C$5,"")+IFERROR(V112*Assumptions!$C$8*Assumptions!$C$5,"")</f>
        <v>0.55454700000000001</v>
      </c>
      <c r="V112" s="62">
        <v>2940</v>
      </c>
      <c r="W112" s="62">
        <f>IFERROR(ROUND(T112*(1+Assumptions!$C$7)^5,0),"")</f>
        <v>21</v>
      </c>
      <c r="X112" s="62">
        <f>IFERROR(ROUND(W112*Assumptions!$C$4*Assumptions!$C$6,4),"")+IFERROR(ROUND(Y112*Assumptions!$C$8*Assumptions!$C$6,4),"") - F112</f>
        <v>2.7753000000000001</v>
      </c>
      <c r="Y112" s="62">
        <f>IFERROR(ROUND(V112*(1+Assumptions!$C$7)^5,0),"")</f>
        <v>8972</v>
      </c>
      <c r="Z112" s="63" t="s">
        <v>153</v>
      </c>
      <c r="AA112" s="63" t="s">
        <v>160</v>
      </c>
      <c r="AB112" s="62">
        <v>70.099999999999994</v>
      </c>
      <c r="AC112" s="62">
        <v>111.3</v>
      </c>
      <c r="AD112">
        <v>230</v>
      </c>
      <c r="AE112" s="99" t="str">
        <f>IF(R112="","",IF(R112&gt;=Control!$D$4,"Y","N"))</f>
        <v>N</v>
      </c>
      <c r="AF112" s="99" t="str">
        <f>IF(S112="","",IF(M112&gt;=Control!$D$5,"Y","N"))</f>
        <v>Y</v>
      </c>
      <c r="AG112" s="99" t="str">
        <f>IF(T112="","",IF(AB112&lt;=Control!$D$10,"Y","N"))</f>
        <v>Y</v>
      </c>
      <c r="AI112" s="110" t="str">
        <f>IF(X112="","",IF(X112&gt;=Control!$D$9,"Y","N"))</f>
        <v>N</v>
      </c>
      <c r="AK112" s="40" t="str">
        <f>IFERROR(INDEX(Assumptions!$D$92:$D$115,MATCH(C112,Assumptions!$B$92:$B$115,0)),"Low")</f>
        <v>High</v>
      </c>
    </row>
    <row r="113" spans="2:37" x14ac:dyDescent="0.2">
      <c r="B113" s="62">
        <v>110</v>
      </c>
      <c r="C113" s="63" t="s">
        <v>159</v>
      </c>
      <c r="D113" s="63" t="s">
        <v>1989</v>
      </c>
      <c r="E113" s="62">
        <f>SUM(G113:I113)</f>
        <v>5</v>
      </c>
      <c r="F113" s="71">
        <f>SUMIFS('CBG Plants'!N:N,'CBG Plants'!F:F,D113,'CBG Plants'!L:L,"Completed")
+SUMIFS('CBG Plants'!N:N,'CBG Plants'!F:F,D113,'CBG Plants'!L:L,"Functional")+SUMIFS('CBG Plants'!N:N,'CBG Plants'!F:F,D113,'CBG Plants'!L:L,"Under Construction")+SUMIFS('CBG Plants'!N:N,'CBG Plants'!F:F,D113,'CBG Plants'!L:L,"Yet to start construction")</f>
        <v>44</v>
      </c>
      <c r="G113" s="62">
        <f>COUNTIFS('CBG Plants'!F:F,D113,'CBG Plants'!L:L,"Completed")
+COUNTIFS('CBG Plants'!F:F,D113,'CBG Plants'!L:L,"Functional")</f>
        <v>0</v>
      </c>
      <c r="H113" s="62">
        <f>COUNTIFS('CBG Plants'!F:F,D113,'CBG Plants'!L:L,"Under Construction")</f>
        <v>1</v>
      </c>
      <c r="I113" s="62">
        <f>COUNTIFS('CBG Plants'!F:F,D113,'CBG Plants'!L:L,"Yet to start construction")</f>
        <v>4</v>
      </c>
      <c r="J113" s="63" t="s">
        <v>2729</v>
      </c>
      <c r="K113" s="63" t="s">
        <v>2730</v>
      </c>
      <c r="L113" s="63" t="s">
        <v>2731</v>
      </c>
      <c r="M113" s="62">
        <f t="shared" si="2"/>
        <v>240.42000000000002</v>
      </c>
      <c r="N113" s="62">
        <f t="shared" si="3"/>
        <v>240.42000000000002</v>
      </c>
      <c r="O113" s="62">
        <v>207.45</v>
      </c>
      <c r="P113" s="62">
        <v>31.92</v>
      </c>
      <c r="Q113" s="62">
        <v>1.05</v>
      </c>
      <c r="R113" s="62">
        <f>IFERROR(U113-F113,"")</f>
        <v>-40.735678100000001</v>
      </c>
      <c r="S113" s="62">
        <f>IFERROR(T113*Assumptions!$C$4,"")</f>
        <v>102.5</v>
      </c>
      <c r="T113" s="62">
        <v>41</v>
      </c>
      <c r="U113" s="62">
        <f>IFERROR(S113*Assumptions!$C$5,"")+IFERROR(V113*Assumptions!$C$8*Assumptions!$C$5,"")</f>
        <v>3.2643218999999997</v>
      </c>
      <c r="V113" s="62">
        <v>18838</v>
      </c>
      <c r="W113" s="62">
        <f>IFERROR(ROUND(T113*(1+Assumptions!$C$7)^5,0),"")</f>
        <v>125</v>
      </c>
      <c r="X113" s="62">
        <f>IFERROR(ROUND(W113*Assumptions!$C$4*Assumptions!$C$6,4),"")+IFERROR(ROUND(Y113*Assumptions!$C$8*Assumptions!$C$6,4),"") - F113</f>
        <v>-27.412099999999999</v>
      </c>
      <c r="Y113" s="62">
        <f>IFERROR(ROUND(V113*(1+Assumptions!$C$7)^5,0),"")</f>
        <v>57489</v>
      </c>
      <c r="Z113" s="63" t="s">
        <v>153</v>
      </c>
      <c r="AA113" s="63" t="s">
        <v>160</v>
      </c>
      <c r="AB113" s="62">
        <v>44.9</v>
      </c>
      <c r="AC113" s="62">
        <v>111.3</v>
      </c>
      <c r="AD113">
        <v>0</v>
      </c>
      <c r="AE113" s="99" t="str">
        <f>IF(R113="","",IF(R113&gt;=Control!$D$4,"Y","N"))</f>
        <v>N</v>
      </c>
      <c r="AF113" s="99" t="str">
        <f>IF(S113="","",IF(M113&gt;=Control!$D$5,"Y","N"))</f>
        <v>Y</v>
      </c>
      <c r="AG113" s="99" t="str">
        <f>IF(T113="","",IF(AB113&lt;=Control!$D$10,"Y","N"))</f>
        <v>Y</v>
      </c>
      <c r="AI113" s="110" t="str">
        <f>IF(X113="","",IF(X113&gt;=Control!$D$9,"Y","N"))</f>
        <v>N</v>
      </c>
      <c r="AK113" s="40" t="str">
        <f>IFERROR(INDEX(Assumptions!$D$92:$D$115,MATCH(C113,Assumptions!$B$92:$B$115,0)),"Low")</f>
        <v>High</v>
      </c>
    </row>
    <row r="114" spans="2:37" x14ac:dyDescent="0.2">
      <c r="B114" s="62">
        <v>111</v>
      </c>
      <c r="C114" s="63" t="s">
        <v>159</v>
      </c>
      <c r="D114" s="63" t="s">
        <v>1990</v>
      </c>
      <c r="E114" s="62">
        <f>SUM(G114:I114)</f>
        <v>4</v>
      </c>
      <c r="F114" s="71">
        <f>SUMIFS('CBG Plants'!N:N,'CBG Plants'!F:F,D114,'CBG Plants'!L:L,"Completed")
+SUMIFS('CBG Plants'!N:N,'CBG Plants'!F:F,D114,'CBG Plants'!L:L,"Functional")+SUMIFS('CBG Plants'!N:N,'CBG Plants'!F:F,D114,'CBG Plants'!L:L,"Under Construction")+SUMIFS('CBG Plants'!N:N,'CBG Plants'!F:F,D114,'CBG Plants'!L:L,"Yet to start construction")</f>
        <v>26.65</v>
      </c>
      <c r="G114" s="62">
        <f>COUNTIFS('CBG Plants'!F:F,D114,'CBG Plants'!L:L,"Completed")
+COUNTIFS('CBG Plants'!F:F,D114,'CBG Plants'!L:L,"Functional")</f>
        <v>1</v>
      </c>
      <c r="H114" s="62">
        <f>COUNTIFS('CBG Plants'!F:F,D114,'CBG Plants'!L:L,"Under Construction")</f>
        <v>1</v>
      </c>
      <c r="I114" s="62">
        <f>COUNTIFS('CBG Plants'!F:F,D114,'CBG Plants'!L:L,"Yet to start construction")</f>
        <v>2</v>
      </c>
      <c r="J114" s="63" t="s">
        <v>2732</v>
      </c>
      <c r="K114" s="63" t="s">
        <v>2733</v>
      </c>
      <c r="L114" s="63" t="s">
        <v>2734</v>
      </c>
      <c r="M114" s="62">
        <f t="shared" si="2"/>
        <v>541.19500000000005</v>
      </c>
      <c r="N114" s="62">
        <f t="shared" si="3"/>
        <v>577.69500000000005</v>
      </c>
      <c r="O114" s="62">
        <v>347.85</v>
      </c>
      <c r="P114" s="62">
        <v>185.22</v>
      </c>
      <c r="Q114" s="62">
        <v>44.625</v>
      </c>
      <c r="R114" s="62">
        <f>IFERROR(U114-F114,"")</f>
        <v>-24.820560399999998</v>
      </c>
      <c r="S114" s="62">
        <f>IFERROR(T114*Assumptions!$C$4,"")</f>
        <v>57.5</v>
      </c>
      <c r="T114" s="62">
        <v>23</v>
      </c>
      <c r="U114" s="62">
        <f>IFERROR(S114*Assumptions!$C$5,"")+IFERROR(V114*Assumptions!$C$8*Assumptions!$C$5,"")</f>
        <v>1.8294395999999999</v>
      </c>
      <c r="V114" s="62">
        <v>10392</v>
      </c>
      <c r="W114" s="62">
        <f>IFERROR(ROUND(T114*(1+Assumptions!$C$7)^5,0),"")</f>
        <v>70</v>
      </c>
      <c r="X114" s="62">
        <f>IFERROR(ROUND(W114*Assumptions!$C$4*Assumptions!$C$6,4),"")+IFERROR(ROUND(Y114*Assumptions!$C$8*Assumptions!$C$6,4),"") - F114</f>
        <v>-17.3688</v>
      </c>
      <c r="Y114" s="62">
        <f>IFERROR(ROUND(V114*(1+Assumptions!$C$7)^5,0),"")</f>
        <v>31714</v>
      </c>
      <c r="Z114" s="63" t="s">
        <v>153</v>
      </c>
      <c r="AA114" s="63" t="s">
        <v>160</v>
      </c>
      <c r="AB114" s="62">
        <v>38</v>
      </c>
      <c r="AC114" s="62">
        <v>111.3</v>
      </c>
      <c r="AD114">
        <v>100</v>
      </c>
      <c r="AE114" s="99" t="str">
        <f>IF(R114="","",IF(R114&gt;=Control!$D$4,"Y","N"))</f>
        <v>N</v>
      </c>
      <c r="AF114" s="99" t="str">
        <f>IF(S114="","",IF(M114&gt;=Control!$D$5,"Y","N"))</f>
        <v>Y</v>
      </c>
      <c r="AG114" s="99" t="str">
        <f>IF(T114="","",IF(AB114&lt;=Control!$D$10,"Y","N"))</f>
        <v>Y</v>
      </c>
      <c r="AI114" s="110" t="str">
        <f>IF(X114="","",IF(X114&gt;=Control!$D$9,"Y","N"))</f>
        <v>N</v>
      </c>
      <c r="AK114" s="40" t="str">
        <f>IFERROR(INDEX(Assumptions!$D$92:$D$115,MATCH(C114,Assumptions!$B$92:$B$115,0)),"Low")</f>
        <v>High</v>
      </c>
    </row>
    <row r="115" spans="2:37" x14ac:dyDescent="0.2">
      <c r="B115" s="62">
        <v>112</v>
      </c>
      <c r="C115" s="63" t="s">
        <v>159</v>
      </c>
      <c r="D115" s="63" t="s">
        <v>1991</v>
      </c>
      <c r="E115" s="62">
        <f>SUM(G115:I115)</f>
        <v>21</v>
      </c>
      <c r="F115" s="71">
        <f>SUMIFS('CBG Plants'!N:N,'CBG Plants'!F:F,D115,'CBG Plants'!L:L,"Completed")
+SUMIFS('CBG Plants'!N:N,'CBG Plants'!F:F,D115,'CBG Plants'!L:L,"Functional")+SUMIFS('CBG Plants'!N:N,'CBG Plants'!F:F,D115,'CBG Plants'!L:L,"Under Construction")+SUMIFS('CBG Plants'!N:N,'CBG Plants'!F:F,D115,'CBG Plants'!L:L,"Yet to start construction")</f>
        <v>104.40000000000002</v>
      </c>
      <c r="G115" s="62">
        <f>COUNTIFS('CBG Plants'!F:F,D115,'CBG Plants'!L:L,"Completed")
+COUNTIFS('CBG Plants'!F:F,D115,'CBG Plants'!L:L,"Functional")</f>
        <v>1</v>
      </c>
      <c r="H115" s="62">
        <f>COUNTIFS('CBG Plants'!F:F,D115,'CBG Plants'!L:L,"Under Construction")</f>
        <v>2</v>
      </c>
      <c r="I115" s="62">
        <f>COUNTIFS('CBG Plants'!F:F,D115,'CBG Plants'!L:L,"Yet to start construction")</f>
        <v>18</v>
      </c>
      <c r="J115" s="63" t="s">
        <v>2735</v>
      </c>
      <c r="K115" s="63" t="s">
        <v>2713</v>
      </c>
      <c r="L115" s="63" t="s">
        <v>2736</v>
      </c>
      <c r="M115" s="62">
        <f t="shared" si="2"/>
        <v>521.62000000000012</v>
      </c>
      <c r="N115" s="62">
        <f t="shared" si="3"/>
        <v>547.17000000000007</v>
      </c>
      <c r="O115" s="62">
        <v>316.8</v>
      </c>
      <c r="P115" s="62">
        <v>162.12</v>
      </c>
      <c r="Q115" s="62">
        <v>68.25</v>
      </c>
      <c r="R115" s="62">
        <f>IFERROR(U115-F115,"")</f>
        <v>-101.73534645000002</v>
      </c>
      <c r="S115" s="62">
        <f>IFERROR(T115*Assumptions!$C$4,"")</f>
        <v>82.5</v>
      </c>
      <c r="T115" s="62">
        <v>33</v>
      </c>
      <c r="U115" s="62">
        <f>IFERROR(S115*Assumptions!$C$5,"")+IFERROR(V115*Assumptions!$C$8*Assumptions!$C$5,"")</f>
        <v>2.6646535500000001</v>
      </c>
      <c r="V115" s="62">
        <v>18871</v>
      </c>
      <c r="W115" s="62">
        <f>IFERROR(ROUND(T115*(1+Assumptions!$C$7)^5,0),"")</f>
        <v>101</v>
      </c>
      <c r="X115" s="62">
        <f>IFERROR(ROUND(W115*Assumptions!$C$4*Assumptions!$C$6,4),"")+IFERROR(ROUND(Y115*Assumptions!$C$8*Assumptions!$C$6,4),"") - F115</f>
        <v>-90.810400000000016</v>
      </c>
      <c r="Y115" s="62">
        <f>IFERROR(ROUND(V115*(1+Assumptions!$C$7)^5,0),"")</f>
        <v>57590</v>
      </c>
      <c r="Z115" s="63" t="s">
        <v>153</v>
      </c>
      <c r="AA115" s="63" t="s">
        <v>160</v>
      </c>
      <c r="AB115" s="62">
        <v>39.799999999999997</v>
      </c>
      <c r="AC115" s="62">
        <v>111.3</v>
      </c>
      <c r="AD115">
        <v>70</v>
      </c>
      <c r="AE115" s="99" t="str">
        <f>IF(R115="","",IF(R115&gt;=Control!$D$4,"Y","N"))</f>
        <v>N</v>
      </c>
      <c r="AF115" s="99" t="str">
        <f>IF(S115="","",IF(M115&gt;=Control!$D$5,"Y","N"))</f>
        <v>Y</v>
      </c>
      <c r="AG115" s="99" t="str">
        <f>IF(T115="","",IF(AB115&lt;=Control!$D$10,"Y","N"))</f>
        <v>Y</v>
      </c>
      <c r="AI115" s="110" t="str">
        <f>IF(X115="","",IF(X115&gt;=Control!$D$9,"Y","N"))</f>
        <v>N</v>
      </c>
      <c r="AK115" s="40" t="str">
        <f>IFERROR(INDEX(Assumptions!$D$92:$D$115,MATCH(C115,Assumptions!$B$92:$B$115,0)),"Low")</f>
        <v>High</v>
      </c>
    </row>
    <row r="116" spans="2:37" x14ac:dyDescent="0.2">
      <c r="B116" s="62">
        <v>113</v>
      </c>
      <c r="C116" s="63" t="s">
        <v>159</v>
      </c>
      <c r="D116" s="63" t="s">
        <v>1992</v>
      </c>
      <c r="E116" s="62">
        <f>SUM(G116:I116)</f>
        <v>4</v>
      </c>
      <c r="F116" s="71">
        <f>SUMIFS('CBG Plants'!N:N,'CBG Plants'!F:F,D116,'CBG Plants'!L:L,"Completed")
+SUMIFS('CBG Plants'!N:N,'CBG Plants'!F:F,D116,'CBG Plants'!L:L,"Functional")+SUMIFS('CBG Plants'!N:N,'CBG Plants'!F:F,D116,'CBG Plants'!L:L,"Under Construction")+SUMIFS('CBG Plants'!N:N,'CBG Plants'!F:F,D116,'CBG Plants'!L:L,"Yet to start construction")</f>
        <v>39.5</v>
      </c>
      <c r="G116" s="62">
        <f>COUNTIFS('CBG Plants'!F:F,D116,'CBG Plants'!L:L,"Completed")
+COUNTIFS('CBG Plants'!F:F,D116,'CBG Plants'!L:L,"Functional")</f>
        <v>0</v>
      </c>
      <c r="H116" s="62">
        <f>COUNTIFS('CBG Plants'!F:F,D116,'CBG Plants'!L:L,"Under Construction")</f>
        <v>0</v>
      </c>
      <c r="I116" s="62">
        <f>COUNTIFS('CBG Plants'!F:F,D116,'CBG Plants'!L:L,"Yet to start construction")</f>
        <v>4</v>
      </c>
      <c r="J116" s="63" t="s">
        <v>2737</v>
      </c>
      <c r="K116" s="63" t="s">
        <v>2738</v>
      </c>
      <c r="L116" s="63" t="s">
        <v>2739</v>
      </c>
      <c r="M116" s="62">
        <f t="shared" si="2"/>
        <v>348.46499999999997</v>
      </c>
      <c r="N116" s="62">
        <f t="shared" si="3"/>
        <v>348.46499999999997</v>
      </c>
      <c r="O116" s="62">
        <v>172.8</v>
      </c>
      <c r="P116" s="62">
        <v>175.14</v>
      </c>
      <c r="Q116" s="62">
        <v>0.52500000000000002</v>
      </c>
      <c r="R116" s="62">
        <f>IFERROR(U116-F116,"")</f>
        <v>-38.633071399999999</v>
      </c>
      <c r="S116" s="62">
        <f>IFERROR(T116*Assumptions!$C$4,"")</f>
        <v>27.5</v>
      </c>
      <c r="T116" s="62">
        <v>11</v>
      </c>
      <c r="U116" s="62">
        <f>IFERROR(S116*Assumptions!$C$5,"")+IFERROR(V116*Assumptions!$C$8*Assumptions!$C$5,"")</f>
        <v>0.86692859999999994</v>
      </c>
      <c r="V116" s="62">
        <v>4172</v>
      </c>
      <c r="W116" s="62">
        <f>IFERROR(ROUND(T116*(1+Assumptions!$C$7)^5,0),"")</f>
        <v>34</v>
      </c>
      <c r="X116" s="62">
        <f>IFERROR(ROUND(W116*Assumptions!$C$4*Assumptions!$C$6,4),"")+IFERROR(ROUND(Y116*Assumptions!$C$8*Assumptions!$C$6,4),"") - F116</f>
        <v>-35.036699999999996</v>
      </c>
      <c r="Y116" s="62">
        <f>IFERROR(ROUND(V116*(1+Assumptions!$C$7)^5,0),"")</f>
        <v>12732</v>
      </c>
      <c r="Z116" s="63" t="s">
        <v>153</v>
      </c>
      <c r="AA116" s="63" t="s">
        <v>160</v>
      </c>
      <c r="AB116" s="62">
        <v>137.9</v>
      </c>
      <c r="AC116" s="62">
        <v>111.3</v>
      </c>
      <c r="AD116">
        <v>0</v>
      </c>
      <c r="AE116" s="99" t="str">
        <f>IF(R116="","",IF(R116&gt;=Control!$D$4,"Y","N"))</f>
        <v>N</v>
      </c>
      <c r="AF116" s="99" t="str">
        <f>IF(S116="","",IF(M116&gt;=Control!$D$5,"Y","N"))</f>
        <v>Y</v>
      </c>
      <c r="AG116" s="99" t="str">
        <f>IF(T116="","",IF(AB116&lt;=Control!$D$10,"Y","N"))</f>
        <v>Y</v>
      </c>
      <c r="AI116" s="110" t="str">
        <f>IF(X116="","",IF(X116&gt;=Control!$D$9,"Y","N"))</f>
        <v>N</v>
      </c>
      <c r="AK116" s="40" t="str">
        <f>IFERROR(INDEX(Assumptions!$D$92:$D$115,MATCH(C116,Assumptions!$B$92:$B$115,0)),"Low")</f>
        <v>High</v>
      </c>
    </row>
    <row r="117" spans="2:37" x14ac:dyDescent="0.2">
      <c r="B117" s="62">
        <v>114</v>
      </c>
      <c r="C117" s="63" t="s">
        <v>159</v>
      </c>
      <c r="D117" s="63" t="s">
        <v>1993</v>
      </c>
      <c r="E117" s="62">
        <f>SUM(G117:I117)</f>
        <v>1</v>
      </c>
      <c r="F117" s="71">
        <f>SUMIFS('CBG Plants'!N:N,'CBG Plants'!F:F,D117,'CBG Plants'!L:L,"Completed")
+SUMIFS('CBG Plants'!N:N,'CBG Plants'!F:F,D117,'CBG Plants'!L:L,"Functional")+SUMIFS('CBG Plants'!N:N,'CBG Plants'!F:F,D117,'CBG Plants'!L:L,"Under Construction")+SUMIFS('CBG Plants'!N:N,'CBG Plants'!F:F,D117,'CBG Plants'!L:L,"Yet to start construction")</f>
        <v>33</v>
      </c>
      <c r="G117" s="62">
        <f>COUNTIFS('CBG Plants'!F:F,D117,'CBG Plants'!L:L,"Completed")
+COUNTIFS('CBG Plants'!F:F,D117,'CBG Plants'!L:L,"Functional")</f>
        <v>0</v>
      </c>
      <c r="H117" s="62">
        <f>COUNTIFS('CBG Plants'!F:F,D117,'CBG Plants'!L:L,"Under Construction")</f>
        <v>0</v>
      </c>
      <c r="I117" s="62">
        <f>COUNTIFS('CBG Plants'!F:F,D117,'CBG Plants'!L:L,"Yet to start construction")</f>
        <v>1</v>
      </c>
      <c r="J117" s="63" t="s">
        <v>2740</v>
      </c>
      <c r="K117" s="63"/>
      <c r="L117" s="63"/>
      <c r="M117" s="62">
        <f t="shared" si="2"/>
        <v>118.33499999999999</v>
      </c>
      <c r="N117" s="62">
        <f t="shared" si="3"/>
        <v>118.33499999999999</v>
      </c>
      <c r="O117" s="62">
        <v>78.75</v>
      </c>
      <c r="P117" s="62">
        <v>34.86</v>
      </c>
      <c r="Q117" s="62">
        <v>4.7249999999999996</v>
      </c>
      <c r="R117" s="62">
        <f>IFERROR(U117-F117,"")</f>
        <v>-32.4186063</v>
      </c>
      <c r="S117" s="62">
        <f>IFERROR(T117*Assumptions!$C$4,"")</f>
        <v>15</v>
      </c>
      <c r="T117" s="62">
        <v>6</v>
      </c>
      <c r="U117" s="62">
        <f>IFERROR(S117*Assumptions!$C$5,"")+IFERROR(V117*Assumptions!$C$8*Assumptions!$C$5,"")</f>
        <v>0.58139370000000001</v>
      </c>
      <c r="V117" s="62">
        <v>13074</v>
      </c>
      <c r="W117" s="62">
        <f>IFERROR(ROUND(T117*(1+Assumptions!$C$7)^5,0),"")</f>
        <v>18</v>
      </c>
      <c r="X117" s="62">
        <f>IFERROR(ROUND(W117*Assumptions!$C$4*Assumptions!$C$6,4),"")+IFERROR(ROUND(Y117*Assumptions!$C$8*Assumptions!$C$6,4),"") - F117</f>
        <v>-30.081700000000001</v>
      </c>
      <c r="Y117" s="62">
        <f>IFERROR(ROUND(V117*(1+Assumptions!$C$7)^5,0),"")</f>
        <v>39899</v>
      </c>
      <c r="Z117" s="63" t="s">
        <v>153</v>
      </c>
      <c r="AA117" s="63" t="s">
        <v>160</v>
      </c>
      <c r="AB117" s="62">
        <v>103</v>
      </c>
      <c r="AC117" s="62">
        <v>111.3</v>
      </c>
      <c r="AD117">
        <v>0</v>
      </c>
      <c r="AE117" s="99" t="str">
        <f>IF(R117="","",IF(R117&gt;=Control!$D$4,"Y","N"))</f>
        <v>N</v>
      </c>
      <c r="AF117" s="99" t="str">
        <f>IF(S117="","",IF(M117&gt;=Control!$D$5,"Y","N"))</f>
        <v>Y</v>
      </c>
      <c r="AG117" s="99" t="str">
        <f>IF(T117="","",IF(AB117&lt;=Control!$D$10,"Y","N"))</f>
        <v>Y</v>
      </c>
      <c r="AI117" s="110" t="str">
        <f>IF(X117="","",IF(X117&gt;=Control!$D$9,"Y","N"))</f>
        <v>N</v>
      </c>
      <c r="AK117" s="40" t="str">
        <f>IFERROR(INDEX(Assumptions!$D$92:$D$115,MATCH(C117,Assumptions!$B$92:$B$115,0)),"Low")</f>
        <v>High</v>
      </c>
    </row>
    <row r="118" spans="2:37" x14ac:dyDescent="0.2">
      <c r="B118" s="62">
        <v>115</v>
      </c>
      <c r="C118" s="63" t="s">
        <v>159</v>
      </c>
      <c r="D118" s="63" t="s">
        <v>1994</v>
      </c>
      <c r="E118" s="62">
        <f>SUM(G118:I118)</f>
        <v>1</v>
      </c>
      <c r="F118" s="71">
        <f>SUMIFS('CBG Plants'!N:N,'CBG Plants'!F:F,D118,'CBG Plants'!L:L,"Completed")
+SUMIFS('CBG Plants'!N:N,'CBG Plants'!F:F,D118,'CBG Plants'!L:L,"Functional")+SUMIFS('CBG Plants'!N:N,'CBG Plants'!F:F,D118,'CBG Plants'!L:L,"Under Construction")+SUMIFS('CBG Plants'!N:N,'CBG Plants'!F:F,D118,'CBG Plants'!L:L,"Yet to start construction")</f>
        <v>6</v>
      </c>
      <c r="G118" s="62">
        <f>COUNTIFS('CBG Plants'!F:F,D118,'CBG Plants'!L:L,"Completed")
+COUNTIFS('CBG Plants'!F:F,D118,'CBG Plants'!L:L,"Functional")</f>
        <v>0</v>
      </c>
      <c r="H118" s="62">
        <f>COUNTIFS('CBG Plants'!F:F,D118,'CBG Plants'!L:L,"Under Construction")</f>
        <v>0</v>
      </c>
      <c r="I118" s="62">
        <f>COUNTIFS('CBG Plants'!F:F,D118,'CBG Plants'!L:L,"Yet to start construction")</f>
        <v>1</v>
      </c>
      <c r="J118" s="63" t="s">
        <v>2741</v>
      </c>
      <c r="K118" s="63"/>
      <c r="L118" s="63"/>
      <c r="M118" s="62">
        <f t="shared" si="2"/>
        <v>393.16499999999996</v>
      </c>
      <c r="N118" s="62">
        <f t="shared" si="3"/>
        <v>393.16499999999996</v>
      </c>
      <c r="O118" s="62">
        <v>232.2</v>
      </c>
      <c r="P118" s="62">
        <v>154.13999999999999</v>
      </c>
      <c r="Q118" s="62">
        <v>6.8250000000000002</v>
      </c>
      <c r="R118" s="62">
        <f>IFERROR(U118-F118,"")</f>
        <v>-2.6646490500000004</v>
      </c>
      <c r="S118" s="62">
        <f>IFERROR(T118*Assumptions!$C$4,"")</f>
        <v>90</v>
      </c>
      <c r="T118" s="62">
        <v>36</v>
      </c>
      <c r="U118" s="62">
        <f>IFERROR(S118*Assumptions!$C$5,"")+IFERROR(V118*Assumptions!$C$8*Assumptions!$C$5,"")</f>
        <v>3.3353509499999996</v>
      </c>
      <c r="V118" s="62">
        <v>63219</v>
      </c>
      <c r="W118" s="62">
        <f>IFERROR(ROUND(T118*(1+Assumptions!$C$7)^5,0),"")</f>
        <v>110</v>
      </c>
      <c r="X118" s="62">
        <f>IFERROR(ROUND(W118*Assumptions!$C$4*Assumptions!$C$6,4),"")+IFERROR(ROUND(Y118*Assumptions!$C$8*Assumptions!$C$6,4),"") - F118</f>
        <v>10.9816</v>
      </c>
      <c r="Y118" s="62">
        <f>IFERROR(ROUND(V118*(1+Assumptions!$C$7)^5,0),"")</f>
        <v>192929</v>
      </c>
      <c r="Z118" s="63" t="s">
        <v>153</v>
      </c>
      <c r="AA118" s="63" t="s">
        <v>160</v>
      </c>
      <c r="AB118" s="62">
        <v>172.1</v>
      </c>
      <c r="AC118" s="62">
        <v>111.3</v>
      </c>
      <c r="AD118">
        <v>0</v>
      </c>
      <c r="AE118" s="99" t="str">
        <f>IF(R118="","",IF(R118&gt;=Control!$D$4,"Y","N"))</f>
        <v>N</v>
      </c>
      <c r="AF118" s="99" t="str">
        <f>IF(S118="","",IF(M118&gt;=Control!$D$5,"Y","N"))</f>
        <v>Y</v>
      </c>
      <c r="AG118" s="99" t="str">
        <f>IF(T118="","",IF(AB118&lt;=Control!$D$10,"Y","N"))</f>
        <v>Y</v>
      </c>
      <c r="AI118" s="110" t="str">
        <f>IF(X118="","",IF(X118&gt;=Control!$D$9,"Y","N"))</f>
        <v>Y</v>
      </c>
      <c r="AK118" s="40" t="str">
        <f>IFERROR(INDEX(Assumptions!$D$92:$D$115,MATCH(C118,Assumptions!$B$92:$B$115,0)),"Low")</f>
        <v>High</v>
      </c>
    </row>
    <row r="119" spans="2:37" x14ac:dyDescent="0.2">
      <c r="B119" s="62">
        <v>116</v>
      </c>
      <c r="C119" s="63" t="s">
        <v>159</v>
      </c>
      <c r="D119" s="63" t="s">
        <v>1995</v>
      </c>
      <c r="E119" s="62">
        <f>SUM(G119:I119)</f>
        <v>0</v>
      </c>
      <c r="F119" s="71">
        <f>SUMIFS('CBG Plants'!N:N,'CBG Plants'!F:F,D119,'CBG Plants'!L:L,"Completed")
+SUMIFS('CBG Plants'!N:N,'CBG Plants'!F:F,D119,'CBG Plants'!L:L,"Functional")+SUMIFS('CBG Plants'!N:N,'CBG Plants'!F:F,D119,'CBG Plants'!L:L,"Under Construction")+SUMIFS('CBG Plants'!N:N,'CBG Plants'!F:F,D119,'CBG Plants'!L:L,"Yet to start construction")</f>
        <v>0</v>
      </c>
      <c r="G119" s="62">
        <f>COUNTIFS('CBG Plants'!F:F,D119,'CBG Plants'!L:L,"Completed")
+COUNTIFS('CBG Plants'!F:F,D119,'CBG Plants'!L:L,"Functional")</f>
        <v>0</v>
      </c>
      <c r="H119" s="62">
        <f>COUNTIFS('CBG Plants'!F:F,D119,'CBG Plants'!L:L,"Under Construction")</f>
        <v>0</v>
      </c>
      <c r="I119" s="62">
        <f>COUNTIFS('CBG Plants'!F:F,D119,'CBG Plants'!L:L,"Yet to start construction")</f>
        <v>0</v>
      </c>
      <c r="J119" s="63" t="s">
        <v>2704</v>
      </c>
      <c r="K119" s="63"/>
      <c r="L119" s="63"/>
      <c r="M119" s="62">
        <f t="shared" si="2"/>
        <v>329.13</v>
      </c>
      <c r="N119" s="62">
        <f t="shared" si="3"/>
        <v>329.13</v>
      </c>
      <c r="O119" s="62">
        <v>186.75</v>
      </c>
      <c r="P119" s="62">
        <v>96.18</v>
      </c>
      <c r="Q119" s="62">
        <v>46.2</v>
      </c>
      <c r="R119" s="62">
        <f>IFERROR(U119-F119,"")</f>
        <v>1.63977225</v>
      </c>
      <c r="S119" s="62">
        <f>IFERROR(T119*Assumptions!$C$4,"")</f>
        <v>52.5</v>
      </c>
      <c r="T119" s="62">
        <v>21</v>
      </c>
      <c r="U119" s="62">
        <f>IFERROR(S119*Assumptions!$C$5,"")+IFERROR(V119*Assumptions!$C$8*Assumptions!$C$5,"")</f>
        <v>1.63977225</v>
      </c>
      <c r="V119" s="62">
        <v>6445</v>
      </c>
      <c r="W119" s="62">
        <f>IFERROR(ROUND(T119*(1+Assumptions!$C$7)^5,0),"")</f>
        <v>64</v>
      </c>
      <c r="X119" s="62">
        <f>IFERROR(ROUND(W119*Assumptions!$C$4*Assumptions!$C$6,4),"")+IFERROR(ROUND(Y119*Assumptions!$C$8*Assumptions!$C$6,4),"") - F119</f>
        <v>8.3294999999999995</v>
      </c>
      <c r="Y119" s="62">
        <f>IFERROR(ROUND(V119*(1+Assumptions!$C$7)^5,0),"")</f>
        <v>19669</v>
      </c>
      <c r="Z119" s="63" t="s">
        <v>153</v>
      </c>
      <c r="AA119" s="63" t="s">
        <v>160</v>
      </c>
      <c r="AB119" s="62">
        <v>18.5</v>
      </c>
      <c r="AC119" s="62">
        <v>111.3</v>
      </c>
      <c r="AD119">
        <v>0</v>
      </c>
      <c r="AE119" s="99" t="str">
        <f>IF(R119="","",IF(R119&gt;=Control!$D$4,"Y","N"))</f>
        <v>N</v>
      </c>
      <c r="AF119" s="99" t="str">
        <f>IF(S119="","",IF(M119&gt;=Control!$D$5,"Y","N"))</f>
        <v>Y</v>
      </c>
      <c r="AG119" s="99" t="str">
        <f>IF(T119="","",IF(AB119&lt;=Control!$D$10,"Y","N"))</f>
        <v>Y</v>
      </c>
      <c r="AI119" s="110" t="str">
        <f>IF(X119="","",IF(X119&gt;=Control!$D$9,"Y","N"))</f>
        <v>N</v>
      </c>
      <c r="AK119" s="40" t="str">
        <f>IFERROR(INDEX(Assumptions!$D$92:$D$115,MATCH(C119,Assumptions!$B$92:$B$115,0)),"Low")</f>
        <v>High</v>
      </c>
    </row>
    <row r="120" spans="2:37" x14ac:dyDescent="0.2">
      <c r="B120" s="62">
        <v>117</v>
      </c>
      <c r="C120" s="63" t="s">
        <v>159</v>
      </c>
      <c r="D120" s="63" t="s">
        <v>1996</v>
      </c>
      <c r="E120" s="62">
        <f>SUM(G120:I120)</f>
        <v>0</v>
      </c>
      <c r="F120" s="71">
        <f>SUMIFS('CBG Plants'!N:N,'CBG Plants'!F:F,D120,'CBG Plants'!L:L,"Completed")
+SUMIFS('CBG Plants'!N:N,'CBG Plants'!F:F,D120,'CBG Plants'!L:L,"Functional")+SUMIFS('CBG Plants'!N:N,'CBG Plants'!F:F,D120,'CBG Plants'!L:L,"Under Construction")+SUMIFS('CBG Plants'!N:N,'CBG Plants'!F:F,D120,'CBG Plants'!L:L,"Yet to start construction")</f>
        <v>0</v>
      </c>
      <c r="G120" s="62">
        <f>COUNTIFS('CBG Plants'!F:F,D120,'CBG Plants'!L:L,"Completed")
+COUNTIFS('CBG Plants'!F:F,D120,'CBG Plants'!L:L,"Functional")</f>
        <v>0</v>
      </c>
      <c r="H120" s="62">
        <f>COUNTIFS('CBG Plants'!F:F,D120,'CBG Plants'!L:L,"Under Construction")</f>
        <v>0</v>
      </c>
      <c r="I120" s="62">
        <f>COUNTIFS('CBG Plants'!F:F,D120,'CBG Plants'!L:L,"Yet to start construction")</f>
        <v>0</v>
      </c>
      <c r="J120" s="63"/>
      <c r="K120" s="63"/>
      <c r="L120" s="63"/>
      <c r="M120" s="62">
        <f t="shared" si="2"/>
        <v>289.96499999999997</v>
      </c>
      <c r="N120" s="62">
        <f t="shared" si="3"/>
        <v>289.96499999999997</v>
      </c>
      <c r="O120" s="62">
        <v>167.85</v>
      </c>
      <c r="P120" s="62">
        <v>97.44</v>
      </c>
      <c r="Q120" s="62">
        <v>24.675000000000001</v>
      </c>
      <c r="R120" s="62">
        <f>IFERROR(U120-F120,"")</f>
        <v>1.1124507000000001</v>
      </c>
      <c r="S120" s="62">
        <f>IFERROR(T120*Assumptions!$C$4,"")</f>
        <v>35</v>
      </c>
      <c r="T120" s="62">
        <v>14</v>
      </c>
      <c r="U120" s="62">
        <f>IFERROR(S120*Assumptions!$C$5,"")+IFERROR(V120*Assumptions!$C$8*Assumptions!$C$5,"")</f>
        <v>1.1124507000000001</v>
      </c>
      <c r="V120" s="62">
        <v>6214</v>
      </c>
      <c r="W120" s="62">
        <f>IFERROR(ROUND(T120*(1+Assumptions!$C$7)^5,0),"")</f>
        <v>43</v>
      </c>
      <c r="X120" s="62">
        <f>IFERROR(ROUND(W120*Assumptions!$C$4*Assumptions!$C$6,4),"")+IFERROR(ROUND(Y120*Assumptions!$C$8*Assumptions!$C$6,4),"") - F120</f>
        <v>5.6925999999999997</v>
      </c>
      <c r="Y120" s="62">
        <f>IFERROR(ROUND(V120*(1+Assumptions!$C$7)^5,0),"")</f>
        <v>18964</v>
      </c>
      <c r="Z120" s="63" t="s">
        <v>153</v>
      </c>
      <c r="AA120" s="63" t="s">
        <v>160</v>
      </c>
      <c r="AB120" s="62">
        <v>22.6</v>
      </c>
      <c r="AC120" s="62">
        <v>111.3</v>
      </c>
      <c r="AD120">
        <v>0</v>
      </c>
      <c r="AE120" s="99" t="str">
        <f>IF(R120="","",IF(R120&gt;=Control!$D$4,"Y","N"))</f>
        <v>N</v>
      </c>
      <c r="AF120" s="99" t="str">
        <f>IF(S120="","",IF(M120&gt;=Control!$D$5,"Y","N"))</f>
        <v>Y</v>
      </c>
      <c r="AG120" s="99" t="str">
        <f>IF(T120="","",IF(AB120&lt;=Control!$D$10,"Y","N"))</f>
        <v>Y</v>
      </c>
      <c r="AI120" s="110" t="str">
        <f>IF(X120="","",IF(X120&gt;=Control!$D$9,"Y","N"))</f>
        <v>N</v>
      </c>
      <c r="AK120" s="40" t="str">
        <f>IFERROR(INDEX(Assumptions!$D$92:$D$115,MATCH(C120,Assumptions!$B$92:$B$115,0)),"Low")</f>
        <v>High</v>
      </c>
    </row>
    <row r="121" spans="2:37" x14ac:dyDescent="0.2">
      <c r="B121" s="62">
        <v>118</v>
      </c>
      <c r="C121" s="63" t="s">
        <v>159</v>
      </c>
      <c r="D121" s="63" t="s">
        <v>1997</v>
      </c>
      <c r="E121" s="62">
        <f>SUM(G121:I121)</f>
        <v>1</v>
      </c>
      <c r="F121" s="71">
        <f>SUMIFS('CBG Plants'!N:N,'CBG Plants'!F:F,D121,'CBG Plants'!L:L,"Completed")
+SUMIFS('CBG Plants'!N:N,'CBG Plants'!F:F,D121,'CBG Plants'!L:L,"Functional")+SUMIFS('CBG Plants'!N:N,'CBG Plants'!F:F,D121,'CBG Plants'!L:L,"Under Construction")+SUMIFS('CBG Plants'!N:N,'CBG Plants'!F:F,D121,'CBG Plants'!L:L,"Yet to start construction")</f>
        <v>5</v>
      </c>
      <c r="G121" s="62">
        <f>COUNTIFS('CBG Plants'!F:F,D121,'CBG Plants'!L:L,"Completed")
+COUNTIFS('CBG Plants'!F:F,D121,'CBG Plants'!L:L,"Functional")</f>
        <v>0</v>
      </c>
      <c r="H121" s="62">
        <f>COUNTIFS('CBG Plants'!F:F,D121,'CBG Plants'!L:L,"Under Construction")</f>
        <v>0</v>
      </c>
      <c r="I121" s="62">
        <f>COUNTIFS('CBG Plants'!F:F,D121,'CBG Plants'!L:L,"Yet to start construction")</f>
        <v>1</v>
      </c>
      <c r="J121" s="63" t="s">
        <v>2742</v>
      </c>
      <c r="K121" s="63"/>
      <c r="L121" s="63"/>
      <c r="M121" s="62">
        <f t="shared" si="2"/>
        <v>366.76500000000004</v>
      </c>
      <c r="N121" s="62">
        <f t="shared" si="3"/>
        <v>366.76500000000004</v>
      </c>
      <c r="O121" s="62">
        <v>141.75</v>
      </c>
      <c r="P121" s="62">
        <v>137.34</v>
      </c>
      <c r="Q121" s="62">
        <v>87.674999999999997</v>
      </c>
      <c r="R121" s="62">
        <f>IFERROR(U121-F121,"")</f>
        <v>-3.36022775</v>
      </c>
      <c r="S121" s="62">
        <f>IFERROR(T121*Assumptions!$C$4,"")</f>
        <v>52.5</v>
      </c>
      <c r="T121" s="62">
        <v>21</v>
      </c>
      <c r="U121" s="62">
        <f>IFERROR(S121*Assumptions!$C$5,"")+IFERROR(V121*Assumptions!$C$8*Assumptions!$C$5,"")</f>
        <v>1.63977225</v>
      </c>
      <c r="V121" s="62">
        <v>6445</v>
      </c>
      <c r="W121" s="62">
        <f>IFERROR(ROUND(T121*(1+Assumptions!$C$7)^5,0),"")</f>
        <v>64</v>
      </c>
      <c r="X121" s="62">
        <f>IFERROR(ROUND(W121*Assumptions!$C$4*Assumptions!$C$6,4),"")+IFERROR(ROUND(Y121*Assumptions!$C$8*Assumptions!$C$6,4),"") - F121</f>
        <v>3.3294999999999995</v>
      </c>
      <c r="Y121" s="62">
        <f>IFERROR(ROUND(V121*(1+Assumptions!$C$7)^5,0),"")</f>
        <v>19669</v>
      </c>
      <c r="Z121" s="63" t="s">
        <v>153</v>
      </c>
      <c r="AA121" s="63" t="s">
        <v>160</v>
      </c>
      <c r="AB121" s="62">
        <v>42.9</v>
      </c>
      <c r="AC121" s="62">
        <v>111.3</v>
      </c>
      <c r="AD121">
        <v>0</v>
      </c>
      <c r="AE121" s="99" t="str">
        <f>IF(R121="","",IF(R121&gt;=Control!$D$4,"Y","N"))</f>
        <v>N</v>
      </c>
      <c r="AF121" s="99" t="str">
        <f>IF(S121="","",IF(M121&gt;=Control!$D$5,"Y","N"))</f>
        <v>Y</v>
      </c>
      <c r="AG121" s="99" t="str">
        <f>IF(T121="","",IF(AB121&lt;=Control!$D$10,"Y","N"))</f>
        <v>Y</v>
      </c>
      <c r="AI121" s="110" t="str">
        <f>IF(X121="","",IF(X121&gt;=Control!$D$9,"Y","N"))</f>
        <v>N</v>
      </c>
      <c r="AK121" s="40" t="str">
        <f>IFERROR(INDEX(Assumptions!$D$92:$D$115,MATCH(C121,Assumptions!$B$92:$B$115,0)),"Low")</f>
        <v>High</v>
      </c>
    </row>
    <row r="122" spans="2:37" x14ac:dyDescent="0.2">
      <c r="B122" s="62">
        <v>119</v>
      </c>
      <c r="C122" s="63" t="s">
        <v>159</v>
      </c>
      <c r="D122" s="63" t="s">
        <v>1998</v>
      </c>
      <c r="E122" s="62">
        <f>SUM(G122:I122)</f>
        <v>2</v>
      </c>
      <c r="F122" s="71">
        <f>SUMIFS('CBG Plants'!N:N,'CBG Plants'!F:F,D122,'CBG Plants'!L:L,"Completed")
+SUMIFS('CBG Plants'!N:N,'CBG Plants'!F:F,D122,'CBG Plants'!L:L,"Functional")+SUMIFS('CBG Plants'!N:N,'CBG Plants'!F:F,D122,'CBG Plants'!L:L,"Under Construction")+SUMIFS('CBG Plants'!N:N,'CBG Plants'!F:F,D122,'CBG Plants'!L:L,"Yet to start construction")</f>
        <v>8.98</v>
      </c>
      <c r="G122" s="62">
        <f>COUNTIFS('CBG Plants'!F:F,D122,'CBG Plants'!L:L,"Completed")
+COUNTIFS('CBG Plants'!F:F,D122,'CBG Plants'!L:L,"Functional")</f>
        <v>0</v>
      </c>
      <c r="H122" s="62">
        <f>COUNTIFS('CBG Plants'!F:F,D122,'CBG Plants'!L:L,"Under Construction")</f>
        <v>0</v>
      </c>
      <c r="I122" s="62">
        <f>COUNTIFS('CBG Plants'!F:F,D122,'CBG Plants'!L:L,"Yet to start construction")</f>
        <v>2</v>
      </c>
      <c r="J122" s="63" t="s">
        <v>2743</v>
      </c>
      <c r="K122" s="63" t="s">
        <v>2744</v>
      </c>
      <c r="L122" s="63"/>
      <c r="M122" s="62">
        <f t="shared" si="2"/>
        <v>463.60500000000002</v>
      </c>
      <c r="N122" s="62">
        <f t="shared" si="3"/>
        <v>463.60500000000002</v>
      </c>
      <c r="O122" s="62">
        <v>258.75</v>
      </c>
      <c r="P122" s="62">
        <v>201.18</v>
      </c>
      <c r="Q122" s="62">
        <v>3.6749999999999998</v>
      </c>
      <c r="R122" s="62">
        <f>IFERROR(U122-F122,"")</f>
        <v>-7.4737463500000008</v>
      </c>
      <c r="S122" s="62">
        <f>IFERROR(T122*Assumptions!$C$4,"")</f>
        <v>40</v>
      </c>
      <c r="T122" s="62">
        <v>16</v>
      </c>
      <c r="U122" s="62">
        <f>IFERROR(S122*Assumptions!$C$5,"")+IFERROR(V122*Assumptions!$C$8*Assumptions!$C$5,"")</f>
        <v>1.5062536499999999</v>
      </c>
      <c r="V122" s="62">
        <v>30473</v>
      </c>
      <c r="W122" s="62">
        <f>IFERROR(ROUND(T122*(1+Assumptions!$C$7)^5,0),"")</f>
        <v>49</v>
      </c>
      <c r="X122" s="62">
        <f>IFERROR(ROUND(W122*Assumptions!$C$4*Assumptions!$C$6,4),"")+IFERROR(ROUND(Y122*Assumptions!$C$8*Assumptions!$C$6,4),"") - F122</f>
        <v>-1.2972999999999999</v>
      </c>
      <c r="Y122" s="62">
        <f>IFERROR(ROUND(V122*(1+Assumptions!$C$7)^5,0),"")</f>
        <v>92996</v>
      </c>
      <c r="Z122" s="63" t="s">
        <v>153</v>
      </c>
      <c r="AA122" s="63" t="s">
        <v>160</v>
      </c>
      <c r="AB122" s="62">
        <v>36.200000000000003</v>
      </c>
      <c r="AC122" s="62">
        <v>111.3</v>
      </c>
      <c r="AD122">
        <v>0</v>
      </c>
      <c r="AE122" s="99" t="str">
        <f>IF(R122="","",IF(R122&gt;=Control!$D$4,"Y","N"))</f>
        <v>N</v>
      </c>
      <c r="AF122" s="99" t="str">
        <f>IF(S122="","",IF(M122&gt;=Control!$D$5,"Y","N"))</f>
        <v>Y</v>
      </c>
      <c r="AG122" s="99" t="str">
        <f>IF(T122="","",IF(AB122&lt;=Control!$D$10,"Y","N"))</f>
        <v>Y</v>
      </c>
      <c r="AI122" s="110" t="str">
        <f>IF(X122="","",IF(X122&gt;=Control!$D$9,"Y","N"))</f>
        <v>N</v>
      </c>
      <c r="AK122" s="40" t="str">
        <f>IFERROR(INDEX(Assumptions!$D$92:$D$115,MATCH(C122,Assumptions!$B$92:$B$115,0)),"Low")</f>
        <v>High</v>
      </c>
    </row>
    <row r="123" spans="2:37" x14ac:dyDescent="0.2">
      <c r="B123" s="62">
        <v>120</v>
      </c>
      <c r="C123" s="63" t="s">
        <v>159</v>
      </c>
      <c r="D123" s="63" t="s">
        <v>1999</v>
      </c>
      <c r="E123" s="62">
        <f>SUM(G123:I123)</f>
        <v>2</v>
      </c>
      <c r="F123" s="71">
        <f>SUMIFS('CBG Plants'!N:N,'CBG Plants'!F:F,D123,'CBG Plants'!L:L,"Completed")
+SUMIFS('CBG Plants'!N:N,'CBG Plants'!F:F,D123,'CBG Plants'!L:L,"Functional")+SUMIFS('CBG Plants'!N:N,'CBG Plants'!F:F,D123,'CBG Plants'!L:L,"Under Construction")+SUMIFS('CBG Plants'!N:N,'CBG Plants'!F:F,D123,'CBG Plants'!L:L,"Yet to start construction")</f>
        <v>17.8</v>
      </c>
      <c r="G123" s="62">
        <f>COUNTIFS('CBG Plants'!F:F,D123,'CBG Plants'!L:L,"Completed")
+COUNTIFS('CBG Plants'!F:F,D123,'CBG Plants'!L:L,"Functional")</f>
        <v>0</v>
      </c>
      <c r="H123" s="62">
        <f>COUNTIFS('CBG Plants'!F:F,D123,'CBG Plants'!L:L,"Under Construction")</f>
        <v>0</v>
      </c>
      <c r="I123" s="62">
        <f>COUNTIFS('CBG Plants'!F:F,D123,'CBG Plants'!L:L,"Yet to start construction")</f>
        <v>2</v>
      </c>
      <c r="J123" s="63" t="s">
        <v>2745</v>
      </c>
      <c r="K123" s="63" t="s">
        <v>2746</v>
      </c>
      <c r="L123" s="63"/>
      <c r="M123" s="62">
        <f t="shared" si="2"/>
        <v>236.17500000000001</v>
      </c>
      <c r="N123" s="62">
        <f t="shared" si="3"/>
        <v>236.17500000000001</v>
      </c>
      <c r="O123" s="62">
        <v>157.94999999999999</v>
      </c>
      <c r="P123" s="62">
        <v>69.3</v>
      </c>
      <c r="Q123" s="62">
        <v>8.9250000000000007</v>
      </c>
      <c r="R123" s="62">
        <f>IFERROR(U123-F123,"")</f>
        <v>-13.346807200000001</v>
      </c>
      <c r="S123" s="62">
        <f>IFERROR(T123*Assumptions!$C$4,"")</f>
        <v>137.5</v>
      </c>
      <c r="T123" s="62">
        <v>55</v>
      </c>
      <c r="U123" s="62">
        <f>IFERROR(S123*Assumptions!$C$5,"")+IFERROR(V123*Assumptions!$C$8*Assumptions!$C$5,"")</f>
        <v>4.4531928000000001</v>
      </c>
      <c r="V123" s="62">
        <v>32656</v>
      </c>
      <c r="W123" s="62">
        <f>IFERROR(ROUND(T123*(1+Assumptions!$C$7)^5,0),"")</f>
        <v>168</v>
      </c>
      <c r="X123" s="62">
        <f>IFERROR(ROUND(W123*Assumptions!$C$4*Assumptions!$C$6,4),"")+IFERROR(ROUND(Y123*Assumptions!$C$8*Assumptions!$C$6,4),"") - F123</f>
        <v>4.8692999999999991</v>
      </c>
      <c r="Y123" s="62">
        <f>IFERROR(ROUND(V123*(1+Assumptions!$C$7)^5,0),"")</f>
        <v>99658</v>
      </c>
      <c r="Z123" s="63" t="s">
        <v>153</v>
      </c>
      <c r="AA123" s="63" t="s">
        <v>160</v>
      </c>
      <c r="AB123" s="62">
        <v>51.7</v>
      </c>
      <c r="AC123" s="62">
        <v>111.3</v>
      </c>
      <c r="AD123">
        <v>0</v>
      </c>
      <c r="AE123" s="99" t="str">
        <f>IF(R123="","",IF(R123&gt;=Control!$D$4,"Y","N"))</f>
        <v>N</v>
      </c>
      <c r="AF123" s="99" t="str">
        <f>IF(S123="","",IF(M123&gt;=Control!$D$5,"Y","N"))</f>
        <v>Y</v>
      </c>
      <c r="AG123" s="99" t="str">
        <f>IF(T123="","",IF(AB123&lt;=Control!$D$10,"Y","N"))</f>
        <v>Y</v>
      </c>
      <c r="AI123" s="110" t="str">
        <f>IF(X123="","",IF(X123&gt;=Control!$D$9,"Y","N"))</f>
        <v>N</v>
      </c>
      <c r="AK123" s="40" t="str">
        <f>IFERROR(INDEX(Assumptions!$D$92:$D$115,MATCH(C123,Assumptions!$B$92:$B$115,0)),"Low")</f>
        <v>High</v>
      </c>
    </row>
    <row r="124" spans="2:37" x14ac:dyDescent="0.2">
      <c r="B124" s="62">
        <v>121</v>
      </c>
      <c r="C124" s="63" t="s">
        <v>159</v>
      </c>
      <c r="D124" s="63" t="s">
        <v>2747</v>
      </c>
      <c r="E124" s="62">
        <f>SUM(G124:I124)</f>
        <v>5</v>
      </c>
      <c r="F124" s="71">
        <f>SUMIFS('CBG Plants'!N:N,'CBG Plants'!F:F,D124,'CBG Plants'!L:L,"Completed")
+SUMIFS('CBG Plants'!N:N,'CBG Plants'!F:F,D124,'CBG Plants'!L:L,"Functional")+SUMIFS('CBG Plants'!N:N,'CBG Plants'!F:F,D124,'CBG Plants'!L:L,"Under Construction")+SUMIFS('CBG Plants'!N:N,'CBG Plants'!F:F,D124,'CBG Plants'!L:L,"Yet to start construction")</f>
        <v>38.639999999999993</v>
      </c>
      <c r="G124" s="62">
        <f>COUNTIFS('CBG Plants'!F:F,D124,'CBG Plants'!L:L,"Completed")
+COUNTIFS('CBG Plants'!F:F,D124,'CBG Plants'!L:L,"Functional")</f>
        <v>2</v>
      </c>
      <c r="H124" s="62">
        <f>COUNTIFS('CBG Plants'!F:F,D124,'CBG Plants'!L:L,"Under Construction")</f>
        <v>2</v>
      </c>
      <c r="I124" s="62">
        <f>COUNTIFS('CBG Plants'!F:F,D124,'CBG Plants'!L:L,"Yet to start construction")</f>
        <v>1</v>
      </c>
      <c r="J124" s="63" t="s">
        <v>2748</v>
      </c>
      <c r="K124" s="63" t="s">
        <v>2718</v>
      </c>
      <c r="L124" s="63" t="s">
        <v>2749</v>
      </c>
      <c r="M124" s="62">
        <f t="shared" si="2"/>
        <v>66.02000000000001</v>
      </c>
      <c r="N124" s="62">
        <f t="shared" si="3"/>
        <v>124.78500000000001</v>
      </c>
      <c r="O124" s="62">
        <v>90.45</v>
      </c>
      <c r="P124" s="62">
        <v>32.76</v>
      </c>
      <c r="Q124" s="62">
        <v>1.575</v>
      </c>
      <c r="R124" s="62">
        <f>IFERROR(U124-F124,"")</f>
        <v>-38.639999999999993</v>
      </c>
      <c r="S124" s="62">
        <f>IFERROR(T124*Assumptions!$C$4,"")</f>
        <v>0</v>
      </c>
      <c r="T124" s="62">
        <v>0</v>
      </c>
      <c r="U124" s="62">
        <f>IFERROR(S124*Assumptions!$C$5,"")+IFERROR(V124*Assumptions!$C$8*Assumptions!$C$5,"")</f>
        <v>0</v>
      </c>
      <c r="V124" s="62">
        <v>0</v>
      </c>
      <c r="W124" s="62">
        <f>IFERROR(ROUND(T124*(1+Assumptions!$C$7)^5,0),"")</f>
        <v>0</v>
      </c>
      <c r="X124" s="62">
        <f>IFERROR(ROUND(W124*Assumptions!$C$4*Assumptions!$C$6,4),"")+IFERROR(ROUND(Y124*Assumptions!$C$8*Assumptions!$C$6,4),"") - F124</f>
        <v>-38.639999999999993</v>
      </c>
      <c r="Y124" s="62">
        <f>IFERROR(ROUND(V124*(1+Assumptions!$C$7)^5,0),"")</f>
        <v>0</v>
      </c>
      <c r="Z124" s="63" t="s">
        <v>153</v>
      </c>
      <c r="AA124" s="63" t="s">
        <v>160</v>
      </c>
      <c r="AB124" s="62">
        <v>77.3</v>
      </c>
      <c r="AC124" s="62">
        <v>111.3</v>
      </c>
      <c r="AD124">
        <v>161</v>
      </c>
      <c r="AE124" s="99" t="str">
        <f>IF(R124="","",IF(R124&gt;=Control!$D$4,"Y","N"))</f>
        <v>N</v>
      </c>
      <c r="AF124" s="99" t="str">
        <f>IF(S124="","",IF(M124&gt;=Control!$D$5,"Y","N"))</f>
        <v>Y</v>
      </c>
      <c r="AG124" s="99" t="str">
        <f>IF(T124="","",IF(AB124&lt;=Control!$D$10,"Y","N"))</f>
        <v>Y</v>
      </c>
      <c r="AI124" s="110" t="str">
        <f>IF(X124="","",IF(X124&gt;=Control!$D$9,"Y","N"))</f>
        <v>N</v>
      </c>
      <c r="AK124" s="40" t="str">
        <f>IFERROR(INDEX(Assumptions!$D$92:$D$115,MATCH(C124,Assumptions!$B$92:$B$115,0)),"Low")</f>
        <v>High</v>
      </c>
    </row>
    <row r="125" spans="2:37" x14ac:dyDescent="0.2">
      <c r="B125" s="62">
        <v>122</v>
      </c>
      <c r="C125" s="63" t="s">
        <v>159</v>
      </c>
      <c r="D125" s="63" t="s">
        <v>2000</v>
      </c>
      <c r="E125" s="62">
        <f>SUM(G125:I125)</f>
        <v>3</v>
      </c>
      <c r="F125" s="71">
        <f>SUMIFS('CBG Plants'!N:N,'CBG Plants'!F:F,D125,'CBG Plants'!L:L,"Completed")
+SUMIFS('CBG Plants'!N:N,'CBG Plants'!F:F,D125,'CBG Plants'!L:L,"Functional")+SUMIFS('CBG Plants'!N:N,'CBG Plants'!F:F,D125,'CBG Plants'!L:L,"Under Construction")+SUMIFS('CBG Plants'!N:N,'CBG Plants'!F:F,D125,'CBG Plants'!L:L,"Yet to start construction")</f>
        <v>23</v>
      </c>
      <c r="G125" s="62">
        <f>COUNTIFS('CBG Plants'!F:F,D125,'CBG Plants'!L:L,"Completed")
+COUNTIFS('CBG Plants'!F:F,D125,'CBG Plants'!L:L,"Functional")</f>
        <v>0</v>
      </c>
      <c r="H125" s="62">
        <f>COUNTIFS('CBG Plants'!F:F,D125,'CBG Plants'!L:L,"Under Construction")</f>
        <v>2</v>
      </c>
      <c r="I125" s="62">
        <f>COUNTIFS('CBG Plants'!F:F,D125,'CBG Plants'!L:L,"Yet to start construction")</f>
        <v>1</v>
      </c>
      <c r="J125" s="63" t="s">
        <v>2750</v>
      </c>
      <c r="K125" s="63" t="s">
        <v>2751</v>
      </c>
      <c r="L125" s="63" t="s">
        <v>2752</v>
      </c>
      <c r="M125" s="62">
        <f t="shared" si="2"/>
        <v>52.83</v>
      </c>
      <c r="N125" s="62">
        <f t="shared" si="3"/>
        <v>52.83</v>
      </c>
      <c r="O125" s="62">
        <v>45.9</v>
      </c>
      <c r="P125" s="62">
        <v>5.88</v>
      </c>
      <c r="Q125" s="62">
        <v>1.05</v>
      </c>
      <c r="R125" s="62">
        <f>IFERROR(U125-F125,"")</f>
        <v>-17.753835049999999</v>
      </c>
      <c r="S125" s="62">
        <f>IFERROR(T125*Assumptions!$C$4,"")</f>
        <v>100</v>
      </c>
      <c r="T125" s="62">
        <v>40</v>
      </c>
      <c r="U125" s="62">
        <f>IFERROR(S125*Assumptions!$C$5,"")+IFERROR(V125*Assumptions!$C$8*Assumptions!$C$5,"")</f>
        <v>5.2461649500000007</v>
      </c>
      <c r="V125" s="62">
        <v>223499</v>
      </c>
      <c r="W125" s="62">
        <f>IFERROR(ROUND(T125*(1+Assumptions!$C$7)^5,0),"")</f>
        <v>122</v>
      </c>
      <c r="X125" s="62">
        <f>IFERROR(ROUND(W125*Assumptions!$C$4*Assumptions!$C$6,4),"")+IFERROR(ROUND(Y125*Assumptions!$C$8*Assumptions!$C$6,4),"") - F125</f>
        <v>3.6745999999999981</v>
      </c>
      <c r="Y125" s="62">
        <f>IFERROR(ROUND(V125*(1+Assumptions!$C$7)^5,0),"")</f>
        <v>682065</v>
      </c>
      <c r="Z125" s="63" t="s">
        <v>153</v>
      </c>
      <c r="AA125" s="63" t="s">
        <v>160</v>
      </c>
      <c r="AB125" s="62">
        <v>65.2</v>
      </c>
      <c r="AC125" s="62">
        <v>111.3</v>
      </c>
      <c r="AD125">
        <v>0</v>
      </c>
      <c r="AE125" s="99" t="str">
        <f>IF(R125="","",IF(R125&gt;=Control!$D$4,"Y","N"))</f>
        <v>N</v>
      </c>
      <c r="AF125" s="99" t="str">
        <f>IF(S125="","",IF(M125&gt;=Control!$D$5,"Y","N"))</f>
        <v>Y</v>
      </c>
      <c r="AG125" s="99" t="str">
        <f>IF(T125="","",IF(AB125&lt;=Control!$D$10,"Y","N"))</f>
        <v>Y</v>
      </c>
      <c r="AI125" s="110" t="str">
        <f>IF(X125="","",IF(X125&gt;=Control!$D$9,"Y","N"))</f>
        <v>N</v>
      </c>
      <c r="AK125" s="40" t="str">
        <f>IFERROR(INDEX(Assumptions!$D$92:$D$115,MATCH(C125,Assumptions!$B$92:$B$115,0)),"Low")</f>
        <v>High</v>
      </c>
    </row>
    <row r="126" spans="2:37" x14ac:dyDescent="0.2">
      <c r="B126" s="62">
        <v>123</v>
      </c>
      <c r="C126" s="63" t="s">
        <v>159</v>
      </c>
      <c r="D126" s="63" t="s">
        <v>2001</v>
      </c>
      <c r="E126" s="62">
        <f>SUM(G126:I126)</f>
        <v>3</v>
      </c>
      <c r="F126" s="71">
        <f>SUMIFS('CBG Plants'!N:N,'CBG Plants'!F:F,D126,'CBG Plants'!L:L,"Completed")
+SUMIFS('CBG Plants'!N:N,'CBG Plants'!F:F,D126,'CBG Plants'!L:L,"Functional")+SUMIFS('CBG Plants'!N:N,'CBG Plants'!F:F,D126,'CBG Plants'!L:L,"Under Construction")+SUMIFS('CBG Plants'!N:N,'CBG Plants'!F:F,D126,'CBG Plants'!L:L,"Yet to start construction")</f>
        <v>9</v>
      </c>
      <c r="G126" s="62">
        <f>COUNTIFS('CBG Plants'!F:F,D126,'CBG Plants'!L:L,"Completed")
+COUNTIFS('CBG Plants'!F:F,D126,'CBG Plants'!L:L,"Functional")</f>
        <v>0</v>
      </c>
      <c r="H126" s="62">
        <f>COUNTIFS('CBG Plants'!F:F,D126,'CBG Plants'!L:L,"Under Construction")</f>
        <v>1</v>
      </c>
      <c r="I126" s="62">
        <f>COUNTIFS('CBG Plants'!F:F,D126,'CBG Plants'!L:L,"Yet to start construction")</f>
        <v>2</v>
      </c>
      <c r="J126" s="63" t="s">
        <v>2753</v>
      </c>
      <c r="K126" s="63" t="s">
        <v>2754</v>
      </c>
      <c r="L126" s="63" t="s">
        <v>2755</v>
      </c>
      <c r="M126" s="62">
        <f t="shared" si="2"/>
        <v>518.77500000000009</v>
      </c>
      <c r="N126" s="62">
        <f t="shared" si="3"/>
        <v>518.77500000000009</v>
      </c>
      <c r="O126" s="62">
        <v>292.5</v>
      </c>
      <c r="P126" s="62">
        <v>224.7</v>
      </c>
      <c r="Q126" s="62">
        <v>1.575</v>
      </c>
      <c r="R126" s="62">
        <f>IFERROR(U126-F126,"")</f>
        <v>-8.2089457499999998</v>
      </c>
      <c r="S126" s="62">
        <f>IFERROR(T126*Assumptions!$C$4,"")</f>
        <v>25</v>
      </c>
      <c r="T126" s="62">
        <v>10</v>
      </c>
      <c r="U126" s="62">
        <f>IFERROR(S126*Assumptions!$C$5,"")+IFERROR(V126*Assumptions!$C$8*Assumptions!$C$5,"")</f>
        <v>0.79105424999999996</v>
      </c>
      <c r="V126" s="62">
        <v>4085</v>
      </c>
      <c r="W126" s="62">
        <f>IFERROR(ROUND(T126*(1+Assumptions!$C$7)^5,0),"")</f>
        <v>31</v>
      </c>
      <c r="X126" s="62">
        <f>IFERROR(ROUND(W126*Assumptions!$C$4*Assumptions!$C$6,4),"")+IFERROR(ROUND(Y126*Assumptions!$C$8*Assumptions!$C$6,4),"") - F126</f>
        <v>-4.9161999999999999</v>
      </c>
      <c r="Y126" s="62">
        <f>IFERROR(ROUND(V126*(1+Assumptions!$C$7)^5,0),"")</f>
        <v>12466</v>
      </c>
      <c r="Z126" s="63" t="s">
        <v>153</v>
      </c>
      <c r="AA126" s="63" t="s">
        <v>160</v>
      </c>
      <c r="AB126" s="62">
        <v>140.19999999999999</v>
      </c>
      <c r="AC126" s="62">
        <v>111.3</v>
      </c>
      <c r="AD126">
        <v>0</v>
      </c>
      <c r="AE126" s="99" t="str">
        <f>IF(R126="","",IF(R126&gt;=Control!$D$4,"Y","N"))</f>
        <v>N</v>
      </c>
      <c r="AF126" s="99" t="str">
        <f>IF(S126="","",IF(M126&gt;=Control!$D$5,"Y","N"))</f>
        <v>Y</v>
      </c>
      <c r="AG126" s="99" t="str">
        <f>IF(T126="","",IF(AB126&lt;=Control!$D$10,"Y","N"))</f>
        <v>Y</v>
      </c>
      <c r="AI126" s="110" t="str">
        <f>IF(X126="","",IF(X126&gt;=Control!$D$9,"Y","N"))</f>
        <v>N</v>
      </c>
      <c r="AK126" s="40" t="str">
        <f>IFERROR(INDEX(Assumptions!$D$92:$D$115,MATCH(C126,Assumptions!$B$92:$B$115,0)),"Low")</f>
        <v>High</v>
      </c>
    </row>
    <row r="127" spans="2:37" x14ac:dyDescent="0.2">
      <c r="B127" s="62">
        <v>124</v>
      </c>
      <c r="C127" s="63" t="s">
        <v>159</v>
      </c>
      <c r="D127" s="63" t="s">
        <v>2002</v>
      </c>
      <c r="E127" s="62">
        <f>SUM(G127:I127)</f>
        <v>3</v>
      </c>
      <c r="F127" s="71">
        <f>SUMIFS('CBG Plants'!N:N,'CBG Plants'!F:F,D127,'CBG Plants'!L:L,"Completed")
+SUMIFS('CBG Plants'!N:N,'CBG Plants'!F:F,D127,'CBG Plants'!L:L,"Functional")+SUMIFS('CBG Plants'!N:N,'CBG Plants'!F:F,D127,'CBG Plants'!L:L,"Under Construction")+SUMIFS('CBG Plants'!N:N,'CBG Plants'!F:F,D127,'CBG Plants'!L:L,"Yet to start construction")</f>
        <v>15.6</v>
      </c>
      <c r="G127" s="62">
        <f>COUNTIFS('CBG Plants'!F:F,D127,'CBG Plants'!L:L,"Completed")
+COUNTIFS('CBG Plants'!F:F,D127,'CBG Plants'!L:L,"Functional")</f>
        <v>0</v>
      </c>
      <c r="H127" s="62">
        <f>COUNTIFS('CBG Plants'!F:F,D127,'CBG Plants'!L:L,"Under Construction")</f>
        <v>1</v>
      </c>
      <c r="I127" s="62">
        <f>COUNTIFS('CBG Plants'!F:F,D127,'CBG Plants'!L:L,"Yet to start construction")</f>
        <v>2</v>
      </c>
      <c r="J127" s="63" t="s">
        <v>2756</v>
      </c>
      <c r="K127" s="63" t="s">
        <v>2757</v>
      </c>
      <c r="L127" s="63" t="s">
        <v>2758</v>
      </c>
      <c r="M127" s="62">
        <f t="shared" si="2"/>
        <v>402.255</v>
      </c>
      <c r="N127" s="62">
        <f t="shared" si="3"/>
        <v>402.255</v>
      </c>
      <c r="O127" s="62">
        <v>236.25</v>
      </c>
      <c r="P127" s="62">
        <v>148.68</v>
      </c>
      <c r="Q127" s="62">
        <v>17.324999999999999</v>
      </c>
      <c r="R127" s="62">
        <f>IFERROR(U127-F127,"")</f>
        <v>-13.16488215</v>
      </c>
      <c r="S127" s="62">
        <f>IFERROR(T127*Assumptions!$C$4,"")</f>
        <v>77.5</v>
      </c>
      <c r="T127" s="62">
        <v>31</v>
      </c>
      <c r="U127" s="62">
        <f>IFERROR(S127*Assumptions!$C$5,"")+IFERROR(V127*Assumptions!$C$8*Assumptions!$C$5,"")</f>
        <v>2.4351178499999997</v>
      </c>
      <c r="V127" s="62">
        <v>10957</v>
      </c>
      <c r="W127" s="62">
        <f>IFERROR(ROUND(T127*(1+Assumptions!$C$7)^5,0),"")</f>
        <v>95</v>
      </c>
      <c r="X127" s="62">
        <f>IFERROR(ROUND(W127*Assumptions!$C$4*Assumptions!$C$6,4),"")+IFERROR(ROUND(Y127*Assumptions!$C$8*Assumptions!$C$6,4),"") - F127</f>
        <v>-3.1648999999999994</v>
      </c>
      <c r="Y127" s="62">
        <f>IFERROR(ROUND(V127*(1+Assumptions!$C$7)^5,0),"")</f>
        <v>33438</v>
      </c>
      <c r="Z127" s="63" t="s">
        <v>153</v>
      </c>
      <c r="AA127" s="63" t="s">
        <v>160</v>
      </c>
      <c r="AB127" s="62">
        <v>120.7</v>
      </c>
      <c r="AC127" s="62">
        <v>111.3</v>
      </c>
      <c r="AD127">
        <v>0</v>
      </c>
      <c r="AE127" s="99" t="str">
        <f>IF(R127="","",IF(R127&gt;=Control!$D$4,"Y","N"))</f>
        <v>N</v>
      </c>
      <c r="AF127" s="99" t="str">
        <f>IF(S127="","",IF(M127&gt;=Control!$D$5,"Y","N"))</f>
        <v>Y</v>
      </c>
      <c r="AG127" s="99" t="str">
        <f>IF(T127="","",IF(AB127&lt;=Control!$D$10,"Y","N"))</f>
        <v>Y</v>
      </c>
      <c r="AI127" s="110" t="str">
        <f>IF(X127="","",IF(X127&gt;=Control!$D$9,"Y","N"))</f>
        <v>N</v>
      </c>
      <c r="AK127" s="40" t="str">
        <f>IFERROR(INDEX(Assumptions!$D$92:$D$115,MATCH(C127,Assumptions!$B$92:$B$115,0)),"Low")</f>
        <v>High</v>
      </c>
    </row>
    <row r="128" spans="2:37" x14ac:dyDescent="0.2">
      <c r="B128" s="62">
        <v>125</v>
      </c>
      <c r="C128" s="63" t="s">
        <v>159</v>
      </c>
      <c r="D128" s="63" t="s">
        <v>2003</v>
      </c>
      <c r="E128" s="62">
        <f>SUM(G128:I128)</f>
        <v>3</v>
      </c>
      <c r="F128" s="71">
        <f>SUMIFS('CBG Plants'!N:N,'CBG Plants'!F:F,D128,'CBG Plants'!L:L,"Completed")
+SUMIFS('CBG Plants'!N:N,'CBG Plants'!F:F,D128,'CBG Plants'!L:L,"Functional")+SUMIFS('CBG Plants'!N:N,'CBG Plants'!F:F,D128,'CBG Plants'!L:L,"Under Construction")+SUMIFS('CBG Plants'!N:N,'CBG Plants'!F:F,D128,'CBG Plants'!L:L,"Yet to start construction")</f>
        <v>36.83</v>
      </c>
      <c r="G128" s="62">
        <f>COUNTIFS('CBG Plants'!F:F,D128,'CBG Plants'!L:L,"Completed")
+COUNTIFS('CBG Plants'!F:F,D128,'CBG Plants'!L:L,"Functional")</f>
        <v>1</v>
      </c>
      <c r="H128" s="62">
        <f>COUNTIFS('CBG Plants'!F:F,D128,'CBG Plants'!L:L,"Under Construction")</f>
        <v>1</v>
      </c>
      <c r="I128" s="62">
        <f>COUNTIFS('CBG Plants'!F:F,D128,'CBG Plants'!L:L,"Yet to start construction")</f>
        <v>1</v>
      </c>
      <c r="J128" s="63" t="s">
        <v>2759</v>
      </c>
      <c r="K128" s="63" t="s">
        <v>2760</v>
      </c>
      <c r="L128" s="63" t="s">
        <v>2761</v>
      </c>
      <c r="M128" s="62">
        <f t="shared" si="2"/>
        <v>418.26500000000004</v>
      </c>
      <c r="N128" s="62">
        <f t="shared" si="3"/>
        <v>502.21500000000003</v>
      </c>
      <c r="O128" s="62">
        <v>311.85000000000002</v>
      </c>
      <c r="P128" s="62">
        <v>185.64</v>
      </c>
      <c r="Q128" s="62">
        <v>4.7249999999999996</v>
      </c>
      <c r="R128" s="62">
        <f>IFERROR(U128-F128,"")</f>
        <v>-35.938780549999997</v>
      </c>
      <c r="S128" s="62">
        <f>IFERROR(T128*Assumptions!$C$4,"")</f>
        <v>27.5</v>
      </c>
      <c r="T128" s="62">
        <v>11</v>
      </c>
      <c r="U128" s="62">
        <f>IFERROR(S128*Assumptions!$C$5,"")+IFERROR(V128*Assumptions!$C$8*Assumptions!$C$5,"")</f>
        <v>0.89121944999999991</v>
      </c>
      <c r="V128" s="62">
        <v>6589</v>
      </c>
      <c r="W128" s="62">
        <f>IFERROR(ROUND(T128*(1+Assumptions!$C$7)^5,0),"")</f>
        <v>34</v>
      </c>
      <c r="X128" s="62">
        <f>IFERROR(ROUND(W128*Assumptions!$C$4*Assumptions!$C$6,4),"")+IFERROR(ROUND(Y128*Assumptions!$C$8*Assumptions!$C$6,4),"") - F128</f>
        <v>-32.243200000000002</v>
      </c>
      <c r="Y128" s="62">
        <f>IFERROR(ROUND(V128*(1+Assumptions!$C$7)^5,0),"")</f>
        <v>20108</v>
      </c>
      <c r="Z128" s="63" t="s">
        <v>153</v>
      </c>
      <c r="AA128" s="63" t="s">
        <v>160</v>
      </c>
      <c r="AB128" s="62">
        <v>140.69999999999999</v>
      </c>
      <c r="AC128" s="62">
        <v>111.3</v>
      </c>
      <c r="AD128">
        <v>230</v>
      </c>
      <c r="AE128" s="99" t="str">
        <f>IF(R128="","",IF(R128&gt;=Control!$D$4,"Y","N"))</f>
        <v>N</v>
      </c>
      <c r="AF128" s="99" t="str">
        <f>IF(S128="","",IF(M128&gt;=Control!$D$5,"Y","N"))</f>
        <v>Y</v>
      </c>
      <c r="AG128" s="99" t="str">
        <f>IF(T128="","",IF(AB128&lt;=Control!$D$10,"Y","N"))</f>
        <v>Y</v>
      </c>
      <c r="AI128" s="110" t="str">
        <f>IF(X128="","",IF(X128&gt;=Control!$D$9,"Y","N"))</f>
        <v>N</v>
      </c>
      <c r="AK128" s="40" t="str">
        <f>IFERROR(INDEX(Assumptions!$D$92:$D$115,MATCH(C128,Assumptions!$B$92:$B$115,0)),"Low")</f>
        <v>High</v>
      </c>
    </row>
    <row r="129" spans="2:37" x14ac:dyDescent="0.2">
      <c r="B129" s="62">
        <v>126</v>
      </c>
      <c r="C129" s="63" t="s">
        <v>159</v>
      </c>
      <c r="D129" s="63" t="s">
        <v>2004</v>
      </c>
      <c r="E129" s="62">
        <f>SUM(G129:I129)</f>
        <v>0</v>
      </c>
      <c r="F129" s="71">
        <f>SUMIFS('CBG Plants'!N:N,'CBG Plants'!F:F,D129,'CBG Plants'!L:L,"Completed")
+SUMIFS('CBG Plants'!N:N,'CBG Plants'!F:F,D129,'CBG Plants'!L:L,"Functional")+SUMIFS('CBG Plants'!N:N,'CBG Plants'!F:F,D129,'CBG Plants'!L:L,"Under Construction")+SUMIFS('CBG Plants'!N:N,'CBG Plants'!F:F,D129,'CBG Plants'!L:L,"Yet to start construction")</f>
        <v>0</v>
      </c>
      <c r="G129" s="62">
        <f>COUNTIFS('CBG Plants'!F:F,D129,'CBG Plants'!L:L,"Completed")
+COUNTIFS('CBG Plants'!F:F,D129,'CBG Plants'!L:L,"Functional")</f>
        <v>0</v>
      </c>
      <c r="H129" s="62">
        <f>COUNTIFS('CBG Plants'!F:F,D129,'CBG Plants'!L:L,"Under Construction")</f>
        <v>0</v>
      </c>
      <c r="I129" s="62">
        <f>COUNTIFS('CBG Plants'!F:F,D129,'CBG Plants'!L:L,"Yet to start construction")</f>
        <v>0</v>
      </c>
      <c r="J129" s="63" t="s">
        <v>2762</v>
      </c>
      <c r="K129" s="63" t="s">
        <v>2763</v>
      </c>
      <c r="L129" s="63" t="s">
        <v>2764</v>
      </c>
      <c r="M129" s="62">
        <f t="shared" si="2"/>
        <v>73.919999999999987</v>
      </c>
      <c r="N129" s="62">
        <f t="shared" si="3"/>
        <v>221.74499999999998</v>
      </c>
      <c r="O129" s="62">
        <v>202.95</v>
      </c>
      <c r="P129" s="62">
        <v>17.22</v>
      </c>
      <c r="Q129" s="62">
        <v>1.575</v>
      </c>
      <c r="R129" s="62">
        <f>IFERROR(U129-F129,"")</f>
        <v>1.5062536499999999</v>
      </c>
      <c r="S129" s="62">
        <f>IFERROR(T129*Assumptions!$C$4,"")</f>
        <v>40</v>
      </c>
      <c r="T129" s="62">
        <v>16</v>
      </c>
      <c r="U129" s="62">
        <f>IFERROR(S129*Assumptions!$C$5,"")+IFERROR(V129*Assumptions!$C$8*Assumptions!$C$5,"")</f>
        <v>1.5062536499999999</v>
      </c>
      <c r="V129" s="62">
        <v>30473</v>
      </c>
      <c r="W129" s="62">
        <f>IFERROR(ROUND(T129*(1+Assumptions!$C$7)^5,0),"")</f>
        <v>49</v>
      </c>
      <c r="X129" s="62">
        <f>IFERROR(ROUND(W129*Assumptions!$C$4*Assumptions!$C$6,4),"")+IFERROR(ROUND(Y129*Assumptions!$C$8*Assumptions!$C$6,4),"") - F129</f>
        <v>7.6827000000000005</v>
      </c>
      <c r="Y129" s="62">
        <f>IFERROR(ROUND(V129*(1+Assumptions!$C$7)^5,0),"")</f>
        <v>92996</v>
      </c>
      <c r="Z129" s="63" t="s">
        <v>153</v>
      </c>
      <c r="AA129" s="63" t="s">
        <v>160</v>
      </c>
      <c r="AB129" s="62">
        <v>70</v>
      </c>
      <c r="AC129" s="62">
        <v>111.3</v>
      </c>
      <c r="AD129">
        <v>405</v>
      </c>
      <c r="AE129" s="99" t="str">
        <f>IF(R129="","",IF(R129&gt;=Control!$D$4,"Y","N"))</f>
        <v>N</v>
      </c>
      <c r="AF129" s="99" t="str">
        <f>IF(S129="","",IF(M129&gt;=Control!$D$5,"Y","N"))</f>
        <v>Y</v>
      </c>
      <c r="AG129" s="99" t="str">
        <f>IF(T129="","",IF(AB129&lt;=Control!$D$10,"Y","N"))</f>
        <v>Y</v>
      </c>
      <c r="AI129" s="110" t="str">
        <f>IF(X129="","",IF(X129&gt;=Control!$D$9,"Y","N"))</f>
        <v>N</v>
      </c>
      <c r="AK129" s="40" t="str">
        <f>IFERROR(INDEX(Assumptions!$D$92:$D$115,MATCH(C129,Assumptions!$B$92:$B$115,0)),"Low")</f>
        <v>High</v>
      </c>
    </row>
    <row r="130" spans="2:37" x14ac:dyDescent="0.2">
      <c r="B130" s="62">
        <v>127</v>
      </c>
      <c r="C130" s="63" t="s">
        <v>159</v>
      </c>
      <c r="D130" s="63" t="s">
        <v>2005</v>
      </c>
      <c r="E130" s="62">
        <f>SUM(G130:I130)</f>
        <v>3</v>
      </c>
      <c r="F130" s="71">
        <f>SUMIFS('CBG Plants'!N:N,'CBG Plants'!F:F,D130,'CBG Plants'!L:L,"Completed")
+SUMIFS('CBG Plants'!N:N,'CBG Plants'!F:F,D130,'CBG Plants'!L:L,"Functional")+SUMIFS('CBG Plants'!N:N,'CBG Plants'!F:F,D130,'CBG Plants'!L:L,"Under Construction")+SUMIFS('CBG Plants'!N:N,'CBG Plants'!F:F,D130,'CBG Plants'!L:L,"Yet to start construction")</f>
        <v>37.200000000000003</v>
      </c>
      <c r="G130" s="62">
        <f>COUNTIFS('CBG Plants'!F:F,D130,'CBG Plants'!L:L,"Completed")
+COUNTIFS('CBG Plants'!F:F,D130,'CBG Plants'!L:L,"Functional")</f>
        <v>2</v>
      </c>
      <c r="H130" s="62">
        <f>COUNTIFS('CBG Plants'!F:F,D130,'CBG Plants'!L:L,"Under Construction")</f>
        <v>1</v>
      </c>
      <c r="I130" s="62">
        <f>COUNTIFS('CBG Plants'!F:F,D130,'CBG Plants'!L:L,"Yet to start construction")</f>
        <v>0</v>
      </c>
      <c r="J130" s="63" t="s">
        <v>2762</v>
      </c>
      <c r="K130" s="63" t="s">
        <v>2763</v>
      </c>
      <c r="L130" s="63" t="s">
        <v>2764</v>
      </c>
      <c r="M130" s="62">
        <f t="shared" si="2"/>
        <v>-61.664999999999992</v>
      </c>
      <c r="N130" s="62">
        <f t="shared" si="3"/>
        <v>86.16</v>
      </c>
      <c r="O130" s="62">
        <v>70.2</v>
      </c>
      <c r="P130" s="62">
        <v>15.96</v>
      </c>
      <c r="Q130" s="62">
        <v>0</v>
      </c>
      <c r="R130" s="62">
        <f>IFERROR(U130-F130,"")</f>
        <v>-31.953835050000002</v>
      </c>
      <c r="S130" s="62">
        <f>IFERROR(T130*Assumptions!$C$4,"")</f>
        <v>100</v>
      </c>
      <c r="T130" s="62">
        <v>40</v>
      </c>
      <c r="U130" s="62">
        <f>IFERROR(S130*Assumptions!$C$5,"")+IFERROR(V130*Assumptions!$C$8*Assumptions!$C$5,"")</f>
        <v>5.2461649500000007</v>
      </c>
      <c r="V130" s="62">
        <v>223499</v>
      </c>
      <c r="W130" s="62">
        <f>IFERROR(ROUND(T130*(1+Assumptions!$C$7)^5,0),"")</f>
        <v>122</v>
      </c>
      <c r="X130" s="62">
        <f>IFERROR(ROUND(W130*Assumptions!$C$4*Assumptions!$C$6,4),"")+IFERROR(ROUND(Y130*Assumptions!$C$8*Assumptions!$C$6,4),"") - F130</f>
        <v>-10.525400000000005</v>
      </c>
      <c r="Y130" s="62">
        <f>IFERROR(ROUND(V130*(1+Assumptions!$C$7)^5,0),"")</f>
        <v>682065</v>
      </c>
      <c r="Z130" s="63" t="s">
        <v>153</v>
      </c>
      <c r="AA130" s="63" t="s">
        <v>160</v>
      </c>
      <c r="AB130" s="62">
        <v>31.6</v>
      </c>
      <c r="AC130" s="62">
        <v>111.3</v>
      </c>
      <c r="AD130">
        <v>405</v>
      </c>
      <c r="AE130" s="99" t="str">
        <f>IF(R130="","",IF(R130&gt;=Control!$D$4,"Y","N"))</f>
        <v>N</v>
      </c>
      <c r="AF130" s="99" t="str">
        <f>IF(S130="","",IF(M130&gt;=Control!$D$5,"Y","N"))</f>
        <v>N</v>
      </c>
      <c r="AG130" s="99" t="str">
        <f>IF(T130="","",IF(AB130&lt;=Control!$D$10,"Y","N"))</f>
        <v>Y</v>
      </c>
      <c r="AI130" s="110" t="str">
        <f>IF(X130="","",IF(X130&gt;=Control!$D$9,"Y","N"))</f>
        <v>N</v>
      </c>
      <c r="AK130" s="40" t="str">
        <f>IFERROR(INDEX(Assumptions!$D$92:$D$115,MATCH(C130,Assumptions!$B$92:$B$115,0)),"Low")</f>
        <v>High</v>
      </c>
    </row>
    <row r="131" spans="2:37" x14ac:dyDescent="0.2">
      <c r="B131" s="62">
        <v>128</v>
      </c>
      <c r="C131" s="63" t="s">
        <v>159</v>
      </c>
      <c r="D131" s="63" t="s">
        <v>64</v>
      </c>
      <c r="E131" s="62">
        <f>SUM(G131:I131)</f>
        <v>2</v>
      </c>
      <c r="F131" s="71">
        <f>SUMIFS('CBG Plants'!N:N,'CBG Plants'!F:F,D131,'CBG Plants'!L:L,"Completed")
+SUMIFS('CBG Plants'!N:N,'CBG Plants'!F:F,D131,'CBG Plants'!L:L,"Functional")+SUMIFS('CBG Plants'!N:N,'CBG Plants'!F:F,D131,'CBG Plants'!L:L,"Under Construction")+SUMIFS('CBG Plants'!N:N,'CBG Plants'!F:F,D131,'CBG Plants'!L:L,"Yet to start construction")</f>
        <v>8</v>
      </c>
      <c r="G131" s="62">
        <f>COUNTIFS('CBG Plants'!F:F,D131,'CBG Plants'!L:L,"Completed")
+COUNTIFS('CBG Plants'!F:F,D131,'CBG Plants'!L:L,"Functional")</f>
        <v>2</v>
      </c>
      <c r="H131" s="62">
        <f>COUNTIFS('CBG Plants'!F:F,D131,'CBG Plants'!L:L,"Under Construction")</f>
        <v>0</v>
      </c>
      <c r="I131" s="62">
        <f>COUNTIFS('CBG Plants'!F:F,D131,'CBG Plants'!L:L,"Yet to start construction")</f>
        <v>0</v>
      </c>
      <c r="J131" s="63" t="s">
        <v>2727</v>
      </c>
      <c r="K131" s="63" t="s">
        <v>2728</v>
      </c>
      <c r="L131" s="63"/>
      <c r="M131" s="62">
        <f t="shared" si="2"/>
        <v>663.84499999999991</v>
      </c>
      <c r="N131" s="62">
        <f t="shared" si="3"/>
        <v>747.79499999999996</v>
      </c>
      <c r="O131" s="62">
        <v>511.65</v>
      </c>
      <c r="P131" s="62">
        <v>210.42</v>
      </c>
      <c r="Q131" s="62">
        <v>25.725000000000001</v>
      </c>
      <c r="R131" s="62">
        <f>IFERROR(U131-F131,"")</f>
        <v>-6.36022775</v>
      </c>
      <c r="S131" s="62">
        <f>IFERROR(T131*Assumptions!$C$4,"")</f>
        <v>52.5</v>
      </c>
      <c r="T131" s="62">
        <v>21</v>
      </c>
      <c r="U131" s="62">
        <f>IFERROR(S131*Assumptions!$C$5,"")+IFERROR(V131*Assumptions!$C$8*Assumptions!$C$5,"")</f>
        <v>1.63977225</v>
      </c>
      <c r="V131" s="62">
        <v>6445</v>
      </c>
      <c r="W131" s="62">
        <f>IFERROR(ROUND(T131*(1+Assumptions!$C$7)^5,0),"")</f>
        <v>64</v>
      </c>
      <c r="X131" s="62">
        <f>IFERROR(ROUND(W131*Assumptions!$C$4*Assumptions!$C$6,4),"")+IFERROR(ROUND(Y131*Assumptions!$C$8*Assumptions!$C$6,4),"") - F131</f>
        <v>0.32949999999999946</v>
      </c>
      <c r="Y131" s="62">
        <f>IFERROR(ROUND(V131*(1+Assumptions!$C$7)^5,0),"")</f>
        <v>19669</v>
      </c>
      <c r="Z131" s="63" t="s">
        <v>153</v>
      </c>
      <c r="AA131" s="63" t="s">
        <v>160</v>
      </c>
      <c r="AB131" s="62">
        <v>100.2</v>
      </c>
      <c r="AC131" s="62">
        <v>111.3</v>
      </c>
      <c r="AD131">
        <v>230</v>
      </c>
      <c r="AE131" s="99" t="str">
        <f>IF(R131="","",IF(R131&gt;=Control!$D$4,"Y","N"))</f>
        <v>N</v>
      </c>
      <c r="AF131" s="99" t="str">
        <f>IF(S131="","",IF(M131&gt;=Control!$D$5,"Y","N"))</f>
        <v>Y</v>
      </c>
      <c r="AG131" s="99" t="str">
        <f>IF(T131="","",IF(AB131&lt;=Control!$D$10,"Y","N"))</f>
        <v>Y</v>
      </c>
      <c r="AI131" s="110" t="str">
        <f>IF(X131="","",IF(X131&gt;=Control!$D$9,"Y","N"))</f>
        <v>N</v>
      </c>
      <c r="AK131" s="40" t="str">
        <f>IFERROR(INDEX(Assumptions!$D$92:$D$115,MATCH(C131,Assumptions!$B$92:$B$115,0)),"Low")</f>
        <v>High</v>
      </c>
    </row>
    <row r="132" spans="2:37" x14ac:dyDescent="0.2">
      <c r="B132" s="62">
        <v>129</v>
      </c>
      <c r="C132" s="63" t="s">
        <v>159</v>
      </c>
      <c r="D132" s="63" t="s">
        <v>2006</v>
      </c>
      <c r="E132" s="62">
        <f>SUM(G132:I132)</f>
        <v>3</v>
      </c>
      <c r="F132" s="71">
        <f>SUMIFS('CBG Plants'!N:N,'CBG Plants'!F:F,D132,'CBG Plants'!L:L,"Completed")
+SUMIFS('CBG Plants'!N:N,'CBG Plants'!F:F,D132,'CBG Plants'!L:L,"Functional")+SUMIFS('CBG Plants'!N:N,'CBG Plants'!F:F,D132,'CBG Plants'!L:L,"Under Construction")+SUMIFS('CBG Plants'!N:N,'CBG Plants'!F:F,D132,'CBG Plants'!L:L,"Yet to start construction")</f>
        <v>11</v>
      </c>
      <c r="G132" s="62">
        <f>COUNTIFS('CBG Plants'!F:F,D132,'CBG Plants'!L:L,"Completed")
+COUNTIFS('CBG Plants'!F:F,D132,'CBG Plants'!L:L,"Functional")</f>
        <v>0</v>
      </c>
      <c r="H132" s="62">
        <f>COUNTIFS('CBG Plants'!F:F,D132,'CBG Plants'!L:L,"Under Construction")</f>
        <v>0</v>
      </c>
      <c r="I132" s="62">
        <f>COUNTIFS('CBG Plants'!F:F,D132,'CBG Plants'!L:L,"Yet to start construction")</f>
        <v>3</v>
      </c>
      <c r="J132" s="63" t="s">
        <v>2765</v>
      </c>
      <c r="K132" s="63" t="s">
        <v>2728</v>
      </c>
      <c r="L132" s="63" t="s">
        <v>2766</v>
      </c>
      <c r="M132" s="62">
        <f t="shared" ref="M132:M195" si="4">IFERROR(N132-(AD132*365/1000),"")</f>
        <v>207.04500000000002</v>
      </c>
      <c r="N132" s="62">
        <f t="shared" ref="N132:N195" si="5">SUM(O132:Q132)</f>
        <v>207.04500000000002</v>
      </c>
      <c r="O132" s="62">
        <v>121.05</v>
      </c>
      <c r="P132" s="62">
        <v>67.62</v>
      </c>
      <c r="Q132" s="62">
        <v>18.375</v>
      </c>
      <c r="R132" s="62">
        <f>IFERROR(U132-F132,"")</f>
        <v>-10.14998555</v>
      </c>
      <c r="S132" s="62">
        <f>IFERROR(T132*Assumptions!$C$4,"")</f>
        <v>27.5</v>
      </c>
      <c r="T132" s="62">
        <v>11</v>
      </c>
      <c r="U132" s="62">
        <f>IFERROR(S132*Assumptions!$C$5,"")+IFERROR(V132*Assumptions!$C$8*Assumptions!$C$5,"")</f>
        <v>0.85001444999999998</v>
      </c>
      <c r="V132" s="62">
        <v>2489</v>
      </c>
      <c r="W132" s="62">
        <f>IFERROR(ROUND(T132*(1+Assumptions!$C$7)^5,0),"")</f>
        <v>34</v>
      </c>
      <c r="X132" s="62">
        <f>IFERROR(ROUND(W132*Assumptions!$C$4*Assumptions!$C$6,4),"")+IFERROR(ROUND(Y132*Assumptions!$C$8*Assumptions!$C$6,4),"") - F132</f>
        <v>-6.6227999999999998</v>
      </c>
      <c r="Y132" s="62">
        <f>IFERROR(ROUND(V132*(1+Assumptions!$C$7)^5,0),"")</f>
        <v>7596</v>
      </c>
      <c r="Z132" s="63" t="s">
        <v>153</v>
      </c>
      <c r="AA132" s="63" t="s">
        <v>160</v>
      </c>
      <c r="AB132" s="62">
        <v>63.9</v>
      </c>
      <c r="AC132" s="62">
        <v>111.3</v>
      </c>
      <c r="AD132">
        <v>0</v>
      </c>
      <c r="AE132" s="99" t="str">
        <f>IF(R132="","",IF(R132&gt;=Control!$D$4,"Y","N"))</f>
        <v>N</v>
      </c>
      <c r="AF132" s="99" t="str">
        <f>IF(S132="","",IF(M132&gt;=Control!$D$5,"Y","N"))</f>
        <v>Y</v>
      </c>
      <c r="AG132" s="99" t="str">
        <f>IF(T132="","",IF(AB132&lt;=Control!$D$10,"Y","N"))</f>
        <v>Y</v>
      </c>
      <c r="AI132" s="110" t="str">
        <f>IF(X132="","",IF(X132&gt;=Control!$D$9,"Y","N"))</f>
        <v>N</v>
      </c>
      <c r="AK132" s="40" t="str">
        <f>IFERROR(INDEX(Assumptions!$D$92:$D$115,MATCH(C132,Assumptions!$B$92:$B$115,0)),"Low")</f>
        <v>High</v>
      </c>
    </row>
    <row r="133" spans="2:37" x14ac:dyDescent="0.2">
      <c r="B133" s="62">
        <v>130</v>
      </c>
      <c r="C133" s="63" t="s">
        <v>159</v>
      </c>
      <c r="D133" s="63" t="s">
        <v>2007</v>
      </c>
      <c r="E133" s="62">
        <f>SUM(G133:I133)</f>
        <v>2</v>
      </c>
      <c r="F133" s="71">
        <f>SUMIFS('CBG Plants'!N:N,'CBG Plants'!F:F,D133,'CBG Plants'!L:L,"Completed")
+SUMIFS('CBG Plants'!N:N,'CBG Plants'!F:F,D133,'CBG Plants'!L:L,"Functional")+SUMIFS('CBG Plants'!N:N,'CBG Plants'!F:F,D133,'CBG Plants'!L:L,"Under Construction")+SUMIFS('CBG Plants'!N:N,'CBG Plants'!F:F,D133,'CBG Plants'!L:L,"Yet to start construction")</f>
        <v>17</v>
      </c>
      <c r="G133" s="62">
        <f>COUNTIFS('CBG Plants'!F:F,D133,'CBG Plants'!L:L,"Completed")
+COUNTIFS('CBG Plants'!F:F,D133,'CBG Plants'!L:L,"Functional")</f>
        <v>0</v>
      </c>
      <c r="H133" s="62">
        <f>COUNTIFS('CBG Plants'!F:F,D133,'CBG Plants'!L:L,"Under Construction")</f>
        <v>0</v>
      </c>
      <c r="I133" s="62">
        <f>COUNTIFS('CBG Plants'!F:F,D133,'CBG Plants'!L:L,"Yet to start construction")</f>
        <v>2</v>
      </c>
      <c r="J133" s="63" t="s">
        <v>2767</v>
      </c>
      <c r="K133" s="63" t="s">
        <v>2768</v>
      </c>
      <c r="L133" s="63"/>
      <c r="M133" s="62">
        <f t="shared" si="4"/>
        <v>323.565</v>
      </c>
      <c r="N133" s="62">
        <f t="shared" si="5"/>
        <v>323.565</v>
      </c>
      <c r="O133" s="62">
        <v>271.8</v>
      </c>
      <c r="P133" s="62">
        <v>49.14</v>
      </c>
      <c r="Q133" s="62">
        <v>2.625</v>
      </c>
      <c r="R133" s="62">
        <f>IFERROR(U133-F133,"")</f>
        <v>-16.474648250000001</v>
      </c>
      <c r="S133" s="62">
        <f>IFERROR(T133*Assumptions!$C$4,"")</f>
        <v>17.5</v>
      </c>
      <c r="T133" s="62">
        <v>7</v>
      </c>
      <c r="U133" s="62">
        <f>IFERROR(S133*Assumptions!$C$5,"")+IFERROR(V133*Assumptions!$C$8*Assumptions!$C$5,"")</f>
        <v>0.52535175000000001</v>
      </c>
      <c r="V133" s="62">
        <v>35</v>
      </c>
      <c r="W133" s="62">
        <f>IFERROR(ROUND(T133*(1+Assumptions!$C$7)^5,0),"")</f>
        <v>21</v>
      </c>
      <c r="X133" s="62">
        <f>IFERROR(ROUND(W133*Assumptions!$C$4*Assumptions!$C$6,4),"")+IFERROR(ROUND(Y133*Assumptions!$C$8*Assumptions!$C$6,4),"") - F133</f>
        <v>-14.373200000000001</v>
      </c>
      <c r="Y133" s="62">
        <f>IFERROR(ROUND(V133*(1+Assumptions!$C$7)^5,0),"")</f>
        <v>107</v>
      </c>
      <c r="Z133" s="63" t="s">
        <v>153</v>
      </c>
      <c r="AA133" s="63" t="s">
        <v>160</v>
      </c>
      <c r="AB133" s="62">
        <v>34.200000000000003</v>
      </c>
      <c r="AC133" s="62">
        <v>111.3</v>
      </c>
      <c r="AD133">
        <v>0</v>
      </c>
      <c r="AE133" s="99" t="str">
        <f>IF(R133="","",IF(R133&gt;=Control!$D$4,"Y","N"))</f>
        <v>N</v>
      </c>
      <c r="AF133" s="99" t="str">
        <f>IF(S133="","",IF(M133&gt;=Control!$D$5,"Y","N"))</f>
        <v>Y</v>
      </c>
      <c r="AG133" s="99" t="str">
        <f>IF(T133="","",IF(AB133&lt;=Control!$D$10,"Y","N"))</f>
        <v>Y</v>
      </c>
      <c r="AI133" s="110" t="str">
        <f>IF(X133="","",IF(X133&gt;=Control!$D$9,"Y","N"))</f>
        <v>N</v>
      </c>
      <c r="AK133" s="40" t="str">
        <f>IFERROR(INDEX(Assumptions!$D$92:$D$115,MATCH(C133,Assumptions!$B$92:$B$115,0)),"Low")</f>
        <v>High</v>
      </c>
    </row>
    <row r="134" spans="2:37" x14ac:dyDescent="0.2">
      <c r="B134" s="62">
        <v>131</v>
      </c>
      <c r="C134" s="63" t="s">
        <v>159</v>
      </c>
      <c r="D134" s="63" t="s">
        <v>2008</v>
      </c>
      <c r="E134" s="62">
        <f>SUM(G134:I134)</f>
        <v>2</v>
      </c>
      <c r="F134" s="71">
        <f>SUMIFS('CBG Plants'!N:N,'CBG Plants'!F:F,D134,'CBG Plants'!L:L,"Completed")
+SUMIFS('CBG Plants'!N:N,'CBG Plants'!F:F,D134,'CBG Plants'!L:L,"Functional")+SUMIFS('CBG Plants'!N:N,'CBG Plants'!F:F,D134,'CBG Plants'!L:L,"Under Construction")+SUMIFS('CBG Plants'!N:N,'CBG Plants'!F:F,D134,'CBG Plants'!L:L,"Yet to start construction")</f>
        <v>35</v>
      </c>
      <c r="G134" s="62">
        <f>COUNTIFS('CBG Plants'!F:F,D134,'CBG Plants'!L:L,"Completed")
+COUNTIFS('CBG Plants'!F:F,D134,'CBG Plants'!L:L,"Functional")</f>
        <v>0</v>
      </c>
      <c r="H134" s="62">
        <f>COUNTIFS('CBG Plants'!F:F,D134,'CBG Plants'!L:L,"Under Construction")</f>
        <v>0</v>
      </c>
      <c r="I134" s="62">
        <f>COUNTIFS('CBG Plants'!F:F,D134,'CBG Plants'!L:L,"Yet to start construction")</f>
        <v>2</v>
      </c>
      <c r="J134" s="63" t="s">
        <v>2769</v>
      </c>
      <c r="K134" s="63" t="s">
        <v>2770</v>
      </c>
      <c r="L134" s="63"/>
      <c r="M134" s="62">
        <f t="shared" si="4"/>
        <v>579.10500000000002</v>
      </c>
      <c r="N134" s="62">
        <f t="shared" si="5"/>
        <v>579.10500000000002</v>
      </c>
      <c r="O134" s="62">
        <v>356.4</v>
      </c>
      <c r="P134" s="62">
        <v>196.98</v>
      </c>
      <c r="Q134" s="62">
        <v>25.725000000000001</v>
      </c>
      <c r="R134" s="62">
        <f>IFERROR(U134-F134,"")</f>
        <v>-34.208945749999998</v>
      </c>
      <c r="S134" s="62">
        <f>IFERROR(T134*Assumptions!$C$4,"")</f>
        <v>25</v>
      </c>
      <c r="T134" s="62">
        <v>10</v>
      </c>
      <c r="U134" s="62">
        <f>IFERROR(S134*Assumptions!$C$5,"")+IFERROR(V134*Assumptions!$C$8*Assumptions!$C$5,"")</f>
        <v>0.79105424999999996</v>
      </c>
      <c r="V134" s="62">
        <v>4085</v>
      </c>
      <c r="W134" s="62">
        <f>IFERROR(ROUND(T134*(1+Assumptions!$C$7)^5,0),"")</f>
        <v>31</v>
      </c>
      <c r="X134" s="62">
        <f>IFERROR(ROUND(W134*Assumptions!$C$4*Assumptions!$C$6,4),"")+IFERROR(ROUND(Y134*Assumptions!$C$8*Assumptions!$C$6,4),"") - F134</f>
        <v>-30.9162</v>
      </c>
      <c r="Y134" s="62">
        <f>IFERROR(ROUND(V134*(1+Assumptions!$C$7)^5,0),"")</f>
        <v>12466</v>
      </c>
      <c r="Z134" s="63" t="s">
        <v>153</v>
      </c>
      <c r="AA134" s="63" t="s">
        <v>160</v>
      </c>
      <c r="AB134" s="62">
        <v>42.9</v>
      </c>
      <c r="AC134" s="62">
        <v>111.3</v>
      </c>
      <c r="AD134">
        <v>0</v>
      </c>
      <c r="AE134" s="99" t="str">
        <f>IF(R134="","",IF(R134&gt;=Control!$D$4,"Y","N"))</f>
        <v>N</v>
      </c>
      <c r="AF134" s="99" t="str">
        <f>IF(S134="","",IF(M134&gt;=Control!$D$5,"Y","N"))</f>
        <v>Y</v>
      </c>
      <c r="AG134" s="99" t="str">
        <f>IF(T134="","",IF(AB134&lt;=Control!$D$10,"Y","N"))</f>
        <v>Y</v>
      </c>
      <c r="AI134" s="110" t="str">
        <f>IF(X134="","",IF(X134&gt;=Control!$D$9,"Y","N"))</f>
        <v>N</v>
      </c>
      <c r="AK134" s="40" t="str">
        <f>IFERROR(INDEX(Assumptions!$D$92:$D$115,MATCH(C134,Assumptions!$B$92:$B$115,0)),"Low")</f>
        <v>High</v>
      </c>
    </row>
    <row r="135" spans="2:37" x14ac:dyDescent="0.2">
      <c r="B135" s="62">
        <v>132</v>
      </c>
      <c r="C135" s="63" t="s">
        <v>159</v>
      </c>
      <c r="D135" s="63" t="s">
        <v>309</v>
      </c>
      <c r="E135" s="62">
        <f>SUM(G135:I135)</f>
        <v>1</v>
      </c>
      <c r="F135" s="71">
        <f>SUMIFS('CBG Plants'!N:N,'CBG Plants'!F:F,D135,'CBG Plants'!L:L,"Completed")
+SUMIFS('CBG Plants'!N:N,'CBG Plants'!F:F,D135,'CBG Plants'!L:L,"Functional")+SUMIFS('CBG Plants'!N:N,'CBG Plants'!F:F,D135,'CBG Plants'!L:L,"Under Construction")+SUMIFS('CBG Plants'!N:N,'CBG Plants'!F:F,D135,'CBG Plants'!L:L,"Yet to start construction")</f>
        <v>6</v>
      </c>
      <c r="G135" s="62">
        <f>COUNTIFS('CBG Plants'!F:F,D135,'CBG Plants'!L:L,"Completed")
+COUNTIFS('CBG Plants'!F:F,D135,'CBG Plants'!L:L,"Functional")</f>
        <v>0</v>
      </c>
      <c r="H135" s="62">
        <f>COUNTIFS('CBG Plants'!F:F,D135,'CBG Plants'!L:L,"Under Construction")</f>
        <v>0</v>
      </c>
      <c r="I135" s="62">
        <f>COUNTIFS('CBG Plants'!F:F,D135,'CBG Plants'!L:L,"Yet to start construction")</f>
        <v>1</v>
      </c>
      <c r="J135" s="63" t="s">
        <v>2771</v>
      </c>
      <c r="K135" s="63"/>
      <c r="L135" s="63"/>
      <c r="M135" s="62">
        <f t="shared" si="4"/>
        <v>317.83499999999998</v>
      </c>
      <c r="N135" s="62">
        <f t="shared" si="5"/>
        <v>317.83499999999998</v>
      </c>
      <c r="O135" s="62">
        <v>258.3</v>
      </c>
      <c r="P135" s="62">
        <v>57.96</v>
      </c>
      <c r="Q135" s="62">
        <v>1.575</v>
      </c>
      <c r="R135" s="62">
        <f>IFERROR(U135-F135,"")</f>
        <v>-4.3489221000000002</v>
      </c>
      <c r="S135" s="62">
        <f>IFERROR(T135*Assumptions!$C$4,"")</f>
        <v>45</v>
      </c>
      <c r="T135" s="62">
        <v>18</v>
      </c>
      <c r="U135" s="62">
        <f>IFERROR(S135*Assumptions!$C$5,"")+IFERROR(V135*Assumptions!$C$8*Assumptions!$C$5,"")</f>
        <v>1.6510778999999998</v>
      </c>
      <c r="V135" s="62">
        <v>29958</v>
      </c>
      <c r="W135" s="62">
        <f>IFERROR(ROUND(T135*(1+Assumptions!$C$7)^5,0),"")</f>
        <v>55</v>
      </c>
      <c r="X135" s="62">
        <f>IFERROR(ROUND(W135*Assumptions!$C$4*Assumptions!$C$6,4),"")+IFERROR(ROUND(Y135*Assumptions!$C$8*Assumptions!$C$6,4),"") - F135</f>
        <v>2.4063999999999997</v>
      </c>
      <c r="Y135" s="62">
        <f>IFERROR(ROUND(V135*(1+Assumptions!$C$7)^5,0),"")</f>
        <v>91425</v>
      </c>
      <c r="Z135" s="63" t="s">
        <v>153</v>
      </c>
      <c r="AA135" s="63" t="s">
        <v>160</v>
      </c>
      <c r="AB135" s="62">
        <v>79.099999999999994</v>
      </c>
      <c r="AC135" s="62">
        <v>111.3</v>
      </c>
      <c r="AD135">
        <v>0</v>
      </c>
      <c r="AE135" s="99" t="str">
        <f>IF(R135="","",IF(R135&gt;=Control!$D$4,"Y","N"))</f>
        <v>N</v>
      </c>
      <c r="AF135" s="99" t="str">
        <f>IF(S135="","",IF(M135&gt;=Control!$D$5,"Y","N"))</f>
        <v>Y</v>
      </c>
      <c r="AG135" s="99" t="str">
        <f>IF(T135="","",IF(AB135&lt;=Control!$D$10,"Y","N"))</f>
        <v>Y</v>
      </c>
      <c r="AI135" s="110" t="str">
        <f>IF(X135="","",IF(X135&gt;=Control!$D$9,"Y","N"))</f>
        <v>N</v>
      </c>
      <c r="AK135" s="40" t="str">
        <f>IFERROR(INDEX(Assumptions!$D$92:$D$115,MATCH(C135,Assumptions!$B$92:$B$115,0)),"Low")</f>
        <v>High</v>
      </c>
    </row>
    <row r="136" spans="2:37" x14ac:dyDescent="0.2">
      <c r="B136" s="62">
        <v>133</v>
      </c>
      <c r="C136" s="63" t="s">
        <v>159</v>
      </c>
      <c r="D136" s="63" t="s">
        <v>2009</v>
      </c>
      <c r="E136" s="62">
        <f>SUM(G136:I136)</f>
        <v>1</v>
      </c>
      <c r="F136" s="71">
        <f>SUMIFS('CBG Plants'!N:N,'CBG Plants'!F:F,D136,'CBG Plants'!L:L,"Completed")
+SUMIFS('CBG Plants'!N:N,'CBG Plants'!F:F,D136,'CBG Plants'!L:L,"Functional")+SUMIFS('CBG Plants'!N:N,'CBG Plants'!F:F,D136,'CBG Plants'!L:L,"Under Construction")+SUMIFS('CBG Plants'!N:N,'CBG Plants'!F:F,D136,'CBG Plants'!L:L,"Yet to start construction")</f>
        <v>2.4</v>
      </c>
      <c r="G136" s="62">
        <f>COUNTIFS('CBG Plants'!F:F,D136,'CBG Plants'!L:L,"Completed")
+COUNTIFS('CBG Plants'!F:F,D136,'CBG Plants'!L:L,"Functional")</f>
        <v>1</v>
      </c>
      <c r="H136" s="62">
        <f>COUNTIFS('CBG Plants'!F:F,D136,'CBG Plants'!L:L,"Under Construction")</f>
        <v>0</v>
      </c>
      <c r="I136" s="62">
        <f>COUNTIFS('CBG Plants'!F:F,D136,'CBG Plants'!L:L,"Yet to start construction")</f>
        <v>0</v>
      </c>
      <c r="J136" s="63" t="s">
        <v>2772</v>
      </c>
      <c r="K136" s="63"/>
      <c r="L136" s="63"/>
      <c r="M136" s="62">
        <f t="shared" si="4"/>
        <v>259.56000000000006</v>
      </c>
      <c r="N136" s="62">
        <f t="shared" si="5"/>
        <v>281.46000000000004</v>
      </c>
      <c r="O136" s="62">
        <v>123.75</v>
      </c>
      <c r="P136" s="62">
        <v>60.06</v>
      </c>
      <c r="Q136" s="62">
        <v>97.65</v>
      </c>
      <c r="R136" s="62">
        <f>IFERROR(U136-F136,"")</f>
        <v>-0.88449974999999981</v>
      </c>
      <c r="S136" s="62">
        <f>IFERROR(T136*Assumptions!$C$4,"")</f>
        <v>47.5</v>
      </c>
      <c r="T136" s="62">
        <v>19</v>
      </c>
      <c r="U136" s="62">
        <f>IFERROR(S136*Assumptions!$C$5,"")+IFERROR(V136*Assumptions!$C$8*Assumptions!$C$5,"")</f>
        <v>1.5155002500000001</v>
      </c>
      <c r="V136" s="62">
        <v>9005</v>
      </c>
      <c r="W136" s="62">
        <f>IFERROR(ROUND(T136*(1+Assumptions!$C$7)^5,0),"")</f>
        <v>58</v>
      </c>
      <c r="X136" s="62">
        <f>IFERROR(ROUND(W136*Assumptions!$C$4*Assumptions!$C$6,4),"")+IFERROR(ROUND(Y136*Assumptions!$C$8*Assumptions!$C$6,4),"") - F136</f>
        <v>5.3102999999999998</v>
      </c>
      <c r="Y136" s="62">
        <f>IFERROR(ROUND(V136*(1+Assumptions!$C$7)^5,0),"")</f>
        <v>27481</v>
      </c>
      <c r="Z136" s="63" t="s">
        <v>153</v>
      </c>
      <c r="AA136" s="63" t="s">
        <v>160</v>
      </c>
      <c r="AB136" s="62">
        <v>42.6</v>
      </c>
      <c r="AC136" s="62">
        <v>111.3</v>
      </c>
      <c r="AD136">
        <v>60</v>
      </c>
      <c r="AE136" s="99" t="str">
        <f>IF(R136="","",IF(R136&gt;=Control!$D$4,"Y","N"))</f>
        <v>N</v>
      </c>
      <c r="AF136" s="99" t="str">
        <f>IF(S136="","",IF(M136&gt;=Control!$D$5,"Y","N"))</f>
        <v>Y</v>
      </c>
      <c r="AG136" s="99" t="str">
        <f>IF(T136="","",IF(AB136&lt;=Control!$D$10,"Y","N"))</f>
        <v>Y</v>
      </c>
      <c r="AI136" s="110" t="str">
        <f>IF(X136="","",IF(X136&gt;=Control!$D$9,"Y","N"))</f>
        <v>N</v>
      </c>
      <c r="AK136" s="40" t="str">
        <f>IFERROR(INDEX(Assumptions!$D$92:$D$115,MATCH(C136,Assumptions!$B$92:$B$115,0)),"Low")</f>
        <v>High</v>
      </c>
    </row>
    <row r="137" spans="2:37" x14ac:dyDescent="0.2">
      <c r="B137" s="62">
        <v>134</v>
      </c>
      <c r="C137" s="63" t="s">
        <v>159</v>
      </c>
      <c r="D137" s="63" t="s">
        <v>2010</v>
      </c>
      <c r="E137" s="62">
        <f>SUM(G137:I137)</f>
        <v>2</v>
      </c>
      <c r="F137" s="71">
        <f>SUMIFS('CBG Plants'!N:N,'CBG Plants'!F:F,D137,'CBG Plants'!L:L,"Completed")
+SUMIFS('CBG Plants'!N:N,'CBG Plants'!F:F,D137,'CBG Plants'!L:L,"Functional")+SUMIFS('CBG Plants'!N:N,'CBG Plants'!F:F,D137,'CBG Plants'!L:L,"Under Construction")+SUMIFS('CBG Plants'!N:N,'CBG Plants'!F:F,D137,'CBG Plants'!L:L,"Yet to start construction")</f>
        <v>9.6</v>
      </c>
      <c r="G137" s="62">
        <f>COUNTIFS('CBG Plants'!F:F,D137,'CBG Plants'!L:L,"Completed")
+COUNTIFS('CBG Plants'!F:F,D137,'CBG Plants'!L:L,"Functional")</f>
        <v>1</v>
      </c>
      <c r="H137" s="62">
        <f>COUNTIFS('CBG Plants'!F:F,D137,'CBG Plants'!L:L,"Under Construction")</f>
        <v>0</v>
      </c>
      <c r="I137" s="62">
        <f>COUNTIFS('CBG Plants'!F:F,D137,'CBG Plants'!L:L,"Yet to start construction")</f>
        <v>1</v>
      </c>
      <c r="J137" s="63" t="s">
        <v>2773</v>
      </c>
      <c r="K137" s="63" t="s">
        <v>2774</v>
      </c>
      <c r="L137" s="63"/>
      <c r="M137" s="62">
        <f t="shared" si="4"/>
        <v>349.54</v>
      </c>
      <c r="N137" s="62">
        <f t="shared" si="5"/>
        <v>386.04</v>
      </c>
      <c r="O137" s="62">
        <v>274.95</v>
      </c>
      <c r="P137" s="62">
        <v>93.24</v>
      </c>
      <c r="Q137" s="62">
        <v>17.850000000000001</v>
      </c>
      <c r="R137" s="62">
        <f>IFERROR(U137-F137,"")</f>
        <v>-8.4875492999999995</v>
      </c>
      <c r="S137" s="62">
        <f>IFERROR(T137*Assumptions!$C$4,"")</f>
        <v>35</v>
      </c>
      <c r="T137" s="62">
        <v>14</v>
      </c>
      <c r="U137" s="62">
        <f>IFERROR(S137*Assumptions!$C$5,"")+IFERROR(V137*Assumptions!$C$8*Assumptions!$C$5,"")</f>
        <v>1.1124507000000001</v>
      </c>
      <c r="V137" s="62">
        <v>6214</v>
      </c>
      <c r="W137" s="62">
        <f>IFERROR(ROUND(T137*(1+Assumptions!$C$7)^5,0),"")</f>
        <v>43</v>
      </c>
      <c r="X137" s="62">
        <f>IFERROR(ROUND(W137*Assumptions!$C$4*Assumptions!$C$6,4),"")+IFERROR(ROUND(Y137*Assumptions!$C$8*Assumptions!$C$6,4),"") - F137</f>
        <v>-3.9074</v>
      </c>
      <c r="Y137" s="62">
        <f>IFERROR(ROUND(V137*(1+Assumptions!$C$7)^5,0),"")</f>
        <v>18964</v>
      </c>
      <c r="Z137" s="63" t="s">
        <v>153</v>
      </c>
      <c r="AA137" s="63" t="s">
        <v>160</v>
      </c>
      <c r="AB137" s="62">
        <v>4.3</v>
      </c>
      <c r="AC137" s="62">
        <v>111.3</v>
      </c>
      <c r="AD137">
        <v>100</v>
      </c>
      <c r="AE137" s="99" t="str">
        <f>IF(R137="","",IF(R137&gt;=Control!$D$4,"Y","N"))</f>
        <v>N</v>
      </c>
      <c r="AF137" s="99" t="str">
        <f>IF(S137="","",IF(M137&gt;=Control!$D$5,"Y","N"))</f>
        <v>Y</v>
      </c>
      <c r="AG137" s="99" t="str">
        <f>IF(T137="","",IF(AB137&lt;=Control!$D$10,"Y","N"))</f>
        <v>Y</v>
      </c>
      <c r="AI137" s="110" t="str">
        <f>IF(X137="","",IF(X137&gt;=Control!$D$9,"Y","N"))</f>
        <v>N</v>
      </c>
      <c r="AK137" s="40" t="str">
        <f>IFERROR(INDEX(Assumptions!$D$92:$D$115,MATCH(C137,Assumptions!$B$92:$B$115,0)),"Low")</f>
        <v>High</v>
      </c>
    </row>
    <row r="138" spans="2:37" x14ac:dyDescent="0.2">
      <c r="B138" s="62">
        <v>135</v>
      </c>
      <c r="C138" s="63" t="s">
        <v>159</v>
      </c>
      <c r="D138" s="63" t="s">
        <v>2775</v>
      </c>
      <c r="E138" s="62">
        <f>SUM(G138:I138)</f>
        <v>3</v>
      </c>
      <c r="F138" s="71">
        <f>SUMIFS('CBG Plants'!N:N,'CBG Plants'!F:F,D138,'CBG Plants'!L:L,"Completed")
+SUMIFS('CBG Plants'!N:N,'CBG Plants'!F:F,D138,'CBG Plants'!L:L,"Functional")+SUMIFS('CBG Plants'!N:N,'CBG Plants'!F:F,D138,'CBG Plants'!L:L,"Under Construction")+SUMIFS('CBG Plants'!N:N,'CBG Plants'!F:F,D138,'CBG Plants'!L:L,"Yet to start construction")</f>
        <v>45</v>
      </c>
      <c r="G138" s="62">
        <f>COUNTIFS('CBG Plants'!F:F,D138,'CBG Plants'!L:L,"Completed")
+COUNTIFS('CBG Plants'!F:F,D138,'CBG Plants'!L:L,"Functional")</f>
        <v>1</v>
      </c>
      <c r="H138" s="62">
        <f>COUNTIFS('CBG Plants'!F:F,D138,'CBG Plants'!L:L,"Under Construction")</f>
        <v>1</v>
      </c>
      <c r="I138" s="62">
        <f>COUNTIFS('CBG Plants'!F:F,D138,'CBG Plants'!L:L,"Yet to start construction")</f>
        <v>1</v>
      </c>
      <c r="J138" s="63" t="s">
        <v>2776</v>
      </c>
      <c r="K138" s="63" t="s">
        <v>2777</v>
      </c>
      <c r="L138" s="63" t="s">
        <v>2778</v>
      </c>
      <c r="M138" s="62">
        <f t="shared" si="4"/>
        <v>255.35499999999996</v>
      </c>
      <c r="N138" s="62">
        <f t="shared" si="5"/>
        <v>291.85499999999996</v>
      </c>
      <c r="O138" s="62">
        <v>202.5</v>
      </c>
      <c r="P138" s="62">
        <v>66.78</v>
      </c>
      <c r="Q138" s="62">
        <v>22.574999999999999</v>
      </c>
      <c r="R138" s="62">
        <f>IFERROR(U138-F138,"")</f>
        <v>-45</v>
      </c>
      <c r="S138" s="62">
        <f>IFERROR(T138*Assumptions!$C$4,"")</f>
        <v>0</v>
      </c>
      <c r="T138" s="62">
        <v>0</v>
      </c>
      <c r="U138" s="62">
        <f>IFERROR(S138*Assumptions!$C$5,"")+IFERROR(V138*Assumptions!$C$8*Assumptions!$C$5,"")</f>
        <v>0</v>
      </c>
      <c r="V138" s="62">
        <v>0</v>
      </c>
      <c r="W138" s="62">
        <f>IFERROR(ROUND(T138*(1+Assumptions!$C$7)^5,0),"")</f>
        <v>0</v>
      </c>
      <c r="X138" s="62">
        <f>IFERROR(ROUND(W138*Assumptions!$C$4*Assumptions!$C$6,4),"")+IFERROR(ROUND(Y138*Assumptions!$C$8*Assumptions!$C$6,4),"") - F138</f>
        <v>-45</v>
      </c>
      <c r="Y138" s="62">
        <f>IFERROR(ROUND(V138*(1+Assumptions!$C$7)^5,0),"")</f>
        <v>0</v>
      </c>
      <c r="Z138" s="63" t="s">
        <v>153</v>
      </c>
      <c r="AA138" s="63" t="s">
        <v>160</v>
      </c>
      <c r="AB138" s="62">
        <v>6.9</v>
      </c>
      <c r="AC138" s="62">
        <v>111.3</v>
      </c>
      <c r="AD138">
        <v>100</v>
      </c>
      <c r="AE138" s="99" t="str">
        <f>IF(R138="","",IF(R138&gt;=Control!$D$4,"Y","N"))</f>
        <v>N</v>
      </c>
      <c r="AF138" s="99" t="str">
        <f>IF(S138="","",IF(M138&gt;=Control!$D$5,"Y","N"))</f>
        <v>Y</v>
      </c>
      <c r="AG138" s="99" t="str">
        <f>IF(T138="","",IF(AB138&lt;=Control!$D$10,"Y","N"))</f>
        <v>Y</v>
      </c>
      <c r="AI138" s="110" t="str">
        <f>IF(X138="","",IF(X138&gt;=Control!$D$9,"Y","N"))</f>
        <v>N</v>
      </c>
      <c r="AK138" s="40" t="str">
        <f>IFERROR(INDEX(Assumptions!$D$92:$D$115,MATCH(C138,Assumptions!$B$92:$B$115,0)),"Low")</f>
        <v>High</v>
      </c>
    </row>
    <row r="139" spans="2:37" x14ac:dyDescent="0.2">
      <c r="B139" s="62">
        <v>136</v>
      </c>
      <c r="C139" s="63" t="s">
        <v>159</v>
      </c>
      <c r="D139" s="63" t="s">
        <v>2011</v>
      </c>
      <c r="E139" s="62">
        <f>SUM(G139:I139)</f>
        <v>0</v>
      </c>
      <c r="F139" s="71">
        <f>SUMIFS('CBG Plants'!N:N,'CBG Plants'!F:F,D139,'CBG Plants'!L:L,"Completed")
+SUMIFS('CBG Plants'!N:N,'CBG Plants'!F:F,D139,'CBG Plants'!L:L,"Functional")+SUMIFS('CBG Plants'!N:N,'CBG Plants'!F:F,D139,'CBG Plants'!L:L,"Under Construction")+SUMIFS('CBG Plants'!N:N,'CBG Plants'!F:F,D139,'CBG Plants'!L:L,"Yet to start construction")</f>
        <v>0</v>
      </c>
      <c r="G139" s="62">
        <f>COUNTIFS('CBG Plants'!F:F,D139,'CBG Plants'!L:L,"Completed")
+COUNTIFS('CBG Plants'!F:F,D139,'CBG Plants'!L:L,"Functional")</f>
        <v>0</v>
      </c>
      <c r="H139" s="62">
        <f>COUNTIFS('CBG Plants'!F:F,D139,'CBG Plants'!L:L,"Under Construction")</f>
        <v>0</v>
      </c>
      <c r="I139" s="62">
        <f>COUNTIFS('CBG Plants'!F:F,D139,'CBG Plants'!L:L,"Yet to start construction")</f>
        <v>0</v>
      </c>
      <c r="J139" s="63"/>
      <c r="K139" s="63"/>
      <c r="L139" s="63"/>
      <c r="M139" s="62">
        <f t="shared" si="4"/>
        <v>265.08</v>
      </c>
      <c r="N139" s="62">
        <f t="shared" si="5"/>
        <v>265.08</v>
      </c>
      <c r="O139" s="62">
        <v>161.55000000000001</v>
      </c>
      <c r="P139" s="62">
        <v>49.98</v>
      </c>
      <c r="Q139" s="62">
        <v>53.55</v>
      </c>
      <c r="R139" s="62">
        <f>IFERROR(U139-F139,"")</f>
        <v>0.375</v>
      </c>
      <c r="S139" s="62">
        <f>IFERROR(T139*Assumptions!$C$4,"")</f>
        <v>12.5</v>
      </c>
      <c r="T139" s="62">
        <v>5</v>
      </c>
      <c r="U139" s="62">
        <f>IFERROR(S139*Assumptions!$C$5,"")+IFERROR(V139*Assumptions!$C$8*Assumptions!$C$5,"")</f>
        <v>0.375</v>
      </c>
      <c r="V139" s="62">
        <v>0</v>
      </c>
      <c r="W139" s="62">
        <f>IFERROR(ROUND(T139*(1+Assumptions!$C$7)^5,0),"")</f>
        <v>15</v>
      </c>
      <c r="X139" s="62">
        <f>IFERROR(ROUND(W139*Assumptions!$C$4*Assumptions!$C$6,4),"")+IFERROR(ROUND(Y139*Assumptions!$C$8*Assumptions!$C$6,4),"") - F139</f>
        <v>1.875</v>
      </c>
      <c r="Y139" s="62">
        <f>IFERROR(ROUND(V139*(1+Assumptions!$C$7)^5,0),"")</f>
        <v>0</v>
      </c>
      <c r="Z139" s="63" t="s">
        <v>153</v>
      </c>
      <c r="AA139" s="63" t="s">
        <v>160</v>
      </c>
      <c r="AB139" s="62">
        <v>5.7</v>
      </c>
      <c r="AC139" s="62">
        <v>111.3</v>
      </c>
      <c r="AD139">
        <v>0</v>
      </c>
      <c r="AE139" s="99" t="str">
        <f>IF(R139="","",IF(R139&gt;=Control!$D$4,"Y","N"))</f>
        <v>N</v>
      </c>
      <c r="AF139" s="99" t="str">
        <f>IF(S139="","",IF(M139&gt;=Control!$D$5,"Y","N"))</f>
        <v>Y</v>
      </c>
      <c r="AG139" s="99" t="str">
        <f>IF(T139="","",IF(AB139&lt;=Control!$D$10,"Y","N"))</f>
        <v>Y</v>
      </c>
      <c r="AI139" s="110" t="str">
        <f>IF(X139="","",IF(X139&gt;=Control!$D$9,"Y","N"))</f>
        <v>N</v>
      </c>
      <c r="AK139" s="40" t="str">
        <f>IFERROR(INDEX(Assumptions!$D$92:$D$115,MATCH(C139,Assumptions!$B$92:$B$115,0)),"Low")</f>
        <v>High</v>
      </c>
    </row>
    <row r="140" spans="2:37" x14ac:dyDescent="0.2">
      <c r="B140" s="62">
        <v>137</v>
      </c>
      <c r="C140" s="63" t="s">
        <v>159</v>
      </c>
      <c r="D140" s="63" t="s">
        <v>2012</v>
      </c>
      <c r="E140" s="62">
        <f>SUM(G140:I140)</f>
        <v>0</v>
      </c>
      <c r="F140" s="71">
        <f>SUMIFS('CBG Plants'!N:N,'CBG Plants'!F:F,D140,'CBG Plants'!L:L,"Completed")
+SUMIFS('CBG Plants'!N:N,'CBG Plants'!F:F,D140,'CBG Plants'!L:L,"Functional")+SUMIFS('CBG Plants'!N:N,'CBG Plants'!F:F,D140,'CBG Plants'!L:L,"Under Construction")+SUMIFS('CBG Plants'!N:N,'CBG Plants'!F:F,D140,'CBG Plants'!L:L,"Yet to start construction")</f>
        <v>0</v>
      </c>
      <c r="G140" s="62">
        <f>COUNTIFS('CBG Plants'!F:F,D140,'CBG Plants'!L:L,"Completed")
+COUNTIFS('CBG Plants'!F:F,D140,'CBG Plants'!L:L,"Functional")</f>
        <v>0</v>
      </c>
      <c r="H140" s="62">
        <f>COUNTIFS('CBG Plants'!F:F,D140,'CBG Plants'!L:L,"Under Construction")</f>
        <v>0</v>
      </c>
      <c r="I140" s="62">
        <f>COUNTIFS('CBG Plants'!F:F,D140,'CBG Plants'!L:L,"Yet to start construction")</f>
        <v>0</v>
      </c>
      <c r="J140" s="63" t="s">
        <v>2779</v>
      </c>
      <c r="K140" s="63" t="s">
        <v>2780</v>
      </c>
      <c r="L140" s="63" t="s">
        <v>2781</v>
      </c>
      <c r="M140" s="62">
        <f t="shared" si="4"/>
        <v>271.24499999999995</v>
      </c>
      <c r="N140" s="62">
        <f t="shared" si="5"/>
        <v>271.24499999999995</v>
      </c>
      <c r="O140" s="62">
        <v>157.94999999999999</v>
      </c>
      <c r="P140" s="62">
        <v>111.72</v>
      </c>
      <c r="Q140" s="62">
        <v>1.575</v>
      </c>
      <c r="R140" s="62">
        <f>IFERROR(U140-F140,"")</f>
        <v>0.55454700000000001</v>
      </c>
      <c r="S140" s="62">
        <f>IFERROR(T140*Assumptions!$C$4,"")</f>
        <v>17.5</v>
      </c>
      <c r="T140" s="62">
        <v>7</v>
      </c>
      <c r="U140" s="62">
        <f>IFERROR(S140*Assumptions!$C$5,"")+IFERROR(V140*Assumptions!$C$8*Assumptions!$C$5,"")</f>
        <v>0.55454700000000001</v>
      </c>
      <c r="V140" s="62">
        <v>2940</v>
      </c>
      <c r="W140" s="62">
        <f>IFERROR(ROUND(T140*(1+Assumptions!$C$7)^5,0),"")</f>
        <v>21</v>
      </c>
      <c r="X140" s="62">
        <f>IFERROR(ROUND(W140*Assumptions!$C$4*Assumptions!$C$6,4),"")+IFERROR(ROUND(Y140*Assumptions!$C$8*Assumptions!$C$6,4),"") - F140</f>
        <v>2.7753000000000001</v>
      </c>
      <c r="Y140" s="62">
        <f>IFERROR(ROUND(V140*(1+Assumptions!$C$7)^5,0),"")</f>
        <v>8972</v>
      </c>
      <c r="Z140" s="63" t="s">
        <v>153</v>
      </c>
      <c r="AA140" s="63" t="s">
        <v>160</v>
      </c>
      <c r="AB140" s="62">
        <v>64</v>
      </c>
      <c r="AC140" s="62">
        <v>111.3</v>
      </c>
      <c r="AD140">
        <v>0</v>
      </c>
      <c r="AE140" s="99" t="str">
        <f>IF(R140="","",IF(R140&gt;=Control!$D$4,"Y","N"))</f>
        <v>N</v>
      </c>
      <c r="AF140" s="99" t="str">
        <f>IF(S140="","",IF(M140&gt;=Control!$D$5,"Y","N"))</f>
        <v>Y</v>
      </c>
      <c r="AG140" s="99" t="str">
        <f>IF(T140="","",IF(AB140&lt;=Control!$D$10,"Y","N"))</f>
        <v>Y</v>
      </c>
      <c r="AI140" s="110" t="str">
        <f>IF(X140="","",IF(X140&gt;=Control!$D$9,"Y","N"))</f>
        <v>N</v>
      </c>
      <c r="AK140" s="40" t="str">
        <f>IFERROR(INDEX(Assumptions!$D$92:$D$115,MATCH(C140,Assumptions!$B$92:$B$115,0)),"Low")</f>
        <v>High</v>
      </c>
    </row>
    <row r="141" spans="2:37" x14ac:dyDescent="0.2">
      <c r="B141" s="62">
        <v>138</v>
      </c>
      <c r="C141" s="63" t="s">
        <v>159</v>
      </c>
      <c r="D141" s="63" t="s">
        <v>2013</v>
      </c>
      <c r="E141" s="62">
        <f>SUM(G141:I141)</f>
        <v>0</v>
      </c>
      <c r="F141" s="71">
        <f>SUMIFS('CBG Plants'!N:N,'CBG Plants'!F:F,D141,'CBG Plants'!L:L,"Completed")
+SUMIFS('CBG Plants'!N:N,'CBG Plants'!F:F,D141,'CBG Plants'!L:L,"Functional")+SUMIFS('CBG Plants'!N:N,'CBG Plants'!F:F,D141,'CBG Plants'!L:L,"Under Construction")+SUMIFS('CBG Plants'!N:N,'CBG Plants'!F:F,D141,'CBG Plants'!L:L,"Yet to start construction")</f>
        <v>0</v>
      </c>
      <c r="G141" s="62">
        <f>COUNTIFS('CBG Plants'!F:F,D141,'CBG Plants'!L:L,"Completed")
+COUNTIFS('CBG Plants'!F:F,D141,'CBG Plants'!L:L,"Functional")</f>
        <v>0</v>
      </c>
      <c r="H141" s="62">
        <f>COUNTIFS('CBG Plants'!F:F,D141,'CBG Plants'!L:L,"Under Construction")</f>
        <v>0</v>
      </c>
      <c r="I141" s="62">
        <f>COUNTIFS('CBG Plants'!F:F,D141,'CBG Plants'!L:L,"Yet to start construction")</f>
        <v>0</v>
      </c>
      <c r="J141" s="63"/>
      <c r="K141" s="63"/>
      <c r="L141" s="63"/>
      <c r="M141" s="62">
        <f t="shared" si="4"/>
        <v>494.55000000000007</v>
      </c>
      <c r="N141" s="62">
        <f t="shared" si="5"/>
        <v>494.55000000000007</v>
      </c>
      <c r="O141" s="62">
        <v>327.60000000000002</v>
      </c>
      <c r="P141" s="62">
        <v>159.6</v>
      </c>
      <c r="Q141" s="62">
        <v>7.35</v>
      </c>
      <c r="R141" s="62">
        <f>IFERROR(U141-F141,"")</f>
        <v>1.3335041999999999</v>
      </c>
      <c r="S141" s="62">
        <f>IFERROR(T141*Assumptions!$C$4,"")</f>
        <v>40</v>
      </c>
      <c r="T141" s="62">
        <v>16</v>
      </c>
      <c r="U141" s="62">
        <f>IFERROR(S141*Assumptions!$C$5,"")+IFERROR(V141*Assumptions!$C$8*Assumptions!$C$5,"")</f>
        <v>1.3335041999999999</v>
      </c>
      <c r="V141" s="62">
        <v>13284</v>
      </c>
      <c r="W141" s="62">
        <f>IFERROR(ROUND(T141*(1+Assumptions!$C$7)^5,0),"")</f>
        <v>49</v>
      </c>
      <c r="X141" s="62">
        <f>IFERROR(ROUND(W141*Assumptions!$C$4*Assumptions!$C$6,4),"")+IFERROR(ROUND(Y141*Assumptions!$C$8*Assumptions!$C$6,4),"") - F141</f>
        <v>6.8040000000000003</v>
      </c>
      <c r="Y141" s="62">
        <f>IFERROR(ROUND(V141*(1+Assumptions!$C$7)^5,0),"")</f>
        <v>40540</v>
      </c>
      <c r="Z141" s="63" t="s">
        <v>153</v>
      </c>
      <c r="AA141" s="63" t="s">
        <v>160</v>
      </c>
      <c r="AB141" s="62">
        <v>183.5</v>
      </c>
      <c r="AC141" s="62">
        <v>111.3</v>
      </c>
      <c r="AD141">
        <v>0</v>
      </c>
      <c r="AE141" s="99" t="str">
        <f>IF(R141="","",IF(R141&gt;=Control!$D$4,"Y","N"))</f>
        <v>N</v>
      </c>
      <c r="AF141" s="99" t="str">
        <f>IF(S141="","",IF(M141&gt;=Control!$D$5,"Y","N"))</f>
        <v>Y</v>
      </c>
      <c r="AG141" s="99" t="str">
        <f>IF(T141="","",IF(AB141&lt;=Control!$D$10,"Y","N"))</f>
        <v>Y</v>
      </c>
      <c r="AI141" s="110" t="str">
        <f>IF(X141="","",IF(X141&gt;=Control!$D$9,"Y","N"))</f>
        <v>N</v>
      </c>
      <c r="AK141" s="40" t="str">
        <f>IFERROR(INDEX(Assumptions!$D$92:$D$115,MATCH(C141,Assumptions!$B$92:$B$115,0)),"Low")</f>
        <v>High</v>
      </c>
    </row>
    <row r="142" spans="2:37" x14ac:dyDescent="0.2">
      <c r="B142" s="62">
        <v>139</v>
      </c>
      <c r="C142" s="63" t="s">
        <v>159</v>
      </c>
      <c r="D142" s="63" t="s">
        <v>2014</v>
      </c>
      <c r="E142" s="62">
        <f>SUM(G142:I142)</f>
        <v>1</v>
      </c>
      <c r="F142" s="71">
        <f>SUMIFS('CBG Plants'!N:N,'CBG Plants'!F:F,D142,'CBG Plants'!L:L,"Completed")
+SUMIFS('CBG Plants'!N:N,'CBG Plants'!F:F,D142,'CBG Plants'!L:L,"Functional")+SUMIFS('CBG Plants'!N:N,'CBG Plants'!F:F,D142,'CBG Plants'!L:L,"Under Construction")+SUMIFS('CBG Plants'!N:N,'CBG Plants'!F:F,D142,'CBG Plants'!L:L,"Yet to start construction")</f>
        <v>2</v>
      </c>
      <c r="G142" s="62">
        <f>COUNTIFS('CBG Plants'!F:F,D142,'CBG Plants'!L:L,"Completed")
+COUNTIFS('CBG Plants'!F:F,D142,'CBG Plants'!L:L,"Functional")</f>
        <v>1</v>
      </c>
      <c r="H142" s="62">
        <f>COUNTIFS('CBG Plants'!F:F,D142,'CBG Plants'!L:L,"Under Construction")</f>
        <v>0</v>
      </c>
      <c r="I142" s="62">
        <f>COUNTIFS('CBG Plants'!F:F,D142,'CBG Plants'!L:L,"Yet to start construction")</f>
        <v>0</v>
      </c>
      <c r="J142" s="63" t="s">
        <v>2782</v>
      </c>
      <c r="K142" s="63"/>
      <c r="L142" s="63"/>
      <c r="M142" s="62">
        <f t="shared" si="4"/>
        <v>290.70000000000005</v>
      </c>
      <c r="N142" s="62">
        <f t="shared" si="5"/>
        <v>301.65000000000003</v>
      </c>
      <c r="O142" s="62">
        <v>193.5</v>
      </c>
      <c r="P142" s="62">
        <v>100.8</v>
      </c>
      <c r="Q142" s="62">
        <v>7.35</v>
      </c>
      <c r="R142" s="62">
        <f>IFERROR(U142-F142,"")</f>
        <v>-1.1087805500000001</v>
      </c>
      <c r="S142" s="62">
        <f>IFERROR(T142*Assumptions!$C$4,"")</f>
        <v>27.5</v>
      </c>
      <c r="T142" s="62">
        <v>11</v>
      </c>
      <c r="U142" s="62">
        <f>IFERROR(S142*Assumptions!$C$5,"")+IFERROR(V142*Assumptions!$C$8*Assumptions!$C$5,"")</f>
        <v>0.89121944999999991</v>
      </c>
      <c r="V142" s="62">
        <v>6589</v>
      </c>
      <c r="W142" s="62">
        <f>IFERROR(ROUND(T142*(1+Assumptions!$C$7)^5,0),"")</f>
        <v>34</v>
      </c>
      <c r="X142" s="62">
        <f>IFERROR(ROUND(W142*Assumptions!$C$4*Assumptions!$C$6,4),"")+IFERROR(ROUND(Y142*Assumptions!$C$8*Assumptions!$C$6,4),"") - F142</f>
        <v>2.5868000000000002</v>
      </c>
      <c r="Y142" s="62">
        <f>IFERROR(ROUND(V142*(1+Assumptions!$C$7)^5,0),"")</f>
        <v>20108</v>
      </c>
      <c r="Z142" s="63" t="s">
        <v>153</v>
      </c>
      <c r="AA142" s="63" t="s">
        <v>160</v>
      </c>
      <c r="AB142" s="62">
        <v>201.3</v>
      </c>
      <c r="AC142" s="62">
        <v>111.3</v>
      </c>
      <c r="AD142">
        <v>30</v>
      </c>
      <c r="AE142" s="99" t="str">
        <f>IF(R142="","",IF(R142&gt;=Control!$D$4,"Y","N"))</f>
        <v>N</v>
      </c>
      <c r="AF142" s="99" t="str">
        <f>IF(S142="","",IF(M142&gt;=Control!$D$5,"Y","N"))</f>
        <v>Y</v>
      </c>
      <c r="AG142" s="99" t="str">
        <f>IF(T142="","",IF(AB142&lt;=Control!$D$10,"Y","N"))</f>
        <v>Y</v>
      </c>
      <c r="AI142" s="110" t="str">
        <f>IF(X142="","",IF(X142&gt;=Control!$D$9,"Y","N"))</f>
        <v>N</v>
      </c>
      <c r="AK142" s="40" t="str">
        <f>IFERROR(INDEX(Assumptions!$D$92:$D$115,MATCH(C142,Assumptions!$B$92:$B$115,0)),"Low")</f>
        <v>High</v>
      </c>
    </row>
    <row r="143" spans="2:37" x14ac:dyDescent="0.2">
      <c r="B143" s="62">
        <v>140</v>
      </c>
      <c r="C143" s="63" t="s">
        <v>159</v>
      </c>
      <c r="D143" s="63" t="s">
        <v>2015</v>
      </c>
      <c r="E143" s="62">
        <f>SUM(G143:I143)</f>
        <v>0</v>
      </c>
      <c r="F143" s="71">
        <f>SUMIFS('CBG Plants'!N:N,'CBG Plants'!F:F,D143,'CBG Plants'!L:L,"Completed")
+SUMIFS('CBG Plants'!N:N,'CBG Plants'!F:F,D143,'CBG Plants'!L:L,"Functional")+SUMIFS('CBG Plants'!N:N,'CBG Plants'!F:F,D143,'CBG Plants'!L:L,"Under Construction")+SUMIFS('CBG Plants'!N:N,'CBG Plants'!F:F,D143,'CBG Plants'!L:L,"Yet to start construction")</f>
        <v>0</v>
      </c>
      <c r="G143" s="62">
        <f>COUNTIFS('CBG Plants'!F:F,D143,'CBG Plants'!L:L,"Completed")
+COUNTIFS('CBG Plants'!F:F,D143,'CBG Plants'!L:L,"Functional")</f>
        <v>0</v>
      </c>
      <c r="H143" s="62">
        <f>COUNTIFS('CBG Plants'!F:F,D143,'CBG Plants'!L:L,"Under Construction")</f>
        <v>0</v>
      </c>
      <c r="I143" s="62">
        <f>COUNTIFS('CBG Plants'!F:F,D143,'CBG Plants'!L:L,"Yet to start construction")</f>
        <v>0</v>
      </c>
      <c r="J143" s="63" t="s">
        <v>2783</v>
      </c>
      <c r="K143" s="63" t="s">
        <v>2784</v>
      </c>
      <c r="L143" s="63" t="s">
        <v>2785</v>
      </c>
      <c r="M143" s="62">
        <f t="shared" si="4"/>
        <v>267.49500000000006</v>
      </c>
      <c r="N143" s="62">
        <f t="shared" si="5"/>
        <v>267.49500000000006</v>
      </c>
      <c r="O143" s="62">
        <v>262.35000000000002</v>
      </c>
      <c r="P143" s="62">
        <v>0.42</v>
      </c>
      <c r="Q143" s="62">
        <v>4.7249999999999996</v>
      </c>
      <c r="R143" s="62">
        <f>IFERROR(U143-F143,"")</f>
        <v>0.52535175000000001</v>
      </c>
      <c r="S143" s="62">
        <f>IFERROR(T143*Assumptions!$C$4,"")</f>
        <v>17.5</v>
      </c>
      <c r="T143" s="62">
        <v>7</v>
      </c>
      <c r="U143" s="62">
        <f>IFERROR(S143*Assumptions!$C$5,"")+IFERROR(V143*Assumptions!$C$8*Assumptions!$C$5,"")</f>
        <v>0.52535175000000001</v>
      </c>
      <c r="V143" s="62">
        <v>35</v>
      </c>
      <c r="W143" s="62">
        <f>IFERROR(ROUND(T143*(1+Assumptions!$C$7)^5,0),"")</f>
        <v>21</v>
      </c>
      <c r="X143" s="62">
        <f>IFERROR(ROUND(W143*Assumptions!$C$4*Assumptions!$C$6,4),"")+IFERROR(ROUND(Y143*Assumptions!$C$8*Assumptions!$C$6,4),"") - F143</f>
        <v>2.6267999999999998</v>
      </c>
      <c r="Y143" s="62">
        <f>IFERROR(ROUND(V143*(1+Assumptions!$C$7)^5,0),"")</f>
        <v>107</v>
      </c>
      <c r="Z143" s="63" t="s">
        <v>153</v>
      </c>
      <c r="AA143" s="63" t="s">
        <v>160</v>
      </c>
      <c r="AB143" s="62">
        <v>142.80000000000001</v>
      </c>
      <c r="AC143" s="62">
        <v>111.3</v>
      </c>
      <c r="AD143">
        <v>0</v>
      </c>
      <c r="AE143" s="99" t="str">
        <f>IF(R143="","",IF(R143&gt;=Control!$D$4,"Y","N"))</f>
        <v>N</v>
      </c>
      <c r="AF143" s="99" t="str">
        <f>IF(S143="","",IF(M143&gt;=Control!$D$5,"Y","N"))</f>
        <v>Y</v>
      </c>
      <c r="AG143" s="99" t="str">
        <f>IF(T143="","",IF(AB143&lt;=Control!$D$10,"Y","N"))</f>
        <v>Y</v>
      </c>
      <c r="AI143" s="110" t="str">
        <f>IF(X143="","",IF(X143&gt;=Control!$D$9,"Y","N"))</f>
        <v>N</v>
      </c>
      <c r="AK143" s="40" t="str">
        <f>IFERROR(INDEX(Assumptions!$D$92:$D$115,MATCH(C143,Assumptions!$B$92:$B$115,0)),"Low")</f>
        <v>High</v>
      </c>
    </row>
    <row r="144" spans="2:37" x14ac:dyDescent="0.2">
      <c r="B144" s="62">
        <v>141</v>
      </c>
      <c r="C144" s="63" t="s">
        <v>159</v>
      </c>
      <c r="D144" s="63" t="s">
        <v>1813</v>
      </c>
      <c r="E144" s="62">
        <f>SUM(G144:I144)</f>
        <v>8</v>
      </c>
      <c r="F144" s="71">
        <f>SUMIFS('CBG Plants'!N:N,'CBG Plants'!F:F,D144,'CBG Plants'!L:L,"Completed")
+SUMIFS('CBG Plants'!N:N,'CBG Plants'!F:F,D144,'CBG Plants'!L:L,"Functional")+SUMIFS('CBG Plants'!N:N,'CBG Plants'!F:F,D144,'CBG Plants'!L:L,"Under Construction")+SUMIFS('CBG Plants'!N:N,'CBG Plants'!F:F,D144,'CBG Plants'!L:L,"Yet to start construction")</f>
        <v>39.200000000000003</v>
      </c>
      <c r="G144" s="62">
        <f>COUNTIFS('CBG Plants'!F:F,D144,'CBG Plants'!L:L,"Completed")
+COUNTIFS('CBG Plants'!F:F,D144,'CBG Plants'!L:L,"Functional")</f>
        <v>1</v>
      </c>
      <c r="H144" s="62">
        <f>COUNTIFS('CBG Plants'!F:F,D144,'CBG Plants'!L:L,"Under Construction")</f>
        <v>2</v>
      </c>
      <c r="I144" s="62">
        <f>COUNTIFS('CBG Plants'!F:F,D144,'CBG Plants'!L:L,"Yet to start construction")</f>
        <v>5</v>
      </c>
      <c r="J144" s="63" t="s">
        <v>2786</v>
      </c>
      <c r="K144" s="63" t="s">
        <v>2787</v>
      </c>
      <c r="L144" s="63" t="s">
        <v>2788</v>
      </c>
      <c r="M144" s="62">
        <f t="shared" si="4"/>
        <v>107.25000000000001</v>
      </c>
      <c r="N144" s="62">
        <f t="shared" si="5"/>
        <v>151.05000000000001</v>
      </c>
      <c r="O144" s="62">
        <v>108</v>
      </c>
      <c r="P144" s="62">
        <v>42</v>
      </c>
      <c r="Q144" s="62">
        <v>1.05</v>
      </c>
      <c r="R144" s="62">
        <f>IFERROR(U144-F144,"")</f>
        <v>-34.274173850000004</v>
      </c>
      <c r="S144" s="62">
        <f>IFERROR(T144*Assumptions!$C$4,"")</f>
        <v>120</v>
      </c>
      <c r="T144" s="62">
        <v>48</v>
      </c>
      <c r="U144" s="62">
        <f>IFERROR(S144*Assumptions!$C$5,"")+IFERROR(V144*Assumptions!$C$8*Assumptions!$C$5,"")</f>
        <v>4.9258261499999998</v>
      </c>
      <c r="V144" s="62">
        <v>131923</v>
      </c>
      <c r="W144" s="62">
        <f>IFERROR(ROUND(T144*(1+Assumptions!$C$7)^5,0),"")</f>
        <v>146</v>
      </c>
      <c r="X144" s="62">
        <f>IFERROR(ROUND(W144*Assumptions!$C$4*Assumptions!$C$6,4),"")+IFERROR(ROUND(Y144*Assumptions!$C$8*Assumptions!$C$6,4),"") - F144</f>
        <v>-14.206500000000002</v>
      </c>
      <c r="Y144" s="62">
        <f>IFERROR(ROUND(V144*(1+Assumptions!$C$7)^5,0),"")</f>
        <v>402597</v>
      </c>
      <c r="Z144" s="63" t="s">
        <v>153</v>
      </c>
      <c r="AA144" s="63" t="s">
        <v>160</v>
      </c>
      <c r="AB144" s="62">
        <v>70.5</v>
      </c>
      <c r="AC144" s="62">
        <v>111.3</v>
      </c>
      <c r="AD144">
        <v>120</v>
      </c>
      <c r="AE144" s="99" t="str">
        <f>IF(R144="","",IF(R144&gt;=Control!$D$4,"Y","N"))</f>
        <v>N</v>
      </c>
      <c r="AF144" s="99" t="str">
        <f>IF(S144="","",IF(M144&gt;=Control!$D$5,"Y","N"))</f>
        <v>Y</v>
      </c>
      <c r="AG144" s="99" t="str">
        <f>IF(T144="","",IF(AB144&lt;=Control!$D$10,"Y","N"))</f>
        <v>Y</v>
      </c>
      <c r="AI144" s="110" t="str">
        <f>IF(X144="","",IF(X144&gt;=Control!$D$9,"Y","N"))</f>
        <v>N</v>
      </c>
      <c r="AK144" s="40" t="str">
        <f>IFERROR(INDEX(Assumptions!$D$92:$D$115,MATCH(C144,Assumptions!$B$92:$B$115,0)),"Low")</f>
        <v>High</v>
      </c>
    </row>
    <row r="145" spans="2:37" x14ac:dyDescent="0.2">
      <c r="B145" s="62">
        <v>142</v>
      </c>
      <c r="C145" s="63" t="s">
        <v>159</v>
      </c>
      <c r="D145" s="63" t="s">
        <v>2016</v>
      </c>
      <c r="E145" s="62">
        <f>SUM(G145:I145)</f>
        <v>0</v>
      </c>
      <c r="F145" s="71">
        <f>SUMIFS('CBG Plants'!N:N,'CBG Plants'!F:F,D145,'CBG Plants'!L:L,"Completed")
+SUMIFS('CBG Plants'!N:N,'CBG Plants'!F:F,D145,'CBG Plants'!L:L,"Functional")+SUMIFS('CBG Plants'!N:N,'CBG Plants'!F:F,D145,'CBG Plants'!L:L,"Under Construction")+SUMIFS('CBG Plants'!N:N,'CBG Plants'!F:F,D145,'CBG Plants'!L:L,"Yet to start construction")</f>
        <v>0</v>
      </c>
      <c r="G145" s="62">
        <f>COUNTIFS('CBG Plants'!F:F,D145,'CBG Plants'!L:L,"Completed")
+COUNTIFS('CBG Plants'!F:F,D145,'CBG Plants'!L:L,"Functional")</f>
        <v>0</v>
      </c>
      <c r="H145" s="62">
        <f>COUNTIFS('CBG Plants'!F:F,D145,'CBG Plants'!L:L,"Under Construction")</f>
        <v>0</v>
      </c>
      <c r="I145" s="62">
        <f>COUNTIFS('CBG Plants'!F:F,D145,'CBG Plants'!L:L,"Yet to start construction")</f>
        <v>0</v>
      </c>
      <c r="J145" s="63" t="s">
        <v>2789</v>
      </c>
      <c r="K145" s="63" t="s">
        <v>2790</v>
      </c>
      <c r="L145" s="63" t="s">
        <v>2791</v>
      </c>
      <c r="M145" s="62">
        <f t="shared" si="4"/>
        <v>-195.15000000000003</v>
      </c>
      <c r="N145" s="62">
        <f t="shared" si="5"/>
        <v>111.44999999999999</v>
      </c>
      <c r="O145" s="62">
        <v>109.35</v>
      </c>
      <c r="P145" s="62">
        <v>2.1</v>
      </c>
      <c r="Q145" s="62">
        <v>0</v>
      </c>
      <c r="R145" s="62">
        <f>IFERROR(U145-F145,"")</f>
        <v>0.58139370000000001</v>
      </c>
      <c r="S145" s="62">
        <f>IFERROR(T145*Assumptions!$C$4,"")</f>
        <v>15</v>
      </c>
      <c r="T145" s="62">
        <v>6</v>
      </c>
      <c r="U145" s="62">
        <f>IFERROR(S145*Assumptions!$C$5,"")+IFERROR(V145*Assumptions!$C$8*Assumptions!$C$5,"")</f>
        <v>0.58139370000000001</v>
      </c>
      <c r="V145" s="62">
        <v>13074</v>
      </c>
      <c r="W145" s="62">
        <f>IFERROR(ROUND(T145*(1+Assumptions!$C$7)^5,0),"")</f>
        <v>18</v>
      </c>
      <c r="X145" s="62">
        <f>IFERROR(ROUND(W145*Assumptions!$C$4*Assumptions!$C$6,4),"")+IFERROR(ROUND(Y145*Assumptions!$C$8*Assumptions!$C$6,4),"") - F145</f>
        <v>2.9182999999999999</v>
      </c>
      <c r="Y145" s="62">
        <f>IFERROR(ROUND(V145*(1+Assumptions!$C$7)^5,0),"")</f>
        <v>39899</v>
      </c>
      <c r="Z145" s="63" t="s">
        <v>153</v>
      </c>
      <c r="AA145" s="63" t="s">
        <v>160</v>
      </c>
      <c r="AB145" s="62">
        <v>114.9</v>
      </c>
      <c r="AC145" s="62">
        <v>111.3</v>
      </c>
      <c r="AD145">
        <v>840</v>
      </c>
      <c r="AE145" s="99" t="str">
        <f>IF(R145="","",IF(R145&gt;=Control!$D$4,"Y","N"))</f>
        <v>N</v>
      </c>
      <c r="AF145" s="99" t="str">
        <f>IF(S145="","",IF(M145&gt;=Control!$D$5,"Y","N"))</f>
        <v>N</v>
      </c>
      <c r="AG145" s="99" t="str">
        <f>IF(T145="","",IF(AB145&lt;=Control!$D$10,"Y","N"))</f>
        <v>Y</v>
      </c>
      <c r="AI145" s="110" t="str">
        <f>IF(X145="","",IF(X145&gt;=Control!$D$9,"Y","N"))</f>
        <v>N</v>
      </c>
      <c r="AK145" s="40" t="str">
        <f>IFERROR(INDEX(Assumptions!$D$92:$D$115,MATCH(C145,Assumptions!$B$92:$B$115,0)),"Low")</f>
        <v>High</v>
      </c>
    </row>
    <row r="146" spans="2:37" x14ac:dyDescent="0.2">
      <c r="B146" s="62">
        <v>143</v>
      </c>
      <c r="C146" s="63" t="s">
        <v>159</v>
      </c>
      <c r="D146" s="63" t="s">
        <v>2017</v>
      </c>
      <c r="E146" s="62">
        <f>SUM(G146:I146)</f>
        <v>0</v>
      </c>
      <c r="F146" s="71">
        <f>SUMIFS('CBG Plants'!N:N,'CBG Plants'!F:F,D146,'CBG Plants'!L:L,"Completed")
+SUMIFS('CBG Plants'!N:N,'CBG Plants'!F:F,D146,'CBG Plants'!L:L,"Functional")+SUMIFS('CBG Plants'!N:N,'CBG Plants'!F:F,D146,'CBG Plants'!L:L,"Under Construction")+SUMIFS('CBG Plants'!N:N,'CBG Plants'!F:F,D146,'CBG Plants'!L:L,"Yet to start construction")</f>
        <v>0</v>
      </c>
      <c r="G146" s="62">
        <f>COUNTIFS('CBG Plants'!F:F,D146,'CBG Plants'!L:L,"Completed")
+COUNTIFS('CBG Plants'!F:F,D146,'CBG Plants'!L:L,"Functional")</f>
        <v>0</v>
      </c>
      <c r="H146" s="62">
        <f>COUNTIFS('CBG Plants'!F:F,D146,'CBG Plants'!L:L,"Under Construction")</f>
        <v>0</v>
      </c>
      <c r="I146" s="62">
        <f>COUNTIFS('CBG Plants'!F:F,D146,'CBG Plants'!L:L,"Yet to start construction")</f>
        <v>0</v>
      </c>
      <c r="J146" s="63" t="s">
        <v>2792</v>
      </c>
      <c r="K146" s="63" t="s">
        <v>2793</v>
      </c>
      <c r="L146" s="63" t="s">
        <v>2794</v>
      </c>
      <c r="M146" s="62">
        <f t="shared" si="4"/>
        <v>410.65499999999997</v>
      </c>
      <c r="N146" s="62">
        <f t="shared" si="5"/>
        <v>410.65499999999997</v>
      </c>
      <c r="O146" s="62">
        <v>217.35</v>
      </c>
      <c r="P146" s="62">
        <v>180.18</v>
      </c>
      <c r="Q146" s="62">
        <v>13.125</v>
      </c>
      <c r="R146" s="62">
        <f>IFERROR(U146-F146,"")</f>
        <v>1.3335041999999999</v>
      </c>
      <c r="S146" s="62">
        <f>IFERROR(T146*Assumptions!$C$4,"")</f>
        <v>40</v>
      </c>
      <c r="T146" s="62">
        <v>16</v>
      </c>
      <c r="U146" s="62">
        <f>IFERROR(S146*Assumptions!$C$5,"")+IFERROR(V146*Assumptions!$C$8*Assumptions!$C$5,"")</f>
        <v>1.3335041999999999</v>
      </c>
      <c r="V146" s="62">
        <v>13284</v>
      </c>
      <c r="W146" s="62">
        <f>IFERROR(ROUND(T146*(1+Assumptions!$C$7)^5,0),"")</f>
        <v>49</v>
      </c>
      <c r="X146" s="62">
        <f>IFERROR(ROUND(W146*Assumptions!$C$4*Assumptions!$C$6,4),"")+IFERROR(ROUND(Y146*Assumptions!$C$8*Assumptions!$C$6,4),"") - F146</f>
        <v>6.8040000000000003</v>
      </c>
      <c r="Y146" s="62">
        <f>IFERROR(ROUND(V146*(1+Assumptions!$C$7)^5,0),"")</f>
        <v>40540</v>
      </c>
      <c r="Z146" s="63" t="s">
        <v>153</v>
      </c>
      <c r="AA146" s="63" t="s">
        <v>160</v>
      </c>
      <c r="AB146" s="62">
        <v>193.1</v>
      </c>
      <c r="AC146" s="62">
        <v>111.3</v>
      </c>
      <c r="AD146">
        <v>0</v>
      </c>
      <c r="AE146" s="99" t="str">
        <f>IF(R146="","",IF(R146&gt;=Control!$D$4,"Y","N"))</f>
        <v>N</v>
      </c>
      <c r="AF146" s="99" t="str">
        <f>IF(S146="","",IF(M146&gt;=Control!$D$5,"Y","N"))</f>
        <v>Y</v>
      </c>
      <c r="AG146" s="99" t="str">
        <f>IF(T146="","",IF(AB146&lt;=Control!$D$10,"Y","N"))</f>
        <v>Y</v>
      </c>
      <c r="AI146" s="110" t="str">
        <f>IF(X146="","",IF(X146&gt;=Control!$D$9,"Y","N"))</f>
        <v>N</v>
      </c>
      <c r="AK146" s="40" t="str">
        <f>IFERROR(INDEX(Assumptions!$D$92:$D$115,MATCH(C146,Assumptions!$B$92:$B$115,0)),"Low")</f>
        <v>High</v>
      </c>
    </row>
    <row r="147" spans="2:37" x14ac:dyDescent="0.2">
      <c r="B147" s="62">
        <v>144</v>
      </c>
      <c r="C147" s="63" t="s">
        <v>159</v>
      </c>
      <c r="D147" s="63" t="s">
        <v>2018</v>
      </c>
      <c r="E147" s="62">
        <f>SUM(G147:I147)</f>
        <v>1</v>
      </c>
      <c r="F147" s="71">
        <f>SUMIFS('CBG Plants'!N:N,'CBG Plants'!F:F,D147,'CBG Plants'!L:L,"Completed")
+SUMIFS('CBG Plants'!N:N,'CBG Plants'!F:F,D147,'CBG Plants'!L:L,"Functional")+SUMIFS('CBG Plants'!N:N,'CBG Plants'!F:F,D147,'CBG Plants'!L:L,"Under Construction")+SUMIFS('CBG Plants'!N:N,'CBG Plants'!F:F,D147,'CBG Plants'!L:L,"Yet to start construction")</f>
        <v>20</v>
      </c>
      <c r="G147" s="62">
        <f>COUNTIFS('CBG Plants'!F:F,D147,'CBG Plants'!L:L,"Completed")
+COUNTIFS('CBG Plants'!F:F,D147,'CBG Plants'!L:L,"Functional")</f>
        <v>0</v>
      </c>
      <c r="H147" s="62">
        <f>COUNTIFS('CBG Plants'!F:F,D147,'CBG Plants'!L:L,"Under Construction")</f>
        <v>0</v>
      </c>
      <c r="I147" s="62">
        <f>COUNTIFS('CBG Plants'!F:F,D147,'CBG Plants'!L:L,"Yet to start construction")</f>
        <v>1</v>
      </c>
      <c r="J147" s="63" t="s">
        <v>2795</v>
      </c>
      <c r="K147" s="63"/>
      <c r="L147" s="63"/>
      <c r="M147" s="62">
        <f t="shared" si="4"/>
        <v>366</v>
      </c>
      <c r="N147" s="62">
        <f t="shared" si="5"/>
        <v>366</v>
      </c>
      <c r="O147" s="62">
        <v>223.2</v>
      </c>
      <c r="P147" s="62">
        <v>84</v>
      </c>
      <c r="Q147" s="62">
        <v>58.8</v>
      </c>
      <c r="R147" s="62">
        <f>IFERROR(U147-F147,"")</f>
        <v>-18.484499750000001</v>
      </c>
      <c r="S147" s="62">
        <f>IFERROR(T147*Assumptions!$C$4,"")</f>
        <v>47.5</v>
      </c>
      <c r="T147" s="62">
        <v>19</v>
      </c>
      <c r="U147" s="62">
        <f>IFERROR(S147*Assumptions!$C$5,"")+IFERROR(V147*Assumptions!$C$8*Assumptions!$C$5,"")</f>
        <v>1.5155002500000001</v>
      </c>
      <c r="V147" s="62">
        <v>9005</v>
      </c>
      <c r="W147" s="62">
        <f>IFERROR(ROUND(T147*(1+Assumptions!$C$7)^5,0),"")</f>
        <v>58</v>
      </c>
      <c r="X147" s="62">
        <f>IFERROR(ROUND(W147*Assumptions!$C$4*Assumptions!$C$6,4),"")+IFERROR(ROUND(Y147*Assumptions!$C$8*Assumptions!$C$6,4),"") - F147</f>
        <v>-12.2897</v>
      </c>
      <c r="Y147" s="62">
        <f>IFERROR(ROUND(V147*(1+Assumptions!$C$7)^5,0),"")</f>
        <v>27481</v>
      </c>
      <c r="Z147" s="63" t="s">
        <v>153</v>
      </c>
      <c r="AA147" s="63" t="s">
        <v>160</v>
      </c>
      <c r="AB147" s="62">
        <v>5.5</v>
      </c>
      <c r="AC147" s="62">
        <v>111.3</v>
      </c>
      <c r="AD147">
        <v>0</v>
      </c>
      <c r="AE147" s="99" t="str">
        <f>IF(R147="","",IF(R147&gt;=Control!$D$4,"Y","N"))</f>
        <v>N</v>
      </c>
      <c r="AF147" s="99" t="str">
        <f>IF(S147="","",IF(M147&gt;=Control!$D$5,"Y","N"))</f>
        <v>Y</v>
      </c>
      <c r="AG147" s="99" t="str">
        <f>IF(T147="","",IF(AB147&lt;=Control!$D$10,"Y","N"))</f>
        <v>Y</v>
      </c>
      <c r="AI147" s="110" t="str">
        <f>IF(X147="","",IF(X147&gt;=Control!$D$9,"Y","N"))</f>
        <v>N</v>
      </c>
      <c r="AK147" s="40" t="str">
        <f>IFERROR(INDEX(Assumptions!$D$92:$D$115,MATCH(C147,Assumptions!$B$92:$B$115,0)),"Low")</f>
        <v>High</v>
      </c>
    </row>
    <row r="148" spans="2:37" x14ac:dyDescent="0.2">
      <c r="B148" s="62">
        <v>145</v>
      </c>
      <c r="C148" s="63" t="s">
        <v>159</v>
      </c>
      <c r="D148" s="63" t="s">
        <v>273</v>
      </c>
      <c r="E148" s="62">
        <f>SUM(G148:I148)</f>
        <v>11</v>
      </c>
      <c r="F148" s="71">
        <f>SUMIFS('CBG Plants'!N:N,'CBG Plants'!F:F,D148,'CBG Plants'!L:L,"Completed")
+SUMIFS('CBG Plants'!N:N,'CBG Plants'!F:F,D148,'CBG Plants'!L:L,"Functional")+SUMIFS('CBG Plants'!N:N,'CBG Plants'!F:F,D148,'CBG Plants'!L:L,"Under Construction")+SUMIFS('CBG Plants'!N:N,'CBG Plants'!F:F,D148,'CBG Plants'!L:L,"Yet to start construction")</f>
        <v>76.2</v>
      </c>
      <c r="G148" s="62">
        <f>COUNTIFS('CBG Plants'!F:F,D148,'CBG Plants'!L:L,"Completed")
+COUNTIFS('CBG Plants'!F:F,D148,'CBG Plants'!L:L,"Functional")</f>
        <v>3</v>
      </c>
      <c r="H148" s="62">
        <f>COUNTIFS('CBG Plants'!F:F,D148,'CBG Plants'!L:L,"Under Construction")</f>
        <v>2</v>
      </c>
      <c r="I148" s="62">
        <f>COUNTIFS('CBG Plants'!F:F,D148,'CBG Plants'!L:L,"Yet to start construction")</f>
        <v>6</v>
      </c>
      <c r="J148" s="63" t="s">
        <v>2789</v>
      </c>
      <c r="K148" s="63" t="s">
        <v>2790</v>
      </c>
      <c r="L148" s="63" t="s">
        <v>2791</v>
      </c>
      <c r="M148" s="62">
        <f t="shared" si="4"/>
        <v>91.994999999999948</v>
      </c>
      <c r="N148" s="62">
        <f t="shared" si="5"/>
        <v>398.59499999999997</v>
      </c>
      <c r="O148" s="62">
        <v>282.14999999999998</v>
      </c>
      <c r="P148" s="62">
        <v>105.42</v>
      </c>
      <c r="Q148" s="62">
        <v>11.025</v>
      </c>
      <c r="R148" s="62">
        <f>IFERROR(U148-F148,"")</f>
        <v>-74.945278350000009</v>
      </c>
      <c r="S148" s="62">
        <f>IFERROR(T148*Assumptions!$C$4,"")</f>
        <v>32.5</v>
      </c>
      <c r="T148" s="62">
        <v>13</v>
      </c>
      <c r="U148" s="62">
        <f>IFERROR(S148*Assumptions!$C$5,"")+IFERROR(V148*Assumptions!$C$8*Assumptions!$C$5,"")</f>
        <v>1.25472165</v>
      </c>
      <c r="V148" s="62">
        <v>27833</v>
      </c>
      <c r="W148" s="62">
        <f>IFERROR(ROUND(T148*(1+Assumptions!$C$7)^5,0),"")</f>
        <v>40</v>
      </c>
      <c r="X148" s="62">
        <f>IFERROR(ROUND(W148*Assumptions!$C$4*Assumptions!$C$6,4),"")+IFERROR(ROUND(Y148*Assumptions!$C$8*Assumptions!$C$6,4),"") - F148</f>
        <v>-69.777299999999997</v>
      </c>
      <c r="Y148" s="62">
        <f>IFERROR(ROUND(V148*(1+Assumptions!$C$7)^5,0),"")</f>
        <v>84940</v>
      </c>
      <c r="Z148" s="63" t="s">
        <v>153</v>
      </c>
      <c r="AA148" s="63" t="s">
        <v>160</v>
      </c>
      <c r="AB148" s="62">
        <v>110.5</v>
      </c>
      <c r="AC148" s="62">
        <v>111.3</v>
      </c>
      <c r="AD148">
        <v>840</v>
      </c>
      <c r="AE148" s="99" t="str">
        <f>IF(R148="","",IF(R148&gt;=Control!$D$4,"Y","N"))</f>
        <v>N</v>
      </c>
      <c r="AF148" s="99" t="str">
        <f>IF(S148="","",IF(M148&gt;=Control!$D$5,"Y","N"))</f>
        <v>Y</v>
      </c>
      <c r="AG148" s="99" t="str">
        <f>IF(T148="","",IF(AB148&lt;=Control!$D$10,"Y","N"))</f>
        <v>Y</v>
      </c>
      <c r="AI148" s="110" t="str">
        <f>IF(X148="","",IF(X148&gt;=Control!$D$9,"Y","N"))</f>
        <v>N</v>
      </c>
      <c r="AK148" s="40" t="str">
        <f>IFERROR(INDEX(Assumptions!$D$92:$D$115,MATCH(C148,Assumptions!$B$92:$B$115,0)),"Low")</f>
        <v>High</v>
      </c>
    </row>
    <row r="149" spans="2:37" x14ac:dyDescent="0.2">
      <c r="B149" s="62">
        <v>146</v>
      </c>
      <c r="C149" s="63" t="s">
        <v>159</v>
      </c>
      <c r="D149" s="63" t="s">
        <v>2796</v>
      </c>
      <c r="E149" s="62">
        <f>SUM(G149:I149)</f>
        <v>1</v>
      </c>
      <c r="F149" s="71">
        <f>SUMIFS('CBG Plants'!N:N,'CBG Plants'!F:F,D149,'CBG Plants'!L:L,"Completed")
+SUMIFS('CBG Plants'!N:N,'CBG Plants'!F:F,D149,'CBG Plants'!L:L,"Functional")+SUMIFS('CBG Plants'!N:N,'CBG Plants'!F:F,D149,'CBG Plants'!L:L,"Under Construction")+SUMIFS('CBG Plants'!N:N,'CBG Plants'!F:F,D149,'CBG Plants'!L:L,"Yet to start construction")</f>
        <v>4</v>
      </c>
      <c r="G149" s="62">
        <f>COUNTIFS('CBG Plants'!F:F,D149,'CBG Plants'!L:L,"Completed")
+COUNTIFS('CBG Plants'!F:F,D149,'CBG Plants'!L:L,"Functional")</f>
        <v>0</v>
      </c>
      <c r="H149" s="62">
        <f>COUNTIFS('CBG Plants'!F:F,D149,'CBG Plants'!L:L,"Under Construction")</f>
        <v>1</v>
      </c>
      <c r="I149" s="62">
        <f>COUNTIFS('CBG Plants'!F:F,D149,'CBG Plants'!L:L,"Yet to start construction")</f>
        <v>0</v>
      </c>
      <c r="J149" s="63" t="s">
        <v>2797</v>
      </c>
      <c r="K149" s="63"/>
      <c r="L149" s="63"/>
      <c r="M149" s="62">
        <f t="shared" si="4"/>
        <v>247.02</v>
      </c>
      <c r="N149" s="62">
        <f t="shared" si="5"/>
        <v>247.02</v>
      </c>
      <c r="O149" s="62">
        <v>145.80000000000001</v>
      </c>
      <c r="P149" s="62">
        <v>101.22</v>
      </c>
      <c r="Q149" s="62">
        <v>0</v>
      </c>
      <c r="R149" s="62">
        <f>IFERROR(U149-F149,"")</f>
        <v>-4</v>
      </c>
      <c r="S149" s="62">
        <f>IFERROR(T149*Assumptions!$C$4,"")</f>
        <v>0</v>
      </c>
      <c r="T149" s="62">
        <v>0</v>
      </c>
      <c r="U149" s="62">
        <f>IFERROR(S149*Assumptions!$C$5,"")+IFERROR(V149*Assumptions!$C$8*Assumptions!$C$5,"")</f>
        <v>0</v>
      </c>
      <c r="V149" s="62">
        <v>0</v>
      </c>
      <c r="W149" s="62">
        <f>IFERROR(ROUND(T149*(1+Assumptions!$C$7)^5,0),"")</f>
        <v>0</v>
      </c>
      <c r="X149" s="62">
        <f>IFERROR(ROUND(W149*Assumptions!$C$4*Assumptions!$C$6,4),"")+IFERROR(ROUND(Y149*Assumptions!$C$8*Assumptions!$C$6,4),"") - F149</f>
        <v>-4</v>
      </c>
      <c r="Y149" s="62">
        <f>IFERROR(ROUND(V149*(1+Assumptions!$C$7)^5,0),"")</f>
        <v>0</v>
      </c>
      <c r="Z149" s="63" t="s">
        <v>153</v>
      </c>
      <c r="AA149" s="63" t="s">
        <v>160</v>
      </c>
      <c r="AB149" s="62">
        <v>137</v>
      </c>
      <c r="AC149" s="62">
        <v>111.3</v>
      </c>
      <c r="AD149">
        <v>0</v>
      </c>
      <c r="AE149" s="99" t="str">
        <f>IF(R149="","",IF(R149&gt;=Control!$D$4,"Y","N"))</f>
        <v>N</v>
      </c>
      <c r="AF149" s="99" t="str">
        <f>IF(S149="","",IF(M149&gt;=Control!$D$5,"Y","N"))</f>
        <v>Y</v>
      </c>
      <c r="AG149" s="99" t="str">
        <f>IF(T149="","",IF(AB149&lt;=Control!$D$10,"Y","N"))</f>
        <v>Y</v>
      </c>
      <c r="AI149" s="110" t="str">
        <f>IF(X149="","",IF(X149&gt;=Control!$D$9,"Y","N"))</f>
        <v>N</v>
      </c>
      <c r="AK149" s="40" t="str">
        <f>IFERROR(INDEX(Assumptions!$D$92:$D$115,MATCH(C149,Assumptions!$B$92:$B$115,0)),"Low")</f>
        <v>High</v>
      </c>
    </row>
    <row r="150" spans="2:37" x14ac:dyDescent="0.2">
      <c r="B150" s="62">
        <v>147</v>
      </c>
      <c r="C150" s="63" t="s">
        <v>159</v>
      </c>
      <c r="D150" s="63" t="s">
        <v>292</v>
      </c>
      <c r="E150" s="62">
        <f>SUM(G150:I150)</f>
        <v>16</v>
      </c>
      <c r="F150" s="71">
        <f>SUMIFS('CBG Plants'!N:N,'CBG Plants'!F:F,D150,'CBG Plants'!L:L,"Completed")
+SUMIFS('CBG Plants'!N:N,'CBG Plants'!F:F,D150,'CBG Plants'!L:L,"Functional")+SUMIFS('CBG Plants'!N:N,'CBG Plants'!F:F,D150,'CBG Plants'!L:L,"Under Construction")+SUMIFS('CBG Plants'!N:N,'CBG Plants'!F:F,D150,'CBG Plants'!L:L,"Yet to start construction")</f>
        <v>129.78</v>
      </c>
      <c r="G150" s="62">
        <f>COUNTIFS('CBG Plants'!F:F,D150,'CBG Plants'!L:L,"Completed")
+COUNTIFS('CBG Plants'!F:F,D150,'CBG Plants'!L:L,"Functional")</f>
        <v>2</v>
      </c>
      <c r="H150" s="62">
        <f>COUNTIFS('CBG Plants'!F:F,D150,'CBG Plants'!L:L,"Under Construction")</f>
        <v>5</v>
      </c>
      <c r="I150" s="62">
        <f>COUNTIFS('CBG Plants'!F:F,D150,'CBG Plants'!L:L,"Yet to start construction")</f>
        <v>9</v>
      </c>
      <c r="J150" s="63" t="s">
        <v>2798</v>
      </c>
      <c r="K150" s="63" t="s">
        <v>2799</v>
      </c>
      <c r="L150" s="63" t="s">
        <v>2800</v>
      </c>
      <c r="M150" s="62">
        <f t="shared" si="4"/>
        <v>-59.440000000000026</v>
      </c>
      <c r="N150" s="62">
        <f t="shared" si="5"/>
        <v>150.43499999999997</v>
      </c>
      <c r="O150" s="62">
        <v>131.85</v>
      </c>
      <c r="P150" s="62">
        <v>13.86</v>
      </c>
      <c r="Q150" s="62">
        <v>4.7249999999999996</v>
      </c>
      <c r="R150" s="62">
        <f>IFERROR(U150-F150,"")</f>
        <v>-125.5826763</v>
      </c>
      <c r="S150" s="62">
        <f>IFERROR(T150*Assumptions!$C$4,"")</f>
        <v>102.5</v>
      </c>
      <c r="T150" s="62">
        <v>41</v>
      </c>
      <c r="U150" s="62">
        <f>IFERROR(S150*Assumptions!$C$5,"")+IFERROR(V150*Assumptions!$C$8*Assumptions!$C$5,"")</f>
        <v>4.1973237000000001</v>
      </c>
      <c r="V150" s="62">
        <v>111674</v>
      </c>
      <c r="W150" s="62">
        <f>IFERROR(ROUND(T150*(1+Assumptions!$C$7)^5,0),"")</f>
        <v>125</v>
      </c>
      <c r="X150" s="62">
        <f>IFERROR(ROUND(W150*Assumptions!$C$4*Assumptions!$C$6,4),"")+IFERROR(ROUND(Y150*Assumptions!$C$8*Assumptions!$C$6,4),"") - F150</f>
        <v>-108.4466</v>
      </c>
      <c r="Y150" s="62">
        <f>IFERROR(ROUND(V150*(1+Assumptions!$C$7)^5,0),"")</f>
        <v>340802</v>
      </c>
      <c r="Z150" s="63" t="s">
        <v>153</v>
      </c>
      <c r="AA150" s="63" t="s">
        <v>160</v>
      </c>
      <c r="AB150" s="62">
        <v>24.9</v>
      </c>
      <c r="AC150" s="62">
        <v>111.3</v>
      </c>
      <c r="AD150">
        <v>575</v>
      </c>
      <c r="AE150" s="99" t="str">
        <f>IF(R150="","",IF(R150&gt;=Control!$D$4,"Y","N"))</f>
        <v>N</v>
      </c>
      <c r="AF150" s="99" t="str">
        <f>IF(S150="","",IF(M150&gt;=Control!$D$5,"Y","N"))</f>
        <v>N</v>
      </c>
      <c r="AG150" s="99" t="str">
        <f>IF(T150="","",IF(AB150&lt;=Control!$D$10,"Y","N"))</f>
        <v>Y</v>
      </c>
      <c r="AI150" s="110" t="str">
        <f>IF(X150="","",IF(X150&gt;=Control!$D$9,"Y","N"))</f>
        <v>N</v>
      </c>
      <c r="AK150" s="40" t="str">
        <f>IFERROR(INDEX(Assumptions!$D$92:$D$115,MATCH(C150,Assumptions!$B$92:$B$115,0)),"Low")</f>
        <v>High</v>
      </c>
    </row>
    <row r="151" spans="2:37" x14ac:dyDescent="0.2">
      <c r="B151" s="62">
        <v>148</v>
      </c>
      <c r="C151" s="63" t="s">
        <v>159</v>
      </c>
      <c r="D151" s="63" t="s">
        <v>2019</v>
      </c>
      <c r="E151" s="62">
        <f>SUM(G151:I151)</f>
        <v>5</v>
      </c>
      <c r="F151" s="71">
        <f>SUMIFS('CBG Plants'!N:N,'CBG Plants'!F:F,D151,'CBG Plants'!L:L,"Completed")
+SUMIFS('CBG Plants'!N:N,'CBG Plants'!F:F,D151,'CBG Plants'!L:L,"Functional")+SUMIFS('CBG Plants'!N:N,'CBG Plants'!F:F,D151,'CBG Plants'!L:L,"Under Construction")+SUMIFS('CBG Plants'!N:N,'CBG Plants'!F:F,D151,'CBG Plants'!L:L,"Yet to start construction")</f>
        <v>26.2</v>
      </c>
      <c r="G151" s="62">
        <f>COUNTIFS('CBG Plants'!F:F,D151,'CBG Plants'!L:L,"Completed")
+COUNTIFS('CBG Plants'!F:F,D151,'CBG Plants'!L:L,"Functional")</f>
        <v>1</v>
      </c>
      <c r="H151" s="62">
        <f>COUNTIFS('CBG Plants'!F:F,D151,'CBG Plants'!L:L,"Under Construction")</f>
        <v>1</v>
      </c>
      <c r="I151" s="62">
        <f>COUNTIFS('CBG Plants'!F:F,D151,'CBG Plants'!L:L,"Yet to start construction")</f>
        <v>3</v>
      </c>
      <c r="J151" s="63" t="s">
        <v>2801</v>
      </c>
      <c r="K151" s="63" t="s">
        <v>2802</v>
      </c>
      <c r="L151" s="63" t="s">
        <v>2803</v>
      </c>
      <c r="M151" s="62">
        <f t="shared" si="4"/>
        <v>286.03999999999996</v>
      </c>
      <c r="N151" s="62">
        <f t="shared" si="5"/>
        <v>337.14</v>
      </c>
      <c r="O151" s="62">
        <v>187.2</v>
      </c>
      <c r="P151" s="62">
        <v>147.84</v>
      </c>
      <c r="Q151" s="62">
        <v>2.1</v>
      </c>
      <c r="R151" s="62">
        <f>IFERROR(U151-F151,"")</f>
        <v>-25.333071399999998</v>
      </c>
      <c r="S151" s="62">
        <f>IFERROR(T151*Assumptions!$C$4,"")</f>
        <v>27.5</v>
      </c>
      <c r="T151" s="62">
        <v>11</v>
      </c>
      <c r="U151" s="62">
        <f>IFERROR(S151*Assumptions!$C$5,"")+IFERROR(V151*Assumptions!$C$8*Assumptions!$C$5,"")</f>
        <v>0.86692859999999994</v>
      </c>
      <c r="V151" s="62">
        <v>4172</v>
      </c>
      <c r="W151" s="62">
        <f>IFERROR(ROUND(T151*(1+Assumptions!$C$7)^5,0),"")</f>
        <v>34</v>
      </c>
      <c r="X151" s="62">
        <f>IFERROR(ROUND(W151*Assumptions!$C$4*Assumptions!$C$6,4),"")+IFERROR(ROUND(Y151*Assumptions!$C$8*Assumptions!$C$6,4),"") - F151</f>
        <v>-21.736699999999999</v>
      </c>
      <c r="Y151" s="62">
        <f>IFERROR(ROUND(V151*(1+Assumptions!$C$7)^5,0),"")</f>
        <v>12732</v>
      </c>
      <c r="Z151" s="63" t="s">
        <v>153</v>
      </c>
      <c r="AA151" s="63" t="s">
        <v>160</v>
      </c>
      <c r="AB151" s="62">
        <v>112.6</v>
      </c>
      <c r="AC151" s="62">
        <v>111.3</v>
      </c>
      <c r="AD151">
        <v>140</v>
      </c>
      <c r="AE151" s="99" t="str">
        <f>IF(R151="","",IF(R151&gt;=Control!$D$4,"Y","N"))</f>
        <v>N</v>
      </c>
      <c r="AF151" s="99" t="str">
        <f>IF(S151="","",IF(M151&gt;=Control!$D$5,"Y","N"))</f>
        <v>Y</v>
      </c>
      <c r="AG151" s="99" t="str">
        <f>IF(T151="","",IF(AB151&lt;=Control!$D$10,"Y","N"))</f>
        <v>Y</v>
      </c>
      <c r="AI151" s="110" t="str">
        <f>IF(X151="","",IF(X151&gt;=Control!$D$9,"Y","N"))</f>
        <v>N</v>
      </c>
      <c r="AK151" s="40" t="str">
        <f>IFERROR(INDEX(Assumptions!$D$92:$D$115,MATCH(C151,Assumptions!$B$92:$B$115,0)),"Low")</f>
        <v>High</v>
      </c>
    </row>
    <row r="152" spans="2:37" x14ac:dyDescent="0.2">
      <c r="B152" s="62">
        <v>149</v>
      </c>
      <c r="C152" s="63" t="s">
        <v>159</v>
      </c>
      <c r="D152" s="63" t="s">
        <v>1685</v>
      </c>
      <c r="E152" s="62">
        <f>SUM(G152:I152)</f>
        <v>4</v>
      </c>
      <c r="F152" s="71">
        <f>SUMIFS('CBG Plants'!N:N,'CBG Plants'!F:F,D152,'CBG Plants'!L:L,"Completed")
+SUMIFS('CBG Plants'!N:N,'CBG Plants'!F:F,D152,'CBG Plants'!L:L,"Functional")+SUMIFS('CBG Plants'!N:N,'CBG Plants'!F:F,D152,'CBG Plants'!L:L,"Under Construction")+SUMIFS('CBG Plants'!N:N,'CBG Plants'!F:F,D152,'CBG Plants'!L:L,"Yet to start construction")</f>
        <v>20</v>
      </c>
      <c r="G152" s="62">
        <f>COUNTIFS('CBG Plants'!F:F,D152,'CBG Plants'!L:L,"Completed")
+COUNTIFS('CBG Plants'!F:F,D152,'CBG Plants'!L:L,"Functional")</f>
        <v>0</v>
      </c>
      <c r="H152" s="62">
        <f>COUNTIFS('CBG Plants'!F:F,D152,'CBG Plants'!L:L,"Under Construction")</f>
        <v>2</v>
      </c>
      <c r="I152" s="62">
        <f>COUNTIFS('CBG Plants'!F:F,D152,'CBG Plants'!L:L,"Yet to start construction")</f>
        <v>2</v>
      </c>
      <c r="J152" s="63" t="s">
        <v>2804</v>
      </c>
      <c r="K152" s="63" t="s">
        <v>2805</v>
      </c>
      <c r="L152" s="63" t="s">
        <v>2806</v>
      </c>
      <c r="M152" s="62">
        <f t="shared" si="4"/>
        <v>314.55</v>
      </c>
      <c r="N152" s="62">
        <f t="shared" si="5"/>
        <v>314.55</v>
      </c>
      <c r="O152" s="62">
        <v>204.3</v>
      </c>
      <c r="P152" s="62">
        <v>109.2</v>
      </c>
      <c r="Q152" s="62">
        <v>1.05</v>
      </c>
      <c r="R152" s="62">
        <f>IFERROR(U152-F152,"")</f>
        <v>-17.241999499999999</v>
      </c>
      <c r="S152" s="62">
        <f>IFERROR(T152*Assumptions!$C$4,"")</f>
        <v>72.5</v>
      </c>
      <c r="T152" s="62">
        <v>29</v>
      </c>
      <c r="U152" s="62">
        <f>IFERROR(S152*Assumptions!$C$5,"")+IFERROR(V152*Assumptions!$C$8*Assumptions!$C$5,"")</f>
        <v>2.7580004999999996</v>
      </c>
      <c r="V152" s="62">
        <v>58010</v>
      </c>
      <c r="W152" s="62">
        <f>IFERROR(ROUND(T152*(1+Assumptions!$C$7)^5,0),"")</f>
        <v>89</v>
      </c>
      <c r="X152" s="62">
        <f>IFERROR(ROUND(W152*Assumptions!$C$4*Assumptions!$C$6,4),"")+IFERROR(ROUND(Y152*Assumptions!$C$8*Assumptions!$C$6,4),"") - F152</f>
        <v>-5.9097000000000008</v>
      </c>
      <c r="Y152" s="62">
        <f>IFERROR(ROUND(V152*(1+Assumptions!$C$7)^5,0),"")</f>
        <v>177032</v>
      </c>
      <c r="Z152" s="63" t="s">
        <v>153</v>
      </c>
      <c r="AA152" s="63" t="s">
        <v>160</v>
      </c>
      <c r="AB152" s="62">
        <v>55.3</v>
      </c>
      <c r="AC152" s="62">
        <v>111.3</v>
      </c>
      <c r="AD152">
        <v>0</v>
      </c>
      <c r="AE152" s="99" t="str">
        <f>IF(R152="","",IF(R152&gt;=Control!$D$4,"Y","N"))</f>
        <v>N</v>
      </c>
      <c r="AF152" s="99" t="str">
        <f>IF(S152="","",IF(M152&gt;=Control!$D$5,"Y","N"))</f>
        <v>Y</v>
      </c>
      <c r="AG152" s="99" t="str">
        <f>IF(T152="","",IF(AB152&lt;=Control!$D$10,"Y","N"))</f>
        <v>Y</v>
      </c>
      <c r="AI152" s="110" t="str">
        <f>IF(X152="","",IF(X152&gt;=Control!$D$9,"Y","N"))</f>
        <v>N</v>
      </c>
      <c r="AK152" s="40" t="str">
        <f>IFERROR(INDEX(Assumptions!$D$92:$D$115,MATCH(C152,Assumptions!$B$92:$B$115,0)),"Low")</f>
        <v>High</v>
      </c>
    </row>
    <row r="153" spans="2:37" x14ac:dyDescent="0.2">
      <c r="B153" s="62">
        <v>150</v>
      </c>
      <c r="C153" s="63" t="s">
        <v>159</v>
      </c>
      <c r="D153" s="63" t="s">
        <v>2020</v>
      </c>
      <c r="E153" s="62">
        <f>SUM(G153:I153)</f>
        <v>17</v>
      </c>
      <c r="F153" s="71">
        <f>SUMIFS('CBG Plants'!N:N,'CBG Plants'!F:F,D153,'CBG Plants'!L:L,"Completed")
+SUMIFS('CBG Plants'!N:N,'CBG Plants'!F:F,D153,'CBG Plants'!L:L,"Functional")+SUMIFS('CBG Plants'!N:N,'CBG Plants'!F:F,D153,'CBG Plants'!L:L,"Under Construction")+SUMIFS('CBG Plants'!N:N,'CBG Plants'!F:F,D153,'CBG Plants'!L:L,"Yet to start construction")</f>
        <v>184.9</v>
      </c>
      <c r="G153" s="62">
        <f>COUNTIFS('CBG Plants'!F:F,D153,'CBG Plants'!L:L,"Completed")
+COUNTIFS('CBG Plants'!F:F,D153,'CBG Plants'!L:L,"Functional")</f>
        <v>5</v>
      </c>
      <c r="H153" s="62">
        <f>COUNTIFS('CBG Plants'!F:F,D153,'CBG Plants'!L:L,"Under Construction")</f>
        <v>4</v>
      </c>
      <c r="I153" s="62">
        <f>COUNTIFS('CBG Plants'!F:F,D153,'CBG Plants'!L:L,"Yet to start construction")</f>
        <v>8</v>
      </c>
      <c r="J153" s="63" t="s">
        <v>2807</v>
      </c>
      <c r="K153" s="63" t="s">
        <v>2808</v>
      </c>
      <c r="L153" s="63" t="s">
        <v>2809</v>
      </c>
      <c r="M153" s="62">
        <f t="shared" si="4"/>
        <v>-239.52499999999998</v>
      </c>
      <c r="N153" s="62">
        <f t="shared" si="5"/>
        <v>136.42500000000001</v>
      </c>
      <c r="O153" s="62">
        <v>126.45</v>
      </c>
      <c r="P153" s="62">
        <v>6.3</v>
      </c>
      <c r="Q153" s="62">
        <v>3.6749999999999998</v>
      </c>
      <c r="R153" s="62">
        <f>IFERROR(U153-F153,"")</f>
        <v>-183.5096398</v>
      </c>
      <c r="S153" s="62">
        <f>IFERROR(T153*Assumptions!$C$4,"")</f>
        <v>37.5</v>
      </c>
      <c r="T153" s="62">
        <v>15</v>
      </c>
      <c r="U153" s="62">
        <f>IFERROR(S153*Assumptions!$C$5,"")+IFERROR(V153*Assumptions!$C$8*Assumptions!$C$5,"")</f>
        <v>1.3903601999999999</v>
      </c>
      <c r="V153" s="62">
        <v>26404</v>
      </c>
      <c r="W153" s="62">
        <f>IFERROR(ROUND(T153*(1+Assumptions!$C$7)^5,0),"")</f>
        <v>46</v>
      </c>
      <c r="X153" s="62">
        <f>IFERROR(ROUND(W153*Assumptions!$C$4*Assumptions!$C$6,4),"")+IFERROR(ROUND(Y153*Assumptions!$C$8*Assumptions!$C$6,4),"") - F153</f>
        <v>-177.80029999999999</v>
      </c>
      <c r="Y153" s="62">
        <f>IFERROR(ROUND(V153*(1+Assumptions!$C$7)^5,0),"")</f>
        <v>80579</v>
      </c>
      <c r="Z153" s="63" t="s">
        <v>153</v>
      </c>
      <c r="AA153" s="63" t="s">
        <v>160</v>
      </c>
      <c r="AB153" s="62">
        <v>10.8</v>
      </c>
      <c r="AC153" s="62">
        <v>111.3</v>
      </c>
      <c r="AD153">
        <v>1030</v>
      </c>
      <c r="AE153" s="99" t="str">
        <f>IF(R153="","",IF(R153&gt;=Control!$D$4,"Y","N"))</f>
        <v>N</v>
      </c>
      <c r="AF153" s="99" t="str">
        <f>IF(S153="","",IF(M153&gt;=Control!$D$5,"Y","N"))</f>
        <v>N</v>
      </c>
      <c r="AG153" s="99" t="str">
        <f>IF(T153="","",IF(AB153&lt;=Control!$D$10,"Y","N"))</f>
        <v>Y</v>
      </c>
      <c r="AI153" s="110" t="str">
        <f>IF(X153="","",IF(X153&gt;=Control!$D$9,"Y","N"))</f>
        <v>N</v>
      </c>
      <c r="AK153" s="40" t="str">
        <f>IFERROR(INDEX(Assumptions!$D$92:$D$115,MATCH(C153,Assumptions!$B$92:$B$115,0)),"Low")</f>
        <v>High</v>
      </c>
    </row>
    <row r="154" spans="2:37" x14ac:dyDescent="0.2">
      <c r="B154" s="62">
        <v>151</v>
      </c>
      <c r="C154" s="63" t="s">
        <v>159</v>
      </c>
      <c r="D154" s="63" t="s">
        <v>2021</v>
      </c>
      <c r="E154" s="62">
        <f>SUM(G154:I154)</f>
        <v>5</v>
      </c>
      <c r="F154" s="71">
        <f>SUMIFS('CBG Plants'!N:N,'CBG Plants'!F:F,D154,'CBG Plants'!L:L,"Completed")
+SUMIFS('CBG Plants'!N:N,'CBG Plants'!F:F,D154,'CBG Plants'!L:L,"Functional")+SUMIFS('CBG Plants'!N:N,'CBG Plants'!F:F,D154,'CBG Plants'!L:L,"Under Construction")+SUMIFS('CBG Plants'!N:N,'CBG Plants'!F:F,D154,'CBG Plants'!L:L,"Yet to start construction")</f>
        <v>39</v>
      </c>
      <c r="G154" s="62">
        <f>COUNTIFS('CBG Plants'!F:F,D154,'CBG Plants'!L:L,"Completed")
+COUNTIFS('CBG Plants'!F:F,D154,'CBG Plants'!L:L,"Functional")</f>
        <v>0</v>
      </c>
      <c r="H154" s="62">
        <f>COUNTIFS('CBG Plants'!F:F,D154,'CBG Plants'!L:L,"Under Construction")</f>
        <v>0</v>
      </c>
      <c r="I154" s="62">
        <f>COUNTIFS('CBG Plants'!F:F,D154,'CBG Plants'!L:L,"Yet to start construction")</f>
        <v>5</v>
      </c>
      <c r="J154" s="63" t="s">
        <v>2810</v>
      </c>
      <c r="K154" s="63" t="s">
        <v>2811</v>
      </c>
      <c r="L154" s="63" t="s">
        <v>2812</v>
      </c>
      <c r="M154" s="62">
        <f t="shared" si="4"/>
        <v>432.58499999999998</v>
      </c>
      <c r="N154" s="62">
        <f t="shared" si="5"/>
        <v>432.58499999999998</v>
      </c>
      <c r="O154" s="62">
        <v>284.85000000000002</v>
      </c>
      <c r="P154" s="62">
        <v>146.16</v>
      </c>
      <c r="Q154" s="62">
        <v>1.575</v>
      </c>
      <c r="R154" s="62">
        <f>IFERROR(U154-F154,"")</f>
        <v>-37.217302949999997</v>
      </c>
      <c r="S154" s="62">
        <f>IFERROR(T154*Assumptions!$C$4,"")</f>
        <v>57.5</v>
      </c>
      <c r="T154" s="62">
        <v>23</v>
      </c>
      <c r="U154" s="62">
        <f>IFERROR(S154*Assumptions!$C$5,"")+IFERROR(V154*Assumptions!$C$8*Assumptions!$C$5,"")</f>
        <v>1.7826970499999999</v>
      </c>
      <c r="V154" s="62">
        <v>5741</v>
      </c>
      <c r="W154" s="62">
        <f>IFERROR(ROUND(T154*(1+Assumptions!$C$7)^5,0),"")</f>
        <v>70</v>
      </c>
      <c r="X154" s="62">
        <f>IFERROR(ROUND(W154*Assumptions!$C$4*Assumptions!$C$6,4),"")+IFERROR(ROUND(Y154*Assumptions!$C$8*Assumptions!$C$6,4),"") - F154</f>
        <v>-29.956499999999998</v>
      </c>
      <c r="Y154" s="62">
        <f>IFERROR(ROUND(V154*(1+Assumptions!$C$7)^5,0),"")</f>
        <v>17520</v>
      </c>
      <c r="Z154" s="63" t="s">
        <v>153</v>
      </c>
      <c r="AA154" s="63" t="s">
        <v>160</v>
      </c>
      <c r="AB154" s="62">
        <v>144</v>
      </c>
      <c r="AC154" s="62">
        <v>111.3</v>
      </c>
      <c r="AD154">
        <v>0</v>
      </c>
      <c r="AE154" s="99" t="str">
        <f>IF(R154="","",IF(R154&gt;=Control!$D$4,"Y","N"))</f>
        <v>N</v>
      </c>
      <c r="AF154" s="99" t="str">
        <f>IF(S154="","",IF(M154&gt;=Control!$D$5,"Y","N"))</f>
        <v>Y</v>
      </c>
      <c r="AG154" s="99" t="str">
        <f>IF(T154="","",IF(AB154&lt;=Control!$D$10,"Y","N"))</f>
        <v>Y</v>
      </c>
      <c r="AI154" s="110" t="str">
        <f>IF(X154="","",IF(X154&gt;=Control!$D$9,"Y","N"))</f>
        <v>N</v>
      </c>
      <c r="AK154" s="40" t="str">
        <f>IFERROR(INDEX(Assumptions!$D$92:$D$115,MATCH(C154,Assumptions!$B$92:$B$115,0)),"Low")</f>
        <v>High</v>
      </c>
    </row>
    <row r="155" spans="2:37" x14ac:dyDescent="0.2">
      <c r="B155" s="62">
        <v>152</v>
      </c>
      <c r="C155" s="63" t="s">
        <v>159</v>
      </c>
      <c r="D155" s="63" t="s">
        <v>2022</v>
      </c>
      <c r="E155" s="62">
        <f>SUM(G155:I155)</f>
        <v>0</v>
      </c>
      <c r="F155" s="71">
        <f>SUMIFS('CBG Plants'!N:N,'CBG Plants'!F:F,D155,'CBG Plants'!L:L,"Completed")
+SUMIFS('CBG Plants'!N:N,'CBG Plants'!F:F,D155,'CBG Plants'!L:L,"Functional")+SUMIFS('CBG Plants'!N:N,'CBG Plants'!F:F,D155,'CBG Plants'!L:L,"Under Construction")+SUMIFS('CBG Plants'!N:N,'CBG Plants'!F:F,D155,'CBG Plants'!L:L,"Yet to start construction")</f>
        <v>0</v>
      </c>
      <c r="G155" s="62">
        <f>COUNTIFS('CBG Plants'!F:F,D155,'CBG Plants'!L:L,"Completed")
+COUNTIFS('CBG Plants'!F:F,D155,'CBG Plants'!L:L,"Functional")</f>
        <v>0</v>
      </c>
      <c r="H155" s="62">
        <f>COUNTIFS('CBG Plants'!F:F,D155,'CBG Plants'!L:L,"Under Construction")</f>
        <v>0</v>
      </c>
      <c r="I155" s="62">
        <f>COUNTIFS('CBG Plants'!F:F,D155,'CBG Plants'!L:L,"Yet to start construction")</f>
        <v>0</v>
      </c>
      <c r="J155" s="63" t="s">
        <v>2711</v>
      </c>
      <c r="K155" s="63"/>
      <c r="L155" s="63"/>
      <c r="M155" s="62">
        <f t="shared" si="4"/>
        <v>370.66500000000002</v>
      </c>
      <c r="N155" s="62">
        <f t="shared" si="5"/>
        <v>370.66500000000002</v>
      </c>
      <c r="O155" s="62">
        <v>219.15</v>
      </c>
      <c r="P155" s="62">
        <v>149.94</v>
      </c>
      <c r="Q155" s="62">
        <v>1.575</v>
      </c>
      <c r="R155" s="62">
        <f>IFERROR(U155-F155,"")</f>
        <v>1.0778284499999999</v>
      </c>
      <c r="S155" s="62">
        <f>IFERROR(T155*Assumptions!$C$4,"")</f>
        <v>35</v>
      </c>
      <c r="T155" s="62">
        <v>14</v>
      </c>
      <c r="U155" s="62">
        <f>IFERROR(S155*Assumptions!$C$5,"")+IFERROR(V155*Assumptions!$C$8*Assumptions!$C$5,"")</f>
        <v>1.0778284499999999</v>
      </c>
      <c r="V155" s="62">
        <v>2769</v>
      </c>
      <c r="W155" s="62">
        <f>IFERROR(ROUND(T155*(1+Assumptions!$C$7)^5,0),"")</f>
        <v>43</v>
      </c>
      <c r="X155" s="62">
        <f>IFERROR(ROUND(W155*Assumptions!$C$4*Assumptions!$C$6,4),"")+IFERROR(ROUND(Y155*Assumptions!$C$8*Assumptions!$C$6,4),"") - F155</f>
        <v>5.5164999999999997</v>
      </c>
      <c r="Y155" s="62">
        <f>IFERROR(ROUND(V155*(1+Assumptions!$C$7)^5,0),"")</f>
        <v>8450</v>
      </c>
      <c r="Z155" s="63" t="s">
        <v>153</v>
      </c>
      <c r="AA155" s="63" t="s">
        <v>160</v>
      </c>
      <c r="AB155" s="62">
        <v>14.5</v>
      </c>
      <c r="AC155" s="62">
        <v>111.3</v>
      </c>
      <c r="AD155">
        <v>0</v>
      </c>
      <c r="AE155" s="99" t="str">
        <f>IF(R155="","",IF(R155&gt;=Control!$D$4,"Y","N"))</f>
        <v>N</v>
      </c>
      <c r="AF155" s="99" t="str">
        <f>IF(S155="","",IF(M155&gt;=Control!$D$5,"Y","N"))</f>
        <v>Y</v>
      </c>
      <c r="AG155" s="99" t="str">
        <f>IF(T155="","",IF(AB155&lt;=Control!$D$10,"Y","N"))</f>
        <v>Y</v>
      </c>
      <c r="AI155" s="110" t="str">
        <f>IF(X155="","",IF(X155&gt;=Control!$D$9,"Y","N"))</f>
        <v>N</v>
      </c>
      <c r="AK155" s="40" t="str">
        <f>IFERROR(INDEX(Assumptions!$D$92:$D$115,MATCH(C155,Assumptions!$B$92:$B$115,0)),"Low")</f>
        <v>High</v>
      </c>
    </row>
    <row r="156" spans="2:37" x14ac:dyDescent="0.2">
      <c r="B156" s="62">
        <v>153</v>
      </c>
      <c r="C156" s="63" t="s">
        <v>159</v>
      </c>
      <c r="D156" s="63" t="s">
        <v>2023</v>
      </c>
      <c r="E156" s="62">
        <f>SUM(G156:I156)</f>
        <v>9</v>
      </c>
      <c r="F156" s="71">
        <f>SUMIFS('CBG Plants'!N:N,'CBG Plants'!F:F,D156,'CBG Plants'!L:L,"Completed")
+SUMIFS('CBG Plants'!N:N,'CBG Plants'!F:F,D156,'CBG Plants'!L:L,"Functional")+SUMIFS('CBG Plants'!N:N,'CBG Plants'!F:F,D156,'CBG Plants'!L:L,"Under Construction")+SUMIFS('CBG Plants'!N:N,'CBG Plants'!F:F,D156,'CBG Plants'!L:L,"Yet to start construction")</f>
        <v>93.6</v>
      </c>
      <c r="G156" s="62">
        <f>COUNTIFS('CBG Plants'!F:F,D156,'CBG Plants'!L:L,"Completed")
+COUNTIFS('CBG Plants'!F:F,D156,'CBG Plants'!L:L,"Functional")</f>
        <v>1</v>
      </c>
      <c r="H156" s="62">
        <f>COUNTIFS('CBG Plants'!F:F,D156,'CBG Plants'!L:L,"Under Construction")</f>
        <v>3</v>
      </c>
      <c r="I156" s="62">
        <f>COUNTIFS('CBG Plants'!F:F,D156,'CBG Plants'!L:L,"Yet to start construction")</f>
        <v>5</v>
      </c>
      <c r="J156" s="63" t="s">
        <v>2813</v>
      </c>
      <c r="K156" s="63" t="s">
        <v>2814</v>
      </c>
      <c r="L156" s="63" t="s">
        <v>2815</v>
      </c>
      <c r="M156" s="62">
        <f t="shared" si="4"/>
        <v>463.32499999999999</v>
      </c>
      <c r="N156" s="62">
        <f t="shared" si="5"/>
        <v>547.27499999999998</v>
      </c>
      <c r="O156" s="62">
        <v>285.3</v>
      </c>
      <c r="P156" s="62">
        <v>258.3</v>
      </c>
      <c r="Q156" s="62">
        <v>3.6749999999999998</v>
      </c>
      <c r="R156" s="62">
        <f>IFERROR(U156-F156,"")</f>
        <v>-91.961313749999988</v>
      </c>
      <c r="S156" s="62">
        <f>IFERROR(T156*Assumptions!$C$4,"")</f>
        <v>45</v>
      </c>
      <c r="T156" s="62">
        <v>18</v>
      </c>
      <c r="U156" s="62">
        <f>IFERROR(S156*Assumptions!$C$5,"")+IFERROR(V156*Assumptions!$C$8*Assumptions!$C$5,"")</f>
        <v>1.6386862499999999</v>
      </c>
      <c r="V156" s="62">
        <v>28725</v>
      </c>
      <c r="W156" s="62">
        <f>IFERROR(ROUND(T156*(1+Assumptions!$C$7)^5,0),"")</f>
        <v>55</v>
      </c>
      <c r="X156" s="62">
        <f>IFERROR(ROUND(W156*Assumptions!$C$4*Assumptions!$C$6,4),"")+IFERROR(ROUND(Y156*Assumptions!$C$8*Assumptions!$C$6,4),"") - F156</f>
        <v>-85.256699999999995</v>
      </c>
      <c r="Y156" s="62">
        <f>IFERROR(ROUND(V156*(1+Assumptions!$C$7)^5,0),"")</f>
        <v>87662</v>
      </c>
      <c r="Z156" s="63" t="s">
        <v>153</v>
      </c>
      <c r="AA156" s="63" t="s">
        <v>160</v>
      </c>
      <c r="AB156" s="62">
        <v>73.3</v>
      </c>
      <c r="AC156" s="62">
        <v>111.3</v>
      </c>
      <c r="AD156">
        <v>230</v>
      </c>
      <c r="AE156" s="99" t="str">
        <f>IF(R156="","",IF(R156&gt;=Control!$D$4,"Y","N"))</f>
        <v>N</v>
      </c>
      <c r="AF156" s="99" t="str">
        <f>IF(S156="","",IF(M156&gt;=Control!$D$5,"Y","N"))</f>
        <v>Y</v>
      </c>
      <c r="AG156" s="99" t="str">
        <f>IF(T156="","",IF(AB156&lt;=Control!$D$10,"Y","N"))</f>
        <v>Y</v>
      </c>
      <c r="AI156" s="110" t="str">
        <f>IF(X156="","",IF(X156&gt;=Control!$D$9,"Y","N"))</f>
        <v>N</v>
      </c>
      <c r="AK156" s="40" t="str">
        <f>IFERROR(INDEX(Assumptions!$D$92:$D$115,MATCH(C156,Assumptions!$B$92:$B$115,0)),"Low")</f>
        <v>High</v>
      </c>
    </row>
    <row r="157" spans="2:37" x14ac:dyDescent="0.2">
      <c r="B157" s="62">
        <v>154</v>
      </c>
      <c r="C157" s="63" t="s">
        <v>159</v>
      </c>
      <c r="D157" s="63" t="s">
        <v>2024</v>
      </c>
      <c r="E157" s="62">
        <f>SUM(G157:I157)</f>
        <v>6</v>
      </c>
      <c r="F157" s="71">
        <f>SUMIFS('CBG Plants'!N:N,'CBG Plants'!F:F,D157,'CBG Plants'!L:L,"Completed")
+SUMIFS('CBG Plants'!N:N,'CBG Plants'!F:F,D157,'CBG Plants'!L:L,"Functional")+SUMIFS('CBG Plants'!N:N,'CBG Plants'!F:F,D157,'CBG Plants'!L:L,"Under Construction")+SUMIFS('CBG Plants'!N:N,'CBG Plants'!F:F,D157,'CBG Plants'!L:L,"Yet to start construction")</f>
        <v>32.4</v>
      </c>
      <c r="G157" s="62">
        <f>COUNTIFS('CBG Plants'!F:F,D157,'CBG Plants'!L:L,"Completed")
+COUNTIFS('CBG Plants'!F:F,D157,'CBG Plants'!L:L,"Functional")</f>
        <v>0</v>
      </c>
      <c r="H157" s="62">
        <f>COUNTIFS('CBG Plants'!F:F,D157,'CBG Plants'!L:L,"Under Construction")</f>
        <v>2</v>
      </c>
      <c r="I157" s="62">
        <f>COUNTIFS('CBG Plants'!F:F,D157,'CBG Plants'!L:L,"Yet to start construction")</f>
        <v>4</v>
      </c>
      <c r="J157" s="63" t="s">
        <v>2816</v>
      </c>
      <c r="K157" s="63" t="s">
        <v>2817</v>
      </c>
      <c r="L157" s="63" t="s">
        <v>2818</v>
      </c>
      <c r="M157" s="62">
        <f t="shared" si="4"/>
        <v>470.26499999999999</v>
      </c>
      <c r="N157" s="62">
        <f t="shared" si="5"/>
        <v>470.26499999999999</v>
      </c>
      <c r="O157" s="62">
        <v>248.4</v>
      </c>
      <c r="P157" s="62">
        <v>219.24</v>
      </c>
      <c r="Q157" s="62">
        <v>2.625</v>
      </c>
      <c r="R157" s="62">
        <f>IFERROR(U157-F157,"")</f>
        <v>-31.32217155</v>
      </c>
      <c r="S157" s="62">
        <f>IFERROR(T157*Assumptions!$C$4,"")</f>
        <v>35</v>
      </c>
      <c r="T157" s="62">
        <v>14</v>
      </c>
      <c r="U157" s="62">
        <f>IFERROR(S157*Assumptions!$C$5,"")+IFERROR(V157*Assumptions!$C$8*Assumptions!$C$5,"")</f>
        <v>1.0778284499999999</v>
      </c>
      <c r="V157" s="62">
        <v>2769</v>
      </c>
      <c r="W157" s="62">
        <f>IFERROR(ROUND(T157*(1+Assumptions!$C$7)^5,0),"")</f>
        <v>43</v>
      </c>
      <c r="X157" s="62">
        <f>IFERROR(ROUND(W157*Assumptions!$C$4*Assumptions!$C$6,4),"")+IFERROR(ROUND(Y157*Assumptions!$C$8*Assumptions!$C$6,4),"") - F157</f>
        <v>-26.883499999999998</v>
      </c>
      <c r="Y157" s="62">
        <f>IFERROR(ROUND(V157*(1+Assumptions!$C$7)^5,0),"")</f>
        <v>8450</v>
      </c>
      <c r="Z157" s="63" t="s">
        <v>153</v>
      </c>
      <c r="AA157" s="63" t="s">
        <v>160</v>
      </c>
      <c r="AB157" s="62">
        <v>7.6</v>
      </c>
      <c r="AC157" s="62">
        <v>111.3</v>
      </c>
      <c r="AD157">
        <v>0</v>
      </c>
      <c r="AE157" s="99" t="str">
        <f>IF(R157="","",IF(R157&gt;=Control!$D$4,"Y","N"))</f>
        <v>N</v>
      </c>
      <c r="AF157" s="99" t="str">
        <f>IF(S157="","",IF(M157&gt;=Control!$D$5,"Y","N"))</f>
        <v>Y</v>
      </c>
      <c r="AG157" s="99" t="str">
        <f>IF(T157="","",IF(AB157&lt;=Control!$D$10,"Y","N"))</f>
        <v>Y</v>
      </c>
      <c r="AI157" s="110" t="str">
        <f>IF(X157="","",IF(X157&gt;=Control!$D$9,"Y","N"))</f>
        <v>N</v>
      </c>
      <c r="AK157" s="40" t="str">
        <f>IFERROR(INDEX(Assumptions!$D$92:$D$115,MATCH(C157,Assumptions!$B$92:$B$115,0)),"Low")</f>
        <v>High</v>
      </c>
    </row>
    <row r="158" spans="2:37" x14ac:dyDescent="0.2">
      <c r="B158" s="62">
        <v>155</v>
      </c>
      <c r="C158" s="63" t="s">
        <v>159</v>
      </c>
      <c r="D158" s="63" t="s">
        <v>2025</v>
      </c>
      <c r="E158" s="62">
        <f>SUM(G158:I158)</f>
        <v>2</v>
      </c>
      <c r="F158" s="71">
        <f>SUMIFS('CBG Plants'!N:N,'CBG Plants'!F:F,D158,'CBG Plants'!L:L,"Completed")
+SUMIFS('CBG Plants'!N:N,'CBG Plants'!F:F,D158,'CBG Plants'!L:L,"Functional")+SUMIFS('CBG Plants'!N:N,'CBG Plants'!F:F,D158,'CBG Plants'!L:L,"Under Construction")+SUMIFS('CBG Plants'!N:N,'CBG Plants'!F:F,D158,'CBG Plants'!L:L,"Yet to start construction")</f>
        <v>14.5</v>
      </c>
      <c r="G158" s="62">
        <f>COUNTIFS('CBG Plants'!F:F,D158,'CBG Plants'!L:L,"Completed")
+COUNTIFS('CBG Plants'!F:F,D158,'CBG Plants'!L:L,"Functional")</f>
        <v>0</v>
      </c>
      <c r="H158" s="62">
        <f>COUNTIFS('CBG Plants'!F:F,D158,'CBG Plants'!L:L,"Under Construction")</f>
        <v>1</v>
      </c>
      <c r="I158" s="62">
        <f>COUNTIFS('CBG Plants'!F:F,D158,'CBG Plants'!L:L,"Yet to start construction")</f>
        <v>1</v>
      </c>
      <c r="J158" s="63" t="s">
        <v>2819</v>
      </c>
      <c r="K158" s="63" t="s">
        <v>2820</v>
      </c>
      <c r="L158" s="63"/>
      <c r="M158" s="62">
        <f t="shared" si="4"/>
        <v>421.59000000000003</v>
      </c>
      <c r="N158" s="62">
        <f t="shared" si="5"/>
        <v>421.59000000000003</v>
      </c>
      <c r="O158" s="62">
        <v>266.39999999999998</v>
      </c>
      <c r="P158" s="62">
        <v>147.84</v>
      </c>
      <c r="Q158" s="62">
        <v>7.35</v>
      </c>
      <c r="R158" s="62">
        <f>IFERROR(U158-F158,"")</f>
        <v>-11.38379875</v>
      </c>
      <c r="S158" s="62">
        <f>IFERROR(T158*Assumptions!$C$4,"")</f>
        <v>97.5</v>
      </c>
      <c r="T158" s="62">
        <v>39</v>
      </c>
      <c r="U158" s="62">
        <f>IFERROR(S158*Assumptions!$C$5,"")+IFERROR(V158*Assumptions!$C$8*Assumptions!$C$5,"")</f>
        <v>3.1162012499999996</v>
      </c>
      <c r="V158" s="62">
        <v>19025</v>
      </c>
      <c r="W158" s="62">
        <f>IFERROR(ROUND(T158*(1+Assumptions!$C$7)^5,0),"")</f>
        <v>119</v>
      </c>
      <c r="X158" s="62">
        <f>IFERROR(ROUND(W158*Assumptions!$C$4*Assumptions!$C$6,4),"")+IFERROR(ROUND(Y158*Assumptions!$C$8*Assumptions!$C$6,4),"") - F158</f>
        <v>1.3475000000000001</v>
      </c>
      <c r="Y158" s="62">
        <f>IFERROR(ROUND(V158*(1+Assumptions!$C$7)^5,0),"")</f>
        <v>58060</v>
      </c>
      <c r="Z158" s="63" t="s">
        <v>153</v>
      </c>
      <c r="AA158" s="63" t="s">
        <v>160</v>
      </c>
      <c r="AB158" s="62">
        <v>80.3</v>
      </c>
      <c r="AC158" s="62">
        <v>111.3</v>
      </c>
      <c r="AD158">
        <v>0</v>
      </c>
      <c r="AE158" s="99" t="str">
        <f>IF(R158="","",IF(R158&gt;=Control!$D$4,"Y","N"))</f>
        <v>N</v>
      </c>
      <c r="AF158" s="99" t="str">
        <f>IF(S158="","",IF(M158&gt;=Control!$D$5,"Y","N"))</f>
        <v>Y</v>
      </c>
      <c r="AG158" s="99" t="str">
        <f>IF(T158="","",IF(AB158&lt;=Control!$D$10,"Y","N"))</f>
        <v>Y</v>
      </c>
      <c r="AI158" s="110" t="str">
        <f>IF(X158="","",IF(X158&gt;=Control!$D$9,"Y","N"))</f>
        <v>N</v>
      </c>
      <c r="AK158" s="40" t="str">
        <f>IFERROR(INDEX(Assumptions!$D$92:$D$115,MATCH(C158,Assumptions!$B$92:$B$115,0)),"Low")</f>
        <v>High</v>
      </c>
    </row>
    <row r="159" spans="2:37" x14ac:dyDescent="0.2">
      <c r="B159" s="62">
        <v>156</v>
      </c>
      <c r="C159" s="63" t="s">
        <v>159</v>
      </c>
      <c r="D159" s="63" t="s">
        <v>2026</v>
      </c>
      <c r="E159" s="62">
        <f>SUM(G159:I159)</f>
        <v>11</v>
      </c>
      <c r="F159" s="71">
        <f>SUMIFS('CBG Plants'!N:N,'CBG Plants'!F:F,D159,'CBG Plants'!L:L,"Completed")
+SUMIFS('CBG Plants'!N:N,'CBG Plants'!F:F,D159,'CBG Plants'!L:L,"Functional")+SUMIFS('CBG Plants'!N:N,'CBG Plants'!F:F,D159,'CBG Plants'!L:L,"Under Construction")+SUMIFS('CBG Plants'!N:N,'CBG Plants'!F:F,D159,'CBG Plants'!L:L,"Yet to start construction")</f>
        <v>68.599999999999994</v>
      </c>
      <c r="G159" s="62">
        <f>COUNTIFS('CBG Plants'!F:F,D159,'CBG Plants'!L:L,"Completed")
+COUNTIFS('CBG Plants'!F:F,D159,'CBG Plants'!L:L,"Functional")</f>
        <v>2</v>
      </c>
      <c r="H159" s="62">
        <f>COUNTIFS('CBG Plants'!F:F,D159,'CBG Plants'!L:L,"Under Construction")</f>
        <v>4</v>
      </c>
      <c r="I159" s="62">
        <f>COUNTIFS('CBG Plants'!F:F,D159,'CBG Plants'!L:L,"Yet to start construction")</f>
        <v>5</v>
      </c>
      <c r="J159" s="63" t="s">
        <v>2821</v>
      </c>
      <c r="K159" s="63" t="s">
        <v>2822</v>
      </c>
      <c r="L159" s="63" t="s">
        <v>2823</v>
      </c>
      <c r="M159" s="62">
        <f t="shared" si="4"/>
        <v>211.15499999999997</v>
      </c>
      <c r="N159" s="62">
        <f t="shared" si="5"/>
        <v>282.33</v>
      </c>
      <c r="O159" s="62">
        <v>221.85</v>
      </c>
      <c r="P159" s="62">
        <v>56.28</v>
      </c>
      <c r="Q159" s="62">
        <v>4.2</v>
      </c>
      <c r="R159" s="62">
        <f>IFERROR(U159-F159,"")</f>
        <v>-66.94754524999999</v>
      </c>
      <c r="S159" s="62">
        <f>IFERROR(T159*Assumptions!$C$4,"")</f>
        <v>45</v>
      </c>
      <c r="T159" s="62">
        <v>18</v>
      </c>
      <c r="U159" s="62">
        <f>IFERROR(S159*Assumptions!$C$5,"")+IFERROR(V159*Assumptions!$C$8*Assumptions!$C$5,"")</f>
        <v>1.65245475</v>
      </c>
      <c r="V159" s="62">
        <v>30095</v>
      </c>
      <c r="W159" s="62">
        <f>IFERROR(ROUND(T159*(1+Assumptions!$C$7)^5,0),"")</f>
        <v>55</v>
      </c>
      <c r="X159" s="62">
        <f>IFERROR(ROUND(W159*Assumptions!$C$4*Assumptions!$C$6,4),"")+IFERROR(ROUND(Y159*Assumptions!$C$8*Assumptions!$C$6,4),"") - F159</f>
        <v>-60.186599999999999</v>
      </c>
      <c r="Y159" s="62">
        <f>IFERROR(ROUND(V159*(1+Assumptions!$C$7)^5,0),"")</f>
        <v>91843</v>
      </c>
      <c r="Z159" s="63" t="s">
        <v>153</v>
      </c>
      <c r="AA159" s="63" t="s">
        <v>160</v>
      </c>
      <c r="AB159" s="62">
        <v>0.7</v>
      </c>
      <c r="AC159" s="62">
        <v>111.3</v>
      </c>
      <c r="AD159">
        <v>195</v>
      </c>
      <c r="AE159" s="99" t="str">
        <f>IF(R159="","",IF(R159&gt;=Control!$D$4,"Y","N"))</f>
        <v>N</v>
      </c>
      <c r="AF159" s="99" t="str">
        <f>IF(S159="","",IF(M159&gt;=Control!$D$5,"Y","N"))</f>
        <v>Y</v>
      </c>
      <c r="AG159" s="99" t="str">
        <f>IF(T159="","",IF(AB159&lt;=Control!$D$10,"Y","N"))</f>
        <v>Y</v>
      </c>
      <c r="AI159" s="110" t="str">
        <f>IF(X159="","",IF(X159&gt;=Control!$D$9,"Y","N"))</f>
        <v>N</v>
      </c>
      <c r="AK159" s="40" t="str">
        <f>IFERROR(INDEX(Assumptions!$D$92:$D$115,MATCH(C159,Assumptions!$B$92:$B$115,0)),"Low")</f>
        <v>High</v>
      </c>
    </row>
    <row r="160" spans="2:37" x14ac:dyDescent="0.2">
      <c r="B160" s="62">
        <v>157</v>
      </c>
      <c r="C160" s="63" t="s">
        <v>159</v>
      </c>
      <c r="D160" s="63" t="s">
        <v>2027</v>
      </c>
      <c r="E160" s="62">
        <f>SUM(G160:I160)</f>
        <v>2</v>
      </c>
      <c r="F160" s="71">
        <f>SUMIFS('CBG Plants'!N:N,'CBG Plants'!F:F,D160,'CBG Plants'!L:L,"Completed")
+SUMIFS('CBG Plants'!N:N,'CBG Plants'!F:F,D160,'CBG Plants'!L:L,"Functional")+SUMIFS('CBG Plants'!N:N,'CBG Plants'!F:F,D160,'CBG Plants'!L:L,"Under Construction")+SUMIFS('CBG Plants'!N:N,'CBG Plants'!F:F,D160,'CBG Plants'!L:L,"Yet to start construction")</f>
        <v>12</v>
      </c>
      <c r="G160" s="62">
        <f>COUNTIFS('CBG Plants'!F:F,D160,'CBG Plants'!L:L,"Completed")
+COUNTIFS('CBG Plants'!F:F,D160,'CBG Plants'!L:L,"Functional")</f>
        <v>0</v>
      </c>
      <c r="H160" s="62">
        <f>COUNTIFS('CBG Plants'!F:F,D160,'CBG Plants'!L:L,"Under Construction")</f>
        <v>1</v>
      </c>
      <c r="I160" s="62">
        <f>COUNTIFS('CBG Plants'!F:F,D160,'CBG Plants'!L:L,"Yet to start construction")</f>
        <v>1</v>
      </c>
      <c r="J160" s="63" t="s">
        <v>2824</v>
      </c>
      <c r="K160" s="63" t="s">
        <v>2825</v>
      </c>
      <c r="L160" s="63"/>
      <c r="M160" s="62">
        <f t="shared" si="4"/>
        <v>374.25</v>
      </c>
      <c r="N160" s="62">
        <f t="shared" si="5"/>
        <v>374.25</v>
      </c>
      <c r="O160" s="62">
        <v>233.55</v>
      </c>
      <c r="P160" s="62">
        <v>115.5</v>
      </c>
      <c r="Q160" s="62">
        <v>25.2</v>
      </c>
      <c r="R160" s="62">
        <f>IFERROR(U160-F160,"")</f>
        <v>-11.475</v>
      </c>
      <c r="S160" s="62">
        <f>IFERROR(T160*Assumptions!$C$4,"")</f>
        <v>17.5</v>
      </c>
      <c r="T160" s="62">
        <v>7</v>
      </c>
      <c r="U160" s="62">
        <f>IFERROR(S160*Assumptions!$C$5,"")+IFERROR(V160*Assumptions!$C$8*Assumptions!$C$5,"")</f>
        <v>0.52500000000000002</v>
      </c>
      <c r="V160" s="62">
        <v>0</v>
      </c>
      <c r="W160" s="62">
        <f>IFERROR(ROUND(T160*(1+Assumptions!$C$7)^5,0),"")</f>
        <v>21</v>
      </c>
      <c r="X160" s="62">
        <f>IFERROR(ROUND(W160*Assumptions!$C$4*Assumptions!$C$6,4),"")+IFERROR(ROUND(Y160*Assumptions!$C$8*Assumptions!$C$6,4),"") - F160</f>
        <v>-9.375</v>
      </c>
      <c r="Y160" s="62">
        <f>IFERROR(ROUND(V160*(1+Assumptions!$C$7)^5,0),"")</f>
        <v>0</v>
      </c>
      <c r="Z160" s="63" t="s">
        <v>153</v>
      </c>
      <c r="AA160" s="63" t="s">
        <v>160</v>
      </c>
      <c r="AB160" s="62">
        <v>13.8</v>
      </c>
      <c r="AC160" s="62">
        <v>111.3</v>
      </c>
      <c r="AD160">
        <v>0</v>
      </c>
      <c r="AE160" s="99" t="str">
        <f>IF(R160="","",IF(R160&gt;=Control!$D$4,"Y","N"))</f>
        <v>N</v>
      </c>
      <c r="AF160" s="99" t="str">
        <f>IF(S160="","",IF(M160&gt;=Control!$D$5,"Y","N"))</f>
        <v>Y</v>
      </c>
      <c r="AG160" s="99" t="str">
        <f>IF(T160="","",IF(AB160&lt;=Control!$D$10,"Y","N"))</f>
        <v>Y</v>
      </c>
      <c r="AI160" s="110" t="str">
        <f>IF(X160="","",IF(X160&gt;=Control!$D$9,"Y","N"))</f>
        <v>N</v>
      </c>
      <c r="AK160" s="40" t="str">
        <f>IFERROR(INDEX(Assumptions!$D$92:$D$115,MATCH(C160,Assumptions!$B$92:$B$115,0)),"Low")</f>
        <v>High</v>
      </c>
    </row>
    <row r="161" spans="2:37" x14ac:dyDescent="0.2">
      <c r="B161" s="62">
        <v>158</v>
      </c>
      <c r="C161" s="63" t="s">
        <v>159</v>
      </c>
      <c r="D161" s="63" t="s">
        <v>2028</v>
      </c>
      <c r="E161" s="62">
        <f>SUM(G161:I161)</f>
        <v>0</v>
      </c>
      <c r="F161" s="71">
        <f>SUMIFS('CBG Plants'!N:N,'CBG Plants'!F:F,D161,'CBG Plants'!L:L,"Completed")
+SUMIFS('CBG Plants'!N:N,'CBG Plants'!F:F,D161,'CBG Plants'!L:L,"Functional")+SUMIFS('CBG Plants'!N:N,'CBG Plants'!F:F,D161,'CBG Plants'!L:L,"Under Construction")+SUMIFS('CBG Plants'!N:N,'CBG Plants'!F:F,D161,'CBG Plants'!L:L,"Yet to start construction")</f>
        <v>0</v>
      </c>
      <c r="G161" s="62">
        <f>COUNTIFS('CBG Plants'!F:F,D161,'CBG Plants'!L:L,"Completed")
+COUNTIFS('CBG Plants'!F:F,D161,'CBG Plants'!L:L,"Functional")</f>
        <v>0</v>
      </c>
      <c r="H161" s="62">
        <f>COUNTIFS('CBG Plants'!F:F,D161,'CBG Plants'!L:L,"Under Construction")</f>
        <v>0</v>
      </c>
      <c r="I161" s="62">
        <f>COUNTIFS('CBG Plants'!F:F,D161,'CBG Plants'!L:L,"Yet to start construction")</f>
        <v>0</v>
      </c>
      <c r="J161" s="63" t="s">
        <v>2703</v>
      </c>
      <c r="K161" s="63"/>
      <c r="L161" s="63"/>
      <c r="M161" s="62">
        <f t="shared" si="4"/>
        <v>273.24</v>
      </c>
      <c r="N161" s="62">
        <f t="shared" si="5"/>
        <v>273.24</v>
      </c>
      <c r="O161" s="62">
        <v>170.55</v>
      </c>
      <c r="P161" s="62">
        <v>99.54</v>
      </c>
      <c r="Q161" s="62">
        <v>3.15</v>
      </c>
      <c r="R161" s="62">
        <f>IFERROR(U161-F161,"")</f>
        <v>0.89121944999999991</v>
      </c>
      <c r="S161" s="62">
        <f>IFERROR(T161*Assumptions!$C$4,"")</f>
        <v>27.5</v>
      </c>
      <c r="T161" s="62">
        <v>11</v>
      </c>
      <c r="U161" s="62">
        <f>IFERROR(S161*Assumptions!$C$5,"")+IFERROR(V161*Assumptions!$C$8*Assumptions!$C$5,"")</f>
        <v>0.89121944999999991</v>
      </c>
      <c r="V161" s="62">
        <v>6589</v>
      </c>
      <c r="W161" s="62">
        <f>IFERROR(ROUND(T161*(1+Assumptions!$C$7)^5,0),"")</f>
        <v>34</v>
      </c>
      <c r="X161" s="62">
        <f>IFERROR(ROUND(W161*Assumptions!$C$4*Assumptions!$C$6,4),"")+IFERROR(ROUND(Y161*Assumptions!$C$8*Assumptions!$C$6,4),"") - F161</f>
        <v>4.5868000000000002</v>
      </c>
      <c r="Y161" s="62">
        <f>IFERROR(ROUND(V161*(1+Assumptions!$C$7)^5,0),"")</f>
        <v>20108</v>
      </c>
      <c r="Z161" s="63" t="s">
        <v>153</v>
      </c>
      <c r="AA161" s="63" t="s">
        <v>160</v>
      </c>
      <c r="AB161" s="62">
        <v>124.6</v>
      </c>
      <c r="AC161" s="62">
        <v>111.3</v>
      </c>
      <c r="AD161">
        <v>0</v>
      </c>
      <c r="AE161" s="99" t="str">
        <f>IF(R161="","",IF(R161&gt;=Control!$D$4,"Y","N"))</f>
        <v>N</v>
      </c>
      <c r="AF161" s="99" t="str">
        <f>IF(S161="","",IF(M161&gt;=Control!$D$5,"Y","N"))</f>
        <v>Y</v>
      </c>
      <c r="AG161" s="99" t="str">
        <f>IF(T161="","",IF(AB161&lt;=Control!$D$10,"Y","N"))</f>
        <v>Y</v>
      </c>
      <c r="AI161" s="110" t="str">
        <f>IF(X161="","",IF(X161&gt;=Control!$D$9,"Y","N"))</f>
        <v>N</v>
      </c>
      <c r="AK161" s="40" t="str">
        <f>IFERROR(INDEX(Assumptions!$D$92:$D$115,MATCH(C161,Assumptions!$B$92:$B$115,0)),"Low")</f>
        <v>High</v>
      </c>
    </row>
    <row r="162" spans="2:37" x14ac:dyDescent="0.2">
      <c r="B162" s="62">
        <v>159</v>
      </c>
      <c r="C162" s="63" t="s">
        <v>159</v>
      </c>
      <c r="D162" s="63" t="s">
        <v>65</v>
      </c>
      <c r="E162" s="62">
        <f>SUM(G162:I162)</f>
        <v>2</v>
      </c>
      <c r="F162" s="71">
        <f>SUMIFS('CBG Plants'!N:N,'CBG Plants'!F:F,D162,'CBG Plants'!L:L,"Completed")
+SUMIFS('CBG Plants'!N:N,'CBG Plants'!F:F,D162,'CBG Plants'!L:L,"Functional")+SUMIFS('CBG Plants'!N:N,'CBG Plants'!F:F,D162,'CBG Plants'!L:L,"Under Construction")+SUMIFS('CBG Plants'!N:N,'CBG Plants'!F:F,D162,'CBG Plants'!L:L,"Yet to start construction")</f>
        <v>7</v>
      </c>
      <c r="G162" s="62">
        <f>COUNTIFS('CBG Plants'!F:F,D162,'CBG Plants'!L:L,"Completed")
+COUNTIFS('CBG Plants'!F:F,D162,'CBG Plants'!L:L,"Functional")</f>
        <v>1</v>
      </c>
      <c r="H162" s="62">
        <f>COUNTIFS('CBG Plants'!F:F,D162,'CBG Plants'!L:L,"Under Construction")</f>
        <v>0</v>
      </c>
      <c r="I162" s="62">
        <f>COUNTIFS('CBG Plants'!F:F,D162,'CBG Plants'!L:L,"Yet to start construction")</f>
        <v>1</v>
      </c>
      <c r="J162" s="63" t="s">
        <v>2826</v>
      </c>
      <c r="K162" s="63" t="s">
        <v>2827</v>
      </c>
      <c r="L162" s="63"/>
      <c r="M162" s="62">
        <f t="shared" si="4"/>
        <v>651.68499999999995</v>
      </c>
      <c r="N162" s="62">
        <f t="shared" si="5"/>
        <v>699.13499999999999</v>
      </c>
      <c r="O162" s="62">
        <v>452.7</v>
      </c>
      <c r="P162" s="62">
        <v>217.56</v>
      </c>
      <c r="Q162" s="62">
        <v>28.875</v>
      </c>
      <c r="R162" s="62">
        <f>IFERROR(U162-F162,"")</f>
        <v>-5.1705604000000003</v>
      </c>
      <c r="S162" s="62">
        <f>IFERROR(T162*Assumptions!$C$4,"")</f>
        <v>57.5</v>
      </c>
      <c r="T162" s="62">
        <v>23</v>
      </c>
      <c r="U162" s="62">
        <f>IFERROR(S162*Assumptions!$C$5,"")+IFERROR(V162*Assumptions!$C$8*Assumptions!$C$5,"")</f>
        <v>1.8294395999999999</v>
      </c>
      <c r="V162" s="62">
        <v>10392</v>
      </c>
      <c r="W162" s="62">
        <f>IFERROR(ROUND(T162*(1+Assumptions!$C$7)^5,0),"")</f>
        <v>70</v>
      </c>
      <c r="X162" s="62">
        <f>IFERROR(ROUND(W162*Assumptions!$C$4*Assumptions!$C$6,4),"")+IFERROR(ROUND(Y162*Assumptions!$C$8*Assumptions!$C$6,4),"") - F162</f>
        <v>2.2812000000000001</v>
      </c>
      <c r="Y162" s="62">
        <f>IFERROR(ROUND(V162*(1+Assumptions!$C$7)^5,0),"")</f>
        <v>31714</v>
      </c>
      <c r="Z162" s="63" t="s">
        <v>153</v>
      </c>
      <c r="AA162" s="63" t="s">
        <v>160</v>
      </c>
      <c r="AB162" s="62">
        <v>100.5</v>
      </c>
      <c r="AC162" s="62">
        <v>111.3</v>
      </c>
      <c r="AD162">
        <v>130</v>
      </c>
      <c r="AE162" s="99" t="str">
        <f>IF(R162="","",IF(R162&gt;=Control!$D$4,"Y","N"))</f>
        <v>N</v>
      </c>
      <c r="AF162" s="99" t="str">
        <f>IF(S162="","",IF(M162&gt;=Control!$D$5,"Y","N"))</f>
        <v>Y</v>
      </c>
      <c r="AG162" s="99" t="str">
        <f>IF(T162="","",IF(AB162&lt;=Control!$D$10,"Y","N"))</f>
        <v>Y</v>
      </c>
      <c r="AI162" s="110" t="str">
        <f>IF(X162="","",IF(X162&gt;=Control!$D$9,"Y","N"))</f>
        <v>N</v>
      </c>
      <c r="AK162" s="40" t="str">
        <f>IFERROR(INDEX(Assumptions!$D$92:$D$115,MATCH(C162,Assumptions!$B$92:$B$115,0)),"Low")</f>
        <v>High</v>
      </c>
    </row>
    <row r="163" spans="2:37" x14ac:dyDescent="0.2">
      <c r="B163" s="62">
        <v>160</v>
      </c>
      <c r="C163" s="63" t="s">
        <v>159</v>
      </c>
      <c r="D163" s="63" t="s">
        <v>2029</v>
      </c>
      <c r="E163" s="62">
        <f>SUM(G163:I163)</f>
        <v>3</v>
      </c>
      <c r="F163" s="71">
        <f>SUMIFS('CBG Plants'!N:N,'CBG Plants'!F:F,D163,'CBG Plants'!L:L,"Completed")
+SUMIFS('CBG Plants'!N:N,'CBG Plants'!F:F,D163,'CBG Plants'!L:L,"Functional")+SUMIFS('CBG Plants'!N:N,'CBG Plants'!F:F,D163,'CBG Plants'!L:L,"Under Construction")+SUMIFS('CBG Plants'!N:N,'CBG Plants'!F:F,D163,'CBG Plants'!L:L,"Yet to start construction")</f>
        <v>23</v>
      </c>
      <c r="G163" s="62">
        <f>COUNTIFS('CBG Plants'!F:F,D163,'CBG Plants'!L:L,"Completed")
+COUNTIFS('CBG Plants'!F:F,D163,'CBG Plants'!L:L,"Functional")</f>
        <v>0</v>
      </c>
      <c r="H163" s="62">
        <f>COUNTIFS('CBG Plants'!F:F,D163,'CBG Plants'!L:L,"Under Construction")</f>
        <v>0</v>
      </c>
      <c r="I163" s="62">
        <f>COUNTIFS('CBG Plants'!F:F,D163,'CBG Plants'!L:L,"Yet to start construction")</f>
        <v>3</v>
      </c>
      <c r="J163" s="63" t="s">
        <v>2779</v>
      </c>
      <c r="K163" s="63" t="s">
        <v>2780</v>
      </c>
      <c r="L163" s="63" t="s">
        <v>2781</v>
      </c>
      <c r="M163" s="62">
        <f t="shared" si="4"/>
        <v>130.185</v>
      </c>
      <c r="N163" s="62">
        <f t="shared" si="5"/>
        <v>130.185</v>
      </c>
      <c r="O163" s="62">
        <v>102.15</v>
      </c>
      <c r="P163" s="62">
        <v>26.46</v>
      </c>
      <c r="Q163" s="62">
        <v>1.575</v>
      </c>
      <c r="R163" s="62">
        <f>IFERROR(U163-F163,"")</f>
        <v>-21.6096398</v>
      </c>
      <c r="S163" s="62">
        <f>IFERROR(T163*Assumptions!$C$4,"")</f>
        <v>37.5</v>
      </c>
      <c r="T163" s="62">
        <v>15</v>
      </c>
      <c r="U163" s="62">
        <f>IFERROR(S163*Assumptions!$C$5,"")+IFERROR(V163*Assumptions!$C$8*Assumptions!$C$5,"")</f>
        <v>1.3903601999999999</v>
      </c>
      <c r="V163" s="62">
        <v>26404</v>
      </c>
      <c r="W163" s="62">
        <f>IFERROR(ROUND(T163*(1+Assumptions!$C$7)^5,0),"")</f>
        <v>46</v>
      </c>
      <c r="X163" s="62">
        <f>IFERROR(ROUND(W163*Assumptions!$C$4*Assumptions!$C$6,4),"")+IFERROR(ROUND(Y163*Assumptions!$C$8*Assumptions!$C$6,4),"") - F163</f>
        <v>-15.9003</v>
      </c>
      <c r="Y163" s="62">
        <f>IFERROR(ROUND(V163*(1+Assumptions!$C$7)^5,0),"")</f>
        <v>80579</v>
      </c>
      <c r="Z163" s="63" t="s">
        <v>153</v>
      </c>
      <c r="AA163" s="63" t="s">
        <v>160</v>
      </c>
      <c r="AB163" s="62">
        <v>46</v>
      </c>
      <c r="AC163" s="62">
        <v>111.3</v>
      </c>
      <c r="AD163">
        <v>0</v>
      </c>
      <c r="AE163" s="99" t="str">
        <f>IF(R163="","",IF(R163&gt;=Control!$D$4,"Y","N"))</f>
        <v>N</v>
      </c>
      <c r="AF163" s="99" t="str">
        <f>IF(S163="","",IF(M163&gt;=Control!$D$5,"Y","N"))</f>
        <v>Y</v>
      </c>
      <c r="AG163" s="99" t="str">
        <f>IF(T163="","",IF(AB163&lt;=Control!$D$10,"Y","N"))</f>
        <v>Y</v>
      </c>
      <c r="AI163" s="110" t="str">
        <f>IF(X163="","",IF(X163&gt;=Control!$D$9,"Y","N"))</f>
        <v>N</v>
      </c>
      <c r="AK163" s="40" t="str">
        <f>IFERROR(INDEX(Assumptions!$D$92:$D$115,MATCH(C163,Assumptions!$B$92:$B$115,0)),"Low")</f>
        <v>High</v>
      </c>
    </row>
    <row r="164" spans="2:37" x14ac:dyDescent="0.2">
      <c r="B164" s="62">
        <v>161</v>
      </c>
      <c r="C164" s="63" t="s">
        <v>159</v>
      </c>
      <c r="D164" s="63" t="s">
        <v>2030</v>
      </c>
      <c r="E164" s="62">
        <f>SUM(G164:I164)</f>
        <v>0</v>
      </c>
      <c r="F164" s="71">
        <f>SUMIFS('CBG Plants'!N:N,'CBG Plants'!F:F,D164,'CBG Plants'!L:L,"Completed")
+SUMIFS('CBG Plants'!N:N,'CBG Plants'!F:F,D164,'CBG Plants'!L:L,"Functional")+SUMIFS('CBG Plants'!N:N,'CBG Plants'!F:F,D164,'CBG Plants'!L:L,"Under Construction")+SUMIFS('CBG Plants'!N:N,'CBG Plants'!F:F,D164,'CBG Plants'!L:L,"Yet to start construction")</f>
        <v>0</v>
      </c>
      <c r="G164" s="62">
        <f>COUNTIFS('CBG Plants'!F:F,D164,'CBG Plants'!L:L,"Completed")
+COUNTIFS('CBG Plants'!F:F,D164,'CBG Plants'!L:L,"Functional")</f>
        <v>0</v>
      </c>
      <c r="H164" s="62">
        <f>COUNTIFS('CBG Plants'!F:F,D164,'CBG Plants'!L:L,"Under Construction")</f>
        <v>0</v>
      </c>
      <c r="I164" s="62">
        <f>COUNTIFS('CBG Plants'!F:F,D164,'CBG Plants'!L:L,"Yet to start construction")</f>
        <v>0</v>
      </c>
      <c r="J164" s="63"/>
      <c r="K164" s="63"/>
      <c r="L164" s="63"/>
      <c r="M164" s="62">
        <f t="shared" si="4"/>
        <v>287.21999999999997</v>
      </c>
      <c r="N164" s="62">
        <f t="shared" si="5"/>
        <v>287.21999999999997</v>
      </c>
      <c r="O164" s="62">
        <v>156.6</v>
      </c>
      <c r="P164" s="62">
        <v>124.32</v>
      </c>
      <c r="Q164" s="62">
        <v>6.3</v>
      </c>
      <c r="R164" s="62">
        <f>IFERROR(U164-F164,"")</f>
        <v>1.3335041999999999</v>
      </c>
      <c r="S164" s="62">
        <f>IFERROR(T164*Assumptions!$C$4,"")</f>
        <v>40</v>
      </c>
      <c r="T164" s="62">
        <v>16</v>
      </c>
      <c r="U164" s="62">
        <f>IFERROR(S164*Assumptions!$C$5,"")+IFERROR(V164*Assumptions!$C$8*Assumptions!$C$5,"")</f>
        <v>1.3335041999999999</v>
      </c>
      <c r="V164" s="62">
        <v>13284</v>
      </c>
      <c r="W164" s="62">
        <f>IFERROR(ROUND(T164*(1+Assumptions!$C$7)^5,0),"")</f>
        <v>49</v>
      </c>
      <c r="X164" s="62">
        <f>IFERROR(ROUND(W164*Assumptions!$C$4*Assumptions!$C$6,4),"")+IFERROR(ROUND(Y164*Assumptions!$C$8*Assumptions!$C$6,4),"") - F164</f>
        <v>6.8040000000000003</v>
      </c>
      <c r="Y164" s="62">
        <f>IFERROR(ROUND(V164*(1+Assumptions!$C$7)^5,0),"")</f>
        <v>40540</v>
      </c>
      <c r="Z164" s="63" t="s">
        <v>153</v>
      </c>
      <c r="AA164" s="63" t="s">
        <v>160</v>
      </c>
      <c r="AB164" s="62">
        <v>186.7</v>
      </c>
      <c r="AC164" s="62">
        <v>111.3</v>
      </c>
      <c r="AD164">
        <v>0</v>
      </c>
      <c r="AE164" s="99" t="str">
        <f>IF(R164="","",IF(R164&gt;=Control!$D$4,"Y","N"))</f>
        <v>N</v>
      </c>
      <c r="AF164" s="99" t="str">
        <f>IF(S164="","",IF(M164&gt;=Control!$D$5,"Y","N"))</f>
        <v>Y</v>
      </c>
      <c r="AG164" s="99" t="str">
        <f>IF(T164="","",IF(AB164&lt;=Control!$D$10,"Y","N"))</f>
        <v>Y</v>
      </c>
      <c r="AI164" s="110" t="str">
        <f>IF(X164="","",IF(X164&gt;=Control!$D$9,"Y","N"))</f>
        <v>N</v>
      </c>
      <c r="AK164" s="40" t="str">
        <f>IFERROR(INDEX(Assumptions!$D$92:$D$115,MATCH(C164,Assumptions!$B$92:$B$115,0)),"Low")</f>
        <v>High</v>
      </c>
    </row>
    <row r="165" spans="2:37" x14ac:dyDescent="0.2">
      <c r="B165" s="62">
        <v>162</v>
      </c>
      <c r="C165" s="63" t="s">
        <v>159</v>
      </c>
      <c r="D165" s="63" t="s">
        <v>2031</v>
      </c>
      <c r="E165" s="62">
        <f>SUM(G165:I165)</f>
        <v>0</v>
      </c>
      <c r="F165" s="71">
        <f>SUMIFS('CBG Plants'!N:N,'CBG Plants'!F:F,D165,'CBG Plants'!L:L,"Completed")
+SUMIFS('CBG Plants'!N:N,'CBG Plants'!F:F,D165,'CBG Plants'!L:L,"Functional")+SUMIFS('CBG Plants'!N:N,'CBG Plants'!F:F,D165,'CBG Plants'!L:L,"Under Construction")+SUMIFS('CBG Plants'!N:N,'CBG Plants'!F:F,D165,'CBG Plants'!L:L,"Yet to start construction")</f>
        <v>0</v>
      </c>
      <c r="G165" s="62">
        <f>COUNTIFS('CBG Plants'!F:F,D165,'CBG Plants'!L:L,"Completed")
+COUNTIFS('CBG Plants'!F:F,D165,'CBG Plants'!L:L,"Functional")</f>
        <v>0</v>
      </c>
      <c r="H165" s="62">
        <f>COUNTIFS('CBG Plants'!F:F,D165,'CBG Plants'!L:L,"Under Construction")</f>
        <v>0</v>
      </c>
      <c r="I165" s="62">
        <f>COUNTIFS('CBG Plants'!F:F,D165,'CBG Plants'!L:L,"Yet to start construction")</f>
        <v>0</v>
      </c>
      <c r="J165" s="63"/>
      <c r="K165" s="63"/>
      <c r="L165" s="63"/>
      <c r="M165" s="62">
        <f t="shared" si="4"/>
        <v>448.995</v>
      </c>
      <c r="N165" s="62">
        <f t="shared" si="5"/>
        <v>448.995</v>
      </c>
      <c r="O165" s="62">
        <v>288.45</v>
      </c>
      <c r="P165" s="62">
        <v>160.02000000000001</v>
      </c>
      <c r="Q165" s="62">
        <v>0.52500000000000002</v>
      </c>
      <c r="R165" s="62">
        <f>IFERROR(U165-F165,"")</f>
        <v>1.3335041999999999</v>
      </c>
      <c r="S165" s="62">
        <f>IFERROR(T165*Assumptions!$C$4,"")</f>
        <v>40</v>
      </c>
      <c r="T165" s="62">
        <v>16</v>
      </c>
      <c r="U165" s="62">
        <f>IFERROR(S165*Assumptions!$C$5,"")+IFERROR(V165*Assumptions!$C$8*Assumptions!$C$5,"")</f>
        <v>1.3335041999999999</v>
      </c>
      <c r="V165" s="62">
        <v>13284</v>
      </c>
      <c r="W165" s="62">
        <f>IFERROR(ROUND(T165*(1+Assumptions!$C$7)^5,0),"")</f>
        <v>49</v>
      </c>
      <c r="X165" s="62">
        <f>IFERROR(ROUND(W165*Assumptions!$C$4*Assumptions!$C$6,4),"")+IFERROR(ROUND(Y165*Assumptions!$C$8*Assumptions!$C$6,4),"") - F165</f>
        <v>6.8040000000000003</v>
      </c>
      <c r="Y165" s="62">
        <f>IFERROR(ROUND(V165*(1+Assumptions!$C$7)^5,0),"")</f>
        <v>40540</v>
      </c>
      <c r="Z165" s="63" t="s">
        <v>153</v>
      </c>
      <c r="AA165" s="63" t="s">
        <v>160</v>
      </c>
      <c r="AB165" s="62">
        <v>162.6</v>
      </c>
      <c r="AC165" s="62">
        <v>111.3</v>
      </c>
      <c r="AD165">
        <v>0</v>
      </c>
      <c r="AE165" s="99" t="str">
        <f>IF(R165="","",IF(R165&gt;=Control!$D$4,"Y","N"))</f>
        <v>N</v>
      </c>
      <c r="AF165" s="99" t="str">
        <f>IF(S165="","",IF(M165&gt;=Control!$D$5,"Y","N"))</f>
        <v>Y</v>
      </c>
      <c r="AG165" s="99" t="str">
        <f>IF(T165="","",IF(AB165&lt;=Control!$D$10,"Y","N"))</f>
        <v>Y</v>
      </c>
      <c r="AI165" s="110" t="str">
        <f>IF(X165="","",IF(X165&gt;=Control!$D$9,"Y","N"))</f>
        <v>N</v>
      </c>
      <c r="AK165" s="40" t="str">
        <f>IFERROR(INDEX(Assumptions!$D$92:$D$115,MATCH(C165,Assumptions!$B$92:$B$115,0)),"Low")</f>
        <v>High</v>
      </c>
    </row>
    <row r="166" spans="2:37" x14ac:dyDescent="0.2">
      <c r="B166" s="62">
        <v>163</v>
      </c>
      <c r="C166" s="63" t="s">
        <v>159</v>
      </c>
      <c r="D166" s="63" t="s">
        <v>2032</v>
      </c>
      <c r="E166" s="62">
        <f>SUM(G166:I166)</f>
        <v>14</v>
      </c>
      <c r="F166" s="71">
        <f>SUMIFS('CBG Plants'!N:N,'CBG Plants'!F:F,D166,'CBG Plants'!L:L,"Completed")
+SUMIFS('CBG Plants'!N:N,'CBG Plants'!F:F,D166,'CBG Plants'!L:L,"Functional")+SUMIFS('CBG Plants'!N:N,'CBG Plants'!F:F,D166,'CBG Plants'!L:L,"Under Construction")+SUMIFS('CBG Plants'!N:N,'CBG Plants'!F:F,D166,'CBG Plants'!L:L,"Yet to start construction")</f>
        <v>112</v>
      </c>
      <c r="G166" s="62">
        <f>COUNTIFS('CBG Plants'!F:F,D166,'CBG Plants'!L:L,"Completed")
+COUNTIFS('CBG Plants'!F:F,D166,'CBG Plants'!L:L,"Functional")</f>
        <v>0</v>
      </c>
      <c r="H166" s="62">
        <f>COUNTIFS('CBG Plants'!F:F,D166,'CBG Plants'!L:L,"Under Construction")</f>
        <v>8</v>
      </c>
      <c r="I166" s="62">
        <f>COUNTIFS('CBG Plants'!F:F,D166,'CBG Plants'!L:L,"Yet to start construction")</f>
        <v>6</v>
      </c>
      <c r="J166" s="63" t="s">
        <v>2783</v>
      </c>
      <c r="K166" s="63" t="s">
        <v>2784</v>
      </c>
      <c r="L166" s="63" t="s">
        <v>2785</v>
      </c>
      <c r="M166" s="62">
        <f t="shared" si="4"/>
        <v>609.21</v>
      </c>
      <c r="N166" s="62">
        <f t="shared" si="5"/>
        <v>609.21</v>
      </c>
      <c r="O166" s="62">
        <v>333.9</v>
      </c>
      <c r="P166" s="62">
        <v>255.36</v>
      </c>
      <c r="Q166" s="62">
        <v>19.95</v>
      </c>
      <c r="R166" s="62">
        <f>IFERROR(U166-F166,"")</f>
        <v>-110.66649580000001</v>
      </c>
      <c r="S166" s="62">
        <f>IFERROR(T166*Assumptions!$C$4,"")</f>
        <v>40</v>
      </c>
      <c r="T166" s="62">
        <v>16</v>
      </c>
      <c r="U166" s="62">
        <f>IFERROR(S166*Assumptions!$C$5,"")+IFERROR(V166*Assumptions!$C$8*Assumptions!$C$5,"")</f>
        <v>1.3335041999999999</v>
      </c>
      <c r="V166" s="62">
        <v>13284</v>
      </c>
      <c r="W166" s="62">
        <f>IFERROR(ROUND(T166*(1+Assumptions!$C$7)^5,0),"")</f>
        <v>49</v>
      </c>
      <c r="X166" s="62">
        <f>IFERROR(ROUND(W166*Assumptions!$C$4*Assumptions!$C$6,4),"")+IFERROR(ROUND(Y166*Assumptions!$C$8*Assumptions!$C$6,4),"") - F166</f>
        <v>-105.196</v>
      </c>
      <c r="Y166" s="62">
        <f>IFERROR(ROUND(V166*(1+Assumptions!$C$7)^5,0),"")</f>
        <v>40540</v>
      </c>
      <c r="Z166" s="63" t="s">
        <v>153</v>
      </c>
      <c r="AA166" s="63" t="s">
        <v>160</v>
      </c>
      <c r="AB166" s="62">
        <v>142.5</v>
      </c>
      <c r="AC166" s="62">
        <v>111.3</v>
      </c>
      <c r="AD166">
        <v>0</v>
      </c>
      <c r="AE166" s="99" t="str">
        <f>IF(R166="","",IF(R166&gt;=Control!$D$4,"Y","N"))</f>
        <v>N</v>
      </c>
      <c r="AF166" s="99" t="str">
        <f>IF(S166="","",IF(M166&gt;=Control!$D$5,"Y","N"))</f>
        <v>Y</v>
      </c>
      <c r="AG166" s="99" t="str">
        <f>IF(T166="","",IF(AB166&lt;=Control!$D$10,"Y","N"))</f>
        <v>Y</v>
      </c>
      <c r="AI166" s="110" t="str">
        <f>IF(X166="","",IF(X166&gt;=Control!$D$9,"Y","N"))</f>
        <v>N</v>
      </c>
      <c r="AK166" s="40" t="str">
        <f>IFERROR(INDEX(Assumptions!$D$92:$D$115,MATCH(C166,Assumptions!$B$92:$B$115,0)),"Low")</f>
        <v>High</v>
      </c>
    </row>
    <row r="167" spans="2:37" x14ac:dyDescent="0.2">
      <c r="B167" s="62">
        <v>164</v>
      </c>
      <c r="C167" s="63" t="s">
        <v>159</v>
      </c>
      <c r="D167" s="63" t="s">
        <v>2033</v>
      </c>
      <c r="E167" s="62">
        <f>SUM(G167:I167)</f>
        <v>1</v>
      </c>
      <c r="F167" s="71">
        <f>SUMIFS('CBG Plants'!N:N,'CBG Plants'!F:F,D167,'CBG Plants'!L:L,"Completed")
+SUMIFS('CBG Plants'!N:N,'CBG Plants'!F:F,D167,'CBG Plants'!L:L,"Functional")+SUMIFS('CBG Plants'!N:N,'CBG Plants'!F:F,D167,'CBG Plants'!L:L,"Under Construction")+SUMIFS('CBG Plants'!N:N,'CBG Plants'!F:F,D167,'CBG Plants'!L:L,"Yet to start construction")</f>
        <v>5</v>
      </c>
      <c r="G167" s="62">
        <f>COUNTIFS('CBG Plants'!F:F,D167,'CBG Plants'!L:L,"Completed")
+COUNTIFS('CBG Plants'!F:F,D167,'CBG Plants'!L:L,"Functional")</f>
        <v>0</v>
      </c>
      <c r="H167" s="62">
        <f>COUNTIFS('CBG Plants'!F:F,D167,'CBG Plants'!L:L,"Under Construction")</f>
        <v>0</v>
      </c>
      <c r="I167" s="62">
        <f>COUNTIFS('CBG Plants'!F:F,D167,'CBG Plants'!L:L,"Yet to start construction")</f>
        <v>1</v>
      </c>
      <c r="J167" s="63" t="s">
        <v>2828</v>
      </c>
      <c r="K167" s="63"/>
      <c r="L167" s="63"/>
      <c r="M167" s="62">
        <f t="shared" si="4"/>
        <v>227.685</v>
      </c>
      <c r="N167" s="62">
        <f t="shared" si="5"/>
        <v>227.685</v>
      </c>
      <c r="O167" s="62">
        <v>90.45</v>
      </c>
      <c r="P167" s="62">
        <v>123.06</v>
      </c>
      <c r="Q167" s="62">
        <v>14.175000000000001</v>
      </c>
      <c r="R167" s="62">
        <f>IFERROR(U167-F167,"")</f>
        <v>-4.1330714000000004</v>
      </c>
      <c r="S167" s="62">
        <f>IFERROR(T167*Assumptions!$C$4,"")</f>
        <v>27.5</v>
      </c>
      <c r="T167" s="62">
        <v>11</v>
      </c>
      <c r="U167" s="62">
        <f>IFERROR(S167*Assumptions!$C$5,"")+IFERROR(V167*Assumptions!$C$8*Assumptions!$C$5,"")</f>
        <v>0.86692859999999994</v>
      </c>
      <c r="V167" s="62">
        <v>4172</v>
      </c>
      <c r="W167" s="62">
        <f>IFERROR(ROUND(T167*(1+Assumptions!$C$7)^5,0),"")</f>
        <v>34</v>
      </c>
      <c r="X167" s="62">
        <f>IFERROR(ROUND(W167*Assumptions!$C$4*Assumptions!$C$6,4),"")+IFERROR(ROUND(Y167*Assumptions!$C$8*Assumptions!$C$6,4),"") - F167</f>
        <v>-0.53669999999999973</v>
      </c>
      <c r="Y167" s="62">
        <f>IFERROR(ROUND(V167*(1+Assumptions!$C$7)^5,0),"")</f>
        <v>12732</v>
      </c>
      <c r="Z167" s="63" t="s">
        <v>153</v>
      </c>
      <c r="AA167" s="63" t="s">
        <v>160</v>
      </c>
      <c r="AB167" s="62">
        <v>189.5</v>
      </c>
      <c r="AC167" s="62">
        <v>111.3</v>
      </c>
      <c r="AD167">
        <v>0</v>
      </c>
      <c r="AE167" s="99" t="str">
        <f>IF(R167="","",IF(R167&gt;=Control!$D$4,"Y","N"))</f>
        <v>N</v>
      </c>
      <c r="AF167" s="99" t="str">
        <f>IF(S167="","",IF(M167&gt;=Control!$D$5,"Y","N"))</f>
        <v>Y</v>
      </c>
      <c r="AG167" s="99" t="str">
        <f>IF(T167="","",IF(AB167&lt;=Control!$D$10,"Y","N"))</f>
        <v>Y</v>
      </c>
      <c r="AI167" s="110" t="str">
        <f>IF(X167="","",IF(X167&gt;=Control!$D$9,"Y","N"))</f>
        <v>N</v>
      </c>
      <c r="AK167" s="40" t="str">
        <f>IFERROR(INDEX(Assumptions!$D$92:$D$115,MATCH(C167,Assumptions!$B$92:$B$115,0)),"Low")</f>
        <v>High</v>
      </c>
    </row>
    <row r="168" spans="2:37" x14ac:dyDescent="0.2">
      <c r="B168" s="62">
        <v>165</v>
      </c>
      <c r="C168" s="63" t="s">
        <v>159</v>
      </c>
      <c r="D168" s="63" t="s">
        <v>2034</v>
      </c>
      <c r="E168" s="62">
        <f>SUM(G168:I168)</f>
        <v>1</v>
      </c>
      <c r="F168" s="71">
        <f>SUMIFS('CBG Plants'!N:N,'CBG Plants'!F:F,D168,'CBG Plants'!L:L,"Completed")
+SUMIFS('CBG Plants'!N:N,'CBG Plants'!F:F,D168,'CBG Plants'!L:L,"Functional")+SUMIFS('CBG Plants'!N:N,'CBG Plants'!F:F,D168,'CBG Plants'!L:L,"Under Construction")+SUMIFS('CBG Plants'!N:N,'CBG Plants'!F:F,D168,'CBG Plants'!L:L,"Yet to start construction")</f>
        <v>5</v>
      </c>
      <c r="G168" s="62">
        <f>COUNTIFS('CBG Plants'!F:F,D168,'CBG Plants'!L:L,"Completed")
+COUNTIFS('CBG Plants'!F:F,D168,'CBG Plants'!L:L,"Functional")</f>
        <v>0</v>
      </c>
      <c r="H168" s="62">
        <f>COUNTIFS('CBG Plants'!F:F,D168,'CBG Plants'!L:L,"Under Construction")</f>
        <v>0</v>
      </c>
      <c r="I168" s="62">
        <f>COUNTIFS('CBG Plants'!F:F,D168,'CBG Plants'!L:L,"Yet to start construction")</f>
        <v>1</v>
      </c>
      <c r="J168" s="63" t="s">
        <v>2829</v>
      </c>
      <c r="K168" s="63"/>
      <c r="L168" s="63"/>
      <c r="M168" s="62">
        <f t="shared" si="4"/>
        <v>408.22500000000002</v>
      </c>
      <c r="N168" s="62">
        <f t="shared" si="5"/>
        <v>408.22500000000002</v>
      </c>
      <c r="O168" s="62">
        <v>212.4</v>
      </c>
      <c r="P168" s="62">
        <v>193.2</v>
      </c>
      <c r="Q168" s="62">
        <v>2.625</v>
      </c>
      <c r="R168" s="62">
        <f>IFERROR(U168-F168,"")</f>
        <v>-4.6145781499999998</v>
      </c>
      <c r="S168" s="62">
        <f>IFERROR(T168*Assumptions!$C$4,"")</f>
        <v>12.5</v>
      </c>
      <c r="T168" s="62">
        <v>5</v>
      </c>
      <c r="U168" s="62">
        <f>IFERROR(S168*Assumptions!$C$5,"")+IFERROR(V168*Assumptions!$C$8*Assumptions!$C$5,"")</f>
        <v>0.38542185000000001</v>
      </c>
      <c r="V168" s="62">
        <v>1037</v>
      </c>
      <c r="W168" s="62">
        <f>IFERROR(ROUND(T168*(1+Assumptions!$C$7)^5,0),"")</f>
        <v>15</v>
      </c>
      <c r="X168" s="62">
        <f>IFERROR(ROUND(W168*Assumptions!$C$4*Assumptions!$C$6,4),"")+IFERROR(ROUND(Y168*Assumptions!$C$8*Assumptions!$C$6,4),"") - F168</f>
        <v>-3.0720000000000001</v>
      </c>
      <c r="Y168" s="62">
        <f>IFERROR(ROUND(V168*(1+Assumptions!$C$7)^5,0),"")</f>
        <v>3165</v>
      </c>
      <c r="Z168" s="63" t="s">
        <v>153</v>
      </c>
      <c r="AA168" s="63" t="s">
        <v>160</v>
      </c>
      <c r="AB168" s="62">
        <v>35.5</v>
      </c>
      <c r="AC168" s="62">
        <v>111.3</v>
      </c>
      <c r="AD168">
        <v>0</v>
      </c>
      <c r="AE168" s="99" t="str">
        <f>IF(R168="","",IF(R168&gt;=Control!$D$4,"Y","N"))</f>
        <v>N</v>
      </c>
      <c r="AF168" s="99" t="str">
        <f>IF(S168="","",IF(M168&gt;=Control!$D$5,"Y","N"))</f>
        <v>Y</v>
      </c>
      <c r="AG168" s="99" t="str">
        <f>IF(T168="","",IF(AB168&lt;=Control!$D$10,"Y","N"))</f>
        <v>Y</v>
      </c>
      <c r="AI168" s="110" t="str">
        <f>IF(X168="","",IF(X168&gt;=Control!$D$9,"Y","N"))</f>
        <v>N</v>
      </c>
      <c r="AK168" s="40" t="str">
        <f>IFERROR(INDEX(Assumptions!$D$92:$D$115,MATCH(C168,Assumptions!$B$92:$B$115,0)),"Low")</f>
        <v>High</v>
      </c>
    </row>
    <row r="169" spans="2:37" x14ac:dyDescent="0.2">
      <c r="B169" s="62">
        <v>166</v>
      </c>
      <c r="C169" s="63" t="s">
        <v>159</v>
      </c>
      <c r="D169" s="63" t="s">
        <v>2035</v>
      </c>
      <c r="E169" s="62">
        <f>SUM(G169:I169)</f>
        <v>4</v>
      </c>
      <c r="F169" s="71">
        <f>SUMIFS('CBG Plants'!N:N,'CBG Plants'!F:F,D169,'CBG Plants'!L:L,"Completed")
+SUMIFS('CBG Plants'!N:N,'CBG Plants'!F:F,D169,'CBG Plants'!L:L,"Functional")+SUMIFS('CBG Plants'!N:N,'CBG Plants'!F:F,D169,'CBG Plants'!L:L,"Under Construction")+SUMIFS('CBG Plants'!N:N,'CBG Plants'!F:F,D169,'CBG Plants'!L:L,"Yet to start construction")</f>
        <v>46.2</v>
      </c>
      <c r="G169" s="62">
        <f>COUNTIFS('CBG Plants'!F:F,D169,'CBG Plants'!L:L,"Completed")
+COUNTIFS('CBG Plants'!F:F,D169,'CBG Plants'!L:L,"Functional")</f>
        <v>0</v>
      </c>
      <c r="H169" s="62">
        <f>COUNTIFS('CBG Plants'!F:F,D169,'CBG Plants'!L:L,"Under Construction")</f>
        <v>2</v>
      </c>
      <c r="I169" s="62">
        <f>COUNTIFS('CBG Plants'!F:F,D169,'CBG Plants'!L:L,"Yet to start construction")</f>
        <v>2</v>
      </c>
      <c r="J169" s="63" t="s">
        <v>2830</v>
      </c>
      <c r="K169" s="63" t="s">
        <v>2831</v>
      </c>
      <c r="L169" s="63" t="s">
        <v>2831</v>
      </c>
      <c r="M169" s="62">
        <f t="shared" si="4"/>
        <v>468.91500000000002</v>
      </c>
      <c r="N169" s="62">
        <f t="shared" si="5"/>
        <v>468.91500000000002</v>
      </c>
      <c r="O169" s="62">
        <v>310.05</v>
      </c>
      <c r="P169" s="62">
        <v>124.74</v>
      </c>
      <c r="Q169" s="62">
        <v>34.125</v>
      </c>
      <c r="R169" s="62">
        <f>IFERROR(U169-F169,"")</f>
        <v>-45.892472550000001</v>
      </c>
      <c r="S169" s="62">
        <f>IFERROR(T169*Assumptions!$C$4,"")</f>
        <v>10</v>
      </c>
      <c r="T169" s="62">
        <v>4</v>
      </c>
      <c r="U169" s="62">
        <f>IFERROR(S169*Assumptions!$C$5,"")+IFERROR(V169*Assumptions!$C$8*Assumptions!$C$5,"")</f>
        <v>0.30752744999999998</v>
      </c>
      <c r="V169" s="62">
        <v>749</v>
      </c>
      <c r="W169" s="62">
        <f>IFERROR(ROUND(T169*(1+Assumptions!$C$7)^5,0),"")</f>
        <v>12</v>
      </c>
      <c r="X169" s="62">
        <f>IFERROR(ROUND(W169*Assumptions!$C$4*Assumptions!$C$6,4),"")+IFERROR(ROUND(Y169*Assumptions!$C$8*Assumptions!$C$6,4),"") - F169</f>
        <v>-44.661700000000003</v>
      </c>
      <c r="Y169" s="62">
        <f>IFERROR(ROUND(V169*(1+Assumptions!$C$7)^5,0),"")</f>
        <v>2286</v>
      </c>
      <c r="Z169" s="63" t="s">
        <v>153</v>
      </c>
      <c r="AA169" s="63" t="s">
        <v>160</v>
      </c>
      <c r="AB169" s="62">
        <v>37.9</v>
      </c>
      <c r="AC169" s="62">
        <v>111.3</v>
      </c>
      <c r="AD169">
        <v>0</v>
      </c>
      <c r="AE169" s="99" t="str">
        <f>IF(R169="","",IF(R169&gt;=Control!$D$4,"Y","N"))</f>
        <v>N</v>
      </c>
      <c r="AF169" s="99" t="str">
        <f>IF(S169="","",IF(M169&gt;=Control!$D$5,"Y","N"))</f>
        <v>Y</v>
      </c>
      <c r="AG169" s="99" t="str">
        <f>IF(T169="","",IF(AB169&lt;=Control!$D$10,"Y","N"))</f>
        <v>Y</v>
      </c>
      <c r="AI169" s="110" t="str">
        <f>IF(X169="","",IF(X169&gt;=Control!$D$9,"Y","N"))</f>
        <v>N</v>
      </c>
      <c r="AK169" s="40" t="str">
        <f>IFERROR(INDEX(Assumptions!$D$92:$D$115,MATCH(C169,Assumptions!$B$92:$B$115,0)),"Low")</f>
        <v>High</v>
      </c>
    </row>
    <row r="170" spans="2:37" x14ac:dyDescent="0.2">
      <c r="B170" s="62">
        <v>167</v>
      </c>
      <c r="C170" s="63" t="s">
        <v>159</v>
      </c>
      <c r="D170" s="63" t="s">
        <v>2036</v>
      </c>
      <c r="E170" s="62">
        <f>SUM(G170:I170)</f>
        <v>4</v>
      </c>
      <c r="F170" s="71">
        <f>SUMIFS('CBG Plants'!N:N,'CBG Plants'!F:F,D170,'CBG Plants'!L:L,"Completed")
+SUMIFS('CBG Plants'!N:N,'CBG Plants'!F:F,D170,'CBG Plants'!L:L,"Functional")+SUMIFS('CBG Plants'!N:N,'CBG Plants'!F:F,D170,'CBG Plants'!L:L,"Under Construction")+SUMIFS('CBG Plants'!N:N,'CBG Plants'!F:F,D170,'CBG Plants'!L:L,"Yet to start construction")</f>
        <v>4.2</v>
      </c>
      <c r="G170" s="62">
        <f>COUNTIFS('CBG Plants'!F:F,D170,'CBG Plants'!L:L,"Completed")
+COUNTIFS('CBG Plants'!F:F,D170,'CBG Plants'!L:L,"Functional")</f>
        <v>4</v>
      </c>
      <c r="H170" s="62">
        <f>COUNTIFS('CBG Plants'!F:F,D170,'CBG Plants'!L:L,"Under Construction")</f>
        <v>0</v>
      </c>
      <c r="I170" s="62">
        <f>COUNTIFS('CBG Plants'!F:F,D170,'CBG Plants'!L:L,"Yet to start construction")</f>
        <v>0</v>
      </c>
      <c r="J170" s="63" t="s">
        <v>2832</v>
      </c>
      <c r="K170" s="63" t="s">
        <v>2833</v>
      </c>
      <c r="L170" s="63" t="s">
        <v>2834</v>
      </c>
      <c r="M170" s="62">
        <f t="shared" si="4"/>
        <v>163.35000000000002</v>
      </c>
      <c r="N170" s="62">
        <f t="shared" si="5"/>
        <v>201.67500000000001</v>
      </c>
      <c r="O170" s="62">
        <v>100.35</v>
      </c>
      <c r="P170" s="62">
        <v>98.7</v>
      </c>
      <c r="Q170" s="62">
        <v>2.625</v>
      </c>
      <c r="R170" s="62">
        <f>IFERROR(U170-F170,"")</f>
        <v>0.58120604999999959</v>
      </c>
      <c r="S170" s="62">
        <f>IFERROR(T170*Assumptions!$C$4,"")</f>
        <v>112.5</v>
      </c>
      <c r="T170" s="62">
        <v>45</v>
      </c>
      <c r="U170" s="62">
        <f>IFERROR(S170*Assumptions!$C$5,"")+IFERROR(V170*Assumptions!$C$8*Assumptions!$C$5,"")</f>
        <v>4.7812060499999998</v>
      </c>
      <c r="V170" s="62">
        <v>139921</v>
      </c>
      <c r="W170" s="62">
        <f>IFERROR(ROUND(T170*(1+Assumptions!$C$7)^5,0),"")</f>
        <v>137</v>
      </c>
      <c r="X170" s="62">
        <f>IFERROR(ROUND(W170*Assumptions!$C$4*Assumptions!$C$6,4),"")+IFERROR(ROUND(Y170*Assumptions!$C$8*Assumptions!$C$6,4),"") - F170</f>
        <v>20.077300000000001</v>
      </c>
      <c r="Y170" s="62">
        <f>IFERROR(ROUND(V170*(1+Assumptions!$C$7)^5,0),"")</f>
        <v>427005</v>
      </c>
      <c r="Z170" s="63" t="s">
        <v>153</v>
      </c>
      <c r="AA170" s="63" t="s">
        <v>160</v>
      </c>
      <c r="AB170" s="62">
        <v>93.7</v>
      </c>
      <c r="AC170" s="62">
        <v>111.3</v>
      </c>
      <c r="AD170">
        <v>105</v>
      </c>
      <c r="AE170" s="99" t="str">
        <f>IF(R170="","",IF(R170&gt;=Control!$D$4,"Y","N"))</f>
        <v>N</v>
      </c>
      <c r="AF170" s="99" t="str">
        <f>IF(S170="","",IF(M170&gt;=Control!$D$5,"Y","N"))</f>
        <v>Y</v>
      </c>
      <c r="AG170" s="99" t="str">
        <f>IF(T170="","",IF(AB170&lt;=Control!$D$10,"Y","N"))</f>
        <v>Y</v>
      </c>
      <c r="AI170" s="110" t="str">
        <f>IF(X170="","",IF(X170&gt;=Control!$D$9,"Y","N"))</f>
        <v>Y</v>
      </c>
      <c r="AK170" s="40" t="str">
        <f>IFERROR(INDEX(Assumptions!$D$92:$D$115,MATCH(C170,Assumptions!$B$92:$B$115,0)),"Low")</f>
        <v>High</v>
      </c>
    </row>
    <row r="171" spans="2:37" x14ac:dyDescent="0.2">
      <c r="B171" s="62">
        <v>168</v>
      </c>
      <c r="C171" s="63" t="s">
        <v>161</v>
      </c>
      <c r="D171" s="63" t="s">
        <v>2037</v>
      </c>
      <c r="E171" s="62">
        <f>SUM(G171:I171)</f>
        <v>0</v>
      </c>
      <c r="F171" s="71">
        <f>SUMIFS('CBG Plants'!N:N,'CBG Plants'!F:F,D171,'CBG Plants'!L:L,"Completed")
+SUMIFS('CBG Plants'!N:N,'CBG Plants'!F:F,D171,'CBG Plants'!L:L,"Functional")+SUMIFS('CBG Plants'!N:N,'CBG Plants'!F:F,D171,'CBG Plants'!L:L,"Under Construction")+SUMIFS('CBG Plants'!N:N,'CBG Plants'!F:F,D171,'CBG Plants'!L:L,"Yet to start construction")</f>
        <v>0</v>
      </c>
      <c r="G171" s="62">
        <f>COUNTIFS('CBG Plants'!F:F,D171,'CBG Plants'!L:L,"Completed")
+COUNTIFS('CBG Plants'!F:F,D171,'CBG Plants'!L:L,"Functional")</f>
        <v>0</v>
      </c>
      <c r="H171" s="62">
        <f>COUNTIFS('CBG Plants'!F:F,D171,'CBG Plants'!L:L,"Under Construction")</f>
        <v>0</v>
      </c>
      <c r="I171" s="62">
        <f>COUNTIFS('CBG Plants'!F:F,D171,'CBG Plants'!L:L,"Yet to start construction")</f>
        <v>0</v>
      </c>
      <c r="J171" s="63" t="s">
        <v>2835</v>
      </c>
      <c r="K171" s="63" t="s">
        <v>2836</v>
      </c>
      <c r="L171" s="63" t="s">
        <v>2837</v>
      </c>
      <c r="M171" s="62">
        <f t="shared" si="4"/>
        <v>358.66499999999996</v>
      </c>
      <c r="N171" s="62">
        <f t="shared" si="5"/>
        <v>358.66499999999996</v>
      </c>
      <c r="O171" s="62">
        <v>114.75</v>
      </c>
      <c r="P171" s="62">
        <v>21.84</v>
      </c>
      <c r="Q171" s="62">
        <v>222.07499999999999</v>
      </c>
      <c r="R171" s="62">
        <f>IFERROR(U171-F171,"")</f>
        <v>5.6293159499999996</v>
      </c>
      <c r="S171" s="62">
        <f>IFERROR(T171*Assumptions!$C$4,"")</f>
        <v>160</v>
      </c>
      <c r="T171" s="62">
        <v>64</v>
      </c>
      <c r="U171" s="62">
        <f>IFERROR(S171*Assumptions!$C$5,"")+IFERROR(V171*Assumptions!$C$8*Assumptions!$C$5,"")</f>
        <v>5.6293159499999996</v>
      </c>
      <c r="V171" s="62">
        <v>82519</v>
      </c>
      <c r="W171" s="62">
        <f>IFERROR(ROUND(T171*(1+Assumptions!$C$7)^5,0),"")</f>
        <v>195</v>
      </c>
      <c r="X171" s="62">
        <f>IFERROR(ROUND(W171*Assumptions!$C$4*Assumptions!$C$6,4),"")+IFERROR(ROUND(Y171*Assumptions!$C$8*Assumptions!$C$6,4),"") - F171</f>
        <v>28.5931</v>
      </c>
      <c r="Y171" s="62">
        <f>IFERROR(ROUND(V171*(1+Assumptions!$C$7)^5,0),"")</f>
        <v>251828</v>
      </c>
      <c r="Z171" s="63" t="s">
        <v>153</v>
      </c>
      <c r="AA171" s="63" t="s">
        <v>154</v>
      </c>
      <c r="AB171" s="62">
        <v>84.4</v>
      </c>
      <c r="AC171" s="62">
        <v>85</v>
      </c>
      <c r="AD171">
        <v>0</v>
      </c>
      <c r="AE171" s="99" t="str">
        <f>IF(R171="","",IF(R171&gt;=Control!$D$4,"Y","N"))</f>
        <v>Y</v>
      </c>
      <c r="AF171" s="99" t="str">
        <f>IF(S171="","",IF(M171&gt;=Control!$D$5,"Y","N"))</f>
        <v>Y</v>
      </c>
      <c r="AG171" s="99" t="str">
        <f>IF(T171="","",IF(AB171&lt;=Control!$D$10,"Y","N"))</f>
        <v>Y</v>
      </c>
      <c r="AI171" s="110" t="str">
        <f>IF(X171="","",IF(X171&gt;=Control!$D$9,"Y","N"))</f>
        <v>Y</v>
      </c>
      <c r="AK171" s="40" t="str">
        <f>IFERROR(INDEX(Assumptions!$D$92:$D$115,MATCH(C171,Assumptions!$B$92:$B$115,0)),"Low")</f>
        <v>High</v>
      </c>
    </row>
    <row r="172" spans="2:37" x14ac:dyDescent="0.2">
      <c r="B172" s="62">
        <v>169</v>
      </c>
      <c r="C172" s="63" t="s">
        <v>161</v>
      </c>
      <c r="D172" s="63" t="s">
        <v>2038</v>
      </c>
      <c r="E172" s="62">
        <f>SUM(G172:I172)</f>
        <v>3</v>
      </c>
      <c r="F172" s="71">
        <f>SUMIFS('CBG Plants'!N:N,'CBG Plants'!F:F,D172,'CBG Plants'!L:L,"Completed")
+SUMIFS('CBG Plants'!N:N,'CBG Plants'!F:F,D172,'CBG Plants'!L:L,"Functional")+SUMIFS('CBG Plants'!N:N,'CBG Plants'!F:F,D172,'CBG Plants'!L:L,"Under Construction")+SUMIFS('CBG Plants'!N:N,'CBG Plants'!F:F,D172,'CBG Plants'!L:L,"Yet to start construction")</f>
        <v>37</v>
      </c>
      <c r="G172" s="62">
        <f>COUNTIFS('CBG Plants'!F:F,D172,'CBG Plants'!L:L,"Completed")
+COUNTIFS('CBG Plants'!F:F,D172,'CBG Plants'!L:L,"Functional")</f>
        <v>0</v>
      </c>
      <c r="H172" s="62">
        <f>COUNTIFS('CBG Plants'!F:F,D172,'CBG Plants'!L:L,"Under Construction")</f>
        <v>1</v>
      </c>
      <c r="I172" s="62">
        <f>COUNTIFS('CBG Plants'!F:F,D172,'CBG Plants'!L:L,"Yet to start construction")</f>
        <v>2</v>
      </c>
      <c r="J172" s="63" t="s">
        <v>2838</v>
      </c>
      <c r="K172" s="63" t="s">
        <v>2839</v>
      </c>
      <c r="L172" s="63" t="s">
        <v>2840</v>
      </c>
      <c r="M172" s="62">
        <f t="shared" si="4"/>
        <v>29.324999999999999</v>
      </c>
      <c r="N172" s="62">
        <f t="shared" si="5"/>
        <v>29.324999999999999</v>
      </c>
      <c r="O172" s="62">
        <v>28.8</v>
      </c>
      <c r="P172" s="62">
        <v>0</v>
      </c>
      <c r="Q172" s="62">
        <v>0.52500000000000002</v>
      </c>
      <c r="R172" s="62">
        <f>IFERROR(U172-F172,"")</f>
        <v>-36.549999999999997</v>
      </c>
      <c r="S172" s="62">
        <f>IFERROR(T172*Assumptions!$C$4,"")</f>
        <v>15</v>
      </c>
      <c r="T172" s="62">
        <v>6</v>
      </c>
      <c r="U172" s="62">
        <f>IFERROR(S172*Assumptions!$C$5,"")+IFERROR(V172*Assumptions!$C$8*Assumptions!$C$5,"")</f>
        <v>0.44999999999999996</v>
      </c>
      <c r="V172" s="62">
        <v>0</v>
      </c>
      <c r="W172" s="62">
        <f>IFERROR(ROUND(T172*(1+Assumptions!$C$7)^5,0),"")</f>
        <v>18</v>
      </c>
      <c r="X172" s="62">
        <f>IFERROR(ROUND(W172*Assumptions!$C$4*Assumptions!$C$6,4),"")+IFERROR(ROUND(Y172*Assumptions!$C$8*Assumptions!$C$6,4),"") - F172</f>
        <v>-34.75</v>
      </c>
      <c r="Y172" s="62">
        <f>IFERROR(ROUND(V172*(1+Assumptions!$C$7)^5,0),"")</f>
        <v>0</v>
      </c>
      <c r="Z172" s="63" t="s">
        <v>153</v>
      </c>
      <c r="AA172" s="63" t="s">
        <v>154</v>
      </c>
      <c r="AB172" s="62">
        <v>317</v>
      </c>
      <c r="AC172" s="62">
        <v>85</v>
      </c>
      <c r="AD172">
        <v>0</v>
      </c>
      <c r="AE172" s="99" t="str">
        <f>IF(R172="","",IF(R172&gt;=Control!$D$4,"Y","N"))</f>
        <v>N</v>
      </c>
      <c r="AF172" s="99" t="str">
        <f>IF(S172="","",IF(M172&gt;=Control!$D$5,"Y","N"))</f>
        <v>N</v>
      </c>
      <c r="AG172" s="99" t="str">
        <f>IF(T172="","",IF(AB172&lt;=Control!$D$10,"Y","N"))</f>
        <v>Y</v>
      </c>
      <c r="AI172" s="110" t="str">
        <f>IF(X172="","",IF(X172&gt;=Control!$D$9,"Y","N"))</f>
        <v>N</v>
      </c>
      <c r="AK172" s="40" t="str">
        <f>IFERROR(INDEX(Assumptions!$D$92:$D$115,MATCH(C172,Assumptions!$B$92:$B$115,0)),"Low")</f>
        <v>High</v>
      </c>
    </row>
    <row r="173" spans="2:37" x14ac:dyDescent="0.2">
      <c r="B173" s="62">
        <v>170</v>
      </c>
      <c r="C173" s="63" t="s">
        <v>161</v>
      </c>
      <c r="D173" s="63" t="s">
        <v>2039</v>
      </c>
      <c r="E173" s="62">
        <f>SUM(G173:I173)</f>
        <v>1</v>
      </c>
      <c r="F173" s="71">
        <f>SUMIFS('CBG Plants'!N:N,'CBG Plants'!F:F,D173,'CBG Plants'!L:L,"Completed")
+SUMIFS('CBG Plants'!N:N,'CBG Plants'!F:F,D173,'CBG Plants'!L:L,"Functional")+SUMIFS('CBG Plants'!N:N,'CBG Plants'!F:F,D173,'CBG Plants'!L:L,"Under Construction")+SUMIFS('CBG Plants'!N:N,'CBG Plants'!F:F,D173,'CBG Plants'!L:L,"Yet to start construction")</f>
        <v>5</v>
      </c>
      <c r="G173" s="62">
        <f>COUNTIFS('CBG Plants'!F:F,D173,'CBG Plants'!L:L,"Completed")
+COUNTIFS('CBG Plants'!F:F,D173,'CBG Plants'!L:L,"Functional")</f>
        <v>0</v>
      </c>
      <c r="H173" s="62">
        <f>COUNTIFS('CBG Plants'!F:F,D173,'CBG Plants'!L:L,"Under Construction")</f>
        <v>1</v>
      </c>
      <c r="I173" s="62">
        <f>COUNTIFS('CBG Plants'!F:F,D173,'CBG Plants'!L:L,"Yet to start construction")</f>
        <v>0</v>
      </c>
      <c r="J173" s="63" t="s">
        <v>2841</v>
      </c>
      <c r="K173" s="63"/>
      <c r="L173" s="63"/>
      <c r="M173" s="62">
        <f t="shared" si="4"/>
        <v>69.825000000000003</v>
      </c>
      <c r="N173" s="62">
        <f t="shared" si="5"/>
        <v>69.825000000000003</v>
      </c>
      <c r="O173" s="62">
        <v>37.799999999999997</v>
      </c>
      <c r="P173" s="62">
        <v>2.1</v>
      </c>
      <c r="Q173" s="62">
        <v>29.925000000000001</v>
      </c>
      <c r="R173" s="62">
        <f>IFERROR(U173-F173,"")</f>
        <v>-4.0999999999999996</v>
      </c>
      <c r="S173" s="62">
        <f>IFERROR(T173*Assumptions!$C$4,"")</f>
        <v>30</v>
      </c>
      <c r="T173" s="62">
        <v>12</v>
      </c>
      <c r="U173" s="62">
        <f>IFERROR(S173*Assumptions!$C$5,"")+IFERROR(V173*Assumptions!$C$8*Assumptions!$C$5,"")</f>
        <v>0.89999999999999991</v>
      </c>
      <c r="V173" s="62">
        <v>0</v>
      </c>
      <c r="W173" s="62">
        <f>IFERROR(ROUND(T173*(1+Assumptions!$C$7)^5,0),"")</f>
        <v>37</v>
      </c>
      <c r="X173" s="62">
        <f>IFERROR(ROUND(W173*Assumptions!$C$4*Assumptions!$C$6,4),"")+IFERROR(ROUND(Y173*Assumptions!$C$8*Assumptions!$C$6,4),"") - F173</f>
        <v>-0.375</v>
      </c>
      <c r="Y173" s="62">
        <f>IFERROR(ROUND(V173*(1+Assumptions!$C$7)^5,0),"")</f>
        <v>0</v>
      </c>
      <c r="Z173" s="63" t="s">
        <v>153</v>
      </c>
      <c r="AA173" s="63" t="s">
        <v>154</v>
      </c>
      <c r="AB173" s="62">
        <v>378.5</v>
      </c>
      <c r="AC173" s="62">
        <v>85</v>
      </c>
      <c r="AD173">
        <v>0</v>
      </c>
      <c r="AE173" s="99" t="str">
        <f>IF(R173="","",IF(R173&gt;=Control!$D$4,"Y","N"))</f>
        <v>N</v>
      </c>
      <c r="AF173" s="99" t="str">
        <f>IF(S173="","",IF(M173&gt;=Control!$D$5,"Y","N"))</f>
        <v>Y</v>
      </c>
      <c r="AG173" s="99" t="str">
        <f>IF(T173="","",IF(AB173&lt;=Control!$D$10,"Y","N"))</f>
        <v>Y</v>
      </c>
      <c r="AI173" s="110" t="str">
        <f>IF(X173="","",IF(X173&gt;=Control!$D$9,"Y","N"))</f>
        <v>N</v>
      </c>
      <c r="AK173" s="40" t="str">
        <f>IFERROR(INDEX(Assumptions!$D$92:$D$115,MATCH(C173,Assumptions!$B$92:$B$115,0)),"Low")</f>
        <v>High</v>
      </c>
    </row>
    <row r="174" spans="2:37" x14ac:dyDescent="0.2">
      <c r="B174" s="62">
        <v>171</v>
      </c>
      <c r="C174" s="63" t="s">
        <v>161</v>
      </c>
      <c r="D174" s="63" t="s">
        <v>2040</v>
      </c>
      <c r="E174" s="62">
        <f>SUM(G174:I174)</f>
        <v>3</v>
      </c>
      <c r="F174" s="71">
        <f>SUMIFS('CBG Plants'!N:N,'CBG Plants'!F:F,D174,'CBG Plants'!L:L,"Completed")
+SUMIFS('CBG Plants'!N:N,'CBG Plants'!F:F,D174,'CBG Plants'!L:L,"Functional")+SUMIFS('CBG Plants'!N:N,'CBG Plants'!F:F,D174,'CBG Plants'!L:L,"Under Construction")+SUMIFS('CBG Plants'!N:N,'CBG Plants'!F:F,D174,'CBG Plants'!L:L,"Yet to start construction")</f>
        <v>13</v>
      </c>
      <c r="G174" s="62">
        <f>COUNTIFS('CBG Plants'!F:F,D174,'CBG Plants'!L:L,"Completed")
+COUNTIFS('CBG Plants'!F:F,D174,'CBG Plants'!L:L,"Functional")</f>
        <v>0</v>
      </c>
      <c r="H174" s="62">
        <f>COUNTIFS('CBG Plants'!F:F,D174,'CBG Plants'!L:L,"Under Construction")</f>
        <v>0</v>
      </c>
      <c r="I174" s="62">
        <f>COUNTIFS('CBG Plants'!F:F,D174,'CBG Plants'!L:L,"Yet to start construction")</f>
        <v>3</v>
      </c>
      <c r="J174" s="63" t="s">
        <v>2842</v>
      </c>
      <c r="K174" s="63" t="s">
        <v>2843</v>
      </c>
      <c r="L174" s="63" t="s">
        <v>2844</v>
      </c>
      <c r="M174" s="62">
        <f t="shared" si="4"/>
        <v>51.150000000000006</v>
      </c>
      <c r="N174" s="62">
        <f t="shared" si="5"/>
        <v>51.150000000000006</v>
      </c>
      <c r="O174" s="62">
        <v>36.450000000000003</v>
      </c>
      <c r="P174" s="62">
        <v>0</v>
      </c>
      <c r="Q174" s="62">
        <v>14.7</v>
      </c>
      <c r="R174" s="62">
        <f>IFERROR(U174-F174,"")</f>
        <v>-12.7</v>
      </c>
      <c r="S174" s="62">
        <f>IFERROR(T174*Assumptions!$C$4,"")</f>
        <v>10</v>
      </c>
      <c r="T174" s="62">
        <v>4</v>
      </c>
      <c r="U174" s="62">
        <f>IFERROR(S174*Assumptions!$C$5,"")+IFERROR(V174*Assumptions!$C$8*Assumptions!$C$5,"")</f>
        <v>0.3</v>
      </c>
      <c r="V174" s="62">
        <v>0</v>
      </c>
      <c r="W174" s="62">
        <f>IFERROR(ROUND(T174*(1+Assumptions!$C$7)^5,0),"")</f>
        <v>12</v>
      </c>
      <c r="X174" s="62">
        <f>IFERROR(ROUND(W174*Assumptions!$C$4*Assumptions!$C$6,4),"")+IFERROR(ROUND(Y174*Assumptions!$C$8*Assumptions!$C$6,4),"") - F174</f>
        <v>-11.5</v>
      </c>
      <c r="Y174" s="62">
        <f>IFERROR(ROUND(V174*(1+Assumptions!$C$7)^5,0),"")</f>
        <v>0</v>
      </c>
      <c r="Z174" s="63" t="s">
        <v>153</v>
      </c>
      <c r="AA174" s="63" t="s">
        <v>154</v>
      </c>
      <c r="AB174" s="62">
        <v>90.2</v>
      </c>
      <c r="AC174" s="62">
        <v>85</v>
      </c>
      <c r="AD174">
        <v>0</v>
      </c>
      <c r="AE174" s="99" t="str">
        <f>IF(R174="","",IF(R174&gt;=Control!$D$4,"Y","N"))</f>
        <v>N</v>
      </c>
      <c r="AF174" s="99" t="str">
        <f>IF(S174="","",IF(M174&gt;=Control!$D$5,"Y","N"))</f>
        <v>Y</v>
      </c>
      <c r="AG174" s="99" t="str">
        <f>IF(T174="","",IF(AB174&lt;=Control!$D$10,"Y","N"))</f>
        <v>Y</v>
      </c>
      <c r="AI174" s="110" t="str">
        <f>IF(X174="","",IF(X174&gt;=Control!$D$9,"Y","N"))</f>
        <v>N</v>
      </c>
      <c r="AK174" s="40" t="str">
        <f>IFERROR(INDEX(Assumptions!$D$92:$D$115,MATCH(C174,Assumptions!$B$92:$B$115,0)),"Low")</f>
        <v>High</v>
      </c>
    </row>
    <row r="175" spans="2:37" x14ac:dyDescent="0.2">
      <c r="B175" s="62">
        <v>172</v>
      </c>
      <c r="C175" s="63" t="s">
        <v>161</v>
      </c>
      <c r="D175" s="63" t="s">
        <v>2041</v>
      </c>
      <c r="E175" s="62">
        <f>SUM(G175:I175)</f>
        <v>2</v>
      </c>
      <c r="F175" s="71">
        <f>SUMIFS('CBG Plants'!N:N,'CBG Plants'!F:F,D175,'CBG Plants'!L:L,"Completed")
+SUMIFS('CBG Plants'!N:N,'CBG Plants'!F:F,D175,'CBG Plants'!L:L,"Functional")+SUMIFS('CBG Plants'!N:N,'CBG Plants'!F:F,D175,'CBG Plants'!L:L,"Under Construction")+SUMIFS('CBG Plants'!N:N,'CBG Plants'!F:F,D175,'CBG Plants'!L:L,"Yet to start construction")</f>
        <v>9</v>
      </c>
      <c r="G175" s="62">
        <f>COUNTIFS('CBG Plants'!F:F,D175,'CBG Plants'!L:L,"Completed")
+COUNTIFS('CBG Plants'!F:F,D175,'CBG Plants'!L:L,"Functional")</f>
        <v>0</v>
      </c>
      <c r="H175" s="62">
        <f>COUNTIFS('CBG Plants'!F:F,D175,'CBG Plants'!L:L,"Under Construction")</f>
        <v>0</v>
      </c>
      <c r="I175" s="62">
        <f>COUNTIFS('CBG Plants'!F:F,D175,'CBG Plants'!L:L,"Yet to start construction")</f>
        <v>2</v>
      </c>
      <c r="J175" s="63" t="s">
        <v>2845</v>
      </c>
      <c r="K175" s="63" t="s">
        <v>2846</v>
      </c>
      <c r="L175" s="63"/>
      <c r="M175" s="62">
        <f t="shared" si="4"/>
        <v>250.995</v>
      </c>
      <c r="N175" s="62">
        <f t="shared" si="5"/>
        <v>250.995</v>
      </c>
      <c r="O175" s="62">
        <v>8.5500000000000007</v>
      </c>
      <c r="P175" s="62">
        <v>239.82</v>
      </c>
      <c r="Q175" s="62">
        <v>2.625</v>
      </c>
      <c r="R175" s="62">
        <f>IFERROR(U175-F175,"")</f>
        <v>-7.875</v>
      </c>
      <c r="S175" s="62">
        <f>IFERROR(T175*Assumptions!$C$4,"")</f>
        <v>37.5</v>
      </c>
      <c r="T175" s="62">
        <v>15</v>
      </c>
      <c r="U175" s="62">
        <f>IFERROR(S175*Assumptions!$C$5,"")+IFERROR(V175*Assumptions!$C$8*Assumptions!$C$5,"")</f>
        <v>1.125</v>
      </c>
      <c r="V175" s="62">
        <v>0</v>
      </c>
      <c r="W175" s="62">
        <f>IFERROR(ROUND(T175*(1+Assumptions!$C$7)^5,0),"")</f>
        <v>46</v>
      </c>
      <c r="X175" s="62">
        <f>IFERROR(ROUND(W175*Assumptions!$C$4*Assumptions!$C$6,4),"")+IFERROR(ROUND(Y175*Assumptions!$C$8*Assumptions!$C$6,4),"") - F175</f>
        <v>-3.25</v>
      </c>
      <c r="Y175" s="62">
        <f>IFERROR(ROUND(V175*(1+Assumptions!$C$7)^5,0),"")</f>
        <v>0</v>
      </c>
      <c r="Z175" s="63" t="s">
        <v>153</v>
      </c>
      <c r="AA175" s="63" t="s">
        <v>154</v>
      </c>
      <c r="AB175" s="62">
        <v>425.2</v>
      </c>
      <c r="AC175" s="62">
        <v>85</v>
      </c>
      <c r="AD175">
        <v>0</v>
      </c>
      <c r="AE175" s="99" t="str">
        <f>IF(R175="","",IF(R175&gt;=Control!$D$4,"Y","N"))</f>
        <v>N</v>
      </c>
      <c r="AF175" s="99" t="str">
        <f>IF(S175="","",IF(M175&gt;=Control!$D$5,"Y","N"))</f>
        <v>Y</v>
      </c>
      <c r="AG175" s="99" t="str">
        <f>IF(T175="","",IF(AB175&lt;=Control!$D$10,"Y","N"))</f>
        <v>Y</v>
      </c>
      <c r="AI175" s="110" t="str">
        <f>IF(X175="","",IF(X175&gt;=Control!$D$9,"Y","N"))</f>
        <v>N</v>
      </c>
      <c r="AK175" s="40" t="str">
        <f>IFERROR(INDEX(Assumptions!$D$92:$D$115,MATCH(C175,Assumptions!$B$92:$B$115,0)),"Low")</f>
        <v>High</v>
      </c>
    </row>
    <row r="176" spans="2:37" x14ac:dyDescent="0.2">
      <c r="B176" s="62">
        <v>173</v>
      </c>
      <c r="C176" s="63" t="s">
        <v>161</v>
      </c>
      <c r="D176" s="63" t="s">
        <v>2847</v>
      </c>
      <c r="E176" s="62">
        <f>SUM(G176:I176)</f>
        <v>0</v>
      </c>
      <c r="F176" s="71">
        <f>SUMIFS('CBG Plants'!N:N,'CBG Plants'!F:F,D176,'CBG Plants'!L:L,"Completed")
+SUMIFS('CBG Plants'!N:N,'CBG Plants'!F:F,D176,'CBG Plants'!L:L,"Functional")+SUMIFS('CBG Plants'!N:N,'CBG Plants'!F:F,D176,'CBG Plants'!L:L,"Under Construction")+SUMIFS('CBG Plants'!N:N,'CBG Plants'!F:F,D176,'CBG Plants'!L:L,"Yet to start construction")</f>
        <v>0</v>
      </c>
      <c r="G176" s="62">
        <f>COUNTIFS('CBG Plants'!F:F,D176,'CBG Plants'!L:L,"Completed")
+COUNTIFS('CBG Plants'!F:F,D176,'CBG Plants'!L:L,"Functional")</f>
        <v>0</v>
      </c>
      <c r="H176" s="62">
        <f>COUNTIFS('CBG Plants'!F:F,D176,'CBG Plants'!L:L,"Under Construction")</f>
        <v>0</v>
      </c>
      <c r="I176" s="62">
        <f>COUNTIFS('CBG Plants'!F:F,D176,'CBG Plants'!L:L,"Yet to start construction")</f>
        <v>0</v>
      </c>
      <c r="J176" s="63" t="s">
        <v>2845</v>
      </c>
      <c r="K176" s="63" t="s">
        <v>2846</v>
      </c>
      <c r="L176" s="63"/>
      <c r="M176" s="62">
        <f t="shared" si="4"/>
        <v>149.39999999999998</v>
      </c>
      <c r="N176" s="62">
        <f t="shared" si="5"/>
        <v>149.39999999999998</v>
      </c>
      <c r="O176" s="62">
        <v>58.05</v>
      </c>
      <c r="P176" s="62">
        <v>0</v>
      </c>
      <c r="Q176" s="62">
        <v>91.35</v>
      </c>
      <c r="R176" s="62">
        <f>IFERROR(U176-F176,"")</f>
        <v>0</v>
      </c>
      <c r="S176" s="62">
        <f>IFERROR(T176*Assumptions!$C$4,"")</f>
        <v>0</v>
      </c>
      <c r="T176" s="62">
        <v>0</v>
      </c>
      <c r="U176" s="62">
        <f>IFERROR(S176*Assumptions!$C$5,"")+IFERROR(V176*Assumptions!$C$8*Assumptions!$C$5,"")</f>
        <v>0</v>
      </c>
      <c r="V176" s="62">
        <v>0</v>
      </c>
      <c r="W176" s="62">
        <f>IFERROR(ROUND(T176*(1+Assumptions!$C$7)^5,0),"")</f>
        <v>0</v>
      </c>
      <c r="X176" s="62">
        <f>IFERROR(ROUND(W176*Assumptions!$C$4*Assumptions!$C$6,4),"")+IFERROR(ROUND(Y176*Assumptions!$C$8*Assumptions!$C$6,4),"") - F176</f>
        <v>0</v>
      </c>
      <c r="Y176" s="62">
        <f>IFERROR(ROUND(V176*(1+Assumptions!$C$7)^5,0),"")</f>
        <v>0</v>
      </c>
      <c r="Z176" s="63" t="s">
        <v>153</v>
      </c>
      <c r="AA176" s="63" t="s">
        <v>154</v>
      </c>
      <c r="AB176" s="62">
        <v>273.10000000000002</v>
      </c>
      <c r="AC176" s="62">
        <v>85</v>
      </c>
      <c r="AD176">
        <v>0</v>
      </c>
      <c r="AE176" s="99" t="str">
        <f>IF(R176="","",IF(R176&gt;=Control!$D$4,"Y","N"))</f>
        <v>N</v>
      </c>
      <c r="AF176" s="99" t="str">
        <f>IF(S176="","",IF(M176&gt;=Control!$D$5,"Y","N"))</f>
        <v>Y</v>
      </c>
      <c r="AG176" s="99" t="str">
        <f>IF(T176="","",IF(AB176&lt;=Control!$D$10,"Y","N"))</f>
        <v>Y</v>
      </c>
      <c r="AI176" s="110" t="str">
        <f>IF(X176="","",IF(X176&gt;=Control!$D$9,"Y","N"))</f>
        <v>N</v>
      </c>
      <c r="AK176" s="40" t="str">
        <f>IFERROR(INDEX(Assumptions!$D$92:$D$115,MATCH(C176,Assumptions!$B$92:$B$115,0)),"Low")</f>
        <v>High</v>
      </c>
    </row>
    <row r="177" spans="2:37" x14ac:dyDescent="0.2">
      <c r="B177" s="62">
        <v>174</v>
      </c>
      <c r="C177" s="63" t="s">
        <v>161</v>
      </c>
      <c r="D177" s="63" t="s">
        <v>2042</v>
      </c>
      <c r="E177" s="62">
        <f>SUM(G177:I177)</f>
        <v>2</v>
      </c>
      <c r="F177" s="71">
        <f>SUMIFS('CBG Plants'!N:N,'CBG Plants'!F:F,D177,'CBG Plants'!L:L,"Completed")
+SUMIFS('CBG Plants'!N:N,'CBG Plants'!F:F,D177,'CBG Plants'!L:L,"Functional")+SUMIFS('CBG Plants'!N:N,'CBG Plants'!F:F,D177,'CBG Plants'!L:L,"Under Construction")+SUMIFS('CBG Plants'!N:N,'CBG Plants'!F:F,D177,'CBG Plants'!L:L,"Yet to start construction")</f>
        <v>15.5</v>
      </c>
      <c r="G177" s="62">
        <f>COUNTIFS('CBG Plants'!F:F,D177,'CBG Plants'!L:L,"Completed")
+COUNTIFS('CBG Plants'!F:F,D177,'CBG Plants'!L:L,"Functional")</f>
        <v>0</v>
      </c>
      <c r="H177" s="62">
        <f>COUNTIFS('CBG Plants'!F:F,D177,'CBG Plants'!L:L,"Under Construction")</f>
        <v>1</v>
      </c>
      <c r="I177" s="62">
        <f>COUNTIFS('CBG Plants'!F:F,D177,'CBG Plants'!L:L,"Yet to start construction")</f>
        <v>1</v>
      </c>
      <c r="J177" s="63" t="s">
        <v>2848</v>
      </c>
      <c r="K177" s="63" t="s">
        <v>2849</v>
      </c>
      <c r="L177" s="63"/>
      <c r="M177" s="62">
        <f t="shared" si="4"/>
        <v>164.37</v>
      </c>
      <c r="N177" s="62">
        <f t="shared" si="5"/>
        <v>164.37</v>
      </c>
      <c r="O177" s="62">
        <v>8.5500000000000007</v>
      </c>
      <c r="P177" s="62">
        <v>155.82</v>
      </c>
      <c r="Q177" s="62">
        <v>0</v>
      </c>
      <c r="R177" s="62">
        <f>IFERROR(U177-F177,"")</f>
        <v>-15.2</v>
      </c>
      <c r="S177" s="62">
        <f>IFERROR(T177*Assumptions!$C$4,"")</f>
        <v>10</v>
      </c>
      <c r="T177" s="62">
        <v>4</v>
      </c>
      <c r="U177" s="62">
        <f>IFERROR(S177*Assumptions!$C$5,"")+IFERROR(V177*Assumptions!$C$8*Assumptions!$C$5,"")</f>
        <v>0.3</v>
      </c>
      <c r="V177" s="62">
        <v>0</v>
      </c>
      <c r="W177" s="62">
        <f>IFERROR(ROUND(T177*(1+Assumptions!$C$7)^5,0),"")</f>
        <v>12</v>
      </c>
      <c r="X177" s="62">
        <f>IFERROR(ROUND(W177*Assumptions!$C$4*Assumptions!$C$6,4),"")+IFERROR(ROUND(Y177*Assumptions!$C$8*Assumptions!$C$6,4),"") - F177</f>
        <v>-14</v>
      </c>
      <c r="Y177" s="62">
        <f>IFERROR(ROUND(V177*(1+Assumptions!$C$7)^5,0),"")</f>
        <v>0</v>
      </c>
      <c r="Z177" s="63" t="s">
        <v>153</v>
      </c>
      <c r="AA177" s="63" t="s">
        <v>154</v>
      </c>
      <c r="AB177" s="62">
        <v>311.8</v>
      </c>
      <c r="AC177" s="62">
        <v>85</v>
      </c>
      <c r="AD177">
        <v>0</v>
      </c>
      <c r="AE177" s="99" t="str">
        <f>IF(R177="","",IF(R177&gt;=Control!$D$4,"Y","N"))</f>
        <v>N</v>
      </c>
      <c r="AF177" s="99" t="str">
        <f>IF(S177="","",IF(M177&gt;=Control!$D$5,"Y","N"))</f>
        <v>Y</v>
      </c>
      <c r="AG177" s="99" t="str">
        <f>IF(T177="","",IF(AB177&lt;=Control!$D$10,"Y","N"))</f>
        <v>Y</v>
      </c>
      <c r="AI177" s="110" t="str">
        <f>IF(X177="","",IF(X177&gt;=Control!$D$9,"Y","N"))</f>
        <v>N</v>
      </c>
      <c r="AK177" s="40" t="str">
        <f>IFERROR(INDEX(Assumptions!$D$92:$D$115,MATCH(C177,Assumptions!$B$92:$B$115,0)),"Low")</f>
        <v>High</v>
      </c>
    </row>
    <row r="178" spans="2:37" x14ac:dyDescent="0.2">
      <c r="B178" s="62">
        <v>175</v>
      </c>
      <c r="C178" s="63" t="s">
        <v>161</v>
      </c>
      <c r="D178" s="63" t="s">
        <v>2043</v>
      </c>
      <c r="E178" s="62">
        <f>SUM(G178:I178)</f>
        <v>0</v>
      </c>
      <c r="F178" s="71">
        <f>SUMIFS('CBG Plants'!N:N,'CBG Plants'!F:F,D178,'CBG Plants'!L:L,"Completed")
+SUMIFS('CBG Plants'!N:N,'CBG Plants'!F:F,D178,'CBG Plants'!L:L,"Functional")+SUMIFS('CBG Plants'!N:N,'CBG Plants'!F:F,D178,'CBG Plants'!L:L,"Under Construction")+SUMIFS('CBG Plants'!N:N,'CBG Plants'!F:F,D178,'CBG Plants'!L:L,"Yet to start construction")</f>
        <v>0</v>
      </c>
      <c r="G178" s="62">
        <f>COUNTIFS('CBG Plants'!F:F,D178,'CBG Plants'!L:L,"Completed")
+COUNTIFS('CBG Plants'!F:F,D178,'CBG Plants'!L:L,"Functional")</f>
        <v>0</v>
      </c>
      <c r="H178" s="62">
        <f>COUNTIFS('CBG Plants'!F:F,D178,'CBG Plants'!L:L,"Under Construction")</f>
        <v>0</v>
      </c>
      <c r="I178" s="62">
        <f>COUNTIFS('CBG Plants'!F:F,D178,'CBG Plants'!L:L,"Yet to start construction")</f>
        <v>0</v>
      </c>
      <c r="J178" s="63" t="s">
        <v>2850</v>
      </c>
      <c r="K178" s="63" t="s">
        <v>2851</v>
      </c>
      <c r="L178" s="63" t="s">
        <v>2852</v>
      </c>
      <c r="M178" s="62">
        <f t="shared" si="4"/>
        <v>434.32499999999999</v>
      </c>
      <c r="N178" s="62">
        <f t="shared" si="5"/>
        <v>445.27499999999998</v>
      </c>
      <c r="O178" s="62">
        <v>122.4</v>
      </c>
      <c r="P178" s="62">
        <v>0</v>
      </c>
      <c r="Q178" s="62">
        <v>322.875</v>
      </c>
      <c r="R178" s="62">
        <f>IFERROR(U178-F178,"")</f>
        <v>5.6293159499999996</v>
      </c>
      <c r="S178" s="62">
        <f>IFERROR(T178*Assumptions!$C$4,"")</f>
        <v>160</v>
      </c>
      <c r="T178" s="62">
        <v>64</v>
      </c>
      <c r="U178" s="62">
        <f>IFERROR(S178*Assumptions!$C$5,"")+IFERROR(V178*Assumptions!$C$8*Assumptions!$C$5,"")</f>
        <v>5.6293159499999996</v>
      </c>
      <c r="V178" s="62">
        <v>82519</v>
      </c>
      <c r="W178" s="62">
        <f>IFERROR(ROUND(T178*(1+Assumptions!$C$7)^5,0),"")</f>
        <v>195</v>
      </c>
      <c r="X178" s="62">
        <f>IFERROR(ROUND(W178*Assumptions!$C$4*Assumptions!$C$6,4),"")+IFERROR(ROUND(Y178*Assumptions!$C$8*Assumptions!$C$6,4),"") - F178</f>
        <v>28.5931</v>
      </c>
      <c r="Y178" s="62">
        <f>IFERROR(ROUND(V178*(1+Assumptions!$C$7)^5,0),"")</f>
        <v>251828</v>
      </c>
      <c r="Z178" s="63" t="s">
        <v>153</v>
      </c>
      <c r="AA178" s="63" t="s">
        <v>154</v>
      </c>
      <c r="AB178" s="62">
        <v>189.2</v>
      </c>
      <c r="AC178" s="62">
        <v>85</v>
      </c>
      <c r="AD178">
        <v>30</v>
      </c>
      <c r="AE178" s="99" t="str">
        <f>IF(R178="","",IF(R178&gt;=Control!$D$4,"Y","N"))</f>
        <v>Y</v>
      </c>
      <c r="AF178" s="99" t="str">
        <f>IF(S178="","",IF(M178&gt;=Control!$D$5,"Y","N"))</f>
        <v>Y</v>
      </c>
      <c r="AG178" s="99" t="str">
        <f>IF(T178="","",IF(AB178&lt;=Control!$D$10,"Y","N"))</f>
        <v>Y</v>
      </c>
      <c r="AI178" s="110" t="str">
        <f>IF(X178="","",IF(X178&gt;=Control!$D$9,"Y","N"))</f>
        <v>Y</v>
      </c>
      <c r="AK178" s="40" t="str">
        <f>IFERROR(INDEX(Assumptions!$D$92:$D$115,MATCH(C178,Assumptions!$B$92:$B$115,0)),"Low")</f>
        <v>High</v>
      </c>
    </row>
    <row r="179" spans="2:37" x14ac:dyDescent="0.2">
      <c r="B179" s="62">
        <v>176</v>
      </c>
      <c r="C179" s="63" t="s">
        <v>161</v>
      </c>
      <c r="D179" s="63" t="s">
        <v>2044</v>
      </c>
      <c r="E179" s="62">
        <f>SUM(G179:I179)</f>
        <v>0</v>
      </c>
      <c r="F179" s="71">
        <f>SUMIFS('CBG Plants'!N:N,'CBG Plants'!F:F,D179,'CBG Plants'!L:L,"Completed")
+SUMIFS('CBG Plants'!N:N,'CBG Plants'!F:F,D179,'CBG Plants'!L:L,"Functional")+SUMIFS('CBG Plants'!N:N,'CBG Plants'!F:F,D179,'CBG Plants'!L:L,"Under Construction")+SUMIFS('CBG Plants'!N:N,'CBG Plants'!F:F,D179,'CBG Plants'!L:L,"Yet to start construction")</f>
        <v>0</v>
      </c>
      <c r="G179" s="62">
        <f>COUNTIFS('CBG Plants'!F:F,D179,'CBG Plants'!L:L,"Completed")
+COUNTIFS('CBG Plants'!F:F,D179,'CBG Plants'!L:L,"Functional")</f>
        <v>0</v>
      </c>
      <c r="H179" s="62">
        <f>COUNTIFS('CBG Plants'!F:F,D179,'CBG Plants'!L:L,"Under Construction")</f>
        <v>0</v>
      </c>
      <c r="I179" s="62">
        <f>COUNTIFS('CBG Plants'!F:F,D179,'CBG Plants'!L:L,"Yet to start construction")</f>
        <v>0</v>
      </c>
      <c r="J179" s="63" t="s">
        <v>2853</v>
      </c>
      <c r="K179" s="63" t="s">
        <v>2854</v>
      </c>
      <c r="L179" s="63" t="s">
        <v>2855</v>
      </c>
      <c r="M179" s="62">
        <f t="shared" si="4"/>
        <v>-76.050000000000011</v>
      </c>
      <c r="N179" s="62">
        <f t="shared" si="5"/>
        <v>27.975000000000001</v>
      </c>
      <c r="O179" s="62">
        <v>14.85</v>
      </c>
      <c r="P179" s="62">
        <v>0</v>
      </c>
      <c r="Q179" s="62">
        <v>13.125</v>
      </c>
      <c r="R179" s="62">
        <f>IFERROR(U179-F179,"")</f>
        <v>1.9127076000000001</v>
      </c>
      <c r="S179" s="62">
        <f>IFERROR(T179*Assumptions!$C$4,"")</f>
        <v>62.5</v>
      </c>
      <c r="T179" s="62">
        <v>25</v>
      </c>
      <c r="U179" s="62">
        <f>IFERROR(S179*Assumptions!$C$5,"")+IFERROR(V179*Assumptions!$C$8*Assumptions!$C$5,"")</f>
        <v>1.9127076000000001</v>
      </c>
      <c r="V179" s="62">
        <v>3752</v>
      </c>
      <c r="W179" s="62">
        <f>IFERROR(ROUND(T179*(1+Assumptions!$C$7)^5,0),"")</f>
        <v>76</v>
      </c>
      <c r="X179" s="62">
        <f>IFERROR(ROUND(W179*Assumptions!$C$4*Assumptions!$C$6,4),"")+IFERROR(ROUND(Y179*Assumptions!$C$8*Assumptions!$C$6,4),"") - F179</f>
        <v>9.6918000000000006</v>
      </c>
      <c r="Y179" s="62">
        <f>IFERROR(ROUND(V179*(1+Assumptions!$C$7)^5,0),"")</f>
        <v>11450</v>
      </c>
      <c r="Z179" s="63" t="s">
        <v>153</v>
      </c>
      <c r="AA179" s="63" t="s">
        <v>154</v>
      </c>
      <c r="AB179" s="62">
        <v>15.2</v>
      </c>
      <c r="AC179" s="62">
        <v>85</v>
      </c>
      <c r="AD179">
        <v>285</v>
      </c>
      <c r="AE179" s="99" t="str">
        <f>IF(R179="","",IF(R179&gt;=Control!$D$4,"Y","N"))</f>
        <v>N</v>
      </c>
      <c r="AF179" s="99" t="str">
        <f>IF(S179="","",IF(M179&gt;=Control!$D$5,"Y","N"))</f>
        <v>N</v>
      </c>
      <c r="AG179" s="99" t="str">
        <f>IF(T179="","",IF(AB179&lt;=Control!$D$10,"Y","N"))</f>
        <v>Y</v>
      </c>
      <c r="AI179" s="110" t="str">
        <f>IF(X179="","",IF(X179&gt;=Control!$D$9,"Y","N"))</f>
        <v>N</v>
      </c>
      <c r="AK179" s="40" t="str">
        <f>IFERROR(INDEX(Assumptions!$D$92:$D$115,MATCH(C179,Assumptions!$B$92:$B$115,0)),"Low")</f>
        <v>High</v>
      </c>
    </row>
    <row r="180" spans="2:37" x14ac:dyDescent="0.2">
      <c r="B180" s="62">
        <v>177</v>
      </c>
      <c r="C180" s="63" t="s">
        <v>161</v>
      </c>
      <c r="D180" s="63" t="s">
        <v>2045</v>
      </c>
      <c r="E180" s="62">
        <f>SUM(G180:I180)</f>
        <v>4</v>
      </c>
      <c r="F180" s="71">
        <f>SUMIFS('CBG Plants'!N:N,'CBG Plants'!F:F,D180,'CBG Plants'!L:L,"Completed")
+SUMIFS('CBG Plants'!N:N,'CBG Plants'!F:F,D180,'CBG Plants'!L:L,"Functional")+SUMIFS('CBG Plants'!N:N,'CBG Plants'!F:F,D180,'CBG Plants'!L:L,"Under Construction")+SUMIFS('CBG Plants'!N:N,'CBG Plants'!F:F,D180,'CBG Plants'!L:L,"Yet to start construction")</f>
        <v>21.8</v>
      </c>
      <c r="G180" s="62">
        <f>COUNTIFS('CBG Plants'!F:F,D180,'CBG Plants'!L:L,"Completed")
+COUNTIFS('CBG Plants'!F:F,D180,'CBG Plants'!L:L,"Functional")</f>
        <v>1</v>
      </c>
      <c r="H180" s="62">
        <f>COUNTIFS('CBG Plants'!F:F,D180,'CBG Plants'!L:L,"Under Construction")</f>
        <v>0</v>
      </c>
      <c r="I180" s="62">
        <f>COUNTIFS('CBG Plants'!F:F,D180,'CBG Plants'!L:L,"Yet to start construction")</f>
        <v>3</v>
      </c>
      <c r="J180" s="63" t="s">
        <v>2856</v>
      </c>
      <c r="K180" s="63" t="s">
        <v>2857</v>
      </c>
      <c r="L180" s="63" t="s">
        <v>2858</v>
      </c>
      <c r="M180" s="62">
        <f t="shared" si="4"/>
        <v>104.925</v>
      </c>
      <c r="N180" s="62">
        <f t="shared" si="5"/>
        <v>107.11499999999999</v>
      </c>
      <c r="O180" s="62">
        <v>45.9</v>
      </c>
      <c r="P180" s="62">
        <v>2.94</v>
      </c>
      <c r="Q180" s="62">
        <v>58.274999999999999</v>
      </c>
      <c r="R180" s="62">
        <f>IFERROR(U180-F180,"")</f>
        <v>-16.326979700000003</v>
      </c>
      <c r="S180" s="62">
        <f>IFERROR(T180*Assumptions!$C$4,"")</f>
        <v>142.5</v>
      </c>
      <c r="T180" s="62">
        <v>57</v>
      </c>
      <c r="U180" s="62">
        <f>IFERROR(S180*Assumptions!$C$5,"")+IFERROR(V180*Assumptions!$C$8*Assumptions!$C$5,"")</f>
        <v>5.4730202999999999</v>
      </c>
      <c r="V180" s="62">
        <v>119206</v>
      </c>
      <c r="W180" s="62">
        <f>IFERROR(ROUND(T180*(1+Assumptions!$C$7)^5,0),"")</f>
        <v>174</v>
      </c>
      <c r="X180" s="62">
        <f>IFERROR(ROUND(W180*Assumptions!$C$4*Assumptions!$C$6,4),"")+IFERROR(ROUND(Y180*Assumptions!$C$8*Assumptions!$C$6,4),"") - F180</f>
        <v>6.0433999999999983</v>
      </c>
      <c r="Y180" s="62">
        <f>IFERROR(ROUND(V180*(1+Assumptions!$C$7)^5,0),"")</f>
        <v>363788</v>
      </c>
      <c r="Z180" s="63" t="s">
        <v>153</v>
      </c>
      <c r="AA180" s="63" t="s">
        <v>154</v>
      </c>
      <c r="AB180" s="62">
        <v>192.9</v>
      </c>
      <c r="AC180" s="62">
        <v>85</v>
      </c>
      <c r="AD180">
        <v>6</v>
      </c>
      <c r="AE180" s="99" t="str">
        <f>IF(R180="","",IF(R180&gt;=Control!$D$4,"Y","N"))</f>
        <v>N</v>
      </c>
      <c r="AF180" s="99" t="str">
        <f>IF(S180="","",IF(M180&gt;=Control!$D$5,"Y","N"))</f>
        <v>Y</v>
      </c>
      <c r="AG180" s="99" t="str">
        <f>IF(T180="","",IF(AB180&lt;=Control!$D$10,"Y","N"))</f>
        <v>Y</v>
      </c>
      <c r="AI180" s="110" t="str">
        <f>IF(X180="","",IF(X180&gt;=Control!$D$9,"Y","N"))</f>
        <v>N</v>
      </c>
      <c r="AK180" s="40" t="str">
        <f>IFERROR(INDEX(Assumptions!$D$92:$D$115,MATCH(C180,Assumptions!$B$92:$B$115,0)),"Low")</f>
        <v>High</v>
      </c>
    </row>
    <row r="181" spans="2:37" x14ac:dyDescent="0.2">
      <c r="B181" s="62">
        <v>178</v>
      </c>
      <c r="C181" s="63" t="s">
        <v>161</v>
      </c>
      <c r="D181" s="63" t="s">
        <v>2859</v>
      </c>
      <c r="E181" s="62">
        <f>SUM(G181:I181)</f>
        <v>0</v>
      </c>
      <c r="F181" s="71">
        <f>SUMIFS('CBG Plants'!N:N,'CBG Plants'!F:F,D181,'CBG Plants'!L:L,"Completed")
+SUMIFS('CBG Plants'!N:N,'CBG Plants'!F:F,D181,'CBG Plants'!L:L,"Functional")+SUMIFS('CBG Plants'!N:N,'CBG Plants'!F:F,D181,'CBG Plants'!L:L,"Under Construction")+SUMIFS('CBG Plants'!N:N,'CBG Plants'!F:F,D181,'CBG Plants'!L:L,"Yet to start construction")</f>
        <v>0</v>
      </c>
      <c r="G181" s="62">
        <f>COUNTIFS('CBG Plants'!F:F,D181,'CBG Plants'!L:L,"Completed")
+COUNTIFS('CBG Plants'!F:F,D181,'CBG Plants'!L:L,"Functional")</f>
        <v>0</v>
      </c>
      <c r="H181" s="62">
        <f>COUNTIFS('CBG Plants'!F:F,D181,'CBG Plants'!L:L,"Under Construction")</f>
        <v>0</v>
      </c>
      <c r="I181" s="62">
        <f>COUNTIFS('CBG Plants'!F:F,D181,'CBG Plants'!L:L,"Yet to start construction")</f>
        <v>0</v>
      </c>
      <c r="J181" s="63"/>
      <c r="K181" s="63"/>
      <c r="L181" s="63"/>
      <c r="M181" s="62">
        <f t="shared" si="4"/>
        <v>203.7</v>
      </c>
      <c r="N181" s="62">
        <f t="shared" si="5"/>
        <v>203.7</v>
      </c>
      <c r="O181" s="62">
        <v>0</v>
      </c>
      <c r="P181" s="62">
        <v>178.5</v>
      </c>
      <c r="Q181" s="62">
        <v>25.2</v>
      </c>
      <c r="R181" s="62">
        <f>IFERROR(U181-F181,"")</f>
        <v>0</v>
      </c>
      <c r="S181" s="62">
        <f>IFERROR(T181*Assumptions!$C$4,"")</f>
        <v>0</v>
      </c>
      <c r="T181" s="62">
        <v>0</v>
      </c>
      <c r="U181" s="62">
        <f>IFERROR(S181*Assumptions!$C$5,"")+IFERROR(V181*Assumptions!$C$8*Assumptions!$C$5,"")</f>
        <v>0</v>
      </c>
      <c r="V181" s="62">
        <v>0</v>
      </c>
      <c r="W181" s="62">
        <f>IFERROR(ROUND(T181*(1+Assumptions!$C$7)^5,0),"")</f>
        <v>0</v>
      </c>
      <c r="X181" s="62">
        <f>IFERROR(ROUND(W181*Assumptions!$C$4*Assumptions!$C$6,4),"")+IFERROR(ROUND(Y181*Assumptions!$C$8*Assumptions!$C$6,4),"") - F181</f>
        <v>0</v>
      </c>
      <c r="Y181" s="62">
        <f>IFERROR(ROUND(V181*(1+Assumptions!$C$7)^5,0),"")</f>
        <v>0</v>
      </c>
      <c r="Z181" s="63" t="s">
        <v>153</v>
      </c>
      <c r="AA181" s="63" t="s">
        <v>154</v>
      </c>
      <c r="AB181" s="62">
        <v>284.7</v>
      </c>
      <c r="AC181" s="62">
        <v>85</v>
      </c>
      <c r="AD181">
        <v>0</v>
      </c>
      <c r="AE181" s="99" t="str">
        <f>IF(R181="","",IF(R181&gt;=Control!$D$4,"Y","N"))</f>
        <v>N</v>
      </c>
      <c r="AF181" s="99" t="str">
        <f>IF(S181="","",IF(M181&gt;=Control!$D$5,"Y","N"))</f>
        <v>Y</v>
      </c>
      <c r="AG181" s="99" t="str">
        <f>IF(T181="","",IF(AB181&lt;=Control!$D$10,"Y","N"))</f>
        <v>Y</v>
      </c>
      <c r="AI181" s="110" t="str">
        <f>IF(X181="","",IF(X181&gt;=Control!$D$9,"Y","N"))</f>
        <v>N</v>
      </c>
      <c r="AK181" s="40" t="str">
        <f>IFERROR(INDEX(Assumptions!$D$92:$D$115,MATCH(C181,Assumptions!$B$92:$B$115,0)),"Low")</f>
        <v>High</v>
      </c>
    </row>
    <row r="182" spans="2:37" x14ac:dyDescent="0.2">
      <c r="B182" s="62">
        <v>179</v>
      </c>
      <c r="C182" s="63" t="s">
        <v>161</v>
      </c>
      <c r="D182" s="63" t="s">
        <v>2860</v>
      </c>
      <c r="E182" s="62">
        <f>SUM(G182:I182)</f>
        <v>0</v>
      </c>
      <c r="F182" s="71">
        <f>SUMIFS('CBG Plants'!N:N,'CBG Plants'!F:F,D182,'CBG Plants'!L:L,"Completed")
+SUMIFS('CBG Plants'!N:N,'CBG Plants'!F:F,D182,'CBG Plants'!L:L,"Functional")+SUMIFS('CBG Plants'!N:N,'CBG Plants'!F:F,D182,'CBG Plants'!L:L,"Under Construction")+SUMIFS('CBG Plants'!N:N,'CBG Plants'!F:F,D182,'CBG Plants'!L:L,"Yet to start construction")</f>
        <v>0</v>
      </c>
      <c r="G182" s="62">
        <f>COUNTIFS('CBG Plants'!F:F,D182,'CBG Plants'!L:L,"Completed")
+COUNTIFS('CBG Plants'!F:F,D182,'CBG Plants'!L:L,"Functional")</f>
        <v>0</v>
      </c>
      <c r="H182" s="62">
        <f>COUNTIFS('CBG Plants'!F:F,D182,'CBG Plants'!L:L,"Under Construction")</f>
        <v>0</v>
      </c>
      <c r="I182" s="62">
        <f>COUNTIFS('CBG Plants'!F:F,D182,'CBG Plants'!L:L,"Yet to start construction")</f>
        <v>0</v>
      </c>
      <c r="J182" s="63"/>
      <c r="K182" s="63"/>
      <c r="L182" s="63"/>
      <c r="M182" s="62">
        <f t="shared" si="4"/>
        <v>280.27499999999998</v>
      </c>
      <c r="N182" s="62">
        <f t="shared" si="5"/>
        <v>280.27499999999998</v>
      </c>
      <c r="O182" s="62">
        <v>0.45</v>
      </c>
      <c r="P182" s="62">
        <v>273</v>
      </c>
      <c r="Q182" s="62">
        <v>6.8250000000000002</v>
      </c>
      <c r="R182" s="62">
        <f>IFERROR(U182-F182,"")</f>
        <v>0</v>
      </c>
      <c r="S182" s="62">
        <f>IFERROR(T182*Assumptions!$C$4,"")</f>
        <v>0</v>
      </c>
      <c r="T182" s="62">
        <v>0</v>
      </c>
      <c r="U182" s="62">
        <f>IFERROR(S182*Assumptions!$C$5,"")+IFERROR(V182*Assumptions!$C$8*Assumptions!$C$5,"")</f>
        <v>0</v>
      </c>
      <c r="V182" s="62">
        <v>0</v>
      </c>
      <c r="W182" s="62">
        <f>IFERROR(ROUND(T182*(1+Assumptions!$C$7)^5,0),"")</f>
        <v>0</v>
      </c>
      <c r="X182" s="62">
        <f>IFERROR(ROUND(W182*Assumptions!$C$4*Assumptions!$C$6,4),"")+IFERROR(ROUND(Y182*Assumptions!$C$8*Assumptions!$C$6,4),"") - F182</f>
        <v>0</v>
      </c>
      <c r="Y182" s="62">
        <f>IFERROR(ROUND(V182*(1+Assumptions!$C$7)^5,0),"")</f>
        <v>0</v>
      </c>
      <c r="Z182" s="63" t="s">
        <v>153</v>
      </c>
      <c r="AA182" s="63" t="s">
        <v>154</v>
      </c>
      <c r="AB182" s="62">
        <v>436</v>
      </c>
      <c r="AC182" s="62">
        <v>85</v>
      </c>
      <c r="AD182">
        <v>0</v>
      </c>
      <c r="AE182" s="99" t="str">
        <f>IF(R182="","",IF(R182&gt;=Control!$D$4,"Y","N"))</f>
        <v>N</v>
      </c>
      <c r="AF182" s="99" t="str">
        <f>IF(S182="","",IF(M182&gt;=Control!$D$5,"Y","N"))</f>
        <v>Y</v>
      </c>
      <c r="AG182" s="99" t="str">
        <f>IF(T182="","",IF(AB182&lt;=Control!$D$10,"Y","N"))</f>
        <v>Y</v>
      </c>
      <c r="AI182" s="110" t="str">
        <f>IF(X182="","",IF(X182&gt;=Control!$D$9,"Y","N"))</f>
        <v>N</v>
      </c>
      <c r="AK182" s="40" t="str">
        <f>IFERROR(INDEX(Assumptions!$D$92:$D$115,MATCH(C182,Assumptions!$B$92:$B$115,0)),"Low")</f>
        <v>High</v>
      </c>
    </row>
    <row r="183" spans="2:37" x14ac:dyDescent="0.2">
      <c r="B183" s="62">
        <v>180</v>
      </c>
      <c r="C183" s="63" t="s">
        <v>161</v>
      </c>
      <c r="D183" s="63" t="s">
        <v>2046</v>
      </c>
      <c r="E183" s="62">
        <f>SUM(G183:I183)</f>
        <v>2</v>
      </c>
      <c r="F183" s="71">
        <f>SUMIFS('CBG Plants'!N:N,'CBG Plants'!F:F,D183,'CBG Plants'!L:L,"Completed")
+SUMIFS('CBG Plants'!N:N,'CBG Plants'!F:F,D183,'CBG Plants'!L:L,"Functional")+SUMIFS('CBG Plants'!N:N,'CBG Plants'!F:F,D183,'CBG Plants'!L:L,"Under Construction")+SUMIFS('CBG Plants'!N:N,'CBG Plants'!F:F,D183,'CBG Plants'!L:L,"Yet to start construction")</f>
        <v>19</v>
      </c>
      <c r="G183" s="62">
        <f>COUNTIFS('CBG Plants'!F:F,D183,'CBG Plants'!L:L,"Completed")
+COUNTIFS('CBG Plants'!F:F,D183,'CBG Plants'!L:L,"Functional")</f>
        <v>0</v>
      </c>
      <c r="H183" s="62">
        <f>COUNTIFS('CBG Plants'!F:F,D183,'CBG Plants'!L:L,"Under Construction")</f>
        <v>2</v>
      </c>
      <c r="I183" s="62">
        <f>COUNTIFS('CBG Plants'!F:F,D183,'CBG Plants'!L:L,"Yet to start construction")</f>
        <v>0</v>
      </c>
      <c r="J183" s="63" t="s">
        <v>2861</v>
      </c>
      <c r="K183" s="63" t="s">
        <v>2862</v>
      </c>
      <c r="L183" s="63"/>
      <c r="M183" s="62">
        <f t="shared" si="4"/>
        <v>30.375</v>
      </c>
      <c r="N183" s="62">
        <f t="shared" si="5"/>
        <v>30.375</v>
      </c>
      <c r="O183" s="62">
        <v>28.8</v>
      </c>
      <c r="P183" s="62">
        <v>0</v>
      </c>
      <c r="Q183" s="62">
        <v>1.575</v>
      </c>
      <c r="R183" s="62">
        <f>IFERROR(U183-F183,"")</f>
        <v>-18.55</v>
      </c>
      <c r="S183" s="62">
        <f>IFERROR(T183*Assumptions!$C$4,"")</f>
        <v>15</v>
      </c>
      <c r="T183" s="62">
        <v>6</v>
      </c>
      <c r="U183" s="62">
        <f>IFERROR(S183*Assumptions!$C$5,"")+IFERROR(V183*Assumptions!$C$8*Assumptions!$C$5,"")</f>
        <v>0.44999999999999996</v>
      </c>
      <c r="V183" s="62">
        <v>0</v>
      </c>
      <c r="W183" s="62">
        <f>IFERROR(ROUND(T183*(1+Assumptions!$C$7)^5,0),"")</f>
        <v>18</v>
      </c>
      <c r="X183" s="62">
        <f>IFERROR(ROUND(W183*Assumptions!$C$4*Assumptions!$C$6,4),"")+IFERROR(ROUND(Y183*Assumptions!$C$8*Assumptions!$C$6,4),"") - F183</f>
        <v>-16.75</v>
      </c>
      <c r="Y183" s="62">
        <f>IFERROR(ROUND(V183*(1+Assumptions!$C$7)^5,0),"")</f>
        <v>0</v>
      </c>
      <c r="Z183" s="63" t="s">
        <v>153</v>
      </c>
      <c r="AA183" s="63" t="s">
        <v>154</v>
      </c>
      <c r="AB183" s="62">
        <v>200.1</v>
      </c>
      <c r="AC183" s="62">
        <v>85</v>
      </c>
      <c r="AD183">
        <v>0</v>
      </c>
      <c r="AE183" s="99" t="str">
        <f>IF(R183="","",IF(R183&gt;=Control!$D$4,"Y","N"))</f>
        <v>N</v>
      </c>
      <c r="AF183" s="99" t="str">
        <f>IF(S183="","",IF(M183&gt;=Control!$D$5,"Y","N"))</f>
        <v>N</v>
      </c>
      <c r="AG183" s="99" t="str">
        <f>IF(T183="","",IF(AB183&lt;=Control!$D$10,"Y","N"))</f>
        <v>Y</v>
      </c>
      <c r="AI183" s="110" t="str">
        <f>IF(X183="","",IF(X183&gt;=Control!$D$9,"Y","N"))</f>
        <v>N</v>
      </c>
      <c r="AK183" s="40" t="str">
        <f>IFERROR(INDEX(Assumptions!$D$92:$D$115,MATCH(C183,Assumptions!$B$92:$B$115,0)),"Low")</f>
        <v>High</v>
      </c>
    </row>
    <row r="184" spans="2:37" x14ac:dyDescent="0.2">
      <c r="B184" s="62">
        <v>181</v>
      </c>
      <c r="C184" s="63" t="s">
        <v>161</v>
      </c>
      <c r="D184" s="63" t="s">
        <v>2047</v>
      </c>
      <c r="E184" s="62">
        <f>SUM(G184:I184)</f>
        <v>3</v>
      </c>
      <c r="F184" s="71">
        <f>SUMIFS('CBG Plants'!N:N,'CBG Plants'!F:F,D184,'CBG Plants'!L:L,"Completed")
+SUMIFS('CBG Plants'!N:N,'CBG Plants'!F:F,D184,'CBG Plants'!L:L,"Functional")+SUMIFS('CBG Plants'!N:N,'CBG Plants'!F:F,D184,'CBG Plants'!L:L,"Under Construction")+SUMIFS('CBG Plants'!N:N,'CBG Plants'!F:F,D184,'CBG Plants'!L:L,"Yet to start construction")</f>
        <v>10.5</v>
      </c>
      <c r="G184" s="62">
        <f>COUNTIFS('CBG Plants'!F:F,D184,'CBG Plants'!L:L,"Completed")
+COUNTIFS('CBG Plants'!F:F,D184,'CBG Plants'!L:L,"Functional")</f>
        <v>0</v>
      </c>
      <c r="H184" s="62">
        <f>COUNTIFS('CBG Plants'!F:F,D184,'CBG Plants'!L:L,"Under Construction")</f>
        <v>0</v>
      </c>
      <c r="I184" s="62">
        <f>COUNTIFS('CBG Plants'!F:F,D184,'CBG Plants'!L:L,"Yet to start construction")</f>
        <v>3</v>
      </c>
      <c r="J184" s="63" t="s">
        <v>2863</v>
      </c>
      <c r="K184" s="63" t="s">
        <v>2864</v>
      </c>
      <c r="L184" s="63" t="s">
        <v>2865</v>
      </c>
      <c r="M184" s="62">
        <f t="shared" si="4"/>
        <v>464.25</v>
      </c>
      <c r="N184" s="62">
        <f t="shared" si="5"/>
        <v>464.25</v>
      </c>
      <c r="O184" s="62">
        <v>62.1</v>
      </c>
      <c r="P184" s="62">
        <v>0</v>
      </c>
      <c r="Q184" s="62">
        <v>402.15</v>
      </c>
      <c r="R184" s="62">
        <f>IFERROR(U184-F184,"")</f>
        <v>-10.199999999999999</v>
      </c>
      <c r="S184" s="62">
        <f>IFERROR(T184*Assumptions!$C$4,"")</f>
        <v>10</v>
      </c>
      <c r="T184" s="62">
        <v>4</v>
      </c>
      <c r="U184" s="62">
        <f>IFERROR(S184*Assumptions!$C$5,"")+IFERROR(V184*Assumptions!$C$8*Assumptions!$C$5,"")</f>
        <v>0.3</v>
      </c>
      <c r="V184" s="62">
        <v>0</v>
      </c>
      <c r="W184" s="62">
        <f>IFERROR(ROUND(T184*(1+Assumptions!$C$7)^5,0),"")</f>
        <v>12</v>
      </c>
      <c r="X184" s="62">
        <f>IFERROR(ROUND(W184*Assumptions!$C$4*Assumptions!$C$6,4),"")+IFERROR(ROUND(Y184*Assumptions!$C$8*Assumptions!$C$6,4),"") - F184</f>
        <v>-9</v>
      </c>
      <c r="Y184" s="62">
        <f>IFERROR(ROUND(V184*(1+Assumptions!$C$7)^5,0),"")</f>
        <v>0</v>
      </c>
      <c r="Z184" s="63" t="s">
        <v>153</v>
      </c>
      <c r="AA184" s="63" t="s">
        <v>154</v>
      </c>
      <c r="AB184" s="62">
        <v>283.60000000000002</v>
      </c>
      <c r="AC184" s="62">
        <v>85</v>
      </c>
      <c r="AD184">
        <v>0</v>
      </c>
      <c r="AE184" s="99" t="str">
        <f>IF(R184="","",IF(R184&gt;=Control!$D$4,"Y","N"))</f>
        <v>N</v>
      </c>
      <c r="AF184" s="99" t="str">
        <f>IF(S184="","",IF(M184&gt;=Control!$D$5,"Y","N"))</f>
        <v>Y</v>
      </c>
      <c r="AG184" s="99" t="str">
        <f>IF(T184="","",IF(AB184&lt;=Control!$D$10,"Y","N"))</f>
        <v>Y</v>
      </c>
      <c r="AI184" s="110" t="str">
        <f>IF(X184="","",IF(X184&gt;=Control!$D$9,"Y","N"))</f>
        <v>N</v>
      </c>
      <c r="AK184" s="40" t="str">
        <f>IFERROR(INDEX(Assumptions!$D$92:$D$115,MATCH(C184,Assumptions!$B$92:$B$115,0)),"Low")</f>
        <v>High</v>
      </c>
    </row>
    <row r="185" spans="2:37" x14ac:dyDescent="0.2">
      <c r="B185" s="62">
        <v>182</v>
      </c>
      <c r="C185" s="63" t="s">
        <v>161</v>
      </c>
      <c r="D185" s="63" t="s">
        <v>2048</v>
      </c>
      <c r="E185" s="62">
        <f>SUM(G185:I185)</f>
        <v>1</v>
      </c>
      <c r="F185" s="71">
        <f>SUMIFS('CBG Plants'!N:N,'CBG Plants'!F:F,D185,'CBG Plants'!L:L,"Completed")
+SUMIFS('CBG Plants'!N:N,'CBG Plants'!F:F,D185,'CBG Plants'!L:L,"Functional")+SUMIFS('CBG Plants'!N:N,'CBG Plants'!F:F,D185,'CBG Plants'!L:L,"Under Construction")+SUMIFS('CBG Plants'!N:N,'CBG Plants'!F:F,D185,'CBG Plants'!L:L,"Yet to start construction")</f>
        <v>4</v>
      </c>
      <c r="G185" s="62">
        <f>COUNTIFS('CBG Plants'!F:F,D185,'CBG Plants'!L:L,"Completed")
+COUNTIFS('CBG Plants'!F:F,D185,'CBG Plants'!L:L,"Functional")</f>
        <v>0</v>
      </c>
      <c r="H185" s="62">
        <f>COUNTIFS('CBG Plants'!F:F,D185,'CBG Plants'!L:L,"Under Construction")</f>
        <v>0</v>
      </c>
      <c r="I185" s="62">
        <f>COUNTIFS('CBG Plants'!F:F,D185,'CBG Plants'!L:L,"Yet to start construction")</f>
        <v>1</v>
      </c>
      <c r="J185" s="63" t="s">
        <v>2866</v>
      </c>
      <c r="K185" s="63"/>
      <c r="L185" s="63"/>
      <c r="M185" s="62">
        <f t="shared" si="4"/>
        <v>123.6</v>
      </c>
      <c r="N185" s="62">
        <f t="shared" si="5"/>
        <v>123.6</v>
      </c>
      <c r="O185" s="62">
        <v>49.05</v>
      </c>
      <c r="P185" s="62">
        <v>0</v>
      </c>
      <c r="Q185" s="62">
        <v>74.55</v>
      </c>
      <c r="R185" s="62">
        <f>IFERROR(U185-F185,"")</f>
        <v>-3.7</v>
      </c>
      <c r="S185" s="62">
        <f>IFERROR(T185*Assumptions!$C$4,"")</f>
        <v>10</v>
      </c>
      <c r="T185" s="62">
        <v>4</v>
      </c>
      <c r="U185" s="62">
        <f>IFERROR(S185*Assumptions!$C$5,"")+IFERROR(V185*Assumptions!$C$8*Assumptions!$C$5,"")</f>
        <v>0.3</v>
      </c>
      <c r="V185" s="62">
        <v>0</v>
      </c>
      <c r="W185" s="62">
        <f>IFERROR(ROUND(T185*(1+Assumptions!$C$7)^5,0),"")</f>
        <v>12</v>
      </c>
      <c r="X185" s="62">
        <f>IFERROR(ROUND(W185*Assumptions!$C$4*Assumptions!$C$6,4),"")+IFERROR(ROUND(Y185*Assumptions!$C$8*Assumptions!$C$6,4),"") - F185</f>
        <v>-2.5</v>
      </c>
      <c r="Y185" s="62">
        <f>IFERROR(ROUND(V185*(1+Assumptions!$C$7)^5,0),"")</f>
        <v>0</v>
      </c>
      <c r="Z185" s="63" t="s">
        <v>153</v>
      </c>
      <c r="AA185" s="63" t="s">
        <v>154</v>
      </c>
      <c r="AB185" s="62">
        <v>185.9</v>
      </c>
      <c r="AC185" s="62">
        <v>85</v>
      </c>
      <c r="AD185">
        <v>0</v>
      </c>
      <c r="AE185" s="99" t="str">
        <f>IF(R185="","",IF(R185&gt;=Control!$D$4,"Y","N"))</f>
        <v>N</v>
      </c>
      <c r="AF185" s="99" t="str">
        <f>IF(S185="","",IF(M185&gt;=Control!$D$5,"Y","N"))</f>
        <v>Y</v>
      </c>
      <c r="AG185" s="99" t="str">
        <f>IF(T185="","",IF(AB185&lt;=Control!$D$10,"Y","N"))</f>
        <v>Y</v>
      </c>
      <c r="AI185" s="110" t="str">
        <f>IF(X185="","",IF(X185&gt;=Control!$D$9,"Y","N"))</f>
        <v>N</v>
      </c>
      <c r="AK185" s="40" t="str">
        <f>IFERROR(INDEX(Assumptions!$D$92:$D$115,MATCH(C185,Assumptions!$B$92:$B$115,0)),"Low")</f>
        <v>High</v>
      </c>
    </row>
    <row r="186" spans="2:37" x14ac:dyDescent="0.2">
      <c r="B186" s="62">
        <v>183</v>
      </c>
      <c r="C186" s="63" t="s">
        <v>161</v>
      </c>
      <c r="D186" s="63" t="s">
        <v>2049</v>
      </c>
      <c r="E186" s="62">
        <f>SUM(G186:I186)</f>
        <v>8</v>
      </c>
      <c r="F186" s="71">
        <f>SUMIFS('CBG Plants'!N:N,'CBG Plants'!F:F,D186,'CBG Plants'!L:L,"Completed")
+SUMIFS('CBG Plants'!N:N,'CBG Plants'!F:F,D186,'CBG Plants'!L:L,"Functional")+SUMIFS('CBG Plants'!N:N,'CBG Plants'!F:F,D186,'CBG Plants'!L:L,"Under Construction")+SUMIFS('CBG Plants'!N:N,'CBG Plants'!F:F,D186,'CBG Plants'!L:L,"Yet to start construction")</f>
        <v>2077</v>
      </c>
      <c r="G186" s="62">
        <f>COUNTIFS('CBG Plants'!F:F,D186,'CBG Plants'!L:L,"Completed")
+COUNTIFS('CBG Plants'!F:F,D186,'CBG Plants'!L:L,"Functional")</f>
        <v>1</v>
      </c>
      <c r="H186" s="62">
        <f>COUNTIFS('CBG Plants'!F:F,D186,'CBG Plants'!L:L,"Under Construction")</f>
        <v>1</v>
      </c>
      <c r="I186" s="62">
        <f>COUNTIFS('CBG Plants'!F:F,D186,'CBG Plants'!L:L,"Yet to start construction")</f>
        <v>6</v>
      </c>
      <c r="J186" s="63" t="s">
        <v>2867</v>
      </c>
      <c r="K186" s="63" t="s">
        <v>2868</v>
      </c>
      <c r="L186" s="63" t="s">
        <v>2869</v>
      </c>
      <c r="M186" s="62">
        <f t="shared" si="4"/>
        <v>89.789999999999992</v>
      </c>
      <c r="N186" s="62">
        <f t="shared" si="5"/>
        <v>144.54</v>
      </c>
      <c r="O186" s="62">
        <v>0.9</v>
      </c>
      <c r="P186" s="62">
        <v>139.44</v>
      </c>
      <c r="Q186" s="62">
        <v>4.2</v>
      </c>
      <c r="R186" s="62">
        <f>IFERROR(U186-F186,"")</f>
        <v>-2074.0525928500001</v>
      </c>
      <c r="S186" s="62">
        <f>IFERROR(T186*Assumptions!$C$4,"")</f>
        <v>85</v>
      </c>
      <c r="T186" s="62">
        <v>34</v>
      </c>
      <c r="U186" s="62">
        <f>IFERROR(S186*Assumptions!$C$5,"")+IFERROR(V186*Assumptions!$C$8*Assumptions!$C$5,"")</f>
        <v>2.9474071499999996</v>
      </c>
      <c r="V186" s="62">
        <v>39543</v>
      </c>
      <c r="W186" s="62">
        <f>IFERROR(ROUND(T186*(1+Assumptions!$C$7)^5,0),"")</f>
        <v>104</v>
      </c>
      <c r="X186" s="62">
        <f>IFERROR(ROUND(W186*Assumptions!$C$4*Assumptions!$C$6,4),"")+IFERROR(ROUND(Y186*Assumptions!$C$8*Assumptions!$C$6,4),"") - F186</f>
        <v>-2061.9787000000001</v>
      </c>
      <c r="Y186" s="62">
        <f>IFERROR(ROUND(V186*(1+Assumptions!$C$7)^5,0),"")</f>
        <v>120676</v>
      </c>
      <c r="Z186" s="63" t="s">
        <v>153</v>
      </c>
      <c r="AA186" s="63" t="s">
        <v>154</v>
      </c>
      <c r="AB186" s="62">
        <v>221.9</v>
      </c>
      <c r="AC186" s="62">
        <v>85</v>
      </c>
      <c r="AD186">
        <v>150</v>
      </c>
      <c r="AE186" s="99" t="str">
        <f>IF(R186="","",IF(R186&gt;=Control!$D$4,"Y","N"))</f>
        <v>N</v>
      </c>
      <c r="AF186" s="99" t="str">
        <f>IF(S186="","",IF(M186&gt;=Control!$D$5,"Y","N"))</f>
        <v>Y</v>
      </c>
      <c r="AG186" s="99" t="str">
        <f>IF(T186="","",IF(AB186&lt;=Control!$D$10,"Y","N"))</f>
        <v>Y</v>
      </c>
      <c r="AI186" s="110" t="str">
        <f>IF(X186="","",IF(X186&gt;=Control!$D$9,"Y","N"))</f>
        <v>N</v>
      </c>
      <c r="AK186" s="40" t="str">
        <f>IFERROR(INDEX(Assumptions!$D$92:$D$115,MATCH(C186,Assumptions!$B$92:$B$115,0)),"Low")</f>
        <v>High</v>
      </c>
    </row>
    <row r="187" spans="2:37" x14ac:dyDescent="0.2">
      <c r="B187" s="62">
        <v>184</v>
      </c>
      <c r="C187" s="63" t="s">
        <v>161</v>
      </c>
      <c r="D187" s="63" t="s">
        <v>2050</v>
      </c>
      <c r="E187" s="62">
        <f>SUM(G187:I187)</f>
        <v>7</v>
      </c>
      <c r="F187" s="71">
        <f>SUMIFS('CBG Plants'!N:N,'CBG Plants'!F:F,D187,'CBG Plants'!L:L,"Completed")
+SUMIFS('CBG Plants'!N:N,'CBG Plants'!F:F,D187,'CBG Plants'!L:L,"Functional")+SUMIFS('CBG Plants'!N:N,'CBG Plants'!F:F,D187,'CBG Plants'!L:L,"Under Construction")+SUMIFS('CBG Plants'!N:N,'CBG Plants'!F:F,D187,'CBG Plants'!L:L,"Yet to start construction")</f>
        <v>35</v>
      </c>
      <c r="G187" s="62">
        <f>COUNTIFS('CBG Plants'!F:F,D187,'CBG Plants'!L:L,"Completed")
+COUNTIFS('CBG Plants'!F:F,D187,'CBG Plants'!L:L,"Functional")</f>
        <v>1</v>
      </c>
      <c r="H187" s="62">
        <f>COUNTIFS('CBG Plants'!F:F,D187,'CBG Plants'!L:L,"Under Construction")</f>
        <v>1</v>
      </c>
      <c r="I187" s="62">
        <f>COUNTIFS('CBG Plants'!F:F,D187,'CBG Plants'!L:L,"Yet to start construction")</f>
        <v>5</v>
      </c>
      <c r="J187" s="63" t="s">
        <v>2870</v>
      </c>
      <c r="K187" s="63" t="s">
        <v>2871</v>
      </c>
      <c r="L187" s="63" t="s">
        <v>2872</v>
      </c>
      <c r="M187" s="62">
        <f t="shared" si="4"/>
        <v>-120.25</v>
      </c>
      <c r="N187" s="62">
        <f t="shared" si="5"/>
        <v>12.975</v>
      </c>
      <c r="O187" s="62">
        <v>10.35</v>
      </c>
      <c r="P187" s="62">
        <v>0</v>
      </c>
      <c r="Q187" s="62">
        <v>2.625</v>
      </c>
      <c r="R187" s="62">
        <f>IFERROR(U187-F187,"")</f>
        <v>-33.087292400000003</v>
      </c>
      <c r="S187" s="62">
        <f>IFERROR(T187*Assumptions!$C$4,"")</f>
        <v>62.5</v>
      </c>
      <c r="T187" s="62">
        <v>25</v>
      </c>
      <c r="U187" s="62">
        <f>IFERROR(S187*Assumptions!$C$5,"")+IFERROR(V187*Assumptions!$C$8*Assumptions!$C$5,"")</f>
        <v>1.9127076000000001</v>
      </c>
      <c r="V187" s="62">
        <v>3752</v>
      </c>
      <c r="W187" s="62">
        <f>IFERROR(ROUND(T187*(1+Assumptions!$C$7)^5,0),"")</f>
        <v>76</v>
      </c>
      <c r="X187" s="62">
        <f>IFERROR(ROUND(W187*Assumptions!$C$4*Assumptions!$C$6,4),"")+IFERROR(ROUND(Y187*Assumptions!$C$8*Assumptions!$C$6,4),"") - F187</f>
        <v>-25.308199999999999</v>
      </c>
      <c r="Y187" s="62">
        <f>IFERROR(ROUND(V187*(1+Assumptions!$C$7)^5,0),"")</f>
        <v>11450</v>
      </c>
      <c r="Z187" s="63" t="s">
        <v>153</v>
      </c>
      <c r="AA187" s="63" t="s">
        <v>154</v>
      </c>
      <c r="AB187" s="62">
        <v>55.7</v>
      </c>
      <c r="AC187" s="62">
        <v>85</v>
      </c>
      <c r="AD187">
        <v>365</v>
      </c>
      <c r="AE187" s="99" t="str">
        <f>IF(R187="","",IF(R187&gt;=Control!$D$4,"Y","N"))</f>
        <v>N</v>
      </c>
      <c r="AF187" s="99" t="str">
        <f>IF(S187="","",IF(M187&gt;=Control!$D$5,"Y","N"))</f>
        <v>N</v>
      </c>
      <c r="AG187" s="99" t="str">
        <f>IF(T187="","",IF(AB187&lt;=Control!$D$10,"Y","N"))</f>
        <v>Y</v>
      </c>
      <c r="AI187" s="110" t="str">
        <f>IF(X187="","",IF(X187&gt;=Control!$D$9,"Y","N"))</f>
        <v>N</v>
      </c>
      <c r="AK187" s="40" t="str">
        <f>IFERROR(INDEX(Assumptions!$D$92:$D$115,MATCH(C187,Assumptions!$B$92:$B$115,0)),"Low")</f>
        <v>High</v>
      </c>
    </row>
    <row r="188" spans="2:37" x14ac:dyDescent="0.2">
      <c r="B188" s="62">
        <v>185</v>
      </c>
      <c r="C188" s="63" t="s">
        <v>161</v>
      </c>
      <c r="D188" s="63" t="s">
        <v>2051</v>
      </c>
      <c r="E188" s="62">
        <f>SUM(G188:I188)</f>
        <v>6</v>
      </c>
      <c r="F188" s="71">
        <f>SUMIFS('CBG Plants'!N:N,'CBG Plants'!F:F,D188,'CBG Plants'!L:L,"Completed")
+SUMIFS('CBG Plants'!N:N,'CBG Plants'!F:F,D188,'CBG Plants'!L:L,"Functional")+SUMIFS('CBG Plants'!N:N,'CBG Plants'!F:F,D188,'CBG Plants'!L:L,"Under Construction")+SUMIFS('CBG Plants'!N:N,'CBG Plants'!F:F,D188,'CBG Plants'!L:L,"Yet to start construction")</f>
        <v>97.5</v>
      </c>
      <c r="G188" s="62">
        <f>COUNTIFS('CBG Plants'!F:F,D188,'CBG Plants'!L:L,"Completed")
+COUNTIFS('CBG Plants'!F:F,D188,'CBG Plants'!L:L,"Functional")</f>
        <v>1</v>
      </c>
      <c r="H188" s="62">
        <f>COUNTIFS('CBG Plants'!F:F,D188,'CBG Plants'!L:L,"Under Construction")</f>
        <v>0</v>
      </c>
      <c r="I188" s="62">
        <f>COUNTIFS('CBG Plants'!F:F,D188,'CBG Plants'!L:L,"Yet to start construction")</f>
        <v>5</v>
      </c>
      <c r="J188" s="63" t="s">
        <v>2873</v>
      </c>
      <c r="K188" s="63" t="s">
        <v>2874</v>
      </c>
      <c r="L188" s="63" t="s">
        <v>2875</v>
      </c>
      <c r="M188" s="62">
        <f t="shared" si="4"/>
        <v>91.355000000000004</v>
      </c>
      <c r="N188" s="62">
        <f t="shared" si="5"/>
        <v>153.405</v>
      </c>
      <c r="O188" s="62">
        <v>69.3</v>
      </c>
      <c r="P188" s="62">
        <v>81.48</v>
      </c>
      <c r="Q188" s="62">
        <v>2.625</v>
      </c>
      <c r="R188" s="62">
        <f>IFERROR(U188-F188,"")</f>
        <v>-94.573572900000002</v>
      </c>
      <c r="S188" s="62">
        <f>IFERROR(T188*Assumptions!$C$4,"")</f>
        <v>97.5</v>
      </c>
      <c r="T188" s="62">
        <v>39</v>
      </c>
      <c r="U188" s="62">
        <f>IFERROR(S188*Assumptions!$C$5,"")+IFERROR(V188*Assumptions!$C$8*Assumptions!$C$5,"")</f>
        <v>2.9264270999999997</v>
      </c>
      <c r="V188" s="62">
        <v>142</v>
      </c>
      <c r="W188" s="62">
        <f>IFERROR(ROUND(T188*(1+Assumptions!$C$7)^5,0),"")</f>
        <v>119</v>
      </c>
      <c r="X188" s="62">
        <f>IFERROR(ROUND(W188*Assumptions!$C$4*Assumptions!$C$6,4),"")+IFERROR(ROUND(Y188*Assumptions!$C$8*Assumptions!$C$6,4),"") - F188</f>
        <v>-82.617699999999999</v>
      </c>
      <c r="Y188" s="62">
        <f>IFERROR(ROUND(V188*(1+Assumptions!$C$7)^5,0),"")</f>
        <v>433</v>
      </c>
      <c r="Z188" s="63" t="s">
        <v>153</v>
      </c>
      <c r="AA188" s="63" t="s">
        <v>154</v>
      </c>
      <c r="AB188" s="62">
        <v>421.1</v>
      </c>
      <c r="AC188" s="62">
        <v>85</v>
      </c>
      <c r="AD188">
        <v>170</v>
      </c>
      <c r="AE188" s="99" t="str">
        <f>IF(R188="","",IF(R188&gt;=Control!$D$4,"Y","N"))</f>
        <v>N</v>
      </c>
      <c r="AF188" s="99" t="str">
        <f>IF(S188="","",IF(M188&gt;=Control!$D$5,"Y","N"))</f>
        <v>Y</v>
      </c>
      <c r="AG188" s="99" t="str">
        <f>IF(T188="","",IF(AB188&lt;=Control!$D$10,"Y","N"))</f>
        <v>Y</v>
      </c>
      <c r="AI188" s="110" t="str">
        <f>IF(X188="","",IF(X188&gt;=Control!$D$9,"Y","N"))</f>
        <v>N</v>
      </c>
      <c r="AK188" s="40" t="str">
        <f>IFERROR(INDEX(Assumptions!$D$92:$D$115,MATCH(C188,Assumptions!$B$92:$B$115,0)),"Low")</f>
        <v>High</v>
      </c>
    </row>
    <row r="189" spans="2:37" x14ac:dyDescent="0.2">
      <c r="B189" s="62">
        <v>186</v>
      </c>
      <c r="C189" s="63" t="s">
        <v>161</v>
      </c>
      <c r="D189" s="63" t="s">
        <v>2052</v>
      </c>
      <c r="E189" s="62">
        <f>SUM(G189:I189)</f>
        <v>4</v>
      </c>
      <c r="F189" s="71">
        <f>SUMIFS('CBG Plants'!N:N,'CBG Plants'!F:F,D189,'CBG Plants'!L:L,"Completed")
+SUMIFS('CBG Plants'!N:N,'CBG Plants'!F:F,D189,'CBG Plants'!L:L,"Functional")+SUMIFS('CBG Plants'!N:N,'CBG Plants'!F:F,D189,'CBG Plants'!L:L,"Under Construction")+SUMIFS('CBG Plants'!N:N,'CBG Plants'!F:F,D189,'CBG Plants'!L:L,"Yet to start construction")</f>
        <v>38.6</v>
      </c>
      <c r="G189" s="62">
        <f>COUNTIFS('CBG Plants'!F:F,D189,'CBG Plants'!L:L,"Completed")
+COUNTIFS('CBG Plants'!F:F,D189,'CBG Plants'!L:L,"Functional")</f>
        <v>0</v>
      </c>
      <c r="H189" s="62">
        <f>COUNTIFS('CBG Plants'!F:F,D189,'CBG Plants'!L:L,"Under Construction")</f>
        <v>1</v>
      </c>
      <c r="I189" s="62">
        <f>COUNTIFS('CBG Plants'!F:F,D189,'CBG Plants'!L:L,"Yet to start construction")</f>
        <v>3</v>
      </c>
      <c r="J189" s="63" t="s">
        <v>2876</v>
      </c>
      <c r="K189" s="63" t="s">
        <v>2877</v>
      </c>
      <c r="L189" s="63" t="s">
        <v>2878</v>
      </c>
      <c r="M189" s="62">
        <f t="shared" si="4"/>
        <v>24.314999999999998</v>
      </c>
      <c r="N189" s="62">
        <f t="shared" si="5"/>
        <v>24.314999999999998</v>
      </c>
      <c r="O189" s="62">
        <v>13.5</v>
      </c>
      <c r="P189" s="62">
        <v>0.84</v>
      </c>
      <c r="Q189" s="62">
        <v>9.9749999999999996</v>
      </c>
      <c r="R189" s="62">
        <f>IFERROR(U189-F189,"")</f>
        <v>-36.5</v>
      </c>
      <c r="S189" s="62">
        <f>IFERROR(T189*Assumptions!$C$4,"")</f>
        <v>70</v>
      </c>
      <c r="T189" s="62">
        <v>28</v>
      </c>
      <c r="U189" s="62">
        <f>IFERROR(S189*Assumptions!$C$5,"")+IFERROR(V189*Assumptions!$C$8*Assumptions!$C$5,"")</f>
        <v>2.1</v>
      </c>
      <c r="V189" s="62">
        <v>0</v>
      </c>
      <c r="W189" s="62">
        <f>IFERROR(ROUND(T189*(1+Assumptions!$C$7)^5,0),"")</f>
        <v>85</v>
      </c>
      <c r="X189" s="62">
        <f>IFERROR(ROUND(W189*Assumptions!$C$4*Assumptions!$C$6,4),"")+IFERROR(ROUND(Y189*Assumptions!$C$8*Assumptions!$C$6,4),"") - F189</f>
        <v>-27.975000000000001</v>
      </c>
      <c r="Y189" s="62">
        <f>IFERROR(ROUND(V189*(1+Assumptions!$C$7)^5,0),"")</f>
        <v>0</v>
      </c>
      <c r="Z189" s="63" t="s">
        <v>153</v>
      </c>
      <c r="AA189" s="63" t="s">
        <v>154</v>
      </c>
      <c r="AB189" s="62">
        <v>159</v>
      </c>
      <c r="AC189" s="62">
        <v>85</v>
      </c>
      <c r="AD189">
        <v>0</v>
      </c>
      <c r="AE189" s="99" t="str">
        <f>IF(R189="","",IF(R189&gt;=Control!$D$4,"Y","N"))</f>
        <v>N</v>
      </c>
      <c r="AF189" s="99" t="str">
        <f>IF(S189="","",IF(M189&gt;=Control!$D$5,"Y","N"))</f>
        <v>N</v>
      </c>
      <c r="AG189" s="99" t="str">
        <f>IF(T189="","",IF(AB189&lt;=Control!$D$10,"Y","N"))</f>
        <v>Y</v>
      </c>
      <c r="AI189" s="110" t="str">
        <f>IF(X189="","",IF(X189&gt;=Control!$D$9,"Y","N"))</f>
        <v>N</v>
      </c>
      <c r="AK189" s="40" t="str">
        <f>IFERROR(INDEX(Assumptions!$D$92:$D$115,MATCH(C189,Assumptions!$B$92:$B$115,0)),"Low")</f>
        <v>High</v>
      </c>
    </row>
    <row r="190" spans="2:37" x14ac:dyDescent="0.2">
      <c r="B190" s="62">
        <v>187</v>
      </c>
      <c r="C190" s="63" t="s">
        <v>161</v>
      </c>
      <c r="D190" s="63" t="s">
        <v>2053</v>
      </c>
      <c r="E190" s="62">
        <f>SUM(G190:I190)</f>
        <v>3</v>
      </c>
      <c r="F190" s="71">
        <f>SUMIFS('CBG Plants'!N:N,'CBG Plants'!F:F,D190,'CBG Plants'!L:L,"Completed")
+SUMIFS('CBG Plants'!N:N,'CBG Plants'!F:F,D190,'CBG Plants'!L:L,"Functional")+SUMIFS('CBG Plants'!N:N,'CBG Plants'!F:F,D190,'CBG Plants'!L:L,"Under Construction")+SUMIFS('CBG Plants'!N:N,'CBG Plants'!F:F,D190,'CBG Plants'!L:L,"Yet to start construction")</f>
        <v>11.5</v>
      </c>
      <c r="G190" s="62">
        <f>COUNTIFS('CBG Plants'!F:F,D190,'CBG Plants'!L:L,"Completed")
+COUNTIFS('CBG Plants'!F:F,D190,'CBG Plants'!L:L,"Functional")</f>
        <v>0</v>
      </c>
      <c r="H190" s="62">
        <f>COUNTIFS('CBG Plants'!F:F,D190,'CBG Plants'!L:L,"Under Construction")</f>
        <v>0</v>
      </c>
      <c r="I190" s="62">
        <f>COUNTIFS('CBG Plants'!F:F,D190,'CBG Plants'!L:L,"Yet to start construction")</f>
        <v>3</v>
      </c>
      <c r="J190" s="63" t="s">
        <v>2879</v>
      </c>
      <c r="K190" s="63" t="s">
        <v>2880</v>
      </c>
      <c r="L190" s="63" t="s">
        <v>2881</v>
      </c>
      <c r="M190" s="62">
        <f t="shared" si="4"/>
        <v>113.85</v>
      </c>
      <c r="N190" s="62">
        <f t="shared" si="5"/>
        <v>113.85</v>
      </c>
      <c r="O190" s="62">
        <v>31.95</v>
      </c>
      <c r="P190" s="62">
        <v>14.7</v>
      </c>
      <c r="Q190" s="62">
        <v>67.2</v>
      </c>
      <c r="R190" s="62">
        <f>IFERROR(U190-F190,"")</f>
        <v>-10.07215585</v>
      </c>
      <c r="S190" s="62">
        <f>IFERROR(T190*Assumptions!$C$4,"")</f>
        <v>47.5</v>
      </c>
      <c r="T190" s="62">
        <v>19</v>
      </c>
      <c r="U190" s="62">
        <f>IFERROR(S190*Assumptions!$C$5,"")+IFERROR(V190*Assumptions!$C$8*Assumptions!$C$5,"")</f>
        <v>1.4278441500000001</v>
      </c>
      <c r="V190" s="62">
        <v>283</v>
      </c>
      <c r="W190" s="62">
        <f>IFERROR(ROUND(T190*(1+Assumptions!$C$7)^5,0),"")</f>
        <v>58</v>
      </c>
      <c r="X190" s="62">
        <f>IFERROR(ROUND(W190*Assumptions!$C$4*Assumptions!$C$6,4),"")+IFERROR(ROUND(Y190*Assumptions!$C$8*Assumptions!$C$6,4),"") - F190</f>
        <v>-4.2355</v>
      </c>
      <c r="Y190" s="62">
        <f>IFERROR(ROUND(V190*(1+Assumptions!$C$7)^5,0),"")</f>
        <v>864</v>
      </c>
      <c r="Z190" s="63" t="s">
        <v>153</v>
      </c>
      <c r="AA190" s="63" t="s">
        <v>154</v>
      </c>
      <c r="AB190" s="62">
        <v>156.6</v>
      </c>
      <c r="AC190" s="62">
        <v>85</v>
      </c>
      <c r="AD190">
        <v>0</v>
      </c>
      <c r="AE190" s="99" t="str">
        <f>IF(R190="","",IF(R190&gt;=Control!$D$4,"Y","N"))</f>
        <v>N</v>
      </c>
      <c r="AF190" s="99" t="str">
        <f>IF(S190="","",IF(M190&gt;=Control!$D$5,"Y","N"))</f>
        <v>Y</v>
      </c>
      <c r="AG190" s="99" t="str">
        <f>IF(T190="","",IF(AB190&lt;=Control!$D$10,"Y","N"))</f>
        <v>Y</v>
      </c>
      <c r="AI190" s="110" t="str">
        <f>IF(X190="","",IF(X190&gt;=Control!$D$9,"Y","N"))</f>
        <v>N</v>
      </c>
      <c r="AK190" s="40" t="str">
        <f>IFERROR(INDEX(Assumptions!$D$92:$D$115,MATCH(C190,Assumptions!$B$92:$B$115,0)),"Low")</f>
        <v>High</v>
      </c>
    </row>
    <row r="191" spans="2:37" x14ac:dyDescent="0.2">
      <c r="B191" s="62">
        <v>188</v>
      </c>
      <c r="C191" s="63" t="s">
        <v>161</v>
      </c>
      <c r="D191" s="63" t="s">
        <v>58</v>
      </c>
      <c r="E191" s="62">
        <f>SUM(G191:I191)</f>
        <v>6</v>
      </c>
      <c r="F191" s="71">
        <f>SUMIFS('CBG Plants'!N:N,'CBG Plants'!F:F,D191,'CBG Plants'!L:L,"Completed")
+SUMIFS('CBG Plants'!N:N,'CBG Plants'!F:F,D191,'CBG Plants'!L:L,"Functional")+SUMIFS('CBG Plants'!N:N,'CBG Plants'!F:F,D191,'CBG Plants'!L:L,"Under Construction")+SUMIFS('CBG Plants'!N:N,'CBG Plants'!F:F,D191,'CBG Plants'!L:L,"Yet to start construction")</f>
        <v>12038.3</v>
      </c>
      <c r="G191" s="62">
        <f>COUNTIFS('CBG Plants'!F:F,D191,'CBG Plants'!L:L,"Completed")
+COUNTIFS('CBG Plants'!F:F,D191,'CBG Plants'!L:L,"Functional")</f>
        <v>0</v>
      </c>
      <c r="H191" s="62">
        <f>COUNTIFS('CBG Plants'!F:F,D191,'CBG Plants'!L:L,"Under Construction")</f>
        <v>1</v>
      </c>
      <c r="I191" s="62">
        <f>COUNTIFS('CBG Plants'!F:F,D191,'CBG Plants'!L:L,"Yet to start construction")</f>
        <v>5</v>
      </c>
      <c r="J191" s="63" t="s">
        <v>2882</v>
      </c>
      <c r="K191" s="63" t="s">
        <v>2883</v>
      </c>
      <c r="L191" s="63" t="s">
        <v>2884</v>
      </c>
      <c r="M191" s="62">
        <f t="shared" si="4"/>
        <v>770.8950000000001</v>
      </c>
      <c r="N191" s="62">
        <f t="shared" si="5"/>
        <v>770.8950000000001</v>
      </c>
      <c r="O191" s="62">
        <v>45.45</v>
      </c>
      <c r="P191" s="62">
        <v>78.12</v>
      </c>
      <c r="Q191" s="62">
        <v>647.32500000000005</v>
      </c>
      <c r="R191" s="62">
        <f>IFERROR(U191-F191,"")</f>
        <v>-12032.826979699999</v>
      </c>
      <c r="S191" s="62">
        <f>IFERROR(T191*Assumptions!$C$4,"")</f>
        <v>142.5</v>
      </c>
      <c r="T191" s="62">
        <v>57</v>
      </c>
      <c r="U191" s="62">
        <f>IFERROR(S191*Assumptions!$C$5,"")+IFERROR(V191*Assumptions!$C$8*Assumptions!$C$5,"")</f>
        <v>5.4730202999999999</v>
      </c>
      <c r="V191" s="62">
        <v>119206</v>
      </c>
      <c r="W191" s="62">
        <f>IFERROR(ROUND(T191*(1+Assumptions!$C$7)^5,0),"")</f>
        <v>174</v>
      </c>
      <c r="X191" s="62">
        <f>IFERROR(ROUND(W191*Assumptions!$C$4*Assumptions!$C$6,4),"")+IFERROR(ROUND(Y191*Assumptions!$C$8*Assumptions!$C$6,4),"") - F191</f>
        <v>-12010.4566</v>
      </c>
      <c r="Y191" s="62">
        <f>IFERROR(ROUND(V191*(1+Assumptions!$C$7)^5,0),"")</f>
        <v>363788</v>
      </c>
      <c r="Z191" s="63" t="s">
        <v>153</v>
      </c>
      <c r="AA191" s="63" t="s">
        <v>154</v>
      </c>
      <c r="AB191" s="62">
        <v>130.9</v>
      </c>
      <c r="AC191" s="62">
        <v>85</v>
      </c>
      <c r="AD191">
        <v>0</v>
      </c>
      <c r="AE191" s="99" t="str">
        <f>IF(R191="","",IF(R191&gt;=Control!$D$4,"Y","N"))</f>
        <v>N</v>
      </c>
      <c r="AF191" s="99" t="str">
        <f>IF(S191="","",IF(M191&gt;=Control!$D$5,"Y","N"))</f>
        <v>Y</v>
      </c>
      <c r="AG191" s="99" t="str">
        <f>IF(T191="","",IF(AB191&lt;=Control!$D$10,"Y","N"))</f>
        <v>Y</v>
      </c>
      <c r="AI191" s="110" t="str">
        <f>IF(X191="","",IF(X191&gt;=Control!$D$9,"Y","N"))</f>
        <v>N</v>
      </c>
      <c r="AK191" s="40" t="str">
        <f>IFERROR(INDEX(Assumptions!$D$92:$D$115,MATCH(C191,Assumptions!$B$92:$B$115,0)),"Low")</f>
        <v>High</v>
      </c>
    </row>
    <row r="192" spans="2:37" x14ac:dyDescent="0.2">
      <c r="B192" s="62">
        <v>189</v>
      </c>
      <c r="C192" s="63" t="s">
        <v>161</v>
      </c>
      <c r="D192" s="63" t="s">
        <v>2054</v>
      </c>
      <c r="E192" s="62">
        <f>SUM(G192:I192)</f>
        <v>1</v>
      </c>
      <c r="F192" s="71">
        <f>SUMIFS('CBG Plants'!N:N,'CBG Plants'!F:F,D192,'CBG Plants'!L:L,"Completed")
+SUMIFS('CBG Plants'!N:N,'CBG Plants'!F:F,D192,'CBG Plants'!L:L,"Functional")+SUMIFS('CBG Plants'!N:N,'CBG Plants'!F:F,D192,'CBG Plants'!L:L,"Under Construction")+SUMIFS('CBG Plants'!N:N,'CBG Plants'!F:F,D192,'CBG Plants'!L:L,"Yet to start construction")</f>
        <v>22.5</v>
      </c>
      <c r="G192" s="62">
        <f>COUNTIFS('CBG Plants'!F:F,D192,'CBG Plants'!L:L,"Completed")
+COUNTIFS('CBG Plants'!F:F,D192,'CBG Plants'!L:L,"Functional")</f>
        <v>0</v>
      </c>
      <c r="H192" s="62">
        <f>COUNTIFS('CBG Plants'!F:F,D192,'CBG Plants'!L:L,"Under Construction")</f>
        <v>1</v>
      </c>
      <c r="I192" s="62">
        <f>COUNTIFS('CBG Plants'!F:F,D192,'CBG Plants'!L:L,"Yet to start construction")</f>
        <v>0</v>
      </c>
      <c r="J192" s="63" t="s">
        <v>2885</v>
      </c>
      <c r="K192" s="63"/>
      <c r="L192" s="63"/>
      <c r="M192" s="62">
        <f t="shared" si="4"/>
        <v>81.48</v>
      </c>
      <c r="N192" s="62">
        <f t="shared" si="5"/>
        <v>81.48</v>
      </c>
      <c r="O192" s="62">
        <v>0</v>
      </c>
      <c r="P192" s="62">
        <v>81.48</v>
      </c>
      <c r="Q192" s="62">
        <v>0</v>
      </c>
      <c r="R192" s="62">
        <f>IFERROR(U192-F192,"")</f>
        <v>-20.758615949999999</v>
      </c>
      <c r="S192" s="62">
        <f>IFERROR(T192*Assumptions!$C$4,"")</f>
        <v>47.5</v>
      </c>
      <c r="T192" s="62">
        <v>19</v>
      </c>
      <c r="U192" s="62">
        <f>IFERROR(S192*Assumptions!$C$5,"")+IFERROR(V192*Assumptions!$C$8*Assumptions!$C$5,"")</f>
        <v>1.74138405</v>
      </c>
      <c r="V192" s="62">
        <v>31481</v>
      </c>
      <c r="W192" s="62">
        <f>IFERROR(ROUND(T192*(1+Assumptions!$C$7)^5,0),"")</f>
        <v>58</v>
      </c>
      <c r="X192" s="62">
        <f>IFERROR(ROUND(W192*Assumptions!$C$4*Assumptions!$C$6,4),"")+IFERROR(ROUND(Y192*Assumptions!$C$8*Assumptions!$C$6,4),"") - F192</f>
        <v>-13.6408</v>
      </c>
      <c r="Y192" s="62">
        <f>IFERROR(ROUND(V192*(1+Assumptions!$C$7)^5,0),"")</f>
        <v>96072</v>
      </c>
      <c r="Z192" s="63" t="s">
        <v>153</v>
      </c>
      <c r="AA192" s="63" t="s">
        <v>154</v>
      </c>
      <c r="AB192" s="62">
        <v>16.399999999999999</v>
      </c>
      <c r="AC192" s="62">
        <v>85</v>
      </c>
      <c r="AD192">
        <v>0</v>
      </c>
      <c r="AE192" s="99" t="str">
        <f>IF(R192="","",IF(R192&gt;=Control!$D$4,"Y","N"))</f>
        <v>N</v>
      </c>
      <c r="AF192" s="99" t="str">
        <f>IF(S192="","",IF(M192&gt;=Control!$D$5,"Y","N"))</f>
        <v>Y</v>
      </c>
      <c r="AG192" s="99" t="str">
        <f>IF(T192="","",IF(AB192&lt;=Control!$D$10,"Y","N"))</f>
        <v>Y</v>
      </c>
      <c r="AI192" s="110" t="str">
        <f>IF(X192="","",IF(X192&gt;=Control!$D$9,"Y","N"))</f>
        <v>N</v>
      </c>
      <c r="AK192" s="40" t="str">
        <f>IFERROR(INDEX(Assumptions!$D$92:$D$115,MATCH(C192,Assumptions!$B$92:$B$115,0)),"Low")</f>
        <v>High</v>
      </c>
    </row>
    <row r="193" spans="2:37" x14ac:dyDescent="0.2">
      <c r="B193" s="62">
        <v>190</v>
      </c>
      <c r="C193" s="63" t="s">
        <v>161</v>
      </c>
      <c r="D193" s="63" t="s">
        <v>2055</v>
      </c>
      <c r="E193" s="62">
        <f>SUM(G193:I193)</f>
        <v>5</v>
      </c>
      <c r="F193" s="71">
        <f>SUMIFS('CBG Plants'!N:N,'CBG Plants'!F:F,D193,'CBG Plants'!L:L,"Completed")
+SUMIFS('CBG Plants'!N:N,'CBG Plants'!F:F,D193,'CBG Plants'!L:L,"Functional")+SUMIFS('CBG Plants'!N:N,'CBG Plants'!F:F,D193,'CBG Plants'!L:L,"Under Construction")+SUMIFS('CBG Plants'!N:N,'CBG Plants'!F:F,D193,'CBG Plants'!L:L,"Yet to start construction")</f>
        <v>38.5</v>
      </c>
      <c r="G193" s="62">
        <f>COUNTIFS('CBG Plants'!F:F,D193,'CBG Plants'!L:L,"Completed")
+COUNTIFS('CBG Plants'!F:F,D193,'CBG Plants'!L:L,"Functional")</f>
        <v>0</v>
      </c>
      <c r="H193" s="62">
        <f>COUNTIFS('CBG Plants'!F:F,D193,'CBG Plants'!L:L,"Under Construction")</f>
        <v>0</v>
      </c>
      <c r="I193" s="62">
        <f>COUNTIFS('CBG Plants'!F:F,D193,'CBG Plants'!L:L,"Yet to start construction")</f>
        <v>5</v>
      </c>
      <c r="J193" s="63" t="s">
        <v>2886</v>
      </c>
      <c r="K193" s="63" t="s">
        <v>2842</v>
      </c>
      <c r="L193" s="63" t="s">
        <v>2887</v>
      </c>
      <c r="M193" s="62">
        <f t="shared" si="4"/>
        <v>19.650000000000002</v>
      </c>
      <c r="N193" s="62">
        <f t="shared" si="5"/>
        <v>19.650000000000002</v>
      </c>
      <c r="O193" s="62">
        <v>17.55</v>
      </c>
      <c r="P193" s="62">
        <v>0</v>
      </c>
      <c r="Q193" s="62">
        <v>2.1</v>
      </c>
      <c r="R193" s="62">
        <f>IFERROR(U193-F193,"")</f>
        <v>-36.4</v>
      </c>
      <c r="S193" s="62">
        <f>IFERROR(T193*Assumptions!$C$4,"")</f>
        <v>70</v>
      </c>
      <c r="T193" s="62">
        <v>28</v>
      </c>
      <c r="U193" s="62">
        <f>IFERROR(S193*Assumptions!$C$5,"")+IFERROR(V193*Assumptions!$C$8*Assumptions!$C$5,"")</f>
        <v>2.1</v>
      </c>
      <c r="V193" s="62">
        <v>0</v>
      </c>
      <c r="W193" s="62">
        <f>IFERROR(ROUND(T193*(1+Assumptions!$C$7)^5,0),"")</f>
        <v>85</v>
      </c>
      <c r="X193" s="62">
        <f>IFERROR(ROUND(W193*Assumptions!$C$4*Assumptions!$C$6,4),"")+IFERROR(ROUND(Y193*Assumptions!$C$8*Assumptions!$C$6,4),"") - F193</f>
        <v>-27.875</v>
      </c>
      <c r="Y193" s="62">
        <f>IFERROR(ROUND(V193*(1+Assumptions!$C$7)^5,0),"")</f>
        <v>0</v>
      </c>
      <c r="Z193" s="63" t="s">
        <v>153</v>
      </c>
      <c r="AA193" s="63" t="s">
        <v>154</v>
      </c>
      <c r="AB193" s="62">
        <v>149</v>
      </c>
      <c r="AC193" s="62">
        <v>85</v>
      </c>
      <c r="AD193">
        <v>0</v>
      </c>
      <c r="AE193" s="99" t="str">
        <f>IF(R193="","",IF(R193&gt;=Control!$D$4,"Y","N"))</f>
        <v>N</v>
      </c>
      <c r="AF193" s="99" t="str">
        <f>IF(S193="","",IF(M193&gt;=Control!$D$5,"Y","N"))</f>
        <v>N</v>
      </c>
      <c r="AG193" s="99" t="str">
        <f>IF(T193="","",IF(AB193&lt;=Control!$D$10,"Y","N"))</f>
        <v>Y</v>
      </c>
      <c r="AI193" s="110" t="str">
        <f>IF(X193="","",IF(X193&gt;=Control!$D$9,"Y","N"))</f>
        <v>N</v>
      </c>
      <c r="AK193" s="40" t="str">
        <f>IFERROR(INDEX(Assumptions!$D$92:$D$115,MATCH(C193,Assumptions!$B$92:$B$115,0)),"Low")</f>
        <v>High</v>
      </c>
    </row>
    <row r="194" spans="2:37" x14ac:dyDescent="0.2">
      <c r="B194" s="62">
        <v>191</v>
      </c>
      <c r="C194" s="63" t="s">
        <v>161</v>
      </c>
      <c r="D194" s="63" t="s">
        <v>59</v>
      </c>
      <c r="E194" s="62">
        <f>SUM(G194:I194)</f>
        <v>23</v>
      </c>
      <c r="F194" s="71">
        <f>SUMIFS('CBG Plants'!N:N,'CBG Plants'!F:F,D194,'CBG Plants'!L:L,"Completed")
+SUMIFS('CBG Plants'!N:N,'CBG Plants'!F:F,D194,'CBG Plants'!L:L,"Functional")+SUMIFS('CBG Plants'!N:N,'CBG Plants'!F:F,D194,'CBG Plants'!L:L,"Under Construction")+SUMIFS('CBG Plants'!N:N,'CBG Plants'!F:F,D194,'CBG Plants'!L:L,"Yet to start construction")</f>
        <v>5282.8</v>
      </c>
      <c r="G194" s="62">
        <f>COUNTIFS('CBG Plants'!F:F,D194,'CBG Plants'!L:L,"Completed")
+COUNTIFS('CBG Plants'!F:F,D194,'CBG Plants'!L:L,"Functional")</f>
        <v>5</v>
      </c>
      <c r="H194" s="62">
        <f>COUNTIFS('CBG Plants'!F:F,D194,'CBG Plants'!L:L,"Under Construction")</f>
        <v>4</v>
      </c>
      <c r="I194" s="62">
        <f>COUNTIFS('CBG Plants'!F:F,D194,'CBG Plants'!L:L,"Yet to start construction")</f>
        <v>14</v>
      </c>
      <c r="J194" s="63" t="s">
        <v>2888</v>
      </c>
      <c r="K194" s="63" t="s">
        <v>2889</v>
      </c>
      <c r="L194" s="63" t="s">
        <v>2890</v>
      </c>
      <c r="M194" s="62">
        <f t="shared" si="4"/>
        <v>-413.99</v>
      </c>
      <c r="N194" s="62">
        <f t="shared" si="5"/>
        <v>224.76</v>
      </c>
      <c r="O194" s="62">
        <v>41.85</v>
      </c>
      <c r="P194" s="62">
        <v>76.86</v>
      </c>
      <c r="Q194" s="62">
        <v>106.05</v>
      </c>
      <c r="R194" s="62">
        <f>IFERROR(U194-F194,"")</f>
        <v>-5257.8466283500002</v>
      </c>
      <c r="S194" s="62">
        <f>IFERROR(T194*Assumptions!$C$4,"")</f>
        <v>530</v>
      </c>
      <c r="T194" s="62">
        <v>212</v>
      </c>
      <c r="U194" s="62">
        <f>IFERROR(S194*Assumptions!$C$5,"")+IFERROR(V194*Assumptions!$C$8*Assumptions!$C$5,"")</f>
        <v>24.953371650000001</v>
      </c>
      <c r="V194" s="62">
        <v>900833</v>
      </c>
      <c r="W194" s="62">
        <f>IFERROR(ROUND(T194*(1+Assumptions!$C$7)^5,0),"")</f>
        <v>647</v>
      </c>
      <c r="X194" s="62">
        <f>IFERROR(ROUND(W194*Assumptions!$C$4*Assumptions!$C$6,4),"")+IFERROR(ROUND(Y194*Assumptions!$C$8*Assumptions!$C$6,4),"") - F194</f>
        <v>-5155.8771999999999</v>
      </c>
      <c r="Y194" s="62">
        <f>IFERROR(ROUND(V194*(1+Assumptions!$C$7)^5,0),"")</f>
        <v>2749124</v>
      </c>
      <c r="Z194" s="63" t="s">
        <v>153</v>
      </c>
      <c r="AA194" s="63" t="s">
        <v>154</v>
      </c>
      <c r="AB194" s="62">
        <v>0.6</v>
      </c>
      <c r="AC194" s="62">
        <v>85</v>
      </c>
      <c r="AD194">
        <v>1750</v>
      </c>
      <c r="AE194" s="99" t="str">
        <f>IF(R194="","",IF(R194&gt;=Control!$D$4,"Y","N"))</f>
        <v>N</v>
      </c>
      <c r="AF194" s="99" t="str">
        <f>IF(S194="","",IF(M194&gt;=Control!$D$5,"Y","N"))</f>
        <v>N</v>
      </c>
      <c r="AG194" s="99" t="str">
        <f>IF(T194="","",IF(AB194&lt;=Control!$D$10,"Y","N"))</f>
        <v>Y</v>
      </c>
      <c r="AI194" s="110" t="str">
        <f>IF(X194="","",IF(X194&gt;=Control!$D$9,"Y","N"))</f>
        <v>N</v>
      </c>
      <c r="AK194" s="40" t="str">
        <f>IFERROR(INDEX(Assumptions!$D$92:$D$115,MATCH(C194,Assumptions!$B$92:$B$115,0)),"Low")</f>
        <v>High</v>
      </c>
    </row>
    <row r="195" spans="2:37" x14ac:dyDescent="0.2">
      <c r="B195" s="62">
        <v>192</v>
      </c>
      <c r="C195" s="63" t="s">
        <v>161</v>
      </c>
      <c r="D195" s="63" t="s">
        <v>2891</v>
      </c>
      <c r="E195" s="62">
        <f>SUM(G195:I195)</f>
        <v>3</v>
      </c>
      <c r="F195" s="71">
        <f>SUMIFS('CBG Plants'!N:N,'CBG Plants'!F:F,D195,'CBG Plants'!L:L,"Completed")
+SUMIFS('CBG Plants'!N:N,'CBG Plants'!F:F,D195,'CBG Plants'!L:L,"Functional")+SUMIFS('CBG Plants'!N:N,'CBG Plants'!F:F,D195,'CBG Plants'!L:L,"Under Construction")+SUMIFS('CBG Plants'!N:N,'CBG Plants'!F:F,D195,'CBG Plants'!L:L,"Yet to start construction")</f>
        <v>34.799999999999997</v>
      </c>
      <c r="G195" s="62">
        <f>COUNTIFS('CBG Plants'!F:F,D195,'CBG Plants'!L:L,"Completed")
+COUNTIFS('CBG Plants'!F:F,D195,'CBG Plants'!L:L,"Functional")</f>
        <v>1</v>
      </c>
      <c r="H195" s="62">
        <f>COUNTIFS('CBG Plants'!F:F,D195,'CBG Plants'!L:L,"Under Construction")</f>
        <v>0</v>
      </c>
      <c r="I195" s="62">
        <f>COUNTIFS('CBG Plants'!F:F,D195,'CBG Plants'!L:L,"Yet to start construction")</f>
        <v>2</v>
      </c>
      <c r="J195" s="63" t="s">
        <v>2892</v>
      </c>
      <c r="K195" s="63" t="s">
        <v>2893</v>
      </c>
      <c r="L195" s="63" t="s">
        <v>2894</v>
      </c>
      <c r="M195" s="62">
        <f t="shared" si="4"/>
        <v>-37.400000000000006</v>
      </c>
      <c r="N195" s="62">
        <f t="shared" si="5"/>
        <v>82.32</v>
      </c>
      <c r="O195" s="62">
        <v>0</v>
      </c>
      <c r="P195" s="62">
        <v>82.32</v>
      </c>
      <c r="Q195" s="62">
        <v>0</v>
      </c>
      <c r="R195" s="62">
        <f>IFERROR(U195-F195,"")</f>
        <v>-34.799999999999997</v>
      </c>
      <c r="S195" s="62">
        <f>IFERROR(T195*Assumptions!$C$4,"")</f>
        <v>0</v>
      </c>
      <c r="T195" s="62">
        <v>0</v>
      </c>
      <c r="U195" s="62">
        <f>IFERROR(S195*Assumptions!$C$5,"")+IFERROR(V195*Assumptions!$C$8*Assumptions!$C$5,"")</f>
        <v>0</v>
      </c>
      <c r="V195" s="62">
        <v>0</v>
      </c>
      <c r="W195" s="62">
        <f>IFERROR(ROUND(T195*(1+Assumptions!$C$7)^5,0),"")</f>
        <v>0</v>
      </c>
      <c r="X195" s="62">
        <f>IFERROR(ROUND(W195*Assumptions!$C$4*Assumptions!$C$6,4),"")+IFERROR(ROUND(Y195*Assumptions!$C$8*Assumptions!$C$6,4),"") - F195</f>
        <v>-34.799999999999997</v>
      </c>
      <c r="Y195" s="62">
        <f>IFERROR(ROUND(V195*(1+Assumptions!$C$7)^5,0),"")</f>
        <v>0</v>
      </c>
      <c r="Z195" s="63" t="s">
        <v>153</v>
      </c>
      <c r="AA195" s="63" t="s">
        <v>154</v>
      </c>
      <c r="AB195" s="62">
        <v>31.5</v>
      </c>
      <c r="AC195" s="62">
        <v>85</v>
      </c>
      <c r="AD195">
        <v>328</v>
      </c>
      <c r="AE195" s="99" t="str">
        <f>IF(R195="","",IF(R195&gt;=Control!$D$4,"Y","N"))</f>
        <v>N</v>
      </c>
      <c r="AF195" s="99" t="str">
        <f>IF(S195="","",IF(M195&gt;=Control!$D$5,"Y","N"))</f>
        <v>N</v>
      </c>
      <c r="AG195" s="99" t="str">
        <f>IF(T195="","",IF(AB195&lt;=Control!$D$10,"Y","N"))</f>
        <v>Y</v>
      </c>
      <c r="AI195" s="110" t="str">
        <f>IF(X195="","",IF(X195&gt;=Control!$D$9,"Y","N"))</f>
        <v>N</v>
      </c>
      <c r="AK195" s="40" t="str">
        <f>IFERROR(INDEX(Assumptions!$D$92:$D$115,MATCH(C195,Assumptions!$B$92:$B$115,0)),"Low")</f>
        <v>High</v>
      </c>
    </row>
    <row r="196" spans="2:37" x14ac:dyDescent="0.2">
      <c r="B196" s="62">
        <v>193</v>
      </c>
      <c r="C196" s="63" t="s">
        <v>161</v>
      </c>
      <c r="D196" s="63" t="s">
        <v>2056</v>
      </c>
      <c r="E196" s="62">
        <f>SUM(G196:I196)</f>
        <v>2</v>
      </c>
      <c r="F196" s="71">
        <f>SUMIFS('CBG Plants'!N:N,'CBG Plants'!F:F,D196,'CBG Plants'!L:L,"Completed")
+SUMIFS('CBG Plants'!N:N,'CBG Plants'!F:F,D196,'CBG Plants'!L:L,"Functional")+SUMIFS('CBG Plants'!N:N,'CBG Plants'!F:F,D196,'CBG Plants'!L:L,"Under Construction")+SUMIFS('CBG Plants'!N:N,'CBG Plants'!F:F,D196,'CBG Plants'!L:L,"Yet to start construction")</f>
        <v>5010</v>
      </c>
      <c r="G196" s="62">
        <f>COUNTIFS('CBG Plants'!F:F,D196,'CBG Plants'!L:L,"Completed")
+COUNTIFS('CBG Plants'!F:F,D196,'CBG Plants'!L:L,"Functional")</f>
        <v>0</v>
      </c>
      <c r="H196" s="62">
        <f>COUNTIFS('CBG Plants'!F:F,D196,'CBG Plants'!L:L,"Under Construction")</f>
        <v>0</v>
      </c>
      <c r="I196" s="62">
        <f>COUNTIFS('CBG Plants'!F:F,D196,'CBG Plants'!L:L,"Yet to start construction")</f>
        <v>2</v>
      </c>
      <c r="J196" s="63" t="s">
        <v>2895</v>
      </c>
      <c r="K196" s="63" t="s">
        <v>2896</v>
      </c>
      <c r="L196" s="63"/>
      <c r="M196" s="62">
        <f t="shared" ref="M196:M259" si="6">IFERROR(N196-(AD196*365/1000),"")</f>
        <v>45.78</v>
      </c>
      <c r="N196" s="62">
        <f t="shared" ref="N196:N259" si="7">SUM(O196:Q196)</f>
        <v>45.78</v>
      </c>
      <c r="O196" s="62">
        <v>0</v>
      </c>
      <c r="P196" s="62">
        <v>45.78</v>
      </c>
      <c r="Q196" s="62">
        <v>0</v>
      </c>
      <c r="R196" s="62">
        <f>IFERROR(U196-F196,"")</f>
        <v>-5007.2634286499997</v>
      </c>
      <c r="S196" s="62">
        <f>IFERROR(T196*Assumptions!$C$4,"")</f>
        <v>82.5</v>
      </c>
      <c r="T196" s="62">
        <v>33</v>
      </c>
      <c r="U196" s="62">
        <f>IFERROR(S196*Assumptions!$C$5,"")+IFERROR(V196*Assumptions!$C$8*Assumptions!$C$5,"")</f>
        <v>2.7365713500000002</v>
      </c>
      <c r="V196" s="62">
        <v>26027</v>
      </c>
      <c r="W196" s="62">
        <f>IFERROR(ROUND(T196*(1+Assumptions!$C$7)^5,0),"")</f>
        <v>101</v>
      </c>
      <c r="X196" s="62">
        <f>IFERROR(ROUND(W196*Assumptions!$C$4*Assumptions!$C$6,4),"")+IFERROR(ROUND(Y196*Assumptions!$C$8*Assumptions!$C$6,4),"") - F196</f>
        <v>-4996.0446000000002</v>
      </c>
      <c r="Y196" s="62">
        <f>IFERROR(ROUND(V196*(1+Assumptions!$C$7)^5,0),"")</f>
        <v>79428</v>
      </c>
      <c r="Z196" s="63" t="s">
        <v>153</v>
      </c>
      <c r="AA196" s="63" t="s">
        <v>154</v>
      </c>
      <c r="AB196" s="62">
        <v>156.4</v>
      </c>
      <c r="AC196" s="62">
        <v>85</v>
      </c>
      <c r="AD196">
        <v>0</v>
      </c>
      <c r="AE196" s="99" t="str">
        <f>IF(R196="","",IF(R196&gt;=Control!$D$4,"Y","N"))</f>
        <v>N</v>
      </c>
      <c r="AF196" s="99" t="str">
        <f>IF(S196="","",IF(M196&gt;=Control!$D$5,"Y","N"))</f>
        <v>N</v>
      </c>
      <c r="AG196" s="99" t="str">
        <f>IF(T196="","",IF(AB196&lt;=Control!$D$10,"Y","N"))</f>
        <v>Y</v>
      </c>
      <c r="AI196" s="110" t="str">
        <f>IF(X196="","",IF(X196&gt;=Control!$D$9,"Y","N"))</f>
        <v>N</v>
      </c>
      <c r="AK196" s="40" t="str">
        <f>IFERROR(INDEX(Assumptions!$D$92:$D$115,MATCH(C196,Assumptions!$B$92:$B$115,0)),"Low")</f>
        <v>High</v>
      </c>
    </row>
    <row r="197" spans="2:37" x14ac:dyDescent="0.2">
      <c r="B197" s="62">
        <v>194</v>
      </c>
      <c r="C197" s="63" t="s">
        <v>161</v>
      </c>
      <c r="D197" s="63" t="s">
        <v>2057</v>
      </c>
      <c r="E197" s="62">
        <f>SUM(G197:I197)</f>
        <v>8</v>
      </c>
      <c r="F197" s="71">
        <f>SUMIFS('CBG Plants'!N:N,'CBG Plants'!F:F,D197,'CBG Plants'!L:L,"Completed")
+SUMIFS('CBG Plants'!N:N,'CBG Plants'!F:F,D197,'CBG Plants'!L:L,"Functional")+SUMIFS('CBG Plants'!N:N,'CBG Plants'!F:F,D197,'CBG Plants'!L:L,"Under Construction")+SUMIFS('CBG Plants'!N:N,'CBG Plants'!F:F,D197,'CBG Plants'!L:L,"Yet to start construction")</f>
        <v>37.1</v>
      </c>
      <c r="G197" s="62">
        <f>COUNTIFS('CBG Plants'!F:F,D197,'CBG Plants'!L:L,"Completed")
+COUNTIFS('CBG Plants'!F:F,D197,'CBG Plants'!L:L,"Functional")</f>
        <v>3</v>
      </c>
      <c r="H197" s="62">
        <f>COUNTIFS('CBG Plants'!F:F,D197,'CBG Plants'!L:L,"Under Construction")</f>
        <v>0</v>
      </c>
      <c r="I197" s="62">
        <f>COUNTIFS('CBG Plants'!F:F,D197,'CBG Plants'!L:L,"Yet to start construction")</f>
        <v>5</v>
      </c>
      <c r="J197" s="63" t="s">
        <v>2897</v>
      </c>
      <c r="K197" s="63" t="s">
        <v>2898</v>
      </c>
      <c r="L197" s="63" t="s">
        <v>2899</v>
      </c>
      <c r="M197" s="62">
        <f t="shared" si="6"/>
        <v>98.495000000000005</v>
      </c>
      <c r="N197" s="62">
        <f t="shared" si="7"/>
        <v>135.36000000000001</v>
      </c>
      <c r="O197" s="62">
        <v>17.55</v>
      </c>
      <c r="P197" s="62">
        <v>11.76</v>
      </c>
      <c r="Q197" s="62">
        <v>106.05</v>
      </c>
      <c r="R197" s="62">
        <f>IFERROR(U197-F197,"")</f>
        <v>-33.348463550000005</v>
      </c>
      <c r="S197" s="62">
        <f>IFERROR(T197*Assumptions!$C$4,"")</f>
        <v>110</v>
      </c>
      <c r="T197" s="62">
        <v>44</v>
      </c>
      <c r="U197" s="62">
        <f>IFERROR(S197*Assumptions!$C$5,"")+IFERROR(V197*Assumptions!$C$8*Assumptions!$C$5,"")</f>
        <v>3.7515364499999997</v>
      </c>
      <c r="V197" s="62">
        <v>44929</v>
      </c>
      <c r="W197" s="62">
        <f>IFERROR(ROUND(T197*(1+Assumptions!$C$7)^5,0),"")</f>
        <v>134</v>
      </c>
      <c r="X197" s="62">
        <f>IFERROR(ROUND(W197*Assumptions!$C$4*Assumptions!$C$6,4),"")+IFERROR(ROUND(Y197*Assumptions!$C$8*Assumptions!$C$6,4),"") - F197</f>
        <v>-18.0534</v>
      </c>
      <c r="Y197" s="62">
        <f>IFERROR(ROUND(V197*(1+Assumptions!$C$7)^5,0),"")</f>
        <v>137112</v>
      </c>
      <c r="Z197" s="63" t="s">
        <v>153</v>
      </c>
      <c r="AA197" s="63" t="s">
        <v>154</v>
      </c>
      <c r="AB197" s="62">
        <v>135.80000000000001</v>
      </c>
      <c r="AC197" s="62">
        <v>85</v>
      </c>
      <c r="AD197">
        <v>101</v>
      </c>
      <c r="AE197" s="99" t="str">
        <f>IF(R197="","",IF(R197&gt;=Control!$D$4,"Y","N"))</f>
        <v>N</v>
      </c>
      <c r="AF197" s="99" t="str">
        <f>IF(S197="","",IF(M197&gt;=Control!$D$5,"Y","N"))</f>
        <v>Y</v>
      </c>
      <c r="AG197" s="99" t="str">
        <f>IF(T197="","",IF(AB197&lt;=Control!$D$10,"Y","N"))</f>
        <v>Y</v>
      </c>
      <c r="AI197" s="110" t="str">
        <f>IF(X197="","",IF(X197&gt;=Control!$D$9,"Y","N"))</f>
        <v>N</v>
      </c>
      <c r="AK197" s="40" t="str">
        <f>IFERROR(INDEX(Assumptions!$D$92:$D$115,MATCH(C197,Assumptions!$B$92:$B$115,0)),"Low")</f>
        <v>High</v>
      </c>
    </row>
    <row r="198" spans="2:37" x14ac:dyDescent="0.2">
      <c r="B198" s="62">
        <v>195</v>
      </c>
      <c r="C198" s="63" t="s">
        <v>161</v>
      </c>
      <c r="D198" s="63" t="s">
        <v>2058</v>
      </c>
      <c r="E198" s="62">
        <f>SUM(G198:I198)</f>
        <v>10</v>
      </c>
      <c r="F198" s="71">
        <f>SUMIFS('CBG Plants'!N:N,'CBG Plants'!F:F,D198,'CBG Plants'!L:L,"Completed")
+SUMIFS('CBG Plants'!N:N,'CBG Plants'!F:F,D198,'CBG Plants'!L:L,"Functional")+SUMIFS('CBG Plants'!N:N,'CBG Plants'!F:F,D198,'CBG Plants'!L:L,"Under Construction")+SUMIFS('CBG Plants'!N:N,'CBG Plants'!F:F,D198,'CBG Plants'!L:L,"Yet to start construction")</f>
        <v>476</v>
      </c>
      <c r="G198" s="62">
        <f>COUNTIFS('CBG Plants'!F:F,D198,'CBG Plants'!L:L,"Completed")
+COUNTIFS('CBG Plants'!F:F,D198,'CBG Plants'!L:L,"Functional")</f>
        <v>2</v>
      </c>
      <c r="H198" s="62">
        <f>COUNTIFS('CBG Plants'!F:F,D198,'CBG Plants'!L:L,"Under Construction")</f>
        <v>2</v>
      </c>
      <c r="I198" s="62">
        <f>COUNTIFS('CBG Plants'!F:F,D198,'CBG Plants'!L:L,"Yet to start construction")</f>
        <v>6</v>
      </c>
      <c r="J198" s="63" t="s">
        <v>2900</v>
      </c>
      <c r="K198" s="63" t="s">
        <v>2901</v>
      </c>
      <c r="L198" s="63" t="s">
        <v>2902</v>
      </c>
      <c r="M198" s="62">
        <f t="shared" si="6"/>
        <v>-30.534999999999997</v>
      </c>
      <c r="N198" s="62">
        <f t="shared" si="7"/>
        <v>119.11500000000001</v>
      </c>
      <c r="O198" s="62">
        <v>30.6</v>
      </c>
      <c r="P198" s="62">
        <v>30.24</v>
      </c>
      <c r="Q198" s="62">
        <v>58.274999999999999</v>
      </c>
      <c r="R198" s="62">
        <f>IFERROR(U198-F198,"")</f>
        <v>-472.24846355</v>
      </c>
      <c r="S198" s="62">
        <f>IFERROR(T198*Assumptions!$C$4,"")</f>
        <v>110</v>
      </c>
      <c r="T198" s="62">
        <v>44</v>
      </c>
      <c r="U198" s="62">
        <f>IFERROR(S198*Assumptions!$C$5,"")+IFERROR(V198*Assumptions!$C$8*Assumptions!$C$5,"")</f>
        <v>3.7515364499999997</v>
      </c>
      <c r="V198" s="62">
        <v>44929</v>
      </c>
      <c r="W198" s="62">
        <f>IFERROR(ROUND(T198*(1+Assumptions!$C$7)^5,0),"")</f>
        <v>134</v>
      </c>
      <c r="X198" s="62">
        <f>IFERROR(ROUND(W198*Assumptions!$C$4*Assumptions!$C$6,4),"")+IFERROR(ROUND(Y198*Assumptions!$C$8*Assumptions!$C$6,4),"") - F198</f>
        <v>-456.95339999999999</v>
      </c>
      <c r="Y198" s="62">
        <f>IFERROR(ROUND(V198*(1+Assumptions!$C$7)^5,0),"")</f>
        <v>137112</v>
      </c>
      <c r="Z198" s="63" t="s">
        <v>153</v>
      </c>
      <c r="AA198" s="63" t="s">
        <v>154</v>
      </c>
      <c r="AB198" s="62">
        <v>93.6</v>
      </c>
      <c r="AC198" s="62">
        <v>85</v>
      </c>
      <c r="AD198">
        <v>410</v>
      </c>
      <c r="AE198" s="99" t="str">
        <f>IF(R198="","",IF(R198&gt;=Control!$D$4,"Y","N"))</f>
        <v>N</v>
      </c>
      <c r="AF198" s="99" t="str">
        <f>IF(S198="","",IF(M198&gt;=Control!$D$5,"Y","N"))</f>
        <v>N</v>
      </c>
      <c r="AG198" s="99" t="str">
        <f>IF(T198="","",IF(AB198&lt;=Control!$D$10,"Y","N"))</f>
        <v>Y</v>
      </c>
      <c r="AI198" s="110" t="str">
        <f>IF(X198="","",IF(X198&gt;=Control!$D$9,"Y","N"))</f>
        <v>N</v>
      </c>
      <c r="AK198" s="40" t="str">
        <f>IFERROR(INDEX(Assumptions!$D$92:$D$115,MATCH(C198,Assumptions!$B$92:$B$115,0)),"Low")</f>
        <v>High</v>
      </c>
    </row>
    <row r="199" spans="2:37" x14ac:dyDescent="0.2">
      <c r="B199" s="62">
        <v>196</v>
      </c>
      <c r="C199" s="63" t="s">
        <v>161</v>
      </c>
      <c r="D199" s="63" t="s">
        <v>2059</v>
      </c>
      <c r="E199" s="62">
        <f>SUM(G199:I199)</f>
        <v>1</v>
      </c>
      <c r="F199" s="71">
        <v>5</v>
      </c>
      <c r="G199" s="62">
        <f>COUNTIFS('CBG Plants'!F:F,D199,'CBG Plants'!L:L,"Completed")
+COUNTIFS('CBG Plants'!F:F,D199,'CBG Plants'!L:L,"Functional")</f>
        <v>0</v>
      </c>
      <c r="H199" s="62">
        <f>COUNTIFS('CBG Plants'!F:F,D199,'CBG Plants'!L:L,"Under Construction")</f>
        <v>0</v>
      </c>
      <c r="I199" s="62">
        <f>COUNTIFS('CBG Plants'!F:F,D199,'CBG Plants'!L:L,"Yet to start construction")</f>
        <v>1</v>
      </c>
      <c r="J199" s="63" t="s">
        <v>2903</v>
      </c>
      <c r="K199" s="63"/>
      <c r="L199" s="63"/>
      <c r="M199" s="62">
        <f t="shared" si="6"/>
        <v>68.984999999999999</v>
      </c>
      <c r="N199" s="62">
        <f t="shared" si="7"/>
        <v>68.984999999999999</v>
      </c>
      <c r="O199" s="62">
        <v>0</v>
      </c>
      <c r="P199" s="62">
        <v>68.459999999999994</v>
      </c>
      <c r="Q199" s="62">
        <v>0.52500000000000002</v>
      </c>
      <c r="R199" s="62">
        <f>IFERROR(U199-F199,"")</f>
        <v>-3.4411138999999999</v>
      </c>
      <c r="S199" s="62">
        <f>IFERROR(T199*Assumptions!$C$4,"")</f>
        <v>47.5</v>
      </c>
      <c r="T199" s="62">
        <v>19</v>
      </c>
      <c r="U199" s="62">
        <f>IFERROR(S199*Assumptions!$C$5,"")+IFERROR(V199*Assumptions!$C$8*Assumptions!$C$5,"")</f>
        <v>1.5588861000000001</v>
      </c>
      <c r="V199" s="62">
        <v>13322</v>
      </c>
      <c r="W199" s="62">
        <f>IFERROR(ROUND(T199*(1+Assumptions!$C$7)^5,0),"")</f>
        <v>58</v>
      </c>
      <c r="X199" s="62">
        <f>IFERROR(ROUND(W199*Assumptions!$C$4*Assumptions!$C$6,4),"")+IFERROR(ROUND(Y199*Assumptions!$C$8*Assumptions!$C$6,4),"") - F199</f>
        <v>2.931</v>
      </c>
      <c r="Y199" s="62">
        <f>IFERROR(ROUND(V199*(1+Assumptions!$C$7)^5,0),"")</f>
        <v>40656</v>
      </c>
      <c r="Z199" s="63" t="s">
        <v>153</v>
      </c>
      <c r="AA199" s="63" t="s">
        <v>154</v>
      </c>
      <c r="AB199" s="62">
        <v>269.8</v>
      </c>
      <c r="AC199" s="62">
        <v>85</v>
      </c>
      <c r="AD199">
        <v>0</v>
      </c>
      <c r="AE199" s="99" t="str">
        <f>IF(R199="","",IF(R199&gt;=Control!$D$4,"Y","N"))</f>
        <v>N</v>
      </c>
      <c r="AF199" s="99" t="str">
        <f>IF(S199="","",IF(M199&gt;=Control!$D$5,"Y","N"))</f>
        <v>Y</v>
      </c>
      <c r="AG199" s="99" t="str">
        <f>IF(T199="","",IF(AB199&lt;=Control!$D$10,"Y","N"))</f>
        <v>Y</v>
      </c>
      <c r="AI199" s="110" t="str">
        <f>IF(X199="","",IF(X199&gt;=Control!$D$9,"Y","N"))</f>
        <v>N</v>
      </c>
      <c r="AK199" s="40" t="str">
        <f>IFERROR(INDEX(Assumptions!$D$92:$D$115,MATCH(C199,Assumptions!$B$92:$B$115,0)),"Low")</f>
        <v>High</v>
      </c>
    </row>
    <row r="200" spans="2:37" x14ac:dyDescent="0.2">
      <c r="B200" s="62">
        <v>197</v>
      </c>
      <c r="C200" s="63" t="s">
        <v>161</v>
      </c>
      <c r="D200" s="63" t="s">
        <v>2060</v>
      </c>
      <c r="E200" s="62">
        <f>SUM(G200:I200)</f>
        <v>17</v>
      </c>
      <c r="F200" s="71">
        <v>2.5</v>
      </c>
      <c r="G200" s="62">
        <f>COUNTIFS('CBG Plants'!F:F,D200,'CBG Plants'!L:L,"Completed")
+COUNTIFS('CBG Plants'!F:F,D200,'CBG Plants'!L:L,"Functional")</f>
        <v>3</v>
      </c>
      <c r="H200" s="62">
        <f>COUNTIFS('CBG Plants'!F:F,D200,'CBG Plants'!L:L,"Under Construction")</f>
        <v>3</v>
      </c>
      <c r="I200" s="62">
        <f>COUNTIFS('CBG Plants'!F:F,D200,'CBG Plants'!L:L,"Yet to start construction")</f>
        <v>11</v>
      </c>
      <c r="J200" s="63" t="s">
        <v>2904</v>
      </c>
      <c r="K200" s="63" t="s">
        <v>2905</v>
      </c>
      <c r="L200" s="63" t="s">
        <v>2906</v>
      </c>
      <c r="M200" s="62">
        <f t="shared" si="6"/>
        <v>225.70000000000002</v>
      </c>
      <c r="N200" s="62">
        <f t="shared" si="7"/>
        <v>256.72500000000002</v>
      </c>
      <c r="O200" s="62">
        <v>37.799999999999997</v>
      </c>
      <c r="P200" s="62">
        <v>0</v>
      </c>
      <c r="Q200" s="62">
        <v>218.92500000000001</v>
      </c>
      <c r="R200" s="62">
        <f>IFERROR(U200-F200,"")</f>
        <v>0.57624500000000012</v>
      </c>
      <c r="S200" s="62">
        <f>IFERROR(T200*Assumptions!$C$4,"")</f>
        <v>87.5</v>
      </c>
      <c r="T200" s="62">
        <v>35</v>
      </c>
      <c r="U200" s="62">
        <f>IFERROR(S200*Assumptions!$C$5,"")+IFERROR(V200*Assumptions!$C$8*Assumptions!$C$5,"")</f>
        <v>3.0762450000000001</v>
      </c>
      <c r="V200" s="62">
        <v>44900</v>
      </c>
      <c r="W200" s="62">
        <f>IFERROR(ROUND(T200*(1+Assumptions!$C$7)^5,0),"")</f>
        <v>107</v>
      </c>
      <c r="X200" s="62">
        <f>IFERROR(ROUND(W200*Assumptions!$C$4*Assumptions!$C$6,4),"")+IFERROR(ROUND(Y200*Assumptions!$C$8*Assumptions!$C$6,4),"") - F200</f>
        <v>13.170199999999999</v>
      </c>
      <c r="Y200" s="62">
        <f>IFERROR(ROUND(V200*(1+Assumptions!$C$7)^5,0),"")</f>
        <v>137024</v>
      </c>
      <c r="Z200" s="63" t="s">
        <v>153</v>
      </c>
      <c r="AA200" s="63" t="s">
        <v>154</v>
      </c>
      <c r="AB200" s="62">
        <v>43.1</v>
      </c>
      <c r="AC200" s="62">
        <v>85</v>
      </c>
      <c r="AD200">
        <v>85</v>
      </c>
      <c r="AE200" s="99" t="str">
        <f>IF(R200="","",IF(R200&gt;=Control!$D$4,"Y","N"))</f>
        <v>N</v>
      </c>
      <c r="AF200" s="99" t="str">
        <f>IF(S200="","",IF(M200&gt;=Control!$D$5,"Y","N"))</f>
        <v>Y</v>
      </c>
      <c r="AG200" s="99" t="str">
        <f>IF(T200="","",IF(AB200&lt;=Control!$D$10,"Y","N"))</f>
        <v>Y</v>
      </c>
      <c r="AI200" s="110" t="str">
        <f>IF(X200="","",IF(X200&gt;=Control!$D$9,"Y","N"))</f>
        <v>Y</v>
      </c>
      <c r="AK200" s="40" t="str">
        <f>IFERROR(INDEX(Assumptions!$D$92:$D$115,MATCH(C200,Assumptions!$B$92:$B$115,0)),"Low")</f>
        <v>High</v>
      </c>
    </row>
    <row r="201" spans="2:37" x14ac:dyDescent="0.2">
      <c r="B201" s="62">
        <v>198</v>
      </c>
      <c r="C201" s="63" t="s">
        <v>161</v>
      </c>
      <c r="D201" s="63" t="s">
        <v>56</v>
      </c>
      <c r="E201" s="62">
        <f>SUM(G201:I201)</f>
        <v>3</v>
      </c>
      <c r="F201" s="71">
        <f>SUMIFS('CBG Plants'!N:N,'CBG Plants'!F:F,D201,'CBG Plants'!L:L,"Completed")
+SUMIFS('CBG Plants'!N:N,'CBG Plants'!F:F,D201,'CBG Plants'!L:L,"Functional")+SUMIFS('CBG Plants'!N:N,'CBG Plants'!F:F,D201,'CBG Plants'!L:L,"Under Construction")+SUMIFS('CBG Plants'!N:N,'CBG Plants'!F:F,D201,'CBG Plants'!L:L,"Yet to start construction")</f>
        <v>90.5</v>
      </c>
      <c r="G201" s="62">
        <f>COUNTIFS('CBG Plants'!F:F,D201,'CBG Plants'!L:L,"Completed")
+COUNTIFS('CBG Plants'!F:F,D201,'CBG Plants'!L:L,"Functional")</f>
        <v>0</v>
      </c>
      <c r="H201" s="62">
        <f>COUNTIFS('CBG Plants'!F:F,D201,'CBG Plants'!L:L,"Under Construction")</f>
        <v>1</v>
      </c>
      <c r="I201" s="62">
        <f>COUNTIFS('CBG Plants'!F:F,D201,'CBG Plants'!L:L,"Yet to start construction")</f>
        <v>2</v>
      </c>
      <c r="J201" s="63" t="s">
        <v>2907</v>
      </c>
      <c r="K201" s="63" t="s">
        <v>2908</v>
      </c>
      <c r="L201" s="63" t="s">
        <v>2909</v>
      </c>
      <c r="M201" s="62">
        <f t="shared" si="6"/>
        <v>39.06</v>
      </c>
      <c r="N201" s="62">
        <f t="shared" si="7"/>
        <v>39.06</v>
      </c>
      <c r="O201" s="62">
        <v>0</v>
      </c>
      <c r="P201" s="62">
        <v>39.06</v>
      </c>
      <c r="Q201" s="62">
        <v>0</v>
      </c>
      <c r="R201" s="62">
        <f>IFERROR(U201-F201,"")</f>
        <v>-60.035012899999998</v>
      </c>
      <c r="S201" s="62">
        <f>IFERROR(T201*Assumptions!$C$4,"")</f>
        <v>502.5</v>
      </c>
      <c r="T201" s="62">
        <v>201</v>
      </c>
      <c r="U201" s="62">
        <f>IFERROR(S201*Assumptions!$C$5,"")+IFERROR(V201*Assumptions!$C$8*Assumptions!$C$5,"")</f>
        <v>30.464987100000002</v>
      </c>
      <c r="V201" s="62">
        <v>1531342</v>
      </c>
      <c r="W201" s="62">
        <f>IFERROR(ROUND(T201*(1+Assumptions!$C$7)^5,0),"")</f>
        <v>613</v>
      </c>
      <c r="X201" s="62">
        <f>IFERROR(ROUND(W201*Assumptions!$C$4*Assumptions!$C$6,4),"")+IFERROR(ROUND(Y201*Assumptions!$C$8*Assumptions!$C$6,4),"") - F201</f>
        <v>64.402500000000003</v>
      </c>
      <c r="Y201" s="62">
        <f>IFERROR(ROUND(V201*(1+Assumptions!$C$7)^5,0),"")</f>
        <v>4673285</v>
      </c>
      <c r="Z201" s="63" t="s">
        <v>153</v>
      </c>
      <c r="AA201" s="63" t="s">
        <v>154</v>
      </c>
      <c r="AB201" s="62">
        <v>44.8</v>
      </c>
      <c r="AC201" s="62">
        <v>85</v>
      </c>
      <c r="AD201">
        <v>0</v>
      </c>
      <c r="AE201" s="99" t="str">
        <f>IF(R201="","",IF(R201&gt;=Control!$D$4,"Y","N"))</f>
        <v>N</v>
      </c>
      <c r="AF201" s="99" t="str">
        <f>IF(S201="","",IF(M201&gt;=Control!$D$5,"Y","N"))</f>
        <v>N</v>
      </c>
      <c r="AG201" s="99" t="str">
        <f>IF(T201="","",IF(AB201&lt;=Control!$D$10,"Y","N"))</f>
        <v>Y</v>
      </c>
      <c r="AI201" s="110" t="str">
        <f>IF(X201="","",IF(X201&gt;=Control!$D$9,"Y","N"))</f>
        <v>Y</v>
      </c>
      <c r="AK201" s="40" t="str">
        <f>IFERROR(INDEX(Assumptions!$D$92:$D$115,MATCH(C201,Assumptions!$B$92:$B$115,0)),"Low")</f>
        <v>High</v>
      </c>
    </row>
    <row r="202" spans="2:37" x14ac:dyDescent="0.2">
      <c r="B202" s="62">
        <v>199</v>
      </c>
      <c r="C202" s="63" t="s">
        <v>161</v>
      </c>
      <c r="D202" s="63" t="s">
        <v>2061</v>
      </c>
      <c r="E202" s="62">
        <f>SUM(G202:I202)</f>
        <v>1</v>
      </c>
      <c r="F202" s="71">
        <f>SUMIFS('CBG Plants'!N:N,'CBG Plants'!F:F,D202,'CBG Plants'!L:L,"Completed")
+SUMIFS('CBG Plants'!N:N,'CBG Plants'!F:F,D202,'CBG Plants'!L:L,"Functional")+SUMIFS('CBG Plants'!N:N,'CBG Plants'!F:F,D202,'CBG Plants'!L:L,"Under Construction")+SUMIFS('CBG Plants'!N:N,'CBG Plants'!F:F,D202,'CBG Plants'!L:L,"Yet to start construction")</f>
        <v>2.5</v>
      </c>
      <c r="G202" s="62">
        <f>COUNTIFS('CBG Plants'!F:F,D202,'CBG Plants'!L:L,"Completed")
+COUNTIFS('CBG Plants'!F:F,D202,'CBG Plants'!L:L,"Functional")</f>
        <v>0</v>
      </c>
      <c r="H202" s="62">
        <f>COUNTIFS('CBG Plants'!F:F,D202,'CBG Plants'!L:L,"Under Construction")</f>
        <v>1</v>
      </c>
      <c r="I202" s="62">
        <f>COUNTIFS('CBG Plants'!F:F,D202,'CBG Plants'!L:L,"Yet to start construction")</f>
        <v>0</v>
      </c>
      <c r="J202" s="63" t="s">
        <v>2910</v>
      </c>
      <c r="K202" s="63"/>
      <c r="L202" s="63"/>
      <c r="M202" s="62">
        <f t="shared" si="6"/>
        <v>28.35</v>
      </c>
      <c r="N202" s="62">
        <f t="shared" si="7"/>
        <v>28.35</v>
      </c>
      <c r="O202" s="62">
        <v>28.35</v>
      </c>
      <c r="P202" s="62">
        <v>0</v>
      </c>
      <c r="Q202" s="62">
        <v>0</v>
      </c>
      <c r="R202" s="62">
        <f>IFERROR(U202-F202,"")</f>
        <v>-2.2000000000000002</v>
      </c>
      <c r="S202" s="62">
        <f>IFERROR(T202*Assumptions!$C$4,"")</f>
        <v>10</v>
      </c>
      <c r="T202" s="62">
        <v>4</v>
      </c>
      <c r="U202" s="62">
        <f>IFERROR(S202*Assumptions!$C$5,"")+IFERROR(V202*Assumptions!$C$8*Assumptions!$C$5,"")</f>
        <v>0.3</v>
      </c>
      <c r="V202" s="62">
        <v>0</v>
      </c>
      <c r="W202" s="62">
        <f>IFERROR(ROUND(T202*(1+Assumptions!$C$7)^5,0),"")</f>
        <v>12</v>
      </c>
      <c r="X202" s="62">
        <f>IFERROR(ROUND(W202*Assumptions!$C$4*Assumptions!$C$6,4),"")+IFERROR(ROUND(Y202*Assumptions!$C$8*Assumptions!$C$6,4),"") - F202</f>
        <v>-1</v>
      </c>
      <c r="Y202" s="62">
        <f>IFERROR(ROUND(V202*(1+Assumptions!$C$7)^5,0),"")</f>
        <v>0</v>
      </c>
      <c r="Z202" s="63" t="s">
        <v>153</v>
      </c>
      <c r="AA202" s="63" t="s">
        <v>154</v>
      </c>
      <c r="AB202" s="62">
        <v>366.2</v>
      </c>
      <c r="AC202" s="62">
        <v>85</v>
      </c>
      <c r="AD202">
        <v>0</v>
      </c>
      <c r="AE202" s="99" t="str">
        <f>IF(R202="","",IF(R202&gt;=Control!$D$4,"Y","N"))</f>
        <v>N</v>
      </c>
      <c r="AF202" s="99" t="str">
        <f>IF(S202="","",IF(M202&gt;=Control!$D$5,"Y","N"))</f>
        <v>N</v>
      </c>
      <c r="AG202" s="99" t="str">
        <f>IF(T202="","",IF(AB202&lt;=Control!$D$10,"Y","N"))</f>
        <v>Y</v>
      </c>
      <c r="AI202" s="110" t="str">
        <f>IF(X202="","",IF(X202&gt;=Control!$D$9,"Y","N"))</f>
        <v>N</v>
      </c>
      <c r="AK202" s="40" t="str">
        <f>IFERROR(INDEX(Assumptions!$D$92:$D$115,MATCH(C202,Assumptions!$B$92:$B$115,0)),"Low")</f>
        <v>High</v>
      </c>
    </row>
    <row r="203" spans="2:37" x14ac:dyDescent="0.2">
      <c r="B203" s="62">
        <v>200</v>
      </c>
      <c r="C203" s="63" t="s">
        <v>161</v>
      </c>
      <c r="D203" s="63" t="s">
        <v>2062</v>
      </c>
      <c r="E203" s="62">
        <f>SUM(G203:I203)</f>
        <v>0</v>
      </c>
      <c r="F203" s="71">
        <f>SUMIFS('CBG Plants'!N:N,'CBG Plants'!F:F,D203,'CBG Plants'!L:L,"Completed")
+SUMIFS('CBG Plants'!N:N,'CBG Plants'!F:F,D203,'CBG Plants'!L:L,"Functional")+SUMIFS('CBG Plants'!N:N,'CBG Plants'!F:F,D203,'CBG Plants'!L:L,"Under Construction")+SUMIFS('CBG Plants'!N:N,'CBG Plants'!F:F,D203,'CBG Plants'!L:L,"Yet to start construction")</f>
        <v>0</v>
      </c>
      <c r="G203" s="62">
        <f>COUNTIFS('CBG Plants'!F:F,D203,'CBG Plants'!L:L,"Completed")
+COUNTIFS('CBG Plants'!F:F,D203,'CBG Plants'!L:L,"Functional")</f>
        <v>0</v>
      </c>
      <c r="H203" s="62">
        <f>COUNTIFS('CBG Plants'!F:F,D203,'CBG Plants'!L:L,"Under Construction")</f>
        <v>0</v>
      </c>
      <c r="I203" s="62">
        <f>COUNTIFS('CBG Plants'!F:F,D203,'CBG Plants'!L:L,"Yet to start construction")</f>
        <v>0</v>
      </c>
      <c r="J203" s="63" t="s">
        <v>2882</v>
      </c>
      <c r="K203" s="63" t="s">
        <v>2883</v>
      </c>
      <c r="L203" s="63" t="s">
        <v>2884</v>
      </c>
      <c r="M203" s="62">
        <f t="shared" si="6"/>
        <v>38.324999999999996</v>
      </c>
      <c r="N203" s="62">
        <f t="shared" si="7"/>
        <v>38.324999999999996</v>
      </c>
      <c r="O203" s="62">
        <v>37.799999999999997</v>
      </c>
      <c r="P203" s="62">
        <v>0</v>
      </c>
      <c r="Q203" s="62">
        <v>0.52500000000000002</v>
      </c>
      <c r="R203" s="62">
        <f>IFERROR(U203-F203,"")</f>
        <v>0.44999999999999996</v>
      </c>
      <c r="S203" s="62">
        <f>IFERROR(T203*Assumptions!$C$4,"")</f>
        <v>15</v>
      </c>
      <c r="T203" s="62">
        <v>6</v>
      </c>
      <c r="U203" s="62">
        <f>IFERROR(S203*Assumptions!$C$5,"")+IFERROR(V203*Assumptions!$C$8*Assumptions!$C$5,"")</f>
        <v>0.44999999999999996</v>
      </c>
      <c r="V203" s="62">
        <v>0</v>
      </c>
      <c r="W203" s="62">
        <f>IFERROR(ROUND(T203*(1+Assumptions!$C$7)^5,0),"")</f>
        <v>18</v>
      </c>
      <c r="X203" s="62">
        <f>IFERROR(ROUND(W203*Assumptions!$C$4*Assumptions!$C$6,4),"")+IFERROR(ROUND(Y203*Assumptions!$C$8*Assumptions!$C$6,4),"") - F203</f>
        <v>2.25</v>
      </c>
      <c r="Y203" s="62">
        <f>IFERROR(ROUND(V203*(1+Assumptions!$C$7)^5,0),"")</f>
        <v>0</v>
      </c>
      <c r="Z203" s="63" t="s">
        <v>153</v>
      </c>
      <c r="AA203" s="63" t="s">
        <v>154</v>
      </c>
      <c r="AB203" s="62">
        <v>266.89999999999998</v>
      </c>
      <c r="AC203" s="62">
        <v>85</v>
      </c>
      <c r="AD203">
        <v>0</v>
      </c>
      <c r="AE203" s="99" t="str">
        <f>IF(R203="","",IF(R203&gt;=Control!$D$4,"Y","N"))</f>
        <v>N</v>
      </c>
      <c r="AF203" s="99" t="str">
        <f>IF(S203="","",IF(M203&gt;=Control!$D$5,"Y","N"))</f>
        <v>N</v>
      </c>
      <c r="AG203" s="99" t="str">
        <f>IF(T203="","",IF(AB203&lt;=Control!$D$10,"Y","N"))</f>
        <v>Y</v>
      </c>
      <c r="AI203" s="110" t="str">
        <f>IF(X203="","",IF(X203&gt;=Control!$D$9,"Y","N"))</f>
        <v>N</v>
      </c>
      <c r="AK203" s="40" t="str">
        <f>IFERROR(INDEX(Assumptions!$D$92:$D$115,MATCH(C203,Assumptions!$B$92:$B$115,0)),"Low")</f>
        <v>High</v>
      </c>
    </row>
    <row r="204" spans="2:37" x14ac:dyDescent="0.2">
      <c r="B204" s="62">
        <v>201</v>
      </c>
      <c r="C204" s="63" t="s">
        <v>161</v>
      </c>
      <c r="D204" s="63" t="s">
        <v>2063</v>
      </c>
      <c r="E204" s="62">
        <f>SUM(G204:I204)</f>
        <v>7</v>
      </c>
      <c r="F204" s="71">
        <f>SUMIFS('CBG Plants'!N:N,'CBG Plants'!F:F,D204,'CBG Plants'!L:L,"Completed")
+SUMIFS('CBG Plants'!N:N,'CBG Plants'!F:F,D204,'CBG Plants'!L:L,"Functional")+SUMIFS('CBG Plants'!N:N,'CBG Plants'!F:F,D204,'CBG Plants'!L:L,"Under Construction")+SUMIFS('CBG Plants'!N:N,'CBG Plants'!F:F,D204,'CBG Plants'!L:L,"Yet to start construction")</f>
        <v>134</v>
      </c>
      <c r="G204" s="62">
        <f>COUNTIFS('CBG Plants'!F:F,D204,'CBG Plants'!L:L,"Completed")
+COUNTIFS('CBG Plants'!F:F,D204,'CBG Plants'!L:L,"Functional")</f>
        <v>0</v>
      </c>
      <c r="H204" s="62">
        <f>COUNTIFS('CBG Plants'!F:F,D204,'CBG Plants'!L:L,"Under Construction")</f>
        <v>2</v>
      </c>
      <c r="I204" s="62">
        <f>COUNTIFS('CBG Plants'!F:F,D204,'CBG Plants'!L:L,"Yet to start construction")</f>
        <v>5</v>
      </c>
      <c r="J204" s="63" t="s">
        <v>2911</v>
      </c>
      <c r="K204" s="63" t="s">
        <v>2912</v>
      </c>
      <c r="L204" s="63" t="s">
        <v>2913</v>
      </c>
      <c r="M204" s="62">
        <f t="shared" si="6"/>
        <v>31.125</v>
      </c>
      <c r="N204" s="62">
        <f t="shared" si="7"/>
        <v>31.125</v>
      </c>
      <c r="O204" s="62">
        <v>30.6</v>
      </c>
      <c r="P204" s="62">
        <v>0</v>
      </c>
      <c r="Q204" s="62">
        <v>0.52500000000000002</v>
      </c>
      <c r="R204" s="62">
        <f>IFERROR(U204-F204,"")</f>
        <v>-133.1</v>
      </c>
      <c r="S204" s="62">
        <f>IFERROR(T204*Assumptions!$C$4,"")</f>
        <v>30</v>
      </c>
      <c r="T204" s="62">
        <v>12</v>
      </c>
      <c r="U204" s="62">
        <f>IFERROR(S204*Assumptions!$C$5,"")+IFERROR(V204*Assumptions!$C$8*Assumptions!$C$5,"")</f>
        <v>0.89999999999999991</v>
      </c>
      <c r="V204" s="62">
        <v>0</v>
      </c>
      <c r="W204" s="62">
        <f>IFERROR(ROUND(T204*(1+Assumptions!$C$7)^5,0),"")</f>
        <v>37</v>
      </c>
      <c r="X204" s="62">
        <f>IFERROR(ROUND(W204*Assumptions!$C$4*Assumptions!$C$6,4),"")+IFERROR(ROUND(Y204*Assumptions!$C$8*Assumptions!$C$6,4),"") - F204</f>
        <v>-129.375</v>
      </c>
      <c r="Y204" s="62">
        <f>IFERROR(ROUND(V204*(1+Assumptions!$C$7)^5,0),"")</f>
        <v>0</v>
      </c>
      <c r="Z204" s="63" t="s">
        <v>153</v>
      </c>
      <c r="AA204" s="63" t="s">
        <v>154</v>
      </c>
      <c r="AB204" s="62">
        <v>278</v>
      </c>
      <c r="AC204" s="62">
        <v>85</v>
      </c>
      <c r="AD204">
        <v>0</v>
      </c>
      <c r="AE204" s="99" t="str">
        <f>IF(R204="","",IF(R204&gt;=Control!$D$4,"Y","N"))</f>
        <v>N</v>
      </c>
      <c r="AF204" s="99" t="str">
        <f>IF(S204="","",IF(M204&gt;=Control!$D$5,"Y","N"))</f>
        <v>N</v>
      </c>
      <c r="AG204" s="99" t="str">
        <f>IF(T204="","",IF(AB204&lt;=Control!$D$10,"Y","N"))</f>
        <v>Y</v>
      </c>
      <c r="AI204" s="110" t="str">
        <f>IF(X204="","",IF(X204&gt;=Control!$D$9,"Y","N"))</f>
        <v>N</v>
      </c>
      <c r="AK204" s="40" t="str">
        <f>IFERROR(INDEX(Assumptions!$D$92:$D$115,MATCH(C204,Assumptions!$B$92:$B$115,0)),"Low")</f>
        <v>High</v>
      </c>
    </row>
    <row r="205" spans="2:37" x14ac:dyDescent="0.2">
      <c r="B205" s="62">
        <v>202</v>
      </c>
      <c r="C205" s="63" t="s">
        <v>162</v>
      </c>
      <c r="D205" s="63" t="s">
        <v>2064</v>
      </c>
      <c r="E205" s="62">
        <f>SUM(G205:I205)</f>
        <v>2</v>
      </c>
      <c r="F205" s="71">
        <f>SUMIFS('CBG Plants'!N:N,'CBG Plants'!F:F,D205,'CBG Plants'!L:L,"Completed")
+SUMIFS('CBG Plants'!N:N,'CBG Plants'!F:F,D205,'CBG Plants'!L:L,"Functional")+SUMIFS('CBG Plants'!N:N,'CBG Plants'!F:F,D205,'CBG Plants'!L:L,"Under Construction")+SUMIFS('CBG Plants'!N:N,'CBG Plants'!F:F,D205,'CBG Plants'!L:L,"Yet to start construction")</f>
        <v>11.6</v>
      </c>
      <c r="G205" s="62">
        <f>COUNTIFS('CBG Plants'!F:F,D205,'CBG Plants'!L:L,"Completed")
+COUNTIFS('CBG Plants'!F:F,D205,'CBG Plants'!L:L,"Functional")</f>
        <v>1</v>
      </c>
      <c r="H205" s="62">
        <f>COUNTIFS('CBG Plants'!F:F,D205,'CBG Plants'!L:L,"Under Construction")</f>
        <v>0</v>
      </c>
      <c r="I205" s="62">
        <f>COUNTIFS('CBG Plants'!F:F,D205,'CBG Plants'!L:L,"Yet to start construction")</f>
        <v>1</v>
      </c>
      <c r="J205" s="63" t="s">
        <v>2914</v>
      </c>
      <c r="K205" s="63" t="s">
        <v>2915</v>
      </c>
      <c r="L205" s="63"/>
      <c r="M205" s="62">
        <f t="shared" si="6"/>
        <v>7.2000000000000028</v>
      </c>
      <c r="N205" s="62">
        <f t="shared" si="7"/>
        <v>72.900000000000006</v>
      </c>
      <c r="O205" s="62">
        <v>69.75</v>
      </c>
      <c r="P205" s="62">
        <v>0</v>
      </c>
      <c r="Q205" s="62">
        <v>3.15</v>
      </c>
      <c r="R205" s="62">
        <f>IFERROR(U205-F205,"")</f>
        <v>-8.65442</v>
      </c>
      <c r="S205" s="62">
        <f>IFERROR(T205*Assumptions!$C$4,"")</f>
        <v>67.5</v>
      </c>
      <c r="T205" s="62">
        <v>27</v>
      </c>
      <c r="U205" s="62">
        <f>IFERROR(S205*Assumptions!$C$5,"")+IFERROR(V205*Assumptions!$C$8*Assumptions!$C$5,"")</f>
        <v>2.9455799999999996</v>
      </c>
      <c r="V205" s="62">
        <v>91600</v>
      </c>
      <c r="W205" s="62">
        <f>IFERROR(ROUND(T205*(1+Assumptions!$C$7)^5,0),"")</f>
        <v>82</v>
      </c>
      <c r="X205" s="62">
        <f>IFERROR(ROUND(W205*Assumptions!$C$4*Assumptions!$C$6,4),"")+IFERROR(ROUND(Y205*Assumptions!$C$8*Assumptions!$C$6,4),"") - F205</f>
        <v>3.3323</v>
      </c>
      <c r="Y205" s="62">
        <f>IFERROR(ROUND(V205*(1+Assumptions!$C$7)^5,0),"")</f>
        <v>279541</v>
      </c>
      <c r="Z205" s="63" t="s">
        <v>153</v>
      </c>
      <c r="AA205" s="63" t="s">
        <v>160</v>
      </c>
      <c r="AB205" s="62">
        <v>164.2</v>
      </c>
      <c r="AC205" s="62">
        <v>111.3</v>
      </c>
      <c r="AD205">
        <v>180</v>
      </c>
      <c r="AE205" s="99" t="str">
        <f>IF(R205="","",IF(R205&gt;=Control!$D$4,"Y","N"))</f>
        <v>N</v>
      </c>
      <c r="AF205" s="99" t="str">
        <f>IF(S205="","",IF(M205&gt;=Control!$D$5,"Y","N"))</f>
        <v>N</v>
      </c>
      <c r="AG205" s="99" t="str">
        <f>IF(T205="","",IF(AB205&lt;=Control!$D$10,"Y","N"))</f>
        <v>Y</v>
      </c>
      <c r="AI205" s="110" t="str">
        <f>IF(X205="","",IF(X205&gt;=Control!$D$9,"Y","N"))</f>
        <v>N</v>
      </c>
      <c r="AK205" s="40" t="str">
        <f>IFERROR(INDEX(Assumptions!$D$92:$D$115,MATCH(C205,Assumptions!$B$92:$B$115,0)),"Low")</f>
        <v>Low</v>
      </c>
    </row>
    <row r="206" spans="2:37" x14ac:dyDescent="0.2">
      <c r="B206" s="62">
        <v>203</v>
      </c>
      <c r="C206" s="63" t="s">
        <v>162</v>
      </c>
      <c r="D206" s="63" t="s">
        <v>2065</v>
      </c>
      <c r="E206" s="62">
        <f>SUM(G206:I206)</f>
        <v>1</v>
      </c>
      <c r="F206" s="71">
        <f>SUMIFS('CBG Plants'!N:N,'CBG Plants'!F:F,D206,'CBG Plants'!L:L,"Completed")
+SUMIFS('CBG Plants'!N:N,'CBG Plants'!F:F,D206,'CBG Plants'!L:L,"Functional")+SUMIFS('CBG Plants'!N:N,'CBG Plants'!F:F,D206,'CBG Plants'!L:L,"Under Construction")+SUMIFS('CBG Plants'!N:N,'CBG Plants'!F:F,D206,'CBG Plants'!L:L,"Yet to start construction")</f>
        <v>6</v>
      </c>
      <c r="G206" s="62">
        <f>COUNTIFS('CBG Plants'!F:F,D206,'CBG Plants'!L:L,"Completed")
+COUNTIFS('CBG Plants'!F:F,D206,'CBG Plants'!L:L,"Functional")</f>
        <v>0</v>
      </c>
      <c r="H206" s="62">
        <f>COUNTIFS('CBG Plants'!F:F,D206,'CBG Plants'!L:L,"Under Construction")</f>
        <v>0</v>
      </c>
      <c r="I206" s="62">
        <f>COUNTIFS('CBG Plants'!F:F,D206,'CBG Plants'!L:L,"Yet to start construction")</f>
        <v>1</v>
      </c>
      <c r="J206" s="63" t="s">
        <v>2916</v>
      </c>
      <c r="K206" s="63"/>
      <c r="L206" s="63"/>
      <c r="M206" s="62">
        <f t="shared" si="6"/>
        <v>153.97499999999999</v>
      </c>
      <c r="N206" s="62">
        <f t="shared" si="7"/>
        <v>153.97499999999999</v>
      </c>
      <c r="O206" s="62">
        <v>153.44999999999999</v>
      </c>
      <c r="P206" s="62">
        <v>0</v>
      </c>
      <c r="Q206" s="62">
        <v>0.52500000000000002</v>
      </c>
      <c r="R206" s="62">
        <f>IFERROR(U206-F206,"")</f>
        <v>-2.6664367499999999</v>
      </c>
      <c r="S206" s="62">
        <f>IFERROR(T206*Assumptions!$C$4,"")</f>
        <v>105</v>
      </c>
      <c r="T206" s="62">
        <v>42</v>
      </c>
      <c r="U206" s="62">
        <f>IFERROR(S206*Assumptions!$C$5,"")+IFERROR(V206*Assumptions!$C$8*Assumptions!$C$5,"")</f>
        <v>3.3335632500000001</v>
      </c>
      <c r="V206" s="62">
        <v>18265</v>
      </c>
      <c r="W206" s="62">
        <f>IFERROR(ROUND(T206*(1+Assumptions!$C$7)^5,0),"")</f>
        <v>128</v>
      </c>
      <c r="X206" s="62">
        <f>IFERROR(ROUND(W206*Assumptions!$C$4*Assumptions!$C$6,4),"")+IFERROR(ROUND(Y206*Assumptions!$C$8*Assumptions!$C$6,4),"") - F206</f>
        <v>10.933599999999998</v>
      </c>
      <c r="Y206" s="62">
        <f>IFERROR(ROUND(V206*(1+Assumptions!$C$7)^5,0),"")</f>
        <v>55740</v>
      </c>
      <c r="Z206" s="63" t="s">
        <v>153</v>
      </c>
      <c r="AA206" s="63" t="s">
        <v>160</v>
      </c>
      <c r="AB206" s="62">
        <v>153.69999999999999</v>
      </c>
      <c r="AC206" s="62">
        <v>111.3</v>
      </c>
      <c r="AD206">
        <v>0</v>
      </c>
      <c r="AE206" s="99" t="str">
        <f>IF(R206="","",IF(R206&gt;=Control!$D$4,"Y","N"))</f>
        <v>N</v>
      </c>
      <c r="AF206" s="99" t="str">
        <f>IF(S206="","",IF(M206&gt;=Control!$D$5,"Y","N"))</f>
        <v>Y</v>
      </c>
      <c r="AG206" s="99" t="str">
        <f>IF(T206="","",IF(AB206&lt;=Control!$D$10,"Y","N"))</f>
        <v>Y</v>
      </c>
      <c r="AI206" s="110" t="str">
        <f>IF(X206="","",IF(X206&gt;=Control!$D$9,"Y","N"))</f>
        <v>Y</v>
      </c>
      <c r="AK206" s="40" t="str">
        <f>IFERROR(INDEX(Assumptions!$D$92:$D$115,MATCH(C206,Assumptions!$B$92:$B$115,0)),"Low")</f>
        <v>Low</v>
      </c>
    </row>
    <row r="207" spans="2:37" x14ac:dyDescent="0.2">
      <c r="B207" s="62">
        <v>204</v>
      </c>
      <c r="C207" s="63" t="s">
        <v>162</v>
      </c>
      <c r="D207" s="63" t="s">
        <v>2917</v>
      </c>
      <c r="E207" s="62">
        <f>SUM(G207:I207)</f>
        <v>1</v>
      </c>
      <c r="F207" s="71">
        <f>SUMIFS('CBG Plants'!N:N,'CBG Plants'!F:F,D207,'CBG Plants'!L:L,"Completed")
+SUMIFS('CBG Plants'!N:N,'CBG Plants'!F:F,D207,'CBG Plants'!L:L,"Functional")+SUMIFS('CBG Plants'!N:N,'CBG Plants'!F:F,D207,'CBG Plants'!L:L,"Under Construction")+SUMIFS('CBG Plants'!N:N,'CBG Plants'!F:F,D207,'CBG Plants'!L:L,"Yet to start construction")</f>
        <v>3</v>
      </c>
      <c r="G207" s="62">
        <f>COUNTIFS('CBG Plants'!F:F,D207,'CBG Plants'!L:L,"Completed")
+COUNTIFS('CBG Plants'!F:F,D207,'CBG Plants'!L:L,"Functional")</f>
        <v>0</v>
      </c>
      <c r="H207" s="62">
        <f>COUNTIFS('CBG Plants'!F:F,D207,'CBG Plants'!L:L,"Under Construction")</f>
        <v>0</v>
      </c>
      <c r="I207" s="62">
        <f>COUNTIFS('CBG Plants'!F:F,D207,'CBG Plants'!L:L,"Yet to start construction")</f>
        <v>1</v>
      </c>
      <c r="J207" s="63" t="s">
        <v>2918</v>
      </c>
      <c r="K207" s="63"/>
      <c r="L207" s="63"/>
      <c r="M207" s="62">
        <f t="shared" si="6"/>
        <v>13.5</v>
      </c>
      <c r="N207" s="62">
        <f t="shared" si="7"/>
        <v>13.5</v>
      </c>
      <c r="O207" s="62">
        <v>13.5</v>
      </c>
      <c r="P207" s="62">
        <v>0</v>
      </c>
      <c r="Q207" s="62">
        <v>0</v>
      </c>
      <c r="R207" s="62">
        <f>IFERROR(U207-F207,"")</f>
        <v>-3</v>
      </c>
      <c r="S207" s="62">
        <f>IFERROR(T207*Assumptions!$C$4,"")</f>
        <v>0</v>
      </c>
      <c r="T207" s="62">
        <v>0</v>
      </c>
      <c r="U207" s="62">
        <f>IFERROR(S207*Assumptions!$C$5,"")+IFERROR(V207*Assumptions!$C$8*Assumptions!$C$5,"")</f>
        <v>0</v>
      </c>
      <c r="V207" s="62">
        <v>0</v>
      </c>
      <c r="W207" s="62">
        <f>IFERROR(ROUND(T207*(1+Assumptions!$C$7)^5,0),"")</f>
        <v>0</v>
      </c>
      <c r="X207" s="62">
        <f>IFERROR(ROUND(W207*Assumptions!$C$4*Assumptions!$C$6,4),"")+IFERROR(ROUND(Y207*Assumptions!$C$8*Assumptions!$C$6,4),"") - F207</f>
        <v>-3</v>
      </c>
      <c r="Y207" s="62">
        <f>IFERROR(ROUND(V207*(1+Assumptions!$C$7)^5,0),"")</f>
        <v>0</v>
      </c>
      <c r="Z207" s="63" t="s">
        <v>153</v>
      </c>
      <c r="AA207" s="63" t="s">
        <v>160</v>
      </c>
      <c r="AB207" s="62">
        <v>378.6</v>
      </c>
      <c r="AC207" s="62">
        <v>111.3</v>
      </c>
      <c r="AD207">
        <v>0</v>
      </c>
      <c r="AE207" s="99" t="str">
        <f>IF(R207="","",IF(R207&gt;=Control!$D$4,"Y","N"))</f>
        <v>N</v>
      </c>
      <c r="AF207" s="99" t="str">
        <f>IF(S207="","",IF(M207&gt;=Control!$D$5,"Y","N"))</f>
        <v>N</v>
      </c>
      <c r="AG207" s="99" t="str">
        <f>IF(T207="","",IF(AB207&lt;=Control!$D$10,"Y","N"))</f>
        <v>Y</v>
      </c>
      <c r="AI207" s="110" t="str">
        <f>IF(X207="","",IF(X207&gt;=Control!$D$9,"Y","N"))</f>
        <v>N</v>
      </c>
      <c r="AK207" s="40" t="str">
        <f>IFERROR(INDEX(Assumptions!$D$92:$D$115,MATCH(C207,Assumptions!$B$92:$B$115,0)),"Low")</f>
        <v>Low</v>
      </c>
    </row>
    <row r="208" spans="2:37" x14ac:dyDescent="0.2">
      <c r="B208" s="62">
        <v>205</v>
      </c>
      <c r="C208" s="63" t="s">
        <v>162</v>
      </c>
      <c r="D208" s="63" t="s">
        <v>2919</v>
      </c>
      <c r="E208" s="62">
        <f>SUM(G208:I208)</f>
        <v>2</v>
      </c>
      <c r="F208" s="71">
        <f>SUMIFS('CBG Plants'!N:N,'CBG Plants'!F:F,D208,'CBG Plants'!L:L,"Completed")
+SUMIFS('CBG Plants'!N:N,'CBG Plants'!F:F,D208,'CBG Plants'!L:L,"Functional")+SUMIFS('CBG Plants'!N:N,'CBG Plants'!F:F,D208,'CBG Plants'!L:L,"Under Construction")+SUMIFS('CBG Plants'!N:N,'CBG Plants'!F:F,D208,'CBG Plants'!L:L,"Yet to start construction")</f>
        <v>6</v>
      </c>
      <c r="G208" s="62">
        <f>COUNTIFS('CBG Plants'!F:F,D208,'CBG Plants'!L:L,"Completed")
+COUNTIFS('CBG Plants'!F:F,D208,'CBG Plants'!L:L,"Functional")</f>
        <v>0</v>
      </c>
      <c r="H208" s="62">
        <f>COUNTIFS('CBG Plants'!F:F,D208,'CBG Plants'!L:L,"Under Construction")</f>
        <v>2</v>
      </c>
      <c r="I208" s="62">
        <f>COUNTIFS('CBG Plants'!F:F,D208,'CBG Plants'!L:L,"Yet to start construction")</f>
        <v>0</v>
      </c>
      <c r="J208" s="63" t="s">
        <v>2920</v>
      </c>
      <c r="K208" s="63" t="s">
        <v>2921</v>
      </c>
      <c r="L208" s="63"/>
      <c r="M208" s="62">
        <f t="shared" si="6"/>
        <v>327.17999999999995</v>
      </c>
      <c r="N208" s="62">
        <f t="shared" si="7"/>
        <v>327.17999999999995</v>
      </c>
      <c r="O208" s="62">
        <v>85.05</v>
      </c>
      <c r="P208" s="62">
        <v>12.18</v>
      </c>
      <c r="Q208" s="62">
        <v>229.95</v>
      </c>
      <c r="R208" s="62">
        <f>IFERROR(U208-F208,"")</f>
        <v>-6</v>
      </c>
      <c r="S208" s="62">
        <f>IFERROR(T208*Assumptions!$C$4,"")</f>
        <v>0</v>
      </c>
      <c r="T208" s="62">
        <v>0</v>
      </c>
      <c r="U208" s="62">
        <f>IFERROR(S208*Assumptions!$C$5,"")+IFERROR(V208*Assumptions!$C$8*Assumptions!$C$5,"")</f>
        <v>0</v>
      </c>
      <c r="V208" s="62">
        <v>0</v>
      </c>
      <c r="W208" s="62">
        <f>IFERROR(ROUND(T208*(1+Assumptions!$C$7)^5,0),"")</f>
        <v>0</v>
      </c>
      <c r="X208" s="62">
        <f>IFERROR(ROUND(W208*Assumptions!$C$4*Assumptions!$C$6,4),"")+IFERROR(ROUND(Y208*Assumptions!$C$8*Assumptions!$C$6,4),"") - F208</f>
        <v>-6</v>
      </c>
      <c r="Y208" s="62">
        <f>IFERROR(ROUND(V208*(1+Assumptions!$C$7)^5,0),"")</f>
        <v>0</v>
      </c>
      <c r="Z208" s="63" t="s">
        <v>153</v>
      </c>
      <c r="AA208" s="63" t="s">
        <v>160</v>
      </c>
      <c r="AB208" s="62">
        <v>63.8</v>
      </c>
      <c r="AC208" s="62">
        <v>111.3</v>
      </c>
      <c r="AD208">
        <v>0</v>
      </c>
      <c r="AE208" s="99" t="str">
        <f>IF(R208="","",IF(R208&gt;=Control!$D$4,"Y","N"))</f>
        <v>N</v>
      </c>
      <c r="AF208" s="99" t="str">
        <f>IF(S208="","",IF(M208&gt;=Control!$D$5,"Y","N"))</f>
        <v>Y</v>
      </c>
      <c r="AG208" s="99" t="str">
        <f>IF(T208="","",IF(AB208&lt;=Control!$D$10,"Y","N"))</f>
        <v>Y</v>
      </c>
      <c r="AI208" s="110" t="str">
        <f>IF(X208="","",IF(X208&gt;=Control!$D$9,"Y","N"))</f>
        <v>N</v>
      </c>
      <c r="AK208" s="40" t="str">
        <f>IFERROR(INDEX(Assumptions!$D$92:$D$115,MATCH(C208,Assumptions!$B$92:$B$115,0)),"Low")</f>
        <v>Low</v>
      </c>
    </row>
    <row r="209" spans="2:37" x14ac:dyDescent="0.2">
      <c r="B209" s="62">
        <v>206</v>
      </c>
      <c r="C209" s="63" t="s">
        <v>162</v>
      </c>
      <c r="D209" s="63" t="s">
        <v>2066</v>
      </c>
      <c r="E209" s="62">
        <f>SUM(G209:I209)</f>
        <v>0</v>
      </c>
      <c r="F209" s="71">
        <f>SUMIFS('CBG Plants'!N:N,'CBG Plants'!F:F,D209,'CBG Plants'!L:L,"Completed")
+SUMIFS('CBG Plants'!N:N,'CBG Plants'!F:F,D209,'CBG Plants'!L:L,"Functional")+SUMIFS('CBG Plants'!N:N,'CBG Plants'!F:F,D209,'CBG Plants'!L:L,"Under Construction")+SUMIFS('CBG Plants'!N:N,'CBG Plants'!F:F,D209,'CBG Plants'!L:L,"Yet to start construction")</f>
        <v>0</v>
      </c>
      <c r="G209" s="62">
        <f>COUNTIFS('CBG Plants'!F:F,D209,'CBG Plants'!L:L,"Completed")
+COUNTIFS('CBG Plants'!F:F,D209,'CBG Plants'!L:L,"Functional")</f>
        <v>0</v>
      </c>
      <c r="H209" s="62">
        <f>COUNTIFS('CBG Plants'!F:F,D209,'CBG Plants'!L:L,"Under Construction")</f>
        <v>0</v>
      </c>
      <c r="I209" s="62">
        <f>COUNTIFS('CBG Plants'!F:F,D209,'CBG Plants'!L:L,"Yet to start construction")</f>
        <v>0</v>
      </c>
      <c r="J209" s="63" t="s">
        <v>2918</v>
      </c>
      <c r="K209" s="63"/>
      <c r="L209" s="63"/>
      <c r="M209" s="62">
        <f t="shared" si="6"/>
        <v>447.15</v>
      </c>
      <c r="N209" s="62">
        <f t="shared" si="7"/>
        <v>447.15</v>
      </c>
      <c r="O209" s="62">
        <v>290.7</v>
      </c>
      <c r="P209" s="62">
        <v>42</v>
      </c>
      <c r="Q209" s="62">
        <v>114.45</v>
      </c>
      <c r="R209" s="62">
        <f>IFERROR(U209-F209,"")</f>
        <v>0.47386874999999995</v>
      </c>
      <c r="S209" s="62">
        <f>IFERROR(T209*Assumptions!$C$4,"")</f>
        <v>15</v>
      </c>
      <c r="T209" s="62">
        <v>6</v>
      </c>
      <c r="U209" s="62">
        <f>IFERROR(S209*Assumptions!$C$5,"")+IFERROR(V209*Assumptions!$C$8*Assumptions!$C$5,"")</f>
        <v>0.47386874999999995</v>
      </c>
      <c r="V209" s="62">
        <v>2375</v>
      </c>
      <c r="W209" s="62">
        <f>IFERROR(ROUND(T209*(1+Assumptions!$C$7)^5,0),"")</f>
        <v>18</v>
      </c>
      <c r="X209" s="62">
        <f>IFERROR(ROUND(W209*Assumptions!$C$4*Assumptions!$C$6,4),"")+IFERROR(ROUND(Y209*Assumptions!$C$8*Assumptions!$C$6,4),"") - F209</f>
        <v>2.3714</v>
      </c>
      <c r="Y209" s="62">
        <f>IFERROR(ROUND(V209*(1+Assumptions!$C$7)^5,0),"")</f>
        <v>7248</v>
      </c>
      <c r="Z209" s="63" t="s">
        <v>153</v>
      </c>
      <c r="AA209" s="63" t="s">
        <v>160</v>
      </c>
      <c r="AB209" s="62">
        <v>13.1</v>
      </c>
      <c r="AC209" s="62">
        <v>111.3</v>
      </c>
      <c r="AD209">
        <v>0</v>
      </c>
      <c r="AE209" s="99" t="str">
        <f>IF(R209="","",IF(R209&gt;=Control!$D$4,"Y","N"))</f>
        <v>N</v>
      </c>
      <c r="AF209" s="99" t="str">
        <f>IF(S209="","",IF(M209&gt;=Control!$D$5,"Y","N"))</f>
        <v>Y</v>
      </c>
      <c r="AG209" s="99" t="str">
        <f>IF(T209="","",IF(AB209&lt;=Control!$D$10,"Y","N"))</f>
        <v>Y</v>
      </c>
      <c r="AI209" s="110" t="str">
        <f>IF(X209="","",IF(X209&gt;=Control!$D$9,"Y","N"))</f>
        <v>N</v>
      </c>
      <c r="AK209" s="40" t="str">
        <f>IFERROR(INDEX(Assumptions!$D$92:$D$115,MATCH(C209,Assumptions!$B$92:$B$115,0)),"Low")</f>
        <v>Low</v>
      </c>
    </row>
    <row r="210" spans="2:37" x14ac:dyDescent="0.2">
      <c r="B210" s="62">
        <v>207</v>
      </c>
      <c r="C210" s="63" t="s">
        <v>162</v>
      </c>
      <c r="D210" s="63" t="s">
        <v>2067</v>
      </c>
      <c r="E210" s="62">
        <f>SUM(G210:I210)</f>
        <v>1</v>
      </c>
      <c r="F210" s="71">
        <f>SUMIFS('CBG Plants'!N:N,'CBG Plants'!F:F,D210,'CBG Plants'!L:L,"Completed")
+SUMIFS('CBG Plants'!N:N,'CBG Plants'!F:F,D210,'CBG Plants'!L:L,"Functional")+SUMIFS('CBG Plants'!N:N,'CBG Plants'!F:F,D210,'CBG Plants'!L:L,"Under Construction")+SUMIFS('CBG Plants'!N:N,'CBG Plants'!F:F,D210,'CBG Plants'!L:L,"Yet to start construction")</f>
        <v>6.5</v>
      </c>
      <c r="G210" s="62">
        <f>COUNTIFS('CBG Plants'!F:F,D210,'CBG Plants'!L:L,"Completed")
+COUNTIFS('CBG Plants'!F:F,D210,'CBG Plants'!L:L,"Functional")</f>
        <v>0</v>
      </c>
      <c r="H210" s="62">
        <f>COUNTIFS('CBG Plants'!F:F,D210,'CBG Plants'!L:L,"Under Construction")</f>
        <v>0</v>
      </c>
      <c r="I210" s="62">
        <f>COUNTIFS('CBG Plants'!F:F,D210,'CBG Plants'!L:L,"Yet to start construction")</f>
        <v>1</v>
      </c>
      <c r="J210" s="63" t="s">
        <v>2922</v>
      </c>
      <c r="K210" s="63"/>
      <c r="L210" s="63"/>
      <c r="M210" s="62">
        <f t="shared" si="6"/>
        <v>4.05</v>
      </c>
      <c r="N210" s="62">
        <f t="shared" si="7"/>
        <v>4.05</v>
      </c>
      <c r="O210" s="62">
        <v>4.05</v>
      </c>
      <c r="P210" s="62">
        <v>0</v>
      </c>
      <c r="Q210" s="62">
        <v>0</v>
      </c>
      <c r="R210" s="62">
        <f>IFERROR(U210-F210,"")</f>
        <v>-5.2039087999999998</v>
      </c>
      <c r="S210" s="62">
        <f>IFERROR(T210*Assumptions!$C$4,"")</f>
        <v>37.5</v>
      </c>
      <c r="T210" s="62">
        <v>15</v>
      </c>
      <c r="U210" s="62">
        <f>IFERROR(S210*Assumptions!$C$5,"")+IFERROR(V210*Assumptions!$C$8*Assumptions!$C$5,"")</f>
        <v>1.2960912</v>
      </c>
      <c r="V210" s="62">
        <v>17024</v>
      </c>
      <c r="W210" s="62">
        <f>IFERROR(ROUND(T210*(1+Assumptions!$C$7)^5,0),"")</f>
        <v>46</v>
      </c>
      <c r="X210" s="62">
        <f>IFERROR(ROUND(W210*Assumptions!$C$4*Assumptions!$C$6,4),"")+IFERROR(ROUND(Y210*Assumptions!$C$8*Assumptions!$C$6,4),"") - F210</f>
        <v>0.12019999999999964</v>
      </c>
      <c r="Y210" s="62">
        <f>IFERROR(ROUND(V210*(1+Assumptions!$C$7)^5,0),"")</f>
        <v>51953</v>
      </c>
      <c r="Z210" s="63" t="s">
        <v>153</v>
      </c>
      <c r="AA210" s="63" t="s">
        <v>160</v>
      </c>
      <c r="AB210" s="62">
        <v>467.4</v>
      </c>
      <c r="AC210" s="62">
        <v>111.3</v>
      </c>
      <c r="AD210">
        <v>0</v>
      </c>
      <c r="AE210" s="99" t="str">
        <f>IF(R210="","",IF(R210&gt;=Control!$D$4,"Y","N"))</f>
        <v>N</v>
      </c>
      <c r="AF210" s="99" t="str">
        <f>IF(S210="","",IF(M210&gt;=Control!$D$5,"Y","N"))</f>
        <v>N</v>
      </c>
      <c r="AG210" s="99" t="str">
        <f>IF(T210="","",IF(AB210&lt;=Control!$D$10,"Y","N"))</f>
        <v>Y</v>
      </c>
      <c r="AI210" s="110" t="str">
        <f>IF(X210="","",IF(X210&gt;=Control!$D$9,"Y","N"))</f>
        <v>N</v>
      </c>
      <c r="AK210" s="40" t="str">
        <f>IFERROR(INDEX(Assumptions!$D$92:$D$115,MATCH(C210,Assumptions!$B$92:$B$115,0)),"Low")</f>
        <v>Low</v>
      </c>
    </row>
    <row r="211" spans="2:37" x14ac:dyDescent="0.2">
      <c r="B211" s="62">
        <v>208</v>
      </c>
      <c r="C211" s="63" t="s">
        <v>162</v>
      </c>
      <c r="D211" s="63" t="s">
        <v>2923</v>
      </c>
      <c r="E211" s="62">
        <f>SUM(G211:I211)</f>
        <v>0</v>
      </c>
      <c r="F211" s="71">
        <f>SUMIFS('CBG Plants'!N:N,'CBG Plants'!F:F,D211,'CBG Plants'!L:L,"Completed")
+SUMIFS('CBG Plants'!N:N,'CBG Plants'!F:F,D211,'CBG Plants'!L:L,"Functional")+SUMIFS('CBG Plants'!N:N,'CBG Plants'!F:F,D211,'CBG Plants'!L:L,"Under Construction")+SUMIFS('CBG Plants'!N:N,'CBG Plants'!F:F,D211,'CBG Plants'!L:L,"Yet to start construction")</f>
        <v>0</v>
      </c>
      <c r="G211" s="62">
        <f>COUNTIFS('CBG Plants'!F:F,D211,'CBG Plants'!L:L,"Completed")
+COUNTIFS('CBG Plants'!F:F,D211,'CBG Plants'!L:L,"Functional")</f>
        <v>0</v>
      </c>
      <c r="H211" s="62">
        <f>COUNTIFS('CBG Plants'!F:F,D211,'CBG Plants'!L:L,"Under Construction")</f>
        <v>0</v>
      </c>
      <c r="I211" s="62">
        <f>COUNTIFS('CBG Plants'!F:F,D211,'CBG Plants'!L:L,"Yet to start construction")</f>
        <v>0</v>
      </c>
      <c r="J211" s="63" t="s">
        <v>2916</v>
      </c>
      <c r="K211" s="63"/>
      <c r="L211" s="63"/>
      <c r="M211" s="62">
        <f t="shared" si="6"/>
        <v>90.974999999999994</v>
      </c>
      <c r="N211" s="62">
        <f t="shared" si="7"/>
        <v>90.974999999999994</v>
      </c>
      <c r="O211" s="62">
        <v>77.849999999999994</v>
      </c>
      <c r="P211" s="62">
        <v>0</v>
      </c>
      <c r="Q211" s="62">
        <v>13.125</v>
      </c>
      <c r="R211" s="62">
        <f>IFERROR(U211-F211,"")</f>
        <v>0</v>
      </c>
      <c r="S211" s="62">
        <f>IFERROR(T211*Assumptions!$C$4,"")</f>
        <v>0</v>
      </c>
      <c r="T211" s="62">
        <v>0</v>
      </c>
      <c r="U211" s="62">
        <f>IFERROR(S211*Assumptions!$C$5,"")+IFERROR(V211*Assumptions!$C$8*Assumptions!$C$5,"")</f>
        <v>0</v>
      </c>
      <c r="V211" s="62">
        <v>0</v>
      </c>
      <c r="W211" s="62">
        <f>IFERROR(ROUND(T211*(1+Assumptions!$C$7)^5,0),"")</f>
        <v>0</v>
      </c>
      <c r="X211" s="62">
        <f>IFERROR(ROUND(W211*Assumptions!$C$4*Assumptions!$C$6,4),"")+IFERROR(ROUND(Y211*Assumptions!$C$8*Assumptions!$C$6,4),"") - F211</f>
        <v>0</v>
      </c>
      <c r="Y211" s="62">
        <f>IFERROR(ROUND(V211*(1+Assumptions!$C$7)^5,0),"")</f>
        <v>0</v>
      </c>
      <c r="Z211" s="63" t="s">
        <v>153</v>
      </c>
      <c r="AA211" s="63" t="s">
        <v>160</v>
      </c>
      <c r="AB211" s="62">
        <v>194.9</v>
      </c>
      <c r="AC211" s="62">
        <v>111.3</v>
      </c>
      <c r="AD211">
        <v>0</v>
      </c>
      <c r="AE211" s="99" t="str">
        <f>IF(R211="","",IF(R211&gt;=Control!$D$4,"Y","N"))</f>
        <v>N</v>
      </c>
      <c r="AF211" s="99" t="str">
        <f>IF(S211="","",IF(M211&gt;=Control!$D$5,"Y","N"))</f>
        <v>Y</v>
      </c>
      <c r="AG211" s="99" t="str">
        <f>IF(T211="","",IF(AB211&lt;=Control!$D$10,"Y","N"))</f>
        <v>Y</v>
      </c>
      <c r="AI211" s="110" t="str">
        <f>IF(X211="","",IF(X211&gt;=Control!$D$9,"Y","N"))</f>
        <v>N</v>
      </c>
      <c r="AK211" s="40" t="str">
        <f>IFERROR(INDEX(Assumptions!$D$92:$D$115,MATCH(C211,Assumptions!$B$92:$B$115,0)),"Low")</f>
        <v>Low</v>
      </c>
    </row>
    <row r="212" spans="2:37" x14ac:dyDescent="0.2">
      <c r="B212" s="62">
        <v>209</v>
      </c>
      <c r="C212" s="63" t="s">
        <v>162</v>
      </c>
      <c r="D212" s="63" t="s">
        <v>2924</v>
      </c>
      <c r="E212" s="62">
        <f>SUM(G212:I212)</f>
        <v>1</v>
      </c>
      <c r="F212" s="71">
        <f>SUMIFS('CBG Plants'!N:N,'CBG Plants'!F:F,D212,'CBG Plants'!L:L,"Completed")
+SUMIFS('CBG Plants'!N:N,'CBG Plants'!F:F,D212,'CBG Plants'!L:L,"Functional")+SUMIFS('CBG Plants'!N:N,'CBG Plants'!F:F,D212,'CBG Plants'!L:L,"Under Construction")+SUMIFS('CBG Plants'!N:N,'CBG Plants'!F:F,D212,'CBG Plants'!L:L,"Yet to start construction")</f>
        <v>2</v>
      </c>
      <c r="G212" s="62">
        <f>COUNTIFS('CBG Plants'!F:F,D212,'CBG Plants'!L:L,"Completed")
+COUNTIFS('CBG Plants'!F:F,D212,'CBG Plants'!L:L,"Functional")</f>
        <v>0</v>
      </c>
      <c r="H212" s="62">
        <f>COUNTIFS('CBG Plants'!F:F,D212,'CBG Plants'!L:L,"Under Construction")</f>
        <v>0</v>
      </c>
      <c r="I212" s="62">
        <f>COUNTIFS('CBG Plants'!F:F,D212,'CBG Plants'!L:L,"Yet to start construction")</f>
        <v>1</v>
      </c>
      <c r="J212" s="63" t="s">
        <v>2925</v>
      </c>
      <c r="K212" s="63"/>
      <c r="L212" s="63"/>
      <c r="M212" s="62">
        <f t="shared" si="6"/>
        <v>110.64</v>
      </c>
      <c r="N212" s="62">
        <f t="shared" si="7"/>
        <v>110.64</v>
      </c>
      <c r="O212" s="62">
        <v>109.8</v>
      </c>
      <c r="P212" s="62">
        <v>0.84</v>
      </c>
      <c r="Q212" s="62">
        <v>0</v>
      </c>
      <c r="R212" s="62">
        <f>IFERROR(U212-F212,"")</f>
        <v>-2</v>
      </c>
      <c r="S212" s="62">
        <f>IFERROR(T212*Assumptions!$C$4,"")</f>
        <v>0</v>
      </c>
      <c r="T212" s="62">
        <v>0</v>
      </c>
      <c r="U212" s="62">
        <f>IFERROR(S212*Assumptions!$C$5,"")+IFERROR(V212*Assumptions!$C$8*Assumptions!$C$5,"")</f>
        <v>0</v>
      </c>
      <c r="V212" s="62">
        <v>0</v>
      </c>
      <c r="W212" s="62">
        <f>IFERROR(ROUND(T212*(1+Assumptions!$C$7)^5,0),"")</f>
        <v>0</v>
      </c>
      <c r="X212" s="62">
        <f>IFERROR(ROUND(W212*Assumptions!$C$4*Assumptions!$C$6,4),"")+IFERROR(ROUND(Y212*Assumptions!$C$8*Assumptions!$C$6,4),"") - F212</f>
        <v>-2</v>
      </c>
      <c r="Y212" s="62">
        <f>IFERROR(ROUND(V212*(1+Assumptions!$C$7)^5,0),"")</f>
        <v>0</v>
      </c>
      <c r="Z212" s="63" t="s">
        <v>153</v>
      </c>
      <c r="AA212" s="63" t="s">
        <v>160</v>
      </c>
      <c r="AB212" s="62">
        <v>138.30000000000001</v>
      </c>
      <c r="AC212" s="62">
        <v>111.3</v>
      </c>
      <c r="AD212">
        <v>0</v>
      </c>
      <c r="AE212" s="99" t="str">
        <f>IF(R212="","",IF(R212&gt;=Control!$D$4,"Y","N"))</f>
        <v>N</v>
      </c>
      <c r="AF212" s="99" t="str">
        <f>IF(S212="","",IF(M212&gt;=Control!$D$5,"Y","N"))</f>
        <v>Y</v>
      </c>
      <c r="AG212" s="99" t="str">
        <f>IF(T212="","",IF(AB212&lt;=Control!$D$10,"Y","N"))</f>
        <v>Y</v>
      </c>
      <c r="AI212" s="110" t="str">
        <f>IF(X212="","",IF(X212&gt;=Control!$D$9,"Y","N"))</f>
        <v>N</v>
      </c>
      <c r="AK212" s="40" t="str">
        <f>IFERROR(INDEX(Assumptions!$D$92:$D$115,MATCH(C212,Assumptions!$B$92:$B$115,0)),"Low")</f>
        <v>Low</v>
      </c>
    </row>
    <row r="213" spans="2:37" x14ac:dyDescent="0.2">
      <c r="B213" s="62">
        <v>210</v>
      </c>
      <c r="C213" s="63" t="s">
        <v>162</v>
      </c>
      <c r="D213" s="63" t="s">
        <v>2068</v>
      </c>
      <c r="E213" s="62">
        <f>SUM(G213:I213)</f>
        <v>3</v>
      </c>
      <c r="F213" s="71">
        <f>SUMIFS('CBG Plants'!N:N,'CBG Plants'!F:F,D213,'CBG Plants'!L:L,"Completed")
+SUMIFS('CBG Plants'!N:N,'CBG Plants'!F:F,D213,'CBG Plants'!L:L,"Functional")+SUMIFS('CBG Plants'!N:N,'CBG Plants'!F:F,D213,'CBG Plants'!L:L,"Under Construction")+SUMIFS('CBG Plants'!N:N,'CBG Plants'!F:F,D213,'CBG Plants'!L:L,"Yet to start construction")</f>
        <v>57</v>
      </c>
      <c r="G213" s="62">
        <f>COUNTIFS('CBG Plants'!F:F,D213,'CBG Plants'!L:L,"Completed")
+COUNTIFS('CBG Plants'!F:F,D213,'CBG Plants'!L:L,"Functional")</f>
        <v>0</v>
      </c>
      <c r="H213" s="62">
        <f>COUNTIFS('CBG Plants'!F:F,D213,'CBG Plants'!L:L,"Under Construction")</f>
        <v>0</v>
      </c>
      <c r="I213" s="62">
        <f>COUNTIFS('CBG Plants'!F:F,D213,'CBG Plants'!L:L,"Yet to start construction")</f>
        <v>3</v>
      </c>
      <c r="J213" s="63" t="s">
        <v>2926</v>
      </c>
      <c r="K213" s="63" t="s">
        <v>2927</v>
      </c>
      <c r="L213" s="63" t="s">
        <v>2928</v>
      </c>
      <c r="M213" s="62">
        <f t="shared" si="6"/>
        <v>481.065</v>
      </c>
      <c r="N213" s="62">
        <f t="shared" si="7"/>
        <v>481.065</v>
      </c>
      <c r="O213" s="62">
        <v>224.55</v>
      </c>
      <c r="P213" s="62">
        <v>2.94</v>
      </c>
      <c r="Q213" s="62">
        <v>253.57499999999999</v>
      </c>
      <c r="R213" s="62">
        <f>IFERROR(U213-F213,"")</f>
        <v>-56.223367500000002</v>
      </c>
      <c r="S213" s="62">
        <f>IFERROR(T213*Assumptions!$C$4,"")</f>
        <v>25</v>
      </c>
      <c r="T213" s="62">
        <v>10</v>
      </c>
      <c r="U213" s="62">
        <f>IFERROR(S213*Assumptions!$C$5,"")+IFERROR(V213*Assumptions!$C$8*Assumptions!$C$5,"")</f>
        <v>0.77663249999999995</v>
      </c>
      <c r="V213" s="62">
        <v>2650</v>
      </c>
      <c r="W213" s="62">
        <f>IFERROR(ROUND(T213*(1+Assumptions!$C$7)^5,0),"")</f>
        <v>31</v>
      </c>
      <c r="X213" s="62">
        <f>IFERROR(ROUND(W213*Assumptions!$C$4*Assumptions!$C$6,4),"")+IFERROR(ROUND(Y213*Assumptions!$C$8*Assumptions!$C$6,4),"") - F213</f>
        <v>-52.9895</v>
      </c>
      <c r="Y213" s="62">
        <f>IFERROR(ROUND(V213*(1+Assumptions!$C$7)^5,0),"")</f>
        <v>8087</v>
      </c>
      <c r="Z213" s="63" t="s">
        <v>153</v>
      </c>
      <c r="AA213" s="63" t="s">
        <v>160</v>
      </c>
      <c r="AB213" s="62">
        <v>129.9</v>
      </c>
      <c r="AC213" s="62">
        <v>111.3</v>
      </c>
      <c r="AD213">
        <v>0</v>
      </c>
      <c r="AE213" s="99" t="str">
        <f>IF(R213="","",IF(R213&gt;=Control!$D$4,"Y","N"))</f>
        <v>N</v>
      </c>
      <c r="AF213" s="99" t="str">
        <f>IF(S213="","",IF(M213&gt;=Control!$D$5,"Y","N"))</f>
        <v>Y</v>
      </c>
      <c r="AG213" s="99" t="str">
        <f>IF(T213="","",IF(AB213&lt;=Control!$D$10,"Y","N"))</f>
        <v>Y</v>
      </c>
      <c r="AI213" s="110" t="str">
        <f>IF(X213="","",IF(X213&gt;=Control!$D$9,"Y","N"))</f>
        <v>N</v>
      </c>
      <c r="AK213" s="40" t="str">
        <f>IFERROR(INDEX(Assumptions!$D$92:$D$115,MATCH(C213,Assumptions!$B$92:$B$115,0)),"Low")</f>
        <v>Low</v>
      </c>
    </row>
    <row r="214" spans="2:37" x14ac:dyDescent="0.2">
      <c r="B214" s="62">
        <v>211</v>
      </c>
      <c r="C214" s="63" t="s">
        <v>162</v>
      </c>
      <c r="D214" s="63" t="s">
        <v>2069</v>
      </c>
      <c r="E214" s="62">
        <f>SUM(G214:I214)</f>
        <v>2</v>
      </c>
      <c r="F214" s="71">
        <f>SUMIFS('CBG Plants'!N:N,'CBG Plants'!F:F,D214,'CBG Plants'!L:L,"Completed")
+SUMIFS('CBG Plants'!N:N,'CBG Plants'!F:F,D214,'CBG Plants'!L:L,"Functional")+SUMIFS('CBG Plants'!N:N,'CBG Plants'!F:F,D214,'CBG Plants'!L:L,"Under Construction")+SUMIFS('CBG Plants'!N:N,'CBG Plants'!F:F,D214,'CBG Plants'!L:L,"Yet to start construction")</f>
        <v>12.5</v>
      </c>
      <c r="G214" s="62">
        <f>COUNTIFS('CBG Plants'!F:F,D214,'CBG Plants'!L:L,"Completed")
+COUNTIFS('CBG Plants'!F:F,D214,'CBG Plants'!L:L,"Functional")</f>
        <v>0</v>
      </c>
      <c r="H214" s="62">
        <f>COUNTIFS('CBG Plants'!F:F,D214,'CBG Plants'!L:L,"Under Construction")</f>
        <v>1</v>
      </c>
      <c r="I214" s="62">
        <f>COUNTIFS('CBG Plants'!F:F,D214,'CBG Plants'!L:L,"Yet to start construction")</f>
        <v>1</v>
      </c>
      <c r="J214" s="63" t="s">
        <v>2929</v>
      </c>
      <c r="K214" s="63" t="s">
        <v>2930</v>
      </c>
      <c r="L214" s="63"/>
      <c r="M214" s="62">
        <f t="shared" si="6"/>
        <v>171.45</v>
      </c>
      <c r="N214" s="62">
        <f t="shared" si="7"/>
        <v>171.45</v>
      </c>
      <c r="O214" s="62">
        <v>171.45</v>
      </c>
      <c r="P214" s="62">
        <v>0</v>
      </c>
      <c r="Q214" s="62">
        <v>0</v>
      </c>
      <c r="R214" s="62">
        <f>IFERROR(U214-F214,"")</f>
        <v>-12.045578000000001</v>
      </c>
      <c r="S214" s="62">
        <f>IFERROR(T214*Assumptions!$C$4,"")</f>
        <v>15</v>
      </c>
      <c r="T214" s="62">
        <v>6</v>
      </c>
      <c r="U214" s="62">
        <f>IFERROR(S214*Assumptions!$C$5,"")+IFERROR(V214*Assumptions!$C$8*Assumptions!$C$5,"")</f>
        <v>0.45442199999999994</v>
      </c>
      <c r="V214" s="62">
        <v>440</v>
      </c>
      <c r="W214" s="62">
        <f>IFERROR(ROUND(T214*(1+Assumptions!$C$7)^5,0),"")</f>
        <v>18</v>
      </c>
      <c r="X214" s="62">
        <f>IFERROR(ROUND(W214*Assumptions!$C$4*Assumptions!$C$6,4),"")+IFERROR(ROUND(Y214*Assumptions!$C$8*Assumptions!$C$6,4),"") - F214</f>
        <v>-10.227499999999999</v>
      </c>
      <c r="Y214" s="62">
        <f>IFERROR(ROUND(V214*(1+Assumptions!$C$7)^5,0),"")</f>
        <v>1343</v>
      </c>
      <c r="Z214" s="63" t="s">
        <v>153</v>
      </c>
      <c r="AA214" s="63" t="s">
        <v>160</v>
      </c>
      <c r="AB214" s="62">
        <v>395.7</v>
      </c>
      <c r="AC214" s="62">
        <v>111.3</v>
      </c>
      <c r="AD214">
        <v>0</v>
      </c>
      <c r="AE214" s="99" t="str">
        <f>IF(R214="","",IF(R214&gt;=Control!$D$4,"Y","N"))</f>
        <v>N</v>
      </c>
      <c r="AF214" s="99" t="str">
        <f>IF(S214="","",IF(M214&gt;=Control!$D$5,"Y","N"))</f>
        <v>Y</v>
      </c>
      <c r="AG214" s="99" t="str">
        <f>IF(T214="","",IF(AB214&lt;=Control!$D$10,"Y","N"))</f>
        <v>Y</v>
      </c>
      <c r="AI214" s="110" t="str">
        <f>IF(X214="","",IF(X214&gt;=Control!$D$9,"Y","N"))</f>
        <v>N</v>
      </c>
      <c r="AK214" s="40" t="str">
        <f>IFERROR(INDEX(Assumptions!$D$92:$D$115,MATCH(C214,Assumptions!$B$92:$B$115,0)),"Low")</f>
        <v>Low</v>
      </c>
    </row>
    <row r="215" spans="2:37" x14ac:dyDescent="0.2">
      <c r="B215" s="62">
        <v>212</v>
      </c>
      <c r="C215" s="63" t="s">
        <v>162</v>
      </c>
      <c r="D215" s="63" t="s">
        <v>2070</v>
      </c>
      <c r="E215" s="62">
        <f>SUM(G215:I215)</f>
        <v>0</v>
      </c>
      <c r="F215" s="71">
        <f>SUMIFS('CBG Plants'!N:N,'CBG Plants'!F:F,D215,'CBG Plants'!L:L,"Completed")
+SUMIFS('CBG Plants'!N:N,'CBG Plants'!F:F,D215,'CBG Plants'!L:L,"Functional")+SUMIFS('CBG Plants'!N:N,'CBG Plants'!F:F,D215,'CBG Plants'!L:L,"Under Construction")+SUMIFS('CBG Plants'!N:N,'CBG Plants'!F:F,D215,'CBG Plants'!L:L,"Yet to start construction")</f>
        <v>0</v>
      </c>
      <c r="G215" s="62">
        <f>COUNTIFS('CBG Plants'!F:F,D215,'CBG Plants'!L:L,"Completed")
+COUNTIFS('CBG Plants'!F:F,D215,'CBG Plants'!L:L,"Functional")</f>
        <v>0</v>
      </c>
      <c r="H215" s="62">
        <f>COUNTIFS('CBG Plants'!F:F,D215,'CBG Plants'!L:L,"Under Construction")</f>
        <v>0</v>
      </c>
      <c r="I215" s="62">
        <f>COUNTIFS('CBG Plants'!F:F,D215,'CBG Plants'!L:L,"Yet to start construction")</f>
        <v>0</v>
      </c>
      <c r="J215" s="63"/>
      <c r="K215" s="63"/>
      <c r="L215" s="63"/>
      <c r="M215" s="62">
        <f t="shared" si="6"/>
        <v>392.86499999999995</v>
      </c>
      <c r="N215" s="62">
        <f t="shared" si="7"/>
        <v>392.86499999999995</v>
      </c>
      <c r="O215" s="62">
        <v>243.45</v>
      </c>
      <c r="P215" s="62">
        <v>112.14</v>
      </c>
      <c r="Q215" s="62">
        <v>37.274999999999999</v>
      </c>
      <c r="R215" s="62">
        <f>IFERROR(U215-F215,"")</f>
        <v>0.77663249999999995</v>
      </c>
      <c r="S215" s="62">
        <f>IFERROR(T215*Assumptions!$C$4,"")</f>
        <v>25</v>
      </c>
      <c r="T215" s="62">
        <v>10</v>
      </c>
      <c r="U215" s="62">
        <f>IFERROR(S215*Assumptions!$C$5,"")+IFERROR(V215*Assumptions!$C$8*Assumptions!$C$5,"")</f>
        <v>0.77663249999999995</v>
      </c>
      <c r="V215" s="62">
        <v>2650</v>
      </c>
      <c r="W215" s="62">
        <f>IFERROR(ROUND(T215*(1+Assumptions!$C$7)^5,0),"")</f>
        <v>31</v>
      </c>
      <c r="X215" s="62">
        <f>IFERROR(ROUND(W215*Assumptions!$C$4*Assumptions!$C$6,4),"")+IFERROR(ROUND(Y215*Assumptions!$C$8*Assumptions!$C$6,4),"") - F215</f>
        <v>4.0105000000000004</v>
      </c>
      <c r="Y215" s="62">
        <f>IFERROR(ROUND(V215*(1+Assumptions!$C$7)^5,0),"")</f>
        <v>8087</v>
      </c>
      <c r="Z215" s="63" t="s">
        <v>153</v>
      </c>
      <c r="AA215" s="63" t="s">
        <v>160</v>
      </c>
      <c r="AB215" s="62">
        <v>21</v>
      </c>
      <c r="AC215" s="62">
        <v>111.3</v>
      </c>
      <c r="AD215">
        <v>0</v>
      </c>
      <c r="AE215" s="99" t="str">
        <f>IF(R215="","",IF(R215&gt;=Control!$D$4,"Y","N"))</f>
        <v>N</v>
      </c>
      <c r="AF215" s="99" t="str">
        <f>IF(S215="","",IF(M215&gt;=Control!$D$5,"Y","N"))</f>
        <v>Y</v>
      </c>
      <c r="AG215" s="99" t="str">
        <f>IF(T215="","",IF(AB215&lt;=Control!$D$10,"Y","N"))</f>
        <v>Y</v>
      </c>
      <c r="AI215" s="110" t="str">
        <f>IF(X215="","",IF(X215&gt;=Control!$D$9,"Y","N"))</f>
        <v>N</v>
      </c>
      <c r="AK215" s="40" t="str">
        <f>IFERROR(INDEX(Assumptions!$D$92:$D$115,MATCH(C215,Assumptions!$B$92:$B$115,0)),"Low")</f>
        <v>Low</v>
      </c>
    </row>
    <row r="216" spans="2:37" x14ac:dyDescent="0.2">
      <c r="B216" s="62">
        <v>213</v>
      </c>
      <c r="C216" s="63" t="s">
        <v>162</v>
      </c>
      <c r="D216" s="63" t="s">
        <v>2071</v>
      </c>
      <c r="E216" s="62">
        <f>SUM(G216:I216)</f>
        <v>2</v>
      </c>
      <c r="F216" s="71">
        <f>SUMIFS('CBG Plants'!N:N,'CBG Plants'!F:F,D216,'CBG Plants'!L:L,"Completed")
+SUMIFS('CBG Plants'!N:N,'CBG Plants'!F:F,D216,'CBG Plants'!L:L,"Functional")+SUMIFS('CBG Plants'!N:N,'CBG Plants'!F:F,D216,'CBG Plants'!L:L,"Under Construction")+SUMIFS('CBG Plants'!N:N,'CBG Plants'!F:F,D216,'CBG Plants'!L:L,"Yet to start construction")</f>
        <v>5</v>
      </c>
      <c r="G216" s="62">
        <f>COUNTIFS('CBG Plants'!F:F,D216,'CBG Plants'!L:L,"Completed")
+COUNTIFS('CBG Plants'!F:F,D216,'CBG Plants'!L:L,"Functional")</f>
        <v>0</v>
      </c>
      <c r="H216" s="62">
        <f>COUNTIFS('CBG Plants'!F:F,D216,'CBG Plants'!L:L,"Under Construction")</f>
        <v>1</v>
      </c>
      <c r="I216" s="62">
        <f>COUNTIFS('CBG Plants'!F:F,D216,'CBG Plants'!L:L,"Yet to start construction")</f>
        <v>1</v>
      </c>
      <c r="J216" s="63" t="s">
        <v>2931</v>
      </c>
      <c r="K216" s="63" t="s">
        <v>2932</v>
      </c>
      <c r="L216" s="63"/>
      <c r="M216" s="62">
        <f t="shared" si="6"/>
        <v>572.67000000000007</v>
      </c>
      <c r="N216" s="62">
        <f t="shared" si="7"/>
        <v>572.67000000000007</v>
      </c>
      <c r="O216" s="62">
        <v>226.8</v>
      </c>
      <c r="P216" s="62">
        <v>2.52</v>
      </c>
      <c r="Q216" s="62">
        <v>343.35</v>
      </c>
      <c r="R216" s="62">
        <f>IFERROR(U216-F216,"")</f>
        <v>-2.7251903</v>
      </c>
      <c r="S216" s="62">
        <f>IFERROR(T216*Assumptions!$C$4,"")</f>
        <v>70</v>
      </c>
      <c r="T216" s="62">
        <v>28</v>
      </c>
      <c r="U216" s="62">
        <f>IFERROR(S216*Assumptions!$C$5,"")+IFERROR(V216*Assumptions!$C$8*Assumptions!$C$5,"")</f>
        <v>2.2748097</v>
      </c>
      <c r="V216" s="62">
        <v>17394</v>
      </c>
      <c r="W216" s="62">
        <f>IFERROR(ROUND(T216*(1+Assumptions!$C$7)^5,0),"")</f>
        <v>85</v>
      </c>
      <c r="X216" s="62">
        <f>IFERROR(ROUND(W216*Assumptions!$C$4*Assumptions!$C$6,4),"")+IFERROR(ROUND(Y216*Assumptions!$C$8*Assumptions!$C$6,4),"") - F216</f>
        <v>6.5140999999999991</v>
      </c>
      <c r="Y216" s="62">
        <f>IFERROR(ROUND(V216*(1+Assumptions!$C$7)^5,0),"")</f>
        <v>53082</v>
      </c>
      <c r="Z216" s="63" t="s">
        <v>153</v>
      </c>
      <c r="AA216" s="63" t="s">
        <v>160</v>
      </c>
      <c r="AB216" s="62">
        <v>118.3</v>
      </c>
      <c r="AC216" s="62">
        <v>111.3</v>
      </c>
      <c r="AD216">
        <v>0</v>
      </c>
      <c r="AE216" s="99" t="str">
        <f>IF(R216="","",IF(R216&gt;=Control!$D$4,"Y","N"))</f>
        <v>N</v>
      </c>
      <c r="AF216" s="99" t="str">
        <f>IF(S216="","",IF(M216&gt;=Control!$D$5,"Y","N"))</f>
        <v>Y</v>
      </c>
      <c r="AG216" s="99" t="str">
        <f>IF(T216="","",IF(AB216&lt;=Control!$D$10,"Y","N"))</f>
        <v>Y</v>
      </c>
      <c r="AI216" s="110" t="str">
        <f>IF(X216="","",IF(X216&gt;=Control!$D$9,"Y","N"))</f>
        <v>N</v>
      </c>
      <c r="AK216" s="40" t="str">
        <f>IFERROR(INDEX(Assumptions!$D$92:$D$115,MATCH(C216,Assumptions!$B$92:$B$115,0)),"Low")</f>
        <v>Low</v>
      </c>
    </row>
    <row r="217" spans="2:37" x14ac:dyDescent="0.2">
      <c r="B217" s="62">
        <v>214</v>
      </c>
      <c r="C217" s="63" t="s">
        <v>162</v>
      </c>
      <c r="D217" s="63" t="s">
        <v>2072</v>
      </c>
      <c r="E217" s="62">
        <f>SUM(G217:I217)</f>
        <v>0</v>
      </c>
      <c r="F217" s="71">
        <f>SUMIFS('CBG Plants'!N:N,'CBG Plants'!F:F,D217,'CBG Plants'!L:L,"Completed")
+SUMIFS('CBG Plants'!N:N,'CBG Plants'!F:F,D217,'CBG Plants'!L:L,"Functional")+SUMIFS('CBG Plants'!N:N,'CBG Plants'!F:F,D217,'CBG Plants'!L:L,"Under Construction")+SUMIFS('CBG Plants'!N:N,'CBG Plants'!F:F,D217,'CBG Plants'!L:L,"Yet to start construction")</f>
        <v>0</v>
      </c>
      <c r="G217" s="62">
        <f>COUNTIFS('CBG Plants'!F:F,D217,'CBG Plants'!L:L,"Completed")
+COUNTIFS('CBG Plants'!F:F,D217,'CBG Plants'!L:L,"Functional")</f>
        <v>0</v>
      </c>
      <c r="H217" s="62">
        <f>COUNTIFS('CBG Plants'!F:F,D217,'CBG Plants'!L:L,"Under Construction")</f>
        <v>0</v>
      </c>
      <c r="I217" s="62">
        <f>COUNTIFS('CBG Plants'!F:F,D217,'CBG Plants'!L:L,"Yet to start construction")</f>
        <v>0</v>
      </c>
      <c r="J217" s="63"/>
      <c r="K217" s="63"/>
      <c r="L217" s="63"/>
      <c r="M217" s="62">
        <f t="shared" si="6"/>
        <v>72.45</v>
      </c>
      <c r="N217" s="62">
        <f t="shared" si="7"/>
        <v>72.45</v>
      </c>
      <c r="O217" s="62">
        <v>72.45</v>
      </c>
      <c r="P217" s="62">
        <v>0</v>
      </c>
      <c r="Q217" s="62">
        <v>0</v>
      </c>
      <c r="R217" s="62">
        <f>IFERROR(U217-F217,"")</f>
        <v>0.45442199999999994</v>
      </c>
      <c r="S217" s="62">
        <f>IFERROR(T217*Assumptions!$C$4,"")</f>
        <v>15</v>
      </c>
      <c r="T217" s="62">
        <v>6</v>
      </c>
      <c r="U217" s="62">
        <f>IFERROR(S217*Assumptions!$C$5,"")+IFERROR(V217*Assumptions!$C$8*Assumptions!$C$5,"")</f>
        <v>0.45442199999999994</v>
      </c>
      <c r="V217" s="62">
        <v>440</v>
      </c>
      <c r="W217" s="62">
        <f>IFERROR(ROUND(T217*(1+Assumptions!$C$7)^5,0),"")</f>
        <v>18</v>
      </c>
      <c r="X217" s="62">
        <f>IFERROR(ROUND(W217*Assumptions!$C$4*Assumptions!$C$6,4),"")+IFERROR(ROUND(Y217*Assumptions!$C$8*Assumptions!$C$6,4),"") - F217</f>
        <v>2.2725</v>
      </c>
      <c r="Y217" s="62">
        <f>IFERROR(ROUND(V217*(1+Assumptions!$C$7)^5,0),"")</f>
        <v>1343</v>
      </c>
      <c r="Z217" s="63" t="s">
        <v>153</v>
      </c>
      <c r="AA217" s="63" t="s">
        <v>160</v>
      </c>
      <c r="AB217" s="62">
        <v>305.7</v>
      </c>
      <c r="AC217" s="62">
        <v>111.3</v>
      </c>
      <c r="AD217">
        <v>0</v>
      </c>
      <c r="AE217" s="99" t="str">
        <f>IF(R217="","",IF(R217&gt;=Control!$D$4,"Y","N"))</f>
        <v>N</v>
      </c>
      <c r="AF217" s="99" t="str">
        <f>IF(S217="","",IF(M217&gt;=Control!$D$5,"Y","N"))</f>
        <v>Y</v>
      </c>
      <c r="AG217" s="99" t="str">
        <f>IF(T217="","",IF(AB217&lt;=Control!$D$10,"Y","N"))</f>
        <v>Y</v>
      </c>
      <c r="AI217" s="110" t="str">
        <f>IF(X217="","",IF(X217&gt;=Control!$D$9,"Y","N"))</f>
        <v>N</v>
      </c>
      <c r="AK217" s="40" t="str">
        <f>IFERROR(INDEX(Assumptions!$D$92:$D$115,MATCH(C217,Assumptions!$B$92:$B$115,0)),"Low")</f>
        <v>Low</v>
      </c>
    </row>
    <row r="218" spans="2:37" x14ac:dyDescent="0.2">
      <c r="B218" s="62">
        <v>215</v>
      </c>
      <c r="C218" s="63" t="s">
        <v>162</v>
      </c>
      <c r="D218" s="63" t="s">
        <v>2073</v>
      </c>
      <c r="E218" s="62">
        <f>SUM(G218:I218)</f>
        <v>0</v>
      </c>
      <c r="F218" s="71">
        <f>SUMIFS('CBG Plants'!N:N,'CBG Plants'!F:F,D218,'CBG Plants'!L:L,"Completed")
+SUMIFS('CBG Plants'!N:N,'CBG Plants'!F:F,D218,'CBG Plants'!L:L,"Functional")+SUMIFS('CBG Plants'!N:N,'CBG Plants'!F:F,D218,'CBG Plants'!L:L,"Under Construction")+SUMIFS('CBG Plants'!N:N,'CBG Plants'!F:F,D218,'CBG Plants'!L:L,"Yet to start construction")</f>
        <v>0</v>
      </c>
      <c r="G218" s="62">
        <f>COUNTIFS('CBG Plants'!F:F,D218,'CBG Plants'!L:L,"Completed")
+COUNTIFS('CBG Plants'!F:F,D218,'CBG Plants'!L:L,"Functional")</f>
        <v>0</v>
      </c>
      <c r="H218" s="62">
        <f>COUNTIFS('CBG Plants'!F:F,D218,'CBG Plants'!L:L,"Under Construction")</f>
        <v>0</v>
      </c>
      <c r="I218" s="62">
        <f>COUNTIFS('CBG Plants'!F:F,D218,'CBG Plants'!L:L,"Yet to start construction")</f>
        <v>0</v>
      </c>
      <c r="J218" s="63"/>
      <c r="K218" s="63"/>
      <c r="L218" s="63"/>
      <c r="M218" s="62">
        <f t="shared" si="6"/>
        <v>119.77500000000001</v>
      </c>
      <c r="N218" s="62">
        <f t="shared" si="7"/>
        <v>119.77500000000001</v>
      </c>
      <c r="O218" s="62">
        <v>119.25</v>
      </c>
      <c r="P218" s="62">
        <v>0</v>
      </c>
      <c r="Q218" s="62">
        <v>0.52500000000000002</v>
      </c>
      <c r="R218" s="62">
        <f>IFERROR(U218-F218,"")</f>
        <v>1.07039145</v>
      </c>
      <c r="S218" s="62">
        <f>IFERROR(T218*Assumptions!$C$4,"")</f>
        <v>35</v>
      </c>
      <c r="T218" s="62">
        <v>14</v>
      </c>
      <c r="U218" s="62">
        <f>IFERROR(S218*Assumptions!$C$5,"")+IFERROR(V218*Assumptions!$C$8*Assumptions!$C$5,"")</f>
        <v>1.07039145</v>
      </c>
      <c r="V218" s="62">
        <v>2029</v>
      </c>
      <c r="W218" s="62">
        <f>IFERROR(ROUND(T218*(1+Assumptions!$C$7)^5,0),"")</f>
        <v>43</v>
      </c>
      <c r="X218" s="62">
        <f>IFERROR(ROUND(W218*Assumptions!$C$4*Assumptions!$C$6,4),"")+IFERROR(ROUND(Y218*Assumptions!$C$8*Assumptions!$C$6,4),"") - F218</f>
        <v>5.4786999999999999</v>
      </c>
      <c r="Y218" s="62">
        <f>IFERROR(ROUND(V218*(1+Assumptions!$C$7)^5,0),"")</f>
        <v>6192</v>
      </c>
      <c r="Z218" s="63" t="s">
        <v>153</v>
      </c>
      <c r="AA218" s="63" t="s">
        <v>160</v>
      </c>
      <c r="AB218" s="62">
        <v>94.5</v>
      </c>
      <c r="AC218" s="62">
        <v>111.3</v>
      </c>
      <c r="AD218">
        <v>0</v>
      </c>
      <c r="AE218" s="99" t="str">
        <f>IF(R218="","",IF(R218&gt;=Control!$D$4,"Y","N"))</f>
        <v>N</v>
      </c>
      <c r="AF218" s="99" t="str">
        <f>IF(S218="","",IF(M218&gt;=Control!$D$5,"Y","N"))</f>
        <v>Y</v>
      </c>
      <c r="AG218" s="99" t="str">
        <f>IF(T218="","",IF(AB218&lt;=Control!$D$10,"Y","N"))</f>
        <v>Y</v>
      </c>
      <c r="AI218" s="110" t="str">
        <f>IF(X218="","",IF(X218&gt;=Control!$D$9,"Y","N"))</f>
        <v>N</v>
      </c>
      <c r="AK218" s="40" t="str">
        <f>IFERROR(INDEX(Assumptions!$D$92:$D$115,MATCH(C218,Assumptions!$B$92:$B$115,0)),"Low")</f>
        <v>Low</v>
      </c>
    </row>
    <row r="219" spans="2:37" x14ac:dyDescent="0.2">
      <c r="B219" s="62">
        <v>216</v>
      </c>
      <c r="C219" s="63" t="s">
        <v>162</v>
      </c>
      <c r="D219" s="63" t="s">
        <v>2933</v>
      </c>
      <c r="E219" s="62">
        <f>SUM(G219:I219)</f>
        <v>0</v>
      </c>
      <c r="F219" s="71">
        <f>SUMIFS('CBG Plants'!N:N,'CBG Plants'!F:F,D219,'CBG Plants'!L:L,"Completed")
+SUMIFS('CBG Plants'!N:N,'CBG Plants'!F:F,D219,'CBG Plants'!L:L,"Functional")+SUMIFS('CBG Plants'!N:N,'CBG Plants'!F:F,D219,'CBG Plants'!L:L,"Under Construction")+SUMIFS('CBG Plants'!N:N,'CBG Plants'!F:F,D219,'CBG Plants'!L:L,"Yet to start construction")</f>
        <v>0</v>
      </c>
      <c r="G219" s="62">
        <f>COUNTIFS('CBG Plants'!F:F,D219,'CBG Plants'!L:L,"Completed")
+COUNTIFS('CBG Plants'!F:F,D219,'CBG Plants'!L:L,"Functional")</f>
        <v>0</v>
      </c>
      <c r="H219" s="62">
        <f>COUNTIFS('CBG Plants'!F:F,D219,'CBG Plants'!L:L,"Under Construction")</f>
        <v>0</v>
      </c>
      <c r="I219" s="62">
        <f>COUNTIFS('CBG Plants'!F:F,D219,'CBG Plants'!L:L,"Yet to start construction")</f>
        <v>0</v>
      </c>
      <c r="J219" s="63"/>
      <c r="K219" s="63"/>
      <c r="L219" s="63"/>
      <c r="M219" s="62">
        <f t="shared" si="6"/>
        <v>116.73</v>
      </c>
      <c r="N219" s="62">
        <f t="shared" si="7"/>
        <v>116.73</v>
      </c>
      <c r="O219" s="62">
        <v>112.95</v>
      </c>
      <c r="P219" s="62">
        <v>3.78</v>
      </c>
      <c r="Q219" s="62">
        <v>0</v>
      </c>
      <c r="R219" s="62">
        <f>IFERROR(U219-F219,"")</f>
        <v>0</v>
      </c>
      <c r="S219" s="62">
        <f>IFERROR(T219*Assumptions!$C$4,"")</f>
        <v>0</v>
      </c>
      <c r="T219" s="62">
        <v>0</v>
      </c>
      <c r="U219" s="62">
        <f>IFERROR(S219*Assumptions!$C$5,"")+IFERROR(V219*Assumptions!$C$8*Assumptions!$C$5,"")</f>
        <v>0</v>
      </c>
      <c r="V219" s="62">
        <v>0</v>
      </c>
      <c r="W219" s="62">
        <f>IFERROR(ROUND(T219*(1+Assumptions!$C$7)^5,0),"")</f>
        <v>0</v>
      </c>
      <c r="X219" s="62">
        <f>IFERROR(ROUND(W219*Assumptions!$C$4*Assumptions!$C$6,4),"")+IFERROR(ROUND(Y219*Assumptions!$C$8*Assumptions!$C$6,4),"") - F219</f>
        <v>0</v>
      </c>
      <c r="Y219" s="62">
        <f>IFERROR(ROUND(V219*(1+Assumptions!$C$7)^5,0),"")</f>
        <v>0</v>
      </c>
      <c r="Z219" s="63" t="s">
        <v>153</v>
      </c>
      <c r="AA219" s="63" t="s">
        <v>160</v>
      </c>
      <c r="AB219" s="62">
        <v>150.5</v>
      </c>
      <c r="AC219" s="62">
        <v>111.3</v>
      </c>
      <c r="AD219">
        <v>0</v>
      </c>
      <c r="AE219" s="99" t="str">
        <f>IF(R219="","",IF(R219&gt;=Control!$D$4,"Y","N"))</f>
        <v>N</v>
      </c>
      <c r="AF219" s="99" t="str">
        <f>IF(S219="","",IF(M219&gt;=Control!$D$5,"Y","N"))</f>
        <v>Y</v>
      </c>
      <c r="AG219" s="99" t="str">
        <f>IF(T219="","",IF(AB219&lt;=Control!$D$10,"Y","N"))</f>
        <v>Y</v>
      </c>
      <c r="AI219" s="110" t="str">
        <f>IF(X219="","",IF(X219&gt;=Control!$D$9,"Y","N"))</f>
        <v>N</v>
      </c>
      <c r="AK219" s="40" t="str">
        <f>IFERROR(INDEX(Assumptions!$D$92:$D$115,MATCH(C219,Assumptions!$B$92:$B$115,0)),"Low")</f>
        <v>Low</v>
      </c>
    </row>
    <row r="220" spans="2:37" x14ac:dyDescent="0.2">
      <c r="B220" s="62">
        <v>217</v>
      </c>
      <c r="C220" s="63" t="s">
        <v>162</v>
      </c>
      <c r="D220" s="63" t="s">
        <v>2074</v>
      </c>
      <c r="E220" s="62">
        <f>SUM(G220:I220)</f>
        <v>0</v>
      </c>
      <c r="F220" s="71">
        <f>SUMIFS('CBG Plants'!N:N,'CBG Plants'!F:F,D220,'CBG Plants'!L:L,"Completed")
+SUMIFS('CBG Plants'!N:N,'CBG Plants'!F:F,D220,'CBG Plants'!L:L,"Functional")+SUMIFS('CBG Plants'!N:N,'CBG Plants'!F:F,D220,'CBG Plants'!L:L,"Under Construction")+SUMIFS('CBG Plants'!N:N,'CBG Plants'!F:F,D220,'CBG Plants'!L:L,"Yet to start construction")</f>
        <v>0</v>
      </c>
      <c r="G220" s="62">
        <f>COUNTIFS('CBG Plants'!F:F,D220,'CBG Plants'!L:L,"Completed")
+COUNTIFS('CBG Plants'!F:F,D220,'CBG Plants'!L:L,"Functional")</f>
        <v>0</v>
      </c>
      <c r="H220" s="62">
        <f>COUNTIFS('CBG Plants'!F:F,D220,'CBG Plants'!L:L,"Under Construction")</f>
        <v>0</v>
      </c>
      <c r="I220" s="62">
        <f>COUNTIFS('CBG Plants'!F:F,D220,'CBG Plants'!L:L,"Yet to start construction")</f>
        <v>0</v>
      </c>
      <c r="J220" s="63" t="s">
        <v>2934</v>
      </c>
      <c r="K220" s="63"/>
      <c r="L220" s="63"/>
      <c r="M220" s="62">
        <f t="shared" si="6"/>
        <v>106.14</v>
      </c>
      <c r="N220" s="62">
        <f t="shared" si="7"/>
        <v>106.14</v>
      </c>
      <c r="O220" s="62">
        <v>105.3</v>
      </c>
      <c r="P220" s="62">
        <v>0.84</v>
      </c>
      <c r="Q220" s="62">
        <v>0</v>
      </c>
      <c r="R220" s="62">
        <f>IFERROR(U220-F220,"")</f>
        <v>0.70318019999999992</v>
      </c>
      <c r="S220" s="62">
        <f>IFERROR(T220*Assumptions!$C$4,"")</f>
        <v>22.5</v>
      </c>
      <c r="T220" s="62">
        <v>9</v>
      </c>
      <c r="U220" s="62">
        <f>IFERROR(S220*Assumptions!$C$5,"")+IFERROR(V220*Assumptions!$C$8*Assumptions!$C$5,"")</f>
        <v>0.70318019999999992</v>
      </c>
      <c r="V220" s="62">
        <v>2804</v>
      </c>
      <c r="W220" s="62">
        <f>IFERROR(ROUND(T220*(1+Assumptions!$C$7)^5,0),"")</f>
        <v>27</v>
      </c>
      <c r="X220" s="62">
        <f>IFERROR(ROUND(W220*Assumptions!$C$4*Assumptions!$C$6,4),"")+IFERROR(ROUND(Y220*Assumptions!$C$8*Assumptions!$C$6,4),"") - F220</f>
        <v>3.5183</v>
      </c>
      <c r="Y220" s="62">
        <f>IFERROR(ROUND(V220*(1+Assumptions!$C$7)^5,0),"")</f>
        <v>8557</v>
      </c>
      <c r="Z220" s="63" t="s">
        <v>153</v>
      </c>
      <c r="AA220" s="63" t="s">
        <v>160</v>
      </c>
      <c r="AB220" s="62">
        <v>86.8</v>
      </c>
      <c r="AC220" s="62">
        <v>111.3</v>
      </c>
      <c r="AD220">
        <v>0</v>
      </c>
      <c r="AE220" s="99" t="str">
        <f>IF(R220="","",IF(R220&gt;=Control!$D$4,"Y","N"))</f>
        <v>N</v>
      </c>
      <c r="AF220" s="99" t="str">
        <f>IF(S220="","",IF(M220&gt;=Control!$D$5,"Y","N"))</f>
        <v>Y</v>
      </c>
      <c r="AG220" s="99" t="str">
        <f>IF(T220="","",IF(AB220&lt;=Control!$D$10,"Y","N"))</f>
        <v>Y</v>
      </c>
      <c r="AI220" s="110" t="str">
        <f>IF(X220="","",IF(X220&gt;=Control!$D$9,"Y","N"))</f>
        <v>N</v>
      </c>
      <c r="AK220" s="40" t="str">
        <f>IFERROR(INDEX(Assumptions!$D$92:$D$115,MATCH(C220,Assumptions!$B$92:$B$115,0)),"Low")</f>
        <v>Low</v>
      </c>
    </row>
    <row r="221" spans="2:37" x14ac:dyDescent="0.2">
      <c r="B221" s="62">
        <v>218</v>
      </c>
      <c r="C221" s="63" t="s">
        <v>162</v>
      </c>
      <c r="D221" s="63" t="s">
        <v>2935</v>
      </c>
      <c r="E221" s="62">
        <f>SUM(G221:I221)</f>
        <v>0</v>
      </c>
      <c r="F221" s="71">
        <f>SUMIFS('CBG Plants'!N:N,'CBG Plants'!F:F,D221,'CBG Plants'!L:L,"Completed")
+SUMIFS('CBG Plants'!N:N,'CBG Plants'!F:F,D221,'CBG Plants'!L:L,"Functional")+SUMIFS('CBG Plants'!N:N,'CBG Plants'!F:F,D221,'CBG Plants'!L:L,"Under Construction")+SUMIFS('CBG Plants'!N:N,'CBG Plants'!F:F,D221,'CBG Plants'!L:L,"Yet to start construction")</f>
        <v>0</v>
      </c>
      <c r="G221" s="62">
        <f>COUNTIFS('CBG Plants'!F:F,D221,'CBG Plants'!L:L,"Completed")
+COUNTIFS('CBG Plants'!F:F,D221,'CBG Plants'!L:L,"Functional")</f>
        <v>0</v>
      </c>
      <c r="H221" s="62">
        <f>COUNTIFS('CBG Plants'!F:F,D221,'CBG Plants'!L:L,"Under Construction")</f>
        <v>0</v>
      </c>
      <c r="I221" s="62">
        <f>COUNTIFS('CBG Plants'!F:F,D221,'CBG Plants'!L:L,"Yet to start construction")</f>
        <v>0</v>
      </c>
      <c r="J221" s="63"/>
      <c r="K221" s="63"/>
      <c r="L221" s="63"/>
      <c r="M221" s="62">
        <f t="shared" si="6"/>
        <v>48.15</v>
      </c>
      <c r="N221" s="62">
        <f t="shared" si="7"/>
        <v>48.15</v>
      </c>
      <c r="O221" s="62">
        <v>48.15</v>
      </c>
      <c r="P221" s="62">
        <v>0</v>
      </c>
      <c r="Q221" s="62">
        <v>0</v>
      </c>
      <c r="R221" s="62">
        <f>IFERROR(U221-F221,"")</f>
        <v>0</v>
      </c>
      <c r="S221" s="62">
        <f>IFERROR(T221*Assumptions!$C$4,"")</f>
        <v>0</v>
      </c>
      <c r="T221" s="62">
        <v>0</v>
      </c>
      <c r="U221" s="62">
        <f>IFERROR(S221*Assumptions!$C$5,"")+IFERROR(V221*Assumptions!$C$8*Assumptions!$C$5,"")</f>
        <v>0</v>
      </c>
      <c r="V221" s="62">
        <v>0</v>
      </c>
      <c r="W221" s="62">
        <f>IFERROR(ROUND(T221*(1+Assumptions!$C$7)^5,0),"")</f>
        <v>0</v>
      </c>
      <c r="X221" s="62">
        <f>IFERROR(ROUND(W221*Assumptions!$C$4*Assumptions!$C$6,4),"")+IFERROR(ROUND(Y221*Assumptions!$C$8*Assumptions!$C$6,4),"") - F221</f>
        <v>0</v>
      </c>
      <c r="Y221" s="62">
        <f>IFERROR(ROUND(V221*(1+Assumptions!$C$7)^5,0),"")</f>
        <v>0</v>
      </c>
      <c r="Z221" s="63" t="s">
        <v>153</v>
      </c>
      <c r="AA221" s="63" t="s">
        <v>160</v>
      </c>
      <c r="AB221" s="62">
        <v>212.3</v>
      </c>
      <c r="AC221" s="62">
        <v>111.3</v>
      </c>
      <c r="AD221">
        <v>0</v>
      </c>
      <c r="AE221" s="99" t="str">
        <f>IF(R221="","",IF(R221&gt;=Control!$D$4,"Y","N"))</f>
        <v>N</v>
      </c>
      <c r="AF221" s="99" t="str">
        <f>IF(S221="","",IF(M221&gt;=Control!$D$5,"Y","N"))</f>
        <v>N</v>
      </c>
      <c r="AG221" s="99" t="str">
        <f>IF(T221="","",IF(AB221&lt;=Control!$D$10,"Y","N"))</f>
        <v>Y</v>
      </c>
      <c r="AI221" s="110" t="str">
        <f>IF(X221="","",IF(X221&gt;=Control!$D$9,"Y","N"))</f>
        <v>N</v>
      </c>
      <c r="AK221" s="40" t="str">
        <f>IFERROR(INDEX(Assumptions!$D$92:$D$115,MATCH(C221,Assumptions!$B$92:$B$115,0)),"Low")</f>
        <v>Low</v>
      </c>
    </row>
    <row r="222" spans="2:37" x14ac:dyDescent="0.2">
      <c r="B222" s="62">
        <v>219</v>
      </c>
      <c r="C222" s="63" t="s">
        <v>162</v>
      </c>
      <c r="D222" s="63" t="s">
        <v>2936</v>
      </c>
      <c r="E222" s="62">
        <f>SUM(G222:I222)</f>
        <v>1</v>
      </c>
      <c r="F222" s="71">
        <f>SUMIFS('CBG Plants'!N:N,'CBG Plants'!F:F,D222,'CBG Plants'!L:L,"Completed")
+SUMIFS('CBG Plants'!N:N,'CBG Plants'!F:F,D222,'CBG Plants'!L:L,"Functional")+SUMIFS('CBG Plants'!N:N,'CBG Plants'!F:F,D222,'CBG Plants'!L:L,"Under Construction")+SUMIFS('CBG Plants'!N:N,'CBG Plants'!F:F,D222,'CBG Plants'!L:L,"Yet to start construction")</f>
        <v>2.4</v>
      </c>
      <c r="G222" s="62">
        <f>COUNTIFS('CBG Plants'!F:F,D222,'CBG Plants'!L:L,"Completed")
+COUNTIFS('CBG Plants'!F:F,D222,'CBG Plants'!L:L,"Functional")</f>
        <v>0</v>
      </c>
      <c r="H222" s="62">
        <f>COUNTIFS('CBG Plants'!F:F,D222,'CBG Plants'!L:L,"Under Construction")</f>
        <v>0</v>
      </c>
      <c r="I222" s="62">
        <f>COUNTIFS('CBG Plants'!F:F,D222,'CBG Plants'!L:L,"Yet to start construction")</f>
        <v>1</v>
      </c>
      <c r="J222" s="63" t="s">
        <v>2937</v>
      </c>
      <c r="K222" s="63"/>
      <c r="L222" s="63"/>
      <c r="M222" s="62">
        <f t="shared" si="6"/>
        <v>134.88</v>
      </c>
      <c r="N222" s="62">
        <f t="shared" si="7"/>
        <v>134.88</v>
      </c>
      <c r="O222" s="62">
        <v>85.95</v>
      </c>
      <c r="P222" s="62">
        <v>12.18</v>
      </c>
      <c r="Q222" s="62">
        <v>36.75</v>
      </c>
      <c r="R222" s="62">
        <f>IFERROR(U222-F222,"")</f>
        <v>-2.4</v>
      </c>
      <c r="S222" s="62">
        <f>IFERROR(T222*Assumptions!$C$4,"")</f>
        <v>0</v>
      </c>
      <c r="T222" s="62">
        <v>0</v>
      </c>
      <c r="U222" s="62">
        <f>IFERROR(S222*Assumptions!$C$5,"")+IFERROR(V222*Assumptions!$C$8*Assumptions!$C$5,"")</f>
        <v>0</v>
      </c>
      <c r="V222" s="62">
        <v>0</v>
      </c>
      <c r="W222" s="62">
        <f>IFERROR(ROUND(T222*(1+Assumptions!$C$7)^5,0),"")</f>
        <v>0</v>
      </c>
      <c r="X222" s="62">
        <f>IFERROR(ROUND(W222*Assumptions!$C$4*Assumptions!$C$6,4),"")+IFERROR(ROUND(Y222*Assumptions!$C$8*Assumptions!$C$6,4),"") - F222</f>
        <v>-2.4</v>
      </c>
      <c r="Y222" s="62">
        <f>IFERROR(ROUND(V222*(1+Assumptions!$C$7)^5,0),"")</f>
        <v>0</v>
      </c>
      <c r="Z222" s="63" t="s">
        <v>153</v>
      </c>
      <c r="AA222" s="63" t="s">
        <v>160</v>
      </c>
      <c r="AB222" s="62">
        <v>120.5</v>
      </c>
      <c r="AC222" s="62">
        <v>111.3</v>
      </c>
      <c r="AD222">
        <v>0</v>
      </c>
      <c r="AE222" s="99" t="str">
        <f>IF(R222="","",IF(R222&gt;=Control!$D$4,"Y","N"))</f>
        <v>N</v>
      </c>
      <c r="AF222" s="99" t="str">
        <f>IF(S222="","",IF(M222&gt;=Control!$D$5,"Y","N"))</f>
        <v>Y</v>
      </c>
      <c r="AG222" s="99" t="str">
        <f>IF(T222="","",IF(AB222&lt;=Control!$D$10,"Y","N"))</f>
        <v>Y</v>
      </c>
      <c r="AI222" s="110" t="str">
        <f>IF(X222="","",IF(X222&gt;=Control!$D$9,"Y","N"))</f>
        <v>N</v>
      </c>
      <c r="AK222" s="40" t="str">
        <f>IFERROR(INDEX(Assumptions!$D$92:$D$115,MATCH(C222,Assumptions!$B$92:$B$115,0)),"Low")</f>
        <v>Low</v>
      </c>
    </row>
    <row r="223" spans="2:37" x14ac:dyDescent="0.2">
      <c r="B223" s="62">
        <v>220</v>
      </c>
      <c r="C223" s="63" t="s">
        <v>162</v>
      </c>
      <c r="D223" s="63" t="s">
        <v>2075</v>
      </c>
      <c r="E223" s="62">
        <f>SUM(G223:I223)</f>
        <v>4</v>
      </c>
      <c r="F223" s="71">
        <f>SUMIFS('CBG Plants'!N:N,'CBG Plants'!F:F,D223,'CBG Plants'!L:L,"Completed")
+SUMIFS('CBG Plants'!N:N,'CBG Plants'!F:F,D223,'CBG Plants'!L:L,"Functional")+SUMIFS('CBG Plants'!N:N,'CBG Plants'!F:F,D223,'CBG Plants'!L:L,"Under Construction")+SUMIFS('CBG Plants'!N:N,'CBG Plants'!F:F,D223,'CBG Plants'!L:L,"Yet to start construction")</f>
        <v>68.5</v>
      </c>
      <c r="G223" s="62">
        <f>COUNTIFS('CBG Plants'!F:F,D223,'CBG Plants'!L:L,"Completed")
+COUNTIFS('CBG Plants'!F:F,D223,'CBG Plants'!L:L,"Functional")</f>
        <v>0</v>
      </c>
      <c r="H223" s="62">
        <f>COUNTIFS('CBG Plants'!F:F,D223,'CBG Plants'!L:L,"Under Construction")</f>
        <v>1</v>
      </c>
      <c r="I223" s="62">
        <f>COUNTIFS('CBG Plants'!F:F,D223,'CBG Plants'!L:L,"Yet to start construction")</f>
        <v>3</v>
      </c>
      <c r="J223" s="63" t="s">
        <v>2938</v>
      </c>
      <c r="K223" s="63" t="s">
        <v>2939</v>
      </c>
      <c r="L223" s="63" t="s">
        <v>2940</v>
      </c>
      <c r="M223" s="62">
        <f t="shared" si="6"/>
        <v>403.53</v>
      </c>
      <c r="N223" s="62">
        <f t="shared" si="7"/>
        <v>403.53</v>
      </c>
      <c r="O223" s="62">
        <v>382.95</v>
      </c>
      <c r="P223" s="62">
        <v>20.58</v>
      </c>
      <c r="Q223" s="62">
        <v>0</v>
      </c>
      <c r="R223" s="62">
        <f>IFERROR(U223-F223,"")</f>
        <v>-67.016854449999997</v>
      </c>
      <c r="S223" s="62">
        <f>IFERROR(T223*Assumptions!$C$4,"")</f>
        <v>42.5</v>
      </c>
      <c r="T223" s="62">
        <v>17</v>
      </c>
      <c r="U223" s="62">
        <f>IFERROR(S223*Assumptions!$C$5,"")+IFERROR(V223*Assumptions!$C$8*Assumptions!$C$5,"")</f>
        <v>1.4831455499999999</v>
      </c>
      <c r="V223" s="62">
        <v>20711</v>
      </c>
      <c r="W223" s="62">
        <f>IFERROR(ROUND(T223*(1+Assumptions!$C$7)^5,0),"")</f>
        <v>52</v>
      </c>
      <c r="X223" s="62">
        <f>IFERROR(ROUND(W223*Assumptions!$C$4*Assumptions!$C$6,4),"")+IFERROR(ROUND(Y223*Assumptions!$C$8*Assumptions!$C$6,4),"") - F223</f>
        <v>-60.941299999999998</v>
      </c>
      <c r="Y223" s="62">
        <f>IFERROR(ROUND(V223*(1+Assumptions!$C$7)^5,0),"")</f>
        <v>63205</v>
      </c>
      <c r="Z223" s="63" t="s">
        <v>153</v>
      </c>
      <c r="AA223" s="63" t="s">
        <v>160</v>
      </c>
      <c r="AB223" s="62">
        <v>365.3</v>
      </c>
      <c r="AC223" s="62">
        <v>111.3</v>
      </c>
      <c r="AD223">
        <v>0</v>
      </c>
      <c r="AE223" s="99" t="str">
        <f>IF(R223="","",IF(R223&gt;=Control!$D$4,"Y","N"))</f>
        <v>N</v>
      </c>
      <c r="AF223" s="99" t="str">
        <f>IF(S223="","",IF(M223&gt;=Control!$D$5,"Y","N"))</f>
        <v>Y</v>
      </c>
      <c r="AG223" s="99" t="str">
        <f>IF(T223="","",IF(AB223&lt;=Control!$D$10,"Y","N"))</f>
        <v>Y</v>
      </c>
      <c r="AI223" s="110" t="str">
        <f>IF(X223="","",IF(X223&gt;=Control!$D$9,"Y","N"))</f>
        <v>N</v>
      </c>
      <c r="AK223" s="40" t="str">
        <f>IFERROR(INDEX(Assumptions!$D$92:$D$115,MATCH(C223,Assumptions!$B$92:$B$115,0)),"Low")</f>
        <v>Low</v>
      </c>
    </row>
    <row r="224" spans="2:37" x14ac:dyDescent="0.2">
      <c r="B224" s="62">
        <v>221</v>
      </c>
      <c r="C224" s="63" t="s">
        <v>162</v>
      </c>
      <c r="D224" s="63" t="s">
        <v>2076</v>
      </c>
      <c r="E224" s="62">
        <f>SUM(G224:I224)</f>
        <v>2</v>
      </c>
      <c r="F224" s="71">
        <f>SUMIFS('CBG Plants'!N:N,'CBG Plants'!F:F,D224,'CBG Plants'!L:L,"Completed")
+SUMIFS('CBG Plants'!N:N,'CBG Plants'!F:F,D224,'CBG Plants'!L:L,"Functional")+SUMIFS('CBG Plants'!N:N,'CBG Plants'!F:F,D224,'CBG Plants'!L:L,"Under Construction")+SUMIFS('CBG Plants'!N:N,'CBG Plants'!F:F,D224,'CBG Plants'!L:L,"Yet to start construction")</f>
        <v>4.5</v>
      </c>
      <c r="G224" s="62">
        <f>COUNTIFS('CBG Plants'!F:F,D224,'CBG Plants'!L:L,"Completed")
+COUNTIFS('CBG Plants'!F:F,D224,'CBG Plants'!L:L,"Functional")</f>
        <v>0</v>
      </c>
      <c r="H224" s="62">
        <f>COUNTIFS('CBG Plants'!F:F,D224,'CBG Plants'!L:L,"Under Construction")</f>
        <v>1</v>
      </c>
      <c r="I224" s="62">
        <f>COUNTIFS('CBG Plants'!F:F,D224,'CBG Plants'!L:L,"Yet to start construction")</f>
        <v>1</v>
      </c>
      <c r="J224" s="63" t="s">
        <v>2941</v>
      </c>
      <c r="K224" s="63" t="s">
        <v>2942</v>
      </c>
      <c r="L224" s="63"/>
      <c r="M224" s="62">
        <f t="shared" si="6"/>
        <v>528.495</v>
      </c>
      <c r="N224" s="62">
        <f t="shared" si="7"/>
        <v>528.495</v>
      </c>
      <c r="O224" s="62">
        <v>435.15</v>
      </c>
      <c r="P224" s="62">
        <v>92.82</v>
      </c>
      <c r="Q224" s="62">
        <v>0.52500000000000002</v>
      </c>
      <c r="R224" s="62">
        <f>IFERROR(U224-F224,"")</f>
        <v>-3.0168544500000003</v>
      </c>
      <c r="S224" s="62">
        <f>IFERROR(T224*Assumptions!$C$4,"")</f>
        <v>42.5</v>
      </c>
      <c r="T224" s="62">
        <v>17</v>
      </c>
      <c r="U224" s="62">
        <f>IFERROR(S224*Assumptions!$C$5,"")+IFERROR(V224*Assumptions!$C$8*Assumptions!$C$5,"")</f>
        <v>1.4831455499999999</v>
      </c>
      <c r="V224" s="62">
        <v>20711</v>
      </c>
      <c r="W224" s="62">
        <f>IFERROR(ROUND(T224*(1+Assumptions!$C$7)^5,0),"")</f>
        <v>52</v>
      </c>
      <c r="X224" s="62">
        <f>IFERROR(ROUND(W224*Assumptions!$C$4*Assumptions!$C$6,4),"")+IFERROR(ROUND(Y224*Assumptions!$C$8*Assumptions!$C$6,4),"") - F224</f>
        <v>3.0587</v>
      </c>
      <c r="Y224" s="62">
        <f>IFERROR(ROUND(V224*(1+Assumptions!$C$7)^5,0),"")</f>
        <v>63205</v>
      </c>
      <c r="Z224" s="63" t="s">
        <v>153</v>
      </c>
      <c r="AA224" s="63" t="s">
        <v>160</v>
      </c>
      <c r="AB224" s="62">
        <v>299.39999999999998</v>
      </c>
      <c r="AC224" s="62">
        <v>111.3</v>
      </c>
      <c r="AD224">
        <v>0</v>
      </c>
      <c r="AE224" s="99" t="str">
        <f>IF(R224="","",IF(R224&gt;=Control!$D$4,"Y","N"))</f>
        <v>N</v>
      </c>
      <c r="AF224" s="99" t="str">
        <f>IF(S224="","",IF(M224&gt;=Control!$D$5,"Y","N"))</f>
        <v>Y</v>
      </c>
      <c r="AG224" s="99" t="str">
        <f>IF(T224="","",IF(AB224&lt;=Control!$D$10,"Y","N"))</f>
        <v>Y</v>
      </c>
      <c r="AI224" s="110" t="str">
        <f>IF(X224="","",IF(X224&gt;=Control!$D$9,"Y","N"))</f>
        <v>N</v>
      </c>
      <c r="AK224" s="40" t="str">
        <f>IFERROR(INDEX(Assumptions!$D$92:$D$115,MATCH(C224,Assumptions!$B$92:$B$115,0)),"Low")</f>
        <v>Low</v>
      </c>
    </row>
    <row r="225" spans="2:37" x14ac:dyDescent="0.2">
      <c r="B225" s="62">
        <v>222</v>
      </c>
      <c r="C225" s="63" t="s">
        <v>162</v>
      </c>
      <c r="D225" s="63" t="s">
        <v>2077</v>
      </c>
      <c r="E225" s="62">
        <f>SUM(G225:I225)</f>
        <v>6</v>
      </c>
      <c r="F225" s="71">
        <f>SUMIFS('CBG Plants'!N:N,'CBG Plants'!F:F,D225,'CBG Plants'!L:L,"Completed")
+SUMIFS('CBG Plants'!N:N,'CBG Plants'!F:F,D225,'CBG Plants'!L:L,"Functional")+SUMIFS('CBG Plants'!N:N,'CBG Plants'!F:F,D225,'CBG Plants'!L:L,"Under Construction")+SUMIFS('CBG Plants'!N:N,'CBG Plants'!F:F,D225,'CBG Plants'!L:L,"Yet to start construction")</f>
        <v>60.5</v>
      </c>
      <c r="G225" s="62">
        <f>COUNTIFS('CBG Plants'!F:F,D225,'CBG Plants'!L:L,"Completed")
+COUNTIFS('CBG Plants'!F:F,D225,'CBG Plants'!L:L,"Functional")</f>
        <v>2</v>
      </c>
      <c r="H225" s="62">
        <f>COUNTIFS('CBG Plants'!F:F,D225,'CBG Plants'!L:L,"Under Construction")</f>
        <v>0</v>
      </c>
      <c r="I225" s="62">
        <f>COUNTIFS('CBG Plants'!F:F,D225,'CBG Plants'!L:L,"Yet to start construction")</f>
        <v>4</v>
      </c>
      <c r="J225" s="63" t="s">
        <v>2943</v>
      </c>
      <c r="K225" s="63" t="s">
        <v>2944</v>
      </c>
      <c r="L225" s="63" t="s">
        <v>2945</v>
      </c>
      <c r="M225" s="62">
        <f t="shared" si="6"/>
        <v>144.55000000000001</v>
      </c>
      <c r="N225" s="62">
        <f t="shared" si="7"/>
        <v>181.05</v>
      </c>
      <c r="O225" s="62">
        <v>180</v>
      </c>
      <c r="P225" s="62">
        <v>0</v>
      </c>
      <c r="Q225" s="62">
        <v>1.05</v>
      </c>
      <c r="R225" s="62">
        <f>IFERROR(U225-F225,"")</f>
        <v>-57.621354349999997</v>
      </c>
      <c r="S225" s="62">
        <f>IFERROR(T225*Assumptions!$C$4,"")</f>
        <v>92.5</v>
      </c>
      <c r="T225" s="62">
        <v>37</v>
      </c>
      <c r="U225" s="62">
        <f>IFERROR(S225*Assumptions!$C$5,"")+IFERROR(V225*Assumptions!$C$8*Assumptions!$C$5,"")</f>
        <v>2.8786456499999997</v>
      </c>
      <c r="V225" s="62">
        <v>10313</v>
      </c>
      <c r="W225" s="62">
        <f>IFERROR(ROUND(T225*(1+Assumptions!$C$7)^5,0),"")</f>
        <v>113</v>
      </c>
      <c r="X225" s="62">
        <f>IFERROR(ROUND(W225*Assumptions!$C$4*Assumptions!$C$6,4),"")+IFERROR(ROUND(Y225*Assumptions!$C$8*Assumptions!$C$6,4),"") - F225</f>
        <v>-45.847799999999999</v>
      </c>
      <c r="Y225" s="62">
        <f>IFERROR(ROUND(V225*(1+Assumptions!$C$7)^5,0),"")</f>
        <v>31473</v>
      </c>
      <c r="Z225" s="63" t="s">
        <v>153</v>
      </c>
      <c r="AA225" s="63" t="s">
        <v>160</v>
      </c>
      <c r="AB225" s="62">
        <v>120.1</v>
      </c>
      <c r="AC225" s="62">
        <v>111.3</v>
      </c>
      <c r="AD225">
        <v>100</v>
      </c>
      <c r="AE225" s="99" t="str">
        <f>IF(R225="","",IF(R225&gt;=Control!$D$4,"Y","N"))</f>
        <v>N</v>
      </c>
      <c r="AF225" s="99" t="str">
        <f>IF(S225="","",IF(M225&gt;=Control!$D$5,"Y","N"))</f>
        <v>Y</v>
      </c>
      <c r="AG225" s="99" t="str">
        <f>IF(T225="","",IF(AB225&lt;=Control!$D$10,"Y","N"))</f>
        <v>Y</v>
      </c>
      <c r="AI225" s="110" t="str">
        <f>IF(X225="","",IF(X225&gt;=Control!$D$9,"Y","N"))</f>
        <v>N</v>
      </c>
      <c r="AK225" s="40" t="str">
        <f>IFERROR(INDEX(Assumptions!$D$92:$D$115,MATCH(C225,Assumptions!$B$92:$B$115,0)),"Low")</f>
        <v>Low</v>
      </c>
    </row>
    <row r="226" spans="2:37" x14ac:dyDescent="0.2">
      <c r="B226" s="62">
        <v>223</v>
      </c>
      <c r="C226" s="63" t="s">
        <v>162</v>
      </c>
      <c r="D226" s="63" t="s">
        <v>2078</v>
      </c>
      <c r="E226" s="62">
        <f>SUM(G226:I226)</f>
        <v>0</v>
      </c>
      <c r="F226" s="71">
        <f>SUMIFS('CBG Plants'!N:N,'CBG Plants'!F:F,D226,'CBG Plants'!L:L,"Completed")
+SUMIFS('CBG Plants'!N:N,'CBG Plants'!F:F,D226,'CBG Plants'!L:L,"Functional")+SUMIFS('CBG Plants'!N:N,'CBG Plants'!F:F,D226,'CBG Plants'!L:L,"Under Construction")+SUMIFS('CBG Plants'!N:N,'CBG Plants'!F:F,D226,'CBG Plants'!L:L,"Yet to start construction")</f>
        <v>0</v>
      </c>
      <c r="G226" s="62">
        <f>COUNTIFS('CBG Plants'!F:F,D226,'CBG Plants'!L:L,"Completed")
+COUNTIFS('CBG Plants'!F:F,D226,'CBG Plants'!L:L,"Functional")</f>
        <v>0</v>
      </c>
      <c r="H226" s="62">
        <f>COUNTIFS('CBG Plants'!F:F,D226,'CBG Plants'!L:L,"Under Construction")</f>
        <v>0</v>
      </c>
      <c r="I226" s="62">
        <f>COUNTIFS('CBG Plants'!F:F,D226,'CBG Plants'!L:L,"Yet to start construction")</f>
        <v>0</v>
      </c>
      <c r="J226" s="63"/>
      <c r="K226" s="63"/>
      <c r="L226" s="63"/>
      <c r="M226" s="62">
        <f t="shared" si="6"/>
        <v>11.25</v>
      </c>
      <c r="N226" s="62">
        <f t="shared" si="7"/>
        <v>11.25</v>
      </c>
      <c r="O226" s="62">
        <v>11.25</v>
      </c>
      <c r="P226" s="62">
        <v>0</v>
      </c>
      <c r="Q226" s="62">
        <v>0</v>
      </c>
      <c r="R226" s="62">
        <f>IFERROR(U226-F226,"")</f>
        <v>1.2960912</v>
      </c>
      <c r="S226" s="62">
        <f>IFERROR(T226*Assumptions!$C$4,"")</f>
        <v>37.5</v>
      </c>
      <c r="T226" s="62">
        <v>15</v>
      </c>
      <c r="U226" s="62">
        <f>IFERROR(S226*Assumptions!$C$5,"")+IFERROR(V226*Assumptions!$C$8*Assumptions!$C$5,"")</f>
        <v>1.2960912</v>
      </c>
      <c r="V226" s="62">
        <v>17024</v>
      </c>
      <c r="W226" s="62">
        <f>IFERROR(ROUND(T226*(1+Assumptions!$C$7)^5,0),"")</f>
        <v>46</v>
      </c>
      <c r="X226" s="62">
        <f>IFERROR(ROUND(W226*Assumptions!$C$4*Assumptions!$C$6,4),"")+IFERROR(ROUND(Y226*Assumptions!$C$8*Assumptions!$C$6,4),"") - F226</f>
        <v>6.6201999999999996</v>
      </c>
      <c r="Y226" s="62">
        <f>IFERROR(ROUND(V226*(1+Assumptions!$C$7)^5,0),"")</f>
        <v>51953</v>
      </c>
      <c r="Z226" s="63" t="s">
        <v>153</v>
      </c>
      <c r="AA226" s="63" t="s">
        <v>160</v>
      </c>
      <c r="AB226" s="62">
        <v>540.20000000000005</v>
      </c>
      <c r="AC226" s="62">
        <v>111.3</v>
      </c>
      <c r="AD226">
        <v>0</v>
      </c>
      <c r="AE226" s="99" t="str">
        <f>IF(R226="","",IF(R226&gt;=Control!$D$4,"Y","N"))</f>
        <v>N</v>
      </c>
      <c r="AF226" s="99" t="str">
        <f>IF(S226="","",IF(M226&gt;=Control!$D$5,"Y","N"))</f>
        <v>N</v>
      </c>
      <c r="AG226" s="99" t="str">
        <f>IF(T226="","",IF(AB226&lt;=Control!$D$10,"Y","N"))</f>
        <v>Y</v>
      </c>
      <c r="AI226" s="110" t="str">
        <f>IF(X226="","",IF(X226&gt;=Control!$D$9,"Y","N"))</f>
        <v>N</v>
      </c>
      <c r="AK226" s="40" t="str">
        <f>IFERROR(INDEX(Assumptions!$D$92:$D$115,MATCH(C226,Assumptions!$B$92:$B$115,0)),"Low")</f>
        <v>Low</v>
      </c>
    </row>
    <row r="227" spans="2:37" x14ac:dyDescent="0.2">
      <c r="B227" s="62">
        <v>224</v>
      </c>
      <c r="C227" s="63" t="s">
        <v>162</v>
      </c>
      <c r="D227" s="63" t="s">
        <v>2079</v>
      </c>
      <c r="E227" s="62">
        <f>SUM(G227:I227)</f>
        <v>0</v>
      </c>
      <c r="F227" s="71">
        <f>SUMIFS('CBG Plants'!N:N,'CBG Plants'!F:F,D227,'CBG Plants'!L:L,"Completed")
+SUMIFS('CBG Plants'!N:N,'CBG Plants'!F:F,D227,'CBG Plants'!L:L,"Functional")+SUMIFS('CBG Plants'!N:N,'CBG Plants'!F:F,D227,'CBG Plants'!L:L,"Under Construction")+SUMIFS('CBG Plants'!N:N,'CBG Plants'!F:F,D227,'CBG Plants'!L:L,"Yet to start construction")</f>
        <v>0</v>
      </c>
      <c r="G227" s="62">
        <f>COUNTIFS('CBG Plants'!F:F,D227,'CBG Plants'!L:L,"Completed")
+COUNTIFS('CBG Plants'!F:F,D227,'CBG Plants'!L:L,"Functional")</f>
        <v>0</v>
      </c>
      <c r="H227" s="62">
        <f>COUNTIFS('CBG Plants'!F:F,D227,'CBG Plants'!L:L,"Under Construction")</f>
        <v>0</v>
      </c>
      <c r="I227" s="62">
        <f>COUNTIFS('CBG Plants'!F:F,D227,'CBG Plants'!L:L,"Yet to start construction")</f>
        <v>0</v>
      </c>
      <c r="J227" s="63" t="s">
        <v>2946</v>
      </c>
      <c r="K227" s="63" t="s">
        <v>2947</v>
      </c>
      <c r="L227" s="63"/>
      <c r="M227" s="62">
        <f t="shared" si="6"/>
        <v>-63.950000000000017</v>
      </c>
      <c r="N227" s="62">
        <f t="shared" si="7"/>
        <v>71.099999999999994</v>
      </c>
      <c r="O227" s="62">
        <v>71.099999999999994</v>
      </c>
      <c r="P227" s="62">
        <v>0</v>
      </c>
      <c r="Q227" s="62">
        <v>0</v>
      </c>
      <c r="R227" s="62">
        <f>IFERROR(U227-F227,"")</f>
        <v>1.25522475</v>
      </c>
      <c r="S227" s="62">
        <f>IFERROR(T227*Assumptions!$C$4,"")</f>
        <v>40</v>
      </c>
      <c r="T227" s="62">
        <v>16</v>
      </c>
      <c r="U227" s="62">
        <f>IFERROR(S227*Assumptions!$C$5,"")+IFERROR(V227*Assumptions!$C$8*Assumptions!$C$5,"")</f>
        <v>1.25522475</v>
      </c>
      <c r="V227" s="62">
        <v>5495</v>
      </c>
      <c r="W227" s="62">
        <f>IFERROR(ROUND(T227*(1+Assumptions!$C$7)^5,0),"")</f>
        <v>49</v>
      </c>
      <c r="X227" s="62">
        <f>IFERROR(ROUND(W227*Assumptions!$C$4*Assumptions!$C$6,4),"")+IFERROR(ROUND(Y227*Assumptions!$C$8*Assumptions!$C$6,4),"") - F227</f>
        <v>6.4058999999999999</v>
      </c>
      <c r="Y227" s="62">
        <f>IFERROR(ROUND(V227*(1+Assumptions!$C$7)^5,0),"")</f>
        <v>16769</v>
      </c>
      <c r="Z227" s="63" t="s">
        <v>153</v>
      </c>
      <c r="AA227" s="63" t="s">
        <v>160</v>
      </c>
      <c r="AB227" s="62">
        <v>336.7</v>
      </c>
      <c r="AC227" s="62">
        <v>111.3</v>
      </c>
      <c r="AD227">
        <v>370</v>
      </c>
      <c r="AE227" s="99" t="str">
        <f>IF(R227="","",IF(R227&gt;=Control!$D$4,"Y","N"))</f>
        <v>N</v>
      </c>
      <c r="AF227" s="99" t="str">
        <f>IF(S227="","",IF(M227&gt;=Control!$D$5,"Y","N"))</f>
        <v>N</v>
      </c>
      <c r="AG227" s="99" t="str">
        <f>IF(T227="","",IF(AB227&lt;=Control!$D$10,"Y","N"))</f>
        <v>Y</v>
      </c>
      <c r="AI227" s="110" t="str">
        <f>IF(X227="","",IF(X227&gt;=Control!$D$9,"Y","N"))</f>
        <v>N</v>
      </c>
      <c r="AK227" s="40" t="str">
        <f>IFERROR(INDEX(Assumptions!$D$92:$D$115,MATCH(C227,Assumptions!$B$92:$B$115,0)),"Low")</f>
        <v>Low</v>
      </c>
    </row>
    <row r="228" spans="2:37" x14ac:dyDescent="0.2">
      <c r="B228" s="62">
        <v>225</v>
      </c>
      <c r="C228" s="63" t="s">
        <v>162</v>
      </c>
      <c r="D228" s="63" t="s">
        <v>2080</v>
      </c>
      <c r="E228" s="62">
        <f>SUM(G228:I228)</f>
        <v>1</v>
      </c>
      <c r="F228" s="71">
        <f>SUMIFS('CBG Plants'!N:N,'CBG Plants'!F:F,D228,'CBG Plants'!L:L,"Completed")
+SUMIFS('CBG Plants'!N:N,'CBG Plants'!F:F,D228,'CBG Plants'!L:L,"Functional")+SUMIFS('CBG Plants'!N:N,'CBG Plants'!F:F,D228,'CBG Plants'!L:L,"Under Construction")+SUMIFS('CBG Plants'!N:N,'CBG Plants'!F:F,D228,'CBG Plants'!L:L,"Yet to start construction")</f>
        <v>3.5</v>
      </c>
      <c r="G228" s="62">
        <f>COUNTIFS('CBG Plants'!F:F,D228,'CBG Plants'!L:L,"Completed")
+COUNTIFS('CBG Plants'!F:F,D228,'CBG Plants'!L:L,"Functional")</f>
        <v>0</v>
      </c>
      <c r="H228" s="62">
        <f>COUNTIFS('CBG Plants'!F:F,D228,'CBG Plants'!L:L,"Under Construction")</f>
        <v>0</v>
      </c>
      <c r="I228" s="62">
        <f>COUNTIFS('CBG Plants'!F:F,D228,'CBG Plants'!L:L,"Yet to start construction")</f>
        <v>1</v>
      </c>
      <c r="J228" s="63" t="s">
        <v>2948</v>
      </c>
      <c r="K228" s="63"/>
      <c r="L228" s="63"/>
      <c r="M228" s="62">
        <f t="shared" si="6"/>
        <v>316.21500000000003</v>
      </c>
      <c r="N228" s="62">
        <f t="shared" si="7"/>
        <v>316.21500000000003</v>
      </c>
      <c r="O228" s="62">
        <v>256.05</v>
      </c>
      <c r="P228" s="62">
        <v>9.24</v>
      </c>
      <c r="Q228" s="62">
        <v>50.924999999999997</v>
      </c>
      <c r="R228" s="62">
        <f>IFERROR(U228-F228,"")</f>
        <v>-2.6</v>
      </c>
      <c r="S228" s="62">
        <f>IFERROR(T228*Assumptions!$C$4,"")</f>
        <v>30</v>
      </c>
      <c r="T228" s="62">
        <v>12</v>
      </c>
      <c r="U228" s="62">
        <f>IFERROR(S228*Assumptions!$C$5,"")+IFERROR(V228*Assumptions!$C$8*Assumptions!$C$5,"")</f>
        <v>0.89999999999999991</v>
      </c>
      <c r="V228" s="62">
        <v>0</v>
      </c>
      <c r="W228" s="62">
        <f>IFERROR(ROUND(T228*(1+Assumptions!$C$7)^5,0),"")</f>
        <v>37</v>
      </c>
      <c r="X228" s="62">
        <f>IFERROR(ROUND(W228*Assumptions!$C$4*Assumptions!$C$6,4),"")+IFERROR(ROUND(Y228*Assumptions!$C$8*Assumptions!$C$6,4),"") - F228</f>
        <v>1.125</v>
      </c>
      <c r="Y228" s="62">
        <f>IFERROR(ROUND(V228*(1+Assumptions!$C$7)^5,0),"")</f>
        <v>0</v>
      </c>
      <c r="Z228" s="63" t="s">
        <v>153</v>
      </c>
      <c r="AA228" s="63" t="s">
        <v>160</v>
      </c>
      <c r="AB228" s="62">
        <v>0.7</v>
      </c>
      <c r="AC228" s="62">
        <v>111.3</v>
      </c>
      <c r="AD228">
        <v>0</v>
      </c>
      <c r="AE228" s="99" t="str">
        <f>IF(R228="","",IF(R228&gt;=Control!$D$4,"Y","N"))</f>
        <v>N</v>
      </c>
      <c r="AF228" s="99" t="str">
        <f>IF(S228="","",IF(M228&gt;=Control!$D$5,"Y","N"))</f>
        <v>Y</v>
      </c>
      <c r="AG228" s="99" t="str">
        <f>IF(T228="","",IF(AB228&lt;=Control!$D$10,"Y","N"))</f>
        <v>Y</v>
      </c>
      <c r="AI228" s="110" t="str">
        <f>IF(X228="","",IF(X228&gt;=Control!$D$9,"Y","N"))</f>
        <v>N</v>
      </c>
      <c r="AK228" s="40" t="str">
        <f>IFERROR(INDEX(Assumptions!$D$92:$D$115,MATCH(C228,Assumptions!$B$92:$B$115,0)),"Low")</f>
        <v>Low</v>
      </c>
    </row>
    <row r="229" spans="2:37" x14ac:dyDescent="0.2">
      <c r="B229" s="62">
        <v>226</v>
      </c>
      <c r="C229" s="63" t="s">
        <v>162</v>
      </c>
      <c r="D229" s="63" t="s">
        <v>2081</v>
      </c>
      <c r="E229" s="62">
        <f>SUM(G229:I229)</f>
        <v>0</v>
      </c>
      <c r="F229" s="71">
        <f>SUMIFS('CBG Plants'!N:N,'CBG Plants'!F:F,D229,'CBG Plants'!L:L,"Completed")
+SUMIFS('CBG Plants'!N:N,'CBG Plants'!F:F,D229,'CBG Plants'!L:L,"Functional")+SUMIFS('CBG Plants'!N:N,'CBG Plants'!F:F,D229,'CBG Plants'!L:L,"Under Construction")+SUMIFS('CBG Plants'!N:N,'CBG Plants'!F:F,D229,'CBG Plants'!L:L,"Yet to start construction")</f>
        <v>0</v>
      </c>
      <c r="G229" s="62">
        <f>COUNTIFS('CBG Plants'!F:F,D229,'CBG Plants'!L:L,"Completed")
+COUNTIFS('CBG Plants'!F:F,D229,'CBG Plants'!L:L,"Functional")</f>
        <v>0</v>
      </c>
      <c r="H229" s="62">
        <f>COUNTIFS('CBG Plants'!F:F,D229,'CBG Plants'!L:L,"Under Construction")</f>
        <v>0</v>
      </c>
      <c r="I229" s="62">
        <f>COUNTIFS('CBG Plants'!F:F,D229,'CBG Plants'!L:L,"Yet to start construction")</f>
        <v>0</v>
      </c>
      <c r="J229" s="63"/>
      <c r="K229" s="63"/>
      <c r="L229" s="63"/>
      <c r="M229" s="62">
        <f t="shared" si="6"/>
        <v>103.5</v>
      </c>
      <c r="N229" s="62">
        <f t="shared" si="7"/>
        <v>103.5</v>
      </c>
      <c r="O229" s="62">
        <v>103.5</v>
      </c>
      <c r="P229" s="62">
        <v>0</v>
      </c>
      <c r="Q229" s="62">
        <v>0</v>
      </c>
      <c r="R229" s="62">
        <f>IFERROR(U229-F229,"")</f>
        <v>1.0734868500000001</v>
      </c>
      <c r="S229" s="62">
        <f>IFERROR(T229*Assumptions!$C$4,"")</f>
        <v>35</v>
      </c>
      <c r="T229" s="62">
        <v>14</v>
      </c>
      <c r="U229" s="62">
        <f>IFERROR(S229*Assumptions!$C$5,"")+IFERROR(V229*Assumptions!$C$8*Assumptions!$C$5,"")</f>
        <v>1.0734868500000001</v>
      </c>
      <c r="V229" s="62">
        <v>2337</v>
      </c>
      <c r="W229" s="62">
        <f>IFERROR(ROUND(T229*(1+Assumptions!$C$7)^5,0),"")</f>
        <v>43</v>
      </c>
      <c r="X229" s="62">
        <f>IFERROR(ROUND(W229*Assumptions!$C$4*Assumptions!$C$6,4),"")+IFERROR(ROUND(Y229*Assumptions!$C$8*Assumptions!$C$6,4),"") - F229</f>
        <v>5.4945000000000004</v>
      </c>
      <c r="Y229" s="62">
        <f>IFERROR(ROUND(V229*(1+Assumptions!$C$7)^5,0),"")</f>
        <v>7132</v>
      </c>
      <c r="Z229" s="63" t="s">
        <v>153</v>
      </c>
      <c r="AA229" s="63" t="s">
        <v>160</v>
      </c>
      <c r="AB229" s="62">
        <v>249.4</v>
      </c>
      <c r="AC229" s="62">
        <v>111.3</v>
      </c>
      <c r="AD229">
        <v>0</v>
      </c>
      <c r="AE229" s="99" t="str">
        <f>IF(R229="","",IF(R229&gt;=Control!$D$4,"Y","N"))</f>
        <v>N</v>
      </c>
      <c r="AF229" s="99" t="str">
        <f>IF(S229="","",IF(M229&gt;=Control!$D$5,"Y","N"))</f>
        <v>Y</v>
      </c>
      <c r="AG229" s="99" t="str">
        <f>IF(T229="","",IF(AB229&lt;=Control!$D$10,"Y","N"))</f>
        <v>Y</v>
      </c>
      <c r="AI229" s="110" t="str">
        <f>IF(X229="","",IF(X229&gt;=Control!$D$9,"Y","N"))</f>
        <v>N</v>
      </c>
      <c r="AK229" s="40" t="str">
        <f>IFERROR(INDEX(Assumptions!$D$92:$D$115,MATCH(C229,Assumptions!$B$92:$B$115,0)),"Low")</f>
        <v>Low</v>
      </c>
    </row>
    <row r="230" spans="2:37" x14ac:dyDescent="0.2">
      <c r="B230" s="62">
        <v>227</v>
      </c>
      <c r="C230" s="63" t="s">
        <v>162</v>
      </c>
      <c r="D230" s="63" t="s">
        <v>2082</v>
      </c>
      <c r="E230" s="62">
        <f>SUM(G230:I230)</f>
        <v>1</v>
      </c>
      <c r="F230" s="71">
        <f>SUMIFS('CBG Plants'!N:N,'CBG Plants'!F:F,D230,'CBG Plants'!L:L,"Completed")
+SUMIFS('CBG Plants'!N:N,'CBG Plants'!F:F,D230,'CBG Plants'!L:L,"Functional")+SUMIFS('CBG Plants'!N:N,'CBG Plants'!F:F,D230,'CBG Plants'!L:L,"Under Construction")+SUMIFS('CBG Plants'!N:N,'CBG Plants'!F:F,D230,'CBG Plants'!L:L,"Yet to start construction")</f>
        <v>3</v>
      </c>
      <c r="G230" s="62">
        <f>COUNTIFS('CBG Plants'!F:F,D230,'CBG Plants'!L:L,"Completed")
+COUNTIFS('CBG Plants'!F:F,D230,'CBG Plants'!L:L,"Functional")</f>
        <v>0</v>
      </c>
      <c r="H230" s="62">
        <f>COUNTIFS('CBG Plants'!F:F,D230,'CBG Plants'!L:L,"Under Construction")</f>
        <v>0</v>
      </c>
      <c r="I230" s="62">
        <f>COUNTIFS('CBG Plants'!F:F,D230,'CBG Plants'!L:L,"Yet to start construction")</f>
        <v>1</v>
      </c>
      <c r="J230" s="63" t="s">
        <v>2934</v>
      </c>
      <c r="K230" s="63"/>
      <c r="L230" s="63"/>
      <c r="M230" s="62">
        <f t="shared" si="6"/>
        <v>45</v>
      </c>
      <c r="N230" s="62">
        <f t="shared" si="7"/>
        <v>45</v>
      </c>
      <c r="O230" s="62">
        <v>45</v>
      </c>
      <c r="P230" s="62">
        <v>0</v>
      </c>
      <c r="Q230" s="62">
        <v>0</v>
      </c>
      <c r="R230" s="62">
        <f>IFERROR(U230-F230,"")</f>
        <v>-1.7039088</v>
      </c>
      <c r="S230" s="62">
        <f>IFERROR(T230*Assumptions!$C$4,"")</f>
        <v>37.5</v>
      </c>
      <c r="T230" s="62">
        <v>15</v>
      </c>
      <c r="U230" s="62">
        <f>IFERROR(S230*Assumptions!$C$5,"")+IFERROR(V230*Assumptions!$C$8*Assumptions!$C$5,"")</f>
        <v>1.2960912</v>
      </c>
      <c r="V230" s="62">
        <v>17024</v>
      </c>
      <c r="W230" s="62">
        <f>IFERROR(ROUND(T230*(1+Assumptions!$C$7)^5,0),"")</f>
        <v>46</v>
      </c>
      <c r="X230" s="62">
        <f>IFERROR(ROUND(W230*Assumptions!$C$4*Assumptions!$C$6,4),"")+IFERROR(ROUND(Y230*Assumptions!$C$8*Assumptions!$C$6,4),"") - F230</f>
        <v>3.6201999999999996</v>
      </c>
      <c r="Y230" s="62">
        <f>IFERROR(ROUND(V230*(1+Assumptions!$C$7)^5,0),"")</f>
        <v>51953</v>
      </c>
      <c r="Z230" s="63" t="s">
        <v>153</v>
      </c>
      <c r="AA230" s="63" t="s">
        <v>160</v>
      </c>
      <c r="AB230" s="62">
        <v>309.3</v>
      </c>
      <c r="AC230" s="62">
        <v>111.3</v>
      </c>
      <c r="AD230">
        <v>0</v>
      </c>
      <c r="AE230" s="99" t="str">
        <f>IF(R230="","",IF(R230&gt;=Control!$D$4,"Y","N"))</f>
        <v>N</v>
      </c>
      <c r="AF230" s="99" t="str">
        <f>IF(S230="","",IF(M230&gt;=Control!$D$5,"Y","N"))</f>
        <v>N</v>
      </c>
      <c r="AG230" s="99" t="str">
        <f>IF(T230="","",IF(AB230&lt;=Control!$D$10,"Y","N"))</f>
        <v>Y</v>
      </c>
      <c r="AI230" s="110" t="str">
        <f>IF(X230="","",IF(X230&gt;=Control!$D$9,"Y","N"))</f>
        <v>N</v>
      </c>
      <c r="AK230" s="40" t="str">
        <f>IFERROR(INDEX(Assumptions!$D$92:$D$115,MATCH(C230,Assumptions!$B$92:$B$115,0)),"Low")</f>
        <v>Low</v>
      </c>
    </row>
    <row r="231" spans="2:37" x14ac:dyDescent="0.2">
      <c r="B231" s="62">
        <v>228</v>
      </c>
      <c r="C231" s="63" t="s">
        <v>162</v>
      </c>
      <c r="D231" s="63" t="s">
        <v>2083</v>
      </c>
      <c r="E231" s="62">
        <f>SUM(G231:I231)</f>
        <v>1</v>
      </c>
      <c r="F231" s="71">
        <f>SUMIFS('CBG Plants'!N:N,'CBG Plants'!F:F,D231,'CBG Plants'!L:L,"Completed")
+SUMIFS('CBG Plants'!N:N,'CBG Plants'!F:F,D231,'CBG Plants'!L:L,"Functional")+SUMIFS('CBG Plants'!N:N,'CBG Plants'!F:F,D231,'CBG Plants'!L:L,"Under Construction")+SUMIFS('CBG Plants'!N:N,'CBG Plants'!F:F,D231,'CBG Plants'!L:L,"Yet to start construction")</f>
        <v>0.05</v>
      </c>
      <c r="G231" s="62">
        <f>COUNTIFS('CBG Plants'!F:F,D231,'CBG Plants'!L:L,"Completed")
+COUNTIFS('CBG Plants'!F:F,D231,'CBG Plants'!L:L,"Functional")</f>
        <v>0</v>
      </c>
      <c r="H231" s="62">
        <f>COUNTIFS('CBG Plants'!F:F,D231,'CBG Plants'!L:L,"Under Construction")</f>
        <v>1</v>
      </c>
      <c r="I231" s="62">
        <f>COUNTIFS('CBG Plants'!F:F,D231,'CBG Plants'!L:L,"Yet to start construction")</f>
        <v>0</v>
      </c>
      <c r="J231" s="63" t="s">
        <v>2949</v>
      </c>
      <c r="K231" s="63"/>
      <c r="L231" s="63"/>
      <c r="M231" s="62">
        <f t="shared" si="6"/>
        <v>121.38000000000001</v>
      </c>
      <c r="N231" s="62">
        <f t="shared" si="7"/>
        <v>121.38000000000001</v>
      </c>
      <c r="O231" s="62">
        <v>119.7</v>
      </c>
      <c r="P231" s="62">
        <v>1.68</v>
      </c>
      <c r="Q231" s="62">
        <v>0</v>
      </c>
      <c r="R231" s="62">
        <f>IFERROR(U231-F231,"")</f>
        <v>1.02039145</v>
      </c>
      <c r="S231" s="62">
        <f>IFERROR(T231*Assumptions!$C$4,"")</f>
        <v>35</v>
      </c>
      <c r="T231" s="62">
        <v>14</v>
      </c>
      <c r="U231" s="62">
        <f>IFERROR(S231*Assumptions!$C$5,"")+IFERROR(V231*Assumptions!$C$8*Assumptions!$C$5,"")</f>
        <v>1.07039145</v>
      </c>
      <c r="V231" s="62">
        <v>2029</v>
      </c>
      <c r="W231" s="62">
        <f>IFERROR(ROUND(T231*(1+Assumptions!$C$7)^5,0),"")</f>
        <v>43</v>
      </c>
      <c r="X231" s="62">
        <f>IFERROR(ROUND(W231*Assumptions!$C$4*Assumptions!$C$6,4),"")+IFERROR(ROUND(Y231*Assumptions!$C$8*Assumptions!$C$6,4),"") - F231</f>
        <v>5.4287000000000001</v>
      </c>
      <c r="Y231" s="62">
        <f>IFERROR(ROUND(V231*(1+Assumptions!$C$7)^5,0),"")</f>
        <v>6192</v>
      </c>
      <c r="Z231" s="63" t="s">
        <v>153</v>
      </c>
      <c r="AA231" s="63" t="s">
        <v>160</v>
      </c>
      <c r="AB231" s="62">
        <v>82</v>
      </c>
      <c r="AC231" s="62">
        <v>111.3</v>
      </c>
      <c r="AD231">
        <v>0</v>
      </c>
      <c r="AE231" s="99" t="str">
        <f>IF(R231="","",IF(R231&gt;=Control!$D$4,"Y","N"))</f>
        <v>N</v>
      </c>
      <c r="AF231" s="99" t="str">
        <f>IF(S231="","",IF(M231&gt;=Control!$D$5,"Y","N"))</f>
        <v>Y</v>
      </c>
      <c r="AG231" s="99" t="str">
        <f>IF(T231="","",IF(AB231&lt;=Control!$D$10,"Y","N"))</f>
        <v>Y</v>
      </c>
      <c r="AI231" s="110" t="str">
        <f>IF(X231="","",IF(X231&gt;=Control!$D$9,"Y","N"))</f>
        <v>N</v>
      </c>
      <c r="AK231" s="40" t="str">
        <f>IFERROR(INDEX(Assumptions!$D$92:$D$115,MATCH(C231,Assumptions!$B$92:$B$115,0)),"Low")</f>
        <v>Low</v>
      </c>
    </row>
    <row r="232" spans="2:37" x14ac:dyDescent="0.2">
      <c r="B232" s="62">
        <v>229</v>
      </c>
      <c r="C232" s="63" t="s">
        <v>162</v>
      </c>
      <c r="D232" s="63" t="s">
        <v>2950</v>
      </c>
      <c r="E232" s="62">
        <f>SUM(G232:I232)</f>
        <v>0</v>
      </c>
      <c r="F232" s="71">
        <f>SUMIFS('CBG Plants'!N:N,'CBG Plants'!F:F,D232,'CBG Plants'!L:L,"Completed")
+SUMIFS('CBG Plants'!N:N,'CBG Plants'!F:F,D232,'CBG Plants'!L:L,"Functional")+SUMIFS('CBG Plants'!N:N,'CBG Plants'!F:F,D232,'CBG Plants'!L:L,"Under Construction")+SUMIFS('CBG Plants'!N:N,'CBG Plants'!F:F,D232,'CBG Plants'!L:L,"Yet to start construction")</f>
        <v>0</v>
      </c>
      <c r="G232" s="62">
        <f>COUNTIFS('CBG Plants'!F:F,D232,'CBG Plants'!L:L,"Completed")
+COUNTIFS('CBG Plants'!F:F,D232,'CBG Plants'!L:L,"Functional")</f>
        <v>0</v>
      </c>
      <c r="H232" s="62">
        <f>COUNTIFS('CBG Plants'!F:F,D232,'CBG Plants'!L:L,"Under Construction")</f>
        <v>0</v>
      </c>
      <c r="I232" s="62">
        <f>COUNTIFS('CBG Plants'!F:F,D232,'CBG Plants'!L:L,"Yet to start construction")</f>
        <v>0</v>
      </c>
      <c r="J232" s="63"/>
      <c r="K232" s="63"/>
      <c r="L232" s="63"/>
      <c r="M232" s="62">
        <f t="shared" si="6"/>
        <v>71.55</v>
      </c>
      <c r="N232" s="62">
        <f t="shared" si="7"/>
        <v>71.55</v>
      </c>
      <c r="O232" s="62">
        <v>71.55</v>
      </c>
      <c r="P232" s="62">
        <v>0</v>
      </c>
      <c r="Q232" s="62">
        <v>0</v>
      </c>
      <c r="R232" s="62">
        <f>IFERROR(U232-F232,"")</f>
        <v>0</v>
      </c>
      <c r="S232" s="62">
        <f>IFERROR(T232*Assumptions!$C$4,"")</f>
        <v>0</v>
      </c>
      <c r="T232" s="62">
        <v>0</v>
      </c>
      <c r="U232" s="62">
        <f>IFERROR(S232*Assumptions!$C$5,"")+IFERROR(V232*Assumptions!$C$8*Assumptions!$C$5,"")</f>
        <v>0</v>
      </c>
      <c r="V232" s="62">
        <v>0</v>
      </c>
      <c r="W232" s="62">
        <f>IFERROR(ROUND(T232*(1+Assumptions!$C$7)^5,0),"")</f>
        <v>0</v>
      </c>
      <c r="X232" s="62">
        <f>IFERROR(ROUND(W232*Assumptions!$C$4*Assumptions!$C$6,4),"")+IFERROR(ROUND(Y232*Assumptions!$C$8*Assumptions!$C$6,4),"") - F232</f>
        <v>0</v>
      </c>
      <c r="Y232" s="62">
        <f>IFERROR(ROUND(V232*(1+Assumptions!$C$7)^5,0),"")</f>
        <v>0</v>
      </c>
      <c r="Z232" s="63" t="s">
        <v>153</v>
      </c>
      <c r="AA232" s="63" t="s">
        <v>160</v>
      </c>
      <c r="AB232" s="62">
        <v>174.6</v>
      </c>
      <c r="AC232" s="62">
        <v>111.3</v>
      </c>
      <c r="AD232">
        <v>0</v>
      </c>
      <c r="AE232" s="99" t="str">
        <f>IF(R232="","",IF(R232&gt;=Control!$D$4,"Y","N"))</f>
        <v>N</v>
      </c>
      <c r="AF232" s="99" t="str">
        <f>IF(S232="","",IF(M232&gt;=Control!$D$5,"Y","N"))</f>
        <v>Y</v>
      </c>
      <c r="AG232" s="99" t="str">
        <f>IF(T232="","",IF(AB232&lt;=Control!$D$10,"Y","N"))</f>
        <v>Y</v>
      </c>
      <c r="AI232" s="110" t="str">
        <f>IF(X232="","",IF(X232&gt;=Control!$D$9,"Y","N"))</f>
        <v>N</v>
      </c>
      <c r="AK232" s="40" t="str">
        <f>IFERROR(INDEX(Assumptions!$D$92:$D$115,MATCH(C232,Assumptions!$B$92:$B$115,0)),"Low")</f>
        <v>Low</v>
      </c>
    </row>
    <row r="233" spans="2:37" x14ac:dyDescent="0.2">
      <c r="B233" s="62">
        <v>230</v>
      </c>
      <c r="C233" s="63" t="s">
        <v>162</v>
      </c>
      <c r="D233" s="63" t="s">
        <v>267</v>
      </c>
      <c r="E233" s="62">
        <f>SUM(G233:I233)</f>
        <v>4</v>
      </c>
      <c r="F233" s="71">
        <f>SUMIFS('CBG Plants'!N:N,'CBG Plants'!F:F,D233,'CBG Plants'!L:L,"Completed")
+SUMIFS('CBG Plants'!N:N,'CBG Plants'!F:F,D233,'CBG Plants'!L:L,"Functional")+SUMIFS('CBG Plants'!N:N,'CBG Plants'!F:F,D233,'CBG Plants'!L:L,"Under Construction")+SUMIFS('CBG Plants'!N:N,'CBG Plants'!F:F,D233,'CBG Plants'!L:L,"Yet to start construction")</f>
        <v>30.088000000000001</v>
      </c>
      <c r="G233" s="62">
        <f>COUNTIFS('CBG Plants'!F:F,D233,'CBG Plants'!L:L,"Completed")
+COUNTIFS('CBG Plants'!F:F,D233,'CBG Plants'!L:L,"Functional")</f>
        <v>2</v>
      </c>
      <c r="H233" s="62">
        <f>COUNTIFS('CBG Plants'!F:F,D233,'CBG Plants'!L:L,"Under Construction")</f>
        <v>0</v>
      </c>
      <c r="I233" s="62">
        <f>COUNTIFS('CBG Plants'!F:F,D233,'CBG Plants'!L:L,"Yet to start construction")</f>
        <v>2</v>
      </c>
      <c r="J233" s="63" t="s">
        <v>2951</v>
      </c>
      <c r="K233" s="63" t="s">
        <v>2952</v>
      </c>
      <c r="L233" s="63" t="s">
        <v>2953</v>
      </c>
      <c r="M233" s="62">
        <f t="shared" si="6"/>
        <v>84.284999999999968</v>
      </c>
      <c r="N233" s="62">
        <f t="shared" si="7"/>
        <v>282.47999999999996</v>
      </c>
      <c r="O233" s="62">
        <v>220.95</v>
      </c>
      <c r="P233" s="62">
        <v>58.38</v>
      </c>
      <c r="Q233" s="62">
        <v>3.15</v>
      </c>
      <c r="R233" s="62">
        <f>IFERROR(U233-F233,"")</f>
        <v>-27.789805749999999</v>
      </c>
      <c r="S233" s="62">
        <f>IFERROR(T233*Assumptions!$C$4,"")</f>
        <v>47.5</v>
      </c>
      <c r="T233" s="62">
        <v>19</v>
      </c>
      <c r="U233" s="62">
        <f>IFERROR(S233*Assumptions!$C$5,"")+IFERROR(V233*Assumptions!$C$8*Assumptions!$C$5,"")</f>
        <v>2.2981942499999999</v>
      </c>
      <c r="V233" s="62">
        <v>86885</v>
      </c>
      <c r="W233" s="62">
        <f>IFERROR(ROUND(T233*(1+Assumptions!$C$7)^5,0),"")</f>
        <v>58</v>
      </c>
      <c r="X233" s="62">
        <f>IFERROR(ROUND(W233*Assumptions!$C$4*Assumptions!$C$6,4),"")+IFERROR(ROUND(Y233*Assumptions!$C$8*Assumptions!$C$6,4),"") - F233</f>
        <v>-18.396700000000003</v>
      </c>
      <c r="Y233" s="62">
        <f>IFERROR(ROUND(V233*(1+Assumptions!$C$7)^5,0),"")</f>
        <v>265152</v>
      </c>
      <c r="Z233" s="63" t="s">
        <v>153</v>
      </c>
      <c r="AA233" s="63" t="s">
        <v>160</v>
      </c>
      <c r="AB233" s="62">
        <v>19.399999999999999</v>
      </c>
      <c r="AC233" s="62">
        <v>111.3</v>
      </c>
      <c r="AD233">
        <v>543</v>
      </c>
      <c r="AE233" s="99" t="str">
        <f>IF(R233="","",IF(R233&gt;=Control!$D$4,"Y","N"))</f>
        <v>N</v>
      </c>
      <c r="AF233" s="99" t="str">
        <f>IF(S233="","",IF(M233&gt;=Control!$D$5,"Y","N"))</f>
        <v>Y</v>
      </c>
      <c r="AG233" s="99" t="str">
        <f>IF(T233="","",IF(AB233&lt;=Control!$D$10,"Y","N"))</f>
        <v>Y</v>
      </c>
      <c r="AI233" s="110" t="str">
        <f>IF(X233="","",IF(X233&gt;=Control!$D$9,"Y","N"))</f>
        <v>N</v>
      </c>
      <c r="AK233" s="40" t="str">
        <f>IFERROR(INDEX(Assumptions!$D$92:$D$115,MATCH(C233,Assumptions!$B$92:$B$115,0)),"Low")</f>
        <v>Low</v>
      </c>
    </row>
    <row r="234" spans="2:37" x14ac:dyDescent="0.2">
      <c r="B234" s="62">
        <v>231</v>
      </c>
      <c r="C234" s="63" t="s">
        <v>162</v>
      </c>
      <c r="D234" s="63" t="s">
        <v>2954</v>
      </c>
      <c r="E234" s="62">
        <f>SUM(G234:I234)</f>
        <v>1</v>
      </c>
      <c r="F234" s="71">
        <f>SUMIFS('CBG Plants'!N:N,'CBG Plants'!F:F,D234,'CBG Plants'!L:L,"Completed")
+SUMIFS('CBG Plants'!N:N,'CBG Plants'!F:F,D234,'CBG Plants'!L:L,"Functional")+SUMIFS('CBG Plants'!N:N,'CBG Plants'!F:F,D234,'CBG Plants'!L:L,"Under Construction")+SUMIFS('CBG Plants'!N:N,'CBG Plants'!F:F,D234,'CBG Plants'!L:L,"Yet to start construction")</f>
        <v>3</v>
      </c>
      <c r="G234" s="62">
        <f>COUNTIFS('CBG Plants'!F:F,D234,'CBG Plants'!L:L,"Completed")
+COUNTIFS('CBG Plants'!F:F,D234,'CBG Plants'!L:L,"Functional")</f>
        <v>0</v>
      </c>
      <c r="H234" s="62">
        <f>COUNTIFS('CBG Plants'!F:F,D234,'CBG Plants'!L:L,"Under Construction")</f>
        <v>1</v>
      </c>
      <c r="I234" s="62">
        <f>COUNTIFS('CBG Plants'!F:F,D234,'CBG Plants'!L:L,"Yet to start construction")</f>
        <v>0</v>
      </c>
      <c r="J234" s="63" t="s">
        <v>2955</v>
      </c>
      <c r="K234" s="63"/>
      <c r="L234" s="63"/>
      <c r="M234" s="62">
        <f t="shared" si="6"/>
        <v>81</v>
      </c>
      <c r="N234" s="62">
        <f t="shared" si="7"/>
        <v>81</v>
      </c>
      <c r="O234" s="62">
        <v>81</v>
      </c>
      <c r="P234" s="62">
        <v>0</v>
      </c>
      <c r="Q234" s="62">
        <v>0</v>
      </c>
      <c r="R234" s="62">
        <f>IFERROR(U234-F234,"")</f>
        <v>-3</v>
      </c>
      <c r="S234" s="62">
        <f>IFERROR(T234*Assumptions!$C$4,"")</f>
        <v>0</v>
      </c>
      <c r="T234" s="62">
        <v>0</v>
      </c>
      <c r="U234" s="62">
        <f>IFERROR(S234*Assumptions!$C$5,"")+IFERROR(V234*Assumptions!$C$8*Assumptions!$C$5,"")</f>
        <v>0</v>
      </c>
      <c r="V234" s="62">
        <v>0</v>
      </c>
      <c r="W234" s="62">
        <f>IFERROR(ROUND(T234*(1+Assumptions!$C$7)^5,0),"")</f>
        <v>0</v>
      </c>
      <c r="X234" s="62">
        <f>IFERROR(ROUND(W234*Assumptions!$C$4*Assumptions!$C$6,4),"")+IFERROR(ROUND(Y234*Assumptions!$C$8*Assumptions!$C$6,4),"") - F234</f>
        <v>-3</v>
      </c>
      <c r="Y234" s="62">
        <f>IFERROR(ROUND(V234*(1+Assumptions!$C$7)^5,0),"")</f>
        <v>0</v>
      </c>
      <c r="Z234" s="63" t="s">
        <v>153</v>
      </c>
      <c r="AA234" s="63" t="s">
        <v>160</v>
      </c>
      <c r="AB234" s="62">
        <v>186.8</v>
      </c>
      <c r="AC234" s="62">
        <v>111.3</v>
      </c>
      <c r="AD234">
        <v>0</v>
      </c>
      <c r="AE234" s="99" t="str">
        <f>IF(R234="","",IF(R234&gt;=Control!$D$4,"Y","N"))</f>
        <v>N</v>
      </c>
      <c r="AF234" s="99" t="str">
        <f>IF(S234="","",IF(M234&gt;=Control!$D$5,"Y","N"))</f>
        <v>Y</v>
      </c>
      <c r="AG234" s="99" t="str">
        <f>IF(T234="","",IF(AB234&lt;=Control!$D$10,"Y","N"))</f>
        <v>Y</v>
      </c>
      <c r="AI234" s="110" t="str">
        <f>IF(X234="","",IF(X234&gt;=Control!$D$9,"Y","N"))</f>
        <v>N</v>
      </c>
      <c r="AK234" s="40" t="str">
        <f>IFERROR(INDEX(Assumptions!$D$92:$D$115,MATCH(C234,Assumptions!$B$92:$B$115,0)),"Low")</f>
        <v>Low</v>
      </c>
    </row>
    <row r="235" spans="2:37" x14ac:dyDescent="0.2">
      <c r="B235" s="62">
        <v>232</v>
      </c>
      <c r="C235" s="63" t="s">
        <v>162</v>
      </c>
      <c r="D235" s="63" t="s">
        <v>2084</v>
      </c>
      <c r="E235" s="62">
        <f>SUM(G235:I235)</f>
        <v>1</v>
      </c>
      <c r="F235" s="71">
        <f>SUMIFS('CBG Plants'!N:N,'CBG Plants'!F:F,D235,'CBG Plants'!L:L,"Completed")
+SUMIFS('CBG Plants'!N:N,'CBG Plants'!F:F,D235,'CBG Plants'!L:L,"Functional")+SUMIFS('CBG Plants'!N:N,'CBG Plants'!F:F,D235,'CBG Plants'!L:L,"Under Construction")+SUMIFS('CBG Plants'!N:N,'CBG Plants'!F:F,D235,'CBG Plants'!L:L,"Yet to start construction")</f>
        <v>24</v>
      </c>
      <c r="G235" s="62">
        <f>COUNTIFS('CBG Plants'!F:F,D235,'CBG Plants'!L:L,"Completed")
+COUNTIFS('CBG Plants'!F:F,D235,'CBG Plants'!L:L,"Functional")</f>
        <v>0</v>
      </c>
      <c r="H235" s="62">
        <f>COUNTIFS('CBG Plants'!F:F,D235,'CBG Plants'!L:L,"Under Construction")</f>
        <v>0</v>
      </c>
      <c r="I235" s="62">
        <f>COUNTIFS('CBG Plants'!F:F,D235,'CBG Plants'!L:L,"Yet to start construction")</f>
        <v>1</v>
      </c>
      <c r="J235" s="63" t="s">
        <v>2956</v>
      </c>
      <c r="K235" s="63"/>
      <c r="L235" s="63"/>
      <c r="M235" s="62">
        <f t="shared" si="6"/>
        <v>42.3</v>
      </c>
      <c r="N235" s="62">
        <f t="shared" si="7"/>
        <v>42.3</v>
      </c>
      <c r="O235" s="62">
        <v>42.3</v>
      </c>
      <c r="P235" s="62">
        <v>0</v>
      </c>
      <c r="Q235" s="62">
        <v>0</v>
      </c>
      <c r="R235" s="62">
        <f>IFERROR(U235-F235,"")</f>
        <v>-22.926513149999998</v>
      </c>
      <c r="S235" s="62">
        <f>IFERROR(T235*Assumptions!$C$4,"")</f>
        <v>35</v>
      </c>
      <c r="T235" s="62">
        <v>14</v>
      </c>
      <c r="U235" s="62">
        <f>IFERROR(S235*Assumptions!$C$5,"")+IFERROR(V235*Assumptions!$C$8*Assumptions!$C$5,"")</f>
        <v>1.0734868500000001</v>
      </c>
      <c r="V235" s="62">
        <v>2337</v>
      </c>
      <c r="W235" s="62">
        <f>IFERROR(ROUND(T235*(1+Assumptions!$C$7)^5,0),"")</f>
        <v>43</v>
      </c>
      <c r="X235" s="62">
        <f>IFERROR(ROUND(W235*Assumptions!$C$4*Assumptions!$C$6,4),"")+IFERROR(ROUND(Y235*Assumptions!$C$8*Assumptions!$C$6,4),"") - F235</f>
        <v>-18.505499999999998</v>
      </c>
      <c r="Y235" s="62">
        <f>IFERROR(ROUND(V235*(1+Assumptions!$C$7)^5,0),"")</f>
        <v>7132</v>
      </c>
      <c r="Z235" s="63" t="s">
        <v>153</v>
      </c>
      <c r="AA235" s="63" t="s">
        <v>160</v>
      </c>
      <c r="AB235" s="62">
        <v>268.8</v>
      </c>
      <c r="AC235" s="62">
        <v>111.3</v>
      </c>
      <c r="AD235">
        <v>0</v>
      </c>
      <c r="AE235" s="99" t="str">
        <f>IF(R235="","",IF(R235&gt;=Control!$D$4,"Y","N"))</f>
        <v>N</v>
      </c>
      <c r="AF235" s="99" t="str">
        <f>IF(S235="","",IF(M235&gt;=Control!$D$5,"Y","N"))</f>
        <v>N</v>
      </c>
      <c r="AG235" s="99" t="str">
        <f>IF(T235="","",IF(AB235&lt;=Control!$D$10,"Y","N"))</f>
        <v>Y</v>
      </c>
      <c r="AI235" s="110" t="str">
        <f>IF(X235="","",IF(X235&gt;=Control!$D$9,"Y","N"))</f>
        <v>N</v>
      </c>
      <c r="AK235" s="40" t="str">
        <f>IFERROR(INDEX(Assumptions!$D$92:$D$115,MATCH(C235,Assumptions!$B$92:$B$115,0)),"Low")</f>
        <v>Low</v>
      </c>
    </row>
    <row r="236" spans="2:37" x14ac:dyDescent="0.2">
      <c r="B236" s="62">
        <v>233</v>
      </c>
      <c r="C236" s="63" t="s">
        <v>162</v>
      </c>
      <c r="D236" s="63" t="s">
        <v>2085</v>
      </c>
      <c r="E236" s="62">
        <f>SUM(G236:I236)</f>
        <v>2</v>
      </c>
      <c r="F236" s="71">
        <f>SUMIFS('CBG Plants'!N:N,'CBG Plants'!F:F,D236,'CBG Plants'!L:L,"Completed")
+SUMIFS('CBG Plants'!N:N,'CBG Plants'!F:F,D236,'CBG Plants'!L:L,"Functional")+SUMIFS('CBG Plants'!N:N,'CBG Plants'!F:F,D236,'CBG Plants'!L:L,"Under Construction")+SUMIFS('CBG Plants'!N:N,'CBG Plants'!F:F,D236,'CBG Plants'!L:L,"Yet to start construction")</f>
        <v>15</v>
      </c>
      <c r="G236" s="62">
        <f>COUNTIFS('CBG Plants'!F:F,D236,'CBG Plants'!L:L,"Completed")
+COUNTIFS('CBG Plants'!F:F,D236,'CBG Plants'!L:L,"Functional")</f>
        <v>0</v>
      </c>
      <c r="H236" s="62">
        <f>COUNTIFS('CBG Plants'!F:F,D236,'CBG Plants'!L:L,"Under Construction")</f>
        <v>0</v>
      </c>
      <c r="I236" s="62">
        <f>COUNTIFS('CBG Plants'!F:F,D236,'CBG Plants'!L:L,"Yet to start construction")</f>
        <v>2</v>
      </c>
      <c r="J236" s="63" t="s">
        <v>2957</v>
      </c>
      <c r="K236" s="63" t="s">
        <v>2958</v>
      </c>
      <c r="L236" s="63"/>
      <c r="M236" s="62">
        <f t="shared" si="6"/>
        <v>104.47500000000001</v>
      </c>
      <c r="N236" s="62">
        <f t="shared" si="7"/>
        <v>104.47500000000001</v>
      </c>
      <c r="O236" s="62">
        <v>97.65</v>
      </c>
      <c r="P236" s="62">
        <v>0</v>
      </c>
      <c r="Q236" s="62">
        <v>6.8250000000000002</v>
      </c>
      <c r="R236" s="62">
        <f>IFERROR(U236-F236,"")</f>
        <v>-12.05442</v>
      </c>
      <c r="S236" s="62">
        <f>IFERROR(T236*Assumptions!$C$4,"")</f>
        <v>67.5</v>
      </c>
      <c r="T236" s="62">
        <v>27</v>
      </c>
      <c r="U236" s="62">
        <f>IFERROR(S236*Assumptions!$C$5,"")+IFERROR(V236*Assumptions!$C$8*Assumptions!$C$5,"")</f>
        <v>2.9455799999999996</v>
      </c>
      <c r="V236" s="62">
        <v>91600</v>
      </c>
      <c r="W236" s="62">
        <f>IFERROR(ROUND(T236*(1+Assumptions!$C$7)^5,0),"")</f>
        <v>82</v>
      </c>
      <c r="X236" s="62">
        <f>IFERROR(ROUND(W236*Assumptions!$C$4*Assumptions!$C$6,4),"")+IFERROR(ROUND(Y236*Assumptions!$C$8*Assumptions!$C$6,4),"") - F236</f>
        <v>-6.7700000000000315E-2</v>
      </c>
      <c r="Y236" s="62">
        <f>IFERROR(ROUND(V236*(1+Assumptions!$C$7)^5,0),"")</f>
        <v>279541</v>
      </c>
      <c r="Z236" s="63" t="s">
        <v>153</v>
      </c>
      <c r="AA236" s="63" t="s">
        <v>160</v>
      </c>
      <c r="AB236" s="62">
        <v>252.9</v>
      </c>
      <c r="AC236" s="62">
        <v>111.3</v>
      </c>
      <c r="AD236">
        <v>0</v>
      </c>
      <c r="AE236" s="99" t="str">
        <f>IF(R236="","",IF(R236&gt;=Control!$D$4,"Y","N"))</f>
        <v>N</v>
      </c>
      <c r="AF236" s="99" t="str">
        <f>IF(S236="","",IF(M236&gt;=Control!$D$5,"Y","N"))</f>
        <v>Y</v>
      </c>
      <c r="AG236" s="99" t="str">
        <f>IF(T236="","",IF(AB236&lt;=Control!$D$10,"Y","N"))</f>
        <v>Y</v>
      </c>
      <c r="AI236" s="110" t="str">
        <f>IF(X236="","",IF(X236&gt;=Control!$D$9,"Y","N"))</f>
        <v>N</v>
      </c>
      <c r="AK236" s="40" t="str">
        <f>IFERROR(INDEX(Assumptions!$D$92:$D$115,MATCH(C236,Assumptions!$B$92:$B$115,0)),"Low")</f>
        <v>Low</v>
      </c>
    </row>
    <row r="237" spans="2:37" x14ac:dyDescent="0.2">
      <c r="B237" s="62">
        <v>234</v>
      </c>
      <c r="C237" s="63" t="s">
        <v>162</v>
      </c>
      <c r="D237" s="63" t="s">
        <v>2959</v>
      </c>
      <c r="E237" s="62">
        <f>SUM(G237:I237)</f>
        <v>0</v>
      </c>
      <c r="F237" s="71">
        <f>SUMIFS('CBG Plants'!N:N,'CBG Plants'!F:F,D237,'CBG Plants'!L:L,"Completed")
+SUMIFS('CBG Plants'!N:N,'CBG Plants'!F:F,D237,'CBG Plants'!L:L,"Functional")+SUMIFS('CBG Plants'!N:N,'CBG Plants'!F:F,D237,'CBG Plants'!L:L,"Under Construction")+SUMIFS('CBG Plants'!N:N,'CBG Plants'!F:F,D237,'CBG Plants'!L:L,"Yet to start construction")</f>
        <v>0</v>
      </c>
      <c r="G237" s="62">
        <f>COUNTIFS('CBG Plants'!F:F,D237,'CBG Plants'!L:L,"Completed")
+COUNTIFS('CBG Plants'!F:F,D237,'CBG Plants'!L:L,"Functional")</f>
        <v>0</v>
      </c>
      <c r="H237" s="62">
        <f>COUNTIFS('CBG Plants'!F:F,D237,'CBG Plants'!L:L,"Under Construction")</f>
        <v>0</v>
      </c>
      <c r="I237" s="62">
        <f>COUNTIFS('CBG Plants'!F:F,D237,'CBG Plants'!L:L,"Yet to start construction")</f>
        <v>0</v>
      </c>
      <c r="J237" s="63" t="s">
        <v>2957</v>
      </c>
      <c r="K237" s="63" t="s">
        <v>2958</v>
      </c>
      <c r="L237" s="63"/>
      <c r="M237" s="62">
        <f t="shared" si="6"/>
        <v>40.049999999999997</v>
      </c>
      <c r="N237" s="62">
        <f t="shared" si="7"/>
        <v>40.049999999999997</v>
      </c>
      <c r="O237" s="62">
        <v>40.049999999999997</v>
      </c>
      <c r="P237" s="62">
        <v>0</v>
      </c>
      <c r="Q237" s="62">
        <v>0</v>
      </c>
      <c r="R237" s="62">
        <f>IFERROR(U237-F237,"")</f>
        <v>0</v>
      </c>
      <c r="S237" s="62">
        <f>IFERROR(T237*Assumptions!$C$4,"")</f>
        <v>0</v>
      </c>
      <c r="T237" s="62">
        <v>0</v>
      </c>
      <c r="U237" s="62">
        <f>IFERROR(S237*Assumptions!$C$5,"")+IFERROR(V237*Assumptions!$C$8*Assumptions!$C$5,"")</f>
        <v>0</v>
      </c>
      <c r="V237" s="62">
        <v>0</v>
      </c>
      <c r="W237" s="62">
        <f>IFERROR(ROUND(T237*(1+Assumptions!$C$7)^5,0),"")</f>
        <v>0</v>
      </c>
      <c r="X237" s="62">
        <f>IFERROR(ROUND(W237*Assumptions!$C$4*Assumptions!$C$6,4),"")+IFERROR(ROUND(Y237*Assumptions!$C$8*Assumptions!$C$6,4),"") - F237</f>
        <v>0</v>
      </c>
      <c r="Y237" s="62">
        <f>IFERROR(ROUND(V237*(1+Assumptions!$C$7)^5,0),"")</f>
        <v>0</v>
      </c>
      <c r="Z237" s="63" t="s">
        <v>153</v>
      </c>
      <c r="AA237" s="63" t="s">
        <v>160</v>
      </c>
      <c r="AB237" s="62">
        <v>408.6</v>
      </c>
      <c r="AC237" s="62">
        <v>111.3</v>
      </c>
      <c r="AD237">
        <v>0</v>
      </c>
      <c r="AE237" s="99" t="str">
        <f>IF(R237="","",IF(R237&gt;=Control!$D$4,"Y","N"))</f>
        <v>N</v>
      </c>
      <c r="AF237" s="99" t="str">
        <f>IF(S237="","",IF(M237&gt;=Control!$D$5,"Y","N"))</f>
        <v>N</v>
      </c>
      <c r="AG237" s="99" t="str">
        <f>IF(T237="","",IF(AB237&lt;=Control!$D$10,"Y","N"))</f>
        <v>Y</v>
      </c>
      <c r="AI237" s="110" t="str">
        <f>IF(X237="","",IF(X237&gt;=Control!$D$9,"Y","N"))</f>
        <v>N</v>
      </c>
      <c r="AK237" s="40" t="str">
        <f>IFERROR(INDEX(Assumptions!$D$92:$D$115,MATCH(C237,Assumptions!$B$92:$B$115,0)),"Low")</f>
        <v>Low</v>
      </c>
    </row>
    <row r="238" spans="2:37" x14ac:dyDescent="0.2">
      <c r="B238" s="62">
        <v>235</v>
      </c>
      <c r="C238" s="63" t="s">
        <v>162</v>
      </c>
      <c r="D238" s="63" t="s">
        <v>2022</v>
      </c>
      <c r="E238" s="62">
        <f>SUM(G238:I238)</f>
        <v>0</v>
      </c>
      <c r="F238" s="71">
        <f>SUMIFS('CBG Plants'!N:N,'CBG Plants'!F:F,D238,'CBG Plants'!L:L,"Completed")
+SUMIFS('CBG Plants'!N:N,'CBG Plants'!F:F,D238,'CBG Plants'!L:L,"Functional")+SUMIFS('CBG Plants'!N:N,'CBG Plants'!F:F,D238,'CBG Plants'!L:L,"Under Construction")+SUMIFS('CBG Plants'!N:N,'CBG Plants'!F:F,D238,'CBG Plants'!L:L,"Yet to start construction")</f>
        <v>0</v>
      </c>
      <c r="G238" s="62">
        <f>COUNTIFS('CBG Plants'!F:F,D238,'CBG Plants'!L:L,"Completed")
+COUNTIFS('CBG Plants'!F:F,D238,'CBG Plants'!L:L,"Functional")</f>
        <v>0</v>
      </c>
      <c r="H238" s="62">
        <f>COUNTIFS('CBG Plants'!F:F,D238,'CBG Plants'!L:L,"Under Construction")</f>
        <v>0</v>
      </c>
      <c r="I238" s="62">
        <f>COUNTIFS('CBG Plants'!F:F,D238,'CBG Plants'!L:L,"Yet to start construction")</f>
        <v>0</v>
      </c>
      <c r="J238" s="63"/>
      <c r="K238" s="63"/>
      <c r="L238" s="63"/>
      <c r="M238" s="62">
        <f t="shared" si="6"/>
        <v>223.09499999999997</v>
      </c>
      <c r="N238" s="62">
        <f t="shared" si="7"/>
        <v>223.09499999999997</v>
      </c>
      <c r="O238" s="62">
        <v>131.85</v>
      </c>
      <c r="P238" s="62">
        <v>0.42</v>
      </c>
      <c r="Q238" s="62">
        <v>90.825000000000003</v>
      </c>
      <c r="R238" s="62">
        <f>IFERROR(U238-F238,"")</f>
        <v>0</v>
      </c>
      <c r="S238" s="62">
        <f>IFERROR(T238*Assumptions!$C$4,"")</f>
        <v>0</v>
      </c>
      <c r="T238" s="62">
        <v>0</v>
      </c>
      <c r="U238" s="62">
        <f>IFERROR(S238*Assumptions!$C$5,"")+IFERROR(V238*Assumptions!$C$8*Assumptions!$C$5,"")</f>
        <v>0</v>
      </c>
      <c r="V238" s="62">
        <v>0</v>
      </c>
      <c r="W238" s="62">
        <f>IFERROR(ROUND(T238*(1+Assumptions!$C$7)^5,0),"")</f>
        <v>0</v>
      </c>
      <c r="X238" s="62">
        <f>IFERROR(ROUND(W238*Assumptions!$C$4*Assumptions!$C$6,4),"")+IFERROR(ROUND(Y238*Assumptions!$C$8*Assumptions!$C$6,4),"") - F238</f>
        <v>0</v>
      </c>
      <c r="Y238" s="62">
        <f>IFERROR(ROUND(V238*(1+Assumptions!$C$7)^5,0),"")</f>
        <v>0</v>
      </c>
      <c r="Z238" s="63" t="s">
        <v>153</v>
      </c>
      <c r="AA238" s="63" t="s">
        <v>160</v>
      </c>
      <c r="AB238" s="62">
        <v>86.9</v>
      </c>
      <c r="AC238" s="62">
        <v>111.3</v>
      </c>
      <c r="AD238">
        <v>0</v>
      </c>
      <c r="AE238" s="99" t="str">
        <f>IF(R238="","",IF(R238&gt;=Control!$D$4,"Y","N"))</f>
        <v>N</v>
      </c>
      <c r="AF238" s="99" t="str">
        <f>IF(S238="","",IF(M238&gt;=Control!$D$5,"Y","N"))</f>
        <v>Y</v>
      </c>
      <c r="AG238" s="99" t="str">
        <f>IF(T238="","",IF(AB238&lt;=Control!$D$10,"Y","N"))</f>
        <v>Y</v>
      </c>
      <c r="AI238" s="110" t="str">
        <f>IF(X238="","",IF(X238&gt;=Control!$D$9,"Y","N"))</f>
        <v>N</v>
      </c>
      <c r="AK238" s="40" t="str">
        <f>IFERROR(INDEX(Assumptions!$D$92:$D$115,MATCH(C238,Assumptions!$B$92:$B$115,0)),"Low")</f>
        <v>Low</v>
      </c>
    </row>
    <row r="239" spans="2:37" x14ac:dyDescent="0.2">
      <c r="B239" s="62">
        <v>236</v>
      </c>
      <c r="C239" s="63" t="s">
        <v>162</v>
      </c>
      <c r="D239" s="63" t="s">
        <v>2086</v>
      </c>
      <c r="E239" s="62">
        <f>SUM(G239:I239)</f>
        <v>1</v>
      </c>
      <c r="F239" s="71">
        <f>SUMIFS('CBG Plants'!N:N,'CBG Plants'!F:F,D239,'CBG Plants'!L:L,"Completed")
+SUMIFS('CBG Plants'!N:N,'CBG Plants'!F:F,D239,'CBG Plants'!L:L,"Functional")+SUMIFS('CBG Plants'!N:N,'CBG Plants'!F:F,D239,'CBG Plants'!L:L,"Under Construction")+SUMIFS('CBG Plants'!N:N,'CBG Plants'!F:F,D239,'CBG Plants'!L:L,"Yet to start construction")</f>
        <v>3</v>
      </c>
      <c r="G239" s="62">
        <f>COUNTIFS('CBG Plants'!F:F,D239,'CBG Plants'!L:L,"Completed")
+COUNTIFS('CBG Plants'!F:F,D239,'CBG Plants'!L:L,"Functional")</f>
        <v>0</v>
      </c>
      <c r="H239" s="62">
        <f>COUNTIFS('CBG Plants'!F:F,D239,'CBG Plants'!L:L,"Under Construction")</f>
        <v>1</v>
      </c>
      <c r="I239" s="62">
        <f>COUNTIFS('CBG Plants'!F:F,D239,'CBG Plants'!L:L,"Yet to start construction")</f>
        <v>0</v>
      </c>
      <c r="J239" s="63" t="s">
        <v>2960</v>
      </c>
      <c r="K239" s="63"/>
      <c r="L239" s="63"/>
      <c r="M239" s="62">
        <f t="shared" si="6"/>
        <v>115.2</v>
      </c>
      <c r="N239" s="62">
        <f t="shared" si="7"/>
        <v>115.2</v>
      </c>
      <c r="O239" s="62">
        <v>52.2</v>
      </c>
      <c r="P239" s="62">
        <v>0</v>
      </c>
      <c r="Q239" s="62">
        <v>63</v>
      </c>
      <c r="R239" s="62">
        <f>IFERROR(U239-F239,"")</f>
        <v>-5.4420000000000357E-2</v>
      </c>
      <c r="S239" s="62">
        <f>IFERROR(T239*Assumptions!$C$4,"")</f>
        <v>67.5</v>
      </c>
      <c r="T239" s="62">
        <v>27</v>
      </c>
      <c r="U239" s="62">
        <f>IFERROR(S239*Assumptions!$C$5,"")+IFERROR(V239*Assumptions!$C$8*Assumptions!$C$5,"")</f>
        <v>2.9455799999999996</v>
      </c>
      <c r="V239" s="62">
        <v>91600</v>
      </c>
      <c r="W239" s="62">
        <f>IFERROR(ROUND(T239*(1+Assumptions!$C$7)^5,0),"")</f>
        <v>82</v>
      </c>
      <c r="X239" s="62">
        <f>IFERROR(ROUND(W239*Assumptions!$C$4*Assumptions!$C$6,4),"")+IFERROR(ROUND(Y239*Assumptions!$C$8*Assumptions!$C$6,4),"") - F239</f>
        <v>11.9323</v>
      </c>
      <c r="Y239" s="62">
        <f>IFERROR(ROUND(V239*(1+Assumptions!$C$7)^5,0),"")</f>
        <v>279541</v>
      </c>
      <c r="Z239" s="63" t="s">
        <v>153</v>
      </c>
      <c r="AA239" s="63" t="s">
        <v>160</v>
      </c>
      <c r="AB239" s="62">
        <v>200.2</v>
      </c>
      <c r="AC239" s="62">
        <v>111.3</v>
      </c>
      <c r="AD239">
        <v>0</v>
      </c>
      <c r="AE239" s="99" t="str">
        <f>IF(R239="","",IF(R239&gt;=Control!$D$4,"Y","N"))</f>
        <v>N</v>
      </c>
      <c r="AF239" s="99" t="str">
        <f>IF(S239="","",IF(M239&gt;=Control!$D$5,"Y","N"))</f>
        <v>Y</v>
      </c>
      <c r="AG239" s="99" t="str">
        <f>IF(T239="","",IF(AB239&lt;=Control!$D$10,"Y","N"))</f>
        <v>Y</v>
      </c>
      <c r="AI239" s="110" t="str">
        <f>IF(X239="","",IF(X239&gt;=Control!$D$9,"Y","N"))</f>
        <v>Y</v>
      </c>
      <c r="AK239" s="40" t="str">
        <f>IFERROR(INDEX(Assumptions!$D$92:$D$115,MATCH(C239,Assumptions!$B$92:$B$115,0)),"Low")</f>
        <v>Low</v>
      </c>
    </row>
    <row r="240" spans="2:37" x14ac:dyDescent="0.2">
      <c r="B240" s="62">
        <v>237</v>
      </c>
      <c r="C240" s="63" t="s">
        <v>162</v>
      </c>
      <c r="D240" s="63" t="s">
        <v>2961</v>
      </c>
      <c r="E240" s="62">
        <f>SUM(G240:I240)</f>
        <v>0</v>
      </c>
      <c r="F240" s="71">
        <f>SUMIFS('CBG Plants'!N:N,'CBG Plants'!F:F,D240,'CBG Plants'!L:L,"Completed")
+SUMIFS('CBG Plants'!N:N,'CBG Plants'!F:F,D240,'CBG Plants'!L:L,"Functional")+SUMIFS('CBG Plants'!N:N,'CBG Plants'!F:F,D240,'CBG Plants'!L:L,"Under Construction")+SUMIFS('CBG Plants'!N:N,'CBG Plants'!F:F,D240,'CBG Plants'!L:L,"Yet to start construction")</f>
        <v>0</v>
      </c>
      <c r="G240" s="62">
        <f>COUNTIFS('CBG Plants'!F:F,D240,'CBG Plants'!L:L,"Completed")
+COUNTIFS('CBG Plants'!F:F,D240,'CBG Plants'!L:L,"Functional")</f>
        <v>0</v>
      </c>
      <c r="H240" s="62">
        <f>COUNTIFS('CBG Plants'!F:F,D240,'CBG Plants'!L:L,"Under Construction")</f>
        <v>0</v>
      </c>
      <c r="I240" s="62">
        <f>COUNTIFS('CBG Plants'!F:F,D240,'CBG Plants'!L:L,"Yet to start construction")</f>
        <v>0</v>
      </c>
      <c r="J240" s="63" t="s">
        <v>2916</v>
      </c>
      <c r="K240" s="63"/>
      <c r="L240" s="63"/>
      <c r="M240" s="62">
        <f t="shared" si="6"/>
        <v>87.525000000000006</v>
      </c>
      <c r="N240" s="62">
        <f t="shared" si="7"/>
        <v>87.525000000000006</v>
      </c>
      <c r="O240" s="62">
        <v>57.6</v>
      </c>
      <c r="P240" s="62">
        <v>0</v>
      </c>
      <c r="Q240" s="62">
        <v>29.925000000000001</v>
      </c>
      <c r="R240" s="62">
        <f>IFERROR(U240-F240,"")</f>
        <v>0</v>
      </c>
      <c r="S240" s="62">
        <f>IFERROR(T240*Assumptions!$C$4,"")</f>
        <v>0</v>
      </c>
      <c r="T240" s="62">
        <v>0</v>
      </c>
      <c r="U240" s="62">
        <f>IFERROR(S240*Assumptions!$C$5,"")+IFERROR(V240*Assumptions!$C$8*Assumptions!$C$5,"")</f>
        <v>0</v>
      </c>
      <c r="V240" s="62">
        <v>0</v>
      </c>
      <c r="W240" s="62">
        <f>IFERROR(ROUND(T240*(1+Assumptions!$C$7)^5,0),"")</f>
        <v>0</v>
      </c>
      <c r="X240" s="62">
        <f>IFERROR(ROUND(W240*Assumptions!$C$4*Assumptions!$C$6,4),"")+IFERROR(ROUND(Y240*Assumptions!$C$8*Assumptions!$C$6,4),"") - F240</f>
        <v>0</v>
      </c>
      <c r="Y240" s="62">
        <f>IFERROR(ROUND(V240*(1+Assumptions!$C$7)^5,0),"")</f>
        <v>0</v>
      </c>
      <c r="Z240" s="63" t="s">
        <v>153</v>
      </c>
      <c r="AA240" s="63" t="s">
        <v>160</v>
      </c>
      <c r="AB240" s="62">
        <v>145.1</v>
      </c>
      <c r="AC240" s="62">
        <v>111.3</v>
      </c>
      <c r="AD240">
        <v>0</v>
      </c>
      <c r="AE240" s="99" t="str">
        <f>IF(R240="","",IF(R240&gt;=Control!$D$4,"Y","N"))</f>
        <v>N</v>
      </c>
      <c r="AF240" s="99" t="str">
        <f>IF(S240="","",IF(M240&gt;=Control!$D$5,"Y","N"))</f>
        <v>Y</v>
      </c>
      <c r="AG240" s="99" t="str">
        <f>IF(T240="","",IF(AB240&lt;=Control!$D$10,"Y","N"))</f>
        <v>Y</v>
      </c>
      <c r="AI240" s="110" t="str">
        <f>IF(X240="","",IF(X240&gt;=Control!$D$9,"Y","N"))</f>
        <v>N</v>
      </c>
      <c r="AK240" s="40" t="str">
        <f>IFERROR(INDEX(Assumptions!$D$92:$D$115,MATCH(C240,Assumptions!$B$92:$B$115,0)),"Low")</f>
        <v>Low</v>
      </c>
    </row>
    <row r="241" spans="2:37" x14ac:dyDescent="0.2">
      <c r="B241" s="62">
        <v>238</v>
      </c>
      <c r="C241" s="63" t="s">
        <v>162</v>
      </c>
      <c r="D241" s="63" t="s">
        <v>2087</v>
      </c>
      <c r="E241" s="62">
        <f>SUM(G241:I241)</f>
        <v>1</v>
      </c>
      <c r="F241" s="71">
        <f>SUMIFS('CBG Plants'!N:N,'CBG Plants'!F:F,D241,'CBG Plants'!L:L,"Completed")
+SUMIFS('CBG Plants'!N:N,'CBG Plants'!F:F,D241,'CBG Plants'!L:L,"Functional")+SUMIFS('CBG Plants'!N:N,'CBG Plants'!F:F,D241,'CBG Plants'!L:L,"Under Construction")+SUMIFS('CBG Plants'!N:N,'CBG Plants'!F:F,D241,'CBG Plants'!L:L,"Yet to start construction")</f>
        <v>20</v>
      </c>
      <c r="G241" s="62">
        <f>COUNTIFS('CBG Plants'!F:F,D241,'CBG Plants'!L:L,"Completed")
+COUNTIFS('CBG Plants'!F:F,D241,'CBG Plants'!L:L,"Functional")</f>
        <v>0</v>
      </c>
      <c r="H241" s="62">
        <f>COUNTIFS('CBG Plants'!F:F,D241,'CBG Plants'!L:L,"Under Construction")</f>
        <v>0</v>
      </c>
      <c r="I241" s="62">
        <f>COUNTIFS('CBG Plants'!F:F,D241,'CBG Plants'!L:L,"Yet to start construction")</f>
        <v>1</v>
      </c>
      <c r="J241" s="63" t="s">
        <v>2962</v>
      </c>
      <c r="K241" s="63"/>
      <c r="L241" s="63"/>
      <c r="M241" s="62">
        <f t="shared" si="6"/>
        <v>117.57000000000001</v>
      </c>
      <c r="N241" s="62">
        <f t="shared" si="7"/>
        <v>117.57000000000001</v>
      </c>
      <c r="O241" s="62">
        <v>106.65</v>
      </c>
      <c r="P241" s="62">
        <v>10.92</v>
      </c>
      <c r="Q241" s="62">
        <v>0</v>
      </c>
      <c r="R241" s="62">
        <f>IFERROR(U241-F241,"")</f>
        <v>-18.929608550000001</v>
      </c>
      <c r="S241" s="62">
        <f>IFERROR(T241*Assumptions!$C$4,"")</f>
        <v>35</v>
      </c>
      <c r="T241" s="62">
        <v>14</v>
      </c>
      <c r="U241" s="62">
        <f>IFERROR(S241*Assumptions!$C$5,"")+IFERROR(V241*Assumptions!$C$8*Assumptions!$C$5,"")</f>
        <v>1.07039145</v>
      </c>
      <c r="V241" s="62">
        <v>2029</v>
      </c>
      <c r="W241" s="62">
        <f>IFERROR(ROUND(T241*(1+Assumptions!$C$7)^5,0),"")</f>
        <v>43</v>
      </c>
      <c r="X241" s="62">
        <f>IFERROR(ROUND(W241*Assumptions!$C$4*Assumptions!$C$6,4),"")+IFERROR(ROUND(Y241*Assumptions!$C$8*Assumptions!$C$6,4),"") - F241</f>
        <v>-14.5213</v>
      </c>
      <c r="Y241" s="62">
        <f>IFERROR(ROUND(V241*(1+Assumptions!$C$7)^5,0),"")</f>
        <v>6192</v>
      </c>
      <c r="Z241" s="63" t="s">
        <v>153</v>
      </c>
      <c r="AA241" s="63" t="s">
        <v>160</v>
      </c>
      <c r="AB241" s="62">
        <v>10.7</v>
      </c>
      <c r="AC241" s="62">
        <v>111.3</v>
      </c>
      <c r="AD241">
        <v>0</v>
      </c>
      <c r="AE241" s="99" t="str">
        <f>IF(R241="","",IF(R241&gt;=Control!$D$4,"Y","N"))</f>
        <v>N</v>
      </c>
      <c r="AF241" s="99" t="str">
        <f>IF(S241="","",IF(M241&gt;=Control!$D$5,"Y","N"))</f>
        <v>Y</v>
      </c>
      <c r="AG241" s="99" t="str">
        <f>IF(T241="","",IF(AB241&lt;=Control!$D$10,"Y","N"))</f>
        <v>Y</v>
      </c>
      <c r="AI241" s="110" t="str">
        <f>IF(X241="","",IF(X241&gt;=Control!$D$9,"Y","N"))</f>
        <v>N</v>
      </c>
      <c r="AK241" s="40" t="str">
        <f>IFERROR(INDEX(Assumptions!$D$92:$D$115,MATCH(C241,Assumptions!$B$92:$B$115,0)),"Low")</f>
        <v>Low</v>
      </c>
    </row>
    <row r="242" spans="2:37" x14ac:dyDescent="0.2">
      <c r="B242" s="62">
        <v>239</v>
      </c>
      <c r="C242" s="63" t="s">
        <v>162</v>
      </c>
      <c r="D242" s="63" t="s">
        <v>2088</v>
      </c>
      <c r="E242" s="62">
        <f>SUM(G242:I242)</f>
        <v>1</v>
      </c>
      <c r="F242" s="71">
        <f>SUMIFS('CBG Plants'!N:N,'CBG Plants'!F:F,D242,'CBG Plants'!L:L,"Completed")
+SUMIFS('CBG Plants'!N:N,'CBG Plants'!F:F,D242,'CBG Plants'!L:L,"Functional")+SUMIFS('CBG Plants'!N:N,'CBG Plants'!F:F,D242,'CBG Plants'!L:L,"Under Construction")+SUMIFS('CBG Plants'!N:N,'CBG Plants'!F:F,D242,'CBG Plants'!L:L,"Yet to start construction")</f>
        <v>15</v>
      </c>
      <c r="G242" s="62">
        <f>COUNTIFS('CBG Plants'!F:F,D242,'CBG Plants'!L:L,"Completed")
+COUNTIFS('CBG Plants'!F:F,D242,'CBG Plants'!L:L,"Functional")</f>
        <v>0</v>
      </c>
      <c r="H242" s="62">
        <f>COUNTIFS('CBG Plants'!F:F,D242,'CBG Plants'!L:L,"Under Construction")</f>
        <v>0</v>
      </c>
      <c r="I242" s="62">
        <f>COUNTIFS('CBG Plants'!F:F,D242,'CBG Plants'!L:L,"Yet to start construction")</f>
        <v>1</v>
      </c>
      <c r="J242" s="63" t="s">
        <v>2963</v>
      </c>
      <c r="K242" s="63"/>
      <c r="L242" s="63"/>
      <c r="M242" s="62">
        <f t="shared" si="6"/>
        <v>111.6</v>
      </c>
      <c r="N242" s="62">
        <f t="shared" si="7"/>
        <v>111.6</v>
      </c>
      <c r="O242" s="62">
        <v>111.6</v>
      </c>
      <c r="P242" s="62">
        <v>0</v>
      </c>
      <c r="Q242" s="62">
        <v>0</v>
      </c>
      <c r="R242" s="62">
        <f>IFERROR(U242-F242,"")</f>
        <v>-13.92651315</v>
      </c>
      <c r="S242" s="62">
        <f>IFERROR(T242*Assumptions!$C$4,"")</f>
        <v>35</v>
      </c>
      <c r="T242" s="62">
        <v>14</v>
      </c>
      <c r="U242" s="62">
        <f>IFERROR(S242*Assumptions!$C$5,"")+IFERROR(V242*Assumptions!$C$8*Assumptions!$C$5,"")</f>
        <v>1.0734868500000001</v>
      </c>
      <c r="V242" s="62">
        <v>2337</v>
      </c>
      <c r="W242" s="62">
        <f>IFERROR(ROUND(T242*(1+Assumptions!$C$7)^5,0),"")</f>
        <v>43</v>
      </c>
      <c r="X242" s="62">
        <f>IFERROR(ROUND(W242*Assumptions!$C$4*Assumptions!$C$6,4),"")+IFERROR(ROUND(Y242*Assumptions!$C$8*Assumptions!$C$6,4),"") - F242</f>
        <v>-9.5054999999999996</v>
      </c>
      <c r="Y242" s="62">
        <f>IFERROR(ROUND(V242*(1+Assumptions!$C$7)^5,0),"")</f>
        <v>7132</v>
      </c>
      <c r="Z242" s="63" t="s">
        <v>153</v>
      </c>
      <c r="AA242" s="63" t="s">
        <v>160</v>
      </c>
      <c r="AB242" s="62">
        <v>216.4</v>
      </c>
      <c r="AC242" s="62">
        <v>111.3</v>
      </c>
      <c r="AD242">
        <v>0</v>
      </c>
      <c r="AE242" s="99" t="str">
        <f>IF(R242="","",IF(R242&gt;=Control!$D$4,"Y","N"))</f>
        <v>N</v>
      </c>
      <c r="AF242" s="99" t="str">
        <f>IF(S242="","",IF(M242&gt;=Control!$D$5,"Y","N"))</f>
        <v>Y</v>
      </c>
      <c r="AG242" s="99" t="str">
        <f>IF(T242="","",IF(AB242&lt;=Control!$D$10,"Y","N"))</f>
        <v>Y</v>
      </c>
      <c r="AI242" s="110" t="str">
        <f>IF(X242="","",IF(X242&gt;=Control!$D$9,"Y","N"))</f>
        <v>N</v>
      </c>
      <c r="AK242" s="40" t="str">
        <f>IFERROR(INDEX(Assumptions!$D$92:$D$115,MATCH(C242,Assumptions!$B$92:$B$115,0)),"Low")</f>
        <v>Low</v>
      </c>
    </row>
    <row r="243" spans="2:37" x14ac:dyDescent="0.2">
      <c r="B243" s="62">
        <v>240</v>
      </c>
      <c r="C243" s="63" t="s">
        <v>162</v>
      </c>
      <c r="D243" s="63" t="s">
        <v>2089</v>
      </c>
      <c r="E243" s="62">
        <f>SUM(G243:I243)</f>
        <v>0</v>
      </c>
      <c r="F243" s="71">
        <f>SUMIFS('CBG Plants'!N:N,'CBG Plants'!F:F,D243,'CBG Plants'!L:L,"Completed")
+SUMIFS('CBG Plants'!N:N,'CBG Plants'!F:F,D243,'CBG Plants'!L:L,"Functional")+SUMIFS('CBG Plants'!N:N,'CBG Plants'!F:F,D243,'CBG Plants'!L:L,"Under Construction")+SUMIFS('CBG Plants'!N:N,'CBG Plants'!F:F,D243,'CBG Plants'!L:L,"Yet to start construction")</f>
        <v>0</v>
      </c>
      <c r="G243" s="62">
        <f>COUNTIFS('CBG Plants'!F:F,D243,'CBG Plants'!L:L,"Completed")
+COUNTIFS('CBG Plants'!F:F,D243,'CBG Plants'!L:L,"Functional")</f>
        <v>0</v>
      </c>
      <c r="H243" s="62">
        <f>COUNTIFS('CBG Plants'!F:F,D243,'CBG Plants'!L:L,"Under Construction")</f>
        <v>0</v>
      </c>
      <c r="I243" s="62">
        <f>COUNTIFS('CBG Plants'!F:F,D243,'CBG Plants'!L:L,"Yet to start construction")</f>
        <v>0</v>
      </c>
      <c r="J243" s="63"/>
      <c r="K243" s="63"/>
      <c r="L243" s="63"/>
      <c r="M243" s="62">
        <f t="shared" si="6"/>
        <v>75.375</v>
      </c>
      <c r="N243" s="62">
        <f t="shared" si="7"/>
        <v>75.375</v>
      </c>
      <c r="O243" s="62">
        <v>58.05</v>
      </c>
      <c r="P243" s="62">
        <v>0</v>
      </c>
      <c r="Q243" s="62">
        <v>17.324999999999999</v>
      </c>
      <c r="R243" s="62">
        <f>IFERROR(U243-F243,"")</f>
        <v>1.25522475</v>
      </c>
      <c r="S243" s="62">
        <f>IFERROR(T243*Assumptions!$C$4,"")</f>
        <v>40</v>
      </c>
      <c r="T243" s="62">
        <v>16</v>
      </c>
      <c r="U243" s="62">
        <f>IFERROR(S243*Assumptions!$C$5,"")+IFERROR(V243*Assumptions!$C$8*Assumptions!$C$5,"")</f>
        <v>1.25522475</v>
      </c>
      <c r="V243" s="62">
        <v>5495</v>
      </c>
      <c r="W243" s="62">
        <f>IFERROR(ROUND(T243*(1+Assumptions!$C$7)^5,0),"")</f>
        <v>49</v>
      </c>
      <c r="X243" s="62">
        <f>IFERROR(ROUND(W243*Assumptions!$C$4*Assumptions!$C$6,4),"")+IFERROR(ROUND(Y243*Assumptions!$C$8*Assumptions!$C$6,4),"") - F243</f>
        <v>6.4058999999999999</v>
      </c>
      <c r="Y243" s="62">
        <f>IFERROR(ROUND(V243*(1+Assumptions!$C$7)^5,0),"")</f>
        <v>16769</v>
      </c>
      <c r="Z243" s="63" t="s">
        <v>153</v>
      </c>
      <c r="AA243" s="63" t="s">
        <v>160</v>
      </c>
      <c r="AB243" s="62">
        <v>278.60000000000002</v>
      </c>
      <c r="AC243" s="62">
        <v>111.3</v>
      </c>
      <c r="AD243">
        <v>0</v>
      </c>
      <c r="AE243" s="99" t="str">
        <f>IF(R243="","",IF(R243&gt;=Control!$D$4,"Y","N"))</f>
        <v>N</v>
      </c>
      <c r="AF243" s="99" t="str">
        <f>IF(S243="","",IF(M243&gt;=Control!$D$5,"Y","N"))</f>
        <v>Y</v>
      </c>
      <c r="AG243" s="99" t="str">
        <f>IF(T243="","",IF(AB243&lt;=Control!$D$10,"Y","N"))</f>
        <v>Y</v>
      </c>
      <c r="AI243" s="110" t="str">
        <f>IF(X243="","",IF(X243&gt;=Control!$D$9,"Y","N"))</f>
        <v>N</v>
      </c>
      <c r="AK243" s="40" t="str">
        <f>IFERROR(INDEX(Assumptions!$D$92:$D$115,MATCH(C243,Assumptions!$B$92:$B$115,0)),"Low")</f>
        <v>Low</v>
      </c>
    </row>
    <row r="244" spans="2:37" x14ac:dyDescent="0.2">
      <c r="B244" s="62">
        <v>241</v>
      </c>
      <c r="C244" s="63" t="s">
        <v>162</v>
      </c>
      <c r="D244" s="63" t="s">
        <v>2090</v>
      </c>
      <c r="E244" s="62">
        <f>SUM(G244:I244)</f>
        <v>0</v>
      </c>
      <c r="F244" s="71">
        <f>SUMIFS('CBG Plants'!N:N,'CBG Plants'!F:F,D244,'CBG Plants'!L:L,"Completed")
+SUMIFS('CBG Plants'!N:N,'CBG Plants'!F:F,D244,'CBG Plants'!L:L,"Functional")+SUMIFS('CBG Plants'!N:N,'CBG Plants'!F:F,D244,'CBG Plants'!L:L,"Under Construction")+SUMIFS('CBG Plants'!N:N,'CBG Plants'!F:F,D244,'CBG Plants'!L:L,"Yet to start construction")</f>
        <v>0</v>
      </c>
      <c r="G244" s="62">
        <f>COUNTIFS('CBG Plants'!F:F,D244,'CBG Plants'!L:L,"Completed")
+COUNTIFS('CBG Plants'!F:F,D244,'CBG Plants'!L:L,"Functional")</f>
        <v>0</v>
      </c>
      <c r="H244" s="62">
        <f>COUNTIFS('CBG Plants'!F:F,D244,'CBG Plants'!L:L,"Under Construction")</f>
        <v>0</v>
      </c>
      <c r="I244" s="62">
        <f>COUNTIFS('CBG Plants'!F:F,D244,'CBG Plants'!L:L,"Yet to start construction")</f>
        <v>0</v>
      </c>
      <c r="J244" s="63"/>
      <c r="K244" s="63"/>
      <c r="L244" s="63"/>
      <c r="M244" s="62">
        <f t="shared" si="6"/>
        <v>83.1</v>
      </c>
      <c r="N244" s="62">
        <f t="shared" si="7"/>
        <v>83.1</v>
      </c>
      <c r="O244" s="62">
        <v>81</v>
      </c>
      <c r="P244" s="62">
        <v>0</v>
      </c>
      <c r="Q244" s="62">
        <v>2.1</v>
      </c>
      <c r="R244" s="62">
        <f>IFERROR(U244-F244,"")</f>
        <v>1.07039145</v>
      </c>
      <c r="S244" s="62">
        <f>IFERROR(T244*Assumptions!$C$4,"")</f>
        <v>35</v>
      </c>
      <c r="T244" s="62">
        <v>14</v>
      </c>
      <c r="U244" s="62">
        <f>IFERROR(S244*Assumptions!$C$5,"")+IFERROR(V244*Assumptions!$C$8*Assumptions!$C$5,"")</f>
        <v>1.07039145</v>
      </c>
      <c r="V244" s="62">
        <v>2029</v>
      </c>
      <c r="W244" s="62">
        <f>IFERROR(ROUND(T244*(1+Assumptions!$C$7)^5,0),"")</f>
        <v>43</v>
      </c>
      <c r="X244" s="62">
        <f>IFERROR(ROUND(W244*Assumptions!$C$4*Assumptions!$C$6,4),"")+IFERROR(ROUND(Y244*Assumptions!$C$8*Assumptions!$C$6,4),"") - F244</f>
        <v>5.4786999999999999</v>
      </c>
      <c r="Y244" s="62">
        <f>IFERROR(ROUND(V244*(1+Assumptions!$C$7)^5,0),"")</f>
        <v>6192</v>
      </c>
      <c r="Z244" s="63" t="s">
        <v>153</v>
      </c>
      <c r="AA244" s="63" t="s">
        <v>160</v>
      </c>
      <c r="AB244" s="62">
        <v>65.2</v>
      </c>
      <c r="AC244" s="62">
        <v>111.3</v>
      </c>
      <c r="AD244">
        <v>0</v>
      </c>
      <c r="AE244" s="99" t="str">
        <f>IF(R244="","",IF(R244&gt;=Control!$D$4,"Y","N"))</f>
        <v>N</v>
      </c>
      <c r="AF244" s="99" t="str">
        <f>IF(S244="","",IF(M244&gt;=Control!$D$5,"Y","N"))</f>
        <v>Y</v>
      </c>
      <c r="AG244" s="99" t="str">
        <f>IF(T244="","",IF(AB244&lt;=Control!$D$10,"Y","N"))</f>
        <v>Y</v>
      </c>
      <c r="AI244" s="110" t="str">
        <f>IF(X244="","",IF(X244&gt;=Control!$D$9,"Y","N"))</f>
        <v>N</v>
      </c>
      <c r="AK244" s="40" t="str">
        <f>IFERROR(INDEX(Assumptions!$D$92:$D$115,MATCH(C244,Assumptions!$B$92:$B$115,0)),"Low")</f>
        <v>Low</v>
      </c>
    </row>
    <row r="245" spans="2:37" x14ac:dyDescent="0.2">
      <c r="B245" s="62">
        <v>242</v>
      </c>
      <c r="C245" s="63" t="s">
        <v>162</v>
      </c>
      <c r="D245" s="63" t="s">
        <v>2091</v>
      </c>
      <c r="E245" s="62">
        <f>SUM(G245:I245)</f>
        <v>5</v>
      </c>
      <c r="F245" s="71">
        <f>SUMIFS('CBG Plants'!N:N,'CBG Plants'!F:F,D245,'CBG Plants'!L:L,"Completed")
+SUMIFS('CBG Plants'!N:N,'CBG Plants'!F:F,D245,'CBG Plants'!L:L,"Functional")+SUMIFS('CBG Plants'!N:N,'CBG Plants'!F:F,D245,'CBG Plants'!L:L,"Under Construction")+SUMIFS('CBG Plants'!N:N,'CBG Plants'!F:F,D245,'CBG Plants'!L:L,"Yet to start construction")</f>
        <v>11.85</v>
      </c>
      <c r="G245" s="62">
        <f>COUNTIFS('CBG Plants'!F:F,D245,'CBG Plants'!L:L,"Completed")
+COUNTIFS('CBG Plants'!F:F,D245,'CBG Plants'!L:L,"Functional")</f>
        <v>1</v>
      </c>
      <c r="H245" s="62">
        <f>COUNTIFS('CBG Plants'!F:F,D245,'CBG Plants'!L:L,"Under Construction")</f>
        <v>1</v>
      </c>
      <c r="I245" s="62">
        <f>COUNTIFS('CBG Plants'!F:F,D245,'CBG Plants'!L:L,"Yet to start construction")</f>
        <v>3</v>
      </c>
      <c r="J245" s="63" t="s">
        <v>2964</v>
      </c>
      <c r="K245" s="63" t="s">
        <v>2965</v>
      </c>
      <c r="L245" s="63" t="s">
        <v>2966</v>
      </c>
      <c r="M245" s="62">
        <f t="shared" si="6"/>
        <v>205.41499999999999</v>
      </c>
      <c r="N245" s="62">
        <f t="shared" si="7"/>
        <v>212.715</v>
      </c>
      <c r="O245" s="62">
        <v>102.15</v>
      </c>
      <c r="P245" s="62">
        <v>2.94</v>
      </c>
      <c r="Q245" s="62">
        <v>107.625</v>
      </c>
      <c r="R245" s="62">
        <f>IFERROR(U245-F245,"")</f>
        <v>-10.04905905</v>
      </c>
      <c r="S245" s="62">
        <f>IFERROR(T245*Assumptions!$C$4,"")</f>
        <v>55</v>
      </c>
      <c r="T245" s="62">
        <v>22</v>
      </c>
      <c r="U245" s="62">
        <f>IFERROR(S245*Assumptions!$C$5,"")+IFERROR(V245*Assumptions!$C$8*Assumptions!$C$5,"")</f>
        <v>1.80094095</v>
      </c>
      <c r="V245" s="62">
        <v>15019</v>
      </c>
      <c r="W245" s="62">
        <f>IFERROR(ROUND(T245*(1+Assumptions!$C$7)^5,0),"")</f>
        <v>67</v>
      </c>
      <c r="X245" s="62">
        <f>IFERROR(ROUND(W245*Assumptions!$C$4*Assumptions!$C$6,4),"")+IFERROR(ROUND(Y245*Assumptions!$C$8*Assumptions!$C$6,4),"") - F245</f>
        <v>-2.7073</v>
      </c>
      <c r="Y245" s="62">
        <f>IFERROR(ROUND(V245*(1+Assumptions!$C$7)^5,0),"")</f>
        <v>45834</v>
      </c>
      <c r="Z245" s="63" t="s">
        <v>153</v>
      </c>
      <c r="AA245" s="63" t="s">
        <v>160</v>
      </c>
      <c r="AB245" s="62">
        <v>198.3</v>
      </c>
      <c r="AC245" s="62">
        <v>111.3</v>
      </c>
      <c r="AD245">
        <v>20</v>
      </c>
      <c r="AE245" s="99" t="str">
        <f>IF(R245="","",IF(R245&gt;=Control!$D$4,"Y","N"))</f>
        <v>N</v>
      </c>
      <c r="AF245" s="99" t="str">
        <f>IF(S245="","",IF(M245&gt;=Control!$D$5,"Y","N"))</f>
        <v>Y</v>
      </c>
      <c r="AG245" s="99" t="str">
        <f>IF(T245="","",IF(AB245&lt;=Control!$D$10,"Y","N"))</f>
        <v>Y</v>
      </c>
      <c r="AI245" s="110" t="str">
        <f>IF(X245="","",IF(X245&gt;=Control!$D$9,"Y","N"))</f>
        <v>N</v>
      </c>
      <c r="AK245" s="40" t="str">
        <f>IFERROR(INDEX(Assumptions!$D$92:$D$115,MATCH(C245,Assumptions!$B$92:$B$115,0)),"Low")</f>
        <v>Low</v>
      </c>
    </row>
    <row r="246" spans="2:37" x14ac:dyDescent="0.2">
      <c r="B246" s="62">
        <v>243</v>
      </c>
      <c r="C246" s="63" t="s">
        <v>163</v>
      </c>
      <c r="D246" s="63" t="s">
        <v>2092</v>
      </c>
      <c r="E246" s="62">
        <f>SUM(G246:I246)</f>
        <v>6</v>
      </c>
      <c r="F246" s="71">
        <f>SUMIFS('CBG Plants'!N:N,'CBG Plants'!F:F,D246,'CBG Plants'!L:L,"Completed")
+SUMIFS('CBG Plants'!N:N,'CBG Plants'!F:F,D246,'CBG Plants'!L:L,"Functional")+SUMIFS('CBG Plants'!N:N,'CBG Plants'!F:F,D246,'CBG Plants'!L:L,"Under Construction")+SUMIFS('CBG Plants'!N:N,'CBG Plants'!F:F,D246,'CBG Plants'!L:L,"Yet to start construction")</f>
        <v>324.60000000000002</v>
      </c>
      <c r="G246" s="62">
        <f>COUNTIFS('CBG Plants'!F:F,D246,'CBG Plants'!L:L,"Completed")
+COUNTIFS('CBG Plants'!F:F,D246,'CBG Plants'!L:L,"Functional")</f>
        <v>0</v>
      </c>
      <c r="H246" s="62">
        <f>COUNTIFS('CBG Plants'!F:F,D246,'CBG Plants'!L:L,"Under Construction")</f>
        <v>1</v>
      </c>
      <c r="I246" s="62">
        <f>COUNTIFS('CBG Plants'!F:F,D246,'CBG Plants'!L:L,"Yet to start construction")</f>
        <v>5</v>
      </c>
      <c r="J246" s="63" t="s">
        <v>2967</v>
      </c>
      <c r="K246" s="63" t="s">
        <v>2968</v>
      </c>
      <c r="L246" s="63" t="s">
        <v>2969</v>
      </c>
      <c r="M246" s="62">
        <f t="shared" si="6"/>
        <v>699.01499999999999</v>
      </c>
      <c r="N246" s="62">
        <f t="shared" si="7"/>
        <v>699.01499999999999</v>
      </c>
      <c r="O246" s="62">
        <v>435.15</v>
      </c>
      <c r="P246" s="62">
        <v>263.33999999999997</v>
      </c>
      <c r="Q246" s="62">
        <v>0.52500000000000002</v>
      </c>
      <c r="R246" s="62">
        <f>IFERROR(U246-F246,"")</f>
        <v>-322.97338065000002</v>
      </c>
      <c r="S246" s="62">
        <f>IFERROR(T246*Assumptions!$C$4,"")</f>
        <v>42.5</v>
      </c>
      <c r="T246" s="62">
        <v>17</v>
      </c>
      <c r="U246" s="62">
        <f>IFERROR(S246*Assumptions!$C$5,"")+IFERROR(V246*Assumptions!$C$8*Assumptions!$C$5,"")</f>
        <v>1.6266193499999999</v>
      </c>
      <c r="V246" s="62">
        <v>34987</v>
      </c>
      <c r="W246" s="62">
        <f>IFERROR(ROUND(T246*(1+Assumptions!$C$7)^5,0),"")</f>
        <v>52</v>
      </c>
      <c r="X246" s="62">
        <f>IFERROR(ROUND(W246*Assumptions!$C$4*Assumptions!$C$6,4),"")+IFERROR(ROUND(Y246*Assumptions!$C$8*Assumptions!$C$6,4),"") - F246</f>
        <v>-316.3116</v>
      </c>
      <c r="Y246" s="62">
        <f>IFERROR(ROUND(V246*(1+Assumptions!$C$7)^5,0),"")</f>
        <v>106772</v>
      </c>
      <c r="Z246" s="63" t="s">
        <v>164</v>
      </c>
      <c r="AA246" s="63" t="s">
        <v>165</v>
      </c>
      <c r="AB246" s="62">
        <v>165.8</v>
      </c>
      <c r="AC246" s="62">
        <v>83.1</v>
      </c>
      <c r="AD246">
        <v>0</v>
      </c>
      <c r="AE246" s="99" t="str">
        <f>IF(R246="","",IF(R246&gt;=Control!$D$4,"Y","N"))</f>
        <v>N</v>
      </c>
      <c r="AF246" s="99" t="str">
        <f>IF(S246="","",IF(M246&gt;=Control!$D$5,"Y","N"))</f>
        <v>Y</v>
      </c>
      <c r="AG246" s="99" t="str">
        <f>IF(T246="","",IF(AB246&lt;=Control!$D$10,"Y","N"))</f>
        <v>Y</v>
      </c>
      <c r="AI246" s="110" t="str">
        <f>IF(X246="","",IF(X246&gt;=Control!$D$9,"Y","N"))</f>
        <v>N</v>
      </c>
      <c r="AK246" s="40" t="str">
        <f>IFERROR(INDEX(Assumptions!$D$92:$D$115,MATCH(C246,Assumptions!$B$92:$B$115,0)),"Low")</f>
        <v>Low</v>
      </c>
    </row>
    <row r="247" spans="2:37" x14ac:dyDescent="0.2">
      <c r="B247" s="62">
        <v>244</v>
      </c>
      <c r="C247" s="63" t="s">
        <v>163</v>
      </c>
      <c r="D247" s="63" t="s">
        <v>2093</v>
      </c>
      <c r="E247" s="62">
        <f>SUM(G247:I247)</f>
        <v>3</v>
      </c>
      <c r="F247" s="71">
        <f>SUMIFS('CBG Plants'!N:N,'CBG Plants'!F:F,D247,'CBG Plants'!L:L,"Completed")
+SUMIFS('CBG Plants'!N:N,'CBG Plants'!F:F,D247,'CBG Plants'!L:L,"Functional")+SUMIFS('CBG Plants'!N:N,'CBG Plants'!F:F,D247,'CBG Plants'!L:L,"Under Construction")+SUMIFS('CBG Plants'!N:N,'CBG Plants'!F:F,D247,'CBG Plants'!L:L,"Yet to start construction")</f>
        <v>42</v>
      </c>
      <c r="G247" s="62">
        <f>COUNTIFS('CBG Plants'!F:F,D247,'CBG Plants'!L:L,"Completed")
+COUNTIFS('CBG Plants'!F:F,D247,'CBG Plants'!L:L,"Functional")</f>
        <v>1</v>
      </c>
      <c r="H247" s="62">
        <f>COUNTIFS('CBG Plants'!F:F,D247,'CBG Plants'!L:L,"Under Construction")</f>
        <v>0</v>
      </c>
      <c r="I247" s="62">
        <f>COUNTIFS('CBG Plants'!F:F,D247,'CBG Plants'!L:L,"Yet to start construction")</f>
        <v>2</v>
      </c>
      <c r="J247" s="63" t="s">
        <v>2970</v>
      </c>
      <c r="K247" s="63" t="s">
        <v>2971</v>
      </c>
      <c r="L247" s="63" t="s">
        <v>2972</v>
      </c>
      <c r="M247" s="62">
        <f t="shared" si="6"/>
        <v>470.89</v>
      </c>
      <c r="N247" s="62">
        <f t="shared" si="7"/>
        <v>507.39</v>
      </c>
      <c r="O247" s="62">
        <v>271.35000000000002</v>
      </c>
      <c r="P247" s="62">
        <v>236.04</v>
      </c>
      <c r="Q247" s="62">
        <v>0</v>
      </c>
      <c r="R247" s="62">
        <f>IFERROR(U247-F247,"")</f>
        <v>-41.194654649999997</v>
      </c>
      <c r="S247" s="62">
        <f>IFERROR(T247*Assumptions!$C$4,"")</f>
        <v>25</v>
      </c>
      <c r="T247" s="62">
        <v>10</v>
      </c>
      <c r="U247" s="62">
        <f>IFERROR(S247*Assumptions!$C$5,"")+IFERROR(V247*Assumptions!$C$8*Assumptions!$C$5,"")</f>
        <v>0.80534534999999996</v>
      </c>
      <c r="V247" s="62">
        <v>5507</v>
      </c>
      <c r="W247" s="62">
        <f>IFERROR(ROUND(T247*(1+Assumptions!$C$7)^5,0),"")</f>
        <v>31</v>
      </c>
      <c r="X247" s="62">
        <f>IFERROR(ROUND(W247*Assumptions!$C$4*Assumptions!$C$6,4),"")+IFERROR(ROUND(Y247*Assumptions!$C$8*Assumptions!$C$6,4),"") - F247</f>
        <v>-37.843499999999999</v>
      </c>
      <c r="Y247" s="62">
        <f>IFERROR(ROUND(V247*(1+Assumptions!$C$7)^5,0),"")</f>
        <v>16806</v>
      </c>
      <c r="Z247" s="63" t="s">
        <v>164</v>
      </c>
      <c r="AA247" s="63" t="s">
        <v>165</v>
      </c>
      <c r="AB247" s="62">
        <v>56.7</v>
      </c>
      <c r="AC247" s="62">
        <v>83.1</v>
      </c>
      <c r="AD247">
        <v>100</v>
      </c>
      <c r="AE247" s="99" t="str">
        <f>IF(R247="","",IF(R247&gt;=Control!$D$4,"Y","N"))</f>
        <v>N</v>
      </c>
      <c r="AF247" s="99" t="str">
        <f>IF(S247="","",IF(M247&gt;=Control!$D$5,"Y","N"))</f>
        <v>Y</v>
      </c>
      <c r="AG247" s="99" t="str">
        <f>IF(T247="","",IF(AB247&lt;=Control!$D$10,"Y","N"))</f>
        <v>Y</v>
      </c>
      <c r="AI247" s="110" t="str">
        <f>IF(X247="","",IF(X247&gt;=Control!$D$9,"Y","N"))</f>
        <v>N</v>
      </c>
      <c r="AK247" s="40" t="str">
        <f>IFERROR(INDEX(Assumptions!$D$92:$D$115,MATCH(C247,Assumptions!$B$92:$B$115,0)),"Low")</f>
        <v>Low</v>
      </c>
    </row>
    <row r="248" spans="2:37" x14ac:dyDescent="0.2">
      <c r="B248" s="62">
        <v>245</v>
      </c>
      <c r="C248" s="63" t="s">
        <v>163</v>
      </c>
      <c r="D248" s="63" t="s">
        <v>2973</v>
      </c>
      <c r="E248" s="62">
        <f>SUM(G248:I248)</f>
        <v>7</v>
      </c>
      <c r="F248" s="71">
        <f>SUMIFS('CBG Plants'!N:N,'CBG Plants'!F:F,D248,'CBG Plants'!L:L,"Completed")
+SUMIFS('CBG Plants'!N:N,'CBG Plants'!F:F,D248,'CBG Plants'!L:L,"Functional")+SUMIFS('CBG Plants'!N:N,'CBG Plants'!F:F,D248,'CBG Plants'!L:L,"Under Construction")+SUMIFS('CBG Plants'!N:N,'CBG Plants'!F:F,D248,'CBG Plants'!L:L,"Yet to start construction")</f>
        <v>65.400000000000006</v>
      </c>
      <c r="G248" s="62">
        <f>COUNTIFS('CBG Plants'!F:F,D248,'CBG Plants'!L:L,"Completed")
+COUNTIFS('CBG Plants'!F:F,D248,'CBG Plants'!L:L,"Functional")</f>
        <v>0</v>
      </c>
      <c r="H248" s="62">
        <f>COUNTIFS('CBG Plants'!F:F,D248,'CBG Plants'!L:L,"Under Construction")</f>
        <v>0</v>
      </c>
      <c r="I248" s="62">
        <f>COUNTIFS('CBG Plants'!F:F,D248,'CBG Plants'!L:L,"Yet to start construction")</f>
        <v>7</v>
      </c>
      <c r="J248" s="63" t="s">
        <v>2974</v>
      </c>
      <c r="K248" s="63" t="s">
        <v>2975</v>
      </c>
      <c r="L248" s="63" t="s">
        <v>2976</v>
      </c>
      <c r="M248" s="62">
        <f t="shared" si="6"/>
        <v>1026.72</v>
      </c>
      <c r="N248" s="62">
        <f t="shared" si="7"/>
        <v>1026.72</v>
      </c>
      <c r="O248" s="62">
        <v>614.70000000000005</v>
      </c>
      <c r="P248" s="62">
        <v>412.02</v>
      </c>
      <c r="Q248" s="62">
        <v>0</v>
      </c>
      <c r="R248" s="62">
        <f>IFERROR(U248-F248,"")</f>
        <v>-65.400000000000006</v>
      </c>
      <c r="S248" s="62">
        <f>IFERROR(T248*Assumptions!$C$4,"")</f>
        <v>0</v>
      </c>
      <c r="T248" s="62">
        <v>0</v>
      </c>
      <c r="U248" s="62">
        <f>IFERROR(S248*Assumptions!$C$5,"")+IFERROR(V248*Assumptions!$C$8*Assumptions!$C$5,"")</f>
        <v>0</v>
      </c>
      <c r="V248" s="62">
        <v>0</v>
      </c>
      <c r="W248" s="62">
        <f>IFERROR(ROUND(T248*(1+Assumptions!$C$7)^5,0),"")</f>
        <v>0</v>
      </c>
      <c r="X248" s="62">
        <f>IFERROR(ROUND(W248*Assumptions!$C$4*Assumptions!$C$6,4),"")+IFERROR(ROUND(Y248*Assumptions!$C$8*Assumptions!$C$6,4),"") - F248</f>
        <v>-65.400000000000006</v>
      </c>
      <c r="Y248" s="62">
        <f>IFERROR(ROUND(V248*(1+Assumptions!$C$7)^5,0),"")</f>
        <v>0</v>
      </c>
      <c r="Z248" s="63" t="s">
        <v>164</v>
      </c>
      <c r="AA248" s="63" t="s">
        <v>165</v>
      </c>
      <c r="AB248" s="62">
        <v>9.6</v>
      </c>
      <c r="AC248" s="62">
        <v>83.1</v>
      </c>
      <c r="AD248">
        <v>0</v>
      </c>
      <c r="AE248" s="99" t="str">
        <f>IF(R248="","",IF(R248&gt;=Control!$D$4,"Y","N"))</f>
        <v>N</v>
      </c>
      <c r="AF248" s="99" t="str">
        <f>IF(S248="","",IF(M248&gt;=Control!$D$5,"Y","N"))</f>
        <v>Y</v>
      </c>
      <c r="AG248" s="99" t="str">
        <f>IF(T248="","",IF(AB248&lt;=Control!$D$10,"Y","N"))</f>
        <v>Y</v>
      </c>
      <c r="AI248" s="110" t="str">
        <f>IF(X248="","",IF(X248&gt;=Control!$D$9,"Y","N"))</f>
        <v>N</v>
      </c>
      <c r="AK248" s="40" t="str">
        <f>IFERROR(INDEX(Assumptions!$D$92:$D$115,MATCH(C248,Assumptions!$B$92:$B$115,0)),"Low")</f>
        <v>Low</v>
      </c>
    </row>
    <row r="249" spans="2:37" x14ac:dyDescent="0.2">
      <c r="B249" s="62">
        <v>246</v>
      </c>
      <c r="C249" s="63" t="s">
        <v>163</v>
      </c>
      <c r="D249" s="63" t="s">
        <v>2094</v>
      </c>
      <c r="E249" s="62">
        <f>SUM(G249:I249)</f>
        <v>2</v>
      </c>
      <c r="F249" s="71">
        <f>SUMIFS('CBG Plants'!N:N,'CBG Plants'!F:F,D249,'CBG Plants'!L:L,"Completed")
+SUMIFS('CBG Plants'!N:N,'CBG Plants'!F:F,D249,'CBG Plants'!L:L,"Functional")+SUMIFS('CBG Plants'!N:N,'CBG Plants'!F:F,D249,'CBG Plants'!L:L,"Under Construction")+SUMIFS('CBG Plants'!N:N,'CBG Plants'!F:F,D249,'CBG Plants'!L:L,"Yet to start construction")</f>
        <v>10</v>
      </c>
      <c r="G249" s="62">
        <f>COUNTIFS('CBG Plants'!F:F,D249,'CBG Plants'!L:L,"Completed")
+COUNTIFS('CBG Plants'!F:F,D249,'CBG Plants'!L:L,"Functional")</f>
        <v>0</v>
      </c>
      <c r="H249" s="62">
        <f>COUNTIFS('CBG Plants'!F:F,D249,'CBG Plants'!L:L,"Under Construction")</f>
        <v>0</v>
      </c>
      <c r="I249" s="62">
        <f>COUNTIFS('CBG Plants'!F:F,D249,'CBG Plants'!L:L,"Yet to start construction")</f>
        <v>2</v>
      </c>
      <c r="J249" s="63" t="s">
        <v>2977</v>
      </c>
      <c r="K249" s="63" t="s">
        <v>2978</v>
      </c>
      <c r="L249" s="63"/>
      <c r="M249" s="62">
        <f t="shared" si="6"/>
        <v>489.48</v>
      </c>
      <c r="N249" s="62">
        <f t="shared" si="7"/>
        <v>489.48</v>
      </c>
      <c r="O249" s="62">
        <v>273.60000000000002</v>
      </c>
      <c r="P249" s="62">
        <v>215.88</v>
      </c>
      <c r="Q249" s="62">
        <v>0</v>
      </c>
      <c r="R249" s="62">
        <f>IFERROR(U249-F249,"")</f>
        <v>-9.3114927999999999</v>
      </c>
      <c r="S249" s="62">
        <f>IFERROR(T249*Assumptions!$C$4,"")</f>
        <v>22.5</v>
      </c>
      <c r="T249" s="62">
        <v>9</v>
      </c>
      <c r="U249" s="62">
        <f>IFERROR(S249*Assumptions!$C$5,"")+IFERROR(V249*Assumptions!$C$8*Assumptions!$C$5,"")</f>
        <v>0.68850719999999999</v>
      </c>
      <c r="V249" s="62">
        <v>1344</v>
      </c>
      <c r="W249" s="62">
        <f>IFERROR(ROUND(T249*(1+Assumptions!$C$7)^5,0),"")</f>
        <v>27</v>
      </c>
      <c r="X249" s="62">
        <f>IFERROR(ROUND(W249*Assumptions!$C$4*Assumptions!$C$6,4),"")+IFERROR(ROUND(Y249*Assumptions!$C$8*Assumptions!$C$6,4),"") - F249</f>
        <v>-6.5563000000000002</v>
      </c>
      <c r="Y249" s="62">
        <f>IFERROR(ROUND(V249*(1+Assumptions!$C$7)^5,0),"")</f>
        <v>4102</v>
      </c>
      <c r="Z249" s="63" t="s">
        <v>164</v>
      </c>
      <c r="AA249" s="63" t="s">
        <v>165</v>
      </c>
      <c r="AB249" s="62">
        <v>47.5</v>
      </c>
      <c r="AC249" s="62">
        <v>83.1</v>
      </c>
      <c r="AD249">
        <v>0</v>
      </c>
      <c r="AE249" s="99" t="str">
        <f>IF(R249="","",IF(R249&gt;=Control!$D$4,"Y","N"))</f>
        <v>N</v>
      </c>
      <c r="AF249" s="99" t="str">
        <f>IF(S249="","",IF(M249&gt;=Control!$D$5,"Y","N"))</f>
        <v>Y</v>
      </c>
      <c r="AG249" s="99" t="str">
        <f>IF(T249="","",IF(AB249&lt;=Control!$D$10,"Y","N"))</f>
        <v>Y</v>
      </c>
      <c r="AI249" s="110" t="str">
        <f>IF(X249="","",IF(X249&gt;=Control!$D$9,"Y","N"))</f>
        <v>N</v>
      </c>
      <c r="AK249" s="40" t="str">
        <f>IFERROR(INDEX(Assumptions!$D$92:$D$115,MATCH(C249,Assumptions!$B$92:$B$115,0)),"Low")</f>
        <v>Low</v>
      </c>
    </row>
    <row r="250" spans="2:37" x14ac:dyDescent="0.2">
      <c r="B250" s="62">
        <v>247</v>
      </c>
      <c r="C250" s="63" t="s">
        <v>163</v>
      </c>
      <c r="D250" s="63" t="s">
        <v>2095</v>
      </c>
      <c r="E250" s="62">
        <f>SUM(G250:I250)</f>
        <v>2</v>
      </c>
      <c r="F250" s="71">
        <f>SUMIFS('CBG Plants'!N:N,'CBG Plants'!F:F,D250,'CBG Plants'!L:L,"Completed")
+SUMIFS('CBG Plants'!N:N,'CBG Plants'!F:F,D250,'CBG Plants'!L:L,"Functional")+SUMIFS('CBG Plants'!N:N,'CBG Plants'!F:F,D250,'CBG Plants'!L:L,"Under Construction")+SUMIFS('CBG Plants'!N:N,'CBG Plants'!F:F,D250,'CBG Plants'!L:L,"Yet to start construction")</f>
        <v>19.8</v>
      </c>
      <c r="G250" s="62">
        <f>COUNTIFS('CBG Plants'!F:F,D250,'CBG Plants'!L:L,"Completed")
+COUNTIFS('CBG Plants'!F:F,D250,'CBG Plants'!L:L,"Functional")</f>
        <v>1</v>
      </c>
      <c r="H250" s="62">
        <f>COUNTIFS('CBG Plants'!F:F,D250,'CBG Plants'!L:L,"Under Construction")</f>
        <v>1</v>
      </c>
      <c r="I250" s="62">
        <f>COUNTIFS('CBG Plants'!F:F,D250,'CBG Plants'!L:L,"Yet to start construction")</f>
        <v>0</v>
      </c>
      <c r="J250" s="63" t="s">
        <v>2979</v>
      </c>
      <c r="K250" s="63" t="s">
        <v>2980</v>
      </c>
      <c r="L250" s="63"/>
      <c r="M250" s="62">
        <f t="shared" si="6"/>
        <v>337.375</v>
      </c>
      <c r="N250" s="62">
        <f t="shared" si="7"/>
        <v>373.875</v>
      </c>
      <c r="O250" s="62">
        <v>201.15</v>
      </c>
      <c r="P250" s="62">
        <v>172.2</v>
      </c>
      <c r="Q250" s="62">
        <v>0.52500000000000002</v>
      </c>
      <c r="R250" s="62">
        <f>IFERROR(U250-F250,"")</f>
        <v>-18.5270571</v>
      </c>
      <c r="S250" s="62">
        <f>IFERROR(T250*Assumptions!$C$4,"")</f>
        <v>40</v>
      </c>
      <c r="T250" s="62">
        <v>16</v>
      </c>
      <c r="U250" s="62">
        <f>IFERROR(S250*Assumptions!$C$5,"")+IFERROR(V250*Assumptions!$C$8*Assumptions!$C$5,"")</f>
        <v>1.2729428999999999</v>
      </c>
      <c r="V250" s="62">
        <v>7258</v>
      </c>
      <c r="W250" s="62">
        <f>IFERROR(ROUND(T250*(1+Assumptions!$C$7)^5,0),"")</f>
        <v>49</v>
      </c>
      <c r="X250" s="62">
        <f>IFERROR(ROUND(W250*Assumptions!$C$4*Assumptions!$C$6,4),"")+IFERROR(ROUND(Y250*Assumptions!$C$8*Assumptions!$C$6,4),"") - F250</f>
        <v>-13.304</v>
      </c>
      <c r="Y250" s="62">
        <f>IFERROR(ROUND(V250*(1+Assumptions!$C$7)^5,0),"")</f>
        <v>22150</v>
      </c>
      <c r="Z250" s="63" t="s">
        <v>164</v>
      </c>
      <c r="AA250" s="63" t="s">
        <v>165</v>
      </c>
      <c r="AB250" s="62">
        <v>145.5</v>
      </c>
      <c r="AC250" s="62">
        <v>83.1</v>
      </c>
      <c r="AD250">
        <v>100</v>
      </c>
      <c r="AE250" s="99" t="str">
        <f>IF(R250="","",IF(R250&gt;=Control!$D$4,"Y","N"))</f>
        <v>N</v>
      </c>
      <c r="AF250" s="99" t="str">
        <f>IF(S250="","",IF(M250&gt;=Control!$D$5,"Y","N"))</f>
        <v>Y</v>
      </c>
      <c r="AG250" s="99" t="str">
        <f>IF(T250="","",IF(AB250&lt;=Control!$D$10,"Y","N"))</f>
        <v>Y</v>
      </c>
      <c r="AI250" s="110" t="str">
        <f>IF(X250="","",IF(X250&gt;=Control!$D$9,"Y","N"))</f>
        <v>N</v>
      </c>
      <c r="AK250" s="40" t="str">
        <f>IFERROR(INDEX(Assumptions!$D$92:$D$115,MATCH(C250,Assumptions!$B$92:$B$115,0)),"Low")</f>
        <v>Low</v>
      </c>
    </row>
    <row r="251" spans="2:37" x14ac:dyDescent="0.2">
      <c r="B251" s="62">
        <v>248</v>
      </c>
      <c r="C251" s="63" t="s">
        <v>163</v>
      </c>
      <c r="D251" s="63" t="s">
        <v>2096</v>
      </c>
      <c r="E251" s="62">
        <f>SUM(G251:I251)</f>
        <v>4</v>
      </c>
      <c r="F251" s="71">
        <f>SUMIFS('CBG Plants'!N:N,'CBG Plants'!F:F,D251,'CBG Plants'!L:L,"Completed")
+SUMIFS('CBG Plants'!N:N,'CBG Plants'!F:F,D251,'CBG Plants'!L:L,"Functional")+SUMIFS('CBG Plants'!N:N,'CBG Plants'!F:F,D251,'CBG Plants'!L:L,"Under Construction")+SUMIFS('CBG Plants'!N:N,'CBG Plants'!F:F,D251,'CBG Plants'!L:L,"Yet to start construction")</f>
        <v>47.800000000000004</v>
      </c>
      <c r="G251" s="62">
        <f>COUNTIFS('CBG Plants'!F:F,D251,'CBG Plants'!L:L,"Completed")
+COUNTIFS('CBG Plants'!F:F,D251,'CBG Plants'!L:L,"Functional")</f>
        <v>1</v>
      </c>
      <c r="H251" s="62">
        <f>COUNTIFS('CBG Plants'!F:F,D251,'CBG Plants'!L:L,"Under Construction")</f>
        <v>0</v>
      </c>
      <c r="I251" s="62">
        <f>COUNTIFS('CBG Plants'!F:F,D251,'CBG Plants'!L:L,"Yet to start construction")</f>
        <v>3</v>
      </c>
      <c r="J251" s="63" t="s">
        <v>2981</v>
      </c>
      <c r="K251" s="63" t="s">
        <v>2982</v>
      </c>
      <c r="L251" s="63" t="s">
        <v>2983</v>
      </c>
      <c r="M251" s="62">
        <f t="shared" si="6"/>
        <v>613.6049999999999</v>
      </c>
      <c r="N251" s="62">
        <f t="shared" si="7"/>
        <v>619.07999999999993</v>
      </c>
      <c r="O251" s="62">
        <v>437.85</v>
      </c>
      <c r="P251" s="62">
        <v>180.18</v>
      </c>
      <c r="Q251" s="62">
        <v>1.05</v>
      </c>
      <c r="R251" s="62">
        <f>IFERROR(U251-F251,"")</f>
        <v>-44.833708900000005</v>
      </c>
      <c r="S251" s="62">
        <f>IFERROR(T251*Assumptions!$C$4,"")</f>
        <v>85</v>
      </c>
      <c r="T251" s="62">
        <v>34</v>
      </c>
      <c r="U251" s="62">
        <f>IFERROR(S251*Assumptions!$C$5,"")+IFERROR(V251*Assumptions!$C$8*Assumptions!$C$5,"")</f>
        <v>2.9662910999999998</v>
      </c>
      <c r="V251" s="62">
        <v>41422</v>
      </c>
      <c r="W251" s="62">
        <f>IFERROR(ROUND(T251*(1+Assumptions!$C$7)^5,0),"")</f>
        <v>104</v>
      </c>
      <c r="X251" s="62">
        <f>IFERROR(ROUND(W251*Assumptions!$C$4*Assumptions!$C$6,4),"")+IFERROR(ROUND(Y251*Assumptions!$C$8*Assumptions!$C$6,4),"") - F251</f>
        <v>-32.682600000000008</v>
      </c>
      <c r="Y251" s="62">
        <f>IFERROR(ROUND(V251*(1+Assumptions!$C$7)^5,0),"")</f>
        <v>126410</v>
      </c>
      <c r="Z251" s="63" t="s">
        <v>164</v>
      </c>
      <c r="AA251" s="63" t="s">
        <v>165</v>
      </c>
      <c r="AB251" s="62">
        <v>73.7</v>
      </c>
      <c r="AC251" s="62">
        <v>83.1</v>
      </c>
      <c r="AD251">
        <v>15</v>
      </c>
      <c r="AE251" s="99" t="str">
        <f>IF(R251="","",IF(R251&gt;=Control!$D$4,"Y","N"))</f>
        <v>N</v>
      </c>
      <c r="AF251" s="99" t="str">
        <f>IF(S251="","",IF(M251&gt;=Control!$D$5,"Y","N"))</f>
        <v>Y</v>
      </c>
      <c r="AG251" s="99" t="str">
        <f>IF(T251="","",IF(AB251&lt;=Control!$D$10,"Y","N"))</f>
        <v>Y</v>
      </c>
      <c r="AI251" s="110" t="str">
        <f>IF(X251="","",IF(X251&gt;=Control!$D$9,"Y","N"))</f>
        <v>N</v>
      </c>
      <c r="AK251" s="40" t="str">
        <f>IFERROR(INDEX(Assumptions!$D$92:$D$115,MATCH(C251,Assumptions!$B$92:$B$115,0)),"Low")</f>
        <v>Low</v>
      </c>
    </row>
    <row r="252" spans="2:37" x14ac:dyDescent="0.2">
      <c r="B252" s="62">
        <v>249</v>
      </c>
      <c r="C252" s="63" t="s">
        <v>163</v>
      </c>
      <c r="D252" s="63" t="s">
        <v>2097</v>
      </c>
      <c r="E252" s="62">
        <f>SUM(G252:I252)</f>
        <v>1</v>
      </c>
      <c r="F252" s="71">
        <f>SUMIFS('CBG Plants'!N:N,'CBG Plants'!F:F,D252,'CBG Plants'!L:L,"Completed")
+SUMIFS('CBG Plants'!N:N,'CBG Plants'!F:F,D252,'CBG Plants'!L:L,"Functional")+SUMIFS('CBG Plants'!N:N,'CBG Plants'!F:F,D252,'CBG Plants'!L:L,"Under Construction")+SUMIFS('CBG Plants'!N:N,'CBG Plants'!F:F,D252,'CBG Plants'!L:L,"Yet to start construction")</f>
        <v>10</v>
      </c>
      <c r="G252" s="62">
        <f>COUNTIFS('CBG Plants'!F:F,D252,'CBG Plants'!L:L,"Completed")
+COUNTIFS('CBG Plants'!F:F,D252,'CBG Plants'!L:L,"Functional")</f>
        <v>0</v>
      </c>
      <c r="H252" s="62">
        <f>COUNTIFS('CBG Plants'!F:F,D252,'CBG Plants'!L:L,"Under Construction")</f>
        <v>0</v>
      </c>
      <c r="I252" s="62">
        <f>COUNTIFS('CBG Plants'!F:F,D252,'CBG Plants'!L:L,"Yet to start construction")</f>
        <v>1</v>
      </c>
      <c r="J252" s="63" t="s">
        <v>2984</v>
      </c>
      <c r="K252" s="63"/>
      <c r="L252" s="63"/>
      <c r="M252" s="62">
        <f t="shared" si="6"/>
        <v>806.79</v>
      </c>
      <c r="N252" s="62">
        <f t="shared" si="7"/>
        <v>806.79</v>
      </c>
      <c r="O252" s="62">
        <v>440.55</v>
      </c>
      <c r="P252" s="62">
        <v>366.24</v>
      </c>
      <c r="Q252" s="62">
        <v>0</v>
      </c>
      <c r="R252" s="62">
        <f>IFERROR(U252-F252,"")</f>
        <v>-9.3114927999999999</v>
      </c>
      <c r="S252" s="62">
        <f>IFERROR(T252*Assumptions!$C$4,"")</f>
        <v>22.5</v>
      </c>
      <c r="T252" s="62">
        <v>9</v>
      </c>
      <c r="U252" s="62">
        <f>IFERROR(S252*Assumptions!$C$5,"")+IFERROR(V252*Assumptions!$C$8*Assumptions!$C$5,"")</f>
        <v>0.68850719999999999</v>
      </c>
      <c r="V252" s="62">
        <v>1344</v>
      </c>
      <c r="W252" s="62">
        <f>IFERROR(ROUND(T252*(1+Assumptions!$C$7)^5,0),"")</f>
        <v>27</v>
      </c>
      <c r="X252" s="62">
        <f>IFERROR(ROUND(W252*Assumptions!$C$4*Assumptions!$C$6,4),"")+IFERROR(ROUND(Y252*Assumptions!$C$8*Assumptions!$C$6,4),"") - F252</f>
        <v>-6.5563000000000002</v>
      </c>
      <c r="Y252" s="62">
        <f>IFERROR(ROUND(V252*(1+Assumptions!$C$7)^5,0),"")</f>
        <v>4102</v>
      </c>
      <c r="Z252" s="63" t="s">
        <v>164</v>
      </c>
      <c r="AA252" s="63" t="s">
        <v>165</v>
      </c>
      <c r="AB252" s="62">
        <v>81.2</v>
      </c>
      <c r="AC252" s="62">
        <v>83.1</v>
      </c>
      <c r="AD252">
        <v>0</v>
      </c>
      <c r="AE252" s="99" t="str">
        <f>IF(R252="","",IF(R252&gt;=Control!$D$4,"Y","N"))</f>
        <v>N</v>
      </c>
      <c r="AF252" s="99" t="str">
        <f>IF(S252="","",IF(M252&gt;=Control!$D$5,"Y","N"))</f>
        <v>Y</v>
      </c>
      <c r="AG252" s="99" t="str">
        <f>IF(T252="","",IF(AB252&lt;=Control!$D$10,"Y","N"))</f>
        <v>Y</v>
      </c>
      <c r="AI252" s="110" t="str">
        <f>IF(X252="","",IF(X252&gt;=Control!$D$9,"Y","N"))</f>
        <v>N</v>
      </c>
      <c r="AK252" s="40" t="str">
        <f>IFERROR(INDEX(Assumptions!$D$92:$D$115,MATCH(C252,Assumptions!$B$92:$B$115,0)),"Low")</f>
        <v>Low</v>
      </c>
    </row>
    <row r="253" spans="2:37" x14ac:dyDescent="0.2">
      <c r="B253" s="62">
        <v>250</v>
      </c>
      <c r="C253" s="63" t="s">
        <v>163</v>
      </c>
      <c r="D253" s="63" t="s">
        <v>2098</v>
      </c>
      <c r="E253" s="62">
        <f>SUM(G253:I253)</f>
        <v>4</v>
      </c>
      <c r="F253" s="71">
        <f>SUMIFS('CBG Plants'!N:N,'CBG Plants'!F:F,D253,'CBG Plants'!L:L,"Completed")
+SUMIFS('CBG Plants'!N:N,'CBG Plants'!F:F,D253,'CBG Plants'!L:L,"Functional")+SUMIFS('CBG Plants'!N:N,'CBG Plants'!F:F,D253,'CBG Plants'!L:L,"Under Construction")+SUMIFS('CBG Plants'!N:N,'CBG Plants'!F:F,D253,'CBG Plants'!L:L,"Yet to start construction")</f>
        <v>74</v>
      </c>
      <c r="G253" s="62">
        <f>COUNTIFS('CBG Plants'!F:F,D253,'CBG Plants'!L:L,"Completed")
+COUNTIFS('CBG Plants'!F:F,D253,'CBG Plants'!L:L,"Functional")</f>
        <v>1</v>
      </c>
      <c r="H253" s="62">
        <f>COUNTIFS('CBG Plants'!F:F,D253,'CBG Plants'!L:L,"Under Construction")</f>
        <v>0</v>
      </c>
      <c r="I253" s="62">
        <f>COUNTIFS('CBG Plants'!F:F,D253,'CBG Plants'!L:L,"Yet to start construction")</f>
        <v>3</v>
      </c>
      <c r="J253" s="63" t="s">
        <v>2985</v>
      </c>
      <c r="K253" s="63" t="s">
        <v>2986</v>
      </c>
      <c r="L253" s="63" t="s">
        <v>2987</v>
      </c>
      <c r="M253" s="62">
        <f t="shared" si="6"/>
        <v>649.65499999999997</v>
      </c>
      <c r="N253" s="62">
        <f t="shared" si="7"/>
        <v>700.755</v>
      </c>
      <c r="O253" s="62">
        <v>404.55</v>
      </c>
      <c r="P253" s="62">
        <v>295.68</v>
      </c>
      <c r="Q253" s="62">
        <v>0.52500000000000002</v>
      </c>
      <c r="R253" s="62">
        <f>IFERROR(U253-F253,"")</f>
        <v>-72.374528900000001</v>
      </c>
      <c r="S253" s="62">
        <f>IFERROR(T253*Assumptions!$C$4,"")</f>
        <v>52.5</v>
      </c>
      <c r="T253" s="62">
        <v>21</v>
      </c>
      <c r="U253" s="62">
        <f>IFERROR(S253*Assumptions!$C$5,"")+IFERROR(V253*Assumptions!$C$8*Assumptions!$C$5,"")</f>
        <v>1.6254710999999999</v>
      </c>
      <c r="V253" s="62">
        <v>5022</v>
      </c>
      <c r="W253" s="62">
        <f>IFERROR(ROUND(T253*(1+Assumptions!$C$7)^5,0),"")</f>
        <v>64</v>
      </c>
      <c r="X253" s="62">
        <f>IFERROR(ROUND(W253*Assumptions!$C$4*Assumptions!$C$6,4),"")+IFERROR(ROUND(Y253*Assumptions!$C$8*Assumptions!$C$6,4),"") - F253</f>
        <v>-65.743300000000005</v>
      </c>
      <c r="Y253" s="62">
        <f>IFERROR(ROUND(V253*(1+Assumptions!$C$7)^5,0),"")</f>
        <v>15326</v>
      </c>
      <c r="Z253" s="63" t="s">
        <v>164</v>
      </c>
      <c r="AA253" s="63" t="s">
        <v>165</v>
      </c>
      <c r="AB253" s="62">
        <v>191.9</v>
      </c>
      <c r="AC253" s="62">
        <v>83.1</v>
      </c>
      <c r="AD253">
        <v>140</v>
      </c>
      <c r="AE253" s="99" t="str">
        <f>IF(R253="","",IF(R253&gt;=Control!$D$4,"Y","N"))</f>
        <v>N</v>
      </c>
      <c r="AF253" s="99" t="str">
        <f>IF(S253="","",IF(M253&gt;=Control!$D$5,"Y","N"))</f>
        <v>Y</v>
      </c>
      <c r="AG253" s="99" t="str">
        <f>IF(T253="","",IF(AB253&lt;=Control!$D$10,"Y","N"))</f>
        <v>Y</v>
      </c>
      <c r="AI253" s="110" t="str">
        <f>IF(X253="","",IF(X253&gt;=Control!$D$9,"Y","N"))</f>
        <v>N</v>
      </c>
      <c r="AK253" s="40" t="str">
        <f>IFERROR(INDEX(Assumptions!$D$92:$D$115,MATCH(C253,Assumptions!$B$92:$B$115,0)),"Low")</f>
        <v>Low</v>
      </c>
    </row>
    <row r="254" spans="2:37" x14ac:dyDescent="0.2">
      <c r="B254" s="62">
        <v>251</v>
      </c>
      <c r="C254" s="63" t="s">
        <v>163</v>
      </c>
      <c r="D254" s="63" t="s">
        <v>2099</v>
      </c>
      <c r="E254" s="62">
        <f>SUM(G254:I254)</f>
        <v>5</v>
      </c>
      <c r="F254" s="71">
        <f>SUMIFS('CBG Plants'!N:N,'CBG Plants'!F:F,D254,'CBG Plants'!L:L,"Completed")
+SUMIFS('CBG Plants'!N:N,'CBG Plants'!F:F,D254,'CBG Plants'!L:L,"Functional")+SUMIFS('CBG Plants'!N:N,'CBG Plants'!F:F,D254,'CBG Plants'!L:L,"Under Construction")+SUMIFS('CBG Plants'!N:N,'CBG Plants'!F:F,D254,'CBG Plants'!L:L,"Yet to start construction")</f>
        <v>62.536999999999999</v>
      </c>
      <c r="G254" s="62">
        <f>COUNTIFS('CBG Plants'!F:F,D254,'CBG Plants'!L:L,"Completed")
+COUNTIFS('CBG Plants'!F:F,D254,'CBG Plants'!L:L,"Functional")</f>
        <v>1</v>
      </c>
      <c r="H254" s="62">
        <f>COUNTIFS('CBG Plants'!F:F,D254,'CBG Plants'!L:L,"Under Construction")</f>
        <v>0</v>
      </c>
      <c r="I254" s="62">
        <f>COUNTIFS('CBG Plants'!F:F,D254,'CBG Plants'!L:L,"Yet to start construction")</f>
        <v>4</v>
      </c>
      <c r="J254" s="63" t="s">
        <v>2988</v>
      </c>
      <c r="K254" s="63" t="s">
        <v>2989</v>
      </c>
      <c r="L254" s="63" t="s">
        <v>2990</v>
      </c>
      <c r="M254" s="62">
        <f t="shared" si="6"/>
        <v>451.53000000000003</v>
      </c>
      <c r="N254" s="62">
        <f t="shared" si="7"/>
        <v>511.75500000000005</v>
      </c>
      <c r="O254" s="62">
        <v>284.85000000000002</v>
      </c>
      <c r="P254" s="62">
        <v>144.47999999999999</v>
      </c>
      <c r="Q254" s="62">
        <v>82.424999999999997</v>
      </c>
      <c r="R254" s="62">
        <f>IFERROR(U254-F254,"")</f>
        <v>-60.9115289</v>
      </c>
      <c r="S254" s="62">
        <f>IFERROR(T254*Assumptions!$C$4,"")</f>
        <v>52.5</v>
      </c>
      <c r="T254" s="62">
        <v>21</v>
      </c>
      <c r="U254" s="62">
        <f>IFERROR(S254*Assumptions!$C$5,"")+IFERROR(V254*Assumptions!$C$8*Assumptions!$C$5,"")</f>
        <v>1.6254710999999999</v>
      </c>
      <c r="V254" s="62">
        <v>5022</v>
      </c>
      <c r="W254" s="62">
        <f>IFERROR(ROUND(T254*(1+Assumptions!$C$7)^5,0),"")</f>
        <v>64</v>
      </c>
      <c r="X254" s="62">
        <f>IFERROR(ROUND(W254*Assumptions!$C$4*Assumptions!$C$6,4),"")+IFERROR(ROUND(Y254*Assumptions!$C$8*Assumptions!$C$6,4),"") - F254</f>
        <v>-54.280299999999997</v>
      </c>
      <c r="Y254" s="62">
        <f>IFERROR(ROUND(V254*(1+Assumptions!$C$7)^5,0),"")</f>
        <v>15326</v>
      </c>
      <c r="Z254" s="63" t="s">
        <v>164</v>
      </c>
      <c r="AA254" s="63" t="s">
        <v>165</v>
      </c>
      <c r="AB254" s="62">
        <v>179.4</v>
      </c>
      <c r="AC254" s="62">
        <v>83.1</v>
      </c>
      <c r="AD254">
        <v>165</v>
      </c>
      <c r="AE254" s="99" t="str">
        <f>IF(R254="","",IF(R254&gt;=Control!$D$4,"Y","N"))</f>
        <v>N</v>
      </c>
      <c r="AF254" s="99" t="str">
        <f>IF(S254="","",IF(M254&gt;=Control!$D$5,"Y","N"))</f>
        <v>Y</v>
      </c>
      <c r="AG254" s="99" t="str">
        <f>IF(T254="","",IF(AB254&lt;=Control!$D$10,"Y","N"))</f>
        <v>Y</v>
      </c>
      <c r="AI254" s="110" t="str">
        <f>IF(X254="","",IF(X254&gt;=Control!$D$9,"Y","N"))</f>
        <v>N</v>
      </c>
      <c r="AK254" s="40" t="str">
        <f>IFERROR(INDEX(Assumptions!$D$92:$D$115,MATCH(C254,Assumptions!$B$92:$B$115,0)),"Low")</f>
        <v>Low</v>
      </c>
    </row>
    <row r="255" spans="2:37" x14ac:dyDescent="0.2">
      <c r="B255" s="62">
        <v>252</v>
      </c>
      <c r="C255" s="63" t="s">
        <v>163</v>
      </c>
      <c r="D255" s="63" t="s">
        <v>2100</v>
      </c>
      <c r="E255" s="62">
        <f>SUM(G255:I255)</f>
        <v>9</v>
      </c>
      <c r="F255" s="71">
        <f>SUMIFS('CBG Plants'!N:N,'CBG Plants'!F:F,D255,'CBG Plants'!L:L,"Completed")
+SUMIFS('CBG Plants'!N:N,'CBG Plants'!F:F,D255,'CBG Plants'!L:L,"Functional")+SUMIFS('CBG Plants'!N:N,'CBG Plants'!F:F,D255,'CBG Plants'!L:L,"Under Construction")+SUMIFS('CBG Plants'!N:N,'CBG Plants'!F:F,D255,'CBG Plants'!L:L,"Yet to start construction")</f>
        <v>205.30800000000002</v>
      </c>
      <c r="G255" s="62">
        <f>COUNTIFS('CBG Plants'!F:F,D255,'CBG Plants'!L:L,"Completed")
+COUNTIFS('CBG Plants'!F:F,D255,'CBG Plants'!L:L,"Functional")</f>
        <v>0</v>
      </c>
      <c r="H255" s="62">
        <f>COUNTIFS('CBG Plants'!F:F,D255,'CBG Plants'!L:L,"Under Construction")</f>
        <v>1</v>
      </c>
      <c r="I255" s="62">
        <f>COUNTIFS('CBG Plants'!F:F,D255,'CBG Plants'!L:L,"Yet to start construction")</f>
        <v>8</v>
      </c>
      <c r="J255" s="63" t="s">
        <v>2985</v>
      </c>
      <c r="K255" s="63" t="s">
        <v>2991</v>
      </c>
      <c r="L255" s="63" t="s">
        <v>2992</v>
      </c>
      <c r="M255" s="62">
        <f t="shared" si="6"/>
        <v>731.67</v>
      </c>
      <c r="N255" s="62">
        <f t="shared" si="7"/>
        <v>731.67</v>
      </c>
      <c r="O255" s="62">
        <v>391.05</v>
      </c>
      <c r="P255" s="62">
        <v>332.22</v>
      </c>
      <c r="Q255" s="62">
        <v>8.4</v>
      </c>
      <c r="R255" s="62">
        <f>IFERROR(U255-F255,"")</f>
        <v>-203.49544440000003</v>
      </c>
      <c r="S255" s="62">
        <f>IFERROR(T255*Assumptions!$C$4,"")</f>
        <v>57.5</v>
      </c>
      <c r="T255" s="62">
        <v>23</v>
      </c>
      <c r="U255" s="62">
        <f>IFERROR(S255*Assumptions!$C$5,"")+IFERROR(V255*Assumptions!$C$8*Assumptions!$C$5,"")</f>
        <v>1.8125555999999998</v>
      </c>
      <c r="V255" s="62">
        <v>8712</v>
      </c>
      <c r="W255" s="62">
        <f>IFERROR(ROUND(T255*(1+Assumptions!$C$7)^5,0),"")</f>
        <v>70</v>
      </c>
      <c r="X255" s="62">
        <f>IFERROR(ROUND(W255*Assumptions!$C$4*Assumptions!$C$6,4),"")+IFERROR(ROUND(Y255*Assumptions!$C$8*Assumptions!$C$6,4),"") - F255</f>
        <v>-196.11270000000002</v>
      </c>
      <c r="Y255" s="62">
        <f>IFERROR(ROUND(V255*(1+Assumptions!$C$7)^5,0),"")</f>
        <v>26587</v>
      </c>
      <c r="Z255" s="63" t="s">
        <v>164</v>
      </c>
      <c r="AA255" s="63" t="s">
        <v>165</v>
      </c>
      <c r="AB255" s="62">
        <v>126</v>
      </c>
      <c r="AC255" s="62">
        <v>83.1</v>
      </c>
      <c r="AD255">
        <v>0</v>
      </c>
      <c r="AE255" s="99" t="str">
        <f>IF(R255="","",IF(R255&gt;=Control!$D$4,"Y","N"))</f>
        <v>N</v>
      </c>
      <c r="AF255" s="99" t="str">
        <f>IF(S255="","",IF(M255&gt;=Control!$D$5,"Y","N"))</f>
        <v>Y</v>
      </c>
      <c r="AG255" s="99" t="str">
        <f>IF(T255="","",IF(AB255&lt;=Control!$D$10,"Y","N"))</f>
        <v>Y</v>
      </c>
      <c r="AI255" s="110" t="str">
        <f>IF(X255="","",IF(X255&gt;=Control!$D$9,"Y","N"))</f>
        <v>N</v>
      </c>
      <c r="AK255" s="40" t="str">
        <f>IFERROR(INDEX(Assumptions!$D$92:$D$115,MATCH(C255,Assumptions!$B$92:$B$115,0)),"Low")</f>
        <v>Low</v>
      </c>
    </row>
    <row r="256" spans="2:37" x14ac:dyDescent="0.2">
      <c r="B256" s="62">
        <v>253</v>
      </c>
      <c r="C256" s="63" t="s">
        <v>163</v>
      </c>
      <c r="D256" s="63" t="s">
        <v>2101</v>
      </c>
      <c r="E256" s="62">
        <f>SUM(G256:I256)</f>
        <v>2</v>
      </c>
      <c r="F256" s="71">
        <f>SUMIFS('CBG Plants'!N:N,'CBG Plants'!F:F,D256,'CBG Plants'!L:L,"Completed")
+SUMIFS('CBG Plants'!N:N,'CBG Plants'!F:F,D256,'CBG Plants'!L:L,"Functional")+SUMIFS('CBG Plants'!N:N,'CBG Plants'!F:F,D256,'CBG Plants'!L:L,"Under Construction")+SUMIFS('CBG Plants'!N:N,'CBG Plants'!F:F,D256,'CBG Plants'!L:L,"Yet to start construction")</f>
        <v>50</v>
      </c>
      <c r="G256" s="62">
        <f>COUNTIFS('CBG Plants'!F:F,D256,'CBG Plants'!L:L,"Completed")
+COUNTIFS('CBG Plants'!F:F,D256,'CBG Plants'!L:L,"Functional")</f>
        <v>0</v>
      </c>
      <c r="H256" s="62">
        <f>COUNTIFS('CBG Plants'!F:F,D256,'CBG Plants'!L:L,"Under Construction")</f>
        <v>0</v>
      </c>
      <c r="I256" s="62">
        <f>COUNTIFS('CBG Plants'!F:F,D256,'CBG Plants'!L:L,"Yet to start construction")</f>
        <v>2</v>
      </c>
      <c r="J256" s="63" t="s">
        <v>2993</v>
      </c>
      <c r="K256" s="63" t="s">
        <v>2994</v>
      </c>
      <c r="L256" s="63"/>
      <c r="M256" s="62">
        <f t="shared" si="6"/>
        <v>484.45500000000004</v>
      </c>
      <c r="N256" s="62">
        <f t="shared" si="7"/>
        <v>484.45500000000004</v>
      </c>
      <c r="O256" s="62">
        <v>247.05</v>
      </c>
      <c r="P256" s="62">
        <v>234.78</v>
      </c>
      <c r="Q256" s="62">
        <v>2.625</v>
      </c>
      <c r="R256" s="62">
        <f>IFERROR(U256-F256,"")</f>
        <v>-49.0214894</v>
      </c>
      <c r="S256" s="62">
        <f>IFERROR(T256*Assumptions!$C$4,"")</f>
        <v>30</v>
      </c>
      <c r="T256" s="62">
        <v>12</v>
      </c>
      <c r="U256" s="62">
        <f>IFERROR(S256*Assumptions!$C$5,"")+IFERROR(V256*Assumptions!$C$8*Assumptions!$C$5,"")</f>
        <v>0.9785105999999999</v>
      </c>
      <c r="V256" s="62">
        <v>7812</v>
      </c>
      <c r="W256" s="62">
        <f>IFERROR(ROUND(T256*(1+Assumptions!$C$7)^5,0),"")</f>
        <v>37</v>
      </c>
      <c r="X256" s="62">
        <f>IFERROR(ROUND(W256*Assumptions!$C$4*Assumptions!$C$6,4),"")+IFERROR(ROUND(Y256*Assumptions!$C$8*Assumptions!$C$6,4),"") - F256</f>
        <v>-44.975700000000003</v>
      </c>
      <c r="Y256" s="62">
        <f>IFERROR(ROUND(V256*(1+Assumptions!$C$7)^5,0),"")</f>
        <v>23840</v>
      </c>
      <c r="Z256" s="63" t="s">
        <v>164</v>
      </c>
      <c r="AA256" s="63" t="s">
        <v>165</v>
      </c>
      <c r="AB256" s="62">
        <v>134</v>
      </c>
      <c r="AC256" s="62">
        <v>83.1</v>
      </c>
      <c r="AD256">
        <v>0</v>
      </c>
      <c r="AE256" s="99" t="str">
        <f>IF(R256="","",IF(R256&gt;=Control!$D$4,"Y","N"))</f>
        <v>N</v>
      </c>
      <c r="AF256" s="99" t="str">
        <f>IF(S256="","",IF(M256&gt;=Control!$D$5,"Y","N"))</f>
        <v>Y</v>
      </c>
      <c r="AG256" s="99" t="str">
        <f>IF(T256="","",IF(AB256&lt;=Control!$D$10,"Y","N"))</f>
        <v>Y</v>
      </c>
      <c r="AI256" s="110" t="str">
        <f>IF(X256="","",IF(X256&gt;=Control!$D$9,"Y","N"))</f>
        <v>N</v>
      </c>
      <c r="AK256" s="40" t="str">
        <f>IFERROR(INDEX(Assumptions!$D$92:$D$115,MATCH(C256,Assumptions!$B$92:$B$115,0)),"Low")</f>
        <v>Low</v>
      </c>
    </row>
    <row r="257" spans="2:37" x14ac:dyDescent="0.2">
      <c r="B257" s="62">
        <v>254</v>
      </c>
      <c r="C257" s="63" t="s">
        <v>163</v>
      </c>
      <c r="D257" s="63" t="s">
        <v>2102</v>
      </c>
      <c r="E257" s="62">
        <f>SUM(G257:I257)</f>
        <v>17</v>
      </c>
      <c r="F257" s="71">
        <f>SUMIFS('CBG Plants'!N:N,'CBG Plants'!F:F,D257,'CBG Plants'!L:L,"Completed")
+SUMIFS('CBG Plants'!N:N,'CBG Plants'!F:F,D257,'CBG Plants'!L:L,"Functional")+SUMIFS('CBG Plants'!N:N,'CBG Plants'!F:F,D257,'CBG Plants'!L:L,"Under Construction")+SUMIFS('CBG Plants'!N:N,'CBG Plants'!F:F,D257,'CBG Plants'!L:L,"Yet to start construction")</f>
        <v>373.62800000000004</v>
      </c>
      <c r="G257" s="62">
        <f>COUNTIFS('CBG Plants'!F:F,D257,'CBG Plants'!L:L,"Completed")
+COUNTIFS('CBG Plants'!F:F,D257,'CBG Plants'!L:L,"Functional")</f>
        <v>3</v>
      </c>
      <c r="H257" s="62">
        <f>COUNTIFS('CBG Plants'!F:F,D257,'CBG Plants'!L:L,"Under Construction")</f>
        <v>7</v>
      </c>
      <c r="I257" s="62">
        <f>COUNTIFS('CBG Plants'!F:F,D257,'CBG Plants'!L:L,"Yet to start construction")</f>
        <v>7</v>
      </c>
      <c r="J257" s="63" t="s">
        <v>2988</v>
      </c>
      <c r="K257" s="63" t="s">
        <v>2981</v>
      </c>
      <c r="L257" s="63" t="s">
        <v>2995</v>
      </c>
      <c r="M257" s="62">
        <f t="shared" si="6"/>
        <v>947.96499999999992</v>
      </c>
      <c r="N257" s="62">
        <f t="shared" si="7"/>
        <v>1077.54</v>
      </c>
      <c r="O257" s="62">
        <v>554.85</v>
      </c>
      <c r="P257" s="62">
        <v>521.64</v>
      </c>
      <c r="Q257" s="62">
        <v>1.05</v>
      </c>
      <c r="R257" s="62">
        <f>IFERROR(U257-F257,"")</f>
        <v>-372.59765465000004</v>
      </c>
      <c r="S257" s="62">
        <f>IFERROR(T257*Assumptions!$C$4,"")</f>
        <v>32.5</v>
      </c>
      <c r="T257" s="62">
        <v>13</v>
      </c>
      <c r="U257" s="62">
        <f>IFERROR(S257*Assumptions!$C$5,"")+IFERROR(V257*Assumptions!$C$8*Assumptions!$C$5,"")</f>
        <v>1.0303453499999999</v>
      </c>
      <c r="V257" s="62">
        <v>5507</v>
      </c>
      <c r="W257" s="62">
        <f>IFERROR(ROUND(T257*(1+Assumptions!$C$7)^5,0),"")</f>
        <v>40</v>
      </c>
      <c r="X257" s="62">
        <f>IFERROR(ROUND(W257*Assumptions!$C$4*Assumptions!$C$6,4),"")+IFERROR(ROUND(Y257*Assumptions!$C$8*Assumptions!$C$6,4),"") - F257</f>
        <v>-368.34650000000005</v>
      </c>
      <c r="Y257" s="62">
        <f>IFERROR(ROUND(V257*(1+Assumptions!$C$7)^5,0),"")</f>
        <v>16806</v>
      </c>
      <c r="Z257" s="63" t="s">
        <v>164</v>
      </c>
      <c r="AA257" s="63" t="s">
        <v>165</v>
      </c>
      <c r="AB257" s="62">
        <v>107.7</v>
      </c>
      <c r="AC257" s="62">
        <v>83.1</v>
      </c>
      <c r="AD257">
        <v>355</v>
      </c>
      <c r="AE257" s="99" t="str">
        <f>IF(R257="","",IF(R257&gt;=Control!$D$4,"Y","N"))</f>
        <v>N</v>
      </c>
      <c r="AF257" s="99" t="str">
        <f>IF(S257="","",IF(M257&gt;=Control!$D$5,"Y","N"))</f>
        <v>Y</v>
      </c>
      <c r="AG257" s="99" t="str">
        <f>IF(T257="","",IF(AB257&lt;=Control!$D$10,"Y","N"))</f>
        <v>Y</v>
      </c>
      <c r="AI257" s="110" t="str">
        <f>IF(X257="","",IF(X257&gt;=Control!$D$9,"Y","N"))</f>
        <v>N</v>
      </c>
      <c r="AK257" s="40" t="str">
        <f>IFERROR(INDEX(Assumptions!$D$92:$D$115,MATCH(C257,Assumptions!$B$92:$B$115,0)),"Low")</f>
        <v>Low</v>
      </c>
    </row>
    <row r="258" spans="2:37" x14ac:dyDescent="0.2">
      <c r="B258" s="62">
        <v>255</v>
      </c>
      <c r="C258" s="63" t="s">
        <v>163</v>
      </c>
      <c r="D258" s="63" t="s">
        <v>2996</v>
      </c>
      <c r="E258" s="62">
        <f>SUM(G258:I258)</f>
        <v>1</v>
      </c>
      <c r="F258" s="71">
        <f>SUMIFS('CBG Plants'!N:N,'CBG Plants'!F:F,D258,'CBG Plants'!L:L,"Completed")
+SUMIFS('CBG Plants'!N:N,'CBG Plants'!F:F,D258,'CBG Plants'!L:L,"Functional")+SUMIFS('CBG Plants'!N:N,'CBG Plants'!F:F,D258,'CBG Plants'!L:L,"Under Construction")+SUMIFS('CBG Plants'!N:N,'CBG Plants'!F:F,D258,'CBG Plants'!L:L,"Yet to start construction")</f>
        <v>6</v>
      </c>
      <c r="G258" s="62">
        <f>COUNTIFS('CBG Plants'!F:F,D258,'CBG Plants'!L:L,"Completed")
+COUNTIFS('CBG Plants'!F:F,D258,'CBG Plants'!L:L,"Functional")</f>
        <v>0</v>
      </c>
      <c r="H258" s="62">
        <f>COUNTIFS('CBG Plants'!F:F,D258,'CBG Plants'!L:L,"Under Construction")</f>
        <v>0</v>
      </c>
      <c r="I258" s="62">
        <f>COUNTIFS('CBG Plants'!F:F,D258,'CBG Plants'!L:L,"Yet to start construction")</f>
        <v>1</v>
      </c>
      <c r="J258" s="63" t="s">
        <v>2997</v>
      </c>
      <c r="K258" s="63"/>
      <c r="L258" s="63"/>
      <c r="M258" s="62">
        <f t="shared" si="6"/>
        <v>247.185</v>
      </c>
      <c r="N258" s="62">
        <f t="shared" si="7"/>
        <v>247.185</v>
      </c>
      <c r="O258" s="62">
        <v>127.8</v>
      </c>
      <c r="P258" s="62">
        <v>118.86</v>
      </c>
      <c r="Q258" s="62">
        <v>0.52500000000000002</v>
      </c>
      <c r="R258" s="62">
        <f>IFERROR(U258-F258,"")</f>
        <v>-6</v>
      </c>
      <c r="S258" s="62">
        <f>IFERROR(T258*Assumptions!$C$4,"")</f>
        <v>0</v>
      </c>
      <c r="T258" s="62">
        <v>0</v>
      </c>
      <c r="U258" s="62">
        <f>IFERROR(S258*Assumptions!$C$5,"")+IFERROR(V258*Assumptions!$C$8*Assumptions!$C$5,"")</f>
        <v>0</v>
      </c>
      <c r="V258" s="62">
        <v>0</v>
      </c>
      <c r="W258" s="62">
        <f>IFERROR(ROUND(T258*(1+Assumptions!$C$7)^5,0),"")</f>
        <v>0</v>
      </c>
      <c r="X258" s="62">
        <f>IFERROR(ROUND(W258*Assumptions!$C$4*Assumptions!$C$6,4),"")+IFERROR(ROUND(Y258*Assumptions!$C$8*Assumptions!$C$6,4),"") - F258</f>
        <v>-6</v>
      </c>
      <c r="Y258" s="62">
        <f>IFERROR(ROUND(V258*(1+Assumptions!$C$7)^5,0),"")</f>
        <v>0</v>
      </c>
      <c r="Z258" s="63" t="s">
        <v>164</v>
      </c>
      <c r="AA258" s="63" t="s">
        <v>165</v>
      </c>
      <c r="AB258" s="62">
        <v>97.8</v>
      </c>
      <c r="AC258" s="62">
        <v>83.1</v>
      </c>
      <c r="AD258">
        <v>0</v>
      </c>
      <c r="AE258" s="99" t="str">
        <f>IF(R258="","",IF(R258&gt;=Control!$D$4,"Y","N"))</f>
        <v>N</v>
      </c>
      <c r="AF258" s="99" t="str">
        <f>IF(S258="","",IF(M258&gt;=Control!$D$5,"Y","N"))</f>
        <v>Y</v>
      </c>
      <c r="AG258" s="99" t="str">
        <f>IF(T258="","",IF(AB258&lt;=Control!$D$10,"Y","N"))</f>
        <v>Y</v>
      </c>
      <c r="AI258" s="110" t="str">
        <f>IF(X258="","",IF(X258&gt;=Control!$D$9,"Y","N"))</f>
        <v>N</v>
      </c>
      <c r="AK258" s="40" t="str">
        <f>IFERROR(INDEX(Assumptions!$D$92:$D$115,MATCH(C258,Assumptions!$B$92:$B$115,0)),"Low")</f>
        <v>Low</v>
      </c>
    </row>
    <row r="259" spans="2:37" x14ac:dyDescent="0.2">
      <c r="B259" s="62">
        <v>256</v>
      </c>
      <c r="C259" s="63" t="s">
        <v>163</v>
      </c>
      <c r="D259" s="63" t="s">
        <v>2103</v>
      </c>
      <c r="E259" s="62">
        <f>SUM(G259:I259)</f>
        <v>1</v>
      </c>
      <c r="F259" s="71">
        <f>SUMIFS('CBG Plants'!N:N,'CBG Plants'!F:F,D259,'CBG Plants'!L:L,"Completed")
+SUMIFS('CBG Plants'!N:N,'CBG Plants'!F:F,D259,'CBG Plants'!L:L,"Functional")+SUMIFS('CBG Plants'!N:N,'CBG Plants'!F:F,D259,'CBG Plants'!L:L,"Under Construction")+SUMIFS('CBG Plants'!N:N,'CBG Plants'!F:F,D259,'CBG Plants'!L:L,"Yet to start construction")</f>
        <v>20</v>
      </c>
      <c r="G259" s="62">
        <f>COUNTIFS('CBG Plants'!F:F,D259,'CBG Plants'!L:L,"Completed")
+COUNTIFS('CBG Plants'!F:F,D259,'CBG Plants'!L:L,"Functional")</f>
        <v>0</v>
      </c>
      <c r="H259" s="62">
        <f>COUNTIFS('CBG Plants'!F:F,D259,'CBG Plants'!L:L,"Under Construction")</f>
        <v>0</v>
      </c>
      <c r="I259" s="62">
        <f>COUNTIFS('CBG Plants'!F:F,D259,'CBG Plants'!L:L,"Yet to start construction")</f>
        <v>1</v>
      </c>
      <c r="J259" s="63" t="s">
        <v>2998</v>
      </c>
      <c r="K259" s="63"/>
      <c r="L259" s="63"/>
      <c r="M259" s="62">
        <f t="shared" si="6"/>
        <v>676.56</v>
      </c>
      <c r="N259" s="62">
        <f t="shared" si="7"/>
        <v>676.56</v>
      </c>
      <c r="O259" s="62">
        <v>408.6</v>
      </c>
      <c r="P259" s="62">
        <v>267.95999999999998</v>
      </c>
      <c r="Q259" s="62">
        <v>0</v>
      </c>
      <c r="R259" s="62">
        <f>IFERROR(U259-F259,"")</f>
        <v>-17.640719449999999</v>
      </c>
      <c r="S259" s="62">
        <f>IFERROR(T259*Assumptions!$C$4,"")</f>
        <v>77.5</v>
      </c>
      <c r="T259" s="62">
        <v>31</v>
      </c>
      <c r="U259" s="62">
        <f>IFERROR(S259*Assumptions!$C$5,"")+IFERROR(V259*Assumptions!$C$8*Assumptions!$C$5,"")</f>
        <v>2.3592805499999998</v>
      </c>
      <c r="V259" s="62">
        <v>3411</v>
      </c>
      <c r="W259" s="62">
        <f>IFERROR(ROUND(T259*(1+Assumptions!$C$7)^5,0),"")</f>
        <v>95</v>
      </c>
      <c r="X259" s="62">
        <f>IFERROR(ROUND(W259*Assumptions!$C$4*Assumptions!$C$6,4),"")+IFERROR(ROUND(Y259*Assumptions!$C$8*Assumptions!$C$6,4),"") - F259</f>
        <v>-7.9505999999999997</v>
      </c>
      <c r="Y259" s="62">
        <f>IFERROR(ROUND(V259*(1+Assumptions!$C$7)^5,0),"")</f>
        <v>10410</v>
      </c>
      <c r="Z259" s="63" t="s">
        <v>164</v>
      </c>
      <c r="AA259" s="63" t="s">
        <v>165</v>
      </c>
      <c r="AB259" s="62">
        <v>55.9</v>
      </c>
      <c r="AC259" s="62">
        <v>83.1</v>
      </c>
      <c r="AD259">
        <v>0</v>
      </c>
      <c r="AE259" s="99" t="str">
        <f>IF(R259="","",IF(R259&gt;=Control!$D$4,"Y","N"))</f>
        <v>N</v>
      </c>
      <c r="AF259" s="99" t="str">
        <f>IF(S259="","",IF(M259&gt;=Control!$D$5,"Y","N"))</f>
        <v>Y</v>
      </c>
      <c r="AG259" s="99" t="str">
        <f>IF(T259="","",IF(AB259&lt;=Control!$D$10,"Y","N"))</f>
        <v>Y</v>
      </c>
      <c r="AI259" s="110" t="str">
        <f>IF(X259="","",IF(X259&gt;=Control!$D$9,"Y","N"))</f>
        <v>N</v>
      </c>
      <c r="AK259" s="40" t="str">
        <f>IFERROR(INDEX(Assumptions!$D$92:$D$115,MATCH(C259,Assumptions!$B$92:$B$115,0)),"Low")</f>
        <v>Low</v>
      </c>
    </row>
    <row r="260" spans="2:37" x14ac:dyDescent="0.2">
      <c r="B260" s="62">
        <v>257</v>
      </c>
      <c r="C260" s="63" t="s">
        <v>163</v>
      </c>
      <c r="D260" s="63" t="s">
        <v>2104</v>
      </c>
      <c r="E260" s="62">
        <f>SUM(G260:I260)</f>
        <v>3</v>
      </c>
      <c r="F260" s="71">
        <f>SUMIFS('CBG Plants'!N:N,'CBG Plants'!F:F,D260,'CBG Plants'!L:L,"Completed")
+SUMIFS('CBG Plants'!N:N,'CBG Plants'!F:F,D260,'CBG Plants'!L:L,"Functional")+SUMIFS('CBG Plants'!N:N,'CBG Plants'!F:F,D260,'CBG Plants'!L:L,"Under Construction")+SUMIFS('CBG Plants'!N:N,'CBG Plants'!F:F,D260,'CBG Plants'!L:L,"Yet to start construction")</f>
        <v>52.945999999999998</v>
      </c>
      <c r="G260" s="62">
        <f>COUNTIFS('CBG Plants'!F:F,D260,'CBG Plants'!L:L,"Completed")
+COUNTIFS('CBG Plants'!F:F,D260,'CBG Plants'!L:L,"Functional")</f>
        <v>0</v>
      </c>
      <c r="H260" s="62">
        <f>COUNTIFS('CBG Plants'!F:F,D260,'CBG Plants'!L:L,"Under Construction")</f>
        <v>1</v>
      </c>
      <c r="I260" s="62">
        <f>COUNTIFS('CBG Plants'!F:F,D260,'CBG Plants'!L:L,"Yet to start construction")</f>
        <v>2</v>
      </c>
      <c r="J260" s="63" t="s">
        <v>2981</v>
      </c>
      <c r="K260" s="63" t="s">
        <v>2104</v>
      </c>
      <c r="L260" s="63" t="s">
        <v>2999</v>
      </c>
      <c r="M260" s="62">
        <f t="shared" ref="M260:M323" si="8">IFERROR(N260-(AD260*365/1000),"")</f>
        <v>791.56499999999994</v>
      </c>
      <c r="N260" s="62">
        <f t="shared" ref="N260:N323" si="9">SUM(O260:Q260)</f>
        <v>791.56499999999994</v>
      </c>
      <c r="O260" s="62">
        <v>424.8</v>
      </c>
      <c r="P260" s="62">
        <v>366.24</v>
      </c>
      <c r="Q260" s="62">
        <v>0.52500000000000002</v>
      </c>
      <c r="R260" s="62">
        <f>IFERROR(U260-F260,"")</f>
        <v>-52.140654649999995</v>
      </c>
      <c r="S260" s="62">
        <f>IFERROR(T260*Assumptions!$C$4,"")</f>
        <v>25</v>
      </c>
      <c r="T260" s="62">
        <v>10</v>
      </c>
      <c r="U260" s="62">
        <f>IFERROR(S260*Assumptions!$C$5,"")+IFERROR(V260*Assumptions!$C$8*Assumptions!$C$5,"")</f>
        <v>0.80534534999999996</v>
      </c>
      <c r="V260" s="62">
        <v>5507</v>
      </c>
      <c r="W260" s="62">
        <f>IFERROR(ROUND(T260*(1+Assumptions!$C$7)^5,0),"")</f>
        <v>31</v>
      </c>
      <c r="X260" s="62">
        <f>IFERROR(ROUND(W260*Assumptions!$C$4*Assumptions!$C$6,4),"")+IFERROR(ROUND(Y260*Assumptions!$C$8*Assumptions!$C$6,4),"") - F260</f>
        <v>-48.789499999999997</v>
      </c>
      <c r="Y260" s="62">
        <f>IFERROR(ROUND(V260*(1+Assumptions!$C$7)^5,0),"")</f>
        <v>16806</v>
      </c>
      <c r="Z260" s="63" t="s">
        <v>164</v>
      </c>
      <c r="AA260" s="63" t="s">
        <v>165</v>
      </c>
      <c r="AB260" s="62">
        <v>64.8</v>
      </c>
      <c r="AC260" s="62">
        <v>83.1</v>
      </c>
      <c r="AD260">
        <v>0</v>
      </c>
      <c r="AE260" s="99" t="str">
        <f>IF(R260="","",IF(R260&gt;=Control!$D$4,"Y","N"))</f>
        <v>N</v>
      </c>
      <c r="AF260" s="99" t="str">
        <f>IF(S260="","",IF(M260&gt;=Control!$D$5,"Y","N"))</f>
        <v>Y</v>
      </c>
      <c r="AG260" s="99" t="str">
        <f>IF(T260="","",IF(AB260&lt;=Control!$D$10,"Y","N"))</f>
        <v>Y</v>
      </c>
      <c r="AI260" s="110" t="str">
        <f>IF(X260="","",IF(X260&gt;=Control!$D$9,"Y","N"))</f>
        <v>N</v>
      </c>
      <c r="AK260" s="40" t="str">
        <f>IFERROR(INDEX(Assumptions!$D$92:$D$115,MATCH(C260,Assumptions!$B$92:$B$115,0)),"Low")</f>
        <v>Low</v>
      </c>
    </row>
    <row r="261" spans="2:37" x14ac:dyDescent="0.2">
      <c r="B261" s="62">
        <v>258</v>
      </c>
      <c r="C261" s="63" t="s">
        <v>163</v>
      </c>
      <c r="D261" s="63" t="s">
        <v>2105</v>
      </c>
      <c r="E261" s="62">
        <f>SUM(G261:I261)</f>
        <v>1</v>
      </c>
      <c r="F261" s="71">
        <f>SUMIFS('CBG Plants'!N:N,'CBG Plants'!F:F,D261,'CBG Plants'!L:L,"Completed")
+SUMIFS('CBG Plants'!N:N,'CBG Plants'!F:F,D261,'CBG Plants'!L:L,"Functional")+SUMIFS('CBG Plants'!N:N,'CBG Plants'!F:F,D261,'CBG Plants'!L:L,"Under Construction")+SUMIFS('CBG Plants'!N:N,'CBG Plants'!F:F,D261,'CBG Plants'!L:L,"Yet to start construction")</f>
        <v>30</v>
      </c>
      <c r="G261" s="62">
        <f>COUNTIFS('CBG Plants'!F:F,D261,'CBG Plants'!L:L,"Completed")
+COUNTIFS('CBG Plants'!F:F,D261,'CBG Plants'!L:L,"Functional")</f>
        <v>0</v>
      </c>
      <c r="H261" s="62">
        <f>COUNTIFS('CBG Plants'!F:F,D261,'CBG Plants'!L:L,"Under Construction")</f>
        <v>0</v>
      </c>
      <c r="I261" s="62">
        <f>COUNTIFS('CBG Plants'!F:F,D261,'CBG Plants'!L:L,"Yet to start construction")</f>
        <v>1</v>
      </c>
      <c r="J261" s="63" t="s">
        <v>2985</v>
      </c>
      <c r="K261" s="63"/>
      <c r="L261" s="63"/>
      <c r="M261" s="62">
        <f t="shared" si="8"/>
        <v>128.1</v>
      </c>
      <c r="N261" s="62">
        <f t="shared" si="9"/>
        <v>128.1</v>
      </c>
      <c r="O261" s="62">
        <v>75.599999999999994</v>
      </c>
      <c r="P261" s="62">
        <v>42</v>
      </c>
      <c r="Q261" s="62">
        <v>10.5</v>
      </c>
      <c r="R261" s="62">
        <f>IFERROR(U261-F261,"")</f>
        <v>-29.7</v>
      </c>
      <c r="S261" s="62">
        <f>IFERROR(T261*Assumptions!$C$4,"")</f>
        <v>10</v>
      </c>
      <c r="T261" s="62">
        <v>4</v>
      </c>
      <c r="U261" s="62">
        <f>IFERROR(S261*Assumptions!$C$5,"")+IFERROR(V261*Assumptions!$C$8*Assumptions!$C$5,"")</f>
        <v>0.3</v>
      </c>
      <c r="V261" s="62">
        <v>0</v>
      </c>
      <c r="W261" s="62">
        <f>IFERROR(ROUND(T261*(1+Assumptions!$C$7)^5,0),"")</f>
        <v>12</v>
      </c>
      <c r="X261" s="62">
        <f>IFERROR(ROUND(W261*Assumptions!$C$4*Assumptions!$C$6,4),"")+IFERROR(ROUND(Y261*Assumptions!$C$8*Assumptions!$C$6,4),"") - F261</f>
        <v>-28.5</v>
      </c>
      <c r="Y261" s="62">
        <f>IFERROR(ROUND(V261*(1+Assumptions!$C$7)^5,0),"")</f>
        <v>0</v>
      </c>
      <c r="Z261" s="63" t="s">
        <v>164</v>
      </c>
      <c r="AA261" s="63" t="s">
        <v>165</v>
      </c>
      <c r="AB261" s="62">
        <v>239.9</v>
      </c>
      <c r="AC261" s="62">
        <v>83.1</v>
      </c>
      <c r="AD261">
        <v>0</v>
      </c>
      <c r="AE261" s="99" t="str">
        <f>IF(R261="","",IF(R261&gt;=Control!$D$4,"Y","N"))</f>
        <v>N</v>
      </c>
      <c r="AF261" s="99" t="str">
        <f>IF(S261="","",IF(M261&gt;=Control!$D$5,"Y","N"))</f>
        <v>Y</v>
      </c>
      <c r="AG261" s="99" t="str">
        <f>IF(T261="","",IF(AB261&lt;=Control!$D$10,"Y","N"))</f>
        <v>Y</v>
      </c>
      <c r="AI261" s="110" t="str">
        <f>IF(X261="","",IF(X261&gt;=Control!$D$9,"Y","N"))</f>
        <v>N</v>
      </c>
      <c r="AK261" s="40" t="str">
        <f>IFERROR(INDEX(Assumptions!$D$92:$D$115,MATCH(C261,Assumptions!$B$92:$B$115,0)),"Low")</f>
        <v>Low</v>
      </c>
    </row>
    <row r="262" spans="2:37" x14ac:dyDescent="0.2">
      <c r="B262" s="62">
        <v>259</v>
      </c>
      <c r="C262" s="63" t="s">
        <v>163</v>
      </c>
      <c r="D262" s="63" t="s">
        <v>2106</v>
      </c>
      <c r="E262" s="62">
        <f>SUM(G262:I262)</f>
        <v>4</v>
      </c>
      <c r="F262" s="71">
        <f>SUMIFS('CBG Plants'!N:N,'CBG Plants'!F:F,D262,'CBG Plants'!L:L,"Completed")
+SUMIFS('CBG Plants'!N:N,'CBG Plants'!F:F,D262,'CBG Plants'!L:L,"Functional")+SUMIFS('CBG Plants'!N:N,'CBG Plants'!F:F,D262,'CBG Plants'!L:L,"Under Construction")+SUMIFS('CBG Plants'!N:N,'CBG Plants'!F:F,D262,'CBG Plants'!L:L,"Yet to start construction")</f>
        <v>89.8</v>
      </c>
      <c r="G262" s="62">
        <f>COUNTIFS('CBG Plants'!F:F,D262,'CBG Plants'!L:L,"Completed")
+COUNTIFS('CBG Plants'!F:F,D262,'CBG Plants'!L:L,"Functional")</f>
        <v>1</v>
      </c>
      <c r="H262" s="62">
        <f>COUNTIFS('CBG Plants'!F:F,D262,'CBG Plants'!L:L,"Under Construction")</f>
        <v>0</v>
      </c>
      <c r="I262" s="62">
        <f>COUNTIFS('CBG Plants'!F:F,D262,'CBG Plants'!L:L,"Yet to start construction")</f>
        <v>3</v>
      </c>
      <c r="J262" s="63" t="s">
        <v>3000</v>
      </c>
      <c r="K262" s="63" t="s">
        <v>3001</v>
      </c>
      <c r="L262" s="63" t="s">
        <v>3002</v>
      </c>
      <c r="M262" s="62">
        <f t="shared" si="8"/>
        <v>928.75</v>
      </c>
      <c r="N262" s="62">
        <f t="shared" si="9"/>
        <v>965.25</v>
      </c>
      <c r="O262" s="62">
        <v>524.25</v>
      </c>
      <c r="P262" s="62">
        <v>438.9</v>
      </c>
      <c r="Q262" s="62">
        <v>2.1</v>
      </c>
      <c r="R262" s="62">
        <f>IFERROR(U262-F262,"")</f>
        <v>-87.9894544</v>
      </c>
      <c r="S262" s="62">
        <f>IFERROR(T262*Assumptions!$C$4,"")</f>
        <v>57.5</v>
      </c>
      <c r="T262" s="62">
        <v>23</v>
      </c>
      <c r="U262" s="62">
        <f>IFERROR(S262*Assumptions!$C$5,"")+IFERROR(V262*Assumptions!$C$8*Assumptions!$C$5,"")</f>
        <v>1.8105455999999998</v>
      </c>
      <c r="V262" s="62">
        <v>8512</v>
      </c>
      <c r="W262" s="62">
        <f>IFERROR(ROUND(T262*(1+Assumptions!$C$7)^5,0),"")</f>
        <v>70</v>
      </c>
      <c r="X262" s="62">
        <f>IFERROR(ROUND(W262*Assumptions!$C$4*Assumptions!$C$6,4),"")+IFERROR(ROUND(Y262*Assumptions!$C$8*Assumptions!$C$6,4),"") - F262</f>
        <v>-80.614899999999992</v>
      </c>
      <c r="Y262" s="62">
        <f>IFERROR(ROUND(V262*(1+Assumptions!$C$7)^5,0),"")</f>
        <v>25977</v>
      </c>
      <c r="Z262" s="63" t="s">
        <v>164</v>
      </c>
      <c r="AA262" s="63" t="s">
        <v>165</v>
      </c>
      <c r="AB262" s="62">
        <v>135.5</v>
      </c>
      <c r="AC262" s="62">
        <v>83.1</v>
      </c>
      <c r="AD262">
        <v>100</v>
      </c>
      <c r="AE262" s="99" t="str">
        <f>IF(R262="","",IF(R262&gt;=Control!$D$4,"Y","N"))</f>
        <v>N</v>
      </c>
      <c r="AF262" s="99" t="str">
        <f>IF(S262="","",IF(M262&gt;=Control!$D$5,"Y","N"))</f>
        <v>Y</v>
      </c>
      <c r="AG262" s="99" t="str">
        <f>IF(T262="","",IF(AB262&lt;=Control!$D$10,"Y","N"))</f>
        <v>Y</v>
      </c>
      <c r="AI262" s="110" t="str">
        <f>IF(X262="","",IF(X262&gt;=Control!$D$9,"Y","N"))</f>
        <v>N</v>
      </c>
      <c r="AK262" s="40" t="str">
        <f>IFERROR(INDEX(Assumptions!$D$92:$D$115,MATCH(C262,Assumptions!$B$92:$B$115,0)),"Low")</f>
        <v>Low</v>
      </c>
    </row>
    <row r="263" spans="2:37" x14ac:dyDescent="0.2">
      <c r="B263" s="62">
        <v>260</v>
      </c>
      <c r="C263" s="63" t="s">
        <v>163</v>
      </c>
      <c r="D263" s="63" t="s">
        <v>2107</v>
      </c>
      <c r="E263" s="62">
        <f>SUM(G263:I263)</f>
        <v>0</v>
      </c>
      <c r="F263" s="71">
        <f>SUMIFS('CBG Plants'!N:N,'CBG Plants'!F:F,D263,'CBG Plants'!L:L,"Completed")
+SUMIFS('CBG Plants'!N:N,'CBG Plants'!F:F,D263,'CBG Plants'!L:L,"Functional")+SUMIFS('CBG Plants'!N:N,'CBG Plants'!F:F,D263,'CBG Plants'!L:L,"Under Construction")+SUMIFS('CBG Plants'!N:N,'CBG Plants'!F:F,D263,'CBG Plants'!L:L,"Yet to start construction")</f>
        <v>0</v>
      </c>
      <c r="G263" s="62">
        <f>COUNTIFS('CBG Plants'!F:F,D263,'CBG Plants'!L:L,"Completed")
+COUNTIFS('CBG Plants'!F:F,D263,'CBG Plants'!L:L,"Functional")</f>
        <v>0</v>
      </c>
      <c r="H263" s="62">
        <f>COUNTIFS('CBG Plants'!F:F,D263,'CBG Plants'!L:L,"Under Construction")</f>
        <v>0</v>
      </c>
      <c r="I263" s="62">
        <f>COUNTIFS('CBG Plants'!F:F,D263,'CBG Plants'!L:L,"Yet to start construction")</f>
        <v>0</v>
      </c>
      <c r="J263" s="63"/>
      <c r="K263" s="63"/>
      <c r="L263" s="63"/>
      <c r="M263" s="62">
        <f t="shared" si="8"/>
        <v>271.02</v>
      </c>
      <c r="N263" s="62">
        <f t="shared" si="9"/>
        <v>271.02</v>
      </c>
      <c r="O263" s="62">
        <v>140.4</v>
      </c>
      <c r="P263" s="62">
        <v>71.819999999999993</v>
      </c>
      <c r="Q263" s="62">
        <v>58.8</v>
      </c>
      <c r="R263" s="62">
        <f>IFERROR(U263-F263,"")</f>
        <v>1.6117158</v>
      </c>
      <c r="S263" s="62">
        <f>IFERROR(T263*Assumptions!$C$4,"")</f>
        <v>50</v>
      </c>
      <c r="T263" s="62">
        <v>20</v>
      </c>
      <c r="U263" s="62">
        <f>IFERROR(S263*Assumptions!$C$5,"")+IFERROR(V263*Assumptions!$C$8*Assumptions!$C$5,"")</f>
        <v>1.6117158</v>
      </c>
      <c r="V263" s="62">
        <v>11116</v>
      </c>
      <c r="W263" s="62">
        <f>IFERROR(ROUND(T263*(1+Assumptions!$C$7)^5,0),"")</f>
        <v>61</v>
      </c>
      <c r="X263" s="62">
        <f>IFERROR(ROUND(W263*Assumptions!$C$4*Assumptions!$C$6,4),"")+IFERROR(ROUND(Y263*Assumptions!$C$8*Assumptions!$C$6,4),"") - F263</f>
        <v>8.1932000000000009</v>
      </c>
      <c r="Y263" s="62">
        <f>IFERROR(ROUND(V263*(1+Assumptions!$C$7)^5,0),"")</f>
        <v>33923</v>
      </c>
      <c r="Z263" s="63" t="s">
        <v>164</v>
      </c>
      <c r="AA263" s="63" t="s">
        <v>165</v>
      </c>
      <c r="AB263" s="62">
        <v>175.4</v>
      </c>
      <c r="AC263" s="62">
        <v>83.1</v>
      </c>
      <c r="AD263">
        <v>0</v>
      </c>
      <c r="AE263" s="99" t="str">
        <f>IF(R263="","",IF(R263&gt;=Control!$D$4,"Y","N"))</f>
        <v>N</v>
      </c>
      <c r="AF263" s="99" t="str">
        <f>IF(S263="","",IF(M263&gt;=Control!$D$5,"Y","N"))</f>
        <v>Y</v>
      </c>
      <c r="AG263" s="99" t="str">
        <f>IF(T263="","",IF(AB263&lt;=Control!$D$10,"Y","N"))</f>
        <v>Y</v>
      </c>
      <c r="AI263" s="110" t="str">
        <f>IF(X263="","",IF(X263&gt;=Control!$D$9,"Y","N"))</f>
        <v>N</v>
      </c>
      <c r="AK263" s="40" t="str">
        <f>IFERROR(INDEX(Assumptions!$D$92:$D$115,MATCH(C263,Assumptions!$B$92:$B$115,0)),"Low")</f>
        <v>Low</v>
      </c>
    </row>
    <row r="264" spans="2:37" x14ac:dyDescent="0.2">
      <c r="B264" s="62">
        <v>261</v>
      </c>
      <c r="C264" s="63" t="s">
        <v>163</v>
      </c>
      <c r="D264" s="63" t="s">
        <v>3003</v>
      </c>
      <c r="E264" s="62">
        <f>SUM(G264:I264)</f>
        <v>4</v>
      </c>
      <c r="F264" s="71">
        <f>SUMIFS('CBG Plants'!N:N,'CBG Plants'!F:F,D264,'CBG Plants'!L:L,"Completed")
+SUMIFS('CBG Plants'!N:N,'CBG Plants'!F:F,D264,'CBG Plants'!L:L,"Functional")+SUMIFS('CBG Plants'!N:N,'CBG Plants'!F:F,D264,'CBG Plants'!L:L,"Under Construction")+SUMIFS('CBG Plants'!N:N,'CBG Plants'!F:F,D264,'CBG Plants'!L:L,"Yet to start construction")</f>
        <v>125</v>
      </c>
      <c r="G264" s="62">
        <f>COUNTIFS('CBG Plants'!F:F,D264,'CBG Plants'!L:L,"Completed")
+COUNTIFS('CBG Plants'!F:F,D264,'CBG Plants'!L:L,"Functional")</f>
        <v>0</v>
      </c>
      <c r="H264" s="62">
        <f>COUNTIFS('CBG Plants'!F:F,D264,'CBG Plants'!L:L,"Under Construction")</f>
        <v>0</v>
      </c>
      <c r="I264" s="62">
        <f>COUNTIFS('CBG Plants'!F:F,D264,'CBG Plants'!L:L,"Yet to start construction")</f>
        <v>4</v>
      </c>
      <c r="J264" s="63" t="s">
        <v>3004</v>
      </c>
      <c r="K264" s="63" t="s">
        <v>2988</v>
      </c>
      <c r="L264" s="63" t="s">
        <v>3004</v>
      </c>
      <c r="M264" s="62">
        <f t="shared" si="8"/>
        <v>172.29000000000002</v>
      </c>
      <c r="N264" s="62">
        <f t="shared" si="9"/>
        <v>172.29000000000002</v>
      </c>
      <c r="O264" s="62">
        <v>108.45</v>
      </c>
      <c r="P264" s="62">
        <v>53.34</v>
      </c>
      <c r="Q264" s="62">
        <v>10.5</v>
      </c>
      <c r="R264" s="62">
        <f>IFERROR(U264-F264,"")</f>
        <v>-125</v>
      </c>
      <c r="S264" s="62">
        <f>IFERROR(T264*Assumptions!$C$4,"")</f>
        <v>0</v>
      </c>
      <c r="T264" s="62">
        <v>0</v>
      </c>
      <c r="U264" s="62">
        <f>IFERROR(S264*Assumptions!$C$5,"")+IFERROR(V264*Assumptions!$C$8*Assumptions!$C$5,"")</f>
        <v>0</v>
      </c>
      <c r="V264" s="62">
        <v>0</v>
      </c>
      <c r="W264" s="62">
        <f>IFERROR(ROUND(T264*(1+Assumptions!$C$7)^5,0),"")</f>
        <v>0</v>
      </c>
      <c r="X264" s="62">
        <f>IFERROR(ROUND(W264*Assumptions!$C$4*Assumptions!$C$6,4),"")+IFERROR(ROUND(Y264*Assumptions!$C$8*Assumptions!$C$6,4),"") - F264</f>
        <v>-125</v>
      </c>
      <c r="Y264" s="62">
        <f>IFERROR(ROUND(V264*(1+Assumptions!$C$7)^5,0),"")</f>
        <v>0</v>
      </c>
      <c r="Z264" s="63" t="s">
        <v>164</v>
      </c>
      <c r="AA264" s="63" t="s">
        <v>165</v>
      </c>
      <c r="AB264" s="62">
        <v>180</v>
      </c>
      <c r="AC264" s="62">
        <v>83.1</v>
      </c>
      <c r="AD264">
        <v>0</v>
      </c>
      <c r="AE264" s="99" t="str">
        <f>IF(R264="","",IF(R264&gt;=Control!$D$4,"Y","N"))</f>
        <v>N</v>
      </c>
      <c r="AF264" s="99" t="str">
        <f>IF(S264="","",IF(M264&gt;=Control!$D$5,"Y","N"))</f>
        <v>Y</v>
      </c>
      <c r="AG264" s="99" t="str">
        <f>IF(T264="","",IF(AB264&lt;=Control!$D$10,"Y","N"))</f>
        <v>Y</v>
      </c>
      <c r="AI264" s="110" t="str">
        <f>IF(X264="","",IF(X264&gt;=Control!$D$9,"Y","N"))</f>
        <v>N</v>
      </c>
      <c r="AK264" s="40" t="str">
        <f>IFERROR(INDEX(Assumptions!$D$92:$D$115,MATCH(C264,Assumptions!$B$92:$B$115,0)),"Low")</f>
        <v>Low</v>
      </c>
    </row>
    <row r="265" spans="2:37" x14ac:dyDescent="0.2">
      <c r="B265" s="62">
        <v>262</v>
      </c>
      <c r="C265" s="63" t="s">
        <v>163</v>
      </c>
      <c r="D265" s="63" t="s">
        <v>2108</v>
      </c>
      <c r="E265" s="62">
        <f>SUM(G265:I265)</f>
        <v>3</v>
      </c>
      <c r="F265" s="71">
        <f>SUMIFS('CBG Plants'!N:N,'CBG Plants'!F:F,D265,'CBG Plants'!L:L,"Completed")
+SUMIFS('CBG Plants'!N:N,'CBG Plants'!F:F,D265,'CBG Plants'!L:L,"Functional")+SUMIFS('CBG Plants'!N:N,'CBG Plants'!F:F,D265,'CBG Plants'!L:L,"Under Construction")+SUMIFS('CBG Plants'!N:N,'CBG Plants'!F:F,D265,'CBG Plants'!L:L,"Yet to start construction")</f>
        <v>53.84</v>
      </c>
      <c r="G265" s="62">
        <f>COUNTIFS('CBG Plants'!F:F,D265,'CBG Plants'!L:L,"Completed")
+COUNTIFS('CBG Plants'!F:F,D265,'CBG Plants'!L:L,"Functional")</f>
        <v>2</v>
      </c>
      <c r="H265" s="62">
        <f>COUNTIFS('CBG Plants'!F:F,D265,'CBG Plants'!L:L,"Under Construction")</f>
        <v>0</v>
      </c>
      <c r="I265" s="62">
        <f>COUNTIFS('CBG Plants'!F:F,D265,'CBG Plants'!L:L,"Yet to start construction")</f>
        <v>1</v>
      </c>
      <c r="J265" s="63" t="s">
        <v>3005</v>
      </c>
      <c r="K265" s="63" t="s">
        <v>3006</v>
      </c>
      <c r="L265" s="63" t="s">
        <v>3007</v>
      </c>
      <c r="M265" s="62">
        <f t="shared" si="8"/>
        <v>916.77499999999998</v>
      </c>
      <c r="N265" s="62">
        <f t="shared" si="9"/>
        <v>1087.23</v>
      </c>
      <c r="O265" s="62">
        <v>596.25</v>
      </c>
      <c r="P265" s="62">
        <v>490.98</v>
      </c>
      <c r="Q265" s="62">
        <v>0</v>
      </c>
      <c r="R265" s="62">
        <f>IFERROR(U265-F265,"")</f>
        <v>-52.029454400000006</v>
      </c>
      <c r="S265" s="62">
        <f>IFERROR(T265*Assumptions!$C$4,"")</f>
        <v>57.5</v>
      </c>
      <c r="T265" s="62">
        <v>23</v>
      </c>
      <c r="U265" s="62">
        <f>IFERROR(S265*Assumptions!$C$5,"")+IFERROR(V265*Assumptions!$C$8*Assumptions!$C$5,"")</f>
        <v>1.8105455999999998</v>
      </c>
      <c r="V265" s="62">
        <v>8512</v>
      </c>
      <c r="W265" s="62">
        <f>IFERROR(ROUND(T265*(1+Assumptions!$C$7)^5,0),"")</f>
        <v>70</v>
      </c>
      <c r="X265" s="62">
        <f>IFERROR(ROUND(W265*Assumptions!$C$4*Assumptions!$C$6,4),"")+IFERROR(ROUND(Y265*Assumptions!$C$8*Assumptions!$C$6,4),"") - F265</f>
        <v>-44.654900000000005</v>
      </c>
      <c r="Y265" s="62">
        <f>IFERROR(ROUND(V265*(1+Assumptions!$C$7)^5,0),"")</f>
        <v>25977</v>
      </c>
      <c r="Z265" s="63" t="s">
        <v>164</v>
      </c>
      <c r="AA265" s="63" t="s">
        <v>165</v>
      </c>
      <c r="AB265" s="62">
        <v>88.9</v>
      </c>
      <c r="AC265" s="62">
        <v>83.1</v>
      </c>
      <c r="AD265">
        <v>467</v>
      </c>
      <c r="AE265" s="99" t="str">
        <f>IF(R265="","",IF(R265&gt;=Control!$D$4,"Y","N"))</f>
        <v>N</v>
      </c>
      <c r="AF265" s="99" t="str">
        <f>IF(S265="","",IF(M265&gt;=Control!$D$5,"Y","N"))</f>
        <v>Y</v>
      </c>
      <c r="AG265" s="99" t="str">
        <f>IF(T265="","",IF(AB265&lt;=Control!$D$10,"Y","N"))</f>
        <v>Y</v>
      </c>
      <c r="AI265" s="110" t="str">
        <f>IF(X265="","",IF(X265&gt;=Control!$D$9,"Y","N"))</f>
        <v>N</v>
      </c>
      <c r="AK265" s="40" t="str">
        <f>IFERROR(INDEX(Assumptions!$D$92:$D$115,MATCH(C265,Assumptions!$B$92:$B$115,0)),"Low")</f>
        <v>Low</v>
      </c>
    </row>
    <row r="266" spans="2:37" x14ac:dyDescent="0.2">
      <c r="B266" s="62">
        <v>263</v>
      </c>
      <c r="C266" s="63" t="s">
        <v>163</v>
      </c>
      <c r="D266" s="63" t="s">
        <v>3008</v>
      </c>
      <c r="E266" s="62">
        <f>SUM(G266:I266)</f>
        <v>1</v>
      </c>
      <c r="F266" s="71">
        <f>SUMIFS('CBG Plants'!N:N,'CBG Plants'!F:F,D266,'CBG Plants'!L:L,"Completed")
+SUMIFS('CBG Plants'!N:N,'CBG Plants'!F:F,D266,'CBG Plants'!L:L,"Functional")+SUMIFS('CBG Plants'!N:N,'CBG Plants'!F:F,D266,'CBG Plants'!L:L,"Under Construction")+SUMIFS('CBG Plants'!N:N,'CBG Plants'!F:F,D266,'CBG Plants'!L:L,"Yet to start construction")</f>
        <v>15.6</v>
      </c>
      <c r="G266" s="62">
        <f>COUNTIFS('CBG Plants'!F:F,D266,'CBG Plants'!L:L,"Completed")
+COUNTIFS('CBG Plants'!F:F,D266,'CBG Plants'!L:L,"Functional")</f>
        <v>0</v>
      </c>
      <c r="H266" s="62">
        <f>COUNTIFS('CBG Plants'!F:F,D266,'CBG Plants'!L:L,"Under Construction")</f>
        <v>0</v>
      </c>
      <c r="I266" s="62">
        <f>COUNTIFS('CBG Plants'!F:F,D266,'CBG Plants'!L:L,"Yet to start construction")</f>
        <v>1</v>
      </c>
      <c r="J266" s="63" t="s">
        <v>3009</v>
      </c>
      <c r="K266" s="63"/>
      <c r="L266" s="63"/>
      <c r="M266" s="62">
        <f t="shared" si="8"/>
        <v>309.69</v>
      </c>
      <c r="N266" s="62">
        <f t="shared" si="9"/>
        <v>309.69</v>
      </c>
      <c r="O266" s="62">
        <v>175.5</v>
      </c>
      <c r="P266" s="62">
        <v>120.54</v>
      </c>
      <c r="Q266" s="62">
        <v>13.65</v>
      </c>
      <c r="R266" s="62">
        <f>IFERROR(U266-F266,"")</f>
        <v>-15.6</v>
      </c>
      <c r="S266" s="62">
        <f>IFERROR(T266*Assumptions!$C$4,"")</f>
        <v>0</v>
      </c>
      <c r="T266" s="62">
        <v>0</v>
      </c>
      <c r="U266" s="62">
        <f>IFERROR(S266*Assumptions!$C$5,"")+IFERROR(V266*Assumptions!$C$8*Assumptions!$C$5,"")</f>
        <v>0</v>
      </c>
      <c r="V266" s="62">
        <v>0</v>
      </c>
      <c r="W266" s="62">
        <f>IFERROR(ROUND(T266*(1+Assumptions!$C$7)^5,0),"")</f>
        <v>0</v>
      </c>
      <c r="X266" s="62">
        <f>IFERROR(ROUND(W266*Assumptions!$C$4*Assumptions!$C$6,4),"")+IFERROR(ROUND(Y266*Assumptions!$C$8*Assumptions!$C$6,4),"") - F266</f>
        <v>-15.6</v>
      </c>
      <c r="Y266" s="62">
        <f>IFERROR(ROUND(V266*(1+Assumptions!$C$7)^5,0),"")</f>
        <v>0</v>
      </c>
      <c r="Z266" s="63" t="s">
        <v>164</v>
      </c>
      <c r="AA266" s="63" t="s">
        <v>165</v>
      </c>
      <c r="AB266" s="62">
        <v>152.80000000000001</v>
      </c>
      <c r="AC266" s="62">
        <v>83.1</v>
      </c>
      <c r="AD266">
        <v>0</v>
      </c>
      <c r="AE266" s="99" t="str">
        <f>IF(R266="","",IF(R266&gt;=Control!$D$4,"Y","N"))</f>
        <v>N</v>
      </c>
      <c r="AF266" s="99" t="str">
        <f>IF(S266="","",IF(M266&gt;=Control!$D$5,"Y","N"))</f>
        <v>Y</v>
      </c>
      <c r="AG266" s="99" t="str">
        <f>IF(T266="","",IF(AB266&lt;=Control!$D$10,"Y","N"))</f>
        <v>Y</v>
      </c>
      <c r="AI266" s="110" t="str">
        <f>IF(X266="","",IF(X266&gt;=Control!$D$9,"Y","N"))</f>
        <v>N</v>
      </c>
      <c r="AK266" s="40" t="str">
        <f>IFERROR(INDEX(Assumptions!$D$92:$D$115,MATCH(C266,Assumptions!$B$92:$B$115,0)),"Low")</f>
        <v>Low</v>
      </c>
    </row>
    <row r="267" spans="2:37" x14ac:dyDescent="0.2">
      <c r="B267" s="62">
        <v>264</v>
      </c>
      <c r="C267" s="63" t="s">
        <v>163</v>
      </c>
      <c r="D267" s="63" t="s">
        <v>2109</v>
      </c>
      <c r="E267" s="62">
        <f>SUM(G267:I267)</f>
        <v>1</v>
      </c>
      <c r="F267" s="71">
        <f>SUMIFS('CBG Plants'!N:N,'CBG Plants'!F:F,D267,'CBG Plants'!L:L,"Completed")
+SUMIFS('CBG Plants'!N:N,'CBG Plants'!F:F,D267,'CBG Plants'!L:L,"Functional")+SUMIFS('CBG Plants'!N:N,'CBG Plants'!F:F,D267,'CBG Plants'!L:L,"Under Construction")+SUMIFS('CBG Plants'!N:N,'CBG Plants'!F:F,D267,'CBG Plants'!L:L,"Yet to start construction")</f>
        <v>20</v>
      </c>
      <c r="G267" s="62">
        <f>COUNTIFS('CBG Plants'!F:F,D267,'CBG Plants'!L:L,"Completed")
+COUNTIFS('CBG Plants'!F:F,D267,'CBG Plants'!L:L,"Functional")</f>
        <v>0</v>
      </c>
      <c r="H267" s="62">
        <f>COUNTIFS('CBG Plants'!F:F,D267,'CBG Plants'!L:L,"Under Construction")</f>
        <v>0</v>
      </c>
      <c r="I267" s="62">
        <f>COUNTIFS('CBG Plants'!F:F,D267,'CBG Plants'!L:L,"Yet to start construction")</f>
        <v>1</v>
      </c>
      <c r="J267" s="63" t="s">
        <v>3010</v>
      </c>
      <c r="K267" s="63"/>
      <c r="L267" s="63"/>
      <c r="M267" s="62">
        <f t="shared" si="8"/>
        <v>880.17000000000007</v>
      </c>
      <c r="N267" s="62">
        <f t="shared" si="9"/>
        <v>880.17000000000007</v>
      </c>
      <c r="O267" s="62">
        <v>526.95000000000005</v>
      </c>
      <c r="P267" s="62">
        <v>353.22</v>
      </c>
      <c r="Q267" s="62">
        <v>0</v>
      </c>
      <c r="R267" s="62">
        <f>IFERROR(U267-F267,"")</f>
        <v>-19.3114928</v>
      </c>
      <c r="S267" s="62">
        <f>IFERROR(T267*Assumptions!$C$4,"")</f>
        <v>22.5</v>
      </c>
      <c r="T267" s="62">
        <v>9</v>
      </c>
      <c r="U267" s="62">
        <f>IFERROR(S267*Assumptions!$C$5,"")+IFERROR(V267*Assumptions!$C$8*Assumptions!$C$5,"")</f>
        <v>0.68850719999999999</v>
      </c>
      <c r="V267" s="62">
        <v>1344</v>
      </c>
      <c r="W267" s="62">
        <f>IFERROR(ROUND(T267*(1+Assumptions!$C$7)^5,0),"")</f>
        <v>27</v>
      </c>
      <c r="X267" s="62">
        <f>IFERROR(ROUND(W267*Assumptions!$C$4*Assumptions!$C$6,4),"")+IFERROR(ROUND(Y267*Assumptions!$C$8*Assumptions!$C$6,4),"") - F267</f>
        <v>-16.5563</v>
      </c>
      <c r="Y267" s="62">
        <f>IFERROR(ROUND(V267*(1+Assumptions!$C$7)^5,0),"")</f>
        <v>4102</v>
      </c>
      <c r="Z267" s="63" t="s">
        <v>164</v>
      </c>
      <c r="AA267" s="63" t="s">
        <v>165</v>
      </c>
      <c r="AB267" s="62">
        <v>40.299999999999997</v>
      </c>
      <c r="AC267" s="62">
        <v>83.1</v>
      </c>
      <c r="AD267">
        <v>0</v>
      </c>
      <c r="AE267" s="99" t="str">
        <f>IF(R267="","",IF(R267&gt;=Control!$D$4,"Y","N"))</f>
        <v>N</v>
      </c>
      <c r="AF267" s="99" t="str">
        <f>IF(S267="","",IF(M267&gt;=Control!$D$5,"Y","N"))</f>
        <v>Y</v>
      </c>
      <c r="AG267" s="99" t="str">
        <f>IF(T267="","",IF(AB267&lt;=Control!$D$10,"Y","N"))</f>
        <v>Y</v>
      </c>
      <c r="AI267" s="110" t="str">
        <f>IF(X267="","",IF(X267&gt;=Control!$D$9,"Y","N"))</f>
        <v>N</v>
      </c>
      <c r="AK267" s="40" t="str">
        <f>IFERROR(INDEX(Assumptions!$D$92:$D$115,MATCH(C267,Assumptions!$B$92:$B$115,0)),"Low")</f>
        <v>Low</v>
      </c>
    </row>
    <row r="268" spans="2:37" x14ac:dyDescent="0.2">
      <c r="B268" s="62">
        <v>265</v>
      </c>
      <c r="C268" s="63" t="s">
        <v>163</v>
      </c>
      <c r="D268" s="63" t="s">
        <v>2110</v>
      </c>
      <c r="E268" s="62">
        <f>SUM(G268:I268)</f>
        <v>1</v>
      </c>
      <c r="F268" s="71">
        <f>SUMIFS('CBG Plants'!N:N,'CBG Plants'!F:F,D268,'CBG Plants'!L:L,"Completed")
+SUMIFS('CBG Plants'!N:N,'CBG Plants'!F:F,D268,'CBG Plants'!L:L,"Functional")+SUMIFS('CBG Plants'!N:N,'CBG Plants'!F:F,D268,'CBG Plants'!L:L,"Under Construction")+SUMIFS('CBG Plants'!N:N,'CBG Plants'!F:F,D268,'CBG Plants'!L:L,"Yet to start construction")</f>
        <v>20</v>
      </c>
      <c r="G268" s="62">
        <f>COUNTIFS('CBG Plants'!F:F,D268,'CBG Plants'!L:L,"Completed")
+COUNTIFS('CBG Plants'!F:F,D268,'CBG Plants'!L:L,"Functional")</f>
        <v>0</v>
      </c>
      <c r="H268" s="62">
        <f>COUNTIFS('CBG Plants'!F:F,D268,'CBG Plants'!L:L,"Under Construction")</f>
        <v>0</v>
      </c>
      <c r="I268" s="62">
        <f>COUNTIFS('CBG Plants'!F:F,D268,'CBG Plants'!L:L,"Yet to start construction")</f>
        <v>1</v>
      </c>
      <c r="J268" s="63" t="s">
        <v>3011</v>
      </c>
      <c r="K268" s="63"/>
      <c r="L268" s="63"/>
      <c r="M268" s="62">
        <f t="shared" si="8"/>
        <v>764.61</v>
      </c>
      <c r="N268" s="62">
        <f t="shared" si="9"/>
        <v>764.61</v>
      </c>
      <c r="O268" s="62">
        <v>431.55</v>
      </c>
      <c r="P268" s="62">
        <v>333.06</v>
      </c>
      <c r="Q268" s="62">
        <v>0</v>
      </c>
      <c r="R268" s="62">
        <f>IFERROR(U268-F268,"")</f>
        <v>-19.549386949999999</v>
      </c>
      <c r="S268" s="62">
        <f>IFERROR(T268*Assumptions!$C$4,"")</f>
        <v>15</v>
      </c>
      <c r="T268" s="62">
        <v>6</v>
      </c>
      <c r="U268" s="62">
        <f>IFERROR(S268*Assumptions!$C$5,"")+IFERROR(V268*Assumptions!$C$8*Assumptions!$C$5,"")</f>
        <v>0.45061304999999996</v>
      </c>
      <c r="V268" s="62">
        <v>61</v>
      </c>
      <c r="W268" s="62">
        <f>IFERROR(ROUND(T268*(1+Assumptions!$C$7)^5,0),"")</f>
        <v>18</v>
      </c>
      <c r="X268" s="62">
        <f>IFERROR(ROUND(W268*Assumptions!$C$4*Assumptions!$C$6,4),"")+IFERROR(ROUND(Y268*Assumptions!$C$8*Assumptions!$C$6,4),"") - F268</f>
        <v>-17.7469</v>
      </c>
      <c r="Y268" s="62">
        <f>IFERROR(ROUND(V268*(1+Assumptions!$C$7)^5,0),"")</f>
        <v>186</v>
      </c>
      <c r="Z268" s="63" t="s">
        <v>164</v>
      </c>
      <c r="AA268" s="63" t="s">
        <v>165</v>
      </c>
      <c r="AB268" s="62">
        <v>125.2</v>
      </c>
      <c r="AC268" s="62">
        <v>83.1</v>
      </c>
      <c r="AD268">
        <v>0</v>
      </c>
      <c r="AE268" s="99" t="str">
        <f>IF(R268="","",IF(R268&gt;=Control!$D$4,"Y","N"))</f>
        <v>N</v>
      </c>
      <c r="AF268" s="99" t="str">
        <f>IF(S268="","",IF(M268&gt;=Control!$D$5,"Y","N"))</f>
        <v>Y</v>
      </c>
      <c r="AG268" s="99" t="str">
        <f>IF(T268="","",IF(AB268&lt;=Control!$D$10,"Y","N"))</f>
        <v>Y</v>
      </c>
      <c r="AI268" s="110" t="str">
        <f>IF(X268="","",IF(X268&gt;=Control!$D$9,"Y","N"))</f>
        <v>N</v>
      </c>
      <c r="AK268" s="40" t="str">
        <f>IFERROR(INDEX(Assumptions!$D$92:$D$115,MATCH(C268,Assumptions!$B$92:$B$115,0)),"Low")</f>
        <v>Low</v>
      </c>
    </row>
    <row r="269" spans="2:37" x14ac:dyDescent="0.2">
      <c r="B269" s="62">
        <v>266</v>
      </c>
      <c r="C269" s="63" t="s">
        <v>166</v>
      </c>
      <c r="D269" s="63" t="s">
        <v>2111</v>
      </c>
      <c r="E269" s="62">
        <f>SUM(G269:I269)</f>
        <v>3</v>
      </c>
      <c r="F269" s="71">
        <f>SUMIFS('CBG Plants'!N:N,'CBG Plants'!F:F,D269,'CBG Plants'!L:L,"Completed")
+SUMIFS('CBG Plants'!N:N,'CBG Plants'!F:F,D269,'CBG Plants'!L:L,"Functional")+SUMIFS('CBG Plants'!N:N,'CBG Plants'!F:F,D269,'CBG Plants'!L:L,"Under Construction")+SUMIFS('CBG Plants'!N:N,'CBG Plants'!F:F,D269,'CBG Plants'!L:L,"Yet to start construction")</f>
        <v>19.899999999999999</v>
      </c>
      <c r="G269" s="62">
        <f>COUNTIFS('CBG Plants'!F:F,D269,'CBG Plants'!L:L,"Completed")
+COUNTIFS('CBG Plants'!F:F,D269,'CBG Plants'!L:L,"Functional")</f>
        <v>0</v>
      </c>
      <c r="H269" s="62">
        <f>COUNTIFS('CBG Plants'!F:F,D269,'CBG Plants'!L:L,"Under Construction")</f>
        <v>1</v>
      </c>
      <c r="I269" s="62">
        <f>COUNTIFS('CBG Plants'!F:F,D269,'CBG Plants'!L:L,"Yet to start construction")</f>
        <v>2</v>
      </c>
      <c r="J269" s="63" t="s">
        <v>3012</v>
      </c>
      <c r="K269" s="63" t="s">
        <v>3013</v>
      </c>
      <c r="L269" s="63" t="s">
        <v>3014</v>
      </c>
      <c r="M269" s="62">
        <f t="shared" si="8"/>
        <v>334.95</v>
      </c>
      <c r="N269" s="62">
        <f t="shared" si="9"/>
        <v>334.95</v>
      </c>
      <c r="O269" s="62">
        <v>185.85</v>
      </c>
      <c r="P269" s="62">
        <v>149.1</v>
      </c>
      <c r="Q269" s="62">
        <v>0</v>
      </c>
      <c r="R269" s="62">
        <f>IFERROR(U269-F269,"")</f>
        <v>-18.516148449999999</v>
      </c>
      <c r="S269" s="62">
        <f>IFERROR(T269*Assumptions!$C$4,"")</f>
        <v>42.5</v>
      </c>
      <c r="T269" s="62">
        <v>17</v>
      </c>
      <c r="U269" s="62">
        <f>IFERROR(S269*Assumptions!$C$5,"")+IFERROR(V269*Assumptions!$C$8*Assumptions!$C$5,"")</f>
        <v>1.3838515499999999</v>
      </c>
      <c r="V269" s="62">
        <v>10831</v>
      </c>
      <c r="W269" s="62">
        <f>IFERROR(ROUND(T269*(1+Assumptions!$C$7)^5,0),"")</f>
        <v>52</v>
      </c>
      <c r="X269" s="62">
        <f>IFERROR(ROUND(W269*Assumptions!$C$4*Assumptions!$C$6,4),"")+IFERROR(ROUND(Y269*Assumptions!$C$8*Assumptions!$C$6,4),"") - F269</f>
        <v>-12.846299999999999</v>
      </c>
      <c r="Y269" s="62">
        <f>IFERROR(ROUND(V269*(1+Assumptions!$C$7)^5,0),"")</f>
        <v>33054</v>
      </c>
      <c r="Z269" s="63" t="s">
        <v>153</v>
      </c>
      <c r="AA269" s="63" t="s">
        <v>167</v>
      </c>
      <c r="AB269" s="62">
        <v>174</v>
      </c>
      <c r="AC269" s="62">
        <v>35</v>
      </c>
      <c r="AD269">
        <v>0</v>
      </c>
      <c r="AE269" s="99" t="str">
        <f>IF(R269="","",IF(R269&gt;=Control!$D$4,"Y","N"))</f>
        <v>N</v>
      </c>
      <c r="AF269" s="99" t="str">
        <f>IF(S269="","",IF(M269&gt;=Control!$D$5,"Y","N"))</f>
        <v>Y</v>
      </c>
      <c r="AG269" s="99" t="str">
        <f>IF(T269="","",IF(AB269&lt;=Control!$D$10,"Y","N"))</f>
        <v>Y</v>
      </c>
      <c r="AI269" s="110" t="str">
        <f>IF(X269="","",IF(X269&gt;=Control!$D$9,"Y","N"))</f>
        <v>N</v>
      </c>
      <c r="AK269" s="40" t="str">
        <f>IFERROR(INDEX(Assumptions!$D$92:$D$115,MATCH(C269,Assumptions!$B$92:$B$115,0)),"Low")</f>
        <v>High</v>
      </c>
    </row>
    <row r="270" spans="2:37" x14ac:dyDescent="0.2">
      <c r="B270" s="62">
        <v>267</v>
      </c>
      <c r="C270" s="63" t="s">
        <v>166</v>
      </c>
      <c r="D270" s="63" t="s">
        <v>2112</v>
      </c>
      <c r="E270" s="62">
        <f>SUM(G270:I270)</f>
        <v>2</v>
      </c>
      <c r="F270" s="71">
        <f>SUMIFS('CBG Plants'!N:N,'CBG Plants'!F:F,D270,'CBG Plants'!L:L,"Completed")
+SUMIFS('CBG Plants'!N:N,'CBG Plants'!F:F,D270,'CBG Plants'!L:L,"Functional")+SUMIFS('CBG Plants'!N:N,'CBG Plants'!F:F,D270,'CBG Plants'!L:L,"Under Construction")+SUMIFS('CBG Plants'!N:N,'CBG Plants'!F:F,D270,'CBG Plants'!L:L,"Yet to start construction")</f>
        <v>5.6</v>
      </c>
      <c r="G270" s="62">
        <f>COUNTIFS('CBG Plants'!F:F,D270,'CBG Plants'!L:L,"Completed")
+COUNTIFS('CBG Plants'!F:F,D270,'CBG Plants'!L:L,"Functional")</f>
        <v>0</v>
      </c>
      <c r="H270" s="62">
        <f>COUNTIFS('CBG Plants'!F:F,D270,'CBG Plants'!L:L,"Under Construction")</f>
        <v>1</v>
      </c>
      <c r="I270" s="62">
        <f>COUNTIFS('CBG Plants'!F:F,D270,'CBG Plants'!L:L,"Yet to start construction")</f>
        <v>1</v>
      </c>
      <c r="J270" s="63" t="s">
        <v>3015</v>
      </c>
      <c r="K270" s="63" t="s">
        <v>3016</v>
      </c>
      <c r="L270" s="63"/>
      <c r="M270" s="62">
        <f t="shared" si="8"/>
        <v>265.86</v>
      </c>
      <c r="N270" s="62">
        <f t="shared" si="9"/>
        <v>265.86</v>
      </c>
      <c r="O270" s="62">
        <v>214.2</v>
      </c>
      <c r="P270" s="62">
        <v>51.66</v>
      </c>
      <c r="Q270" s="62">
        <v>0</v>
      </c>
      <c r="R270" s="62">
        <f>IFERROR(U270-F270,"")</f>
        <v>-4.1525482999999994</v>
      </c>
      <c r="S270" s="62">
        <f>IFERROR(T270*Assumptions!$C$4,"")</f>
        <v>47.5</v>
      </c>
      <c r="T270" s="62">
        <v>19</v>
      </c>
      <c r="U270" s="62">
        <f>IFERROR(S270*Assumptions!$C$5,"")+IFERROR(V270*Assumptions!$C$8*Assumptions!$C$5,"")</f>
        <v>1.4474517</v>
      </c>
      <c r="V270" s="62">
        <v>2234</v>
      </c>
      <c r="W270" s="62">
        <f>IFERROR(ROUND(T270*(1+Assumptions!$C$7)^5,0),"")</f>
        <v>58</v>
      </c>
      <c r="X270" s="62">
        <f>IFERROR(ROUND(W270*Assumptions!$C$4*Assumptions!$C$6,4),"")+IFERROR(ROUND(Y270*Assumptions!$C$8*Assumptions!$C$6,4),"") - F270</f>
        <v>1.7642000000000007</v>
      </c>
      <c r="Y270" s="62">
        <f>IFERROR(ROUND(V270*(1+Assumptions!$C$7)^5,0),"")</f>
        <v>6818</v>
      </c>
      <c r="Z270" s="63" t="s">
        <v>153</v>
      </c>
      <c r="AA270" s="63" t="s">
        <v>167</v>
      </c>
      <c r="AB270" s="62">
        <v>25.4</v>
      </c>
      <c r="AC270" s="62">
        <v>35</v>
      </c>
      <c r="AD270">
        <v>0</v>
      </c>
      <c r="AE270" s="99" t="str">
        <f>IF(R270="","",IF(R270&gt;=Control!$D$4,"Y","N"))</f>
        <v>N</v>
      </c>
      <c r="AF270" s="99" t="str">
        <f>IF(S270="","",IF(M270&gt;=Control!$D$5,"Y","N"))</f>
        <v>Y</v>
      </c>
      <c r="AG270" s="99" t="str">
        <f>IF(T270="","",IF(AB270&lt;=Control!$D$10,"Y","N"))</f>
        <v>Y</v>
      </c>
      <c r="AI270" s="110" t="str">
        <f>IF(X270="","",IF(X270&gt;=Control!$D$9,"Y","N"))</f>
        <v>N</v>
      </c>
      <c r="AK270" s="40" t="str">
        <f>IFERROR(INDEX(Assumptions!$D$92:$D$115,MATCH(C270,Assumptions!$B$92:$B$115,0)),"Low")</f>
        <v>High</v>
      </c>
    </row>
    <row r="271" spans="2:37" x14ac:dyDescent="0.2">
      <c r="B271" s="62">
        <v>268</v>
      </c>
      <c r="C271" s="63" t="s">
        <v>166</v>
      </c>
      <c r="D271" s="63" t="s">
        <v>2113</v>
      </c>
      <c r="E271" s="62">
        <f>SUM(G271:I271)</f>
        <v>0</v>
      </c>
      <c r="F271" s="71">
        <f>SUMIFS('CBG Plants'!N:N,'CBG Plants'!F:F,D271,'CBG Plants'!L:L,"Completed")
+SUMIFS('CBG Plants'!N:N,'CBG Plants'!F:F,D271,'CBG Plants'!L:L,"Functional")+SUMIFS('CBG Plants'!N:N,'CBG Plants'!F:F,D271,'CBG Plants'!L:L,"Under Construction")+SUMIFS('CBG Plants'!N:N,'CBG Plants'!F:F,D271,'CBG Plants'!L:L,"Yet to start construction")</f>
        <v>0</v>
      </c>
      <c r="G271" s="62">
        <f>COUNTIFS('CBG Plants'!F:F,D271,'CBG Plants'!L:L,"Completed")
+COUNTIFS('CBG Plants'!F:F,D271,'CBG Plants'!L:L,"Functional")</f>
        <v>0</v>
      </c>
      <c r="H271" s="62">
        <f>COUNTIFS('CBG Plants'!F:F,D271,'CBG Plants'!L:L,"Under Construction")</f>
        <v>0</v>
      </c>
      <c r="I271" s="62">
        <f>COUNTIFS('CBG Plants'!F:F,D271,'CBG Plants'!L:L,"Yet to start construction")</f>
        <v>0</v>
      </c>
      <c r="J271" s="63" t="s">
        <v>3017</v>
      </c>
      <c r="K271" s="63"/>
      <c r="L271" s="63"/>
      <c r="M271" s="62">
        <f t="shared" si="8"/>
        <v>102.53999999999999</v>
      </c>
      <c r="N271" s="62">
        <f t="shared" si="9"/>
        <v>102.53999999999999</v>
      </c>
      <c r="O271" s="62">
        <v>89.1</v>
      </c>
      <c r="P271" s="62">
        <v>13.44</v>
      </c>
      <c r="Q271" s="62">
        <v>0</v>
      </c>
      <c r="R271" s="62">
        <f>IFERROR(U271-F271,"")</f>
        <v>1.4474517</v>
      </c>
      <c r="S271" s="62">
        <f>IFERROR(T271*Assumptions!$C$4,"")</f>
        <v>47.5</v>
      </c>
      <c r="T271" s="62">
        <v>19</v>
      </c>
      <c r="U271" s="62">
        <f>IFERROR(S271*Assumptions!$C$5,"")+IFERROR(V271*Assumptions!$C$8*Assumptions!$C$5,"")</f>
        <v>1.4474517</v>
      </c>
      <c r="V271" s="62">
        <v>2234</v>
      </c>
      <c r="W271" s="62">
        <f>IFERROR(ROUND(T271*(1+Assumptions!$C$7)^5,0),"")</f>
        <v>58</v>
      </c>
      <c r="X271" s="62">
        <f>IFERROR(ROUND(W271*Assumptions!$C$4*Assumptions!$C$6,4),"")+IFERROR(ROUND(Y271*Assumptions!$C$8*Assumptions!$C$6,4),"") - F271</f>
        <v>7.3642000000000003</v>
      </c>
      <c r="Y271" s="62">
        <f>IFERROR(ROUND(V271*(1+Assumptions!$C$7)^5,0),"")</f>
        <v>6818</v>
      </c>
      <c r="Z271" s="63" t="s">
        <v>153</v>
      </c>
      <c r="AA271" s="63" t="s">
        <v>167</v>
      </c>
      <c r="AB271" s="62">
        <v>29.9</v>
      </c>
      <c r="AC271" s="62">
        <v>35</v>
      </c>
      <c r="AD271">
        <v>0</v>
      </c>
      <c r="AE271" s="99" t="str">
        <f>IF(R271="","",IF(R271&gt;=Control!$D$4,"Y","N"))</f>
        <v>N</v>
      </c>
      <c r="AF271" s="99" t="str">
        <f>IF(S271="","",IF(M271&gt;=Control!$D$5,"Y","N"))</f>
        <v>Y</v>
      </c>
      <c r="AG271" s="99" t="str">
        <f>IF(T271="","",IF(AB271&lt;=Control!$D$10,"Y","N"))</f>
        <v>Y</v>
      </c>
      <c r="AI271" s="110" t="str">
        <f>IF(X271="","",IF(X271&gt;=Control!$D$9,"Y","N"))</f>
        <v>N</v>
      </c>
      <c r="AK271" s="40" t="str">
        <f>IFERROR(INDEX(Assumptions!$D$92:$D$115,MATCH(C271,Assumptions!$B$92:$B$115,0)),"Low")</f>
        <v>High</v>
      </c>
    </row>
    <row r="272" spans="2:37" x14ac:dyDescent="0.2">
      <c r="B272" s="62">
        <v>269</v>
      </c>
      <c r="C272" s="63" t="s">
        <v>166</v>
      </c>
      <c r="D272" s="63" t="s">
        <v>2114</v>
      </c>
      <c r="E272" s="62">
        <f>SUM(G272:I272)</f>
        <v>0</v>
      </c>
      <c r="F272" s="71">
        <f>SUMIFS('CBG Plants'!N:N,'CBG Plants'!F:F,D272,'CBG Plants'!L:L,"Completed")
+SUMIFS('CBG Plants'!N:N,'CBG Plants'!F:F,D272,'CBG Plants'!L:L,"Functional")+SUMIFS('CBG Plants'!N:N,'CBG Plants'!F:F,D272,'CBG Plants'!L:L,"Under Construction")+SUMIFS('CBG Plants'!N:N,'CBG Plants'!F:F,D272,'CBG Plants'!L:L,"Yet to start construction")</f>
        <v>0</v>
      </c>
      <c r="G272" s="62">
        <f>COUNTIFS('CBG Plants'!F:F,D272,'CBG Plants'!L:L,"Completed")
+COUNTIFS('CBG Plants'!F:F,D272,'CBG Plants'!L:L,"Functional")</f>
        <v>0</v>
      </c>
      <c r="H272" s="62">
        <f>COUNTIFS('CBG Plants'!F:F,D272,'CBG Plants'!L:L,"Under Construction")</f>
        <v>0</v>
      </c>
      <c r="I272" s="62">
        <f>COUNTIFS('CBG Plants'!F:F,D272,'CBG Plants'!L:L,"Yet to start construction")</f>
        <v>0</v>
      </c>
      <c r="J272" s="63" t="s">
        <v>3018</v>
      </c>
      <c r="K272" s="63" t="s">
        <v>3019</v>
      </c>
      <c r="L272" s="63" t="s">
        <v>3020</v>
      </c>
      <c r="M272" s="62">
        <f t="shared" si="8"/>
        <v>59.295000000000002</v>
      </c>
      <c r="N272" s="62">
        <f t="shared" si="9"/>
        <v>77.91</v>
      </c>
      <c r="O272" s="62">
        <v>59.85</v>
      </c>
      <c r="P272" s="62">
        <v>18.059999999999999</v>
      </c>
      <c r="Q272" s="62">
        <v>0</v>
      </c>
      <c r="R272" s="62">
        <f>IFERROR(U272-F272,"")</f>
        <v>4.4662171499999994</v>
      </c>
      <c r="S272" s="62">
        <f>IFERROR(T272*Assumptions!$C$4,"")</f>
        <v>90</v>
      </c>
      <c r="T272" s="62">
        <v>36</v>
      </c>
      <c r="U272" s="62">
        <f>IFERROR(S272*Assumptions!$C$5,"")+IFERROR(V272*Assumptions!$C$8*Assumptions!$C$5,"")</f>
        <v>4.4662171499999994</v>
      </c>
      <c r="V272" s="62">
        <v>175743</v>
      </c>
      <c r="W272" s="62">
        <f>IFERROR(ROUND(T272*(1+Assumptions!$C$7)^5,0),"")</f>
        <v>110</v>
      </c>
      <c r="X272" s="62">
        <f>IFERROR(ROUND(W272*Assumptions!$C$4*Assumptions!$C$6,4),"")+IFERROR(ROUND(Y272*Assumptions!$C$8*Assumptions!$C$6,4),"") - F272</f>
        <v>22.7334</v>
      </c>
      <c r="Y272" s="62">
        <f>IFERROR(ROUND(V272*(1+Assumptions!$C$7)^5,0),"")</f>
        <v>536325</v>
      </c>
      <c r="Z272" s="63" t="s">
        <v>153</v>
      </c>
      <c r="AA272" s="63" t="s">
        <v>167</v>
      </c>
      <c r="AB272" s="62">
        <v>48.3</v>
      </c>
      <c r="AC272" s="62">
        <v>35</v>
      </c>
      <c r="AD272">
        <v>51</v>
      </c>
      <c r="AE272" s="99" t="str">
        <f>IF(R272="","",IF(R272&gt;=Control!$D$4,"Y","N"))</f>
        <v>Y</v>
      </c>
      <c r="AF272" s="99" t="str">
        <f>IF(S272="","",IF(M272&gt;=Control!$D$5,"Y","N"))</f>
        <v>Y</v>
      </c>
      <c r="AG272" s="99" t="str">
        <f>IF(T272="","",IF(AB272&lt;=Control!$D$10,"Y","N"))</f>
        <v>Y</v>
      </c>
      <c r="AI272" s="110" t="str">
        <f>IF(X272="","",IF(X272&gt;=Control!$D$9,"Y","N"))</f>
        <v>Y</v>
      </c>
      <c r="AK272" s="40" t="str">
        <f>IFERROR(INDEX(Assumptions!$D$92:$D$115,MATCH(C272,Assumptions!$B$92:$B$115,0)),"Low")</f>
        <v>High</v>
      </c>
    </row>
    <row r="273" spans="2:37" x14ac:dyDescent="0.2">
      <c r="B273" s="62">
        <v>270</v>
      </c>
      <c r="C273" s="63" t="s">
        <v>166</v>
      </c>
      <c r="D273" s="63" t="s">
        <v>2115</v>
      </c>
      <c r="E273" s="62">
        <f>SUM(G273:I273)</f>
        <v>5</v>
      </c>
      <c r="F273" s="71">
        <f>SUMIFS('CBG Plants'!N:N,'CBG Plants'!F:F,D273,'CBG Plants'!L:L,"Completed")
+SUMIFS('CBG Plants'!N:N,'CBG Plants'!F:F,D273,'CBG Plants'!L:L,"Functional")+SUMIFS('CBG Plants'!N:N,'CBG Plants'!F:F,D273,'CBG Plants'!L:L,"Under Construction")+SUMIFS('CBG Plants'!N:N,'CBG Plants'!F:F,D273,'CBG Plants'!L:L,"Yet to start construction")</f>
        <v>53</v>
      </c>
      <c r="G273" s="62">
        <f>COUNTIFS('CBG Plants'!F:F,D273,'CBG Plants'!L:L,"Completed")
+COUNTIFS('CBG Plants'!F:F,D273,'CBG Plants'!L:L,"Functional")</f>
        <v>2</v>
      </c>
      <c r="H273" s="62">
        <f>COUNTIFS('CBG Plants'!F:F,D273,'CBG Plants'!L:L,"Under Construction")</f>
        <v>3</v>
      </c>
      <c r="I273" s="62">
        <f>COUNTIFS('CBG Plants'!F:F,D273,'CBG Plants'!L:L,"Yet to start construction")</f>
        <v>0</v>
      </c>
      <c r="J273" s="63" t="s">
        <v>3018</v>
      </c>
      <c r="K273" s="63" t="s">
        <v>3019</v>
      </c>
      <c r="L273" s="63" t="s">
        <v>3020</v>
      </c>
      <c r="M273" s="62">
        <f t="shared" si="8"/>
        <v>671.68499999999995</v>
      </c>
      <c r="N273" s="62">
        <f t="shared" si="9"/>
        <v>690.3</v>
      </c>
      <c r="O273" s="62">
        <v>438.3</v>
      </c>
      <c r="P273" s="62">
        <v>252</v>
      </c>
      <c r="Q273" s="62">
        <v>0</v>
      </c>
      <c r="R273" s="62">
        <f>IFERROR(U273-F273,"")</f>
        <v>-51.782854700000001</v>
      </c>
      <c r="S273" s="62">
        <f>IFERROR(T273*Assumptions!$C$4,"")</f>
        <v>40</v>
      </c>
      <c r="T273" s="62">
        <v>16</v>
      </c>
      <c r="U273" s="62">
        <f>IFERROR(S273*Assumptions!$C$5,"")+IFERROR(V273*Assumptions!$C$8*Assumptions!$C$5,"")</f>
        <v>1.2171452999999999</v>
      </c>
      <c r="V273" s="62">
        <v>1706</v>
      </c>
      <c r="W273" s="62">
        <f>IFERROR(ROUND(T273*(1+Assumptions!$C$7)^5,0),"")</f>
        <v>49</v>
      </c>
      <c r="X273" s="62">
        <f>IFERROR(ROUND(W273*Assumptions!$C$4*Assumptions!$C$6,4),"")+IFERROR(ROUND(Y273*Assumptions!$C$8*Assumptions!$C$6,4),"") - F273</f>
        <v>-46.787799999999997</v>
      </c>
      <c r="Y273" s="62">
        <f>IFERROR(ROUND(V273*(1+Assumptions!$C$7)^5,0),"")</f>
        <v>5206</v>
      </c>
      <c r="Z273" s="63" t="s">
        <v>153</v>
      </c>
      <c r="AA273" s="63" t="s">
        <v>167</v>
      </c>
      <c r="AB273" s="62">
        <v>48.6</v>
      </c>
      <c r="AC273" s="62">
        <v>35</v>
      </c>
      <c r="AD273">
        <v>51</v>
      </c>
      <c r="AE273" s="99" t="str">
        <f>IF(R273="","",IF(R273&gt;=Control!$D$4,"Y","N"))</f>
        <v>N</v>
      </c>
      <c r="AF273" s="99" t="str">
        <f>IF(S273="","",IF(M273&gt;=Control!$D$5,"Y","N"))</f>
        <v>Y</v>
      </c>
      <c r="AG273" s="99" t="str">
        <f>IF(T273="","",IF(AB273&lt;=Control!$D$10,"Y","N"))</f>
        <v>Y</v>
      </c>
      <c r="AI273" s="110" t="str">
        <f>IF(X273="","",IF(X273&gt;=Control!$D$9,"Y","N"))</f>
        <v>N</v>
      </c>
      <c r="AK273" s="40" t="str">
        <f>IFERROR(INDEX(Assumptions!$D$92:$D$115,MATCH(C273,Assumptions!$B$92:$B$115,0)),"Low")</f>
        <v>High</v>
      </c>
    </row>
    <row r="274" spans="2:37" x14ac:dyDescent="0.2">
      <c r="B274" s="62">
        <v>271</v>
      </c>
      <c r="C274" s="63" t="s">
        <v>166</v>
      </c>
      <c r="D274" s="63" t="s">
        <v>2116</v>
      </c>
      <c r="E274" s="62">
        <f>SUM(G274:I274)</f>
        <v>2</v>
      </c>
      <c r="F274" s="71">
        <f>SUMIFS('CBG Plants'!N:N,'CBG Plants'!F:F,D274,'CBG Plants'!L:L,"Completed")
+SUMIFS('CBG Plants'!N:N,'CBG Plants'!F:F,D274,'CBG Plants'!L:L,"Functional")+SUMIFS('CBG Plants'!N:N,'CBG Plants'!F:F,D274,'CBG Plants'!L:L,"Under Construction")+SUMIFS('CBG Plants'!N:N,'CBG Plants'!F:F,D274,'CBG Plants'!L:L,"Yet to start construction")</f>
        <v>3.2</v>
      </c>
      <c r="G274" s="62">
        <f>COUNTIFS('CBG Plants'!F:F,D274,'CBG Plants'!L:L,"Completed")
+COUNTIFS('CBG Plants'!F:F,D274,'CBG Plants'!L:L,"Functional")</f>
        <v>1</v>
      </c>
      <c r="H274" s="62">
        <f>COUNTIFS('CBG Plants'!F:F,D274,'CBG Plants'!L:L,"Under Construction")</f>
        <v>0</v>
      </c>
      <c r="I274" s="62">
        <f>COUNTIFS('CBG Plants'!F:F,D274,'CBG Plants'!L:L,"Yet to start construction")</f>
        <v>1</v>
      </c>
      <c r="J274" s="63" t="s">
        <v>3021</v>
      </c>
      <c r="K274" s="63" t="s">
        <v>3022</v>
      </c>
      <c r="L274" s="63"/>
      <c r="M274" s="62">
        <f t="shared" si="8"/>
        <v>63.192499999999995</v>
      </c>
      <c r="N274" s="62">
        <f t="shared" si="9"/>
        <v>64.47</v>
      </c>
      <c r="O274" s="62">
        <v>59.85</v>
      </c>
      <c r="P274" s="62">
        <v>4.62</v>
      </c>
      <c r="Q274" s="62">
        <v>0</v>
      </c>
      <c r="R274" s="62">
        <f>IFERROR(U274-F274,"")</f>
        <v>4.8764329000000002</v>
      </c>
      <c r="S274" s="62">
        <f>IFERROR(T274*Assumptions!$C$4,"")</f>
        <v>230</v>
      </c>
      <c r="T274" s="62">
        <v>92</v>
      </c>
      <c r="U274" s="62">
        <f>IFERROR(S274*Assumptions!$C$5,"")+IFERROR(V274*Assumptions!$C$8*Assumptions!$C$5,"")</f>
        <v>8.0764329000000004</v>
      </c>
      <c r="V274" s="62">
        <v>117058</v>
      </c>
      <c r="W274" s="62">
        <f>IFERROR(ROUND(T274*(1+Assumptions!$C$7)^5,0),"")</f>
        <v>281</v>
      </c>
      <c r="X274" s="62">
        <f>IFERROR(ROUND(W274*Assumptions!$C$4*Assumptions!$C$6,4),"")+IFERROR(ROUND(Y274*Assumptions!$C$8*Assumptions!$C$6,4),"") - F274</f>
        <v>37.908699999999996</v>
      </c>
      <c r="Y274" s="62">
        <f>IFERROR(ROUND(V274*(1+Assumptions!$C$7)^5,0),"")</f>
        <v>357233</v>
      </c>
      <c r="Z274" s="63" t="s">
        <v>153</v>
      </c>
      <c r="AA274" s="63" t="s">
        <v>167</v>
      </c>
      <c r="AB274" s="62">
        <v>13.5</v>
      </c>
      <c r="AC274" s="62">
        <v>35</v>
      </c>
      <c r="AD274">
        <v>3.5</v>
      </c>
      <c r="AE274" s="99" t="str">
        <f>IF(R274="","",IF(R274&gt;=Control!$D$4,"Y","N"))</f>
        <v>Y</v>
      </c>
      <c r="AF274" s="99" t="str">
        <f>IF(S274="","",IF(M274&gt;=Control!$D$5,"Y","N"))</f>
        <v>Y</v>
      </c>
      <c r="AG274" s="99" t="str">
        <f>IF(T274="","",IF(AB274&lt;=Control!$D$10,"Y","N"))</f>
        <v>Y</v>
      </c>
      <c r="AI274" s="110" t="str">
        <f>IF(X274="","",IF(X274&gt;=Control!$D$9,"Y","N"))</f>
        <v>Y</v>
      </c>
      <c r="AK274" s="40" t="str">
        <f>IFERROR(INDEX(Assumptions!$D$92:$D$115,MATCH(C274,Assumptions!$B$92:$B$115,0)),"Low")</f>
        <v>High</v>
      </c>
    </row>
    <row r="275" spans="2:37" x14ac:dyDescent="0.2">
      <c r="B275" s="62">
        <v>272</v>
      </c>
      <c r="C275" s="63" t="s">
        <v>166</v>
      </c>
      <c r="D275" s="63" t="s">
        <v>2117</v>
      </c>
      <c r="E275" s="62">
        <f>SUM(G275:I275)</f>
        <v>4</v>
      </c>
      <c r="F275" s="71">
        <f>SUMIFS('CBG Plants'!N:N,'CBG Plants'!F:F,D275,'CBG Plants'!L:L,"Completed")
+SUMIFS('CBG Plants'!N:N,'CBG Plants'!F:F,D275,'CBG Plants'!L:L,"Functional")+SUMIFS('CBG Plants'!N:N,'CBG Plants'!F:F,D275,'CBG Plants'!L:L,"Under Construction")+SUMIFS('CBG Plants'!N:N,'CBG Plants'!F:F,D275,'CBG Plants'!L:L,"Yet to start construction")</f>
        <v>25</v>
      </c>
      <c r="G275" s="62">
        <f>COUNTIFS('CBG Plants'!F:F,D275,'CBG Plants'!L:L,"Completed")
+COUNTIFS('CBG Plants'!F:F,D275,'CBG Plants'!L:L,"Functional")</f>
        <v>2</v>
      </c>
      <c r="H275" s="62">
        <f>COUNTIFS('CBG Plants'!F:F,D275,'CBG Plants'!L:L,"Under Construction")</f>
        <v>1</v>
      </c>
      <c r="I275" s="62">
        <f>COUNTIFS('CBG Plants'!F:F,D275,'CBG Plants'!L:L,"Yet to start construction")</f>
        <v>1</v>
      </c>
      <c r="J275" s="63" t="s">
        <v>3023</v>
      </c>
      <c r="K275" s="63" t="s">
        <v>3024</v>
      </c>
      <c r="L275" s="63" t="s">
        <v>3025</v>
      </c>
      <c r="M275" s="62">
        <f t="shared" si="8"/>
        <v>517.49</v>
      </c>
      <c r="N275" s="62">
        <f t="shared" si="9"/>
        <v>645.24</v>
      </c>
      <c r="O275" s="62">
        <v>493.2</v>
      </c>
      <c r="P275" s="62">
        <v>152.04</v>
      </c>
      <c r="Q275" s="62">
        <v>0</v>
      </c>
      <c r="R275" s="62">
        <f>IFERROR(U275-F275,"")</f>
        <v>-22.487845149999998</v>
      </c>
      <c r="S275" s="62">
        <f>IFERROR(T275*Assumptions!$C$4,"")</f>
        <v>82.5</v>
      </c>
      <c r="T275" s="62">
        <v>33</v>
      </c>
      <c r="U275" s="62">
        <f>IFERROR(S275*Assumptions!$C$5,"")+IFERROR(V275*Assumptions!$C$8*Assumptions!$C$5,"")</f>
        <v>2.5121548499999999</v>
      </c>
      <c r="V275" s="62">
        <v>3697</v>
      </c>
      <c r="W275" s="62">
        <f>IFERROR(ROUND(T275*(1+Assumptions!$C$7)^5,0),"")</f>
        <v>101</v>
      </c>
      <c r="X275" s="62">
        <f>IFERROR(ROUND(W275*Assumptions!$C$4*Assumptions!$C$6,4),"")+IFERROR(ROUND(Y275*Assumptions!$C$8*Assumptions!$C$6,4),"") - F275</f>
        <v>-12.186</v>
      </c>
      <c r="Y275" s="62">
        <f>IFERROR(ROUND(V275*(1+Assumptions!$C$7)^5,0),"")</f>
        <v>11282</v>
      </c>
      <c r="Z275" s="63" t="s">
        <v>153</v>
      </c>
      <c r="AA275" s="63" t="s">
        <v>167</v>
      </c>
      <c r="AB275" s="62">
        <v>11.2</v>
      </c>
      <c r="AC275" s="62">
        <v>35</v>
      </c>
      <c r="AD275">
        <v>350</v>
      </c>
      <c r="AE275" s="99" t="str">
        <f>IF(R275="","",IF(R275&gt;=Control!$D$4,"Y","N"))</f>
        <v>N</v>
      </c>
      <c r="AF275" s="99" t="str">
        <f>IF(S275="","",IF(M275&gt;=Control!$D$5,"Y","N"))</f>
        <v>Y</v>
      </c>
      <c r="AG275" s="99" t="str">
        <f>IF(T275="","",IF(AB275&lt;=Control!$D$10,"Y","N"))</f>
        <v>Y</v>
      </c>
      <c r="AI275" s="110" t="str">
        <f>IF(X275="","",IF(X275&gt;=Control!$D$9,"Y","N"))</f>
        <v>N</v>
      </c>
      <c r="AK275" s="40" t="str">
        <f>IFERROR(INDEX(Assumptions!$D$92:$D$115,MATCH(C275,Assumptions!$B$92:$B$115,0)),"Low")</f>
        <v>High</v>
      </c>
    </row>
    <row r="276" spans="2:37" x14ac:dyDescent="0.2">
      <c r="B276" s="62">
        <v>273</v>
      </c>
      <c r="C276" s="63" t="s">
        <v>166</v>
      </c>
      <c r="D276" s="63" t="s">
        <v>2118</v>
      </c>
      <c r="E276" s="62">
        <f>SUM(G276:I276)</f>
        <v>2</v>
      </c>
      <c r="F276" s="71">
        <f>SUMIFS('CBG Plants'!N:N,'CBG Plants'!F:F,D276,'CBG Plants'!L:L,"Completed")
+SUMIFS('CBG Plants'!N:N,'CBG Plants'!F:F,D276,'CBG Plants'!L:L,"Functional")+SUMIFS('CBG Plants'!N:N,'CBG Plants'!F:F,D276,'CBG Plants'!L:L,"Under Construction")+SUMIFS('CBG Plants'!N:N,'CBG Plants'!F:F,D276,'CBG Plants'!L:L,"Yet to start construction")</f>
        <v>42.5</v>
      </c>
      <c r="G276" s="62">
        <f>COUNTIFS('CBG Plants'!F:F,D276,'CBG Plants'!L:L,"Completed")
+COUNTIFS('CBG Plants'!F:F,D276,'CBG Plants'!L:L,"Functional")</f>
        <v>1</v>
      </c>
      <c r="H276" s="62">
        <f>COUNTIFS('CBG Plants'!F:F,D276,'CBG Plants'!L:L,"Under Construction")</f>
        <v>1</v>
      </c>
      <c r="I276" s="62">
        <f>COUNTIFS('CBG Plants'!F:F,D276,'CBG Plants'!L:L,"Yet to start construction")</f>
        <v>0</v>
      </c>
      <c r="J276" s="63" t="s">
        <v>3026</v>
      </c>
      <c r="K276" s="63" t="s">
        <v>3027</v>
      </c>
      <c r="L276" s="63"/>
      <c r="M276" s="62">
        <f t="shared" si="8"/>
        <v>224.19</v>
      </c>
      <c r="N276" s="62">
        <f t="shared" si="9"/>
        <v>278.94</v>
      </c>
      <c r="O276" s="62">
        <v>202.5</v>
      </c>
      <c r="P276" s="62">
        <v>76.44</v>
      </c>
      <c r="Q276" s="62">
        <v>0</v>
      </c>
      <c r="R276" s="62">
        <f>IFERROR(U276-F276,"")</f>
        <v>-39.543523399999998</v>
      </c>
      <c r="S276" s="62">
        <f>IFERROR(T276*Assumptions!$C$4,"")</f>
        <v>97.5</v>
      </c>
      <c r="T276" s="62">
        <v>39</v>
      </c>
      <c r="U276" s="62">
        <f>IFERROR(S276*Assumptions!$C$5,"")+IFERROR(V276*Assumptions!$C$8*Assumptions!$C$5,"")</f>
        <v>2.9564765999999998</v>
      </c>
      <c r="V276" s="62">
        <v>3132</v>
      </c>
      <c r="W276" s="62">
        <f>IFERROR(ROUND(T276*(1+Assumptions!$C$7)^5,0),"")</f>
        <v>119</v>
      </c>
      <c r="X276" s="62">
        <f>IFERROR(ROUND(W276*Assumptions!$C$4*Assumptions!$C$6,4),"")+IFERROR(ROUND(Y276*Assumptions!$C$8*Assumptions!$C$6,4),"") - F276</f>
        <v>-27.4649</v>
      </c>
      <c r="Y276" s="62">
        <f>IFERROR(ROUND(V276*(1+Assumptions!$C$7)^5,0),"")</f>
        <v>9558</v>
      </c>
      <c r="Z276" s="63" t="s">
        <v>153</v>
      </c>
      <c r="AA276" s="63" t="s">
        <v>167</v>
      </c>
      <c r="AB276" s="62">
        <v>1.6</v>
      </c>
      <c r="AC276" s="62">
        <v>35</v>
      </c>
      <c r="AD276">
        <v>150</v>
      </c>
      <c r="AE276" s="99" t="str">
        <f>IF(R276="","",IF(R276&gt;=Control!$D$4,"Y","N"))</f>
        <v>N</v>
      </c>
      <c r="AF276" s="99" t="str">
        <f>IF(S276="","",IF(M276&gt;=Control!$D$5,"Y","N"))</f>
        <v>Y</v>
      </c>
      <c r="AG276" s="99" t="str">
        <f>IF(T276="","",IF(AB276&lt;=Control!$D$10,"Y","N"))</f>
        <v>Y</v>
      </c>
      <c r="AI276" s="110" t="str">
        <f>IF(X276="","",IF(X276&gt;=Control!$D$9,"Y","N"))</f>
        <v>N</v>
      </c>
      <c r="AK276" s="40" t="str">
        <f>IFERROR(INDEX(Assumptions!$D$92:$D$115,MATCH(C276,Assumptions!$B$92:$B$115,0)),"Low")</f>
        <v>High</v>
      </c>
    </row>
    <row r="277" spans="2:37" x14ac:dyDescent="0.2">
      <c r="B277" s="62">
        <v>274</v>
      </c>
      <c r="C277" s="63" t="s">
        <v>166</v>
      </c>
      <c r="D277" s="63" t="s">
        <v>63</v>
      </c>
      <c r="E277" s="62">
        <f>SUM(G277:I277)</f>
        <v>9</v>
      </c>
      <c r="F277" s="71">
        <f>SUMIFS('CBG Plants'!N:N,'CBG Plants'!F:F,D277,'CBG Plants'!L:L,"Completed")
+SUMIFS('CBG Plants'!N:N,'CBG Plants'!F:F,D277,'CBG Plants'!L:L,"Functional")+SUMIFS('CBG Plants'!N:N,'CBG Plants'!F:F,D277,'CBG Plants'!L:L,"Under Construction")+SUMIFS('CBG Plants'!N:N,'CBG Plants'!F:F,D277,'CBG Plants'!L:L,"Yet to start construction")</f>
        <v>107.9</v>
      </c>
      <c r="G277" s="62">
        <f>COUNTIFS('CBG Plants'!F:F,D277,'CBG Plants'!L:L,"Completed")
+COUNTIFS('CBG Plants'!F:F,D277,'CBG Plants'!L:L,"Functional")</f>
        <v>0</v>
      </c>
      <c r="H277" s="62">
        <f>COUNTIFS('CBG Plants'!F:F,D277,'CBG Plants'!L:L,"Under Construction")</f>
        <v>4</v>
      </c>
      <c r="I277" s="62">
        <f>COUNTIFS('CBG Plants'!F:F,D277,'CBG Plants'!L:L,"Yet to start construction")</f>
        <v>5</v>
      </c>
      <c r="J277" s="63" t="s">
        <v>3028</v>
      </c>
      <c r="K277" s="63" t="s">
        <v>3029</v>
      </c>
      <c r="L277" s="63" t="s">
        <v>3030</v>
      </c>
      <c r="M277" s="62">
        <f t="shared" si="8"/>
        <v>685.23</v>
      </c>
      <c r="N277" s="62">
        <f t="shared" si="9"/>
        <v>685.23</v>
      </c>
      <c r="O277" s="62">
        <v>450.45</v>
      </c>
      <c r="P277" s="62">
        <v>234.78</v>
      </c>
      <c r="Q277" s="62">
        <v>0</v>
      </c>
      <c r="R277" s="62">
        <f>IFERROR(U277-F277,"")</f>
        <v>-105.8741225</v>
      </c>
      <c r="S277" s="62">
        <f>IFERROR(T277*Assumptions!$C$4,"")</f>
        <v>65</v>
      </c>
      <c r="T277" s="62">
        <v>26</v>
      </c>
      <c r="U277" s="62">
        <f>IFERROR(S277*Assumptions!$C$5,"")+IFERROR(V277*Assumptions!$C$8*Assumptions!$C$5,"")</f>
        <v>2.0258775</v>
      </c>
      <c r="V277" s="62">
        <v>7550</v>
      </c>
      <c r="W277" s="62">
        <f>IFERROR(ROUND(T277*(1+Assumptions!$C$7)^5,0),"")</f>
        <v>79</v>
      </c>
      <c r="X277" s="62">
        <f>IFERROR(ROUND(W277*Assumptions!$C$4*Assumptions!$C$6,4),"")+IFERROR(ROUND(Y277*Assumptions!$C$8*Assumptions!$C$6,4),"") - F277</f>
        <v>-97.639100000000013</v>
      </c>
      <c r="Y277" s="62">
        <f>IFERROR(ROUND(V277*(1+Assumptions!$C$7)^5,0),"")</f>
        <v>23041</v>
      </c>
      <c r="Z277" s="63" t="s">
        <v>153</v>
      </c>
      <c r="AA277" s="63" t="s">
        <v>167</v>
      </c>
      <c r="AB277" s="62">
        <v>57.1</v>
      </c>
      <c r="AC277" s="62">
        <v>35</v>
      </c>
      <c r="AD277">
        <v>0</v>
      </c>
      <c r="AE277" s="99" t="str">
        <f>IF(R277="","",IF(R277&gt;=Control!$D$4,"Y","N"))</f>
        <v>N</v>
      </c>
      <c r="AF277" s="99" t="str">
        <f>IF(S277="","",IF(M277&gt;=Control!$D$5,"Y","N"))</f>
        <v>Y</v>
      </c>
      <c r="AG277" s="99" t="str">
        <f>IF(T277="","",IF(AB277&lt;=Control!$D$10,"Y","N"))</f>
        <v>Y</v>
      </c>
      <c r="AI277" s="110" t="str">
        <f>IF(X277="","",IF(X277&gt;=Control!$D$9,"Y","N"))</f>
        <v>N</v>
      </c>
      <c r="AK277" s="40" t="str">
        <f>IFERROR(INDEX(Assumptions!$D$92:$D$115,MATCH(C277,Assumptions!$B$92:$B$115,0)),"Low")</f>
        <v>High</v>
      </c>
    </row>
    <row r="278" spans="2:37" x14ac:dyDescent="0.2">
      <c r="B278" s="62">
        <v>275</v>
      </c>
      <c r="C278" s="63" t="s">
        <v>166</v>
      </c>
      <c r="D278" s="63" t="s">
        <v>2119</v>
      </c>
      <c r="E278" s="62">
        <f>SUM(G278:I278)</f>
        <v>2</v>
      </c>
      <c r="F278" s="71">
        <f>SUMIFS('CBG Plants'!N:N,'CBG Plants'!F:F,D278,'CBG Plants'!L:L,"Completed")
+SUMIFS('CBG Plants'!N:N,'CBG Plants'!F:F,D278,'CBG Plants'!L:L,"Functional")+SUMIFS('CBG Plants'!N:N,'CBG Plants'!F:F,D278,'CBG Plants'!L:L,"Under Construction")+SUMIFS('CBG Plants'!N:N,'CBG Plants'!F:F,D278,'CBG Plants'!L:L,"Yet to start construction")</f>
        <v>25</v>
      </c>
      <c r="G278" s="62">
        <f>COUNTIFS('CBG Plants'!F:F,D278,'CBG Plants'!L:L,"Completed")
+COUNTIFS('CBG Plants'!F:F,D278,'CBG Plants'!L:L,"Functional")</f>
        <v>1</v>
      </c>
      <c r="H278" s="62">
        <f>COUNTIFS('CBG Plants'!F:F,D278,'CBG Plants'!L:L,"Under Construction")</f>
        <v>0</v>
      </c>
      <c r="I278" s="62">
        <f>COUNTIFS('CBG Plants'!F:F,D278,'CBG Plants'!L:L,"Yet to start construction")</f>
        <v>1</v>
      </c>
      <c r="J278" s="63" t="s">
        <v>3031</v>
      </c>
      <c r="K278" s="63" t="s">
        <v>3032</v>
      </c>
      <c r="L278" s="63"/>
      <c r="M278" s="62">
        <f t="shared" si="8"/>
        <v>574.45499999999993</v>
      </c>
      <c r="N278" s="62">
        <f t="shared" si="9"/>
        <v>656.57999999999993</v>
      </c>
      <c r="O278" s="62">
        <v>379.8</v>
      </c>
      <c r="P278" s="62">
        <v>276.77999999999997</v>
      </c>
      <c r="Q278" s="62">
        <v>0</v>
      </c>
      <c r="R278" s="62">
        <f>IFERROR(U278-F278,"")</f>
        <v>-23.245635100000001</v>
      </c>
      <c r="S278" s="62">
        <f>IFERROR(T278*Assumptions!$C$4,"")</f>
        <v>42.5</v>
      </c>
      <c r="T278" s="62">
        <v>17</v>
      </c>
      <c r="U278" s="62">
        <f>IFERROR(S278*Assumptions!$C$5,"")+IFERROR(V278*Assumptions!$C$8*Assumptions!$C$5,"")</f>
        <v>1.7543648999999999</v>
      </c>
      <c r="V278" s="62">
        <v>47698</v>
      </c>
      <c r="W278" s="62">
        <f>IFERROR(ROUND(T278*(1+Assumptions!$C$7)^5,0),"")</f>
        <v>52</v>
      </c>
      <c r="X278" s="62">
        <f>IFERROR(ROUND(W278*Assumptions!$C$4*Assumptions!$C$6,4),"")+IFERROR(ROUND(Y278*Assumptions!$C$8*Assumptions!$C$6,4),"") - F278</f>
        <v>-16.061799999999998</v>
      </c>
      <c r="Y278" s="62">
        <f>IFERROR(ROUND(V278*(1+Assumptions!$C$7)^5,0),"")</f>
        <v>145563</v>
      </c>
      <c r="Z278" s="63" t="s">
        <v>153</v>
      </c>
      <c r="AA278" s="63" t="s">
        <v>167</v>
      </c>
      <c r="AB278" s="62">
        <v>98</v>
      </c>
      <c r="AC278" s="62">
        <v>35</v>
      </c>
      <c r="AD278">
        <v>225</v>
      </c>
      <c r="AE278" s="99" t="str">
        <f>IF(R278="","",IF(R278&gt;=Control!$D$4,"Y","N"))</f>
        <v>N</v>
      </c>
      <c r="AF278" s="99" t="str">
        <f>IF(S278="","",IF(M278&gt;=Control!$D$5,"Y","N"))</f>
        <v>Y</v>
      </c>
      <c r="AG278" s="99" t="str">
        <f>IF(T278="","",IF(AB278&lt;=Control!$D$10,"Y","N"))</f>
        <v>Y</v>
      </c>
      <c r="AI278" s="110" t="str">
        <f>IF(X278="","",IF(X278&gt;=Control!$D$9,"Y","N"))</f>
        <v>N</v>
      </c>
      <c r="AK278" s="40" t="str">
        <f>IFERROR(INDEX(Assumptions!$D$92:$D$115,MATCH(C278,Assumptions!$B$92:$B$115,0)),"Low")</f>
        <v>High</v>
      </c>
    </row>
    <row r="279" spans="2:37" x14ac:dyDescent="0.2">
      <c r="B279" s="62">
        <v>276</v>
      </c>
      <c r="C279" s="63" t="s">
        <v>166</v>
      </c>
      <c r="D279" s="63" t="s">
        <v>2120</v>
      </c>
      <c r="E279" s="62">
        <f>SUM(G279:I279)</f>
        <v>5</v>
      </c>
      <c r="F279" s="71">
        <f>SUMIFS('CBG Plants'!N:N,'CBG Plants'!F:F,D279,'CBG Plants'!L:L,"Completed")
+SUMIFS('CBG Plants'!N:N,'CBG Plants'!F:F,D279,'CBG Plants'!L:L,"Functional")+SUMIFS('CBG Plants'!N:N,'CBG Plants'!F:F,D279,'CBG Plants'!L:L,"Under Construction")+SUMIFS('CBG Plants'!N:N,'CBG Plants'!F:F,D279,'CBG Plants'!L:L,"Yet to start construction")</f>
        <v>50.6</v>
      </c>
      <c r="G279" s="62">
        <f>COUNTIFS('CBG Plants'!F:F,D279,'CBG Plants'!L:L,"Completed")
+COUNTIFS('CBG Plants'!F:F,D279,'CBG Plants'!L:L,"Functional")</f>
        <v>3</v>
      </c>
      <c r="H279" s="62">
        <f>COUNTIFS('CBG Plants'!F:F,D279,'CBG Plants'!L:L,"Under Construction")</f>
        <v>0</v>
      </c>
      <c r="I279" s="62">
        <f>COUNTIFS('CBG Plants'!F:F,D279,'CBG Plants'!L:L,"Yet to start construction")</f>
        <v>2</v>
      </c>
      <c r="J279" s="63" t="s">
        <v>3033</v>
      </c>
      <c r="K279" s="63" t="s">
        <v>3034</v>
      </c>
      <c r="L279" s="63" t="s">
        <v>3035</v>
      </c>
      <c r="M279" s="62">
        <f t="shared" si="8"/>
        <v>476.21000000000004</v>
      </c>
      <c r="N279" s="62">
        <f t="shared" si="9"/>
        <v>658.71</v>
      </c>
      <c r="O279" s="62">
        <v>348.75</v>
      </c>
      <c r="P279" s="62">
        <v>309.95999999999998</v>
      </c>
      <c r="Q279" s="62">
        <v>0</v>
      </c>
      <c r="R279" s="62">
        <f>IFERROR(U279-F279,"")</f>
        <v>-47.93584955</v>
      </c>
      <c r="S279" s="62">
        <f>IFERROR(T279*Assumptions!$C$4,"")</f>
        <v>75</v>
      </c>
      <c r="T279" s="62">
        <v>30</v>
      </c>
      <c r="U279" s="62">
        <f>IFERROR(S279*Assumptions!$C$5,"")+IFERROR(V279*Assumptions!$C$8*Assumptions!$C$5,"")</f>
        <v>2.6641504500000002</v>
      </c>
      <c r="V279" s="62">
        <v>41209</v>
      </c>
      <c r="W279" s="62">
        <f>IFERROR(ROUND(T279*(1+Assumptions!$C$7)^5,0),"")</f>
        <v>92</v>
      </c>
      <c r="X279" s="62">
        <f>IFERROR(ROUND(W279*Assumptions!$C$4*Assumptions!$C$6,4),"")+IFERROR(ROUND(Y279*Assumptions!$C$8*Assumptions!$C$6,4),"") - F279</f>
        <v>-36.993499999999997</v>
      </c>
      <c r="Y279" s="62">
        <f>IFERROR(ROUND(V279*(1+Assumptions!$C$7)^5,0),"")</f>
        <v>125760</v>
      </c>
      <c r="Z279" s="63" t="s">
        <v>153</v>
      </c>
      <c r="AA279" s="63" t="s">
        <v>167</v>
      </c>
      <c r="AB279" s="62">
        <v>112.2</v>
      </c>
      <c r="AC279" s="62">
        <v>35</v>
      </c>
      <c r="AD279">
        <v>500</v>
      </c>
      <c r="AE279" s="99" t="str">
        <f>IF(R279="","",IF(R279&gt;=Control!$D$4,"Y","N"))</f>
        <v>N</v>
      </c>
      <c r="AF279" s="99" t="str">
        <f>IF(S279="","",IF(M279&gt;=Control!$D$5,"Y","N"))</f>
        <v>Y</v>
      </c>
      <c r="AG279" s="99" t="str">
        <f>IF(T279="","",IF(AB279&lt;=Control!$D$10,"Y","N"))</f>
        <v>Y</v>
      </c>
      <c r="AI279" s="110" t="str">
        <f>IF(X279="","",IF(X279&gt;=Control!$D$9,"Y","N"))</f>
        <v>N</v>
      </c>
      <c r="AK279" s="40" t="str">
        <f>IFERROR(INDEX(Assumptions!$D$92:$D$115,MATCH(C279,Assumptions!$B$92:$B$115,0)),"Low")</f>
        <v>High</v>
      </c>
    </row>
    <row r="280" spans="2:37" x14ac:dyDescent="0.2">
      <c r="B280" s="62">
        <v>277</v>
      </c>
      <c r="C280" s="63" t="s">
        <v>166</v>
      </c>
      <c r="D280" s="63" t="s">
        <v>2121</v>
      </c>
      <c r="E280" s="62">
        <f>SUM(G280:I280)</f>
        <v>2</v>
      </c>
      <c r="F280" s="71">
        <f>SUMIFS('CBG Plants'!N:N,'CBG Plants'!F:F,D280,'CBG Plants'!L:L,"Completed")
+SUMIFS('CBG Plants'!N:N,'CBG Plants'!F:F,D280,'CBG Plants'!L:L,"Functional")+SUMIFS('CBG Plants'!N:N,'CBG Plants'!F:F,D280,'CBG Plants'!L:L,"Under Construction")+SUMIFS('CBG Plants'!N:N,'CBG Plants'!F:F,D280,'CBG Plants'!L:L,"Yet to start construction")</f>
        <v>5.5</v>
      </c>
      <c r="G280" s="62">
        <f>COUNTIFS('CBG Plants'!F:F,D280,'CBG Plants'!L:L,"Completed")
+COUNTIFS('CBG Plants'!F:F,D280,'CBG Plants'!L:L,"Functional")</f>
        <v>1</v>
      </c>
      <c r="H280" s="62">
        <f>COUNTIFS('CBG Plants'!F:F,D280,'CBG Plants'!L:L,"Under Construction")</f>
        <v>0</v>
      </c>
      <c r="I280" s="62">
        <f>COUNTIFS('CBG Plants'!F:F,D280,'CBG Plants'!L:L,"Yet to start construction")</f>
        <v>1</v>
      </c>
      <c r="J280" s="63" t="s">
        <v>3036</v>
      </c>
      <c r="K280" s="63" t="s">
        <v>3037</v>
      </c>
      <c r="L280" s="63"/>
      <c r="M280" s="62">
        <f t="shared" si="8"/>
        <v>441.54</v>
      </c>
      <c r="N280" s="62">
        <f t="shared" si="9"/>
        <v>441.54</v>
      </c>
      <c r="O280" s="62">
        <v>222.3</v>
      </c>
      <c r="P280" s="62">
        <v>219.24</v>
      </c>
      <c r="Q280" s="62">
        <v>0</v>
      </c>
      <c r="R280" s="62">
        <f>IFERROR(U280-F280,"")</f>
        <v>-4.1161484499999998</v>
      </c>
      <c r="S280" s="62">
        <f>IFERROR(T280*Assumptions!$C$4,"")</f>
        <v>42.5</v>
      </c>
      <c r="T280" s="62">
        <v>17</v>
      </c>
      <c r="U280" s="62">
        <f>IFERROR(S280*Assumptions!$C$5,"")+IFERROR(V280*Assumptions!$C$8*Assumptions!$C$5,"")</f>
        <v>1.3838515499999999</v>
      </c>
      <c r="V280" s="62">
        <v>10831</v>
      </c>
      <c r="W280" s="62">
        <f>IFERROR(ROUND(T280*(1+Assumptions!$C$7)^5,0),"")</f>
        <v>52</v>
      </c>
      <c r="X280" s="62">
        <f>IFERROR(ROUND(W280*Assumptions!$C$4*Assumptions!$C$6,4),"")+IFERROR(ROUND(Y280*Assumptions!$C$8*Assumptions!$C$6,4),"") - F280</f>
        <v>1.5537000000000001</v>
      </c>
      <c r="Y280" s="62">
        <f>IFERROR(ROUND(V280*(1+Assumptions!$C$7)^5,0),"")</f>
        <v>33054</v>
      </c>
      <c r="Z280" s="63" t="s">
        <v>153</v>
      </c>
      <c r="AA280" s="63" t="s">
        <v>167</v>
      </c>
      <c r="AB280" s="62">
        <v>139</v>
      </c>
      <c r="AC280" s="62">
        <v>35</v>
      </c>
      <c r="AD280">
        <v>0</v>
      </c>
      <c r="AE280" s="99" t="str">
        <f>IF(R280="","",IF(R280&gt;=Control!$D$4,"Y","N"))</f>
        <v>N</v>
      </c>
      <c r="AF280" s="99" t="str">
        <f>IF(S280="","",IF(M280&gt;=Control!$D$5,"Y","N"))</f>
        <v>Y</v>
      </c>
      <c r="AG280" s="99" t="str">
        <f>IF(T280="","",IF(AB280&lt;=Control!$D$10,"Y","N"))</f>
        <v>Y</v>
      </c>
      <c r="AI280" s="110" t="str">
        <f>IF(X280="","",IF(X280&gt;=Control!$D$9,"Y","N"))</f>
        <v>N</v>
      </c>
      <c r="AK280" s="40" t="str">
        <f>IFERROR(INDEX(Assumptions!$D$92:$D$115,MATCH(C280,Assumptions!$B$92:$B$115,0)),"Low")</f>
        <v>High</v>
      </c>
    </row>
    <row r="281" spans="2:37" x14ac:dyDescent="0.2">
      <c r="B281" s="62">
        <v>278</v>
      </c>
      <c r="C281" s="63" t="s">
        <v>166</v>
      </c>
      <c r="D281" s="63" t="s">
        <v>2122</v>
      </c>
      <c r="E281" s="62">
        <f>SUM(G281:I281)</f>
        <v>0</v>
      </c>
      <c r="F281" s="71">
        <f>SUMIFS('CBG Plants'!N:N,'CBG Plants'!F:F,D281,'CBG Plants'!L:L,"Completed")
+SUMIFS('CBG Plants'!N:N,'CBG Plants'!F:F,D281,'CBG Plants'!L:L,"Functional")+SUMIFS('CBG Plants'!N:N,'CBG Plants'!F:F,D281,'CBG Plants'!L:L,"Under Construction")+SUMIFS('CBG Plants'!N:N,'CBG Plants'!F:F,D281,'CBG Plants'!L:L,"Yet to start construction")</f>
        <v>0</v>
      </c>
      <c r="G281" s="62">
        <f>COUNTIFS('CBG Plants'!F:F,D281,'CBG Plants'!L:L,"Completed")
+COUNTIFS('CBG Plants'!F:F,D281,'CBG Plants'!L:L,"Functional")</f>
        <v>0</v>
      </c>
      <c r="H281" s="62">
        <f>COUNTIFS('CBG Plants'!F:F,D281,'CBG Plants'!L:L,"Under Construction")</f>
        <v>0</v>
      </c>
      <c r="I281" s="62">
        <f>COUNTIFS('CBG Plants'!F:F,D281,'CBG Plants'!L:L,"Yet to start construction")</f>
        <v>0</v>
      </c>
      <c r="J281" s="63"/>
      <c r="K281" s="63"/>
      <c r="L281" s="63"/>
      <c r="M281" s="62">
        <f t="shared" si="8"/>
        <v>58.95</v>
      </c>
      <c r="N281" s="62">
        <f t="shared" si="9"/>
        <v>58.95</v>
      </c>
      <c r="O281" s="62">
        <v>58.95</v>
      </c>
      <c r="P281" s="62">
        <v>0</v>
      </c>
      <c r="Q281" s="62">
        <v>0</v>
      </c>
      <c r="R281" s="62">
        <f>IFERROR(U281-F281,"")</f>
        <v>1.4474517</v>
      </c>
      <c r="S281" s="62">
        <f>IFERROR(T281*Assumptions!$C$4,"")</f>
        <v>47.5</v>
      </c>
      <c r="T281" s="62">
        <v>19</v>
      </c>
      <c r="U281" s="62">
        <f>IFERROR(S281*Assumptions!$C$5,"")+IFERROR(V281*Assumptions!$C$8*Assumptions!$C$5,"")</f>
        <v>1.4474517</v>
      </c>
      <c r="V281" s="62">
        <v>2234</v>
      </c>
      <c r="W281" s="62">
        <f>IFERROR(ROUND(T281*(1+Assumptions!$C$7)^5,0),"")</f>
        <v>58</v>
      </c>
      <c r="X281" s="62">
        <f>IFERROR(ROUND(W281*Assumptions!$C$4*Assumptions!$C$6,4),"")+IFERROR(ROUND(Y281*Assumptions!$C$8*Assumptions!$C$6,4),"") - F281</f>
        <v>7.3642000000000003</v>
      </c>
      <c r="Y281" s="62">
        <f>IFERROR(ROUND(V281*(1+Assumptions!$C$7)^5,0),"")</f>
        <v>6818</v>
      </c>
      <c r="Z281" s="63" t="s">
        <v>153</v>
      </c>
      <c r="AA281" s="63" t="s">
        <v>167</v>
      </c>
      <c r="AB281" s="62">
        <v>66.900000000000006</v>
      </c>
      <c r="AC281" s="62">
        <v>35</v>
      </c>
      <c r="AD281">
        <v>0</v>
      </c>
      <c r="AE281" s="99" t="str">
        <f>IF(R281="","",IF(R281&gt;=Control!$D$4,"Y","N"))</f>
        <v>N</v>
      </c>
      <c r="AF281" s="99" t="str">
        <f>IF(S281="","",IF(M281&gt;=Control!$D$5,"Y","N"))</f>
        <v>Y</v>
      </c>
      <c r="AG281" s="99" t="str">
        <f>IF(T281="","",IF(AB281&lt;=Control!$D$10,"Y","N"))</f>
        <v>Y</v>
      </c>
      <c r="AI281" s="110" t="str">
        <f>IF(X281="","",IF(X281&gt;=Control!$D$9,"Y","N"))</f>
        <v>N</v>
      </c>
      <c r="AK281" s="40" t="str">
        <f>IFERROR(INDEX(Assumptions!$D$92:$D$115,MATCH(C281,Assumptions!$B$92:$B$115,0)),"Low")</f>
        <v>High</v>
      </c>
    </row>
    <row r="282" spans="2:37" x14ac:dyDescent="0.2">
      <c r="B282" s="62">
        <v>279</v>
      </c>
      <c r="C282" s="63" t="s">
        <v>166</v>
      </c>
      <c r="D282" s="63" t="s">
        <v>3038</v>
      </c>
      <c r="E282" s="62">
        <f>SUM(G282:I282)</f>
        <v>1</v>
      </c>
      <c r="F282" s="71">
        <f>SUMIFS('CBG Plants'!N:N,'CBG Plants'!F:F,D282,'CBG Plants'!L:L,"Completed")
+SUMIFS('CBG Plants'!N:N,'CBG Plants'!F:F,D282,'CBG Plants'!L:L,"Functional")+SUMIFS('CBG Plants'!N:N,'CBG Plants'!F:F,D282,'CBG Plants'!L:L,"Under Construction")+SUMIFS('CBG Plants'!N:N,'CBG Plants'!F:F,D282,'CBG Plants'!L:L,"Yet to start construction")</f>
        <v>2.5</v>
      </c>
      <c r="G282" s="62">
        <f>COUNTIFS('CBG Plants'!F:F,D282,'CBG Plants'!L:L,"Completed")
+COUNTIFS('CBG Plants'!F:F,D282,'CBG Plants'!L:L,"Functional")</f>
        <v>0</v>
      </c>
      <c r="H282" s="62">
        <f>COUNTIFS('CBG Plants'!F:F,D282,'CBG Plants'!L:L,"Under Construction")</f>
        <v>0</v>
      </c>
      <c r="I282" s="62">
        <f>COUNTIFS('CBG Plants'!F:F,D282,'CBG Plants'!L:L,"Yet to start construction")</f>
        <v>1</v>
      </c>
      <c r="J282" s="63" t="s">
        <v>3039</v>
      </c>
      <c r="K282" s="63"/>
      <c r="L282" s="63"/>
      <c r="M282" s="62">
        <f t="shared" si="8"/>
        <v>142.76999999999998</v>
      </c>
      <c r="N282" s="62">
        <f t="shared" si="9"/>
        <v>142.76999999999998</v>
      </c>
      <c r="O282" s="62">
        <v>131.85</v>
      </c>
      <c r="P282" s="62">
        <v>10.92</v>
      </c>
      <c r="Q282" s="62">
        <v>0</v>
      </c>
      <c r="R282" s="62">
        <f>IFERROR(U282-F282,"")</f>
        <v>-2.5</v>
      </c>
      <c r="S282" s="62">
        <f>IFERROR(T282*Assumptions!$C$4,"")</f>
        <v>0</v>
      </c>
      <c r="T282" s="62">
        <v>0</v>
      </c>
      <c r="U282" s="62">
        <f>IFERROR(S282*Assumptions!$C$5,"")+IFERROR(V282*Assumptions!$C$8*Assumptions!$C$5,"")</f>
        <v>0</v>
      </c>
      <c r="V282" s="62">
        <v>0</v>
      </c>
      <c r="W282" s="62">
        <f>IFERROR(ROUND(T282*(1+Assumptions!$C$7)^5,0),"")</f>
        <v>0</v>
      </c>
      <c r="X282" s="62">
        <f>IFERROR(ROUND(W282*Assumptions!$C$4*Assumptions!$C$6,4),"")+IFERROR(ROUND(Y282*Assumptions!$C$8*Assumptions!$C$6,4),"") - F282</f>
        <v>-2.5</v>
      </c>
      <c r="Y282" s="62">
        <f>IFERROR(ROUND(V282*(1+Assumptions!$C$7)^5,0),"")</f>
        <v>0</v>
      </c>
      <c r="Z282" s="63" t="s">
        <v>153</v>
      </c>
      <c r="AA282" s="63" t="s">
        <v>167</v>
      </c>
      <c r="AB282" s="62">
        <v>4.7</v>
      </c>
      <c r="AC282" s="62">
        <v>35</v>
      </c>
      <c r="AD282">
        <v>0</v>
      </c>
      <c r="AE282" s="99" t="str">
        <f>IF(R282="","",IF(R282&gt;=Control!$D$4,"Y","N"))</f>
        <v>N</v>
      </c>
      <c r="AF282" s="99" t="str">
        <f>IF(S282="","",IF(M282&gt;=Control!$D$5,"Y","N"))</f>
        <v>Y</v>
      </c>
      <c r="AG282" s="99" t="str">
        <f>IF(T282="","",IF(AB282&lt;=Control!$D$10,"Y","N"))</f>
        <v>Y</v>
      </c>
      <c r="AI282" s="110" t="str">
        <f>IF(X282="","",IF(X282&gt;=Control!$D$9,"Y","N"))</f>
        <v>N</v>
      </c>
      <c r="AK282" s="40" t="str">
        <f>IFERROR(INDEX(Assumptions!$D$92:$D$115,MATCH(C282,Assumptions!$B$92:$B$115,0)),"Low")</f>
        <v>High</v>
      </c>
    </row>
    <row r="283" spans="2:37" x14ac:dyDescent="0.2">
      <c r="B283" s="62">
        <v>280</v>
      </c>
      <c r="C283" s="63" t="s">
        <v>166</v>
      </c>
      <c r="D283" s="63" t="s">
        <v>2123</v>
      </c>
      <c r="E283" s="62">
        <f>SUM(G283:I283)</f>
        <v>4</v>
      </c>
      <c r="F283" s="71">
        <f>SUMIFS('CBG Plants'!N:N,'CBG Plants'!F:F,D283,'CBG Plants'!L:L,"Completed")
+SUMIFS('CBG Plants'!N:N,'CBG Plants'!F:F,D283,'CBG Plants'!L:L,"Functional")+SUMIFS('CBG Plants'!N:N,'CBG Plants'!F:F,D283,'CBG Plants'!L:L,"Under Construction")+SUMIFS('CBG Plants'!N:N,'CBG Plants'!F:F,D283,'CBG Plants'!L:L,"Yet to start construction")</f>
        <v>12.3</v>
      </c>
      <c r="G283" s="62">
        <f>COUNTIFS('CBG Plants'!F:F,D283,'CBG Plants'!L:L,"Completed")
+COUNTIFS('CBG Plants'!F:F,D283,'CBG Plants'!L:L,"Functional")</f>
        <v>0</v>
      </c>
      <c r="H283" s="62">
        <f>COUNTIFS('CBG Plants'!F:F,D283,'CBG Plants'!L:L,"Under Construction")</f>
        <v>0</v>
      </c>
      <c r="I283" s="62">
        <f>COUNTIFS('CBG Plants'!F:F,D283,'CBG Plants'!L:L,"Yet to start construction")</f>
        <v>4</v>
      </c>
      <c r="J283" s="63" t="s">
        <v>3040</v>
      </c>
      <c r="K283" s="63" t="s">
        <v>3041</v>
      </c>
      <c r="L283" s="63" t="s">
        <v>3042</v>
      </c>
      <c r="M283" s="62">
        <f t="shared" si="8"/>
        <v>234.36</v>
      </c>
      <c r="N283" s="62">
        <f t="shared" si="9"/>
        <v>234.36</v>
      </c>
      <c r="O283" s="62">
        <v>189</v>
      </c>
      <c r="P283" s="62">
        <v>45.36</v>
      </c>
      <c r="Q283" s="62">
        <v>0</v>
      </c>
      <c r="R283" s="62">
        <f>IFERROR(U283-F283,"")</f>
        <v>-8.5003605000000011</v>
      </c>
      <c r="S283" s="62">
        <f>IFERROR(T283*Assumptions!$C$4,"")</f>
        <v>115</v>
      </c>
      <c r="T283" s="62">
        <v>46</v>
      </c>
      <c r="U283" s="62">
        <f>IFERROR(S283*Assumptions!$C$5,"")+IFERROR(V283*Assumptions!$C$8*Assumptions!$C$5,"")</f>
        <v>3.7996394999999996</v>
      </c>
      <c r="V283" s="62">
        <v>34790</v>
      </c>
      <c r="W283" s="62">
        <f>IFERROR(ROUND(T283*(1+Assumptions!$C$7)^5,0),"")</f>
        <v>140</v>
      </c>
      <c r="X283" s="62">
        <f>IFERROR(ROUND(W283*Assumptions!$C$4*Assumptions!$C$6,4),"")+IFERROR(ROUND(Y283*Assumptions!$C$8*Assumptions!$C$6,4),"") - F283</f>
        <v>6.9784000000000006</v>
      </c>
      <c r="Y283" s="62">
        <f>IFERROR(ROUND(V283*(1+Assumptions!$C$7)^5,0),"")</f>
        <v>106171</v>
      </c>
      <c r="Z283" s="63" t="s">
        <v>153</v>
      </c>
      <c r="AA283" s="63" t="s">
        <v>167</v>
      </c>
      <c r="AB283" s="62">
        <v>33.700000000000003</v>
      </c>
      <c r="AC283" s="62">
        <v>35</v>
      </c>
      <c r="AD283">
        <v>0</v>
      </c>
      <c r="AE283" s="99" t="str">
        <f>IF(R283="","",IF(R283&gt;=Control!$D$4,"Y","N"))</f>
        <v>N</v>
      </c>
      <c r="AF283" s="99" t="str">
        <f>IF(S283="","",IF(M283&gt;=Control!$D$5,"Y","N"))</f>
        <v>Y</v>
      </c>
      <c r="AG283" s="99" t="str">
        <f>IF(T283="","",IF(AB283&lt;=Control!$D$10,"Y","N"))</f>
        <v>Y</v>
      </c>
      <c r="AI283" s="110" t="str">
        <f>IF(X283="","",IF(X283&gt;=Control!$D$9,"Y","N"))</f>
        <v>N</v>
      </c>
      <c r="AK283" s="40" t="str">
        <f>IFERROR(INDEX(Assumptions!$D$92:$D$115,MATCH(C283,Assumptions!$B$92:$B$115,0)),"Low")</f>
        <v>High</v>
      </c>
    </row>
    <row r="284" spans="2:37" x14ac:dyDescent="0.2">
      <c r="B284" s="62">
        <v>281</v>
      </c>
      <c r="C284" s="63" t="s">
        <v>166</v>
      </c>
      <c r="D284" s="63" t="s">
        <v>2124</v>
      </c>
      <c r="E284" s="62">
        <f>SUM(G284:I284)</f>
        <v>1</v>
      </c>
      <c r="F284" s="71">
        <f>SUMIFS('CBG Plants'!N:N,'CBG Plants'!F:F,D284,'CBG Plants'!L:L,"Completed")
+SUMIFS('CBG Plants'!N:N,'CBG Plants'!F:F,D284,'CBG Plants'!L:L,"Functional")+SUMIFS('CBG Plants'!N:N,'CBG Plants'!F:F,D284,'CBG Plants'!L:L,"Under Construction")+SUMIFS('CBG Plants'!N:N,'CBG Plants'!F:F,D284,'CBG Plants'!L:L,"Yet to start construction")</f>
        <v>2.5</v>
      </c>
      <c r="G284" s="62">
        <f>COUNTIFS('CBG Plants'!F:F,D284,'CBG Plants'!L:L,"Completed")
+COUNTIFS('CBG Plants'!F:F,D284,'CBG Plants'!L:L,"Functional")</f>
        <v>1</v>
      </c>
      <c r="H284" s="62">
        <f>COUNTIFS('CBG Plants'!F:F,D284,'CBG Plants'!L:L,"Under Construction")</f>
        <v>0</v>
      </c>
      <c r="I284" s="62">
        <f>COUNTIFS('CBG Plants'!F:F,D284,'CBG Plants'!L:L,"Yet to start construction")</f>
        <v>0</v>
      </c>
      <c r="J284" s="63" t="s">
        <v>3043</v>
      </c>
      <c r="K284" s="63"/>
      <c r="L284" s="63"/>
      <c r="M284" s="62">
        <f t="shared" si="8"/>
        <v>37.365000000000002</v>
      </c>
      <c r="N284" s="62">
        <f t="shared" si="9"/>
        <v>59.265000000000001</v>
      </c>
      <c r="O284" s="62">
        <v>30.6</v>
      </c>
      <c r="P284" s="62">
        <v>21.84</v>
      </c>
      <c r="Q284" s="62">
        <v>6.8250000000000002</v>
      </c>
      <c r="R284" s="62">
        <f>IFERROR(U284-F284,"")</f>
        <v>-1.59333685</v>
      </c>
      <c r="S284" s="62">
        <f>IFERROR(T284*Assumptions!$C$4,"")</f>
        <v>30</v>
      </c>
      <c r="T284" s="62">
        <v>12</v>
      </c>
      <c r="U284" s="62">
        <f>IFERROR(S284*Assumptions!$C$5,"")+IFERROR(V284*Assumptions!$C$8*Assumptions!$C$5,"")</f>
        <v>0.90666314999999986</v>
      </c>
      <c r="V284" s="62">
        <v>663</v>
      </c>
      <c r="W284" s="62">
        <f>IFERROR(ROUND(T284*(1+Assumptions!$C$7)^5,0),"")</f>
        <v>37</v>
      </c>
      <c r="X284" s="62">
        <f>IFERROR(ROUND(W284*Assumptions!$C$4*Assumptions!$C$6,4),"")+IFERROR(ROUND(Y284*Assumptions!$C$8*Assumptions!$C$6,4),"") - F284</f>
        <v>2.1589</v>
      </c>
      <c r="Y284" s="62">
        <f>IFERROR(ROUND(V284*(1+Assumptions!$C$7)^5,0),"")</f>
        <v>2023</v>
      </c>
      <c r="Z284" s="63" t="s">
        <v>153</v>
      </c>
      <c r="AA284" s="63" t="s">
        <v>167</v>
      </c>
      <c r="AB284" s="62">
        <v>209</v>
      </c>
      <c r="AC284" s="62">
        <v>35</v>
      </c>
      <c r="AD284">
        <v>60</v>
      </c>
      <c r="AE284" s="99" t="str">
        <f>IF(R284="","",IF(R284&gt;=Control!$D$4,"Y","N"))</f>
        <v>N</v>
      </c>
      <c r="AF284" s="99" t="str">
        <f>IF(S284="","",IF(M284&gt;=Control!$D$5,"Y","N"))</f>
        <v>N</v>
      </c>
      <c r="AG284" s="99" t="str">
        <f>IF(T284="","",IF(AB284&lt;=Control!$D$10,"Y","N"))</f>
        <v>Y</v>
      </c>
      <c r="AI284" s="110" t="str">
        <f>IF(X284="","",IF(X284&gt;=Control!$D$9,"Y","N"))</f>
        <v>N</v>
      </c>
      <c r="AK284" s="40" t="str">
        <f>IFERROR(INDEX(Assumptions!$D$92:$D$115,MATCH(C284,Assumptions!$B$92:$B$115,0)),"Low")</f>
        <v>High</v>
      </c>
    </row>
    <row r="285" spans="2:37" x14ac:dyDescent="0.2">
      <c r="B285" s="62">
        <v>282</v>
      </c>
      <c r="C285" s="63" t="s">
        <v>166</v>
      </c>
      <c r="D285" s="63" t="s">
        <v>2125</v>
      </c>
      <c r="E285" s="62">
        <f>SUM(G285:I285)</f>
        <v>4</v>
      </c>
      <c r="F285" s="71">
        <f>SUMIFS('CBG Plants'!N:N,'CBG Plants'!F:F,D285,'CBG Plants'!L:L,"Completed")
+SUMIFS('CBG Plants'!N:N,'CBG Plants'!F:F,D285,'CBG Plants'!L:L,"Functional")+SUMIFS('CBG Plants'!N:N,'CBG Plants'!F:F,D285,'CBG Plants'!L:L,"Under Construction")+SUMIFS('CBG Plants'!N:N,'CBG Plants'!F:F,D285,'CBG Plants'!L:L,"Yet to start construction")</f>
        <v>27.5</v>
      </c>
      <c r="G285" s="62">
        <f>COUNTIFS('CBG Plants'!F:F,D285,'CBG Plants'!L:L,"Completed")
+COUNTIFS('CBG Plants'!F:F,D285,'CBG Plants'!L:L,"Functional")</f>
        <v>1</v>
      </c>
      <c r="H285" s="62">
        <f>COUNTIFS('CBG Plants'!F:F,D285,'CBG Plants'!L:L,"Under Construction")</f>
        <v>1</v>
      </c>
      <c r="I285" s="62">
        <f>COUNTIFS('CBG Plants'!F:F,D285,'CBG Plants'!L:L,"Yet to start construction")</f>
        <v>2</v>
      </c>
      <c r="J285" s="63" t="s">
        <v>3044</v>
      </c>
      <c r="K285" s="63" t="s">
        <v>3045</v>
      </c>
      <c r="L285" s="63" t="s">
        <v>3046</v>
      </c>
      <c r="M285" s="62">
        <f t="shared" si="8"/>
        <v>235.48000000000002</v>
      </c>
      <c r="N285" s="62">
        <f t="shared" si="9"/>
        <v>280.74</v>
      </c>
      <c r="O285" s="62">
        <v>172.8</v>
      </c>
      <c r="P285" s="62">
        <v>107.94</v>
      </c>
      <c r="Q285" s="62">
        <v>0</v>
      </c>
      <c r="R285" s="62">
        <f>IFERROR(U285-F285,"")</f>
        <v>-25.895014549999999</v>
      </c>
      <c r="S285" s="62">
        <f>IFERROR(T285*Assumptions!$C$4,"")</f>
        <v>47.5</v>
      </c>
      <c r="T285" s="62">
        <v>19</v>
      </c>
      <c r="U285" s="62">
        <f>IFERROR(S285*Assumptions!$C$5,"")+IFERROR(V285*Assumptions!$C$8*Assumptions!$C$5,"")</f>
        <v>1.60498545</v>
      </c>
      <c r="V285" s="62">
        <v>17909</v>
      </c>
      <c r="W285" s="62">
        <f>IFERROR(ROUND(T285*(1+Assumptions!$C$7)^5,0),"")</f>
        <v>58</v>
      </c>
      <c r="X285" s="62">
        <f>IFERROR(ROUND(W285*Assumptions!$C$4*Assumptions!$C$6,4),"")+IFERROR(ROUND(Y285*Assumptions!$C$8*Assumptions!$C$6,4),"") - F285</f>
        <v>-19.334499999999998</v>
      </c>
      <c r="Y285" s="62">
        <f>IFERROR(ROUND(V285*(1+Assumptions!$C$7)^5,0),"")</f>
        <v>54654</v>
      </c>
      <c r="Z285" s="63" t="s">
        <v>153</v>
      </c>
      <c r="AA285" s="63" t="s">
        <v>167</v>
      </c>
      <c r="AB285" s="62">
        <v>82</v>
      </c>
      <c r="AC285" s="62">
        <v>35</v>
      </c>
      <c r="AD285">
        <v>124</v>
      </c>
      <c r="AE285" s="99" t="str">
        <f>IF(R285="","",IF(R285&gt;=Control!$D$4,"Y","N"))</f>
        <v>N</v>
      </c>
      <c r="AF285" s="99" t="str">
        <f>IF(S285="","",IF(M285&gt;=Control!$D$5,"Y","N"))</f>
        <v>Y</v>
      </c>
      <c r="AG285" s="99" t="str">
        <f>IF(T285="","",IF(AB285&lt;=Control!$D$10,"Y","N"))</f>
        <v>Y</v>
      </c>
      <c r="AI285" s="110" t="str">
        <f>IF(X285="","",IF(X285&gt;=Control!$D$9,"Y","N"))</f>
        <v>N</v>
      </c>
      <c r="AK285" s="40" t="str">
        <f>IFERROR(INDEX(Assumptions!$D$92:$D$115,MATCH(C285,Assumptions!$B$92:$B$115,0)),"Low")</f>
        <v>High</v>
      </c>
    </row>
    <row r="286" spans="2:37" x14ac:dyDescent="0.2">
      <c r="B286" s="62">
        <v>283</v>
      </c>
      <c r="C286" s="63" t="s">
        <v>166</v>
      </c>
      <c r="D286" s="63" t="s">
        <v>2126</v>
      </c>
      <c r="E286" s="62">
        <f>SUM(G286:I286)</f>
        <v>0</v>
      </c>
      <c r="F286" s="71">
        <f>SUMIFS('CBG Plants'!N:N,'CBG Plants'!F:F,D286,'CBG Plants'!L:L,"Completed")
+SUMIFS('CBG Plants'!N:N,'CBG Plants'!F:F,D286,'CBG Plants'!L:L,"Functional")+SUMIFS('CBG Plants'!N:N,'CBG Plants'!F:F,D286,'CBG Plants'!L:L,"Under Construction")+SUMIFS('CBG Plants'!N:N,'CBG Plants'!F:F,D286,'CBG Plants'!L:L,"Yet to start construction")</f>
        <v>0</v>
      </c>
      <c r="G286" s="62">
        <f>COUNTIFS('CBG Plants'!F:F,D286,'CBG Plants'!L:L,"Completed")
+COUNTIFS('CBG Plants'!F:F,D286,'CBG Plants'!L:L,"Functional")</f>
        <v>0</v>
      </c>
      <c r="H286" s="62">
        <f>COUNTIFS('CBG Plants'!F:F,D286,'CBG Plants'!L:L,"Under Construction")</f>
        <v>0</v>
      </c>
      <c r="I286" s="62">
        <f>COUNTIFS('CBG Plants'!F:F,D286,'CBG Plants'!L:L,"Yet to start construction")</f>
        <v>0</v>
      </c>
      <c r="J286" s="63"/>
      <c r="K286" s="63"/>
      <c r="L286" s="63"/>
      <c r="M286" s="62">
        <f t="shared" si="8"/>
        <v>68.16</v>
      </c>
      <c r="N286" s="62">
        <f t="shared" si="9"/>
        <v>68.16</v>
      </c>
      <c r="O286" s="62">
        <v>64.8</v>
      </c>
      <c r="P286" s="62">
        <v>3.36</v>
      </c>
      <c r="Q286" s="62">
        <v>0</v>
      </c>
      <c r="R286" s="62">
        <f>IFERROR(U286-F286,"")</f>
        <v>3.6887038499999996</v>
      </c>
      <c r="S286" s="62">
        <f>IFERROR(T286*Assumptions!$C$4,"")</f>
        <v>110</v>
      </c>
      <c r="T286" s="62">
        <v>44</v>
      </c>
      <c r="U286" s="62">
        <f>IFERROR(S286*Assumptions!$C$5,"")+IFERROR(V286*Assumptions!$C$8*Assumptions!$C$5,"")</f>
        <v>3.6887038499999996</v>
      </c>
      <c r="V286" s="62">
        <v>38677</v>
      </c>
      <c r="W286" s="62">
        <f>IFERROR(ROUND(T286*(1+Assumptions!$C$7)^5,0),"")</f>
        <v>134</v>
      </c>
      <c r="X286" s="62">
        <f>IFERROR(ROUND(W286*Assumptions!$C$4*Assumptions!$C$6,4),"")+IFERROR(ROUND(Y286*Assumptions!$C$8*Assumptions!$C$6,4),"") - F286</f>
        <v>18.7271</v>
      </c>
      <c r="Y286" s="62">
        <f>IFERROR(ROUND(V286*(1+Assumptions!$C$7)^5,0),"")</f>
        <v>118033</v>
      </c>
      <c r="Z286" s="63" t="s">
        <v>153</v>
      </c>
      <c r="AA286" s="63" t="s">
        <v>167</v>
      </c>
      <c r="AB286" s="62">
        <v>28.2</v>
      </c>
      <c r="AC286" s="62">
        <v>35</v>
      </c>
      <c r="AD286">
        <v>0</v>
      </c>
      <c r="AE286" s="99" t="str">
        <f>IF(R286="","",IF(R286&gt;=Control!$D$4,"Y","N"))</f>
        <v>Y</v>
      </c>
      <c r="AF286" s="99" t="str">
        <f>IF(S286="","",IF(M286&gt;=Control!$D$5,"Y","N"))</f>
        <v>Y</v>
      </c>
      <c r="AG286" s="99" t="str">
        <f>IF(T286="","",IF(AB286&lt;=Control!$D$10,"Y","N"))</f>
        <v>Y</v>
      </c>
      <c r="AI286" s="110" t="str">
        <f>IF(X286="","",IF(X286&gt;=Control!$D$9,"Y","N"))</f>
        <v>Y</v>
      </c>
      <c r="AK286" s="40" t="str">
        <f>IFERROR(INDEX(Assumptions!$D$92:$D$115,MATCH(C286,Assumptions!$B$92:$B$115,0)),"Low")</f>
        <v>High</v>
      </c>
    </row>
    <row r="287" spans="2:37" x14ac:dyDescent="0.2">
      <c r="B287" s="62">
        <v>284</v>
      </c>
      <c r="C287" s="63" t="s">
        <v>166</v>
      </c>
      <c r="D287" s="63" t="s">
        <v>2127</v>
      </c>
      <c r="E287" s="62">
        <f>SUM(G287:I287)</f>
        <v>3</v>
      </c>
      <c r="F287" s="71">
        <f>SUMIFS('CBG Plants'!N:N,'CBG Plants'!F:F,D287,'CBG Plants'!L:L,"Completed")
+SUMIFS('CBG Plants'!N:N,'CBG Plants'!F:F,D287,'CBG Plants'!L:L,"Functional")+SUMIFS('CBG Plants'!N:N,'CBG Plants'!F:F,D287,'CBG Plants'!L:L,"Under Construction")+SUMIFS('CBG Plants'!N:N,'CBG Plants'!F:F,D287,'CBG Plants'!L:L,"Yet to start construction")</f>
        <v>11.5</v>
      </c>
      <c r="G287" s="62">
        <f>COUNTIFS('CBG Plants'!F:F,D287,'CBG Plants'!L:L,"Completed")
+COUNTIFS('CBG Plants'!F:F,D287,'CBG Plants'!L:L,"Functional")</f>
        <v>2</v>
      </c>
      <c r="H287" s="62">
        <f>COUNTIFS('CBG Plants'!F:F,D287,'CBG Plants'!L:L,"Under Construction")</f>
        <v>0</v>
      </c>
      <c r="I287" s="62">
        <f>COUNTIFS('CBG Plants'!F:F,D287,'CBG Plants'!L:L,"Yet to start construction")</f>
        <v>1</v>
      </c>
      <c r="J287" s="63" t="s">
        <v>3047</v>
      </c>
      <c r="K287" s="63" t="s">
        <v>3048</v>
      </c>
      <c r="L287" s="63" t="s">
        <v>3049</v>
      </c>
      <c r="M287" s="62">
        <f t="shared" si="8"/>
        <v>192.89999999999998</v>
      </c>
      <c r="N287" s="62">
        <f t="shared" si="9"/>
        <v>291.45</v>
      </c>
      <c r="O287" s="62">
        <v>201.15</v>
      </c>
      <c r="P287" s="62">
        <v>90.3</v>
      </c>
      <c r="Q287" s="62">
        <v>0</v>
      </c>
      <c r="R287" s="62">
        <f>IFERROR(U287-F287,"")</f>
        <v>-8.8542103000000001</v>
      </c>
      <c r="S287" s="62">
        <f>IFERROR(T287*Assumptions!$C$4,"")</f>
        <v>82.5</v>
      </c>
      <c r="T287" s="62">
        <v>33</v>
      </c>
      <c r="U287" s="62">
        <f>IFERROR(S287*Assumptions!$C$5,"")+IFERROR(V287*Assumptions!$C$8*Assumptions!$C$5,"")</f>
        <v>2.6457896999999999</v>
      </c>
      <c r="V287" s="62">
        <v>16994</v>
      </c>
      <c r="W287" s="62">
        <f>IFERROR(ROUND(T287*(1+Assumptions!$C$7)^5,0),"")</f>
        <v>101</v>
      </c>
      <c r="X287" s="62">
        <f>IFERROR(ROUND(W287*Assumptions!$C$4*Assumptions!$C$6,4),"")+IFERROR(ROUND(Y287*Assumptions!$C$8*Assumptions!$C$6,4),"") - F287</f>
        <v>1.9937000000000005</v>
      </c>
      <c r="Y287" s="62">
        <f>IFERROR(ROUND(V287*(1+Assumptions!$C$7)^5,0),"")</f>
        <v>51862</v>
      </c>
      <c r="Z287" s="63" t="s">
        <v>153</v>
      </c>
      <c r="AA287" s="63" t="s">
        <v>167</v>
      </c>
      <c r="AB287" s="62">
        <v>21.3</v>
      </c>
      <c r="AC287" s="62">
        <v>35</v>
      </c>
      <c r="AD287">
        <v>270</v>
      </c>
      <c r="AE287" s="99" t="str">
        <f>IF(R287="","",IF(R287&gt;=Control!$D$4,"Y","N"))</f>
        <v>N</v>
      </c>
      <c r="AF287" s="99" t="str">
        <f>IF(S287="","",IF(M287&gt;=Control!$D$5,"Y","N"))</f>
        <v>Y</v>
      </c>
      <c r="AG287" s="99" t="str">
        <f>IF(T287="","",IF(AB287&lt;=Control!$D$10,"Y","N"))</f>
        <v>Y</v>
      </c>
      <c r="AI287" s="110" t="str">
        <f>IF(X287="","",IF(X287&gt;=Control!$D$9,"Y","N"))</f>
        <v>N</v>
      </c>
      <c r="AK287" s="40" t="str">
        <f>IFERROR(INDEX(Assumptions!$D$92:$D$115,MATCH(C287,Assumptions!$B$92:$B$115,0)),"Low")</f>
        <v>High</v>
      </c>
    </row>
    <row r="288" spans="2:37" x14ac:dyDescent="0.2">
      <c r="B288" s="62">
        <v>285</v>
      </c>
      <c r="C288" s="63" t="s">
        <v>166</v>
      </c>
      <c r="D288" s="63" t="s">
        <v>60</v>
      </c>
      <c r="E288" s="62">
        <f>SUM(G288:I288)</f>
        <v>6</v>
      </c>
      <c r="F288" s="71">
        <f>SUMIFS('CBG Plants'!N:N,'CBG Plants'!F:F,D288,'CBG Plants'!L:L,"Completed")
+SUMIFS('CBG Plants'!N:N,'CBG Plants'!F:F,D288,'CBG Plants'!L:L,"Functional")+SUMIFS('CBG Plants'!N:N,'CBG Plants'!F:F,D288,'CBG Plants'!L:L,"Under Construction")+SUMIFS('CBG Plants'!N:N,'CBG Plants'!F:F,D288,'CBG Plants'!L:L,"Yet to start construction")</f>
        <v>64.599999999999994</v>
      </c>
      <c r="G288" s="62">
        <f>COUNTIFS('CBG Plants'!F:F,D288,'CBG Plants'!L:L,"Completed")
+COUNTIFS('CBG Plants'!F:F,D288,'CBG Plants'!L:L,"Functional")</f>
        <v>1</v>
      </c>
      <c r="H288" s="62">
        <f>COUNTIFS('CBG Plants'!F:F,D288,'CBG Plants'!L:L,"Under Construction")</f>
        <v>0</v>
      </c>
      <c r="I288" s="62">
        <f>COUNTIFS('CBG Plants'!F:F,D288,'CBG Plants'!L:L,"Yet to start construction")</f>
        <v>5</v>
      </c>
      <c r="J288" s="63" t="s">
        <v>3050</v>
      </c>
      <c r="K288" s="63" t="s">
        <v>3051</v>
      </c>
      <c r="L288" s="63" t="s">
        <v>3052</v>
      </c>
      <c r="M288" s="62">
        <f t="shared" si="8"/>
        <v>826.21999999999991</v>
      </c>
      <c r="N288" s="62">
        <f t="shared" si="9"/>
        <v>844.46999999999991</v>
      </c>
      <c r="O288" s="62">
        <v>634.04999999999995</v>
      </c>
      <c r="P288" s="62">
        <v>210.42</v>
      </c>
      <c r="Q288" s="62">
        <v>0</v>
      </c>
      <c r="R288" s="62">
        <f>IFERROR(U288-F288,"")</f>
        <v>-63.382854699999996</v>
      </c>
      <c r="S288" s="62">
        <f>IFERROR(T288*Assumptions!$C$4,"")</f>
        <v>40</v>
      </c>
      <c r="T288" s="62">
        <v>16</v>
      </c>
      <c r="U288" s="62">
        <f>IFERROR(S288*Assumptions!$C$5,"")+IFERROR(V288*Assumptions!$C$8*Assumptions!$C$5,"")</f>
        <v>1.2171452999999999</v>
      </c>
      <c r="V288" s="62">
        <v>1706</v>
      </c>
      <c r="W288" s="62">
        <f>IFERROR(ROUND(T288*(1+Assumptions!$C$7)^5,0),"")</f>
        <v>49</v>
      </c>
      <c r="X288" s="62">
        <f>IFERROR(ROUND(W288*Assumptions!$C$4*Assumptions!$C$6,4),"")+IFERROR(ROUND(Y288*Assumptions!$C$8*Assumptions!$C$6,4),"") - F288</f>
        <v>-58.387799999999991</v>
      </c>
      <c r="Y288" s="62">
        <f>IFERROR(ROUND(V288*(1+Assumptions!$C$7)^5,0),"")</f>
        <v>5206</v>
      </c>
      <c r="Z288" s="63" t="s">
        <v>153</v>
      </c>
      <c r="AA288" s="63" t="s">
        <v>167</v>
      </c>
      <c r="AB288" s="62">
        <v>95</v>
      </c>
      <c r="AC288" s="62">
        <v>35</v>
      </c>
      <c r="AD288">
        <v>50</v>
      </c>
      <c r="AE288" s="99" t="str">
        <f>IF(R288="","",IF(R288&gt;=Control!$D$4,"Y","N"))</f>
        <v>N</v>
      </c>
      <c r="AF288" s="99" t="str">
        <f>IF(S288="","",IF(M288&gt;=Control!$D$5,"Y","N"))</f>
        <v>Y</v>
      </c>
      <c r="AG288" s="99" t="str">
        <f>IF(T288="","",IF(AB288&lt;=Control!$D$10,"Y","N"))</f>
        <v>Y</v>
      </c>
      <c r="AI288" s="110" t="str">
        <f>IF(X288="","",IF(X288&gt;=Control!$D$9,"Y","N"))</f>
        <v>N</v>
      </c>
      <c r="AK288" s="40" t="str">
        <f>IFERROR(INDEX(Assumptions!$D$92:$D$115,MATCH(C288,Assumptions!$B$92:$B$115,0)),"Low")</f>
        <v>High</v>
      </c>
    </row>
    <row r="289" spans="2:37" x14ac:dyDescent="0.2">
      <c r="B289" s="62">
        <v>286</v>
      </c>
      <c r="C289" s="63" t="s">
        <v>166</v>
      </c>
      <c r="D289" s="63" t="s">
        <v>287</v>
      </c>
      <c r="E289" s="62">
        <f>SUM(G289:I289)</f>
        <v>9</v>
      </c>
      <c r="F289" s="71">
        <f>SUMIFS('CBG Plants'!N:N,'CBG Plants'!F:F,D289,'CBG Plants'!L:L,"Completed")
+SUMIFS('CBG Plants'!N:N,'CBG Plants'!F:F,D289,'CBG Plants'!L:L,"Functional")+SUMIFS('CBG Plants'!N:N,'CBG Plants'!F:F,D289,'CBG Plants'!L:L,"Under Construction")+SUMIFS('CBG Plants'!N:N,'CBG Plants'!F:F,D289,'CBG Plants'!L:L,"Yet to start construction")</f>
        <v>37.299999999999997</v>
      </c>
      <c r="G289" s="62">
        <f>COUNTIFS('CBG Plants'!F:F,D289,'CBG Plants'!L:L,"Completed")
+COUNTIFS('CBG Plants'!F:F,D289,'CBG Plants'!L:L,"Functional")</f>
        <v>1</v>
      </c>
      <c r="H289" s="62">
        <f>COUNTIFS('CBG Plants'!F:F,D289,'CBG Plants'!L:L,"Under Construction")</f>
        <v>1</v>
      </c>
      <c r="I289" s="62">
        <f>COUNTIFS('CBG Plants'!F:F,D289,'CBG Plants'!L:L,"Yet to start construction")</f>
        <v>7</v>
      </c>
      <c r="J289" s="63" t="s">
        <v>3053</v>
      </c>
      <c r="K289" s="63" t="s">
        <v>3054</v>
      </c>
      <c r="L289" s="63" t="s">
        <v>3035</v>
      </c>
      <c r="M289" s="62">
        <f t="shared" si="8"/>
        <v>368.995</v>
      </c>
      <c r="N289" s="62">
        <f t="shared" si="9"/>
        <v>427.39499999999998</v>
      </c>
      <c r="O289" s="62">
        <v>279.45</v>
      </c>
      <c r="P289" s="62">
        <v>147.41999999999999</v>
      </c>
      <c r="Q289" s="62">
        <v>0.52500000000000002</v>
      </c>
      <c r="R289" s="62">
        <f>IFERROR(U289-F289,"")</f>
        <v>-32.675106700000001</v>
      </c>
      <c r="S289" s="62">
        <f>IFERROR(T289*Assumptions!$C$4,"")</f>
        <v>132.5</v>
      </c>
      <c r="T289" s="62">
        <v>53</v>
      </c>
      <c r="U289" s="62">
        <f>IFERROR(S289*Assumptions!$C$5,"")+IFERROR(V289*Assumptions!$C$8*Assumptions!$C$5,"")</f>
        <v>4.6248933000000001</v>
      </c>
      <c r="V289" s="62">
        <v>64666</v>
      </c>
      <c r="W289" s="62">
        <f>IFERROR(ROUND(T289*(1+Assumptions!$C$7)^5,0),"")</f>
        <v>162</v>
      </c>
      <c r="X289" s="62">
        <f>IFERROR(ROUND(W289*Assumptions!$C$4*Assumptions!$C$6,4),"")+IFERROR(ROUND(Y289*Assumptions!$C$8*Assumptions!$C$6,4),"") - F289</f>
        <v>-13.744499999999999</v>
      </c>
      <c r="Y289" s="62">
        <f>IFERROR(ROUND(V289*(1+Assumptions!$C$7)^5,0),"")</f>
        <v>197345</v>
      </c>
      <c r="Z289" s="63" t="s">
        <v>153</v>
      </c>
      <c r="AA289" s="63" t="s">
        <v>167</v>
      </c>
      <c r="AB289" s="62">
        <v>53.1</v>
      </c>
      <c r="AC289" s="62">
        <v>35</v>
      </c>
      <c r="AD289">
        <v>160</v>
      </c>
      <c r="AE289" s="99" t="str">
        <f>IF(R289="","",IF(R289&gt;=Control!$D$4,"Y","N"))</f>
        <v>N</v>
      </c>
      <c r="AF289" s="99" t="str">
        <f>IF(S289="","",IF(M289&gt;=Control!$D$5,"Y","N"))</f>
        <v>Y</v>
      </c>
      <c r="AG289" s="99" t="str">
        <f>IF(T289="","",IF(AB289&lt;=Control!$D$10,"Y","N"))</f>
        <v>Y</v>
      </c>
      <c r="AI289" s="110" t="str">
        <f>IF(X289="","",IF(X289&gt;=Control!$D$9,"Y","N"))</f>
        <v>N</v>
      </c>
      <c r="AK289" s="40" t="str">
        <f>IFERROR(INDEX(Assumptions!$D$92:$D$115,MATCH(C289,Assumptions!$B$92:$B$115,0)),"Low")</f>
        <v>High</v>
      </c>
    </row>
    <row r="290" spans="2:37" x14ac:dyDescent="0.2">
      <c r="B290" s="62">
        <v>287</v>
      </c>
      <c r="C290" s="63" t="s">
        <v>166</v>
      </c>
      <c r="D290" s="63" t="s">
        <v>2128</v>
      </c>
      <c r="E290" s="62">
        <f>SUM(G290:I290)</f>
        <v>4</v>
      </c>
      <c r="F290" s="71">
        <f>SUMIFS('CBG Plants'!N:N,'CBG Plants'!F:F,D290,'CBG Plants'!L:L,"Completed")
+SUMIFS('CBG Plants'!N:N,'CBG Plants'!F:F,D290,'CBG Plants'!L:L,"Functional")+SUMIFS('CBG Plants'!N:N,'CBG Plants'!F:F,D290,'CBG Plants'!L:L,"Under Construction")+SUMIFS('CBG Plants'!N:N,'CBG Plants'!F:F,D290,'CBG Plants'!L:L,"Yet to start construction")</f>
        <v>28.700000000000003</v>
      </c>
      <c r="G290" s="62">
        <f>COUNTIFS('CBG Plants'!F:F,D290,'CBG Plants'!L:L,"Completed")
+COUNTIFS('CBG Plants'!F:F,D290,'CBG Plants'!L:L,"Functional")</f>
        <v>1</v>
      </c>
      <c r="H290" s="62">
        <f>COUNTIFS('CBG Plants'!F:F,D290,'CBG Plants'!L:L,"Under Construction")</f>
        <v>0</v>
      </c>
      <c r="I290" s="62">
        <f>COUNTIFS('CBG Plants'!F:F,D290,'CBG Plants'!L:L,"Yet to start construction")</f>
        <v>3</v>
      </c>
      <c r="J290" s="63" t="s">
        <v>3055</v>
      </c>
      <c r="K290" s="63" t="s">
        <v>3056</v>
      </c>
      <c r="L290" s="63" t="s">
        <v>3057</v>
      </c>
      <c r="M290" s="62">
        <f t="shared" si="8"/>
        <v>299.29999999999995</v>
      </c>
      <c r="N290" s="62">
        <f t="shared" si="9"/>
        <v>372.29999999999995</v>
      </c>
      <c r="O290" s="62">
        <v>223.2</v>
      </c>
      <c r="P290" s="62">
        <v>149.1</v>
      </c>
      <c r="Q290" s="62">
        <v>0</v>
      </c>
      <c r="R290" s="62">
        <f>IFERROR(U290-F290,"")</f>
        <v>-27.455626100000003</v>
      </c>
      <c r="S290" s="62">
        <f>IFERROR(T290*Assumptions!$C$4,"")</f>
        <v>37.5</v>
      </c>
      <c r="T290" s="62">
        <v>15</v>
      </c>
      <c r="U290" s="62">
        <f>IFERROR(S290*Assumptions!$C$5,"")+IFERROR(V290*Assumptions!$C$8*Assumptions!$C$5,"")</f>
        <v>1.2443739</v>
      </c>
      <c r="V290" s="62">
        <v>11878</v>
      </c>
      <c r="W290" s="62">
        <f>IFERROR(ROUND(T290*(1+Assumptions!$C$7)^5,0),"")</f>
        <v>46</v>
      </c>
      <c r="X290" s="62">
        <f>IFERROR(ROUND(W290*Assumptions!$C$4*Assumptions!$C$6,4),"")+IFERROR(ROUND(Y290*Assumptions!$C$8*Assumptions!$C$6,4),"") - F290</f>
        <v>-22.342800000000004</v>
      </c>
      <c r="Y290" s="62">
        <f>IFERROR(ROUND(V290*(1+Assumptions!$C$7)^5,0),"")</f>
        <v>36249</v>
      </c>
      <c r="Z290" s="63" t="s">
        <v>153</v>
      </c>
      <c r="AA290" s="63" t="s">
        <v>167</v>
      </c>
      <c r="AB290" s="62">
        <v>184.8</v>
      </c>
      <c r="AC290" s="62">
        <v>35</v>
      </c>
      <c r="AD290">
        <v>200</v>
      </c>
      <c r="AE290" s="99" t="str">
        <f>IF(R290="","",IF(R290&gt;=Control!$D$4,"Y","N"))</f>
        <v>N</v>
      </c>
      <c r="AF290" s="99" t="str">
        <f>IF(S290="","",IF(M290&gt;=Control!$D$5,"Y","N"))</f>
        <v>Y</v>
      </c>
      <c r="AG290" s="99" t="str">
        <f>IF(T290="","",IF(AB290&lt;=Control!$D$10,"Y","N"))</f>
        <v>Y</v>
      </c>
      <c r="AI290" s="110" t="str">
        <f>IF(X290="","",IF(X290&gt;=Control!$D$9,"Y","N"))</f>
        <v>N</v>
      </c>
      <c r="AK290" s="40" t="str">
        <f>IFERROR(INDEX(Assumptions!$D$92:$D$115,MATCH(C290,Assumptions!$B$92:$B$115,0)),"Low")</f>
        <v>High</v>
      </c>
    </row>
    <row r="291" spans="2:37" x14ac:dyDescent="0.2">
      <c r="B291">
        <v>288</v>
      </c>
      <c r="C291" t="s">
        <v>168</v>
      </c>
      <c r="D291" t="s">
        <v>2154</v>
      </c>
      <c r="E291" s="62">
        <f>SUM(G291:I291)</f>
        <v>0</v>
      </c>
      <c r="F291" s="71">
        <f>SUMIFS('CBG Plants'!N:N,'CBG Plants'!F:F,D291,'CBG Plants'!L:L,"Completed")
+SUMIFS('CBG Plants'!N:N,'CBG Plants'!F:F,D291,'CBG Plants'!L:L,"Functional")+SUMIFS('CBG Plants'!N:N,'CBG Plants'!F:F,D291,'CBG Plants'!L:L,"Under Construction")+SUMIFS('CBG Plants'!N:N,'CBG Plants'!F:F,D291,'CBG Plants'!L:L,"Yet to start construction")</f>
        <v>0</v>
      </c>
      <c r="G291" s="62">
        <f>COUNTIFS('CBG Plants'!F:F,D291,'CBG Plants'!L:L,"Completed")
+COUNTIFS('CBG Plants'!F:F,D291,'CBG Plants'!L:L,"Functional")</f>
        <v>0</v>
      </c>
      <c r="H291" s="62">
        <f>COUNTIFS('CBG Plants'!F:F,D291,'CBG Plants'!L:L,"Under Construction")</f>
        <v>0</v>
      </c>
      <c r="I291" s="62">
        <f>COUNTIFS('CBG Plants'!F:F,D291,'CBG Plants'!L:L,"Yet to start construction")</f>
        <v>0</v>
      </c>
      <c r="M291" s="72">
        <f t="shared" si="8"/>
        <v>78.015000000000001</v>
      </c>
      <c r="N291" s="72">
        <f t="shared" si="9"/>
        <v>78.015000000000001</v>
      </c>
      <c r="O291" s="72">
        <v>0</v>
      </c>
      <c r="P291" s="72">
        <v>76.44</v>
      </c>
      <c r="Q291" s="72">
        <v>1.575</v>
      </c>
      <c r="R291" s="62">
        <f>IFERROR(U291-F291,"")</f>
        <v>0.15</v>
      </c>
      <c r="S291" s="72">
        <f>IFERROR(T291*Assumptions!$C$4,"")</f>
        <v>5</v>
      </c>
      <c r="T291" s="72">
        <v>2</v>
      </c>
      <c r="U291" s="62">
        <f>IFERROR(S291*Assumptions!$C$5,"")+IFERROR(V291*Assumptions!$C$8*Assumptions!$C$5,"")</f>
        <v>0.15</v>
      </c>
      <c r="V291" s="72">
        <v>0</v>
      </c>
      <c r="W291" s="72">
        <f>IFERROR(ROUND(T291*(1+Assumptions!$C$7)^5,0),"")</f>
        <v>6</v>
      </c>
      <c r="X291" s="62">
        <f>IFERROR(ROUND(W291*Assumptions!$C$4*Assumptions!$C$6,4),"")+IFERROR(ROUND(Y291*Assumptions!$C$8*Assumptions!$C$6,4),"") - F291</f>
        <v>0.75</v>
      </c>
      <c r="Y291" s="62">
        <f>IFERROR(ROUND(V291*(1+Assumptions!$C$7)^5,0),"")</f>
        <v>0</v>
      </c>
      <c r="Z291" t="s">
        <v>153</v>
      </c>
      <c r="AA291" t="s">
        <v>169</v>
      </c>
      <c r="AB291" s="72">
        <v>343.9</v>
      </c>
      <c r="AC291" s="72">
        <v>2.4</v>
      </c>
      <c r="AD291">
        <v>0</v>
      </c>
      <c r="AE291" s="99" t="str">
        <f>IF(R291="","",IF(R291&gt;=Control!$D$4,"Y","N"))</f>
        <v>N</v>
      </c>
      <c r="AF291" s="99" t="str">
        <f>IF(S291="","",IF(M291&gt;=Control!$D$5,"Y","N"))</f>
        <v>Y</v>
      </c>
      <c r="AG291" s="99" t="str">
        <f>IF(T291="","",IF(AB291&lt;=Control!$D$10,"Y","N"))</f>
        <v>Y</v>
      </c>
      <c r="AI291" s="110" t="str">
        <f>IF(X291="","",IF(X291&gt;=Control!$D$9,"Y","N"))</f>
        <v>N</v>
      </c>
      <c r="AK291" s="40" t="str">
        <f>IFERROR(INDEX(Assumptions!$D$92:$D$115,MATCH(C291,Assumptions!$B$92:$B$115,0)),"Low")</f>
        <v>Low</v>
      </c>
    </row>
    <row r="292" spans="2:37" x14ac:dyDescent="0.2">
      <c r="B292">
        <v>289</v>
      </c>
      <c r="C292" t="s">
        <v>168</v>
      </c>
      <c r="D292" t="s">
        <v>2156</v>
      </c>
      <c r="E292" s="62">
        <f>SUM(G292:I292)</f>
        <v>0</v>
      </c>
      <c r="F292" s="71">
        <f>SUMIFS('CBG Plants'!N:N,'CBG Plants'!F:F,D292,'CBG Plants'!L:L,"Completed")
+SUMIFS('CBG Plants'!N:N,'CBG Plants'!F:F,D292,'CBG Plants'!L:L,"Functional")+SUMIFS('CBG Plants'!N:N,'CBG Plants'!F:F,D292,'CBG Plants'!L:L,"Under Construction")+SUMIFS('CBG Plants'!N:N,'CBG Plants'!F:F,D292,'CBG Plants'!L:L,"Yet to start construction")</f>
        <v>0</v>
      </c>
      <c r="G292" s="62">
        <f>COUNTIFS('CBG Plants'!F:F,D292,'CBG Plants'!L:L,"Completed")
+COUNTIFS('CBG Plants'!F:F,D292,'CBG Plants'!L:L,"Functional")</f>
        <v>0</v>
      </c>
      <c r="H292" s="62">
        <f>COUNTIFS('CBG Plants'!F:F,D292,'CBG Plants'!L:L,"Under Construction")</f>
        <v>0</v>
      </c>
      <c r="I292" s="62">
        <f>COUNTIFS('CBG Plants'!F:F,D292,'CBG Plants'!L:L,"Yet to start construction")</f>
        <v>0</v>
      </c>
      <c r="M292" s="72">
        <f t="shared" si="8"/>
        <v>116.79</v>
      </c>
      <c r="N292" s="72">
        <f t="shared" si="9"/>
        <v>116.79</v>
      </c>
      <c r="O292" s="72">
        <v>0.45</v>
      </c>
      <c r="P292" s="72">
        <v>107.94</v>
      </c>
      <c r="Q292" s="72">
        <v>8.4</v>
      </c>
      <c r="R292" s="62">
        <f>IFERROR(U292-F292,"")</f>
        <v>0.15</v>
      </c>
      <c r="S292" s="72">
        <f>IFERROR(T292*Assumptions!$C$4,"")</f>
        <v>5</v>
      </c>
      <c r="T292" s="72">
        <v>2</v>
      </c>
      <c r="U292" s="62">
        <f>IFERROR(S292*Assumptions!$C$5,"")+IFERROR(V292*Assumptions!$C$8*Assumptions!$C$5,"")</f>
        <v>0.15</v>
      </c>
      <c r="V292" s="72">
        <v>0</v>
      </c>
      <c r="W292" s="72">
        <f>IFERROR(ROUND(T292*(1+Assumptions!$C$7)^5,0),"")</f>
        <v>6</v>
      </c>
      <c r="X292" s="62">
        <f>IFERROR(ROUND(W292*Assumptions!$C$4*Assumptions!$C$6,4),"")+IFERROR(ROUND(Y292*Assumptions!$C$8*Assumptions!$C$6,4),"") - F292</f>
        <v>0.75</v>
      </c>
      <c r="Y292" s="62">
        <f>IFERROR(ROUND(V292*(1+Assumptions!$C$7)^5,0),"")</f>
        <v>0</v>
      </c>
      <c r="Z292" t="s">
        <v>153</v>
      </c>
      <c r="AA292" t="s">
        <v>169</v>
      </c>
      <c r="AB292" s="72">
        <v>373.8</v>
      </c>
      <c r="AC292" s="72">
        <v>2.4</v>
      </c>
      <c r="AD292">
        <v>0</v>
      </c>
      <c r="AE292" s="99" t="str">
        <f>IF(R292="","",IF(R292&gt;=Control!$D$4,"Y","N"))</f>
        <v>N</v>
      </c>
      <c r="AF292" s="99" t="str">
        <f>IF(S292="","",IF(M292&gt;=Control!$D$5,"Y","N"))</f>
        <v>Y</v>
      </c>
      <c r="AG292" s="99" t="str">
        <f>IF(T292="","",IF(AB292&lt;=Control!$D$10,"Y","N"))</f>
        <v>Y</v>
      </c>
      <c r="AI292" s="110" t="str">
        <f>IF(X292="","",IF(X292&gt;=Control!$D$9,"Y","N"))</f>
        <v>N</v>
      </c>
      <c r="AK292" s="40" t="str">
        <f>IFERROR(INDEX(Assumptions!$D$92:$D$115,MATCH(C292,Assumptions!$B$92:$B$115,0)),"Low")</f>
        <v>Low</v>
      </c>
    </row>
    <row r="293" spans="2:37" x14ac:dyDescent="0.2">
      <c r="B293">
        <v>290</v>
      </c>
      <c r="C293" t="s">
        <v>168</v>
      </c>
      <c r="D293" t="s">
        <v>3058</v>
      </c>
      <c r="E293" s="62">
        <f>SUM(G293:I293)</f>
        <v>1</v>
      </c>
      <c r="F293" s="71">
        <f>SUMIFS('CBG Plants'!N:N,'CBG Plants'!F:F,D293,'CBG Plants'!L:L,"Completed")
+SUMIFS('CBG Plants'!N:N,'CBG Plants'!F:F,D293,'CBG Plants'!L:L,"Functional")+SUMIFS('CBG Plants'!N:N,'CBG Plants'!F:F,D293,'CBG Plants'!L:L,"Under Construction")+SUMIFS('CBG Plants'!N:N,'CBG Plants'!F:F,D293,'CBG Plants'!L:L,"Yet to start construction")</f>
        <v>10</v>
      </c>
      <c r="G293" s="62">
        <f>COUNTIFS('CBG Plants'!F:F,D293,'CBG Plants'!L:L,"Completed")
+COUNTIFS('CBG Plants'!F:F,D293,'CBG Plants'!L:L,"Functional")</f>
        <v>0</v>
      </c>
      <c r="H293" s="62">
        <f>COUNTIFS('CBG Plants'!F:F,D293,'CBG Plants'!L:L,"Under Construction")</f>
        <v>1</v>
      </c>
      <c r="I293" s="62">
        <f>COUNTIFS('CBG Plants'!F:F,D293,'CBG Plants'!L:L,"Yet to start construction")</f>
        <v>0</v>
      </c>
      <c r="J293" t="s">
        <v>3059</v>
      </c>
      <c r="M293" s="72">
        <f t="shared" si="8"/>
        <v>48.825000000000003</v>
      </c>
      <c r="N293" s="72">
        <f t="shared" si="9"/>
        <v>48.825000000000003</v>
      </c>
      <c r="O293" s="72">
        <v>0</v>
      </c>
      <c r="P293" s="72">
        <v>44.1</v>
      </c>
      <c r="Q293" s="72">
        <v>4.7249999999999996</v>
      </c>
      <c r="R293" s="62">
        <f>IFERROR(U293-F293,"")</f>
        <v>-10</v>
      </c>
      <c r="S293" s="72">
        <f>IFERROR(T293*Assumptions!$C$4,"")</f>
        <v>0</v>
      </c>
      <c r="T293" s="72">
        <v>0</v>
      </c>
      <c r="U293" s="62">
        <f>IFERROR(S293*Assumptions!$C$5,"")+IFERROR(V293*Assumptions!$C$8*Assumptions!$C$5,"")</f>
        <v>0</v>
      </c>
      <c r="V293" s="72">
        <v>0</v>
      </c>
      <c r="W293" s="72">
        <f>IFERROR(ROUND(T293*(1+Assumptions!$C$7)^5,0),"")</f>
        <v>0</v>
      </c>
      <c r="X293" s="62">
        <f>IFERROR(ROUND(W293*Assumptions!$C$4*Assumptions!$C$6,4),"")+IFERROR(ROUND(Y293*Assumptions!$C$8*Assumptions!$C$6,4),"") - F293</f>
        <v>-10</v>
      </c>
      <c r="Y293" s="62">
        <f>IFERROR(ROUND(V293*(1+Assumptions!$C$7)^5,0),"")</f>
        <v>0</v>
      </c>
      <c r="Z293" t="s">
        <v>153</v>
      </c>
      <c r="AA293" t="s">
        <v>169</v>
      </c>
      <c r="AB293" s="72">
        <v>133</v>
      </c>
      <c r="AC293" s="72">
        <v>2.4</v>
      </c>
      <c r="AD293">
        <v>0</v>
      </c>
      <c r="AE293" s="99" t="str">
        <f>IF(R293="","",IF(R293&gt;=Control!$D$4,"Y","N"))</f>
        <v>N</v>
      </c>
      <c r="AF293" s="99" t="str">
        <f>IF(S293="","",IF(M293&gt;=Control!$D$5,"Y","N"))</f>
        <v>N</v>
      </c>
      <c r="AG293" s="99" t="str">
        <f>IF(T293="","",IF(AB293&lt;=Control!$D$10,"Y","N"))</f>
        <v>Y</v>
      </c>
      <c r="AI293" s="110" t="str">
        <f>IF(X293="","",IF(X293&gt;=Control!$D$9,"Y","N"))</f>
        <v>N</v>
      </c>
      <c r="AK293" s="40" t="str">
        <f>IFERROR(INDEX(Assumptions!$D$92:$D$115,MATCH(C293,Assumptions!$B$92:$B$115,0)),"Low")</f>
        <v>Low</v>
      </c>
    </row>
    <row r="294" spans="2:37" x14ac:dyDescent="0.2">
      <c r="B294">
        <v>291</v>
      </c>
      <c r="C294" t="s">
        <v>168</v>
      </c>
      <c r="D294" t="s">
        <v>2157</v>
      </c>
      <c r="E294" s="62">
        <f>SUM(G294:I294)</f>
        <v>0</v>
      </c>
      <c r="F294" s="71">
        <f>SUMIFS('CBG Plants'!N:N,'CBG Plants'!F:F,D294,'CBG Plants'!L:L,"Completed")
+SUMIFS('CBG Plants'!N:N,'CBG Plants'!F:F,D294,'CBG Plants'!L:L,"Functional")+SUMIFS('CBG Plants'!N:N,'CBG Plants'!F:F,D294,'CBG Plants'!L:L,"Under Construction")+SUMIFS('CBG Plants'!N:N,'CBG Plants'!F:F,D294,'CBG Plants'!L:L,"Yet to start construction")</f>
        <v>0</v>
      </c>
      <c r="G294" s="62">
        <f>COUNTIFS('CBG Plants'!F:F,D294,'CBG Plants'!L:L,"Completed")
+COUNTIFS('CBG Plants'!F:F,D294,'CBG Plants'!L:L,"Functional")</f>
        <v>0</v>
      </c>
      <c r="H294" s="62">
        <f>COUNTIFS('CBG Plants'!F:F,D294,'CBG Plants'!L:L,"Under Construction")</f>
        <v>0</v>
      </c>
      <c r="I294" s="62">
        <f>COUNTIFS('CBG Plants'!F:F,D294,'CBG Plants'!L:L,"Yet to start construction")</f>
        <v>0</v>
      </c>
      <c r="M294" s="72">
        <f t="shared" si="8"/>
        <v>75.705000000000013</v>
      </c>
      <c r="N294" s="72">
        <f t="shared" si="9"/>
        <v>75.705000000000013</v>
      </c>
      <c r="O294" s="72">
        <v>0</v>
      </c>
      <c r="P294" s="72">
        <v>64.680000000000007</v>
      </c>
      <c r="Q294" s="72">
        <v>11.025</v>
      </c>
      <c r="R294" s="62">
        <f>IFERROR(U294-F294,"")</f>
        <v>0.15</v>
      </c>
      <c r="S294" s="72">
        <f>IFERROR(T294*Assumptions!$C$4,"")</f>
        <v>5</v>
      </c>
      <c r="T294" s="72">
        <v>2</v>
      </c>
      <c r="U294" s="62">
        <f>IFERROR(S294*Assumptions!$C$5,"")+IFERROR(V294*Assumptions!$C$8*Assumptions!$C$5,"")</f>
        <v>0.15</v>
      </c>
      <c r="V294" s="72">
        <v>0</v>
      </c>
      <c r="W294" s="72">
        <f>IFERROR(ROUND(T294*(1+Assumptions!$C$7)^5,0),"")</f>
        <v>6</v>
      </c>
      <c r="X294" s="62">
        <f>IFERROR(ROUND(W294*Assumptions!$C$4*Assumptions!$C$6,4),"")+IFERROR(ROUND(Y294*Assumptions!$C$8*Assumptions!$C$6,4),"") - F294</f>
        <v>0.75</v>
      </c>
      <c r="Y294" s="62">
        <f>IFERROR(ROUND(V294*(1+Assumptions!$C$7)^5,0),"")</f>
        <v>0</v>
      </c>
      <c r="Z294" t="s">
        <v>153</v>
      </c>
      <c r="AA294" t="s">
        <v>169</v>
      </c>
      <c r="AB294" s="72">
        <v>407</v>
      </c>
      <c r="AC294" s="72">
        <v>2.4</v>
      </c>
      <c r="AD294">
        <v>0</v>
      </c>
      <c r="AE294" s="99" t="str">
        <f>IF(R294="","",IF(R294&gt;=Control!$D$4,"Y","N"))</f>
        <v>N</v>
      </c>
      <c r="AF294" s="99" t="str">
        <f>IF(S294="","",IF(M294&gt;=Control!$D$5,"Y","N"))</f>
        <v>Y</v>
      </c>
      <c r="AG294" s="99" t="str">
        <f>IF(T294="","",IF(AB294&lt;=Control!$D$10,"Y","N"))</f>
        <v>Y</v>
      </c>
      <c r="AI294" s="110" t="str">
        <f>IF(X294="","",IF(X294&gt;=Control!$D$9,"Y","N"))</f>
        <v>N</v>
      </c>
      <c r="AK294" s="40" t="str">
        <f>IFERROR(INDEX(Assumptions!$D$92:$D$115,MATCH(C294,Assumptions!$B$92:$B$115,0)),"Low")</f>
        <v>Low</v>
      </c>
    </row>
    <row r="295" spans="2:37" x14ac:dyDescent="0.2">
      <c r="B295">
        <v>292</v>
      </c>
      <c r="C295" t="s">
        <v>168</v>
      </c>
      <c r="D295" t="s">
        <v>2129</v>
      </c>
      <c r="E295" s="62">
        <f>SUM(G295:I295)</f>
        <v>0</v>
      </c>
      <c r="F295" s="71">
        <f>SUMIFS('CBG Plants'!N:N,'CBG Plants'!F:F,D295,'CBG Plants'!L:L,"Completed")
+SUMIFS('CBG Plants'!N:N,'CBG Plants'!F:F,D295,'CBG Plants'!L:L,"Functional")+SUMIFS('CBG Plants'!N:N,'CBG Plants'!F:F,D295,'CBG Plants'!L:L,"Under Construction")+SUMIFS('CBG Plants'!N:N,'CBG Plants'!F:F,D295,'CBG Plants'!L:L,"Yet to start construction")</f>
        <v>0</v>
      </c>
      <c r="G295" s="62">
        <f>COUNTIFS('CBG Plants'!F:F,D295,'CBG Plants'!L:L,"Completed")
+COUNTIFS('CBG Plants'!F:F,D295,'CBG Plants'!L:L,"Functional")</f>
        <v>0</v>
      </c>
      <c r="H295" s="62">
        <f>COUNTIFS('CBG Plants'!F:F,D295,'CBG Plants'!L:L,"Under Construction")</f>
        <v>0</v>
      </c>
      <c r="I295" s="62">
        <f>COUNTIFS('CBG Plants'!F:F,D295,'CBG Plants'!L:L,"Yet to start construction")</f>
        <v>0</v>
      </c>
      <c r="M295" s="72">
        <f t="shared" si="8"/>
        <v>60.164999999999999</v>
      </c>
      <c r="N295" s="72">
        <f t="shared" si="9"/>
        <v>60.164999999999999</v>
      </c>
      <c r="O295" s="72">
        <v>0</v>
      </c>
      <c r="P295" s="72">
        <v>59.64</v>
      </c>
      <c r="Q295" s="72">
        <v>0.52500000000000002</v>
      </c>
      <c r="R295" s="62">
        <f>IFERROR(U295-F295,"")</f>
        <v>8.8828799999999999E-2</v>
      </c>
      <c r="S295" s="72">
        <f>IFERROR(T295*Assumptions!$C$4,"")</f>
        <v>2.5</v>
      </c>
      <c r="T295" s="72">
        <v>1</v>
      </c>
      <c r="U295" s="62">
        <f>IFERROR(S295*Assumptions!$C$5,"")+IFERROR(V295*Assumptions!$C$8*Assumptions!$C$5,"")</f>
        <v>8.8828799999999999E-2</v>
      </c>
      <c r="V295" s="72">
        <v>1376</v>
      </c>
      <c r="W295" s="72">
        <f>IFERROR(ROUND(T295*(1+Assumptions!$C$7)^5,0),"")</f>
        <v>3</v>
      </c>
      <c r="X295" s="62">
        <f>IFERROR(ROUND(W295*Assumptions!$C$4*Assumptions!$C$6,4),"")+IFERROR(ROUND(Y295*Assumptions!$C$8*Assumptions!$C$6,4),"") - F295</f>
        <v>0.44530000000000003</v>
      </c>
      <c r="Y295" s="62">
        <f>IFERROR(ROUND(V295*(1+Assumptions!$C$7)^5,0),"")</f>
        <v>4199</v>
      </c>
      <c r="Z295" t="s">
        <v>153</v>
      </c>
      <c r="AA295" t="s">
        <v>169</v>
      </c>
      <c r="AB295" s="72">
        <v>299.8</v>
      </c>
      <c r="AC295" s="72">
        <v>2.4</v>
      </c>
      <c r="AD295">
        <v>0</v>
      </c>
      <c r="AE295" s="99" t="str">
        <f>IF(R295="","",IF(R295&gt;=Control!$D$4,"Y","N"))</f>
        <v>N</v>
      </c>
      <c r="AF295" s="99" t="str">
        <f>IF(S295="","",IF(M295&gt;=Control!$D$5,"Y","N"))</f>
        <v>Y</v>
      </c>
      <c r="AG295" s="99" t="str">
        <f>IF(T295="","",IF(AB295&lt;=Control!$D$10,"Y","N"))</f>
        <v>Y</v>
      </c>
      <c r="AI295" s="110" t="str">
        <f>IF(X295="","",IF(X295&gt;=Control!$D$9,"Y","N"))</f>
        <v>N</v>
      </c>
      <c r="AK295" s="40" t="str">
        <f>IFERROR(INDEX(Assumptions!$D$92:$D$115,MATCH(C295,Assumptions!$B$92:$B$115,0)),"Low")</f>
        <v>Low</v>
      </c>
    </row>
    <row r="296" spans="2:37" x14ac:dyDescent="0.2">
      <c r="B296">
        <v>293</v>
      </c>
      <c r="C296" t="s">
        <v>168</v>
      </c>
      <c r="D296" t="s">
        <v>3060</v>
      </c>
      <c r="E296" s="62">
        <f>SUM(G296:I296)</f>
        <v>0</v>
      </c>
      <c r="F296" s="71">
        <f>SUMIFS('CBG Plants'!N:N,'CBG Plants'!F:F,D296,'CBG Plants'!L:L,"Completed")
+SUMIFS('CBG Plants'!N:N,'CBG Plants'!F:F,D296,'CBG Plants'!L:L,"Functional")+SUMIFS('CBG Plants'!N:N,'CBG Plants'!F:F,D296,'CBG Plants'!L:L,"Under Construction")+SUMIFS('CBG Plants'!N:N,'CBG Plants'!F:F,D296,'CBG Plants'!L:L,"Yet to start construction")</f>
        <v>0</v>
      </c>
      <c r="G296" s="62">
        <f>COUNTIFS('CBG Plants'!F:F,D296,'CBG Plants'!L:L,"Completed")
+COUNTIFS('CBG Plants'!F:F,D296,'CBG Plants'!L:L,"Functional")</f>
        <v>0</v>
      </c>
      <c r="H296" s="62">
        <f>COUNTIFS('CBG Plants'!F:F,D296,'CBG Plants'!L:L,"Under Construction")</f>
        <v>0</v>
      </c>
      <c r="I296" s="62">
        <f>COUNTIFS('CBG Plants'!F:F,D296,'CBG Plants'!L:L,"Yet to start construction")</f>
        <v>0</v>
      </c>
      <c r="M296" s="72">
        <f t="shared" si="8"/>
        <v>26.88</v>
      </c>
      <c r="N296" s="72">
        <f t="shared" si="9"/>
        <v>26.88</v>
      </c>
      <c r="O296" s="72">
        <v>0</v>
      </c>
      <c r="P296" s="72">
        <v>26.88</v>
      </c>
      <c r="Q296" s="72">
        <v>0</v>
      </c>
      <c r="R296" s="62">
        <f>IFERROR(U296-F296,"")</f>
        <v>0</v>
      </c>
      <c r="S296" s="72">
        <f>IFERROR(T296*Assumptions!$C$4,"")</f>
        <v>0</v>
      </c>
      <c r="T296" s="72">
        <v>0</v>
      </c>
      <c r="U296" s="62">
        <f>IFERROR(S296*Assumptions!$C$5,"")+IFERROR(V296*Assumptions!$C$8*Assumptions!$C$5,"")</f>
        <v>0</v>
      </c>
      <c r="V296" s="72">
        <v>0</v>
      </c>
      <c r="W296" s="72">
        <f>IFERROR(ROUND(T296*(1+Assumptions!$C$7)^5,0),"")</f>
        <v>0</v>
      </c>
      <c r="X296" s="62">
        <f>IFERROR(ROUND(W296*Assumptions!$C$4*Assumptions!$C$6,4),"")+IFERROR(ROUND(Y296*Assumptions!$C$8*Assumptions!$C$6,4),"") - F296</f>
        <v>0</v>
      </c>
      <c r="Y296" s="62">
        <f>IFERROR(ROUND(V296*(1+Assumptions!$C$7)^5,0),"")</f>
        <v>0</v>
      </c>
      <c r="Z296" t="s">
        <v>153</v>
      </c>
      <c r="AA296" t="s">
        <v>169</v>
      </c>
      <c r="AB296" s="72">
        <v>33.200000000000003</v>
      </c>
      <c r="AC296" s="72">
        <v>2.4</v>
      </c>
      <c r="AD296">
        <v>0</v>
      </c>
      <c r="AE296" s="99" t="str">
        <f>IF(R296="","",IF(R296&gt;=Control!$D$4,"Y","N"))</f>
        <v>N</v>
      </c>
      <c r="AF296" s="99" t="str">
        <f>IF(S296="","",IF(M296&gt;=Control!$D$5,"Y","N"))</f>
        <v>N</v>
      </c>
      <c r="AG296" s="99" t="str">
        <f>IF(T296="","",IF(AB296&lt;=Control!$D$10,"Y","N"))</f>
        <v>Y</v>
      </c>
      <c r="AI296" s="110" t="str">
        <f>IF(X296="","",IF(X296&gt;=Control!$D$9,"Y","N"))</f>
        <v>N</v>
      </c>
      <c r="AK296" s="40" t="str">
        <f>IFERROR(INDEX(Assumptions!$D$92:$D$115,MATCH(C296,Assumptions!$B$92:$B$115,0)),"Low")</f>
        <v>Low</v>
      </c>
    </row>
    <row r="297" spans="2:37" x14ac:dyDescent="0.2">
      <c r="B297">
        <v>294</v>
      </c>
      <c r="C297" t="s">
        <v>168</v>
      </c>
      <c r="D297" t="s">
        <v>2158</v>
      </c>
      <c r="E297" s="62">
        <f>SUM(G297:I297)</f>
        <v>0</v>
      </c>
      <c r="F297" s="71">
        <f>SUMIFS('CBG Plants'!N:N,'CBG Plants'!F:F,D297,'CBG Plants'!L:L,"Completed")
+SUMIFS('CBG Plants'!N:N,'CBG Plants'!F:F,D297,'CBG Plants'!L:L,"Functional")+SUMIFS('CBG Plants'!N:N,'CBG Plants'!F:F,D297,'CBG Plants'!L:L,"Under Construction")+SUMIFS('CBG Plants'!N:N,'CBG Plants'!F:F,D297,'CBG Plants'!L:L,"Yet to start construction")</f>
        <v>0</v>
      </c>
      <c r="G297" s="62">
        <f>COUNTIFS('CBG Plants'!F:F,D297,'CBG Plants'!L:L,"Completed")
+COUNTIFS('CBG Plants'!F:F,D297,'CBG Plants'!L:L,"Functional")</f>
        <v>0</v>
      </c>
      <c r="H297" s="62">
        <f>COUNTIFS('CBG Plants'!F:F,D297,'CBG Plants'!L:L,"Under Construction")</f>
        <v>0</v>
      </c>
      <c r="I297" s="62">
        <f>COUNTIFS('CBG Plants'!F:F,D297,'CBG Plants'!L:L,"Yet to start construction")</f>
        <v>0</v>
      </c>
      <c r="M297" s="72">
        <f t="shared" si="8"/>
        <v>39.585000000000001</v>
      </c>
      <c r="N297" s="72">
        <f t="shared" si="9"/>
        <v>39.585000000000001</v>
      </c>
      <c r="O297" s="72">
        <v>0</v>
      </c>
      <c r="P297" s="72">
        <v>30.66</v>
      </c>
      <c r="Q297" s="72">
        <v>8.9250000000000007</v>
      </c>
      <c r="R297" s="62">
        <f>IFERROR(U297-F297,"")</f>
        <v>0.15</v>
      </c>
      <c r="S297" s="72">
        <f>IFERROR(T297*Assumptions!$C$4,"")</f>
        <v>5</v>
      </c>
      <c r="T297" s="72">
        <v>2</v>
      </c>
      <c r="U297" s="62">
        <f>IFERROR(S297*Assumptions!$C$5,"")+IFERROR(V297*Assumptions!$C$8*Assumptions!$C$5,"")</f>
        <v>0.15</v>
      </c>
      <c r="V297" s="72">
        <v>0</v>
      </c>
      <c r="W297" s="72">
        <f>IFERROR(ROUND(T297*(1+Assumptions!$C$7)^5,0),"")</f>
        <v>6</v>
      </c>
      <c r="X297" s="62">
        <f>IFERROR(ROUND(W297*Assumptions!$C$4*Assumptions!$C$6,4),"")+IFERROR(ROUND(Y297*Assumptions!$C$8*Assumptions!$C$6,4),"") - F297</f>
        <v>0.75</v>
      </c>
      <c r="Y297" s="62">
        <f>IFERROR(ROUND(V297*(1+Assumptions!$C$7)^5,0),"")</f>
        <v>0</v>
      </c>
      <c r="Z297" t="s">
        <v>153</v>
      </c>
      <c r="AA297" t="s">
        <v>169</v>
      </c>
      <c r="AB297" s="72">
        <v>403.4</v>
      </c>
      <c r="AC297" s="72">
        <v>2.4</v>
      </c>
      <c r="AD297">
        <v>0</v>
      </c>
      <c r="AE297" s="99" t="str">
        <f>IF(R297="","",IF(R297&gt;=Control!$D$4,"Y","N"))</f>
        <v>N</v>
      </c>
      <c r="AF297" s="99" t="str">
        <f>IF(S297="","",IF(M297&gt;=Control!$D$5,"Y","N"))</f>
        <v>N</v>
      </c>
      <c r="AG297" s="99" t="str">
        <f>IF(T297="","",IF(AB297&lt;=Control!$D$10,"Y","N"))</f>
        <v>Y</v>
      </c>
      <c r="AI297" s="110" t="str">
        <f>IF(X297="","",IF(X297&gt;=Control!$D$9,"Y","N"))</f>
        <v>N</v>
      </c>
      <c r="AK297" s="40" t="str">
        <f>IFERROR(INDEX(Assumptions!$D$92:$D$115,MATCH(C297,Assumptions!$B$92:$B$115,0)),"Low")</f>
        <v>Low</v>
      </c>
    </row>
    <row r="298" spans="2:37" x14ac:dyDescent="0.2">
      <c r="B298">
        <v>295</v>
      </c>
      <c r="C298" t="s">
        <v>168</v>
      </c>
      <c r="D298" t="s">
        <v>2146</v>
      </c>
      <c r="E298" s="62">
        <f>SUM(G298:I298)</f>
        <v>0</v>
      </c>
      <c r="F298" s="71">
        <f>SUMIFS('CBG Plants'!N:N,'CBG Plants'!F:F,D298,'CBG Plants'!L:L,"Completed")
+SUMIFS('CBG Plants'!N:N,'CBG Plants'!F:F,D298,'CBG Plants'!L:L,"Functional")+SUMIFS('CBG Plants'!N:N,'CBG Plants'!F:F,D298,'CBG Plants'!L:L,"Under Construction")+SUMIFS('CBG Plants'!N:N,'CBG Plants'!F:F,D298,'CBG Plants'!L:L,"Yet to start construction")</f>
        <v>0</v>
      </c>
      <c r="G298" s="62">
        <f>COUNTIFS('CBG Plants'!F:F,D298,'CBG Plants'!L:L,"Completed")
+COUNTIFS('CBG Plants'!F:F,D298,'CBG Plants'!L:L,"Functional")</f>
        <v>0</v>
      </c>
      <c r="H298" s="62">
        <f>COUNTIFS('CBG Plants'!F:F,D298,'CBG Plants'!L:L,"Under Construction")</f>
        <v>0</v>
      </c>
      <c r="I298" s="62">
        <f>COUNTIFS('CBG Plants'!F:F,D298,'CBG Plants'!L:L,"Yet to start construction")</f>
        <v>0</v>
      </c>
      <c r="M298" s="72">
        <f t="shared" si="8"/>
        <v>130.41</v>
      </c>
      <c r="N298" s="72">
        <f t="shared" si="9"/>
        <v>130.41</v>
      </c>
      <c r="O298" s="72">
        <v>0</v>
      </c>
      <c r="P298" s="72">
        <v>66.36</v>
      </c>
      <c r="Q298" s="72">
        <v>64.05</v>
      </c>
      <c r="R298" s="62">
        <f>IFERROR(U298-F298,"")</f>
        <v>1.407E-3</v>
      </c>
      <c r="S298" s="72">
        <f>IFERROR(T298*Assumptions!$C$4,"")</f>
        <v>0</v>
      </c>
      <c r="T298" s="72">
        <v>0</v>
      </c>
      <c r="U298" s="62">
        <f>IFERROR(S298*Assumptions!$C$5,"")+IFERROR(V298*Assumptions!$C$8*Assumptions!$C$5,"")</f>
        <v>1.407E-3</v>
      </c>
      <c r="V298" s="72">
        <v>140</v>
      </c>
      <c r="W298" s="72">
        <f>IFERROR(ROUND(T298*(1+Assumptions!$C$7)^5,0),"")</f>
        <v>0</v>
      </c>
      <c r="X298" s="62">
        <f>IFERROR(ROUND(W298*Assumptions!$C$4*Assumptions!$C$6,4),"")+IFERROR(ROUND(Y298*Assumptions!$C$8*Assumptions!$C$6,4),"") - F298</f>
        <v>7.1999999999999998E-3</v>
      </c>
      <c r="Y298" s="62">
        <f>IFERROR(ROUND(V298*(1+Assumptions!$C$7)^5,0),"")</f>
        <v>427</v>
      </c>
      <c r="Z298" t="s">
        <v>153</v>
      </c>
      <c r="AA298" t="s">
        <v>169</v>
      </c>
      <c r="AB298" s="72">
        <v>266.2</v>
      </c>
      <c r="AC298" s="72">
        <v>2.4</v>
      </c>
      <c r="AD298">
        <v>0</v>
      </c>
      <c r="AE298" s="99" t="str">
        <f>IF(R298="","",IF(R298&gt;=Control!$D$4,"Y","N"))</f>
        <v>N</v>
      </c>
      <c r="AF298" s="99" t="str">
        <f>IF(S298="","",IF(M298&gt;=Control!$D$5,"Y","N"))</f>
        <v>Y</v>
      </c>
      <c r="AG298" s="99" t="str">
        <f>IF(T298="","",IF(AB298&lt;=Control!$D$10,"Y","N"))</f>
        <v>Y</v>
      </c>
      <c r="AI298" s="110" t="str">
        <f>IF(X298="","",IF(X298&gt;=Control!$D$9,"Y","N"))</f>
        <v>N</v>
      </c>
      <c r="AK298" s="40" t="str">
        <f>IFERROR(INDEX(Assumptions!$D$92:$D$115,MATCH(C298,Assumptions!$B$92:$B$115,0)),"Low")</f>
        <v>Low</v>
      </c>
    </row>
    <row r="299" spans="2:37" x14ac:dyDescent="0.2">
      <c r="B299">
        <v>296</v>
      </c>
      <c r="C299" t="s">
        <v>168</v>
      </c>
      <c r="D299" t="s">
        <v>2145</v>
      </c>
      <c r="E299" s="62">
        <f>SUM(G299:I299)</f>
        <v>0</v>
      </c>
      <c r="F299" s="71">
        <f>SUMIFS('CBG Plants'!N:N,'CBG Plants'!F:F,D299,'CBG Plants'!L:L,"Completed")
+SUMIFS('CBG Plants'!N:N,'CBG Plants'!F:F,D299,'CBG Plants'!L:L,"Functional")+SUMIFS('CBG Plants'!N:N,'CBG Plants'!F:F,D299,'CBG Plants'!L:L,"Under Construction")+SUMIFS('CBG Plants'!N:N,'CBG Plants'!F:F,D299,'CBG Plants'!L:L,"Yet to start construction")</f>
        <v>0</v>
      </c>
      <c r="G299" s="62">
        <f>COUNTIFS('CBG Plants'!F:F,D299,'CBG Plants'!L:L,"Completed")
+COUNTIFS('CBG Plants'!F:F,D299,'CBG Plants'!L:L,"Functional")</f>
        <v>0</v>
      </c>
      <c r="H299" s="62">
        <f>COUNTIFS('CBG Plants'!F:F,D299,'CBG Plants'!L:L,"Under Construction")</f>
        <v>0</v>
      </c>
      <c r="I299" s="62">
        <f>COUNTIFS('CBG Plants'!F:F,D299,'CBG Plants'!L:L,"Yet to start construction")</f>
        <v>0</v>
      </c>
      <c r="M299" s="72">
        <f t="shared" si="8"/>
        <v>61.74</v>
      </c>
      <c r="N299" s="72">
        <f t="shared" si="9"/>
        <v>61.74</v>
      </c>
      <c r="O299" s="72">
        <v>0</v>
      </c>
      <c r="P299" s="72">
        <v>59.64</v>
      </c>
      <c r="Q299" s="72">
        <v>2.1</v>
      </c>
      <c r="R299" s="62">
        <f>IFERROR(U299-F299,"")</f>
        <v>1.407E-3</v>
      </c>
      <c r="S299" s="72">
        <f>IFERROR(T299*Assumptions!$C$4,"")</f>
        <v>0</v>
      </c>
      <c r="T299" s="72">
        <v>0</v>
      </c>
      <c r="U299" s="62">
        <f>IFERROR(S299*Assumptions!$C$5,"")+IFERROR(V299*Assumptions!$C$8*Assumptions!$C$5,"")</f>
        <v>1.407E-3</v>
      </c>
      <c r="V299" s="72">
        <v>140</v>
      </c>
      <c r="W299" s="72">
        <f>IFERROR(ROUND(T299*(1+Assumptions!$C$7)^5,0),"")</f>
        <v>0</v>
      </c>
      <c r="X299" s="62">
        <f>IFERROR(ROUND(W299*Assumptions!$C$4*Assumptions!$C$6,4),"")+IFERROR(ROUND(Y299*Assumptions!$C$8*Assumptions!$C$6,4),"") - F299</f>
        <v>7.1999999999999998E-3</v>
      </c>
      <c r="Y299" s="62">
        <f>IFERROR(ROUND(V299*(1+Assumptions!$C$7)^5,0),"")</f>
        <v>427</v>
      </c>
      <c r="Z299" t="s">
        <v>153</v>
      </c>
      <c r="AA299" t="s">
        <v>169</v>
      </c>
      <c r="AB299" s="72">
        <v>19</v>
      </c>
      <c r="AC299" s="72">
        <v>2.4</v>
      </c>
      <c r="AD299">
        <v>0</v>
      </c>
      <c r="AE299" s="99" t="str">
        <f>IF(R299="","",IF(R299&gt;=Control!$D$4,"Y","N"))</f>
        <v>N</v>
      </c>
      <c r="AF299" s="99" t="str">
        <f>IF(S299="","",IF(M299&gt;=Control!$D$5,"Y","N"))</f>
        <v>Y</v>
      </c>
      <c r="AG299" s="99" t="str">
        <f>IF(T299="","",IF(AB299&lt;=Control!$D$10,"Y","N"))</f>
        <v>Y</v>
      </c>
      <c r="AI299" s="110" t="str">
        <f>IF(X299="","",IF(X299&gt;=Control!$D$9,"Y","N"))</f>
        <v>N</v>
      </c>
      <c r="AK299" s="40" t="str">
        <f>IFERROR(INDEX(Assumptions!$D$92:$D$115,MATCH(C299,Assumptions!$B$92:$B$115,0)),"Low")</f>
        <v>Low</v>
      </c>
    </row>
    <row r="300" spans="2:37" x14ac:dyDescent="0.2">
      <c r="B300">
        <v>297</v>
      </c>
      <c r="C300" t="s">
        <v>168</v>
      </c>
      <c r="D300" t="s">
        <v>2151</v>
      </c>
      <c r="E300" s="62">
        <f>SUM(G300:I300)</f>
        <v>0</v>
      </c>
      <c r="F300" s="71">
        <f>SUMIFS('CBG Plants'!N:N,'CBG Plants'!F:F,D300,'CBG Plants'!L:L,"Completed")
+SUMIFS('CBG Plants'!N:N,'CBG Plants'!F:F,D300,'CBG Plants'!L:L,"Functional")+SUMIFS('CBG Plants'!N:N,'CBG Plants'!F:F,D300,'CBG Plants'!L:L,"Under Construction")+SUMIFS('CBG Plants'!N:N,'CBG Plants'!F:F,D300,'CBG Plants'!L:L,"Yet to start construction")</f>
        <v>0</v>
      </c>
      <c r="G300" s="62">
        <f>COUNTIFS('CBG Plants'!F:F,D300,'CBG Plants'!L:L,"Completed")
+COUNTIFS('CBG Plants'!F:F,D300,'CBG Plants'!L:L,"Functional")</f>
        <v>0</v>
      </c>
      <c r="H300" s="62">
        <f>COUNTIFS('CBG Plants'!F:F,D300,'CBG Plants'!L:L,"Under Construction")</f>
        <v>0</v>
      </c>
      <c r="I300" s="62">
        <f>COUNTIFS('CBG Plants'!F:F,D300,'CBG Plants'!L:L,"Yet to start construction")</f>
        <v>0</v>
      </c>
      <c r="M300" s="72">
        <f t="shared" si="8"/>
        <v>118.155</v>
      </c>
      <c r="N300" s="72">
        <f t="shared" si="9"/>
        <v>118.155</v>
      </c>
      <c r="O300" s="72">
        <v>0.45</v>
      </c>
      <c r="P300" s="72">
        <v>94.08</v>
      </c>
      <c r="Q300" s="72">
        <v>23.625</v>
      </c>
      <c r="R300" s="62">
        <f>IFERROR(U300-F300,"")</f>
        <v>0.15</v>
      </c>
      <c r="S300" s="72">
        <f>IFERROR(T300*Assumptions!$C$4,"")</f>
        <v>5</v>
      </c>
      <c r="T300" s="72">
        <v>2</v>
      </c>
      <c r="U300" s="62">
        <f>IFERROR(S300*Assumptions!$C$5,"")+IFERROR(V300*Assumptions!$C$8*Assumptions!$C$5,"")</f>
        <v>0.15</v>
      </c>
      <c r="V300" s="72">
        <v>0</v>
      </c>
      <c r="W300" s="72">
        <f>IFERROR(ROUND(T300*(1+Assumptions!$C$7)^5,0),"")</f>
        <v>6</v>
      </c>
      <c r="X300" s="62">
        <f>IFERROR(ROUND(W300*Assumptions!$C$4*Assumptions!$C$6,4),"")+IFERROR(ROUND(Y300*Assumptions!$C$8*Assumptions!$C$6,4),"") - F300</f>
        <v>0.75</v>
      </c>
      <c r="Y300" s="62">
        <f>IFERROR(ROUND(V300*(1+Assumptions!$C$7)^5,0),"")</f>
        <v>0</v>
      </c>
      <c r="Z300" t="s">
        <v>153</v>
      </c>
      <c r="AA300" t="s">
        <v>169</v>
      </c>
      <c r="AB300" s="72">
        <v>469.4</v>
      </c>
      <c r="AC300" s="72">
        <v>2.4</v>
      </c>
      <c r="AD300">
        <v>0</v>
      </c>
      <c r="AE300" s="99" t="str">
        <f>IF(R300="","",IF(R300&gt;=Control!$D$4,"Y","N"))</f>
        <v>N</v>
      </c>
      <c r="AF300" s="99" t="str">
        <f>IF(S300="","",IF(M300&gt;=Control!$D$5,"Y","N"))</f>
        <v>Y</v>
      </c>
      <c r="AG300" s="99" t="str">
        <f>IF(T300="","",IF(AB300&lt;=Control!$D$10,"Y","N"))</f>
        <v>Y</v>
      </c>
      <c r="AI300" s="110" t="str">
        <f>IF(X300="","",IF(X300&gt;=Control!$D$9,"Y","N"))</f>
        <v>N</v>
      </c>
      <c r="AK300" s="40" t="str">
        <f>IFERROR(INDEX(Assumptions!$D$92:$D$115,MATCH(C300,Assumptions!$B$92:$B$115,0)),"Low")</f>
        <v>Low</v>
      </c>
    </row>
    <row r="301" spans="2:37" x14ac:dyDescent="0.2">
      <c r="B301">
        <v>298</v>
      </c>
      <c r="C301" t="s">
        <v>168</v>
      </c>
      <c r="D301" t="s">
        <v>3061</v>
      </c>
      <c r="E301" s="62">
        <f>SUM(G301:I301)</f>
        <v>1</v>
      </c>
      <c r="F301" s="71">
        <f>SUMIFS('CBG Plants'!N:N,'CBG Plants'!F:F,D301,'CBG Plants'!L:L,"Completed")
+SUMIFS('CBG Plants'!N:N,'CBG Plants'!F:F,D301,'CBG Plants'!L:L,"Functional")+SUMIFS('CBG Plants'!N:N,'CBG Plants'!F:F,D301,'CBG Plants'!L:L,"Under Construction")+SUMIFS('CBG Plants'!N:N,'CBG Plants'!F:F,D301,'CBG Plants'!L:L,"Yet to start construction")</f>
        <v>2.5</v>
      </c>
      <c r="G301" s="62">
        <f>COUNTIFS('CBG Plants'!F:F,D301,'CBG Plants'!L:L,"Completed")
+COUNTIFS('CBG Plants'!F:F,D301,'CBG Plants'!L:L,"Functional")</f>
        <v>0</v>
      </c>
      <c r="H301" s="62">
        <f>COUNTIFS('CBG Plants'!F:F,D301,'CBG Plants'!L:L,"Under Construction")</f>
        <v>0</v>
      </c>
      <c r="I301" s="62">
        <f>COUNTIFS('CBG Plants'!F:F,D301,'CBG Plants'!L:L,"Yet to start construction")</f>
        <v>1</v>
      </c>
      <c r="J301" t="s">
        <v>3062</v>
      </c>
      <c r="M301" s="72">
        <f t="shared" si="8"/>
        <v>58.064999999999998</v>
      </c>
      <c r="N301" s="72">
        <f t="shared" si="9"/>
        <v>58.064999999999998</v>
      </c>
      <c r="O301" s="72">
        <v>0</v>
      </c>
      <c r="P301" s="72">
        <v>57.54</v>
      </c>
      <c r="Q301" s="72">
        <v>0.52500000000000002</v>
      </c>
      <c r="R301" s="62">
        <f>IFERROR(U301-F301,"")</f>
        <v>-2.5</v>
      </c>
      <c r="S301" s="72">
        <f>IFERROR(T301*Assumptions!$C$4,"")</f>
        <v>0</v>
      </c>
      <c r="T301" s="72">
        <v>0</v>
      </c>
      <c r="U301" s="62">
        <f>IFERROR(S301*Assumptions!$C$5,"")+IFERROR(V301*Assumptions!$C$8*Assumptions!$C$5,"")</f>
        <v>0</v>
      </c>
      <c r="V301" s="72">
        <v>0</v>
      </c>
      <c r="W301" s="72">
        <f>IFERROR(ROUND(T301*(1+Assumptions!$C$7)^5,0),"")</f>
        <v>0</v>
      </c>
      <c r="X301" s="62">
        <f>IFERROR(ROUND(W301*Assumptions!$C$4*Assumptions!$C$6,4),"")+IFERROR(ROUND(Y301*Assumptions!$C$8*Assumptions!$C$6,4),"") - F301</f>
        <v>-2.5</v>
      </c>
      <c r="Y301" s="62">
        <f>IFERROR(ROUND(V301*(1+Assumptions!$C$7)^5,0),"")</f>
        <v>0</v>
      </c>
      <c r="Z301" t="s">
        <v>153</v>
      </c>
      <c r="AA301" t="s">
        <v>169</v>
      </c>
      <c r="AB301" s="72">
        <v>7.4</v>
      </c>
      <c r="AC301" s="72">
        <v>2.4</v>
      </c>
      <c r="AD301">
        <v>0</v>
      </c>
      <c r="AE301" s="99" t="str">
        <f>IF(R301="","",IF(R301&gt;=Control!$D$4,"Y","N"))</f>
        <v>N</v>
      </c>
      <c r="AF301" s="99" t="str">
        <f>IF(S301="","",IF(M301&gt;=Control!$D$5,"Y","N"))</f>
        <v>Y</v>
      </c>
      <c r="AG301" s="99" t="str">
        <f>IF(T301="","",IF(AB301&lt;=Control!$D$10,"Y","N"))</f>
        <v>Y</v>
      </c>
      <c r="AI301" s="110" t="str">
        <f>IF(X301="","",IF(X301&gt;=Control!$D$9,"Y","N"))</f>
        <v>N</v>
      </c>
      <c r="AK301" s="40" t="str">
        <f>IFERROR(INDEX(Assumptions!$D$92:$D$115,MATCH(C301,Assumptions!$B$92:$B$115,0)),"Low")</f>
        <v>Low</v>
      </c>
    </row>
    <row r="302" spans="2:37" x14ac:dyDescent="0.2">
      <c r="B302">
        <v>299</v>
      </c>
      <c r="C302" t="s">
        <v>168</v>
      </c>
      <c r="D302" t="s">
        <v>2142</v>
      </c>
      <c r="E302" s="62">
        <f>SUM(G302:I302)</f>
        <v>0</v>
      </c>
      <c r="F302" s="71">
        <f>SUMIFS('CBG Plants'!N:N,'CBG Plants'!F:F,D302,'CBG Plants'!L:L,"Completed")
+SUMIFS('CBG Plants'!N:N,'CBG Plants'!F:F,D302,'CBG Plants'!L:L,"Functional")+SUMIFS('CBG Plants'!N:N,'CBG Plants'!F:F,D302,'CBG Plants'!L:L,"Under Construction")+SUMIFS('CBG Plants'!N:N,'CBG Plants'!F:F,D302,'CBG Plants'!L:L,"Yet to start construction")</f>
        <v>0</v>
      </c>
      <c r="G302" s="62">
        <f>COUNTIFS('CBG Plants'!F:F,D302,'CBG Plants'!L:L,"Completed")
+COUNTIFS('CBG Plants'!F:F,D302,'CBG Plants'!L:L,"Functional")</f>
        <v>0</v>
      </c>
      <c r="H302" s="62">
        <f>COUNTIFS('CBG Plants'!F:F,D302,'CBG Plants'!L:L,"Under Construction")</f>
        <v>0</v>
      </c>
      <c r="I302" s="62">
        <f>COUNTIFS('CBG Plants'!F:F,D302,'CBG Plants'!L:L,"Yet to start construction")</f>
        <v>0</v>
      </c>
      <c r="M302" s="72">
        <f t="shared" si="8"/>
        <v>18.899999999999999</v>
      </c>
      <c r="N302" s="72">
        <f t="shared" si="9"/>
        <v>18.899999999999999</v>
      </c>
      <c r="O302" s="72">
        <v>0</v>
      </c>
      <c r="P302" s="72">
        <v>8.4</v>
      </c>
      <c r="Q302" s="72">
        <v>10.5</v>
      </c>
      <c r="R302" s="62">
        <f>IFERROR(U302-F302,"")</f>
        <v>0.15</v>
      </c>
      <c r="S302" s="72">
        <f>IFERROR(T302*Assumptions!$C$4,"")</f>
        <v>5</v>
      </c>
      <c r="T302" s="72">
        <v>2</v>
      </c>
      <c r="U302" s="62">
        <f>IFERROR(S302*Assumptions!$C$5,"")+IFERROR(V302*Assumptions!$C$8*Assumptions!$C$5,"")</f>
        <v>0.15</v>
      </c>
      <c r="V302" s="72">
        <v>0</v>
      </c>
      <c r="W302" s="72">
        <f>IFERROR(ROUND(T302*(1+Assumptions!$C$7)^5,0),"")</f>
        <v>6</v>
      </c>
      <c r="X302" s="62">
        <f>IFERROR(ROUND(W302*Assumptions!$C$4*Assumptions!$C$6,4),"")+IFERROR(ROUND(Y302*Assumptions!$C$8*Assumptions!$C$6,4),"") - F302</f>
        <v>0.75</v>
      </c>
      <c r="Y302" s="62">
        <f>IFERROR(ROUND(V302*(1+Assumptions!$C$7)^5,0),"")</f>
        <v>0</v>
      </c>
      <c r="Z302" t="s">
        <v>153</v>
      </c>
      <c r="AA302" t="s">
        <v>169</v>
      </c>
      <c r="AB302" s="72">
        <v>239.8</v>
      </c>
      <c r="AC302" s="72">
        <v>2.4</v>
      </c>
      <c r="AD302">
        <v>0</v>
      </c>
      <c r="AE302" s="99" t="str">
        <f>IF(R302="","",IF(R302&gt;=Control!$D$4,"Y","N"))</f>
        <v>N</v>
      </c>
      <c r="AF302" s="99" t="str">
        <f>IF(S302="","",IF(M302&gt;=Control!$D$5,"Y","N"))</f>
        <v>N</v>
      </c>
      <c r="AG302" s="99" t="str">
        <f>IF(T302="","",IF(AB302&lt;=Control!$D$10,"Y","N"))</f>
        <v>Y</v>
      </c>
      <c r="AI302" s="110" t="str">
        <f>IF(X302="","",IF(X302&gt;=Control!$D$9,"Y","N"))</f>
        <v>N</v>
      </c>
      <c r="AK302" s="40" t="str">
        <f>IFERROR(INDEX(Assumptions!$D$92:$D$115,MATCH(C302,Assumptions!$B$92:$B$115,0)),"Low")</f>
        <v>Low</v>
      </c>
    </row>
    <row r="303" spans="2:37" x14ac:dyDescent="0.2">
      <c r="B303">
        <v>300</v>
      </c>
      <c r="C303" t="s">
        <v>168</v>
      </c>
      <c r="D303" t="s">
        <v>2153</v>
      </c>
      <c r="E303" s="62">
        <f>SUM(G303:I303)</f>
        <v>0</v>
      </c>
      <c r="F303" s="71">
        <f>SUMIFS('CBG Plants'!N:N,'CBG Plants'!F:F,D303,'CBG Plants'!L:L,"Completed")
+SUMIFS('CBG Plants'!N:N,'CBG Plants'!F:F,D303,'CBG Plants'!L:L,"Functional")+SUMIFS('CBG Plants'!N:N,'CBG Plants'!F:F,D303,'CBG Plants'!L:L,"Under Construction")+SUMIFS('CBG Plants'!N:N,'CBG Plants'!F:F,D303,'CBG Plants'!L:L,"Yet to start construction")</f>
        <v>0</v>
      </c>
      <c r="G303" s="62">
        <f>COUNTIFS('CBG Plants'!F:F,D303,'CBG Plants'!L:L,"Completed")
+COUNTIFS('CBG Plants'!F:F,D303,'CBG Plants'!L:L,"Functional")</f>
        <v>0</v>
      </c>
      <c r="H303" s="62">
        <f>COUNTIFS('CBG Plants'!F:F,D303,'CBG Plants'!L:L,"Under Construction")</f>
        <v>0</v>
      </c>
      <c r="I303" s="62">
        <f>COUNTIFS('CBG Plants'!F:F,D303,'CBG Plants'!L:L,"Yet to start construction")</f>
        <v>0</v>
      </c>
      <c r="M303" s="72">
        <f t="shared" si="8"/>
        <v>74.475000000000009</v>
      </c>
      <c r="N303" s="72">
        <f t="shared" si="9"/>
        <v>74.475000000000009</v>
      </c>
      <c r="O303" s="72">
        <v>0.45</v>
      </c>
      <c r="P303" s="72">
        <v>71.400000000000006</v>
      </c>
      <c r="Q303" s="72">
        <v>2.625</v>
      </c>
      <c r="R303" s="62">
        <f>IFERROR(U303-F303,"")</f>
        <v>0.15</v>
      </c>
      <c r="S303" s="72">
        <f>IFERROR(T303*Assumptions!$C$4,"")</f>
        <v>5</v>
      </c>
      <c r="T303" s="72">
        <v>2</v>
      </c>
      <c r="U303" s="62">
        <f>IFERROR(S303*Assumptions!$C$5,"")+IFERROR(V303*Assumptions!$C$8*Assumptions!$C$5,"")</f>
        <v>0.15</v>
      </c>
      <c r="V303" s="72">
        <v>0</v>
      </c>
      <c r="W303" s="72">
        <f>IFERROR(ROUND(T303*(1+Assumptions!$C$7)^5,0),"")</f>
        <v>6</v>
      </c>
      <c r="X303" s="62">
        <f>IFERROR(ROUND(W303*Assumptions!$C$4*Assumptions!$C$6,4),"")+IFERROR(ROUND(Y303*Assumptions!$C$8*Assumptions!$C$6,4),"") - F303</f>
        <v>0.75</v>
      </c>
      <c r="Y303" s="62">
        <f>IFERROR(ROUND(V303*(1+Assumptions!$C$7)^5,0),"")</f>
        <v>0</v>
      </c>
      <c r="Z303" t="s">
        <v>153</v>
      </c>
      <c r="AA303" t="s">
        <v>169</v>
      </c>
      <c r="AB303" s="72">
        <v>414.8</v>
      </c>
      <c r="AC303" s="72">
        <v>2.4</v>
      </c>
      <c r="AD303">
        <v>0</v>
      </c>
      <c r="AE303" s="99" t="str">
        <f>IF(R303="","",IF(R303&gt;=Control!$D$4,"Y","N"))</f>
        <v>N</v>
      </c>
      <c r="AF303" s="99" t="str">
        <f>IF(S303="","",IF(M303&gt;=Control!$D$5,"Y","N"))</f>
        <v>Y</v>
      </c>
      <c r="AG303" s="99" t="str">
        <f>IF(T303="","",IF(AB303&lt;=Control!$D$10,"Y","N"))</f>
        <v>Y</v>
      </c>
      <c r="AI303" s="110" t="str">
        <f>IF(X303="","",IF(X303&gt;=Control!$D$9,"Y","N"))</f>
        <v>N</v>
      </c>
      <c r="AK303" s="40" t="str">
        <f>IFERROR(INDEX(Assumptions!$D$92:$D$115,MATCH(C303,Assumptions!$B$92:$B$115,0)),"Low")</f>
        <v>Low</v>
      </c>
    </row>
    <row r="304" spans="2:37" x14ac:dyDescent="0.2">
      <c r="B304">
        <v>301</v>
      </c>
      <c r="C304" t="s">
        <v>168</v>
      </c>
      <c r="D304" t="s">
        <v>3063</v>
      </c>
      <c r="E304" s="62">
        <f>SUM(G304:I304)</f>
        <v>0</v>
      </c>
      <c r="F304" s="71">
        <f>SUMIFS('CBG Plants'!N:N,'CBG Plants'!F:F,D304,'CBG Plants'!L:L,"Completed")
+SUMIFS('CBG Plants'!N:N,'CBG Plants'!F:F,D304,'CBG Plants'!L:L,"Functional")+SUMIFS('CBG Plants'!N:N,'CBG Plants'!F:F,D304,'CBG Plants'!L:L,"Under Construction")+SUMIFS('CBG Plants'!N:N,'CBG Plants'!F:F,D304,'CBG Plants'!L:L,"Yet to start construction")</f>
        <v>0</v>
      </c>
      <c r="G304" s="62">
        <f>COUNTIFS('CBG Plants'!F:F,D304,'CBG Plants'!L:L,"Completed")
+COUNTIFS('CBG Plants'!F:F,D304,'CBG Plants'!L:L,"Functional")</f>
        <v>0</v>
      </c>
      <c r="H304" s="62">
        <f>COUNTIFS('CBG Plants'!F:F,D304,'CBG Plants'!L:L,"Under Construction")</f>
        <v>0</v>
      </c>
      <c r="I304" s="62">
        <f>COUNTIFS('CBG Plants'!F:F,D304,'CBG Plants'!L:L,"Yet to start construction")</f>
        <v>0</v>
      </c>
      <c r="M304" s="72">
        <f t="shared" si="8"/>
        <v>121.06500000000001</v>
      </c>
      <c r="N304" s="72">
        <f t="shared" si="9"/>
        <v>121.06500000000001</v>
      </c>
      <c r="O304" s="72">
        <v>0</v>
      </c>
      <c r="P304" s="72">
        <v>120.54</v>
      </c>
      <c r="Q304" s="72">
        <v>0.52500000000000002</v>
      </c>
      <c r="R304" s="62">
        <f>IFERROR(U304-F304,"")</f>
        <v>0</v>
      </c>
      <c r="S304" s="72">
        <f>IFERROR(T304*Assumptions!$C$4,"")</f>
        <v>0</v>
      </c>
      <c r="T304" s="72">
        <v>0</v>
      </c>
      <c r="U304" s="62">
        <f>IFERROR(S304*Assumptions!$C$5,"")+IFERROR(V304*Assumptions!$C$8*Assumptions!$C$5,"")</f>
        <v>0</v>
      </c>
      <c r="V304" s="72">
        <v>0</v>
      </c>
      <c r="W304" s="72">
        <f>IFERROR(ROUND(T304*(1+Assumptions!$C$7)^5,0),"")</f>
        <v>0</v>
      </c>
      <c r="X304" s="62">
        <f>IFERROR(ROUND(W304*Assumptions!$C$4*Assumptions!$C$6,4),"")+IFERROR(ROUND(Y304*Assumptions!$C$8*Assumptions!$C$6,4),"") - F304</f>
        <v>0</v>
      </c>
      <c r="Y304" s="62">
        <f>IFERROR(ROUND(V304*(1+Assumptions!$C$7)^5,0),"")</f>
        <v>0</v>
      </c>
      <c r="Z304" t="s">
        <v>153</v>
      </c>
      <c r="AA304" t="s">
        <v>169</v>
      </c>
      <c r="AB304" s="72">
        <v>100.3</v>
      </c>
      <c r="AC304" s="72">
        <v>2.4</v>
      </c>
      <c r="AD304">
        <v>0</v>
      </c>
      <c r="AE304" s="99" t="str">
        <f>IF(R304="","",IF(R304&gt;=Control!$D$4,"Y","N"))</f>
        <v>N</v>
      </c>
      <c r="AF304" s="99" t="str">
        <f>IF(S304="","",IF(M304&gt;=Control!$D$5,"Y","N"))</f>
        <v>Y</v>
      </c>
      <c r="AG304" s="99" t="str">
        <f>IF(T304="","",IF(AB304&lt;=Control!$D$10,"Y","N"))</f>
        <v>Y</v>
      </c>
      <c r="AI304" s="110" t="str">
        <f>IF(X304="","",IF(X304&gt;=Control!$D$9,"Y","N"))</f>
        <v>N</v>
      </c>
      <c r="AK304" s="40" t="str">
        <f>IFERROR(INDEX(Assumptions!$D$92:$D$115,MATCH(C304,Assumptions!$B$92:$B$115,0)),"Low")</f>
        <v>Low</v>
      </c>
    </row>
    <row r="305" spans="2:37" x14ac:dyDescent="0.2">
      <c r="B305">
        <v>302</v>
      </c>
      <c r="C305" t="s">
        <v>168</v>
      </c>
      <c r="D305" t="s">
        <v>2131</v>
      </c>
      <c r="E305" s="62">
        <f>SUM(G305:I305)</f>
        <v>0</v>
      </c>
      <c r="F305" s="71">
        <f>SUMIFS('CBG Plants'!N:N,'CBG Plants'!F:F,D305,'CBG Plants'!L:L,"Completed")
+SUMIFS('CBG Plants'!N:N,'CBG Plants'!F:F,D305,'CBG Plants'!L:L,"Functional")+SUMIFS('CBG Plants'!N:N,'CBG Plants'!F:F,D305,'CBG Plants'!L:L,"Under Construction")+SUMIFS('CBG Plants'!N:N,'CBG Plants'!F:F,D305,'CBG Plants'!L:L,"Yet to start construction")</f>
        <v>0</v>
      </c>
      <c r="G305" s="62">
        <f>COUNTIFS('CBG Plants'!F:F,D305,'CBG Plants'!L:L,"Completed")
+COUNTIFS('CBG Plants'!F:F,D305,'CBG Plants'!L:L,"Functional")</f>
        <v>0</v>
      </c>
      <c r="H305" s="62">
        <f>COUNTIFS('CBG Plants'!F:F,D305,'CBG Plants'!L:L,"Under Construction")</f>
        <v>0</v>
      </c>
      <c r="I305" s="62">
        <f>COUNTIFS('CBG Plants'!F:F,D305,'CBG Plants'!L:L,"Yet to start construction")</f>
        <v>0</v>
      </c>
      <c r="M305" s="72">
        <f t="shared" si="8"/>
        <v>38.22</v>
      </c>
      <c r="N305" s="72">
        <f t="shared" si="9"/>
        <v>38.22</v>
      </c>
      <c r="O305" s="72">
        <v>0</v>
      </c>
      <c r="P305" s="72">
        <v>38.22</v>
      </c>
      <c r="Q305" s="72">
        <v>0</v>
      </c>
      <c r="R305" s="62">
        <f>IFERROR(U305-F305,"")</f>
        <v>8.8828799999999999E-2</v>
      </c>
      <c r="S305" s="72">
        <f>IFERROR(T305*Assumptions!$C$4,"")</f>
        <v>2.5</v>
      </c>
      <c r="T305" s="72">
        <v>1</v>
      </c>
      <c r="U305" s="62">
        <f>IFERROR(S305*Assumptions!$C$5,"")+IFERROR(V305*Assumptions!$C$8*Assumptions!$C$5,"")</f>
        <v>8.8828799999999999E-2</v>
      </c>
      <c r="V305" s="72">
        <v>1376</v>
      </c>
      <c r="W305" s="72">
        <f>IFERROR(ROUND(T305*(1+Assumptions!$C$7)^5,0),"")</f>
        <v>3</v>
      </c>
      <c r="X305" s="62">
        <f>IFERROR(ROUND(W305*Assumptions!$C$4*Assumptions!$C$6,4),"")+IFERROR(ROUND(Y305*Assumptions!$C$8*Assumptions!$C$6,4),"") - F305</f>
        <v>0.44530000000000003</v>
      </c>
      <c r="Y305" s="62">
        <f>IFERROR(ROUND(V305*(1+Assumptions!$C$7)^5,0),"")</f>
        <v>4199</v>
      </c>
      <c r="Z305" t="s">
        <v>153</v>
      </c>
      <c r="AA305" t="s">
        <v>169</v>
      </c>
      <c r="AB305" s="72">
        <v>343.9</v>
      </c>
      <c r="AC305" s="72">
        <v>2.4</v>
      </c>
      <c r="AD305">
        <v>0</v>
      </c>
      <c r="AE305" s="99" t="str">
        <f>IF(R305="","",IF(R305&gt;=Control!$D$4,"Y","N"))</f>
        <v>N</v>
      </c>
      <c r="AF305" s="99" t="str">
        <f>IF(S305="","",IF(M305&gt;=Control!$D$5,"Y","N"))</f>
        <v>N</v>
      </c>
      <c r="AG305" s="99" t="str">
        <f>IF(T305="","",IF(AB305&lt;=Control!$D$10,"Y","N"))</f>
        <v>Y</v>
      </c>
      <c r="AI305" s="110" t="str">
        <f>IF(X305="","",IF(X305&gt;=Control!$D$9,"Y","N"))</f>
        <v>N</v>
      </c>
      <c r="AK305" s="40" t="str">
        <f>IFERROR(INDEX(Assumptions!$D$92:$D$115,MATCH(C305,Assumptions!$B$92:$B$115,0)),"Low")</f>
        <v>Low</v>
      </c>
    </row>
    <row r="306" spans="2:37" x14ac:dyDescent="0.2">
      <c r="B306">
        <v>303</v>
      </c>
      <c r="C306" t="s">
        <v>168</v>
      </c>
      <c r="D306" t="s">
        <v>2139</v>
      </c>
      <c r="E306" s="62">
        <f>SUM(G306:I306)</f>
        <v>0</v>
      </c>
      <c r="F306" s="71">
        <f>SUMIFS('CBG Plants'!N:N,'CBG Plants'!F:F,D306,'CBG Plants'!L:L,"Completed")
+SUMIFS('CBG Plants'!N:N,'CBG Plants'!F:F,D306,'CBG Plants'!L:L,"Functional")+SUMIFS('CBG Plants'!N:N,'CBG Plants'!F:F,D306,'CBG Plants'!L:L,"Under Construction")+SUMIFS('CBG Plants'!N:N,'CBG Plants'!F:F,D306,'CBG Plants'!L:L,"Yet to start construction")</f>
        <v>0</v>
      </c>
      <c r="G306" s="62">
        <f>COUNTIFS('CBG Plants'!F:F,D306,'CBG Plants'!L:L,"Completed")
+COUNTIFS('CBG Plants'!F:F,D306,'CBG Plants'!L:L,"Functional")</f>
        <v>0</v>
      </c>
      <c r="H306" s="62">
        <f>COUNTIFS('CBG Plants'!F:F,D306,'CBG Plants'!L:L,"Under Construction")</f>
        <v>0</v>
      </c>
      <c r="I306" s="62">
        <f>COUNTIFS('CBG Plants'!F:F,D306,'CBG Plants'!L:L,"Yet to start construction")</f>
        <v>0</v>
      </c>
      <c r="M306" s="72">
        <f t="shared" si="8"/>
        <v>63.315000000000005</v>
      </c>
      <c r="N306" s="72">
        <f t="shared" si="9"/>
        <v>63.315000000000005</v>
      </c>
      <c r="O306" s="72">
        <v>0</v>
      </c>
      <c r="P306" s="72">
        <v>61.74</v>
      </c>
      <c r="Q306" s="72">
        <v>1.575</v>
      </c>
      <c r="R306" s="62">
        <f>IFERROR(U306-F306,"")</f>
        <v>0.15</v>
      </c>
      <c r="S306" s="72">
        <f>IFERROR(T306*Assumptions!$C$4,"")</f>
        <v>5</v>
      </c>
      <c r="T306" s="72">
        <v>2</v>
      </c>
      <c r="U306" s="62">
        <f>IFERROR(S306*Assumptions!$C$5,"")+IFERROR(V306*Assumptions!$C$8*Assumptions!$C$5,"")</f>
        <v>0.15</v>
      </c>
      <c r="V306" s="72">
        <v>0</v>
      </c>
      <c r="W306" s="72">
        <f>IFERROR(ROUND(T306*(1+Assumptions!$C$7)^5,0),"")</f>
        <v>6</v>
      </c>
      <c r="X306" s="62">
        <f>IFERROR(ROUND(W306*Assumptions!$C$4*Assumptions!$C$6,4),"")+IFERROR(ROUND(Y306*Assumptions!$C$8*Assumptions!$C$6,4),"") - F306</f>
        <v>0.75</v>
      </c>
      <c r="Y306" s="62">
        <f>IFERROR(ROUND(V306*(1+Assumptions!$C$7)^5,0),"")</f>
        <v>0</v>
      </c>
      <c r="Z306" t="s">
        <v>153</v>
      </c>
      <c r="AA306" t="s">
        <v>169</v>
      </c>
      <c r="AB306" s="72">
        <v>199.5</v>
      </c>
      <c r="AC306" s="72">
        <v>2.4</v>
      </c>
      <c r="AD306">
        <v>0</v>
      </c>
      <c r="AE306" s="99" t="str">
        <f>IF(R306="","",IF(R306&gt;=Control!$D$4,"Y","N"))</f>
        <v>N</v>
      </c>
      <c r="AF306" s="99" t="str">
        <f>IF(S306="","",IF(M306&gt;=Control!$D$5,"Y","N"))</f>
        <v>Y</v>
      </c>
      <c r="AG306" s="99" t="str">
        <f>IF(T306="","",IF(AB306&lt;=Control!$D$10,"Y","N"))</f>
        <v>Y</v>
      </c>
      <c r="AI306" s="110" t="str">
        <f>IF(X306="","",IF(X306&gt;=Control!$D$9,"Y","N"))</f>
        <v>N</v>
      </c>
      <c r="AK306" s="40" t="str">
        <f>IFERROR(INDEX(Assumptions!$D$92:$D$115,MATCH(C306,Assumptions!$B$92:$B$115,0)),"Low")</f>
        <v>Low</v>
      </c>
    </row>
    <row r="307" spans="2:37" x14ac:dyDescent="0.2">
      <c r="B307">
        <v>304</v>
      </c>
      <c r="C307" t="s">
        <v>168</v>
      </c>
      <c r="D307" t="s">
        <v>3064</v>
      </c>
      <c r="E307" s="62">
        <f>SUM(G307:I307)</f>
        <v>0</v>
      </c>
      <c r="F307" s="71">
        <f>SUMIFS('CBG Plants'!N:N,'CBG Plants'!F:F,D307,'CBG Plants'!L:L,"Completed")
+SUMIFS('CBG Plants'!N:N,'CBG Plants'!F:F,D307,'CBG Plants'!L:L,"Functional")+SUMIFS('CBG Plants'!N:N,'CBG Plants'!F:F,D307,'CBG Plants'!L:L,"Under Construction")+SUMIFS('CBG Plants'!N:N,'CBG Plants'!F:F,D307,'CBG Plants'!L:L,"Yet to start construction")</f>
        <v>0</v>
      </c>
      <c r="G307" s="62">
        <f>COUNTIFS('CBG Plants'!F:F,D307,'CBG Plants'!L:L,"Completed")
+COUNTIFS('CBG Plants'!F:F,D307,'CBG Plants'!L:L,"Functional")</f>
        <v>0</v>
      </c>
      <c r="H307" s="62">
        <f>COUNTIFS('CBG Plants'!F:F,D307,'CBG Plants'!L:L,"Under Construction")</f>
        <v>0</v>
      </c>
      <c r="I307" s="62">
        <f>COUNTIFS('CBG Plants'!F:F,D307,'CBG Plants'!L:L,"Yet to start construction")</f>
        <v>0</v>
      </c>
      <c r="M307" s="72">
        <f t="shared" si="8"/>
        <v>53.865000000000002</v>
      </c>
      <c r="N307" s="72">
        <f t="shared" si="9"/>
        <v>53.865000000000002</v>
      </c>
      <c r="O307" s="72">
        <v>0</v>
      </c>
      <c r="P307" s="72">
        <v>53.34</v>
      </c>
      <c r="Q307" s="72">
        <v>0.52500000000000002</v>
      </c>
      <c r="R307" s="62">
        <f>IFERROR(U307-F307,"")</f>
        <v>0</v>
      </c>
      <c r="S307" s="72">
        <f>IFERROR(T307*Assumptions!$C$4,"")</f>
        <v>0</v>
      </c>
      <c r="T307" s="72">
        <v>0</v>
      </c>
      <c r="U307" s="62">
        <f>IFERROR(S307*Assumptions!$C$5,"")+IFERROR(V307*Assumptions!$C$8*Assumptions!$C$5,"")</f>
        <v>0</v>
      </c>
      <c r="V307" s="72">
        <v>0</v>
      </c>
      <c r="W307" s="72">
        <f>IFERROR(ROUND(T307*(1+Assumptions!$C$7)^5,0),"")</f>
        <v>0</v>
      </c>
      <c r="X307" s="62">
        <f>IFERROR(ROUND(W307*Assumptions!$C$4*Assumptions!$C$6,4),"")+IFERROR(ROUND(Y307*Assumptions!$C$8*Assumptions!$C$6,4),"") - F307</f>
        <v>0</v>
      </c>
      <c r="Y307" s="62">
        <f>IFERROR(ROUND(V307*(1+Assumptions!$C$7)^5,0),"")</f>
        <v>0</v>
      </c>
      <c r="Z307" t="s">
        <v>153</v>
      </c>
      <c r="AA307" t="s">
        <v>169</v>
      </c>
      <c r="AB307" s="72">
        <v>48.2</v>
      </c>
      <c r="AC307" s="72">
        <v>2.4</v>
      </c>
      <c r="AD307">
        <v>0</v>
      </c>
      <c r="AE307" s="99" t="str">
        <f>IF(R307="","",IF(R307&gt;=Control!$D$4,"Y","N"))</f>
        <v>N</v>
      </c>
      <c r="AF307" s="99" t="str">
        <f>IF(S307="","",IF(M307&gt;=Control!$D$5,"Y","N"))</f>
        <v>Y</v>
      </c>
      <c r="AG307" s="99" t="str">
        <f>IF(T307="","",IF(AB307&lt;=Control!$D$10,"Y","N"))</f>
        <v>Y</v>
      </c>
      <c r="AI307" s="110" t="str">
        <f>IF(X307="","",IF(X307&gt;=Control!$D$9,"Y","N"))</f>
        <v>N</v>
      </c>
      <c r="AK307" s="40" t="str">
        <f>IFERROR(INDEX(Assumptions!$D$92:$D$115,MATCH(C307,Assumptions!$B$92:$B$115,0)),"Low")</f>
        <v>Low</v>
      </c>
    </row>
    <row r="308" spans="2:37" x14ac:dyDescent="0.2">
      <c r="B308">
        <v>305</v>
      </c>
      <c r="C308" t="s">
        <v>168</v>
      </c>
      <c r="D308" t="s">
        <v>2133</v>
      </c>
      <c r="E308" s="62">
        <f>SUM(G308:I308)</f>
        <v>2</v>
      </c>
      <c r="F308" s="71">
        <f>SUMIFS('CBG Plants'!N:N,'CBG Plants'!F:F,D308,'CBG Plants'!L:L,"Completed")
+SUMIFS('CBG Plants'!N:N,'CBG Plants'!F:F,D308,'CBG Plants'!L:L,"Functional")+SUMIFS('CBG Plants'!N:N,'CBG Plants'!F:F,D308,'CBG Plants'!L:L,"Under Construction")+SUMIFS('CBG Plants'!N:N,'CBG Plants'!F:F,D308,'CBG Plants'!L:L,"Yet to start construction")</f>
        <v>34</v>
      </c>
      <c r="G308" s="62">
        <f>COUNTIFS('CBG Plants'!F:F,D308,'CBG Plants'!L:L,"Completed")
+COUNTIFS('CBG Plants'!F:F,D308,'CBG Plants'!L:L,"Functional")</f>
        <v>0</v>
      </c>
      <c r="H308" s="62">
        <f>COUNTIFS('CBG Plants'!F:F,D308,'CBG Plants'!L:L,"Under Construction")</f>
        <v>0</v>
      </c>
      <c r="I308" s="62">
        <f>COUNTIFS('CBG Plants'!F:F,D308,'CBG Plants'!L:L,"Yet to start construction")</f>
        <v>2</v>
      </c>
      <c r="J308" t="s">
        <v>2900</v>
      </c>
      <c r="K308" t="s">
        <v>3065</v>
      </c>
      <c r="M308" s="72">
        <f t="shared" si="8"/>
        <v>136.11000000000001</v>
      </c>
      <c r="N308" s="72">
        <f t="shared" si="9"/>
        <v>136.11000000000001</v>
      </c>
      <c r="O308" s="72">
        <v>0.45</v>
      </c>
      <c r="P308" s="72">
        <v>118.86</v>
      </c>
      <c r="Q308" s="72">
        <v>16.8</v>
      </c>
      <c r="R308" s="62">
        <f>IFERROR(U308-F308,"")</f>
        <v>-33.663126550000001</v>
      </c>
      <c r="S308" s="72">
        <f>IFERROR(T308*Assumptions!$C$4,"")</f>
        <v>10</v>
      </c>
      <c r="T308" s="72">
        <v>4</v>
      </c>
      <c r="U308" s="62">
        <f>IFERROR(S308*Assumptions!$C$5,"")+IFERROR(V308*Assumptions!$C$8*Assumptions!$C$5,"")</f>
        <v>0.33687344999999996</v>
      </c>
      <c r="V308" s="72">
        <v>3669</v>
      </c>
      <c r="W308" s="72">
        <f>IFERROR(ROUND(T308*(1+Assumptions!$C$7)^5,0),"")</f>
        <v>12</v>
      </c>
      <c r="X308" s="62">
        <f>IFERROR(ROUND(W308*Assumptions!$C$4*Assumptions!$C$6,4),"")+IFERROR(ROUND(Y308*Assumptions!$C$8*Assumptions!$C$6,4),"") - F308</f>
        <v>-32.3125</v>
      </c>
      <c r="Y308" s="62">
        <f>IFERROR(ROUND(V308*(1+Assumptions!$C$7)^5,0),"")</f>
        <v>11197</v>
      </c>
      <c r="Z308" t="s">
        <v>153</v>
      </c>
      <c r="AA308" t="s">
        <v>169</v>
      </c>
      <c r="AB308" s="72">
        <v>335.7</v>
      </c>
      <c r="AC308" s="72">
        <v>2.4</v>
      </c>
      <c r="AD308">
        <v>0</v>
      </c>
      <c r="AE308" s="99" t="str">
        <f>IF(R308="","",IF(R308&gt;=Control!$D$4,"Y","N"))</f>
        <v>N</v>
      </c>
      <c r="AF308" s="99" t="str">
        <f>IF(S308="","",IF(M308&gt;=Control!$D$5,"Y","N"))</f>
        <v>Y</v>
      </c>
      <c r="AG308" s="99" t="str">
        <f>IF(T308="","",IF(AB308&lt;=Control!$D$10,"Y","N"))</f>
        <v>Y</v>
      </c>
      <c r="AI308" s="110" t="str">
        <f>IF(X308="","",IF(X308&gt;=Control!$D$9,"Y","N"))</f>
        <v>N</v>
      </c>
      <c r="AK308" s="40" t="str">
        <f>IFERROR(INDEX(Assumptions!$D$92:$D$115,MATCH(C308,Assumptions!$B$92:$B$115,0)),"Low")</f>
        <v>Low</v>
      </c>
    </row>
    <row r="309" spans="2:37" x14ac:dyDescent="0.2">
      <c r="B309">
        <v>306</v>
      </c>
      <c r="C309" t="s">
        <v>168</v>
      </c>
      <c r="D309" t="s">
        <v>2135</v>
      </c>
      <c r="E309" s="62">
        <f>SUM(G309:I309)</f>
        <v>0</v>
      </c>
      <c r="F309" s="71">
        <f>SUMIFS('CBG Plants'!N:N,'CBG Plants'!F:F,D309,'CBG Plants'!L:L,"Completed")
+SUMIFS('CBG Plants'!N:N,'CBG Plants'!F:F,D309,'CBG Plants'!L:L,"Functional")+SUMIFS('CBG Plants'!N:N,'CBG Plants'!F:F,D309,'CBG Plants'!L:L,"Under Construction")+SUMIFS('CBG Plants'!N:N,'CBG Plants'!F:F,D309,'CBG Plants'!L:L,"Yet to start construction")</f>
        <v>0</v>
      </c>
      <c r="G309" s="62">
        <f>COUNTIFS('CBG Plants'!F:F,D309,'CBG Plants'!L:L,"Completed")
+COUNTIFS('CBG Plants'!F:F,D309,'CBG Plants'!L:L,"Functional")</f>
        <v>0</v>
      </c>
      <c r="H309" s="62">
        <f>COUNTIFS('CBG Plants'!F:F,D309,'CBG Plants'!L:L,"Under Construction")</f>
        <v>0</v>
      </c>
      <c r="I309" s="62">
        <f>COUNTIFS('CBG Plants'!F:F,D309,'CBG Plants'!L:L,"Yet to start construction")</f>
        <v>0</v>
      </c>
      <c r="J309" t="s">
        <v>3066</v>
      </c>
      <c r="M309" s="72">
        <f t="shared" si="8"/>
        <v>22.364999999999998</v>
      </c>
      <c r="N309" s="72">
        <f t="shared" si="9"/>
        <v>22.364999999999998</v>
      </c>
      <c r="O309" s="72">
        <v>0</v>
      </c>
      <c r="P309" s="72">
        <v>21.84</v>
      </c>
      <c r="Q309" s="72">
        <v>0.52500000000000002</v>
      </c>
      <c r="R309" s="62">
        <f>IFERROR(U309-F309,"")</f>
        <v>0.33687344999999996</v>
      </c>
      <c r="S309" s="72">
        <f>IFERROR(T309*Assumptions!$C$4,"")</f>
        <v>10</v>
      </c>
      <c r="T309" s="72">
        <v>4</v>
      </c>
      <c r="U309" s="62">
        <f>IFERROR(S309*Assumptions!$C$5,"")+IFERROR(V309*Assumptions!$C$8*Assumptions!$C$5,"")</f>
        <v>0.33687344999999996</v>
      </c>
      <c r="V309" s="72">
        <v>3669</v>
      </c>
      <c r="W309" s="72">
        <f>IFERROR(ROUND(T309*(1+Assumptions!$C$7)^5,0),"")</f>
        <v>12</v>
      </c>
      <c r="X309" s="62">
        <f>IFERROR(ROUND(W309*Assumptions!$C$4*Assumptions!$C$6,4),"")+IFERROR(ROUND(Y309*Assumptions!$C$8*Assumptions!$C$6,4),"") - F309</f>
        <v>1.6875</v>
      </c>
      <c r="Y309" s="62">
        <f>IFERROR(ROUND(V309*(1+Assumptions!$C$7)^5,0),"")</f>
        <v>11197</v>
      </c>
      <c r="Z309" t="s">
        <v>153</v>
      </c>
      <c r="AA309" t="s">
        <v>169</v>
      </c>
      <c r="AB309" s="72">
        <v>289.7</v>
      </c>
      <c r="AC309" s="72">
        <v>2.4</v>
      </c>
      <c r="AD309">
        <v>0</v>
      </c>
      <c r="AE309" s="99" t="str">
        <f>IF(R309="","",IF(R309&gt;=Control!$D$4,"Y","N"))</f>
        <v>N</v>
      </c>
      <c r="AF309" s="99" t="str">
        <f>IF(S309="","",IF(M309&gt;=Control!$D$5,"Y","N"))</f>
        <v>N</v>
      </c>
      <c r="AG309" s="99" t="str">
        <f>IF(T309="","",IF(AB309&lt;=Control!$D$10,"Y","N"))</f>
        <v>Y</v>
      </c>
      <c r="AI309" s="110" t="str">
        <f>IF(X309="","",IF(X309&gt;=Control!$D$9,"Y","N"))</f>
        <v>N</v>
      </c>
      <c r="AK309" s="40" t="str">
        <f>IFERROR(INDEX(Assumptions!$D$92:$D$115,MATCH(C309,Assumptions!$B$92:$B$115,0)),"Low")</f>
        <v>Low</v>
      </c>
    </row>
    <row r="310" spans="2:37" x14ac:dyDescent="0.2">
      <c r="B310">
        <v>307</v>
      </c>
      <c r="C310" t="s">
        <v>168</v>
      </c>
      <c r="D310" t="s">
        <v>2140</v>
      </c>
      <c r="E310" s="62">
        <f>SUM(G310:I310)</f>
        <v>0</v>
      </c>
      <c r="F310" s="71">
        <f>SUMIFS('CBG Plants'!N:N,'CBG Plants'!F:F,D310,'CBG Plants'!L:L,"Completed")
+SUMIFS('CBG Plants'!N:N,'CBG Plants'!F:F,D310,'CBG Plants'!L:L,"Functional")+SUMIFS('CBG Plants'!N:N,'CBG Plants'!F:F,D310,'CBG Plants'!L:L,"Under Construction")+SUMIFS('CBG Plants'!N:N,'CBG Plants'!F:F,D310,'CBG Plants'!L:L,"Yet to start construction")</f>
        <v>0</v>
      </c>
      <c r="G310" s="62">
        <f>COUNTIFS('CBG Plants'!F:F,D310,'CBG Plants'!L:L,"Completed")
+COUNTIFS('CBG Plants'!F:F,D310,'CBG Plants'!L:L,"Functional")</f>
        <v>0</v>
      </c>
      <c r="H310" s="62">
        <f>COUNTIFS('CBG Plants'!F:F,D310,'CBG Plants'!L:L,"Under Construction")</f>
        <v>0</v>
      </c>
      <c r="I310" s="62">
        <f>COUNTIFS('CBG Plants'!F:F,D310,'CBG Plants'!L:L,"Yet to start construction")</f>
        <v>0</v>
      </c>
      <c r="M310" s="72">
        <f t="shared" si="8"/>
        <v>84.03</v>
      </c>
      <c r="N310" s="72">
        <f t="shared" si="9"/>
        <v>84.03</v>
      </c>
      <c r="O310" s="72">
        <v>0.45</v>
      </c>
      <c r="P310" s="72">
        <v>68.88</v>
      </c>
      <c r="Q310" s="72">
        <v>14.7</v>
      </c>
      <c r="R310" s="62">
        <f>IFERROR(U310-F310,"")</f>
        <v>0.15</v>
      </c>
      <c r="S310" s="72">
        <f>IFERROR(T310*Assumptions!$C$4,"")</f>
        <v>5</v>
      </c>
      <c r="T310" s="72">
        <v>2</v>
      </c>
      <c r="U310" s="62">
        <f>IFERROR(S310*Assumptions!$C$5,"")+IFERROR(V310*Assumptions!$C$8*Assumptions!$C$5,"")</f>
        <v>0.15</v>
      </c>
      <c r="V310" s="72">
        <v>0</v>
      </c>
      <c r="W310" s="72">
        <f>IFERROR(ROUND(T310*(1+Assumptions!$C$7)^5,0),"")</f>
        <v>6</v>
      </c>
      <c r="X310" s="62">
        <f>IFERROR(ROUND(W310*Assumptions!$C$4*Assumptions!$C$6,4),"")+IFERROR(ROUND(Y310*Assumptions!$C$8*Assumptions!$C$6,4),"") - F310</f>
        <v>0.75</v>
      </c>
      <c r="Y310" s="62">
        <f>IFERROR(ROUND(V310*(1+Assumptions!$C$7)^5,0),"")</f>
        <v>0</v>
      </c>
      <c r="Z310" t="s">
        <v>153</v>
      </c>
      <c r="AA310" t="s">
        <v>169</v>
      </c>
      <c r="AB310" s="72">
        <v>153.30000000000001</v>
      </c>
      <c r="AC310" s="72">
        <v>2.4</v>
      </c>
      <c r="AD310">
        <v>0</v>
      </c>
      <c r="AE310" s="99" t="str">
        <f>IF(R310="","",IF(R310&gt;=Control!$D$4,"Y","N"))</f>
        <v>N</v>
      </c>
      <c r="AF310" s="99" t="str">
        <f>IF(S310="","",IF(M310&gt;=Control!$D$5,"Y","N"))</f>
        <v>Y</v>
      </c>
      <c r="AG310" s="99" t="str">
        <f>IF(T310="","",IF(AB310&lt;=Control!$D$10,"Y","N"))</f>
        <v>Y</v>
      </c>
      <c r="AI310" s="110" t="str">
        <f>IF(X310="","",IF(X310&gt;=Control!$D$9,"Y","N"))</f>
        <v>N</v>
      </c>
      <c r="AK310" s="40" t="str">
        <f>IFERROR(INDEX(Assumptions!$D$92:$D$115,MATCH(C310,Assumptions!$B$92:$B$115,0)),"Low")</f>
        <v>Low</v>
      </c>
    </row>
    <row r="311" spans="2:37" x14ac:dyDescent="0.2">
      <c r="B311">
        <v>308</v>
      </c>
      <c r="C311" t="s">
        <v>168</v>
      </c>
      <c r="D311" t="s">
        <v>2149</v>
      </c>
      <c r="E311" s="62">
        <f>SUM(G311:I311)</f>
        <v>0</v>
      </c>
      <c r="F311" s="71">
        <f>SUMIFS('CBG Plants'!N:N,'CBG Plants'!F:F,D311,'CBG Plants'!L:L,"Completed")
+SUMIFS('CBG Plants'!N:N,'CBG Plants'!F:F,D311,'CBG Plants'!L:L,"Functional")+SUMIFS('CBG Plants'!N:N,'CBG Plants'!F:F,D311,'CBG Plants'!L:L,"Under Construction")+SUMIFS('CBG Plants'!N:N,'CBG Plants'!F:F,D311,'CBG Plants'!L:L,"Yet to start construction")</f>
        <v>0</v>
      </c>
      <c r="G311" s="62">
        <f>COUNTIFS('CBG Plants'!F:F,D311,'CBG Plants'!L:L,"Completed")
+COUNTIFS('CBG Plants'!F:F,D311,'CBG Plants'!L:L,"Functional")</f>
        <v>0</v>
      </c>
      <c r="H311" s="62">
        <f>COUNTIFS('CBG Plants'!F:F,D311,'CBG Plants'!L:L,"Under Construction")</f>
        <v>0</v>
      </c>
      <c r="I311" s="62">
        <f>COUNTIFS('CBG Plants'!F:F,D311,'CBG Plants'!L:L,"Yet to start construction")</f>
        <v>0</v>
      </c>
      <c r="M311" s="72">
        <f t="shared" si="8"/>
        <v>62.055</v>
      </c>
      <c r="N311" s="72">
        <f t="shared" si="9"/>
        <v>62.055</v>
      </c>
      <c r="O311" s="72">
        <v>0</v>
      </c>
      <c r="P311" s="72">
        <v>58.38</v>
      </c>
      <c r="Q311" s="72">
        <v>3.6749999999999998</v>
      </c>
      <c r="R311" s="62">
        <f>IFERROR(U311-F311,"")</f>
        <v>0.15</v>
      </c>
      <c r="S311" s="72">
        <f>IFERROR(T311*Assumptions!$C$4,"")</f>
        <v>5</v>
      </c>
      <c r="T311" s="72">
        <v>2</v>
      </c>
      <c r="U311" s="62">
        <f>IFERROR(S311*Assumptions!$C$5,"")+IFERROR(V311*Assumptions!$C$8*Assumptions!$C$5,"")</f>
        <v>0.15</v>
      </c>
      <c r="V311" s="72">
        <v>0</v>
      </c>
      <c r="W311" s="72">
        <f>IFERROR(ROUND(T311*(1+Assumptions!$C$7)^5,0),"")</f>
        <v>6</v>
      </c>
      <c r="X311" s="62">
        <f>IFERROR(ROUND(W311*Assumptions!$C$4*Assumptions!$C$6,4),"")+IFERROR(ROUND(Y311*Assumptions!$C$8*Assumptions!$C$6,4),"") - F311</f>
        <v>0.75</v>
      </c>
      <c r="Y311" s="62">
        <f>IFERROR(ROUND(V311*(1+Assumptions!$C$7)^5,0),"")</f>
        <v>0</v>
      </c>
      <c r="Z311" t="s">
        <v>153</v>
      </c>
      <c r="AA311" t="s">
        <v>169</v>
      </c>
      <c r="AB311" s="72">
        <v>452.8</v>
      </c>
      <c r="AC311" s="72">
        <v>2.4</v>
      </c>
      <c r="AD311">
        <v>0</v>
      </c>
      <c r="AE311" s="99" t="str">
        <f>IF(R311="","",IF(R311&gt;=Control!$D$4,"Y","N"))</f>
        <v>N</v>
      </c>
      <c r="AF311" s="99" t="str">
        <f>IF(S311="","",IF(M311&gt;=Control!$D$5,"Y","N"))</f>
        <v>Y</v>
      </c>
      <c r="AG311" s="99" t="str">
        <f>IF(T311="","",IF(AB311&lt;=Control!$D$10,"Y","N"))</f>
        <v>Y</v>
      </c>
      <c r="AI311" s="110" t="str">
        <f>IF(X311="","",IF(X311&gt;=Control!$D$9,"Y","N"))</f>
        <v>N</v>
      </c>
      <c r="AK311" s="40" t="str">
        <f>IFERROR(INDEX(Assumptions!$D$92:$D$115,MATCH(C311,Assumptions!$B$92:$B$115,0)),"Low")</f>
        <v>Low</v>
      </c>
    </row>
    <row r="312" spans="2:37" x14ac:dyDescent="0.2">
      <c r="B312">
        <v>309</v>
      </c>
      <c r="C312" t="s">
        <v>168</v>
      </c>
      <c r="D312" t="s">
        <v>2143</v>
      </c>
      <c r="E312" s="62">
        <f>SUM(G312:I312)</f>
        <v>1</v>
      </c>
      <c r="F312" s="71">
        <f>SUMIFS('CBG Plants'!N:N,'CBG Plants'!F:F,D312,'CBG Plants'!L:L,"Completed")
+SUMIFS('CBG Plants'!N:N,'CBG Plants'!F:F,D312,'CBG Plants'!L:L,"Functional")+SUMIFS('CBG Plants'!N:N,'CBG Plants'!F:F,D312,'CBG Plants'!L:L,"Under Construction")+SUMIFS('CBG Plants'!N:N,'CBG Plants'!F:F,D312,'CBG Plants'!L:L,"Yet to start construction")</f>
        <v>5</v>
      </c>
      <c r="G312" s="62">
        <f>COUNTIFS('CBG Plants'!F:F,D312,'CBG Plants'!L:L,"Completed")
+COUNTIFS('CBG Plants'!F:F,D312,'CBG Plants'!L:L,"Functional")</f>
        <v>0</v>
      </c>
      <c r="H312" s="62">
        <f>COUNTIFS('CBG Plants'!F:F,D312,'CBG Plants'!L:L,"Under Construction")</f>
        <v>0</v>
      </c>
      <c r="I312" s="62">
        <f>COUNTIFS('CBG Plants'!F:F,D312,'CBG Plants'!L:L,"Yet to start construction")</f>
        <v>1</v>
      </c>
      <c r="J312" t="s">
        <v>3067</v>
      </c>
      <c r="M312" s="72">
        <f t="shared" si="8"/>
        <v>79.695000000000007</v>
      </c>
      <c r="N312" s="72">
        <f t="shared" si="9"/>
        <v>79.695000000000007</v>
      </c>
      <c r="O312" s="72">
        <v>0</v>
      </c>
      <c r="P312" s="72">
        <v>78.12</v>
      </c>
      <c r="Q312" s="72">
        <v>1.575</v>
      </c>
      <c r="R312" s="62">
        <f>IFERROR(U312-F312,"")</f>
        <v>-4.9985929999999996</v>
      </c>
      <c r="S312" s="72">
        <f>IFERROR(T312*Assumptions!$C$4,"")</f>
        <v>0</v>
      </c>
      <c r="T312" s="72">
        <v>0</v>
      </c>
      <c r="U312" s="62">
        <f>IFERROR(S312*Assumptions!$C$5,"")+IFERROR(V312*Assumptions!$C$8*Assumptions!$C$5,"")</f>
        <v>1.407E-3</v>
      </c>
      <c r="V312" s="72">
        <v>140</v>
      </c>
      <c r="W312" s="72">
        <f>IFERROR(ROUND(T312*(1+Assumptions!$C$7)^5,0),"")</f>
        <v>0</v>
      </c>
      <c r="X312" s="62">
        <f>IFERROR(ROUND(W312*Assumptions!$C$4*Assumptions!$C$6,4),"")+IFERROR(ROUND(Y312*Assumptions!$C$8*Assumptions!$C$6,4),"") - F312</f>
        <v>-4.9927999999999999</v>
      </c>
      <c r="Y312" s="62">
        <f>IFERROR(ROUND(V312*(1+Assumptions!$C$7)^5,0),"")</f>
        <v>427</v>
      </c>
      <c r="Z312" t="s">
        <v>153</v>
      </c>
      <c r="AA312" t="s">
        <v>169</v>
      </c>
      <c r="AB312" s="72">
        <v>54.4</v>
      </c>
      <c r="AC312" s="72">
        <v>2.4</v>
      </c>
      <c r="AD312">
        <v>0</v>
      </c>
      <c r="AE312" s="99" t="str">
        <f>IF(R312="","",IF(R312&gt;=Control!$D$4,"Y","N"))</f>
        <v>N</v>
      </c>
      <c r="AF312" s="99" t="str">
        <f>IF(S312="","",IF(M312&gt;=Control!$D$5,"Y","N"))</f>
        <v>Y</v>
      </c>
      <c r="AG312" s="99" t="str">
        <f>IF(T312="","",IF(AB312&lt;=Control!$D$10,"Y","N"))</f>
        <v>Y</v>
      </c>
      <c r="AI312" s="110" t="str">
        <f>IF(X312="","",IF(X312&gt;=Control!$D$9,"Y","N"))</f>
        <v>N</v>
      </c>
      <c r="AK312" s="40" t="str">
        <f>IFERROR(INDEX(Assumptions!$D$92:$D$115,MATCH(C312,Assumptions!$B$92:$B$115,0)),"Low")</f>
        <v>Low</v>
      </c>
    </row>
    <row r="313" spans="2:37" x14ac:dyDescent="0.2">
      <c r="B313">
        <v>310</v>
      </c>
      <c r="C313" t="s">
        <v>168</v>
      </c>
      <c r="D313" t="s">
        <v>3068</v>
      </c>
      <c r="E313" s="62">
        <f>SUM(G313:I313)</f>
        <v>0</v>
      </c>
      <c r="F313" s="71">
        <f>SUMIFS('CBG Plants'!N:N,'CBG Plants'!F:F,D313,'CBG Plants'!L:L,"Completed")
+SUMIFS('CBG Plants'!N:N,'CBG Plants'!F:F,D313,'CBG Plants'!L:L,"Functional")+SUMIFS('CBG Plants'!N:N,'CBG Plants'!F:F,D313,'CBG Plants'!L:L,"Under Construction")+SUMIFS('CBG Plants'!N:N,'CBG Plants'!F:F,D313,'CBG Plants'!L:L,"Yet to start construction")</f>
        <v>0</v>
      </c>
      <c r="G313" s="62">
        <f>COUNTIFS('CBG Plants'!F:F,D313,'CBG Plants'!L:L,"Completed")
+COUNTIFS('CBG Plants'!F:F,D313,'CBG Plants'!L:L,"Functional")</f>
        <v>0</v>
      </c>
      <c r="H313" s="62">
        <f>COUNTIFS('CBG Plants'!F:F,D313,'CBG Plants'!L:L,"Under Construction")</f>
        <v>0</v>
      </c>
      <c r="I313" s="62">
        <f>COUNTIFS('CBG Plants'!F:F,D313,'CBG Plants'!L:L,"Yet to start construction")</f>
        <v>0</v>
      </c>
      <c r="M313" s="72">
        <f t="shared" si="8"/>
        <v>24.044999999999998</v>
      </c>
      <c r="N313" s="72">
        <f t="shared" si="9"/>
        <v>24.044999999999998</v>
      </c>
      <c r="O313" s="72">
        <v>0</v>
      </c>
      <c r="P313" s="72">
        <v>23.52</v>
      </c>
      <c r="Q313" s="72">
        <v>0.52500000000000002</v>
      </c>
      <c r="R313" s="62">
        <f>IFERROR(U313-F313,"")</f>
        <v>0</v>
      </c>
      <c r="S313" s="72">
        <f>IFERROR(T313*Assumptions!$C$4,"")</f>
        <v>0</v>
      </c>
      <c r="T313" s="72">
        <v>0</v>
      </c>
      <c r="U313" s="62">
        <f>IFERROR(S313*Assumptions!$C$5,"")+IFERROR(V313*Assumptions!$C$8*Assumptions!$C$5,"")</f>
        <v>0</v>
      </c>
      <c r="V313" s="72">
        <v>0</v>
      </c>
      <c r="W313" s="72">
        <f>IFERROR(ROUND(T313*(1+Assumptions!$C$7)^5,0),"")</f>
        <v>0</v>
      </c>
      <c r="X313" s="62">
        <f>IFERROR(ROUND(W313*Assumptions!$C$4*Assumptions!$C$6,4),"")+IFERROR(ROUND(Y313*Assumptions!$C$8*Assumptions!$C$6,4),"") - F313</f>
        <v>0</v>
      </c>
      <c r="Y313" s="62">
        <f>IFERROR(ROUND(V313*(1+Assumptions!$C$7)^5,0),"")</f>
        <v>0</v>
      </c>
      <c r="Z313" t="s">
        <v>153</v>
      </c>
      <c r="AA313" t="s">
        <v>169</v>
      </c>
      <c r="AB313" s="72">
        <v>46.8</v>
      </c>
      <c r="AC313" s="72">
        <v>2.4</v>
      </c>
      <c r="AD313">
        <v>0</v>
      </c>
      <c r="AE313" s="99" t="str">
        <f>IF(R313="","",IF(R313&gt;=Control!$D$4,"Y","N"))</f>
        <v>N</v>
      </c>
      <c r="AF313" s="99" t="str">
        <f>IF(S313="","",IF(M313&gt;=Control!$D$5,"Y","N"))</f>
        <v>N</v>
      </c>
      <c r="AG313" s="99" t="str">
        <f>IF(T313="","",IF(AB313&lt;=Control!$D$10,"Y","N"))</f>
        <v>Y</v>
      </c>
      <c r="AI313" s="110" t="str">
        <f>IF(X313="","",IF(X313&gt;=Control!$D$9,"Y","N"))</f>
        <v>N</v>
      </c>
      <c r="AK313" s="40" t="str">
        <f>IFERROR(INDEX(Assumptions!$D$92:$D$115,MATCH(C313,Assumptions!$B$92:$B$115,0)),"Low")</f>
        <v>Low</v>
      </c>
    </row>
    <row r="314" spans="2:37" x14ac:dyDescent="0.2">
      <c r="B314">
        <v>311</v>
      </c>
      <c r="C314" t="s">
        <v>168</v>
      </c>
      <c r="D314" t="s">
        <v>2138</v>
      </c>
      <c r="E314" s="62">
        <f>SUM(G314:I314)</f>
        <v>0</v>
      </c>
      <c r="F314" s="71">
        <f>SUMIFS('CBG Plants'!N:N,'CBG Plants'!F:F,D314,'CBG Plants'!L:L,"Completed")
+SUMIFS('CBG Plants'!N:N,'CBG Plants'!F:F,D314,'CBG Plants'!L:L,"Functional")+SUMIFS('CBG Plants'!N:N,'CBG Plants'!F:F,D314,'CBG Plants'!L:L,"Under Construction")+SUMIFS('CBG Plants'!N:N,'CBG Plants'!F:F,D314,'CBG Plants'!L:L,"Yet to start construction")</f>
        <v>0</v>
      </c>
      <c r="G314" s="62">
        <f>COUNTIFS('CBG Plants'!F:F,D314,'CBG Plants'!L:L,"Completed")
+COUNTIFS('CBG Plants'!F:F,D314,'CBG Plants'!L:L,"Functional")</f>
        <v>0</v>
      </c>
      <c r="H314" s="62">
        <f>COUNTIFS('CBG Plants'!F:F,D314,'CBG Plants'!L:L,"Under Construction")</f>
        <v>0</v>
      </c>
      <c r="I314" s="62">
        <f>COUNTIFS('CBG Plants'!F:F,D314,'CBG Plants'!L:L,"Yet to start construction")</f>
        <v>0</v>
      </c>
      <c r="M314" s="72">
        <f t="shared" si="8"/>
        <v>106.81500000000001</v>
      </c>
      <c r="N314" s="72">
        <f t="shared" si="9"/>
        <v>106.81500000000001</v>
      </c>
      <c r="O314" s="72">
        <v>0.45</v>
      </c>
      <c r="P314" s="72">
        <v>89.04</v>
      </c>
      <c r="Q314" s="72">
        <v>17.324999999999999</v>
      </c>
      <c r="R314" s="62">
        <f>IFERROR(U314-F314,"")</f>
        <v>0.15</v>
      </c>
      <c r="S314" s="72">
        <f>IFERROR(T314*Assumptions!$C$4,"")</f>
        <v>5</v>
      </c>
      <c r="T314" s="72">
        <v>2</v>
      </c>
      <c r="U314" s="62">
        <f>IFERROR(S314*Assumptions!$C$5,"")+IFERROR(V314*Assumptions!$C$8*Assumptions!$C$5,"")</f>
        <v>0.15</v>
      </c>
      <c r="V314" s="72">
        <v>0</v>
      </c>
      <c r="W314" s="72">
        <f>IFERROR(ROUND(T314*(1+Assumptions!$C$7)^5,0),"")</f>
        <v>6</v>
      </c>
      <c r="X314" s="62">
        <f>IFERROR(ROUND(W314*Assumptions!$C$4*Assumptions!$C$6,4),"")+IFERROR(ROUND(Y314*Assumptions!$C$8*Assumptions!$C$6,4),"") - F314</f>
        <v>0.75</v>
      </c>
      <c r="Y314" s="62">
        <f>IFERROR(ROUND(V314*(1+Assumptions!$C$7)^5,0),"")</f>
        <v>0</v>
      </c>
      <c r="Z314" t="s">
        <v>153</v>
      </c>
      <c r="AA314" t="s">
        <v>169</v>
      </c>
      <c r="AB314" s="72">
        <v>247</v>
      </c>
      <c r="AC314" s="72">
        <v>2.4</v>
      </c>
      <c r="AD314">
        <v>0</v>
      </c>
      <c r="AE314" s="99" t="str">
        <f>IF(R314="","",IF(R314&gt;=Control!$D$4,"Y","N"))</f>
        <v>N</v>
      </c>
      <c r="AF314" s="99" t="str">
        <f>IF(S314="","",IF(M314&gt;=Control!$D$5,"Y","N"))</f>
        <v>Y</v>
      </c>
      <c r="AG314" s="99" t="str">
        <f>IF(T314="","",IF(AB314&lt;=Control!$D$10,"Y","N"))</f>
        <v>Y</v>
      </c>
      <c r="AI314" s="110" t="str">
        <f>IF(X314="","",IF(X314&gt;=Control!$D$9,"Y","N"))</f>
        <v>N</v>
      </c>
      <c r="AK314" s="40" t="str">
        <f>IFERROR(INDEX(Assumptions!$D$92:$D$115,MATCH(C314,Assumptions!$B$92:$B$115,0)),"Low")</f>
        <v>Low</v>
      </c>
    </row>
    <row r="315" spans="2:37" x14ac:dyDescent="0.2">
      <c r="B315">
        <v>312</v>
      </c>
      <c r="C315" t="s">
        <v>168</v>
      </c>
      <c r="D315" t="s">
        <v>2136</v>
      </c>
      <c r="E315" s="62">
        <f>SUM(G315:I315)</f>
        <v>0</v>
      </c>
      <c r="F315" s="71">
        <f>SUMIFS('CBG Plants'!N:N,'CBG Plants'!F:F,D315,'CBG Plants'!L:L,"Completed")
+SUMIFS('CBG Plants'!N:N,'CBG Plants'!F:F,D315,'CBG Plants'!L:L,"Functional")+SUMIFS('CBG Plants'!N:N,'CBG Plants'!F:F,D315,'CBG Plants'!L:L,"Under Construction")+SUMIFS('CBG Plants'!N:N,'CBG Plants'!F:F,D315,'CBG Plants'!L:L,"Yet to start construction")</f>
        <v>0</v>
      </c>
      <c r="G315" s="62">
        <f>COUNTIFS('CBG Plants'!F:F,D315,'CBG Plants'!L:L,"Completed")
+COUNTIFS('CBG Plants'!F:F,D315,'CBG Plants'!L:L,"Functional")</f>
        <v>0</v>
      </c>
      <c r="H315" s="62">
        <f>COUNTIFS('CBG Plants'!F:F,D315,'CBG Plants'!L:L,"Under Construction")</f>
        <v>0</v>
      </c>
      <c r="I315" s="62">
        <f>COUNTIFS('CBG Plants'!F:F,D315,'CBG Plants'!L:L,"Yet to start construction")</f>
        <v>0</v>
      </c>
      <c r="M315" s="72">
        <f t="shared" si="8"/>
        <v>166.55999999999997</v>
      </c>
      <c r="N315" s="72">
        <f t="shared" si="9"/>
        <v>166.55999999999997</v>
      </c>
      <c r="O315" s="72">
        <v>0.45</v>
      </c>
      <c r="P315" s="72">
        <v>148.26</v>
      </c>
      <c r="Q315" s="72">
        <v>17.850000000000001</v>
      </c>
      <c r="R315" s="62">
        <f>IFERROR(U315-F315,"")</f>
        <v>0.15</v>
      </c>
      <c r="S315" s="72">
        <f>IFERROR(T315*Assumptions!$C$4,"")</f>
        <v>5</v>
      </c>
      <c r="T315" s="72">
        <v>2</v>
      </c>
      <c r="U315" s="62">
        <f>IFERROR(S315*Assumptions!$C$5,"")+IFERROR(V315*Assumptions!$C$8*Assumptions!$C$5,"")</f>
        <v>0.15</v>
      </c>
      <c r="V315" s="72">
        <v>0</v>
      </c>
      <c r="W315" s="72">
        <f>IFERROR(ROUND(T315*(1+Assumptions!$C$7)^5,0),"")</f>
        <v>6</v>
      </c>
      <c r="X315" s="62">
        <f>IFERROR(ROUND(W315*Assumptions!$C$4*Assumptions!$C$6,4),"")+IFERROR(ROUND(Y315*Assumptions!$C$8*Assumptions!$C$6,4),"") - F315</f>
        <v>0.75</v>
      </c>
      <c r="Y315" s="62">
        <f>IFERROR(ROUND(V315*(1+Assumptions!$C$7)^5,0),"")</f>
        <v>0</v>
      </c>
      <c r="Z315" t="s">
        <v>153</v>
      </c>
      <c r="AA315" t="s">
        <v>169</v>
      </c>
      <c r="AB315" s="72">
        <v>199.9</v>
      </c>
      <c r="AC315" s="72">
        <v>2.4</v>
      </c>
      <c r="AD315">
        <v>0</v>
      </c>
      <c r="AE315" s="99" t="str">
        <f>IF(R315="","",IF(R315&gt;=Control!$D$4,"Y","N"))</f>
        <v>N</v>
      </c>
      <c r="AF315" s="99" t="str">
        <f>IF(S315="","",IF(M315&gt;=Control!$D$5,"Y","N"))</f>
        <v>Y</v>
      </c>
      <c r="AG315" s="99" t="str">
        <f>IF(T315="","",IF(AB315&lt;=Control!$D$10,"Y","N"))</f>
        <v>Y</v>
      </c>
      <c r="AI315" s="110" t="str">
        <f>IF(X315="","",IF(X315&gt;=Control!$D$9,"Y","N"))</f>
        <v>N</v>
      </c>
      <c r="AK315" s="40" t="str">
        <f>IFERROR(INDEX(Assumptions!$D$92:$D$115,MATCH(C315,Assumptions!$B$92:$B$115,0)),"Low")</f>
        <v>Low</v>
      </c>
    </row>
    <row r="316" spans="2:37" x14ac:dyDescent="0.2">
      <c r="B316">
        <v>313</v>
      </c>
      <c r="C316" t="s">
        <v>168</v>
      </c>
      <c r="D316" t="s">
        <v>2159</v>
      </c>
      <c r="E316" s="62">
        <f>SUM(G316:I316)</f>
        <v>0</v>
      </c>
      <c r="F316" s="71">
        <f>SUMIFS('CBG Plants'!N:N,'CBG Plants'!F:F,D316,'CBG Plants'!L:L,"Completed")
+SUMIFS('CBG Plants'!N:N,'CBG Plants'!F:F,D316,'CBG Plants'!L:L,"Functional")+SUMIFS('CBG Plants'!N:N,'CBG Plants'!F:F,D316,'CBG Plants'!L:L,"Under Construction")+SUMIFS('CBG Plants'!N:N,'CBG Plants'!F:F,D316,'CBG Plants'!L:L,"Yet to start construction")</f>
        <v>0</v>
      </c>
      <c r="G316" s="62">
        <f>COUNTIFS('CBG Plants'!F:F,D316,'CBG Plants'!L:L,"Completed")
+COUNTIFS('CBG Plants'!F:F,D316,'CBG Plants'!L:L,"Functional")</f>
        <v>0</v>
      </c>
      <c r="H316" s="62">
        <f>COUNTIFS('CBG Plants'!F:F,D316,'CBG Plants'!L:L,"Under Construction")</f>
        <v>0</v>
      </c>
      <c r="I316" s="62">
        <f>COUNTIFS('CBG Plants'!F:F,D316,'CBG Plants'!L:L,"Yet to start construction")</f>
        <v>0</v>
      </c>
      <c r="M316" s="72">
        <f t="shared" si="8"/>
        <v>53.234999999999999</v>
      </c>
      <c r="N316" s="72">
        <f t="shared" si="9"/>
        <v>53.234999999999999</v>
      </c>
      <c r="O316" s="72">
        <v>0</v>
      </c>
      <c r="P316" s="72">
        <v>49.56</v>
      </c>
      <c r="Q316" s="72">
        <v>3.6749999999999998</v>
      </c>
      <c r="R316" s="62">
        <f>IFERROR(U316-F316,"")</f>
        <v>0.15</v>
      </c>
      <c r="S316" s="72">
        <f>IFERROR(T316*Assumptions!$C$4,"")</f>
        <v>5</v>
      </c>
      <c r="T316" s="72">
        <v>2</v>
      </c>
      <c r="U316" s="62">
        <f>IFERROR(S316*Assumptions!$C$5,"")+IFERROR(V316*Assumptions!$C$8*Assumptions!$C$5,"")</f>
        <v>0.15</v>
      </c>
      <c r="V316" s="72">
        <v>0</v>
      </c>
      <c r="W316" s="72">
        <f>IFERROR(ROUND(T316*(1+Assumptions!$C$7)^5,0),"")</f>
        <v>6</v>
      </c>
      <c r="X316" s="62">
        <f>IFERROR(ROUND(W316*Assumptions!$C$4*Assumptions!$C$6,4),"")+IFERROR(ROUND(Y316*Assumptions!$C$8*Assumptions!$C$6,4),"") - F316</f>
        <v>0.75</v>
      </c>
      <c r="Y316" s="62">
        <f>IFERROR(ROUND(V316*(1+Assumptions!$C$7)^5,0),"")</f>
        <v>0</v>
      </c>
      <c r="Z316" t="s">
        <v>153</v>
      </c>
      <c r="AA316" t="s">
        <v>169</v>
      </c>
      <c r="AB316" s="72">
        <v>331.1</v>
      </c>
      <c r="AC316" s="72">
        <v>2.4</v>
      </c>
      <c r="AD316">
        <v>0</v>
      </c>
      <c r="AE316" s="99" t="str">
        <f>IF(R316="","",IF(R316&gt;=Control!$D$4,"Y","N"))</f>
        <v>N</v>
      </c>
      <c r="AF316" s="99" t="str">
        <f>IF(S316="","",IF(M316&gt;=Control!$D$5,"Y","N"))</f>
        <v>Y</v>
      </c>
      <c r="AG316" s="99" t="str">
        <f>IF(T316="","",IF(AB316&lt;=Control!$D$10,"Y","N"))</f>
        <v>Y</v>
      </c>
      <c r="AI316" s="110" t="str">
        <f>IF(X316="","",IF(X316&gt;=Control!$D$9,"Y","N"))</f>
        <v>N</v>
      </c>
      <c r="AK316" s="40" t="str">
        <f>IFERROR(INDEX(Assumptions!$D$92:$D$115,MATCH(C316,Assumptions!$B$92:$B$115,0)),"Low")</f>
        <v>Low</v>
      </c>
    </row>
    <row r="317" spans="2:37" x14ac:dyDescent="0.2">
      <c r="B317">
        <v>314</v>
      </c>
      <c r="C317" t="s">
        <v>168</v>
      </c>
      <c r="D317" t="s">
        <v>3069</v>
      </c>
      <c r="E317" s="62">
        <f>SUM(G317:I317)</f>
        <v>0</v>
      </c>
      <c r="F317" s="71">
        <f>SUMIFS('CBG Plants'!N:N,'CBG Plants'!F:F,D317,'CBG Plants'!L:L,"Completed")
+SUMIFS('CBG Plants'!N:N,'CBG Plants'!F:F,D317,'CBG Plants'!L:L,"Functional")+SUMIFS('CBG Plants'!N:N,'CBG Plants'!F:F,D317,'CBG Plants'!L:L,"Under Construction")+SUMIFS('CBG Plants'!N:N,'CBG Plants'!F:F,D317,'CBG Plants'!L:L,"Yet to start construction")</f>
        <v>0</v>
      </c>
      <c r="G317" s="62">
        <f>COUNTIFS('CBG Plants'!F:F,D317,'CBG Plants'!L:L,"Completed")
+COUNTIFS('CBG Plants'!F:F,D317,'CBG Plants'!L:L,"Functional")</f>
        <v>0</v>
      </c>
      <c r="H317" s="62">
        <f>COUNTIFS('CBG Plants'!F:F,D317,'CBG Plants'!L:L,"Under Construction")</f>
        <v>0</v>
      </c>
      <c r="I317" s="62">
        <f>COUNTIFS('CBG Plants'!F:F,D317,'CBG Plants'!L:L,"Yet to start construction")</f>
        <v>0</v>
      </c>
      <c r="M317" s="72">
        <f t="shared" si="8"/>
        <v>54.704999999999998</v>
      </c>
      <c r="N317" s="72">
        <f t="shared" si="9"/>
        <v>54.704999999999998</v>
      </c>
      <c r="O317" s="72">
        <v>0</v>
      </c>
      <c r="P317" s="72">
        <v>54.18</v>
      </c>
      <c r="Q317" s="72">
        <v>0.52500000000000002</v>
      </c>
      <c r="R317" s="62">
        <f>IFERROR(U317-F317,"")</f>
        <v>0</v>
      </c>
      <c r="S317" s="72">
        <f>IFERROR(T317*Assumptions!$C$4,"")</f>
        <v>0</v>
      </c>
      <c r="T317" s="72">
        <v>0</v>
      </c>
      <c r="U317" s="62">
        <f>IFERROR(S317*Assumptions!$C$5,"")+IFERROR(V317*Assumptions!$C$8*Assumptions!$C$5,"")</f>
        <v>0</v>
      </c>
      <c r="V317" s="72">
        <v>0</v>
      </c>
      <c r="W317" s="72">
        <f>IFERROR(ROUND(T317*(1+Assumptions!$C$7)^5,0),"")</f>
        <v>0</v>
      </c>
      <c r="X317" s="62">
        <f>IFERROR(ROUND(W317*Assumptions!$C$4*Assumptions!$C$6,4),"")+IFERROR(ROUND(Y317*Assumptions!$C$8*Assumptions!$C$6,4),"") - F317</f>
        <v>0</v>
      </c>
      <c r="Y317" s="62">
        <f>IFERROR(ROUND(V317*(1+Assumptions!$C$7)^5,0),"")</f>
        <v>0</v>
      </c>
      <c r="Z317" t="s">
        <v>153</v>
      </c>
      <c r="AA317" t="s">
        <v>169</v>
      </c>
      <c r="AB317" s="72">
        <v>3.1</v>
      </c>
      <c r="AC317" s="72">
        <v>2.4</v>
      </c>
      <c r="AD317">
        <v>0</v>
      </c>
      <c r="AE317" s="99" t="str">
        <f>IF(R317="","",IF(R317&gt;=Control!$D$4,"Y","N"))</f>
        <v>N</v>
      </c>
      <c r="AF317" s="99" t="str">
        <f>IF(S317="","",IF(M317&gt;=Control!$D$5,"Y","N"))</f>
        <v>Y</v>
      </c>
      <c r="AG317" s="99" t="str">
        <f>IF(T317="","",IF(AB317&lt;=Control!$D$10,"Y","N"))</f>
        <v>Y</v>
      </c>
      <c r="AI317" s="110" t="str">
        <f>IF(X317="","",IF(X317&gt;=Control!$D$9,"Y","N"))</f>
        <v>N</v>
      </c>
      <c r="AK317" s="40" t="str">
        <f>IFERROR(INDEX(Assumptions!$D$92:$D$115,MATCH(C317,Assumptions!$B$92:$B$115,0)),"Low")</f>
        <v>Low</v>
      </c>
    </row>
    <row r="318" spans="2:37" x14ac:dyDescent="0.2">
      <c r="B318">
        <v>315</v>
      </c>
      <c r="C318" t="s">
        <v>168</v>
      </c>
      <c r="D318" t="s">
        <v>2148</v>
      </c>
      <c r="E318" s="62">
        <f>SUM(G318:I318)</f>
        <v>0</v>
      </c>
      <c r="F318" s="71">
        <f>SUMIFS('CBG Plants'!N:N,'CBG Plants'!F:F,D318,'CBG Plants'!L:L,"Completed")
+SUMIFS('CBG Plants'!N:N,'CBG Plants'!F:F,D318,'CBG Plants'!L:L,"Functional")+SUMIFS('CBG Plants'!N:N,'CBG Plants'!F:F,D318,'CBG Plants'!L:L,"Under Construction")+SUMIFS('CBG Plants'!N:N,'CBG Plants'!F:F,D318,'CBG Plants'!L:L,"Yet to start construction")</f>
        <v>0</v>
      </c>
      <c r="G318" s="62">
        <f>COUNTIFS('CBG Plants'!F:F,D318,'CBG Plants'!L:L,"Completed")
+COUNTIFS('CBG Plants'!F:F,D318,'CBG Plants'!L:L,"Functional")</f>
        <v>0</v>
      </c>
      <c r="H318" s="62">
        <f>COUNTIFS('CBG Plants'!F:F,D318,'CBG Plants'!L:L,"Under Construction")</f>
        <v>0</v>
      </c>
      <c r="I318" s="62">
        <f>COUNTIFS('CBG Plants'!F:F,D318,'CBG Plants'!L:L,"Yet to start construction")</f>
        <v>0</v>
      </c>
      <c r="M318" s="72">
        <f t="shared" si="8"/>
        <v>75.42</v>
      </c>
      <c r="N318" s="72">
        <f t="shared" si="9"/>
        <v>75.42</v>
      </c>
      <c r="O318" s="72">
        <v>0.45</v>
      </c>
      <c r="P318" s="72">
        <v>69.72</v>
      </c>
      <c r="Q318" s="72">
        <v>5.25</v>
      </c>
      <c r="R318" s="62">
        <f>IFERROR(U318-F318,"")</f>
        <v>1.407E-3</v>
      </c>
      <c r="S318" s="72">
        <f>IFERROR(T318*Assumptions!$C$4,"")</f>
        <v>0</v>
      </c>
      <c r="T318" s="72">
        <v>0</v>
      </c>
      <c r="U318" s="62">
        <f>IFERROR(S318*Assumptions!$C$5,"")+IFERROR(V318*Assumptions!$C$8*Assumptions!$C$5,"")</f>
        <v>1.407E-3</v>
      </c>
      <c r="V318" s="72">
        <v>140</v>
      </c>
      <c r="W318" s="72">
        <f>IFERROR(ROUND(T318*(1+Assumptions!$C$7)^5,0),"")</f>
        <v>0</v>
      </c>
      <c r="X318" s="62">
        <f>IFERROR(ROUND(W318*Assumptions!$C$4*Assumptions!$C$6,4),"")+IFERROR(ROUND(Y318*Assumptions!$C$8*Assumptions!$C$6,4),"") - F318</f>
        <v>7.1999999999999998E-3</v>
      </c>
      <c r="Y318" s="62">
        <f>IFERROR(ROUND(V318*(1+Assumptions!$C$7)^5,0),"")</f>
        <v>427</v>
      </c>
      <c r="Z318" t="s">
        <v>153</v>
      </c>
      <c r="AA318" t="s">
        <v>169</v>
      </c>
      <c r="AB318" s="72">
        <v>198.9</v>
      </c>
      <c r="AC318" s="72">
        <v>2.4</v>
      </c>
      <c r="AD318">
        <v>0</v>
      </c>
      <c r="AE318" s="99" t="str">
        <f>IF(R318="","",IF(R318&gt;=Control!$D$4,"Y","N"))</f>
        <v>N</v>
      </c>
      <c r="AF318" s="99" t="str">
        <f>IF(S318="","",IF(M318&gt;=Control!$D$5,"Y","N"))</f>
        <v>Y</v>
      </c>
      <c r="AG318" s="99" t="str">
        <f>IF(T318="","",IF(AB318&lt;=Control!$D$10,"Y","N"))</f>
        <v>Y</v>
      </c>
      <c r="AI318" s="110" t="str">
        <f>IF(X318="","",IF(X318&gt;=Control!$D$9,"Y","N"))</f>
        <v>N</v>
      </c>
      <c r="AK318" s="40" t="str">
        <f>IFERROR(INDEX(Assumptions!$D$92:$D$115,MATCH(C318,Assumptions!$B$92:$B$115,0)),"Low")</f>
        <v>Low</v>
      </c>
    </row>
    <row r="319" spans="2:37" x14ac:dyDescent="0.2">
      <c r="B319">
        <v>316</v>
      </c>
      <c r="C319" t="s">
        <v>168</v>
      </c>
      <c r="D319" t="s">
        <v>2152</v>
      </c>
      <c r="E319" s="62">
        <f>SUM(G319:I319)</f>
        <v>0</v>
      </c>
      <c r="F319" s="71">
        <f>SUMIFS('CBG Plants'!N:N,'CBG Plants'!F:F,D319,'CBG Plants'!L:L,"Completed")
+SUMIFS('CBG Plants'!N:N,'CBG Plants'!F:F,D319,'CBG Plants'!L:L,"Functional")+SUMIFS('CBG Plants'!N:N,'CBG Plants'!F:F,D319,'CBG Plants'!L:L,"Under Construction")+SUMIFS('CBG Plants'!N:N,'CBG Plants'!F:F,D319,'CBG Plants'!L:L,"Yet to start construction")</f>
        <v>0</v>
      </c>
      <c r="G319" s="62">
        <f>COUNTIFS('CBG Plants'!F:F,D319,'CBG Plants'!L:L,"Completed")
+COUNTIFS('CBG Plants'!F:F,D319,'CBG Plants'!L:L,"Functional")</f>
        <v>0</v>
      </c>
      <c r="H319" s="62">
        <f>COUNTIFS('CBG Plants'!F:F,D319,'CBG Plants'!L:L,"Under Construction")</f>
        <v>0</v>
      </c>
      <c r="I319" s="62">
        <f>COUNTIFS('CBG Plants'!F:F,D319,'CBG Plants'!L:L,"Yet to start construction")</f>
        <v>0</v>
      </c>
      <c r="M319" s="72">
        <f t="shared" si="8"/>
        <v>22.395</v>
      </c>
      <c r="N319" s="72">
        <f t="shared" si="9"/>
        <v>22.395</v>
      </c>
      <c r="O319" s="72">
        <v>0.45</v>
      </c>
      <c r="P319" s="72">
        <v>19.32</v>
      </c>
      <c r="Q319" s="72">
        <v>2.625</v>
      </c>
      <c r="R319" s="62">
        <f>IFERROR(U319-F319,"")</f>
        <v>0.15</v>
      </c>
      <c r="S319" s="72">
        <f>IFERROR(T319*Assumptions!$C$4,"")</f>
        <v>5</v>
      </c>
      <c r="T319" s="72">
        <v>2</v>
      </c>
      <c r="U319" s="62">
        <f>IFERROR(S319*Assumptions!$C$5,"")+IFERROR(V319*Assumptions!$C$8*Assumptions!$C$5,"")</f>
        <v>0.15</v>
      </c>
      <c r="V319" s="72">
        <v>0</v>
      </c>
      <c r="W319" s="72">
        <f>IFERROR(ROUND(T319*(1+Assumptions!$C$7)^5,0),"")</f>
        <v>6</v>
      </c>
      <c r="X319" s="62">
        <f>IFERROR(ROUND(W319*Assumptions!$C$4*Assumptions!$C$6,4),"")+IFERROR(ROUND(Y319*Assumptions!$C$8*Assumptions!$C$6,4),"") - F319</f>
        <v>0.75</v>
      </c>
      <c r="Y319" s="62">
        <f>IFERROR(ROUND(V319*(1+Assumptions!$C$7)^5,0),"")</f>
        <v>0</v>
      </c>
      <c r="Z319" t="s">
        <v>153</v>
      </c>
      <c r="AA319" t="s">
        <v>169</v>
      </c>
      <c r="AB319" s="72">
        <v>492.2</v>
      </c>
      <c r="AC319" s="72">
        <v>2.4</v>
      </c>
      <c r="AD319">
        <v>0</v>
      </c>
      <c r="AE319" s="99" t="str">
        <f>IF(R319="","",IF(R319&gt;=Control!$D$4,"Y","N"))</f>
        <v>N</v>
      </c>
      <c r="AF319" s="99" t="str">
        <f>IF(S319="","",IF(M319&gt;=Control!$D$5,"Y","N"))</f>
        <v>N</v>
      </c>
      <c r="AG319" s="99" t="str">
        <f>IF(T319="","",IF(AB319&lt;=Control!$D$10,"Y","N"))</f>
        <v>Y</v>
      </c>
      <c r="AI319" s="110" t="str">
        <f>IF(X319="","",IF(X319&gt;=Control!$D$9,"Y","N"))</f>
        <v>N</v>
      </c>
      <c r="AK319" s="40" t="str">
        <f>IFERROR(INDEX(Assumptions!$D$92:$D$115,MATCH(C319,Assumptions!$B$92:$B$115,0)),"Low")</f>
        <v>Low</v>
      </c>
    </row>
    <row r="320" spans="2:37" x14ac:dyDescent="0.2">
      <c r="B320">
        <v>317</v>
      </c>
      <c r="C320" t="s">
        <v>168</v>
      </c>
      <c r="D320" t="s">
        <v>2132</v>
      </c>
      <c r="E320" s="62">
        <f>SUM(G320:I320)</f>
        <v>0</v>
      </c>
      <c r="F320" s="71">
        <f>SUMIFS('CBG Plants'!N:N,'CBG Plants'!F:F,D320,'CBG Plants'!L:L,"Completed")
+SUMIFS('CBG Plants'!N:N,'CBG Plants'!F:F,D320,'CBG Plants'!L:L,"Functional")+SUMIFS('CBG Plants'!N:N,'CBG Plants'!F:F,D320,'CBG Plants'!L:L,"Under Construction")+SUMIFS('CBG Plants'!N:N,'CBG Plants'!F:F,D320,'CBG Plants'!L:L,"Yet to start construction")</f>
        <v>0</v>
      </c>
      <c r="G320" s="62">
        <f>COUNTIFS('CBG Plants'!F:F,D320,'CBG Plants'!L:L,"Completed")
+COUNTIFS('CBG Plants'!F:F,D320,'CBG Plants'!L:L,"Functional")</f>
        <v>0</v>
      </c>
      <c r="H320" s="62">
        <f>COUNTIFS('CBG Plants'!F:F,D320,'CBG Plants'!L:L,"Under Construction")</f>
        <v>0</v>
      </c>
      <c r="I320" s="62">
        <f>COUNTIFS('CBG Plants'!F:F,D320,'CBG Plants'!L:L,"Yet to start construction")</f>
        <v>0</v>
      </c>
      <c r="M320" s="72">
        <f t="shared" si="8"/>
        <v>49.769999999999996</v>
      </c>
      <c r="N320" s="72">
        <f t="shared" si="9"/>
        <v>49.769999999999996</v>
      </c>
      <c r="O320" s="72">
        <v>0</v>
      </c>
      <c r="P320" s="72">
        <v>48.72</v>
      </c>
      <c r="Q320" s="72">
        <v>1.05</v>
      </c>
      <c r="R320" s="62">
        <f>IFERROR(U320-F320,"")</f>
        <v>8.8828799999999999E-2</v>
      </c>
      <c r="S320" s="72">
        <f>IFERROR(T320*Assumptions!$C$4,"")</f>
        <v>2.5</v>
      </c>
      <c r="T320" s="72">
        <v>1</v>
      </c>
      <c r="U320" s="62">
        <f>IFERROR(S320*Assumptions!$C$5,"")+IFERROR(V320*Assumptions!$C$8*Assumptions!$C$5,"")</f>
        <v>8.8828799999999999E-2</v>
      </c>
      <c r="V320" s="72">
        <v>1376</v>
      </c>
      <c r="W320" s="72">
        <f>IFERROR(ROUND(T320*(1+Assumptions!$C$7)^5,0),"")</f>
        <v>3</v>
      </c>
      <c r="X320" s="62">
        <f>IFERROR(ROUND(W320*Assumptions!$C$4*Assumptions!$C$6,4),"")+IFERROR(ROUND(Y320*Assumptions!$C$8*Assumptions!$C$6,4),"") - F320</f>
        <v>0.44530000000000003</v>
      </c>
      <c r="Y320" s="62">
        <f>IFERROR(ROUND(V320*(1+Assumptions!$C$7)^5,0),"")</f>
        <v>4199</v>
      </c>
      <c r="Z320" t="s">
        <v>153</v>
      </c>
      <c r="AA320" t="s">
        <v>169</v>
      </c>
      <c r="AB320" s="72">
        <v>349.8</v>
      </c>
      <c r="AC320" s="72">
        <v>2.4</v>
      </c>
      <c r="AD320">
        <v>0</v>
      </c>
      <c r="AE320" s="99" t="str">
        <f>IF(R320="","",IF(R320&gt;=Control!$D$4,"Y","N"))</f>
        <v>N</v>
      </c>
      <c r="AF320" s="99" t="str">
        <f>IF(S320="","",IF(M320&gt;=Control!$D$5,"Y","N"))</f>
        <v>N</v>
      </c>
      <c r="AG320" s="99" t="str">
        <f>IF(T320="","",IF(AB320&lt;=Control!$D$10,"Y","N"))</f>
        <v>Y</v>
      </c>
      <c r="AI320" s="110" t="str">
        <f>IF(X320="","",IF(X320&gt;=Control!$D$9,"Y","N"))</f>
        <v>N</v>
      </c>
      <c r="AK320" s="40" t="str">
        <f>IFERROR(INDEX(Assumptions!$D$92:$D$115,MATCH(C320,Assumptions!$B$92:$B$115,0)),"Low")</f>
        <v>Low</v>
      </c>
    </row>
    <row r="321" spans="2:37" x14ac:dyDescent="0.2">
      <c r="B321">
        <v>318</v>
      </c>
      <c r="C321" t="s">
        <v>168</v>
      </c>
      <c r="D321" t="s">
        <v>3070</v>
      </c>
      <c r="E321" s="62">
        <f>SUM(G321:I321)</f>
        <v>0</v>
      </c>
      <c r="F321" s="71">
        <f>SUMIFS('CBG Plants'!N:N,'CBG Plants'!F:F,D321,'CBG Plants'!L:L,"Completed")
+SUMIFS('CBG Plants'!N:N,'CBG Plants'!F:F,D321,'CBG Plants'!L:L,"Functional")+SUMIFS('CBG Plants'!N:N,'CBG Plants'!F:F,D321,'CBG Plants'!L:L,"Under Construction")+SUMIFS('CBG Plants'!N:N,'CBG Plants'!F:F,D321,'CBG Plants'!L:L,"Yet to start construction")</f>
        <v>0</v>
      </c>
      <c r="G321" s="62">
        <f>COUNTIFS('CBG Plants'!F:F,D321,'CBG Plants'!L:L,"Completed")
+COUNTIFS('CBG Plants'!F:F,D321,'CBG Plants'!L:L,"Functional")</f>
        <v>0</v>
      </c>
      <c r="H321" s="62">
        <f>COUNTIFS('CBG Plants'!F:F,D321,'CBG Plants'!L:L,"Under Construction")</f>
        <v>0</v>
      </c>
      <c r="I321" s="62">
        <f>COUNTIFS('CBG Plants'!F:F,D321,'CBG Plants'!L:L,"Yet to start construction")</f>
        <v>0</v>
      </c>
      <c r="M321" s="72">
        <f t="shared" si="8"/>
        <v>57.015000000000001</v>
      </c>
      <c r="N321" s="72">
        <f t="shared" si="9"/>
        <v>57.015000000000001</v>
      </c>
      <c r="O321" s="72">
        <v>0</v>
      </c>
      <c r="P321" s="72">
        <v>53.34</v>
      </c>
      <c r="Q321" s="72">
        <v>3.6749999999999998</v>
      </c>
      <c r="R321" s="62">
        <f>IFERROR(U321-F321,"")</f>
        <v>0</v>
      </c>
      <c r="S321" s="72">
        <f>IFERROR(T321*Assumptions!$C$4,"")</f>
        <v>0</v>
      </c>
      <c r="T321" s="72">
        <v>0</v>
      </c>
      <c r="U321" s="62">
        <f>IFERROR(S321*Assumptions!$C$5,"")+IFERROR(V321*Assumptions!$C$8*Assumptions!$C$5,"")</f>
        <v>0</v>
      </c>
      <c r="V321" s="72">
        <v>0</v>
      </c>
      <c r="W321" s="72">
        <f>IFERROR(ROUND(T321*(1+Assumptions!$C$7)^5,0),"")</f>
        <v>0</v>
      </c>
      <c r="X321" s="62">
        <f>IFERROR(ROUND(W321*Assumptions!$C$4*Assumptions!$C$6,4),"")+IFERROR(ROUND(Y321*Assumptions!$C$8*Assumptions!$C$6,4),"") - F321</f>
        <v>0</v>
      </c>
      <c r="Y321" s="62">
        <f>IFERROR(ROUND(V321*(1+Assumptions!$C$7)^5,0),"")</f>
        <v>0</v>
      </c>
      <c r="Z321" t="s">
        <v>153</v>
      </c>
      <c r="AA321" t="s">
        <v>169</v>
      </c>
      <c r="AB321" s="72">
        <v>36.799999999999997</v>
      </c>
      <c r="AC321" s="72">
        <v>2.4</v>
      </c>
      <c r="AD321">
        <v>0</v>
      </c>
      <c r="AE321" s="99" t="str">
        <f>IF(R321="","",IF(R321&gt;=Control!$D$4,"Y","N"))</f>
        <v>N</v>
      </c>
      <c r="AF321" s="99" t="str">
        <f>IF(S321="","",IF(M321&gt;=Control!$D$5,"Y","N"))</f>
        <v>Y</v>
      </c>
      <c r="AG321" s="99" t="str">
        <f>IF(T321="","",IF(AB321&lt;=Control!$D$10,"Y","N"))</f>
        <v>Y</v>
      </c>
      <c r="AI321" s="110" t="str">
        <f>IF(X321="","",IF(X321&gt;=Control!$D$9,"Y","N"))</f>
        <v>N</v>
      </c>
      <c r="AK321" s="40" t="str">
        <f>IFERROR(INDEX(Assumptions!$D$92:$D$115,MATCH(C321,Assumptions!$B$92:$B$115,0)),"Low")</f>
        <v>Low</v>
      </c>
    </row>
    <row r="322" spans="2:37" x14ac:dyDescent="0.2">
      <c r="B322">
        <v>319</v>
      </c>
      <c r="C322" t="s">
        <v>168</v>
      </c>
      <c r="D322" t="s">
        <v>2147</v>
      </c>
      <c r="E322" s="62">
        <f>SUM(G322:I322)</f>
        <v>1</v>
      </c>
      <c r="F322" s="71">
        <f>SUMIFS('CBG Plants'!N:N,'CBG Plants'!F:F,D322,'CBG Plants'!L:L,"Completed")
+SUMIFS('CBG Plants'!N:N,'CBG Plants'!F:F,D322,'CBG Plants'!L:L,"Functional")+SUMIFS('CBG Plants'!N:N,'CBG Plants'!F:F,D322,'CBG Plants'!L:L,"Under Construction")+SUMIFS('CBG Plants'!N:N,'CBG Plants'!F:F,D322,'CBG Plants'!L:L,"Yet to start construction")</f>
        <v>12</v>
      </c>
      <c r="G322" s="62">
        <f>COUNTIFS('CBG Plants'!F:F,D322,'CBG Plants'!L:L,"Completed")
+COUNTIFS('CBG Plants'!F:F,D322,'CBG Plants'!L:L,"Functional")</f>
        <v>0</v>
      </c>
      <c r="H322" s="62">
        <f>COUNTIFS('CBG Plants'!F:F,D322,'CBG Plants'!L:L,"Under Construction")</f>
        <v>0</v>
      </c>
      <c r="I322" s="62">
        <f>COUNTIFS('CBG Plants'!F:F,D322,'CBG Plants'!L:L,"Yet to start construction")</f>
        <v>1</v>
      </c>
      <c r="J322" t="s">
        <v>3071</v>
      </c>
      <c r="M322" s="72">
        <f t="shared" si="8"/>
        <v>81.584999999999994</v>
      </c>
      <c r="N322" s="72">
        <f t="shared" si="9"/>
        <v>81.584999999999994</v>
      </c>
      <c r="O322" s="72">
        <v>0</v>
      </c>
      <c r="P322" s="72">
        <v>68.459999999999994</v>
      </c>
      <c r="Q322" s="72">
        <v>13.125</v>
      </c>
      <c r="R322" s="62">
        <f>IFERROR(U322-F322,"")</f>
        <v>-11.998593</v>
      </c>
      <c r="S322" s="72">
        <f>IFERROR(T322*Assumptions!$C$4,"")</f>
        <v>0</v>
      </c>
      <c r="T322" s="72">
        <v>0</v>
      </c>
      <c r="U322" s="62">
        <f>IFERROR(S322*Assumptions!$C$5,"")+IFERROR(V322*Assumptions!$C$8*Assumptions!$C$5,"")</f>
        <v>1.407E-3</v>
      </c>
      <c r="V322" s="72">
        <v>140</v>
      </c>
      <c r="W322" s="72">
        <f>IFERROR(ROUND(T322*(1+Assumptions!$C$7)^5,0),"")</f>
        <v>0</v>
      </c>
      <c r="X322" s="62">
        <f>IFERROR(ROUND(W322*Assumptions!$C$4*Assumptions!$C$6,4),"")+IFERROR(ROUND(Y322*Assumptions!$C$8*Assumptions!$C$6,4),"") - F322</f>
        <v>-11.992800000000001</v>
      </c>
      <c r="Y322" s="62">
        <f>IFERROR(ROUND(V322*(1+Assumptions!$C$7)^5,0),"")</f>
        <v>427</v>
      </c>
      <c r="Z322" t="s">
        <v>153</v>
      </c>
      <c r="AA322" t="s">
        <v>169</v>
      </c>
      <c r="AB322" s="72">
        <v>260.5</v>
      </c>
      <c r="AC322" s="72">
        <v>2.4</v>
      </c>
      <c r="AD322">
        <v>0</v>
      </c>
      <c r="AE322" s="99" t="str">
        <f>IF(R322="","",IF(R322&gt;=Control!$D$4,"Y","N"))</f>
        <v>N</v>
      </c>
      <c r="AF322" s="99" t="str">
        <f>IF(S322="","",IF(M322&gt;=Control!$D$5,"Y","N"))</f>
        <v>Y</v>
      </c>
      <c r="AG322" s="99" t="str">
        <f>IF(T322="","",IF(AB322&lt;=Control!$D$10,"Y","N"))</f>
        <v>Y</v>
      </c>
      <c r="AI322" s="110" t="str">
        <f>IF(X322="","",IF(X322&gt;=Control!$D$9,"Y","N"))</f>
        <v>N</v>
      </c>
      <c r="AK322" s="40" t="str">
        <f>IFERROR(INDEX(Assumptions!$D$92:$D$115,MATCH(C322,Assumptions!$B$92:$B$115,0)),"Low")</f>
        <v>Low</v>
      </c>
    </row>
    <row r="323" spans="2:37" x14ac:dyDescent="0.2">
      <c r="B323">
        <v>320</v>
      </c>
      <c r="C323" t="s">
        <v>168</v>
      </c>
      <c r="D323" t="s">
        <v>2141</v>
      </c>
      <c r="E323" s="62">
        <f>SUM(G323:I323)</f>
        <v>0</v>
      </c>
      <c r="F323" s="71">
        <f>SUMIFS('CBG Plants'!N:N,'CBG Plants'!F:F,D323,'CBG Plants'!L:L,"Completed")
+SUMIFS('CBG Plants'!N:N,'CBG Plants'!F:F,D323,'CBG Plants'!L:L,"Functional")+SUMIFS('CBG Plants'!N:N,'CBG Plants'!F:F,D323,'CBG Plants'!L:L,"Under Construction")+SUMIFS('CBG Plants'!N:N,'CBG Plants'!F:F,D323,'CBG Plants'!L:L,"Yet to start construction")</f>
        <v>0</v>
      </c>
      <c r="G323" s="62">
        <f>COUNTIFS('CBG Plants'!F:F,D323,'CBG Plants'!L:L,"Completed")
+COUNTIFS('CBG Plants'!F:F,D323,'CBG Plants'!L:L,"Functional")</f>
        <v>0</v>
      </c>
      <c r="H323" s="62">
        <f>COUNTIFS('CBG Plants'!F:F,D323,'CBG Plants'!L:L,"Under Construction")</f>
        <v>0</v>
      </c>
      <c r="I323" s="62">
        <f>COUNTIFS('CBG Plants'!F:F,D323,'CBG Plants'!L:L,"Yet to start construction")</f>
        <v>0</v>
      </c>
      <c r="M323" s="72">
        <f t="shared" si="8"/>
        <v>52.71</v>
      </c>
      <c r="N323" s="72">
        <f t="shared" si="9"/>
        <v>52.71</v>
      </c>
      <c r="O323" s="72">
        <v>0</v>
      </c>
      <c r="P323" s="72">
        <v>47.46</v>
      </c>
      <c r="Q323" s="72">
        <v>5.25</v>
      </c>
      <c r="R323" s="62">
        <f>IFERROR(U323-F323,"")</f>
        <v>0.15</v>
      </c>
      <c r="S323" s="72">
        <f>IFERROR(T323*Assumptions!$C$4,"")</f>
        <v>5</v>
      </c>
      <c r="T323" s="72">
        <v>2</v>
      </c>
      <c r="U323" s="62">
        <f>IFERROR(S323*Assumptions!$C$5,"")+IFERROR(V323*Assumptions!$C$8*Assumptions!$C$5,"")</f>
        <v>0.15</v>
      </c>
      <c r="V323" s="72">
        <v>0</v>
      </c>
      <c r="W323" s="72">
        <f>IFERROR(ROUND(T323*(1+Assumptions!$C$7)^5,0),"")</f>
        <v>6</v>
      </c>
      <c r="X323" s="62">
        <f>IFERROR(ROUND(W323*Assumptions!$C$4*Assumptions!$C$6,4),"")+IFERROR(ROUND(Y323*Assumptions!$C$8*Assumptions!$C$6,4),"") - F323</f>
        <v>0.75</v>
      </c>
      <c r="Y323" s="62">
        <f>IFERROR(ROUND(V323*(1+Assumptions!$C$7)^5,0),"")</f>
        <v>0</v>
      </c>
      <c r="Z323" t="s">
        <v>153</v>
      </c>
      <c r="AA323" t="s">
        <v>169</v>
      </c>
      <c r="AB323" s="72">
        <v>244.7</v>
      </c>
      <c r="AC323" s="72">
        <v>2.4</v>
      </c>
      <c r="AD323">
        <v>0</v>
      </c>
      <c r="AE323" s="99" t="str">
        <f>IF(R323="","",IF(R323&gt;=Control!$D$4,"Y","N"))</f>
        <v>N</v>
      </c>
      <c r="AF323" s="99" t="str">
        <f>IF(S323="","",IF(M323&gt;=Control!$D$5,"Y","N"))</f>
        <v>Y</v>
      </c>
      <c r="AG323" s="99" t="str">
        <f>IF(T323="","",IF(AB323&lt;=Control!$D$10,"Y","N"))</f>
        <v>Y</v>
      </c>
      <c r="AI323" s="110" t="str">
        <f>IF(X323="","",IF(X323&gt;=Control!$D$9,"Y","N"))</f>
        <v>N</v>
      </c>
      <c r="AK323" s="40" t="str">
        <f>IFERROR(INDEX(Assumptions!$D$92:$D$115,MATCH(C323,Assumptions!$B$92:$B$115,0)),"Low")</f>
        <v>Low</v>
      </c>
    </row>
    <row r="324" spans="2:37" x14ac:dyDescent="0.2">
      <c r="B324">
        <v>321</v>
      </c>
      <c r="C324" t="s">
        <v>170</v>
      </c>
      <c r="D324" t="s">
        <v>2166</v>
      </c>
      <c r="E324" s="62">
        <f>SUM(G324:I324)</f>
        <v>1</v>
      </c>
      <c r="F324" s="71">
        <f>SUMIFS('CBG Plants'!N:N,'CBG Plants'!F:F,D324,'CBG Plants'!L:L,"Completed")
+SUMIFS('CBG Plants'!N:N,'CBG Plants'!F:F,D324,'CBG Plants'!L:L,"Functional")+SUMIFS('CBG Plants'!N:N,'CBG Plants'!F:F,D324,'CBG Plants'!L:L,"Under Construction")+SUMIFS('CBG Plants'!N:N,'CBG Plants'!F:F,D324,'CBG Plants'!L:L,"Yet to start construction")</f>
        <v>15</v>
      </c>
      <c r="G324" s="62">
        <f>COUNTIFS('CBG Plants'!F:F,D324,'CBG Plants'!L:L,"Completed")
+COUNTIFS('CBG Plants'!F:F,D324,'CBG Plants'!L:L,"Functional")</f>
        <v>0</v>
      </c>
      <c r="H324" s="62">
        <f>COUNTIFS('CBG Plants'!F:F,D324,'CBG Plants'!L:L,"Under Construction")</f>
        <v>0</v>
      </c>
      <c r="I324" s="62">
        <f>COUNTIFS('CBG Plants'!F:F,D324,'CBG Plants'!L:L,"Yet to start construction")</f>
        <v>1</v>
      </c>
      <c r="J324" t="s">
        <v>3072</v>
      </c>
      <c r="M324" s="72">
        <f t="shared" ref="M324:M387" si="10">IFERROR(N324-(AD324*365/1000),"")</f>
        <v>521.38499999999999</v>
      </c>
      <c r="N324" s="72">
        <f t="shared" ref="N324:N387" si="11">SUM(O324:Q324)</f>
        <v>521.38499999999999</v>
      </c>
      <c r="O324" s="72">
        <v>22.95</v>
      </c>
      <c r="P324" s="72">
        <v>34.86</v>
      </c>
      <c r="Q324" s="72">
        <v>463.57499999999999</v>
      </c>
      <c r="R324" s="62">
        <f>IFERROR(U324-F324,"")</f>
        <v>-14.736930600000001</v>
      </c>
      <c r="S324" s="72">
        <f>IFERROR(T324*Assumptions!$C$4,"")</f>
        <v>7.5</v>
      </c>
      <c r="T324" s="72">
        <v>3</v>
      </c>
      <c r="U324" s="62">
        <f>IFERROR(S324*Assumptions!$C$5,"")+IFERROR(V324*Assumptions!$C$8*Assumptions!$C$5,"")</f>
        <v>0.26306939999999995</v>
      </c>
      <c r="V324" s="72">
        <v>3788</v>
      </c>
      <c r="W324" s="72">
        <f>IFERROR(ROUND(T324*(1+Assumptions!$C$7)^5,0),"")</f>
        <v>9</v>
      </c>
      <c r="X324" s="62">
        <f>IFERROR(ROUND(W324*Assumptions!$C$4*Assumptions!$C$6,4),"")+IFERROR(ROUND(Y324*Assumptions!$C$8*Assumptions!$C$6,4),"") - F324</f>
        <v>-13.6814</v>
      </c>
      <c r="Y324" s="62">
        <f>IFERROR(ROUND(V324*(1+Assumptions!$C$7)^5,0),"")</f>
        <v>11560</v>
      </c>
      <c r="Z324" t="s">
        <v>164</v>
      </c>
      <c r="AA324" t="s">
        <v>171</v>
      </c>
      <c r="AB324" s="72">
        <v>62.8</v>
      </c>
      <c r="AC324" s="72">
        <v>23</v>
      </c>
      <c r="AD324">
        <v>0</v>
      </c>
      <c r="AE324" s="99" t="str">
        <f>IF(R324="","",IF(R324&gt;=Control!$D$4,"Y","N"))</f>
        <v>N</v>
      </c>
      <c r="AF324" s="99" t="str">
        <f>IF(S324="","",IF(M324&gt;=Control!$D$5,"Y","N"))</f>
        <v>Y</v>
      </c>
      <c r="AG324" s="99" t="str">
        <f>IF(T324="","",IF(AB324&lt;=Control!$D$10,"Y","N"))</f>
        <v>Y</v>
      </c>
      <c r="AI324" s="110" t="str">
        <f>IF(X324="","",IF(X324&gt;=Control!$D$9,"Y","N"))</f>
        <v>N</v>
      </c>
      <c r="AK324" s="40" t="str">
        <f>IFERROR(INDEX(Assumptions!$D$92:$D$115,MATCH(C324,Assumptions!$B$92:$B$115,0)),"Low")</f>
        <v>Low</v>
      </c>
    </row>
    <row r="325" spans="2:37" x14ac:dyDescent="0.2">
      <c r="B325">
        <v>322</v>
      </c>
      <c r="C325" t="s">
        <v>170</v>
      </c>
      <c r="D325" t="s">
        <v>2171</v>
      </c>
      <c r="E325" s="62">
        <f>SUM(G325:I325)</f>
        <v>0</v>
      </c>
      <c r="F325" s="71">
        <f>SUMIFS('CBG Plants'!N:N,'CBG Plants'!F:F,D325,'CBG Plants'!L:L,"Completed")
+SUMIFS('CBG Plants'!N:N,'CBG Plants'!F:F,D325,'CBG Plants'!L:L,"Functional")+SUMIFS('CBG Plants'!N:N,'CBG Plants'!F:F,D325,'CBG Plants'!L:L,"Under Construction")+SUMIFS('CBG Plants'!N:N,'CBG Plants'!F:F,D325,'CBG Plants'!L:L,"Yet to start construction")</f>
        <v>0</v>
      </c>
      <c r="G325" s="62">
        <f>COUNTIFS('CBG Plants'!F:F,D325,'CBG Plants'!L:L,"Completed")
+COUNTIFS('CBG Plants'!F:F,D325,'CBG Plants'!L:L,"Functional")</f>
        <v>0</v>
      </c>
      <c r="H325" s="62">
        <f>COUNTIFS('CBG Plants'!F:F,D325,'CBG Plants'!L:L,"Under Construction")</f>
        <v>0</v>
      </c>
      <c r="I325" s="62">
        <f>COUNTIFS('CBG Plants'!F:F,D325,'CBG Plants'!L:L,"Yet to start construction")</f>
        <v>0</v>
      </c>
      <c r="J325" t="s">
        <v>3073</v>
      </c>
      <c r="M325" s="72">
        <f t="shared" si="10"/>
        <v>38.28</v>
      </c>
      <c r="N325" s="72">
        <f t="shared" si="11"/>
        <v>38.28</v>
      </c>
      <c r="O325" s="72">
        <v>13.5</v>
      </c>
      <c r="P325" s="72">
        <v>24.78</v>
      </c>
      <c r="Q325" s="72">
        <v>0</v>
      </c>
      <c r="R325" s="62">
        <f>IFERROR(U325-F325,"")</f>
        <v>0.26727029999999996</v>
      </c>
      <c r="S325" s="72">
        <f>IFERROR(T325*Assumptions!$C$4,"")</f>
        <v>7.5</v>
      </c>
      <c r="T325" s="72">
        <v>3</v>
      </c>
      <c r="U325" s="62">
        <f>IFERROR(S325*Assumptions!$C$5,"")+IFERROR(V325*Assumptions!$C$8*Assumptions!$C$5,"")</f>
        <v>0.26727029999999996</v>
      </c>
      <c r="V325" s="72">
        <v>4206</v>
      </c>
      <c r="W325" s="72">
        <f>IFERROR(ROUND(T325*(1+Assumptions!$C$7)^5,0),"")</f>
        <v>9</v>
      </c>
      <c r="X325" s="62">
        <f>IFERROR(ROUND(W325*Assumptions!$C$4*Assumptions!$C$6,4),"")+IFERROR(ROUND(Y325*Assumptions!$C$8*Assumptions!$C$6,4),"") - F325</f>
        <v>1.34</v>
      </c>
      <c r="Y325" s="62">
        <f>IFERROR(ROUND(V325*(1+Assumptions!$C$7)^5,0),"")</f>
        <v>12836</v>
      </c>
      <c r="Z325" t="s">
        <v>164</v>
      </c>
      <c r="AA325" t="s">
        <v>171</v>
      </c>
      <c r="AB325" s="72">
        <v>1.3</v>
      </c>
      <c r="AC325" s="72">
        <v>23</v>
      </c>
      <c r="AD325">
        <v>0</v>
      </c>
      <c r="AE325" s="99" t="str">
        <f>IF(R325="","",IF(R325&gt;=Control!$D$4,"Y","N"))</f>
        <v>N</v>
      </c>
      <c r="AF325" s="99" t="str">
        <f>IF(S325="","",IF(M325&gt;=Control!$D$5,"Y","N"))</f>
        <v>N</v>
      </c>
      <c r="AG325" s="99" t="str">
        <f>IF(T325="","",IF(AB325&lt;=Control!$D$10,"Y","N"))</f>
        <v>Y</v>
      </c>
      <c r="AI325" s="110" t="str">
        <f>IF(X325="","",IF(X325&gt;=Control!$D$9,"Y","N"))</f>
        <v>N</v>
      </c>
      <c r="AK325" s="40" t="str">
        <f>IFERROR(INDEX(Assumptions!$D$92:$D$115,MATCH(C325,Assumptions!$B$92:$B$115,0)),"Low")</f>
        <v>Low</v>
      </c>
    </row>
    <row r="326" spans="2:37" x14ac:dyDescent="0.2">
      <c r="B326">
        <v>323</v>
      </c>
      <c r="C326" t="s">
        <v>170</v>
      </c>
      <c r="D326" t="s">
        <v>2160</v>
      </c>
      <c r="E326" s="62">
        <f>SUM(G326:I326)</f>
        <v>3</v>
      </c>
      <c r="F326" s="71">
        <f>SUMIFS('CBG Plants'!N:N,'CBG Plants'!F:F,D326,'CBG Plants'!L:L,"Completed")
+SUMIFS('CBG Plants'!N:N,'CBG Plants'!F:F,D326,'CBG Plants'!L:L,"Functional")+SUMIFS('CBG Plants'!N:N,'CBG Plants'!F:F,D326,'CBG Plants'!L:L,"Under Construction")+SUMIFS('CBG Plants'!N:N,'CBG Plants'!F:F,D326,'CBG Plants'!L:L,"Yet to start construction")</f>
        <v>106.2</v>
      </c>
      <c r="G326" s="62">
        <f>COUNTIFS('CBG Plants'!F:F,D326,'CBG Plants'!L:L,"Completed")
+COUNTIFS('CBG Plants'!F:F,D326,'CBG Plants'!L:L,"Functional")</f>
        <v>1</v>
      </c>
      <c r="H326" s="62">
        <f>COUNTIFS('CBG Plants'!F:F,D326,'CBG Plants'!L:L,"Under Construction")</f>
        <v>0</v>
      </c>
      <c r="I326" s="62">
        <f>COUNTIFS('CBG Plants'!F:F,D326,'CBG Plants'!L:L,"Yet to start construction")</f>
        <v>2</v>
      </c>
      <c r="J326" t="s">
        <v>3074</v>
      </c>
      <c r="K326" t="s">
        <v>3075</v>
      </c>
      <c r="M326" s="72">
        <f t="shared" si="10"/>
        <v>356.25</v>
      </c>
      <c r="N326" s="72">
        <f t="shared" si="11"/>
        <v>356.25</v>
      </c>
      <c r="O326" s="72">
        <v>121.05</v>
      </c>
      <c r="P326" s="72">
        <v>235.2</v>
      </c>
      <c r="Q326" s="72">
        <v>0</v>
      </c>
      <c r="R326" s="62">
        <f>IFERROR(U326-F326,"")</f>
        <v>-105.80716125000001</v>
      </c>
      <c r="S326" s="72">
        <f>IFERROR(T326*Assumptions!$C$4,"")</f>
        <v>12.5</v>
      </c>
      <c r="T326" s="72">
        <v>5</v>
      </c>
      <c r="U326" s="62">
        <f>IFERROR(S326*Assumptions!$C$5,"")+IFERROR(V326*Assumptions!$C$8*Assumptions!$C$5,"")</f>
        <v>0.39283875000000001</v>
      </c>
      <c r="V326" s="72">
        <v>1775</v>
      </c>
      <c r="W326" s="72">
        <f>IFERROR(ROUND(T326*(1+Assumptions!$C$7)^5,0),"")</f>
        <v>15</v>
      </c>
      <c r="X326" s="62">
        <f>IFERROR(ROUND(W326*Assumptions!$C$4*Assumptions!$C$6,4),"")+IFERROR(ROUND(Y326*Assumptions!$C$8*Assumptions!$C$6,4),"") - F326</f>
        <v>-104.2343</v>
      </c>
      <c r="Y326" s="62">
        <f>IFERROR(ROUND(V326*(1+Assumptions!$C$7)^5,0),"")</f>
        <v>5417</v>
      </c>
      <c r="Z326" t="s">
        <v>164</v>
      </c>
      <c r="AA326" t="s">
        <v>171</v>
      </c>
      <c r="AB326" s="72">
        <v>47.8</v>
      </c>
      <c r="AC326" s="72">
        <v>23</v>
      </c>
      <c r="AD326">
        <v>0</v>
      </c>
      <c r="AE326" s="99" t="str">
        <f>IF(R326="","",IF(R326&gt;=Control!$D$4,"Y","N"))</f>
        <v>N</v>
      </c>
      <c r="AF326" s="99" t="str">
        <f>IF(S326="","",IF(M326&gt;=Control!$D$5,"Y","N"))</f>
        <v>Y</v>
      </c>
      <c r="AG326" s="99" t="str">
        <f>IF(T326="","",IF(AB326&lt;=Control!$D$10,"Y","N"))</f>
        <v>Y</v>
      </c>
      <c r="AI326" s="110" t="str">
        <f>IF(X326="","",IF(X326&gt;=Control!$D$9,"Y","N"))</f>
        <v>N</v>
      </c>
      <c r="AK326" s="40" t="str">
        <f>IFERROR(INDEX(Assumptions!$D$92:$D$115,MATCH(C326,Assumptions!$B$92:$B$115,0)),"Low")</f>
        <v>Low</v>
      </c>
    </row>
    <row r="327" spans="2:37" x14ac:dyDescent="0.2">
      <c r="B327">
        <v>324</v>
      </c>
      <c r="C327" t="s">
        <v>170</v>
      </c>
      <c r="D327" t="s">
        <v>2204</v>
      </c>
      <c r="E327" s="62">
        <f>SUM(G327:I327)</f>
        <v>0</v>
      </c>
      <c r="F327" s="71">
        <f>SUMIFS('CBG Plants'!N:N,'CBG Plants'!F:F,D327,'CBG Plants'!L:L,"Completed")
+SUMIFS('CBG Plants'!N:N,'CBG Plants'!F:F,D327,'CBG Plants'!L:L,"Functional")+SUMIFS('CBG Plants'!N:N,'CBG Plants'!F:F,D327,'CBG Plants'!L:L,"Under Construction")+SUMIFS('CBG Plants'!N:N,'CBG Plants'!F:F,D327,'CBG Plants'!L:L,"Yet to start construction")</f>
        <v>0</v>
      </c>
      <c r="G327" s="62">
        <f>COUNTIFS('CBG Plants'!F:F,D327,'CBG Plants'!L:L,"Completed")
+COUNTIFS('CBG Plants'!F:F,D327,'CBG Plants'!L:L,"Functional")</f>
        <v>0</v>
      </c>
      <c r="H327" s="62">
        <f>COUNTIFS('CBG Plants'!F:F,D327,'CBG Plants'!L:L,"Under Construction")</f>
        <v>0</v>
      </c>
      <c r="I327" s="62">
        <f>COUNTIFS('CBG Plants'!F:F,D327,'CBG Plants'!L:L,"Yet to start construction")</f>
        <v>0</v>
      </c>
      <c r="J327" t="s">
        <v>3076</v>
      </c>
      <c r="K327" t="s">
        <v>3077</v>
      </c>
      <c r="L327" t="s">
        <v>3078</v>
      </c>
      <c r="M327" s="72">
        <f t="shared" si="10"/>
        <v>170.13</v>
      </c>
      <c r="N327" s="72">
        <f t="shared" si="11"/>
        <v>170.13</v>
      </c>
      <c r="O327" s="72">
        <v>35.1</v>
      </c>
      <c r="P327" s="72">
        <v>119.28</v>
      </c>
      <c r="Q327" s="72">
        <v>15.75</v>
      </c>
      <c r="R327" s="62">
        <f>IFERROR(U327-F327,"")</f>
        <v>0.37913055000000001</v>
      </c>
      <c r="S327" s="72">
        <f>IFERROR(T327*Assumptions!$C$4,"")</f>
        <v>12.5</v>
      </c>
      <c r="T327" s="72">
        <v>5</v>
      </c>
      <c r="U327" s="62">
        <f>IFERROR(S327*Assumptions!$C$5,"")+IFERROR(V327*Assumptions!$C$8*Assumptions!$C$5,"")</f>
        <v>0.37913055000000001</v>
      </c>
      <c r="V327" s="72">
        <v>411</v>
      </c>
      <c r="W327" s="72">
        <f>IFERROR(ROUND(T327*(1+Assumptions!$C$7)^5,0),"")</f>
        <v>15</v>
      </c>
      <c r="X327" s="62">
        <f>IFERROR(ROUND(W327*Assumptions!$C$4*Assumptions!$C$6,4),"")+IFERROR(ROUND(Y327*Assumptions!$C$8*Assumptions!$C$6,4),"") - F327</f>
        <v>1.8959999999999999</v>
      </c>
      <c r="Y327" s="62">
        <f>IFERROR(ROUND(V327*(1+Assumptions!$C$7)^5,0),"")</f>
        <v>1254</v>
      </c>
      <c r="Z327" t="s">
        <v>164</v>
      </c>
      <c r="AA327" t="s">
        <v>171</v>
      </c>
      <c r="AB327" s="72">
        <v>78</v>
      </c>
      <c r="AC327" s="72">
        <v>23</v>
      </c>
      <c r="AD327">
        <v>0</v>
      </c>
      <c r="AE327" s="99" t="str">
        <f>IF(R327="","",IF(R327&gt;=Control!$D$4,"Y","N"))</f>
        <v>N</v>
      </c>
      <c r="AF327" s="99" t="str">
        <f>IF(S327="","",IF(M327&gt;=Control!$D$5,"Y","N"))</f>
        <v>Y</v>
      </c>
      <c r="AG327" s="99" t="str">
        <f>IF(T327="","",IF(AB327&lt;=Control!$D$10,"Y","N"))</f>
        <v>Y</v>
      </c>
      <c r="AI327" s="110" t="str">
        <f>IF(X327="","",IF(X327&gt;=Control!$D$9,"Y","N"))</f>
        <v>N</v>
      </c>
      <c r="AK327" s="40" t="str">
        <f>IFERROR(INDEX(Assumptions!$D$92:$D$115,MATCH(C327,Assumptions!$B$92:$B$115,0)),"Low")</f>
        <v>Low</v>
      </c>
    </row>
    <row r="328" spans="2:37" x14ac:dyDescent="0.2">
      <c r="B328">
        <v>325</v>
      </c>
      <c r="C328" t="s">
        <v>170</v>
      </c>
      <c r="D328" t="s">
        <v>2163</v>
      </c>
      <c r="E328" s="62">
        <f>SUM(G328:I328)</f>
        <v>1</v>
      </c>
      <c r="F328" s="71">
        <f>SUMIFS('CBG Plants'!N:N,'CBG Plants'!F:F,D328,'CBG Plants'!L:L,"Completed")
+SUMIFS('CBG Plants'!N:N,'CBG Plants'!F:F,D328,'CBG Plants'!L:L,"Functional")+SUMIFS('CBG Plants'!N:N,'CBG Plants'!F:F,D328,'CBG Plants'!L:L,"Under Construction")+SUMIFS('CBG Plants'!N:N,'CBG Plants'!F:F,D328,'CBG Plants'!L:L,"Yet to start construction")</f>
        <v>15</v>
      </c>
      <c r="G328" s="62">
        <f>COUNTIFS('CBG Plants'!F:F,D328,'CBG Plants'!L:L,"Completed")
+COUNTIFS('CBG Plants'!F:F,D328,'CBG Plants'!L:L,"Functional")</f>
        <v>0</v>
      </c>
      <c r="H328" s="62">
        <f>COUNTIFS('CBG Plants'!F:F,D328,'CBG Plants'!L:L,"Under Construction")</f>
        <v>0</v>
      </c>
      <c r="I328" s="62">
        <f>COUNTIFS('CBG Plants'!F:F,D328,'CBG Plants'!L:L,"Yet to start construction")</f>
        <v>1</v>
      </c>
      <c r="J328" t="s">
        <v>3079</v>
      </c>
      <c r="M328" s="72">
        <f t="shared" si="10"/>
        <v>270.91500000000002</v>
      </c>
      <c r="N328" s="72">
        <f t="shared" si="11"/>
        <v>270.91500000000002</v>
      </c>
      <c r="O328" s="72">
        <v>112.05</v>
      </c>
      <c r="P328" s="72">
        <v>13.44</v>
      </c>
      <c r="Q328" s="72">
        <v>145.42500000000001</v>
      </c>
      <c r="R328" s="62">
        <f>IFERROR(U328-F328,"")</f>
        <v>-14.17590135</v>
      </c>
      <c r="S328" s="72">
        <f>IFERROR(T328*Assumptions!$C$4,"")</f>
        <v>25</v>
      </c>
      <c r="T328" s="72">
        <v>10</v>
      </c>
      <c r="U328" s="62">
        <f>IFERROR(S328*Assumptions!$C$5,"")+IFERROR(V328*Assumptions!$C$8*Assumptions!$C$5,"")</f>
        <v>0.82409865000000004</v>
      </c>
      <c r="V328" s="72">
        <v>7373</v>
      </c>
      <c r="W328" s="72">
        <f>IFERROR(ROUND(T328*(1+Assumptions!$C$7)^5,0),"")</f>
        <v>31</v>
      </c>
      <c r="X328" s="62">
        <f>IFERROR(ROUND(W328*Assumptions!$C$4*Assumptions!$C$6,4),"")+IFERROR(ROUND(Y328*Assumptions!$C$8*Assumptions!$C$6,4),"") - F328</f>
        <v>-10.748100000000001</v>
      </c>
      <c r="Y328" s="62">
        <f>IFERROR(ROUND(V328*(1+Assumptions!$C$7)^5,0),"")</f>
        <v>22501</v>
      </c>
      <c r="Z328" t="s">
        <v>164</v>
      </c>
      <c r="AA328" t="s">
        <v>171</v>
      </c>
      <c r="AB328" s="72">
        <v>1.8</v>
      </c>
      <c r="AC328" s="72">
        <v>23</v>
      </c>
      <c r="AD328">
        <v>0</v>
      </c>
      <c r="AE328" s="99" t="str">
        <f>IF(R328="","",IF(R328&gt;=Control!$D$4,"Y","N"))</f>
        <v>N</v>
      </c>
      <c r="AF328" s="99" t="str">
        <f>IF(S328="","",IF(M328&gt;=Control!$D$5,"Y","N"))</f>
        <v>Y</v>
      </c>
      <c r="AG328" s="99" t="str">
        <f>IF(T328="","",IF(AB328&lt;=Control!$D$10,"Y","N"))</f>
        <v>Y</v>
      </c>
      <c r="AI328" s="110" t="str">
        <f>IF(X328="","",IF(X328&gt;=Control!$D$9,"Y","N"))</f>
        <v>N</v>
      </c>
      <c r="AK328" s="40" t="str">
        <f>IFERROR(INDEX(Assumptions!$D$92:$D$115,MATCH(C328,Assumptions!$B$92:$B$115,0)),"Low")</f>
        <v>Low</v>
      </c>
    </row>
    <row r="329" spans="2:37" x14ac:dyDescent="0.2">
      <c r="B329">
        <v>326</v>
      </c>
      <c r="C329" t="s">
        <v>170</v>
      </c>
      <c r="D329" t="s">
        <v>2183</v>
      </c>
      <c r="E329" s="62">
        <f>SUM(G329:I329)</f>
        <v>1</v>
      </c>
      <c r="F329" s="71">
        <f>SUMIFS('CBG Plants'!N:N,'CBG Plants'!F:F,D329,'CBG Plants'!L:L,"Completed")
+SUMIFS('CBG Plants'!N:N,'CBG Plants'!F:F,D329,'CBG Plants'!L:L,"Functional")+SUMIFS('CBG Plants'!N:N,'CBG Plants'!F:F,D329,'CBG Plants'!L:L,"Under Construction")+SUMIFS('CBG Plants'!N:N,'CBG Plants'!F:F,D329,'CBG Plants'!L:L,"Yet to start construction")</f>
        <v>10</v>
      </c>
      <c r="G329" s="62">
        <f>COUNTIFS('CBG Plants'!F:F,D329,'CBG Plants'!L:L,"Completed")
+COUNTIFS('CBG Plants'!F:F,D329,'CBG Plants'!L:L,"Functional")</f>
        <v>0</v>
      </c>
      <c r="H329" s="62">
        <f>COUNTIFS('CBG Plants'!F:F,D329,'CBG Plants'!L:L,"Under Construction")</f>
        <v>0</v>
      </c>
      <c r="I329" s="62">
        <f>COUNTIFS('CBG Plants'!F:F,D329,'CBG Plants'!L:L,"Yet to start construction")</f>
        <v>1</v>
      </c>
      <c r="J329" t="s">
        <v>3080</v>
      </c>
      <c r="M329" s="72">
        <f t="shared" si="10"/>
        <v>259.04999999999995</v>
      </c>
      <c r="N329" s="72">
        <f t="shared" si="11"/>
        <v>259.04999999999995</v>
      </c>
      <c r="O329" s="72">
        <v>64.8</v>
      </c>
      <c r="P329" s="72">
        <v>60.9</v>
      </c>
      <c r="Q329" s="72">
        <v>133.35</v>
      </c>
      <c r="R329" s="62">
        <f>IFERROR(U329-F329,"")</f>
        <v>-9.6568050999999997</v>
      </c>
      <c r="S329" s="72">
        <f>IFERROR(T329*Assumptions!$C$4,"")</f>
        <v>10</v>
      </c>
      <c r="T329" s="72">
        <v>4</v>
      </c>
      <c r="U329" s="62">
        <f>IFERROR(S329*Assumptions!$C$5,"")+IFERROR(V329*Assumptions!$C$8*Assumptions!$C$5,"")</f>
        <v>0.34319489999999997</v>
      </c>
      <c r="V329" s="72">
        <v>4298</v>
      </c>
      <c r="W329" s="72">
        <f>IFERROR(ROUND(T329*(1+Assumptions!$C$7)^5,0),"")</f>
        <v>12</v>
      </c>
      <c r="X329" s="62">
        <f>IFERROR(ROUND(W329*Assumptions!$C$4*Assumptions!$C$6,4),"")+IFERROR(ROUND(Y329*Assumptions!$C$8*Assumptions!$C$6,4),"") - F329</f>
        <v>-8.2803000000000004</v>
      </c>
      <c r="Y329" s="62">
        <f>IFERROR(ROUND(V329*(1+Assumptions!$C$7)^5,0),"")</f>
        <v>13116</v>
      </c>
      <c r="Z329" t="s">
        <v>164</v>
      </c>
      <c r="AA329" t="s">
        <v>171</v>
      </c>
      <c r="AB329" s="72">
        <v>35.5</v>
      </c>
      <c r="AC329" s="72">
        <v>23</v>
      </c>
      <c r="AD329">
        <v>0</v>
      </c>
      <c r="AE329" s="99" t="str">
        <f>IF(R329="","",IF(R329&gt;=Control!$D$4,"Y","N"))</f>
        <v>N</v>
      </c>
      <c r="AF329" s="99" t="str">
        <f>IF(S329="","",IF(M329&gt;=Control!$D$5,"Y","N"))</f>
        <v>Y</v>
      </c>
      <c r="AG329" s="99" t="str">
        <f>IF(T329="","",IF(AB329&lt;=Control!$D$10,"Y","N"))</f>
        <v>Y</v>
      </c>
      <c r="AI329" s="110" t="str">
        <f>IF(X329="","",IF(X329&gt;=Control!$D$9,"Y","N"))</f>
        <v>N</v>
      </c>
      <c r="AK329" s="40" t="str">
        <f>IFERROR(INDEX(Assumptions!$D$92:$D$115,MATCH(C329,Assumptions!$B$92:$B$115,0)),"Low")</f>
        <v>Low</v>
      </c>
    </row>
    <row r="330" spans="2:37" x14ac:dyDescent="0.2">
      <c r="B330">
        <v>327</v>
      </c>
      <c r="C330" t="s">
        <v>170</v>
      </c>
      <c r="D330" t="s">
        <v>2174</v>
      </c>
      <c r="E330" s="62">
        <f>SUM(G330:I330)</f>
        <v>2</v>
      </c>
      <c r="F330" s="71">
        <f>SUMIFS('CBG Plants'!N:N,'CBG Plants'!F:F,D330,'CBG Plants'!L:L,"Completed")
+SUMIFS('CBG Plants'!N:N,'CBG Plants'!F:F,D330,'CBG Plants'!L:L,"Functional")+SUMIFS('CBG Plants'!N:N,'CBG Plants'!F:F,D330,'CBG Plants'!L:L,"Under Construction")+SUMIFS('CBG Plants'!N:N,'CBG Plants'!F:F,D330,'CBG Plants'!L:L,"Yet to start construction")</f>
        <v>20</v>
      </c>
      <c r="G330" s="62">
        <f>COUNTIFS('CBG Plants'!F:F,D330,'CBG Plants'!L:L,"Completed")
+COUNTIFS('CBG Plants'!F:F,D330,'CBG Plants'!L:L,"Functional")</f>
        <v>0</v>
      </c>
      <c r="H330" s="62">
        <f>COUNTIFS('CBG Plants'!F:F,D330,'CBG Plants'!L:L,"Under Construction")</f>
        <v>2</v>
      </c>
      <c r="I330" s="62">
        <f>COUNTIFS('CBG Plants'!F:F,D330,'CBG Plants'!L:L,"Yet to start construction")</f>
        <v>0</v>
      </c>
      <c r="J330" t="s">
        <v>3081</v>
      </c>
      <c r="K330" t="s">
        <v>3082</v>
      </c>
      <c r="M330" s="72">
        <f t="shared" si="10"/>
        <v>261.04499999999996</v>
      </c>
      <c r="N330" s="72">
        <f t="shared" si="11"/>
        <v>261.04499999999996</v>
      </c>
      <c r="O330" s="72">
        <v>153</v>
      </c>
      <c r="P330" s="72">
        <v>107.52</v>
      </c>
      <c r="Q330" s="72">
        <v>0.52500000000000002</v>
      </c>
      <c r="R330" s="62">
        <f>IFERROR(U330-F330,"")</f>
        <v>-19.7327297</v>
      </c>
      <c r="S330" s="72">
        <f>IFERROR(T330*Assumptions!$C$4,"")</f>
        <v>7.5</v>
      </c>
      <c r="T330" s="72">
        <v>3</v>
      </c>
      <c r="U330" s="62">
        <f>IFERROR(S330*Assumptions!$C$5,"")+IFERROR(V330*Assumptions!$C$8*Assumptions!$C$5,"")</f>
        <v>0.26727029999999996</v>
      </c>
      <c r="V330" s="72">
        <v>4206</v>
      </c>
      <c r="W330" s="72">
        <f>IFERROR(ROUND(T330*(1+Assumptions!$C$7)^5,0),"")</f>
        <v>9</v>
      </c>
      <c r="X330" s="62">
        <f>IFERROR(ROUND(W330*Assumptions!$C$4*Assumptions!$C$6,4),"")+IFERROR(ROUND(Y330*Assumptions!$C$8*Assumptions!$C$6,4),"") - F330</f>
        <v>-18.66</v>
      </c>
      <c r="Y330" s="62">
        <f>IFERROR(ROUND(V330*(1+Assumptions!$C$7)^5,0),"")</f>
        <v>12836</v>
      </c>
      <c r="Z330" t="s">
        <v>164</v>
      </c>
      <c r="AA330" t="s">
        <v>171</v>
      </c>
      <c r="AB330" s="72">
        <v>8.1999999999999993</v>
      </c>
      <c r="AC330" s="72">
        <v>23</v>
      </c>
      <c r="AD330">
        <v>0</v>
      </c>
      <c r="AE330" s="99" t="str">
        <f>IF(R330="","",IF(R330&gt;=Control!$D$4,"Y","N"))</f>
        <v>N</v>
      </c>
      <c r="AF330" s="99" t="str">
        <f>IF(S330="","",IF(M330&gt;=Control!$D$5,"Y","N"))</f>
        <v>Y</v>
      </c>
      <c r="AG330" s="99" t="str">
        <f>IF(T330="","",IF(AB330&lt;=Control!$D$10,"Y","N"))</f>
        <v>Y</v>
      </c>
      <c r="AI330" s="110" t="str">
        <f>IF(X330="","",IF(X330&gt;=Control!$D$9,"Y","N"))</f>
        <v>N</v>
      </c>
      <c r="AK330" s="40" t="str">
        <f>IFERROR(INDEX(Assumptions!$D$92:$D$115,MATCH(C330,Assumptions!$B$92:$B$115,0)),"Low")</f>
        <v>Low</v>
      </c>
    </row>
    <row r="331" spans="2:37" x14ac:dyDescent="0.2">
      <c r="B331">
        <v>328</v>
      </c>
      <c r="C331" t="s">
        <v>170</v>
      </c>
      <c r="D331" t="s">
        <v>2175</v>
      </c>
      <c r="E331" s="62">
        <f>SUM(G331:I331)</f>
        <v>1</v>
      </c>
      <c r="F331" s="71">
        <f>SUMIFS('CBG Plants'!N:N,'CBG Plants'!F:F,D331,'CBG Plants'!L:L,"Completed")
+SUMIFS('CBG Plants'!N:N,'CBG Plants'!F:F,D331,'CBG Plants'!L:L,"Functional")+SUMIFS('CBG Plants'!N:N,'CBG Plants'!F:F,D331,'CBG Plants'!L:L,"Under Construction")+SUMIFS('CBG Plants'!N:N,'CBG Plants'!F:F,D331,'CBG Plants'!L:L,"Yet to start construction")</f>
        <v>10</v>
      </c>
      <c r="G331" s="62">
        <f>COUNTIFS('CBG Plants'!F:F,D331,'CBG Plants'!L:L,"Completed")
+COUNTIFS('CBG Plants'!F:F,D331,'CBG Plants'!L:L,"Functional")</f>
        <v>0</v>
      </c>
      <c r="H331" s="62">
        <f>COUNTIFS('CBG Plants'!F:F,D331,'CBG Plants'!L:L,"Under Construction")</f>
        <v>0</v>
      </c>
      <c r="I331" s="62">
        <f>COUNTIFS('CBG Plants'!F:F,D331,'CBG Plants'!L:L,"Yet to start construction")</f>
        <v>1</v>
      </c>
      <c r="J331" t="s">
        <v>2940</v>
      </c>
      <c r="M331" s="72">
        <f t="shared" si="10"/>
        <v>219.03000000000003</v>
      </c>
      <c r="N331" s="72">
        <f t="shared" si="11"/>
        <v>219.03000000000003</v>
      </c>
      <c r="O331" s="72">
        <v>132.30000000000001</v>
      </c>
      <c r="P331" s="72">
        <v>85.68</v>
      </c>
      <c r="Q331" s="72">
        <v>1.05</v>
      </c>
      <c r="R331" s="62">
        <f>IFERROR(U331-F331,"")</f>
        <v>-9.7327297000000002</v>
      </c>
      <c r="S331" s="72">
        <f>IFERROR(T331*Assumptions!$C$4,"")</f>
        <v>7.5</v>
      </c>
      <c r="T331" s="72">
        <v>3</v>
      </c>
      <c r="U331" s="62">
        <f>IFERROR(S331*Assumptions!$C$5,"")+IFERROR(V331*Assumptions!$C$8*Assumptions!$C$5,"")</f>
        <v>0.26727029999999996</v>
      </c>
      <c r="V331" s="72">
        <v>4206</v>
      </c>
      <c r="W331" s="72">
        <f>IFERROR(ROUND(T331*(1+Assumptions!$C$7)^5,0),"")</f>
        <v>9</v>
      </c>
      <c r="X331" s="62">
        <f>IFERROR(ROUND(W331*Assumptions!$C$4*Assumptions!$C$6,4),"")+IFERROR(ROUND(Y331*Assumptions!$C$8*Assumptions!$C$6,4),"") - F331</f>
        <v>-8.66</v>
      </c>
      <c r="Y331" s="62">
        <f>IFERROR(ROUND(V331*(1+Assumptions!$C$7)^5,0),"")</f>
        <v>12836</v>
      </c>
      <c r="Z331" t="s">
        <v>164</v>
      </c>
      <c r="AA331" t="s">
        <v>171</v>
      </c>
      <c r="AB331" s="72">
        <v>25.9</v>
      </c>
      <c r="AC331" s="72">
        <v>23</v>
      </c>
      <c r="AD331">
        <v>0</v>
      </c>
      <c r="AE331" s="99" t="str">
        <f>IF(R331="","",IF(R331&gt;=Control!$D$4,"Y","N"))</f>
        <v>N</v>
      </c>
      <c r="AF331" s="99" t="str">
        <f>IF(S331="","",IF(M331&gt;=Control!$D$5,"Y","N"))</f>
        <v>Y</v>
      </c>
      <c r="AG331" s="99" t="str">
        <f>IF(T331="","",IF(AB331&lt;=Control!$D$10,"Y","N"))</f>
        <v>Y</v>
      </c>
      <c r="AI331" s="110" t="str">
        <f>IF(X331="","",IF(X331&gt;=Control!$D$9,"Y","N"))</f>
        <v>N</v>
      </c>
      <c r="AK331" s="40" t="str">
        <f>IFERROR(INDEX(Assumptions!$D$92:$D$115,MATCH(C331,Assumptions!$B$92:$B$115,0)),"Low")</f>
        <v>Low</v>
      </c>
    </row>
    <row r="332" spans="2:37" x14ac:dyDescent="0.2">
      <c r="B332">
        <v>329</v>
      </c>
      <c r="C332" t="s">
        <v>170</v>
      </c>
      <c r="D332" t="s">
        <v>2193</v>
      </c>
      <c r="E332" s="62">
        <f>SUM(G332:I332)</f>
        <v>0</v>
      </c>
      <c r="F332" s="71">
        <f>SUMIFS('CBG Plants'!N:N,'CBG Plants'!F:F,D332,'CBG Plants'!L:L,"Completed")
+SUMIFS('CBG Plants'!N:N,'CBG Plants'!F:F,D332,'CBG Plants'!L:L,"Functional")+SUMIFS('CBG Plants'!N:N,'CBG Plants'!F:F,D332,'CBG Plants'!L:L,"Under Construction")+SUMIFS('CBG Plants'!N:N,'CBG Plants'!F:F,D332,'CBG Plants'!L:L,"Yet to start construction")</f>
        <v>0</v>
      </c>
      <c r="G332" s="62">
        <f>COUNTIFS('CBG Plants'!F:F,D332,'CBG Plants'!L:L,"Completed")
+COUNTIFS('CBG Plants'!F:F,D332,'CBG Plants'!L:L,"Functional")</f>
        <v>0</v>
      </c>
      <c r="H332" s="62">
        <f>COUNTIFS('CBG Plants'!F:F,D332,'CBG Plants'!L:L,"Under Construction")</f>
        <v>0</v>
      </c>
      <c r="I332" s="62">
        <f>COUNTIFS('CBG Plants'!F:F,D332,'CBG Plants'!L:L,"Yet to start construction")</f>
        <v>0</v>
      </c>
      <c r="M332" s="72">
        <f t="shared" si="10"/>
        <v>173.61</v>
      </c>
      <c r="N332" s="72">
        <f t="shared" si="11"/>
        <v>173.61</v>
      </c>
      <c r="O332" s="72">
        <v>62.1</v>
      </c>
      <c r="P332" s="72">
        <v>78.959999999999994</v>
      </c>
      <c r="Q332" s="72">
        <v>32.549999999999997</v>
      </c>
      <c r="R332" s="62">
        <f>IFERROR(U332-F332,"")</f>
        <v>0.48325859999999998</v>
      </c>
      <c r="S332" s="72">
        <f>IFERROR(T332*Assumptions!$C$4,"")</f>
        <v>12.5</v>
      </c>
      <c r="T332" s="72">
        <v>5</v>
      </c>
      <c r="U332" s="62">
        <f>IFERROR(S332*Assumptions!$C$5,"")+IFERROR(V332*Assumptions!$C$8*Assumptions!$C$5,"")</f>
        <v>0.48325859999999998</v>
      </c>
      <c r="V332" s="72">
        <v>10772</v>
      </c>
      <c r="W332" s="72">
        <f>IFERROR(ROUND(T332*(1+Assumptions!$C$7)^5,0),"")</f>
        <v>15</v>
      </c>
      <c r="X332" s="62">
        <f>IFERROR(ROUND(W332*Assumptions!$C$4*Assumptions!$C$6,4),"")+IFERROR(ROUND(Y332*Assumptions!$C$8*Assumptions!$C$6,4),"") - F332</f>
        <v>2.4256000000000002</v>
      </c>
      <c r="Y332" s="62">
        <f>IFERROR(ROUND(V332*(1+Assumptions!$C$7)^5,0),"")</f>
        <v>32874</v>
      </c>
      <c r="Z332" t="s">
        <v>164</v>
      </c>
      <c r="AA332" t="s">
        <v>171</v>
      </c>
      <c r="AB332" s="72">
        <v>67.400000000000006</v>
      </c>
      <c r="AC332" s="72">
        <v>23</v>
      </c>
      <c r="AD332">
        <v>0</v>
      </c>
      <c r="AE332" s="99" t="str">
        <f>IF(R332="","",IF(R332&gt;=Control!$D$4,"Y","N"))</f>
        <v>N</v>
      </c>
      <c r="AF332" s="99" t="str">
        <f>IF(S332="","",IF(M332&gt;=Control!$D$5,"Y","N"))</f>
        <v>Y</v>
      </c>
      <c r="AG332" s="99" t="str">
        <f>IF(T332="","",IF(AB332&lt;=Control!$D$10,"Y","N"))</f>
        <v>Y</v>
      </c>
      <c r="AI332" s="110" t="str">
        <f>IF(X332="","",IF(X332&gt;=Control!$D$9,"Y","N"))</f>
        <v>N</v>
      </c>
      <c r="AK332" s="40" t="str">
        <f>IFERROR(INDEX(Assumptions!$D$92:$D$115,MATCH(C332,Assumptions!$B$92:$B$115,0)),"Low")</f>
        <v>Low</v>
      </c>
    </row>
    <row r="333" spans="2:37" x14ac:dyDescent="0.2">
      <c r="B333">
        <v>330</v>
      </c>
      <c r="C333" t="s">
        <v>170</v>
      </c>
      <c r="D333" t="s">
        <v>2164</v>
      </c>
      <c r="E333" s="62">
        <f>SUM(G333:I333)</f>
        <v>1</v>
      </c>
      <c r="F333" s="71">
        <f>SUMIFS('CBG Plants'!N:N,'CBG Plants'!F:F,D333,'CBG Plants'!L:L,"Completed")
+SUMIFS('CBG Plants'!N:N,'CBG Plants'!F:F,D333,'CBG Plants'!L:L,"Functional")+SUMIFS('CBG Plants'!N:N,'CBG Plants'!F:F,D333,'CBG Plants'!L:L,"Under Construction")+SUMIFS('CBG Plants'!N:N,'CBG Plants'!F:F,D333,'CBG Plants'!L:L,"Yet to start construction")</f>
        <v>10</v>
      </c>
      <c r="G333" s="62">
        <f>COUNTIFS('CBG Plants'!F:F,D333,'CBG Plants'!L:L,"Completed")
+COUNTIFS('CBG Plants'!F:F,D333,'CBG Plants'!L:L,"Functional")</f>
        <v>0</v>
      </c>
      <c r="H333" s="62">
        <f>COUNTIFS('CBG Plants'!F:F,D333,'CBG Plants'!L:L,"Under Construction")</f>
        <v>0</v>
      </c>
      <c r="I333" s="62">
        <f>COUNTIFS('CBG Plants'!F:F,D333,'CBG Plants'!L:L,"Yet to start construction")</f>
        <v>1</v>
      </c>
      <c r="J333" t="s">
        <v>3083</v>
      </c>
      <c r="M333" s="72">
        <f t="shared" si="10"/>
        <v>195.93</v>
      </c>
      <c r="N333" s="72">
        <f t="shared" si="11"/>
        <v>195.93</v>
      </c>
      <c r="O333" s="72">
        <v>69.3</v>
      </c>
      <c r="P333" s="72">
        <v>123.48</v>
      </c>
      <c r="Q333" s="72">
        <v>3.15</v>
      </c>
      <c r="R333" s="62">
        <f>IFERROR(U333-F333,"")</f>
        <v>-8.9200007499999998</v>
      </c>
      <c r="S333" s="72">
        <f>IFERROR(T333*Assumptions!$C$4,"")</f>
        <v>35</v>
      </c>
      <c r="T333" s="72">
        <v>14</v>
      </c>
      <c r="U333" s="62">
        <f>IFERROR(S333*Assumptions!$C$5,"")+IFERROR(V333*Assumptions!$C$8*Assumptions!$C$5,"")</f>
        <v>1.07999925</v>
      </c>
      <c r="V333" s="72">
        <v>2985</v>
      </c>
      <c r="W333" s="72">
        <f>IFERROR(ROUND(T333*(1+Assumptions!$C$7)^5,0),"")</f>
        <v>43</v>
      </c>
      <c r="X333" s="62">
        <f>IFERROR(ROUND(W333*Assumptions!$C$4*Assumptions!$C$6,4),"")+IFERROR(ROUND(Y333*Assumptions!$C$8*Assumptions!$C$6,4),"") - F333</f>
        <v>-4.4724000000000004</v>
      </c>
      <c r="Y333" s="62">
        <f>IFERROR(ROUND(V333*(1+Assumptions!$C$7)^5,0),"")</f>
        <v>9109</v>
      </c>
      <c r="Z333" t="s">
        <v>164</v>
      </c>
      <c r="AA333" t="s">
        <v>171</v>
      </c>
      <c r="AB333" s="72">
        <v>1.2</v>
      </c>
      <c r="AC333" s="72">
        <v>23</v>
      </c>
      <c r="AD333">
        <v>0</v>
      </c>
      <c r="AE333" s="99" t="str">
        <f>IF(R333="","",IF(R333&gt;=Control!$D$4,"Y","N"))</f>
        <v>N</v>
      </c>
      <c r="AF333" s="99" t="str">
        <f>IF(S333="","",IF(M333&gt;=Control!$D$5,"Y","N"))</f>
        <v>Y</v>
      </c>
      <c r="AG333" s="99" t="str">
        <f>IF(T333="","",IF(AB333&lt;=Control!$D$10,"Y","N"))</f>
        <v>Y</v>
      </c>
      <c r="AI333" s="110" t="str">
        <f>IF(X333="","",IF(X333&gt;=Control!$D$9,"Y","N"))</f>
        <v>N</v>
      </c>
      <c r="AK333" s="40" t="str">
        <f>IFERROR(INDEX(Assumptions!$D$92:$D$115,MATCH(C333,Assumptions!$B$92:$B$115,0)),"Low")</f>
        <v>Low</v>
      </c>
    </row>
    <row r="334" spans="2:37" x14ac:dyDescent="0.2">
      <c r="B334">
        <v>331</v>
      </c>
      <c r="C334" t="s">
        <v>170</v>
      </c>
      <c r="D334" t="s">
        <v>2199</v>
      </c>
      <c r="E334" s="62">
        <f>SUM(G334:I334)</f>
        <v>0</v>
      </c>
      <c r="F334" s="71">
        <f>SUMIFS('CBG Plants'!N:N,'CBG Plants'!F:F,D334,'CBG Plants'!L:L,"Completed")
+SUMIFS('CBG Plants'!N:N,'CBG Plants'!F:F,D334,'CBG Plants'!L:L,"Functional")+SUMIFS('CBG Plants'!N:N,'CBG Plants'!F:F,D334,'CBG Plants'!L:L,"Under Construction")+SUMIFS('CBG Plants'!N:N,'CBG Plants'!F:F,D334,'CBG Plants'!L:L,"Yet to start construction")</f>
        <v>0</v>
      </c>
      <c r="G334" s="62">
        <f>COUNTIFS('CBG Plants'!F:F,D334,'CBG Plants'!L:L,"Completed")
+COUNTIFS('CBG Plants'!F:F,D334,'CBG Plants'!L:L,"Functional")</f>
        <v>0</v>
      </c>
      <c r="H334" s="62">
        <f>COUNTIFS('CBG Plants'!F:F,D334,'CBG Plants'!L:L,"Under Construction")</f>
        <v>0</v>
      </c>
      <c r="I334" s="62">
        <f>COUNTIFS('CBG Plants'!F:F,D334,'CBG Plants'!L:L,"Yet to start construction")</f>
        <v>0</v>
      </c>
      <c r="M334" s="72">
        <f t="shared" si="10"/>
        <v>154.48499999999999</v>
      </c>
      <c r="N334" s="72">
        <f t="shared" si="11"/>
        <v>154.48499999999999</v>
      </c>
      <c r="O334" s="72">
        <v>88.65</v>
      </c>
      <c r="P334" s="72">
        <v>45.36</v>
      </c>
      <c r="Q334" s="72">
        <v>20.475000000000001</v>
      </c>
      <c r="R334" s="62">
        <f>IFERROR(U334-F334,"")</f>
        <v>0.65207219999999999</v>
      </c>
      <c r="S334" s="72">
        <f>IFERROR(T334*Assumptions!$C$4,"")</f>
        <v>17.5</v>
      </c>
      <c r="T334" s="72">
        <v>7</v>
      </c>
      <c r="U334" s="62">
        <f>IFERROR(S334*Assumptions!$C$5,"")+IFERROR(V334*Assumptions!$C$8*Assumptions!$C$5,"")</f>
        <v>0.65207219999999999</v>
      </c>
      <c r="V334" s="72">
        <v>12644</v>
      </c>
      <c r="W334" s="72">
        <f>IFERROR(ROUND(T334*(1+Assumptions!$C$7)^5,0),"")</f>
        <v>21</v>
      </c>
      <c r="X334" s="62">
        <f>IFERROR(ROUND(W334*Assumptions!$C$4*Assumptions!$C$6,4),"")+IFERROR(ROUND(Y334*Assumptions!$C$8*Assumptions!$C$6,4),"") - F334</f>
        <v>3.2713000000000001</v>
      </c>
      <c r="Y334" s="62">
        <f>IFERROR(ROUND(V334*(1+Assumptions!$C$7)^5,0),"")</f>
        <v>38586</v>
      </c>
      <c r="Z334" t="s">
        <v>164</v>
      </c>
      <c r="AA334" t="s">
        <v>171</v>
      </c>
      <c r="AB334" s="72">
        <v>59.2</v>
      </c>
      <c r="AC334" s="72">
        <v>23</v>
      </c>
      <c r="AD334">
        <v>0</v>
      </c>
      <c r="AE334" s="99" t="str">
        <f>IF(R334="","",IF(R334&gt;=Control!$D$4,"Y","N"))</f>
        <v>N</v>
      </c>
      <c r="AF334" s="99" t="str">
        <f>IF(S334="","",IF(M334&gt;=Control!$D$5,"Y","N"))</f>
        <v>Y</v>
      </c>
      <c r="AG334" s="99" t="str">
        <f>IF(T334="","",IF(AB334&lt;=Control!$D$10,"Y","N"))</f>
        <v>Y</v>
      </c>
      <c r="AI334" s="110" t="str">
        <f>IF(X334="","",IF(X334&gt;=Control!$D$9,"Y","N"))</f>
        <v>N</v>
      </c>
      <c r="AK334" s="40" t="str">
        <f>IFERROR(INDEX(Assumptions!$D$92:$D$115,MATCH(C334,Assumptions!$B$92:$B$115,0)),"Low")</f>
        <v>Low</v>
      </c>
    </row>
    <row r="335" spans="2:37" x14ac:dyDescent="0.2">
      <c r="B335">
        <v>332</v>
      </c>
      <c r="C335" t="s">
        <v>170</v>
      </c>
      <c r="D335" t="s">
        <v>2192</v>
      </c>
      <c r="E335" s="62">
        <f>SUM(G335:I335)</f>
        <v>0</v>
      </c>
      <c r="F335" s="71">
        <f>SUMIFS('CBG Plants'!N:N,'CBG Plants'!F:F,D335,'CBG Plants'!L:L,"Completed")
+SUMIFS('CBG Plants'!N:N,'CBG Plants'!F:F,D335,'CBG Plants'!L:L,"Functional")+SUMIFS('CBG Plants'!N:N,'CBG Plants'!F:F,D335,'CBG Plants'!L:L,"Under Construction")+SUMIFS('CBG Plants'!N:N,'CBG Plants'!F:F,D335,'CBG Plants'!L:L,"Yet to start construction")</f>
        <v>0</v>
      </c>
      <c r="G335" s="62">
        <f>COUNTIFS('CBG Plants'!F:F,D335,'CBG Plants'!L:L,"Completed")
+COUNTIFS('CBG Plants'!F:F,D335,'CBG Plants'!L:L,"Functional")</f>
        <v>0</v>
      </c>
      <c r="H335" s="62">
        <f>COUNTIFS('CBG Plants'!F:F,D335,'CBG Plants'!L:L,"Under Construction")</f>
        <v>0</v>
      </c>
      <c r="I335" s="62">
        <f>COUNTIFS('CBG Plants'!F:F,D335,'CBG Plants'!L:L,"Yet to start construction")</f>
        <v>0</v>
      </c>
      <c r="M335" s="72">
        <f t="shared" si="10"/>
        <v>91.065000000000012</v>
      </c>
      <c r="N335" s="72">
        <f t="shared" si="11"/>
        <v>91.065000000000012</v>
      </c>
      <c r="O335" s="72">
        <v>31.95</v>
      </c>
      <c r="P335" s="72">
        <v>53.34</v>
      </c>
      <c r="Q335" s="72">
        <v>5.7750000000000004</v>
      </c>
      <c r="R335" s="62">
        <f>IFERROR(U335-F335,"")</f>
        <v>0.25854689999999997</v>
      </c>
      <c r="S335" s="72">
        <f>IFERROR(T335*Assumptions!$C$4,"")</f>
        <v>7.5</v>
      </c>
      <c r="T335" s="72">
        <v>3</v>
      </c>
      <c r="U335" s="62">
        <f>IFERROR(S335*Assumptions!$C$5,"")+IFERROR(V335*Assumptions!$C$8*Assumptions!$C$5,"")</f>
        <v>0.25854689999999997</v>
      </c>
      <c r="V335" s="72">
        <v>3338</v>
      </c>
      <c r="W335" s="72">
        <f>IFERROR(ROUND(T335*(1+Assumptions!$C$7)^5,0),"")</f>
        <v>9</v>
      </c>
      <c r="X335" s="62">
        <f>IFERROR(ROUND(W335*Assumptions!$C$4*Assumptions!$C$6,4),"")+IFERROR(ROUND(Y335*Assumptions!$C$8*Assumptions!$C$6,4),"") - F335</f>
        <v>1.2956000000000001</v>
      </c>
      <c r="Y335" s="62">
        <f>IFERROR(ROUND(V335*(1+Assumptions!$C$7)^5,0),"")</f>
        <v>10187</v>
      </c>
      <c r="Z335" t="s">
        <v>164</v>
      </c>
      <c r="AA335" t="s">
        <v>171</v>
      </c>
      <c r="AB335" s="72">
        <v>62.7</v>
      </c>
      <c r="AC335" s="72">
        <v>23</v>
      </c>
      <c r="AD335">
        <v>0</v>
      </c>
      <c r="AE335" s="99" t="str">
        <f>IF(R335="","",IF(R335&gt;=Control!$D$4,"Y","N"))</f>
        <v>N</v>
      </c>
      <c r="AF335" s="99" t="str">
        <f>IF(S335="","",IF(M335&gt;=Control!$D$5,"Y","N"))</f>
        <v>Y</v>
      </c>
      <c r="AG335" s="99" t="str">
        <f>IF(T335="","",IF(AB335&lt;=Control!$D$10,"Y","N"))</f>
        <v>Y</v>
      </c>
      <c r="AI335" s="110" t="str">
        <f>IF(X335="","",IF(X335&gt;=Control!$D$9,"Y","N"))</f>
        <v>N</v>
      </c>
      <c r="AK335" s="40" t="str">
        <f>IFERROR(INDEX(Assumptions!$D$92:$D$115,MATCH(C335,Assumptions!$B$92:$B$115,0)),"Low")</f>
        <v>Low</v>
      </c>
    </row>
    <row r="336" spans="2:37" x14ac:dyDescent="0.2">
      <c r="B336">
        <v>333</v>
      </c>
      <c r="C336" t="s">
        <v>170</v>
      </c>
      <c r="D336" t="s">
        <v>2173</v>
      </c>
      <c r="E336" s="62">
        <f>SUM(G336:I336)</f>
        <v>2</v>
      </c>
      <c r="F336" s="71">
        <f>SUMIFS('CBG Plants'!N:N,'CBG Plants'!F:F,D336,'CBG Plants'!L:L,"Completed")
+SUMIFS('CBG Plants'!N:N,'CBG Plants'!F:F,D336,'CBG Plants'!L:L,"Functional")+SUMIFS('CBG Plants'!N:N,'CBG Plants'!F:F,D336,'CBG Plants'!L:L,"Under Construction")+SUMIFS('CBG Plants'!N:N,'CBG Plants'!F:F,D336,'CBG Plants'!L:L,"Yet to start construction")</f>
        <v>2.9</v>
      </c>
      <c r="G336" s="62">
        <f>COUNTIFS('CBG Plants'!F:F,D336,'CBG Plants'!L:L,"Completed")
+COUNTIFS('CBG Plants'!F:F,D336,'CBG Plants'!L:L,"Functional")</f>
        <v>0</v>
      </c>
      <c r="H336" s="62">
        <f>COUNTIFS('CBG Plants'!F:F,D336,'CBG Plants'!L:L,"Under Construction")</f>
        <v>0</v>
      </c>
      <c r="I336" s="62">
        <f>COUNTIFS('CBG Plants'!F:F,D336,'CBG Plants'!L:L,"Yet to start construction")</f>
        <v>2</v>
      </c>
      <c r="J336" t="s">
        <v>3074</v>
      </c>
      <c r="K336" t="s">
        <v>3075</v>
      </c>
      <c r="M336" s="72">
        <f t="shared" si="10"/>
        <v>94.2</v>
      </c>
      <c r="N336" s="72">
        <f t="shared" si="11"/>
        <v>94.2</v>
      </c>
      <c r="O336" s="72">
        <v>42.75</v>
      </c>
      <c r="P336" s="72">
        <v>50.4</v>
      </c>
      <c r="Q336" s="72">
        <v>1.05</v>
      </c>
      <c r="R336" s="62">
        <f>IFERROR(U336-F336,"")</f>
        <v>-2.6327297000000001</v>
      </c>
      <c r="S336" s="72">
        <f>IFERROR(T336*Assumptions!$C$4,"")</f>
        <v>7.5</v>
      </c>
      <c r="T336" s="72">
        <v>3</v>
      </c>
      <c r="U336" s="62">
        <f>IFERROR(S336*Assumptions!$C$5,"")+IFERROR(V336*Assumptions!$C$8*Assumptions!$C$5,"")</f>
        <v>0.26727029999999996</v>
      </c>
      <c r="V336" s="72">
        <v>4206</v>
      </c>
      <c r="W336" s="72">
        <f>IFERROR(ROUND(T336*(1+Assumptions!$C$7)^5,0),"")</f>
        <v>9</v>
      </c>
      <c r="X336" s="62">
        <f>IFERROR(ROUND(W336*Assumptions!$C$4*Assumptions!$C$6,4),"")+IFERROR(ROUND(Y336*Assumptions!$C$8*Assumptions!$C$6,4),"") - F336</f>
        <v>-1.5599999999999998</v>
      </c>
      <c r="Y336" s="62">
        <f>IFERROR(ROUND(V336*(1+Assumptions!$C$7)^5,0),"")</f>
        <v>12836</v>
      </c>
      <c r="Z336" t="s">
        <v>164</v>
      </c>
      <c r="AA336" t="s">
        <v>171</v>
      </c>
      <c r="AB336" s="72">
        <v>15.6</v>
      </c>
      <c r="AC336" s="72">
        <v>23</v>
      </c>
      <c r="AD336">
        <v>0</v>
      </c>
      <c r="AE336" s="99" t="str">
        <f>IF(R336="","",IF(R336&gt;=Control!$D$4,"Y","N"))</f>
        <v>N</v>
      </c>
      <c r="AF336" s="99" t="str">
        <f>IF(S336="","",IF(M336&gt;=Control!$D$5,"Y","N"))</f>
        <v>Y</v>
      </c>
      <c r="AG336" s="99" t="str">
        <f>IF(T336="","",IF(AB336&lt;=Control!$D$10,"Y","N"))</f>
        <v>Y</v>
      </c>
      <c r="AI336" s="110" t="str">
        <f>IF(X336="","",IF(X336&gt;=Control!$D$9,"Y","N"))</f>
        <v>N</v>
      </c>
      <c r="AK336" s="40" t="str">
        <f>IFERROR(INDEX(Assumptions!$D$92:$D$115,MATCH(C336,Assumptions!$B$92:$B$115,0)),"Low")</f>
        <v>Low</v>
      </c>
    </row>
    <row r="337" spans="2:37" x14ac:dyDescent="0.2">
      <c r="B337">
        <v>334</v>
      </c>
      <c r="C337" t="s">
        <v>170</v>
      </c>
      <c r="D337" t="s">
        <v>3084</v>
      </c>
      <c r="E337" s="62">
        <f>SUM(G337:I337)</f>
        <v>0</v>
      </c>
      <c r="F337" s="71">
        <f>SUMIFS('CBG Plants'!N:N,'CBG Plants'!F:F,D337,'CBG Plants'!L:L,"Completed")
+SUMIFS('CBG Plants'!N:N,'CBG Plants'!F:F,D337,'CBG Plants'!L:L,"Functional")+SUMIFS('CBG Plants'!N:N,'CBG Plants'!F:F,D337,'CBG Plants'!L:L,"Under Construction")+SUMIFS('CBG Plants'!N:N,'CBG Plants'!F:F,D337,'CBG Plants'!L:L,"Yet to start construction")</f>
        <v>0</v>
      </c>
      <c r="G337" s="62">
        <f>COUNTIFS('CBG Plants'!F:F,D337,'CBG Plants'!L:L,"Completed")
+COUNTIFS('CBG Plants'!F:F,D337,'CBG Plants'!L:L,"Functional")</f>
        <v>0</v>
      </c>
      <c r="H337" s="62">
        <f>COUNTIFS('CBG Plants'!F:F,D337,'CBG Plants'!L:L,"Under Construction")</f>
        <v>0</v>
      </c>
      <c r="I337" s="62">
        <f>COUNTIFS('CBG Plants'!F:F,D337,'CBG Plants'!L:L,"Yet to start construction")</f>
        <v>0</v>
      </c>
      <c r="J337" t="s">
        <v>3085</v>
      </c>
      <c r="K337" t="s">
        <v>3086</v>
      </c>
      <c r="M337" s="72">
        <f t="shared" si="10"/>
        <v>324.96000000000004</v>
      </c>
      <c r="N337" s="72">
        <f t="shared" si="11"/>
        <v>324.96000000000004</v>
      </c>
      <c r="O337" s="72">
        <v>149.4</v>
      </c>
      <c r="P337" s="72">
        <v>175.56</v>
      </c>
      <c r="Q337" s="72">
        <v>0</v>
      </c>
      <c r="R337" s="62">
        <f>IFERROR(U337-F337,"")</f>
        <v>0</v>
      </c>
      <c r="S337" s="72">
        <f>IFERROR(T337*Assumptions!$C$4,"")</f>
        <v>0</v>
      </c>
      <c r="T337" s="72">
        <v>0</v>
      </c>
      <c r="U337" s="62">
        <f>IFERROR(S337*Assumptions!$C$5,"")+IFERROR(V337*Assumptions!$C$8*Assumptions!$C$5,"")</f>
        <v>0</v>
      </c>
      <c r="V337" s="72">
        <v>0</v>
      </c>
      <c r="W337" s="72">
        <f>IFERROR(ROUND(T337*(1+Assumptions!$C$7)^5,0),"")</f>
        <v>0</v>
      </c>
      <c r="X337" s="62">
        <f>IFERROR(ROUND(W337*Assumptions!$C$4*Assumptions!$C$6,4),"")+IFERROR(ROUND(Y337*Assumptions!$C$8*Assumptions!$C$6,4),"") - F337</f>
        <v>0</v>
      </c>
      <c r="Y337" s="62">
        <f>IFERROR(ROUND(V337*(1+Assumptions!$C$7)^5,0),"")</f>
        <v>0</v>
      </c>
      <c r="Z337" t="s">
        <v>164</v>
      </c>
      <c r="AA337" t="s">
        <v>171</v>
      </c>
      <c r="AB337" s="72">
        <v>73.099999999999994</v>
      </c>
      <c r="AC337" s="72">
        <v>23</v>
      </c>
      <c r="AD337">
        <v>0</v>
      </c>
      <c r="AE337" s="99" t="str">
        <f>IF(R337="","",IF(R337&gt;=Control!$D$4,"Y","N"))</f>
        <v>N</v>
      </c>
      <c r="AF337" s="99" t="str">
        <f>IF(S337="","",IF(M337&gt;=Control!$D$5,"Y","N"))</f>
        <v>Y</v>
      </c>
      <c r="AG337" s="99" t="str">
        <f>IF(T337="","",IF(AB337&lt;=Control!$D$10,"Y","N"))</f>
        <v>Y</v>
      </c>
      <c r="AI337" s="110" t="str">
        <f>IF(X337="","",IF(X337&gt;=Control!$D$9,"Y","N"))</f>
        <v>N</v>
      </c>
      <c r="AK337" s="40" t="str">
        <f>IFERROR(INDEX(Assumptions!$D$92:$D$115,MATCH(C337,Assumptions!$B$92:$B$115,0)),"Low")</f>
        <v>Low</v>
      </c>
    </row>
    <row r="338" spans="2:37" x14ac:dyDescent="0.2">
      <c r="B338">
        <v>335</v>
      </c>
      <c r="C338" t="s">
        <v>170</v>
      </c>
      <c r="D338" t="s">
        <v>2169</v>
      </c>
      <c r="E338" s="62">
        <f>SUM(G338:I338)</f>
        <v>0</v>
      </c>
      <c r="F338" s="71">
        <f>SUMIFS('CBG Plants'!N:N,'CBG Plants'!F:F,D338,'CBG Plants'!L:L,"Completed")
+SUMIFS('CBG Plants'!N:N,'CBG Plants'!F:F,D338,'CBG Plants'!L:L,"Functional")+SUMIFS('CBG Plants'!N:N,'CBG Plants'!F:F,D338,'CBG Plants'!L:L,"Under Construction")+SUMIFS('CBG Plants'!N:N,'CBG Plants'!F:F,D338,'CBG Plants'!L:L,"Yet to start construction")</f>
        <v>0</v>
      </c>
      <c r="G338" s="62">
        <f>COUNTIFS('CBG Plants'!F:F,D338,'CBG Plants'!L:L,"Completed")
+COUNTIFS('CBG Plants'!F:F,D338,'CBG Plants'!L:L,"Functional")</f>
        <v>0</v>
      </c>
      <c r="H338" s="62">
        <f>COUNTIFS('CBG Plants'!F:F,D338,'CBG Plants'!L:L,"Under Construction")</f>
        <v>0</v>
      </c>
      <c r="I338" s="62">
        <f>COUNTIFS('CBG Plants'!F:F,D338,'CBG Plants'!L:L,"Yet to start construction")</f>
        <v>0</v>
      </c>
      <c r="J338" t="s">
        <v>3085</v>
      </c>
      <c r="K338" t="s">
        <v>3086</v>
      </c>
      <c r="M338" s="72">
        <f t="shared" si="10"/>
        <v>385.69500000000005</v>
      </c>
      <c r="N338" s="72">
        <f t="shared" si="11"/>
        <v>385.69500000000005</v>
      </c>
      <c r="O338" s="72">
        <v>19.350000000000001</v>
      </c>
      <c r="P338" s="72">
        <v>63.42</v>
      </c>
      <c r="Q338" s="72">
        <v>302.92500000000001</v>
      </c>
      <c r="R338" s="62">
        <f>IFERROR(U338-F338,"")</f>
        <v>0.26306939999999995</v>
      </c>
      <c r="S338" s="72">
        <f>IFERROR(T338*Assumptions!$C$4,"")</f>
        <v>7.5</v>
      </c>
      <c r="T338" s="72">
        <v>3</v>
      </c>
      <c r="U338" s="62">
        <f>IFERROR(S338*Assumptions!$C$5,"")+IFERROR(V338*Assumptions!$C$8*Assumptions!$C$5,"")</f>
        <v>0.26306939999999995</v>
      </c>
      <c r="V338" s="72">
        <v>3788</v>
      </c>
      <c r="W338" s="72">
        <f>IFERROR(ROUND(T338*(1+Assumptions!$C$7)^5,0),"")</f>
        <v>9</v>
      </c>
      <c r="X338" s="62">
        <f>IFERROR(ROUND(W338*Assumptions!$C$4*Assumptions!$C$6,4),"")+IFERROR(ROUND(Y338*Assumptions!$C$8*Assumptions!$C$6,4),"") - F338</f>
        <v>1.3186</v>
      </c>
      <c r="Y338" s="62">
        <f>IFERROR(ROUND(V338*(1+Assumptions!$C$7)^5,0),"")</f>
        <v>11560</v>
      </c>
      <c r="Z338" t="s">
        <v>164</v>
      </c>
      <c r="AA338" t="s">
        <v>171</v>
      </c>
      <c r="AB338" s="72">
        <v>12.2</v>
      </c>
      <c r="AC338" s="72">
        <v>23</v>
      </c>
      <c r="AD338">
        <v>0</v>
      </c>
      <c r="AE338" s="99" t="str">
        <f>IF(R338="","",IF(R338&gt;=Control!$D$4,"Y","N"))</f>
        <v>N</v>
      </c>
      <c r="AF338" s="99" t="str">
        <f>IF(S338="","",IF(M338&gt;=Control!$D$5,"Y","N"))</f>
        <v>Y</v>
      </c>
      <c r="AG338" s="99" t="str">
        <f>IF(T338="","",IF(AB338&lt;=Control!$D$10,"Y","N"))</f>
        <v>Y</v>
      </c>
      <c r="AI338" s="110" t="str">
        <f>IF(X338="","",IF(X338&gt;=Control!$D$9,"Y","N"))</f>
        <v>N</v>
      </c>
      <c r="AK338" s="40" t="str">
        <f>IFERROR(INDEX(Assumptions!$D$92:$D$115,MATCH(C338,Assumptions!$B$92:$B$115,0)),"Low")</f>
        <v>Low</v>
      </c>
    </row>
    <row r="339" spans="2:37" x14ac:dyDescent="0.2">
      <c r="B339">
        <v>336</v>
      </c>
      <c r="C339" t="s">
        <v>170</v>
      </c>
      <c r="D339" t="s">
        <v>2176</v>
      </c>
      <c r="E339" s="62">
        <f>SUM(G339:I339)</f>
        <v>1</v>
      </c>
      <c r="F339" s="71">
        <f>SUMIFS('CBG Plants'!N:N,'CBG Plants'!F:F,D339,'CBG Plants'!L:L,"Completed")
+SUMIFS('CBG Plants'!N:N,'CBG Plants'!F:F,D339,'CBG Plants'!L:L,"Functional")+SUMIFS('CBG Plants'!N:N,'CBG Plants'!F:F,D339,'CBG Plants'!L:L,"Under Construction")+SUMIFS('CBG Plants'!N:N,'CBG Plants'!F:F,D339,'CBG Plants'!L:L,"Yet to start construction")</f>
        <v>33</v>
      </c>
      <c r="G339" s="62">
        <f>COUNTIFS('CBG Plants'!F:F,D339,'CBG Plants'!L:L,"Completed")
+COUNTIFS('CBG Plants'!F:F,D339,'CBG Plants'!L:L,"Functional")</f>
        <v>0</v>
      </c>
      <c r="H339" s="62">
        <f>COUNTIFS('CBG Plants'!F:F,D339,'CBG Plants'!L:L,"Under Construction")</f>
        <v>0</v>
      </c>
      <c r="I339" s="62">
        <f>COUNTIFS('CBG Plants'!F:F,D339,'CBG Plants'!L:L,"Yet to start construction")</f>
        <v>1</v>
      </c>
      <c r="J339" t="s">
        <v>3087</v>
      </c>
      <c r="M339" s="72">
        <f t="shared" si="10"/>
        <v>210.72</v>
      </c>
      <c r="N339" s="72">
        <f t="shared" si="11"/>
        <v>210.72</v>
      </c>
      <c r="O339" s="72">
        <v>42.3</v>
      </c>
      <c r="P339" s="72">
        <v>19.32</v>
      </c>
      <c r="Q339" s="72">
        <v>149.1</v>
      </c>
      <c r="R339" s="62">
        <f>IFERROR(U339-F339,"")</f>
        <v>-32.829729149999999</v>
      </c>
      <c r="S339" s="72">
        <f>IFERROR(T339*Assumptions!$C$4,"")</f>
        <v>5</v>
      </c>
      <c r="T339" s="72">
        <v>2</v>
      </c>
      <c r="U339" s="62">
        <f>IFERROR(S339*Assumptions!$C$5,"")+IFERROR(V339*Assumptions!$C$8*Assumptions!$C$5,"")</f>
        <v>0.17027085</v>
      </c>
      <c r="V339" s="72">
        <v>2017</v>
      </c>
      <c r="W339" s="72">
        <f>IFERROR(ROUND(T339*(1+Assumptions!$C$7)^5,0),"")</f>
        <v>6</v>
      </c>
      <c r="X339" s="62">
        <f>IFERROR(ROUND(W339*Assumptions!$C$4*Assumptions!$C$6,4),"")+IFERROR(ROUND(Y339*Assumptions!$C$8*Assumptions!$C$6,4),"") - F339</f>
        <v>-32.146900000000002</v>
      </c>
      <c r="Y339" s="62">
        <f>IFERROR(ROUND(V339*(1+Assumptions!$C$7)^5,0),"")</f>
        <v>6155</v>
      </c>
      <c r="Z339" t="s">
        <v>164</v>
      </c>
      <c r="AA339" t="s">
        <v>171</v>
      </c>
      <c r="AB339" s="72">
        <v>2.7</v>
      </c>
      <c r="AC339" s="72">
        <v>23</v>
      </c>
      <c r="AD339">
        <v>0</v>
      </c>
      <c r="AE339" s="99" t="str">
        <f>IF(R339="","",IF(R339&gt;=Control!$D$4,"Y","N"))</f>
        <v>N</v>
      </c>
      <c r="AF339" s="99" t="str">
        <f>IF(S339="","",IF(M339&gt;=Control!$D$5,"Y","N"))</f>
        <v>Y</v>
      </c>
      <c r="AG339" s="99" t="str">
        <f>IF(T339="","",IF(AB339&lt;=Control!$D$10,"Y","N"))</f>
        <v>Y</v>
      </c>
      <c r="AI339" s="110" t="str">
        <f>IF(X339="","",IF(X339&gt;=Control!$D$9,"Y","N"))</f>
        <v>N</v>
      </c>
      <c r="AK339" s="40" t="str">
        <f>IFERROR(INDEX(Assumptions!$D$92:$D$115,MATCH(C339,Assumptions!$B$92:$B$115,0)),"Low")</f>
        <v>Low</v>
      </c>
    </row>
    <row r="340" spans="2:37" x14ac:dyDescent="0.2">
      <c r="B340">
        <v>337</v>
      </c>
      <c r="C340" t="s">
        <v>170</v>
      </c>
      <c r="D340" t="s">
        <v>2170</v>
      </c>
      <c r="E340" s="62">
        <f>SUM(G340:I340)</f>
        <v>0</v>
      </c>
      <c r="F340" s="71">
        <f>SUMIFS('CBG Plants'!N:N,'CBG Plants'!F:F,D340,'CBG Plants'!L:L,"Completed")
+SUMIFS('CBG Plants'!N:N,'CBG Plants'!F:F,D340,'CBG Plants'!L:L,"Functional")+SUMIFS('CBG Plants'!N:N,'CBG Plants'!F:F,D340,'CBG Plants'!L:L,"Under Construction")+SUMIFS('CBG Plants'!N:N,'CBG Plants'!F:F,D340,'CBG Plants'!L:L,"Yet to start construction")</f>
        <v>0</v>
      </c>
      <c r="G340" s="62">
        <f>COUNTIFS('CBG Plants'!F:F,D340,'CBG Plants'!L:L,"Completed")
+COUNTIFS('CBG Plants'!F:F,D340,'CBG Plants'!L:L,"Functional")</f>
        <v>0</v>
      </c>
      <c r="H340" s="62">
        <f>COUNTIFS('CBG Plants'!F:F,D340,'CBG Plants'!L:L,"Under Construction")</f>
        <v>0</v>
      </c>
      <c r="I340" s="62">
        <f>COUNTIFS('CBG Plants'!F:F,D340,'CBG Plants'!L:L,"Yet to start construction")</f>
        <v>0</v>
      </c>
      <c r="M340" s="72">
        <f t="shared" si="10"/>
        <v>269.44499999999999</v>
      </c>
      <c r="N340" s="72">
        <f t="shared" si="11"/>
        <v>269.44499999999999</v>
      </c>
      <c r="O340" s="72">
        <v>8.1</v>
      </c>
      <c r="P340" s="72">
        <v>90.72</v>
      </c>
      <c r="Q340" s="72">
        <v>170.625</v>
      </c>
      <c r="R340" s="62">
        <f>IFERROR(U340-F340,"")</f>
        <v>0.26306939999999995</v>
      </c>
      <c r="S340" s="72">
        <f>IFERROR(T340*Assumptions!$C$4,"")</f>
        <v>7.5</v>
      </c>
      <c r="T340" s="72">
        <v>3</v>
      </c>
      <c r="U340" s="62">
        <f>IFERROR(S340*Assumptions!$C$5,"")+IFERROR(V340*Assumptions!$C$8*Assumptions!$C$5,"")</f>
        <v>0.26306939999999995</v>
      </c>
      <c r="V340" s="72">
        <v>3788</v>
      </c>
      <c r="W340" s="72">
        <f>IFERROR(ROUND(T340*(1+Assumptions!$C$7)^5,0),"")</f>
        <v>9</v>
      </c>
      <c r="X340" s="62">
        <f>IFERROR(ROUND(W340*Assumptions!$C$4*Assumptions!$C$6,4),"")+IFERROR(ROUND(Y340*Assumptions!$C$8*Assumptions!$C$6,4),"") - F340</f>
        <v>1.3186</v>
      </c>
      <c r="Y340" s="62">
        <f>IFERROR(ROUND(V340*(1+Assumptions!$C$7)^5,0),"")</f>
        <v>11560</v>
      </c>
      <c r="Z340" t="s">
        <v>164</v>
      </c>
      <c r="AA340" t="s">
        <v>171</v>
      </c>
      <c r="AB340" s="72">
        <v>65.900000000000006</v>
      </c>
      <c r="AC340" s="72">
        <v>23</v>
      </c>
      <c r="AD340">
        <v>0</v>
      </c>
      <c r="AE340" s="99" t="str">
        <f>IF(R340="","",IF(R340&gt;=Control!$D$4,"Y","N"))</f>
        <v>N</v>
      </c>
      <c r="AF340" s="99" t="str">
        <f>IF(S340="","",IF(M340&gt;=Control!$D$5,"Y","N"))</f>
        <v>Y</v>
      </c>
      <c r="AG340" s="99" t="str">
        <f>IF(T340="","",IF(AB340&lt;=Control!$D$10,"Y","N"))</f>
        <v>Y</v>
      </c>
      <c r="AI340" s="110" t="str">
        <f>IF(X340="","",IF(X340&gt;=Control!$D$9,"Y","N"))</f>
        <v>N</v>
      </c>
      <c r="AK340" s="40" t="str">
        <f>IFERROR(INDEX(Assumptions!$D$92:$D$115,MATCH(C340,Assumptions!$B$92:$B$115,0)),"Low")</f>
        <v>Low</v>
      </c>
    </row>
    <row r="341" spans="2:37" x14ac:dyDescent="0.2">
      <c r="B341">
        <v>338</v>
      </c>
      <c r="C341" t="s">
        <v>170</v>
      </c>
      <c r="D341" t="s">
        <v>2180</v>
      </c>
      <c r="E341" s="62">
        <f>SUM(G341:I341)</f>
        <v>1</v>
      </c>
      <c r="F341" s="71">
        <f>SUMIFS('CBG Plants'!N:N,'CBG Plants'!F:F,D341,'CBG Plants'!L:L,"Completed")
+SUMIFS('CBG Plants'!N:N,'CBG Plants'!F:F,D341,'CBG Plants'!L:L,"Functional")+SUMIFS('CBG Plants'!N:N,'CBG Plants'!F:F,D341,'CBG Plants'!L:L,"Under Construction")+SUMIFS('CBG Plants'!N:N,'CBG Plants'!F:F,D341,'CBG Plants'!L:L,"Yet to start construction")</f>
        <v>10</v>
      </c>
      <c r="G341" s="62">
        <f>COUNTIFS('CBG Plants'!F:F,D341,'CBG Plants'!L:L,"Completed")
+COUNTIFS('CBG Plants'!F:F,D341,'CBG Plants'!L:L,"Functional")</f>
        <v>0</v>
      </c>
      <c r="H341" s="62">
        <f>COUNTIFS('CBG Plants'!F:F,D341,'CBG Plants'!L:L,"Under Construction")</f>
        <v>0</v>
      </c>
      <c r="I341" s="62">
        <f>COUNTIFS('CBG Plants'!F:F,D341,'CBG Plants'!L:L,"Yet to start construction")</f>
        <v>1</v>
      </c>
      <c r="J341" t="s">
        <v>3088</v>
      </c>
      <c r="M341" s="72">
        <f t="shared" si="10"/>
        <v>103.755</v>
      </c>
      <c r="N341" s="72">
        <f t="shared" si="11"/>
        <v>103.755</v>
      </c>
      <c r="O341" s="72">
        <v>27</v>
      </c>
      <c r="P341" s="72">
        <v>62.58</v>
      </c>
      <c r="Q341" s="72">
        <v>14.175000000000001</v>
      </c>
      <c r="R341" s="62">
        <f>IFERROR(U341-F341,"")</f>
        <v>-9.6568050999999997</v>
      </c>
      <c r="S341" s="72">
        <f>IFERROR(T341*Assumptions!$C$4,"")</f>
        <v>10</v>
      </c>
      <c r="T341" s="72">
        <v>4</v>
      </c>
      <c r="U341" s="62">
        <f>IFERROR(S341*Assumptions!$C$5,"")+IFERROR(V341*Assumptions!$C$8*Assumptions!$C$5,"")</f>
        <v>0.34319489999999997</v>
      </c>
      <c r="V341" s="72">
        <v>4298</v>
      </c>
      <c r="W341" s="72">
        <f>IFERROR(ROUND(T341*(1+Assumptions!$C$7)^5,0),"")</f>
        <v>12</v>
      </c>
      <c r="X341" s="62">
        <f>IFERROR(ROUND(W341*Assumptions!$C$4*Assumptions!$C$6,4),"")+IFERROR(ROUND(Y341*Assumptions!$C$8*Assumptions!$C$6,4),"") - F341</f>
        <v>-8.2803000000000004</v>
      </c>
      <c r="Y341" s="62">
        <f>IFERROR(ROUND(V341*(1+Assumptions!$C$7)^5,0),"")</f>
        <v>13116</v>
      </c>
      <c r="Z341" t="s">
        <v>164</v>
      </c>
      <c r="AA341" t="s">
        <v>171</v>
      </c>
      <c r="AB341" s="72">
        <v>35.1</v>
      </c>
      <c r="AC341" s="72">
        <v>23</v>
      </c>
      <c r="AD341">
        <v>0</v>
      </c>
      <c r="AE341" s="99" t="str">
        <f>IF(R341="","",IF(R341&gt;=Control!$D$4,"Y","N"))</f>
        <v>N</v>
      </c>
      <c r="AF341" s="99" t="str">
        <f>IF(S341="","",IF(M341&gt;=Control!$D$5,"Y","N"))</f>
        <v>Y</v>
      </c>
      <c r="AG341" s="99" t="str">
        <f>IF(T341="","",IF(AB341&lt;=Control!$D$10,"Y","N"))</f>
        <v>Y</v>
      </c>
      <c r="AI341" s="110" t="str">
        <f>IF(X341="","",IF(X341&gt;=Control!$D$9,"Y","N"))</f>
        <v>N</v>
      </c>
      <c r="AK341" s="40" t="str">
        <f>IFERROR(INDEX(Assumptions!$D$92:$D$115,MATCH(C341,Assumptions!$B$92:$B$115,0)),"Low")</f>
        <v>Low</v>
      </c>
    </row>
    <row r="342" spans="2:37" x14ac:dyDescent="0.2">
      <c r="B342">
        <v>339</v>
      </c>
      <c r="C342" t="s">
        <v>170</v>
      </c>
      <c r="D342" t="s">
        <v>2179</v>
      </c>
      <c r="E342" s="62">
        <f>SUM(G342:I342)</f>
        <v>1</v>
      </c>
      <c r="F342" s="71">
        <f>SUMIFS('CBG Plants'!N:N,'CBG Plants'!F:F,D342,'CBG Plants'!L:L,"Completed")
+SUMIFS('CBG Plants'!N:N,'CBG Plants'!F:F,D342,'CBG Plants'!L:L,"Functional")+SUMIFS('CBG Plants'!N:N,'CBG Plants'!F:F,D342,'CBG Plants'!L:L,"Under Construction")+SUMIFS('CBG Plants'!N:N,'CBG Plants'!F:F,D342,'CBG Plants'!L:L,"Yet to start construction")</f>
        <v>44</v>
      </c>
      <c r="G342" s="62">
        <f>COUNTIFS('CBG Plants'!F:F,D342,'CBG Plants'!L:L,"Completed")
+COUNTIFS('CBG Plants'!F:F,D342,'CBG Plants'!L:L,"Functional")</f>
        <v>0</v>
      </c>
      <c r="H342" s="62">
        <f>COUNTIFS('CBG Plants'!F:F,D342,'CBG Plants'!L:L,"Under Construction")</f>
        <v>0</v>
      </c>
      <c r="I342" s="62">
        <f>COUNTIFS('CBG Plants'!F:F,D342,'CBG Plants'!L:L,"Yet to start construction")</f>
        <v>1</v>
      </c>
      <c r="J342" t="s">
        <v>3089</v>
      </c>
      <c r="M342" s="72">
        <f t="shared" si="10"/>
        <v>289.57499999999999</v>
      </c>
      <c r="N342" s="72">
        <f t="shared" si="11"/>
        <v>289.57499999999999</v>
      </c>
      <c r="O342" s="72">
        <v>58.05</v>
      </c>
      <c r="P342" s="72">
        <v>71.400000000000006</v>
      </c>
      <c r="Q342" s="72">
        <v>160.125</v>
      </c>
      <c r="R342" s="62">
        <f>IFERROR(U342-F342,"")</f>
        <v>-43.829729149999999</v>
      </c>
      <c r="S342" s="72">
        <f>IFERROR(T342*Assumptions!$C$4,"")</f>
        <v>5</v>
      </c>
      <c r="T342" s="72">
        <v>2</v>
      </c>
      <c r="U342" s="62">
        <f>IFERROR(S342*Assumptions!$C$5,"")+IFERROR(V342*Assumptions!$C$8*Assumptions!$C$5,"")</f>
        <v>0.17027085</v>
      </c>
      <c r="V342" s="72">
        <v>2017</v>
      </c>
      <c r="W342" s="72">
        <f>IFERROR(ROUND(T342*(1+Assumptions!$C$7)^5,0),"")</f>
        <v>6</v>
      </c>
      <c r="X342" s="62">
        <f>IFERROR(ROUND(W342*Assumptions!$C$4*Assumptions!$C$6,4),"")+IFERROR(ROUND(Y342*Assumptions!$C$8*Assumptions!$C$6,4),"") - F342</f>
        <v>-43.146900000000002</v>
      </c>
      <c r="Y342" s="62">
        <f>IFERROR(ROUND(V342*(1+Assumptions!$C$7)^5,0),"")</f>
        <v>6155</v>
      </c>
      <c r="Z342" t="s">
        <v>164</v>
      </c>
      <c r="AA342" t="s">
        <v>171</v>
      </c>
      <c r="AB342" s="72">
        <v>27.6</v>
      </c>
      <c r="AC342" s="72">
        <v>23</v>
      </c>
      <c r="AD342">
        <v>0</v>
      </c>
      <c r="AE342" s="99" t="str">
        <f>IF(R342="","",IF(R342&gt;=Control!$D$4,"Y","N"))</f>
        <v>N</v>
      </c>
      <c r="AF342" s="99" t="str">
        <f>IF(S342="","",IF(M342&gt;=Control!$D$5,"Y","N"))</f>
        <v>Y</v>
      </c>
      <c r="AG342" s="99" t="str">
        <f>IF(T342="","",IF(AB342&lt;=Control!$D$10,"Y","N"))</f>
        <v>Y</v>
      </c>
      <c r="AI342" s="110" t="str">
        <f>IF(X342="","",IF(X342&gt;=Control!$D$9,"Y","N"))</f>
        <v>N</v>
      </c>
      <c r="AK342" s="40" t="str">
        <f>IFERROR(INDEX(Assumptions!$D$92:$D$115,MATCH(C342,Assumptions!$B$92:$B$115,0)),"Low")</f>
        <v>Low</v>
      </c>
    </row>
    <row r="343" spans="2:37" x14ac:dyDescent="0.2">
      <c r="B343">
        <v>340</v>
      </c>
      <c r="C343" t="s">
        <v>170</v>
      </c>
      <c r="D343" t="s">
        <v>2195</v>
      </c>
      <c r="E343" s="62">
        <f>SUM(G343:I343)</f>
        <v>1</v>
      </c>
      <c r="F343" s="71">
        <f>SUMIFS('CBG Plants'!N:N,'CBG Plants'!F:F,D343,'CBG Plants'!L:L,"Completed")
+SUMIFS('CBG Plants'!N:N,'CBG Plants'!F:F,D343,'CBG Plants'!L:L,"Functional")+SUMIFS('CBG Plants'!N:N,'CBG Plants'!F:F,D343,'CBG Plants'!L:L,"Under Construction")+SUMIFS('CBG Plants'!N:N,'CBG Plants'!F:F,D343,'CBG Plants'!L:L,"Yet to start construction")</f>
        <v>12.5</v>
      </c>
      <c r="G343" s="62">
        <f>COUNTIFS('CBG Plants'!F:F,D343,'CBG Plants'!L:L,"Completed")
+COUNTIFS('CBG Plants'!F:F,D343,'CBG Plants'!L:L,"Functional")</f>
        <v>0</v>
      </c>
      <c r="H343" s="62">
        <f>COUNTIFS('CBG Plants'!F:F,D343,'CBG Plants'!L:L,"Under Construction")</f>
        <v>0</v>
      </c>
      <c r="I343" s="62">
        <f>COUNTIFS('CBG Plants'!F:F,D343,'CBG Plants'!L:L,"Yet to start construction")</f>
        <v>1</v>
      </c>
      <c r="J343" t="s">
        <v>3090</v>
      </c>
      <c r="M343" s="72">
        <f t="shared" si="10"/>
        <v>242.745</v>
      </c>
      <c r="N343" s="72">
        <f t="shared" si="11"/>
        <v>242.745</v>
      </c>
      <c r="O343" s="72">
        <v>99</v>
      </c>
      <c r="P343" s="72">
        <v>143.22</v>
      </c>
      <c r="Q343" s="72">
        <v>0.52500000000000002</v>
      </c>
      <c r="R343" s="62">
        <f>IFERROR(U343-F343,"")</f>
        <v>-12.016741400000001</v>
      </c>
      <c r="S343" s="72">
        <f>IFERROR(T343*Assumptions!$C$4,"")</f>
        <v>12.5</v>
      </c>
      <c r="T343" s="72">
        <v>5</v>
      </c>
      <c r="U343" s="62">
        <f>IFERROR(S343*Assumptions!$C$5,"")+IFERROR(V343*Assumptions!$C$8*Assumptions!$C$5,"")</f>
        <v>0.48325859999999998</v>
      </c>
      <c r="V343" s="72">
        <v>10772</v>
      </c>
      <c r="W343" s="72">
        <f>IFERROR(ROUND(T343*(1+Assumptions!$C$7)^5,0),"")</f>
        <v>15</v>
      </c>
      <c r="X343" s="62">
        <f>IFERROR(ROUND(W343*Assumptions!$C$4*Assumptions!$C$6,4),"")+IFERROR(ROUND(Y343*Assumptions!$C$8*Assumptions!$C$6,4),"") - F343</f>
        <v>-10.074400000000001</v>
      </c>
      <c r="Y343" s="62">
        <f>IFERROR(ROUND(V343*(1+Assumptions!$C$7)^5,0),"")</f>
        <v>32874</v>
      </c>
      <c r="Z343" t="s">
        <v>164</v>
      </c>
      <c r="AA343" t="s">
        <v>171</v>
      </c>
      <c r="AB343" s="72">
        <v>100.1</v>
      </c>
      <c r="AC343" s="72">
        <v>23</v>
      </c>
      <c r="AD343">
        <v>0</v>
      </c>
      <c r="AE343" s="99" t="str">
        <f>IF(R343="","",IF(R343&gt;=Control!$D$4,"Y","N"))</f>
        <v>N</v>
      </c>
      <c r="AF343" s="99" t="str">
        <f>IF(S343="","",IF(M343&gt;=Control!$D$5,"Y","N"))</f>
        <v>Y</v>
      </c>
      <c r="AG343" s="99" t="str">
        <f>IF(T343="","",IF(AB343&lt;=Control!$D$10,"Y","N"))</f>
        <v>Y</v>
      </c>
      <c r="AI343" s="110" t="str">
        <f>IF(X343="","",IF(X343&gt;=Control!$D$9,"Y","N"))</f>
        <v>N</v>
      </c>
      <c r="AK343" s="40" t="str">
        <f>IFERROR(INDEX(Assumptions!$D$92:$D$115,MATCH(C343,Assumptions!$B$92:$B$115,0)),"Low")</f>
        <v>Low</v>
      </c>
    </row>
    <row r="344" spans="2:37" x14ac:dyDescent="0.2">
      <c r="B344">
        <v>341</v>
      </c>
      <c r="C344" t="s">
        <v>170</v>
      </c>
      <c r="D344" t="s">
        <v>2182</v>
      </c>
      <c r="E344" s="62">
        <f>SUM(G344:I344)</f>
        <v>0</v>
      </c>
      <c r="F344" s="71">
        <f>SUMIFS('CBG Plants'!N:N,'CBG Plants'!F:F,D344,'CBG Plants'!L:L,"Completed")
+SUMIFS('CBG Plants'!N:N,'CBG Plants'!F:F,D344,'CBG Plants'!L:L,"Functional")+SUMIFS('CBG Plants'!N:N,'CBG Plants'!F:F,D344,'CBG Plants'!L:L,"Under Construction")+SUMIFS('CBG Plants'!N:N,'CBG Plants'!F:F,D344,'CBG Plants'!L:L,"Yet to start construction")</f>
        <v>0</v>
      </c>
      <c r="G344" s="62">
        <f>COUNTIFS('CBG Plants'!F:F,D344,'CBG Plants'!L:L,"Completed")
+COUNTIFS('CBG Plants'!F:F,D344,'CBG Plants'!L:L,"Functional")</f>
        <v>0</v>
      </c>
      <c r="H344" s="62">
        <f>COUNTIFS('CBG Plants'!F:F,D344,'CBG Plants'!L:L,"Under Construction")</f>
        <v>0</v>
      </c>
      <c r="I344" s="62">
        <f>COUNTIFS('CBG Plants'!F:F,D344,'CBG Plants'!L:L,"Yet to start construction")</f>
        <v>0</v>
      </c>
      <c r="M344" s="72">
        <f t="shared" si="10"/>
        <v>54.674999999999997</v>
      </c>
      <c r="N344" s="72">
        <f t="shared" si="11"/>
        <v>54.674999999999997</v>
      </c>
      <c r="O344" s="72">
        <v>21.6</v>
      </c>
      <c r="P344" s="72">
        <v>29.4</v>
      </c>
      <c r="Q344" s="72">
        <v>3.6749999999999998</v>
      </c>
      <c r="R344" s="62">
        <f>IFERROR(U344-F344,"")</f>
        <v>0.34319489999999997</v>
      </c>
      <c r="S344" s="72">
        <f>IFERROR(T344*Assumptions!$C$4,"")</f>
        <v>10</v>
      </c>
      <c r="T344" s="72">
        <v>4</v>
      </c>
      <c r="U344" s="62">
        <f>IFERROR(S344*Assumptions!$C$5,"")+IFERROR(V344*Assumptions!$C$8*Assumptions!$C$5,"")</f>
        <v>0.34319489999999997</v>
      </c>
      <c r="V344" s="72">
        <v>4298</v>
      </c>
      <c r="W344" s="72">
        <f>IFERROR(ROUND(T344*(1+Assumptions!$C$7)^5,0),"")</f>
        <v>12</v>
      </c>
      <c r="X344" s="62">
        <f>IFERROR(ROUND(W344*Assumptions!$C$4*Assumptions!$C$6,4),"")+IFERROR(ROUND(Y344*Assumptions!$C$8*Assumptions!$C$6,4),"") - F344</f>
        <v>1.7197</v>
      </c>
      <c r="Y344" s="62">
        <f>IFERROR(ROUND(V344*(1+Assumptions!$C$7)^5,0),"")</f>
        <v>13116</v>
      </c>
      <c r="Z344" t="s">
        <v>164</v>
      </c>
      <c r="AA344" t="s">
        <v>171</v>
      </c>
      <c r="AB344" s="72">
        <v>34.799999999999997</v>
      </c>
      <c r="AC344" s="72">
        <v>23</v>
      </c>
      <c r="AD344">
        <v>0</v>
      </c>
      <c r="AE344" s="99" t="str">
        <f>IF(R344="","",IF(R344&gt;=Control!$D$4,"Y","N"))</f>
        <v>N</v>
      </c>
      <c r="AF344" s="99" t="str">
        <f>IF(S344="","",IF(M344&gt;=Control!$D$5,"Y","N"))</f>
        <v>Y</v>
      </c>
      <c r="AG344" s="99" t="str">
        <f>IF(T344="","",IF(AB344&lt;=Control!$D$10,"Y","N"))</f>
        <v>Y</v>
      </c>
      <c r="AI344" s="110" t="str">
        <f>IF(X344="","",IF(X344&gt;=Control!$D$9,"Y","N"))</f>
        <v>N</v>
      </c>
      <c r="AK344" s="40" t="str">
        <f>IFERROR(INDEX(Assumptions!$D$92:$D$115,MATCH(C344,Assumptions!$B$92:$B$115,0)),"Low")</f>
        <v>Low</v>
      </c>
    </row>
    <row r="345" spans="2:37" x14ac:dyDescent="0.2">
      <c r="B345">
        <v>342</v>
      </c>
      <c r="C345" t="s">
        <v>170</v>
      </c>
      <c r="D345" t="s">
        <v>2184</v>
      </c>
      <c r="E345" s="62">
        <f>SUM(G345:I345)</f>
        <v>3</v>
      </c>
      <c r="F345" s="71">
        <f>SUMIFS('CBG Plants'!N:N,'CBG Plants'!F:F,D345,'CBG Plants'!L:L,"Completed")
+SUMIFS('CBG Plants'!N:N,'CBG Plants'!F:F,D345,'CBG Plants'!L:L,"Functional")+SUMIFS('CBG Plants'!N:N,'CBG Plants'!F:F,D345,'CBG Plants'!L:L,"Under Construction")+SUMIFS('CBG Plants'!N:N,'CBG Plants'!F:F,D345,'CBG Plants'!L:L,"Yet to start construction")</f>
        <v>65</v>
      </c>
      <c r="G345" s="62">
        <f>COUNTIFS('CBG Plants'!F:F,D345,'CBG Plants'!L:L,"Completed")
+COUNTIFS('CBG Plants'!F:F,D345,'CBG Plants'!L:L,"Functional")</f>
        <v>0</v>
      </c>
      <c r="H345" s="62">
        <f>COUNTIFS('CBG Plants'!F:F,D345,'CBG Plants'!L:L,"Under Construction")</f>
        <v>1</v>
      </c>
      <c r="I345" s="62">
        <f>COUNTIFS('CBG Plants'!F:F,D345,'CBG Plants'!L:L,"Yet to start construction")</f>
        <v>2</v>
      </c>
      <c r="J345" t="s">
        <v>3091</v>
      </c>
      <c r="K345" t="s">
        <v>3092</v>
      </c>
      <c r="L345" t="s">
        <v>3093</v>
      </c>
      <c r="M345" s="72">
        <f t="shared" si="10"/>
        <v>317.80500000000001</v>
      </c>
      <c r="N345" s="72">
        <f t="shared" si="11"/>
        <v>317.80500000000001</v>
      </c>
      <c r="O345" s="72">
        <v>166.5</v>
      </c>
      <c r="P345" s="72">
        <v>91.98</v>
      </c>
      <c r="Q345" s="72">
        <v>59.325000000000003</v>
      </c>
      <c r="R345" s="62">
        <f>IFERROR(U345-F345,"")</f>
        <v>-63.960988399999998</v>
      </c>
      <c r="S345" s="72">
        <f>IFERROR(T345*Assumptions!$C$4,"")</f>
        <v>30</v>
      </c>
      <c r="T345" s="72">
        <v>12</v>
      </c>
      <c r="U345" s="62">
        <f>IFERROR(S345*Assumptions!$C$5,"")+IFERROR(V345*Assumptions!$C$8*Assumptions!$C$5,"")</f>
        <v>1.0390115999999998</v>
      </c>
      <c r="V345" s="72">
        <v>13832</v>
      </c>
      <c r="W345" s="72">
        <f>IFERROR(ROUND(T345*(1+Assumptions!$C$7)^5,0),"")</f>
        <v>37</v>
      </c>
      <c r="X345" s="62">
        <f>IFERROR(ROUND(W345*Assumptions!$C$4*Assumptions!$C$6,4),"")+IFERROR(ROUND(Y345*Assumptions!$C$8*Assumptions!$C$6,4),"") - F345</f>
        <v>-59.667900000000003</v>
      </c>
      <c r="Y345" s="62">
        <f>IFERROR(ROUND(V345*(1+Assumptions!$C$7)^5,0),"")</f>
        <v>42212</v>
      </c>
      <c r="Z345" t="s">
        <v>164</v>
      </c>
      <c r="AA345" t="s">
        <v>171</v>
      </c>
      <c r="AB345" s="72">
        <v>99.2</v>
      </c>
      <c r="AC345" s="72">
        <v>23</v>
      </c>
      <c r="AD345">
        <v>0</v>
      </c>
      <c r="AE345" s="99" t="str">
        <f>IF(R345="","",IF(R345&gt;=Control!$D$4,"Y","N"))</f>
        <v>N</v>
      </c>
      <c r="AF345" s="99" t="str">
        <f>IF(S345="","",IF(M345&gt;=Control!$D$5,"Y","N"))</f>
        <v>Y</v>
      </c>
      <c r="AG345" s="99" t="str">
        <f>IF(T345="","",IF(AB345&lt;=Control!$D$10,"Y","N"))</f>
        <v>Y</v>
      </c>
      <c r="AI345" s="110" t="str">
        <f>IF(X345="","",IF(X345&gt;=Control!$D$9,"Y","N"))</f>
        <v>N</v>
      </c>
      <c r="AK345" s="40" t="str">
        <f>IFERROR(INDEX(Assumptions!$D$92:$D$115,MATCH(C345,Assumptions!$B$92:$B$115,0)),"Low")</f>
        <v>Low</v>
      </c>
    </row>
    <row r="346" spans="2:37" x14ac:dyDescent="0.2">
      <c r="B346">
        <v>343</v>
      </c>
      <c r="C346" t="s">
        <v>170</v>
      </c>
      <c r="D346" t="s">
        <v>2165</v>
      </c>
      <c r="E346" s="62">
        <f>SUM(G346:I346)</f>
        <v>1</v>
      </c>
      <c r="F346" s="71">
        <f>SUMIFS('CBG Plants'!N:N,'CBG Plants'!F:F,D346,'CBG Plants'!L:L,"Completed")
+SUMIFS('CBG Plants'!N:N,'CBG Plants'!F:F,D346,'CBG Plants'!L:L,"Functional")+SUMIFS('CBG Plants'!N:N,'CBG Plants'!F:F,D346,'CBG Plants'!L:L,"Under Construction")+SUMIFS('CBG Plants'!N:N,'CBG Plants'!F:F,D346,'CBG Plants'!L:L,"Yet to start construction")</f>
        <v>10</v>
      </c>
      <c r="G346" s="62">
        <f>COUNTIFS('CBG Plants'!F:F,D346,'CBG Plants'!L:L,"Completed")
+COUNTIFS('CBG Plants'!F:F,D346,'CBG Plants'!L:L,"Functional")</f>
        <v>0</v>
      </c>
      <c r="H346" s="62">
        <f>COUNTIFS('CBG Plants'!F:F,D346,'CBG Plants'!L:L,"Under Construction")</f>
        <v>1</v>
      </c>
      <c r="I346" s="62">
        <f>COUNTIFS('CBG Plants'!F:F,D346,'CBG Plants'!L:L,"Yet to start construction")</f>
        <v>0</v>
      </c>
      <c r="J346" t="s">
        <v>3094</v>
      </c>
      <c r="M346" s="72">
        <f t="shared" si="10"/>
        <v>276.315</v>
      </c>
      <c r="N346" s="72">
        <f t="shared" si="11"/>
        <v>276.315</v>
      </c>
      <c r="O346" s="72">
        <v>126.9</v>
      </c>
      <c r="P346" s="72">
        <v>137.34</v>
      </c>
      <c r="Q346" s="72">
        <v>12.074999999999999</v>
      </c>
      <c r="R346" s="62">
        <f>IFERROR(U346-F346,"")</f>
        <v>-8.9200007499999998</v>
      </c>
      <c r="S346" s="72">
        <f>IFERROR(T346*Assumptions!$C$4,"")</f>
        <v>35</v>
      </c>
      <c r="T346" s="72">
        <v>14</v>
      </c>
      <c r="U346" s="62">
        <f>IFERROR(S346*Assumptions!$C$5,"")+IFERROR(V346*Assumptions!$C$8*Assumptions!$C$5,"")</f>
        <v>1.07999925</v>
      </c>
      <c r="V346" s="72">
        <v>2985</v>
      </c>
      <c r="W346" s="72">
        <f>IFERROR(ROUND(T346*(1+Assumptions!$C$7)^5,0),"")</f>
        <v>43</v>
      </c>
      <c r="X346" s="62">
        <f>IFERROR(ROUND(W346*Assumptions!$C$4*Assumptions!$C$6,4),"")+IFERROR(ROUND(Y346*Assumptions!$C$8*Assumptions!$C$6,4),"") - F346</f>
        <v>-4.4724000000000004</v>
      </c>
      <c r="Y346" s="62">
        <f>IFERROR(ROUND(V346*(1+Assumptions!$C$7)^5,0),"")</f>
        <v>9109</v>
      </c>
      <c r="Z346" t="s">
        <v>164</v>
      </c>
      <c r="AA346" t="s">
        <v>171</v>
      </c>
      <c r="AB346" s="72">
        <v>2</v>
      </c>
      <c r="AC346" s="72">
        <v>23</v>
      </c>
      <c r="AD346">
        <v>0</v>
      </c>
      <c r="AE346" s="99" t="str">
        <f>IF(R346="","",IF(R346&gt;=Control!$D$4,"Y","N"))</f>
        <v>N</v>
      </c>
      <c r="AF346" s="99" t="str">
        <f>IF(S346="","",IF(M346&gt;=Control!$D$5,"Y","N"))</f>
        <v>Y</v>
      </c>
      <c r="AG346" s="99" t="str">
        <f>IF(T346="","",IF(AB346&lt;=Control!$D$10,"Y","N"))</f>
        <v>Y</v>
      </c>
      <c r="AI346" s="110" t="str">
        <f>IF(X346="","",IF(X346&gt;=Control!$D$9,"Y","N"))</f>
        <v>N</v>
      </c>
      <c r="AK346" s="40" t="str">
        <f>IFERROR(INDEX(Assumptions!$D$92:$D$115,MATCH(C346,Assumptions!$B$92:$B$115,0)),"Low")</f>
        <v>Low</v>
      </c>
    </row>
    <row r="347" spans="2:37" x14ac:dyDescent="0.2">
      <c r="B347">
        <v>344</v>
      </c>
      <c r="C347" t="s">
        <v>170</v>
      </c>
      <c r="D347" t="s">
        <v>2189</v>
      </c>
      <c r="E347" s="62">
        <f>SUM(G347:I347)</f>
        <v>0</v>
      </c>
      <c r="F347" s="71">
        <f>SUMIFS('CBG Plants'!N:N,'CBG Plants'!F:F,D347,'CBG Plants'!L:L,"Completed")
+SUMIFS('CBG Plants'!N:N,'CBG Plants'!F:F,D347,'CBG Plants'!L:L,"Functional")+SUMIFS('CBG Plants'!N:N,'CBG Plants'!F:F,D347,'CBG Plants'!L:L,"Under Construction")+SUMIFS('CBG Plants'!N:N,'CBG Plants'!F:F,D347,'CBG Plants'!L:L,"Yet to start construction")</f>
        <v>0</v>
      </c>
      <c r="G347" s="62">
        <f>COUNTIFS('CBG Plants'!F:F,D347,'CBG Plants'!L:L,"Completed")
+COUNTIFS('CBG Plants'!F:F,D347,'CBG Plants'!L:L,"Functional")</f>
        <v>0</v>
      </c>
      <c r="H347" s="62">
        <f>COUNTIFS('CBG Plants'!F:F,D347,'CBG Plants'!L:L,"Under Construction")</f>
        <v>0</v>
      </c>
      <c r="I347" s="62">
        <f>COUNTIFS('CBG Plants'!F:F,D347,'CBG Plants'!L:L,"Yet to start construction")</f>
        <v>0</v>
      </c>
      <c r="J347" t="s">
        <v>3094</v>
      </c>
      <c r="M347" s="72">
        <f t="shared" si="10"/>
        <v>231.06</v>
      </c>
      <c r="N347" s="72">
        <f t="shared" si="11"/>
        <v>231.06</v>
      </c>
      <c r="O347" s="72">
        <v>104.85</v>
      </c>
      <c r="P347" s="72">
        <v>125.16</v>
      </c>
      <c r="Q347" s="72">
        <v>1.05</v>
      </c>
      <c r="R347" s="62">
        <f>IFERROR(U347-F347,"")</f>
        <v>0.23945189999999997</v>
      </c>
      <c r="S347" s="72">
        <f>IFERROR(T347*Assumptions!$C$4,"")</f>
        <v>7.5</v>
      </c>
      <c r="T347" s="72">
        <v>3</v>
      </c>
      <c r="U347" s="62">
        <f>IFERROR(S347*Assumptions!$C$5,"")+IFERROR(V347*Assumptions!$C$8*Assumptions!$C$5,"")</f>
        <v>0.23945189999999997</v>
      </c>
      <c r="V347" s="72">
        <v>1438</v>
      </c>
      <c r="W347" s="72">
        <f>IFERROR(ROUND(T347*(1+Assumptions!$C$7)^5,0),"")</f>
        <v>9</v>
      </c>
      <c r="X347" s="62">
        <f>IFERROR(ROUND(W347*Assumptions!$C$4*Assumptions!$C$6,4),"")+IFERROR(ROUND(Y347*Assumptions!$C$8*Assumptions!$C$6,4),"") - F347</f>
        <v>1.1984999999999999</v>
      </c>
      <c r="Y347" s="62">
        <f>IFERROR(ROUND(V347*(1+Assumptions!$C$7)^5,0),"")</f>
        <v>4388</v>
      </c>
      <c r="Z347" t="s">
        <v>164</v>
      </c>
      <c r="AA347" t="s">
        <v>171</v>
      </c>
      <c r="AB347" s="72">
        <v>27</v>
      </c>
      <c r="AC347" s="72">
        <v>23</v>
      </c>
      <c r="AD347">
        <v>0</v>
      </c>
      <c r="AE347" s="99" t="str">
        <f>IF(R347="","",IF(R347&gt;=Control!$D$4,"Y","N"))</f>
        <v>N</v>
      </c>
      <c r="AF347" s="99" t="str">
        <f>IF(S347="","",IF(M347&gt;=Control!$D$5,"Y","N"))</f>
        <v>Y</v>
      </c>
      <c r="AG347" s="99" t="str">
        <f>IF(T347="","",IF(AB347&lt;=Control!$D$10,"Y","N"))</f>
        <v>Y</v>
      </c>
      <c r="AI347" s="110" t="str">
        <f>IF(X347="","",IF(X347&gt;=Control!$D$9,"Y","N"))</f>
        <v>N</v>
      </c>
      <c r="AK347" s="40" t="str">
        <f>IFERROR(INDEX(Assumptions!$D$92:$D$115,MATCH(C347,Assumptions!$B$92:$B$115,0)),"Low")</f>
        <v>Low</v>
      </c>
    </row>
    <row r="348" spans="2:37" x14ac:dyDescent="0.2">
      <c r="B348">
        <v>345</v>
      </c>
      <c r="C348" t="s">
        <v>170</v>
      </c>
      <c r="D348" t="s">
        <v>2202</v>
      </c>
      <c r="E348" s="62">
        <f>SUM(G348:I348)</f>
        <v>3</v>
      </c>
      <c r="F348" s="71">
        <f>SUMIFS('CBG Plants'!N:N,'CBG Plants'!F:F,D348,'CBG Plants'!L:L,"Completed")
+SUMIFS('CBG Plants'!N:N,'CBG Plants'!F:F,D348,'CBG Plants'!L:L,"Functional")+SUMIFS('CBG Plants'!N:N,'CBG Plants'!F:F,D348,'CBG Plants'!L:L,"Under Construction")+SUMIFS('CBG Plants'!N:N,'CBG Plants'!F:F,D348,'CBG Plants'!L:L,"Yet to start construction")</f>
        <v>15</v>
      </c>
      <c r="G348" s="62">
        <f>COUNTIFS('CBG Plants'!F:F,D348,'CBG Plants'!L:L,"Completed")
+COUNTIFS('CBG Plants'!F:F,D348,'CBG Plants'!L:L,"Functional")</f>
        <v>0</v>
      </c>
      <c r="H348" s="62">
        <f>COUNTIFS('CBG Plants'!F:F,D348,'CBG Plants'!L:L,"Under Construction")</f>
        <v>1</v>
      </c>
      <c r="I348" s="62">
        <f>COUNTIFS('CBG Plants'!F:F,D348,'CBG Plants'!L:L,"Yet to start construction")</f>
        <v>2</v>
      </c>
      <c r="J348" t="s">
        <v>3095</v>
      </c>
      <c r="K348" t="s">
        <v>3096</v>
      </c>
      <c r="L348" t="s">
        <v>3097</v>
      </c>
      <c r="M348" s="72">
        <f t="shared" si="10"/>
        <v>224.41500000000002</v>
      </c>
      <c r="N348" s="72">
        <f t="shared" si="11"/>
        <v>224.41500000000002</v>
      </c>
      <c r="O348" s="72">
        <v>85.5</v>
      </c>
      <c r="P348" s="72">
        <v>99.54</v>
      </c>
      <c r="Q348" s="72">
        <v>39.375</v>
      </c>
      <c r="R348" s="62">
        <f>IFERROR(U348-F348,"")</f>
        <v>-14.347927800000001</v>
      </c>
      <c r="S348" s="72">
        <f>IFERROR(T348*Assumptions!$C$4,"")</f>
        <v>17.5</v>
      </c>
      <c r="T348" s="72">
        <v>7</v>
      </c>
      <c r="U348" s="62">
        <f>IFERROR(S348*Assumptions!$C$5,"")+IFERROR(V348*Assumptions!$C$8*Assumptions!$C$5,"")</f>
        <v>0.65207219999999999</v>
      </c>
      <c r="V348" s="72">
        <v>12644</v>
      </c>
      <c r="W348" s="72">
        <f>IFERROR(ROUND(T348*(1+Assumptions!$C$7)^5,0),"")</f>
        <v>21</v>
      </c>
      <c r="X348" s="62">
        <f>IFERROR(ROUND(W348*Assumptions!$C$4*Assumptions!$C$6,4),"")+IFERROR(ROUND(Y348*Assumptions!$C$8*Assumptions!$C$6,4),"") - F348</f>
        <v>-11.7287</v>
      </c>
      <c r="Y348" s="62">
        <f>IFERROR(ROUND(V348*(1+Assumptions!$C$7)^5,0),"")</f>
        <v>38586</v>
      </c>
      <c r="Z348" t="s">
        <v>164</v>
      </c>
      <c r="AA348" t="s">
        <v>171</v>
      </c>
      <c r="AB348" s="72">
        <v>98.2</v>
      </c>
      <c r="AC348" s="72">
        <v>23</v>
      </c>
      <c r="AD348">
        <v>0</v>
      </c>
      <c r="AE348" s="99" t="str">
        <f>IF(R348="","",IF(R348&gt;=Control!$D$4,"Y","N"))</f>
        <v>N</v>
      </c>
      <c r="AF348" s="99" t="str">
        <f>IF(S348="","",IF(M348&gt;=Control!$D$5,"Y","N"))</f>
        <v>Y</v>
      </c>
      <c r="AG348" s="99" t="str">
        <f>IF(T348="","",IF(AB348&lt;=Control!$D$10,"Y","N"))</f>
        <v>Y</v>
      </c>
      <c r="AI348" s="110" t="str">
        <f>IF(X348="","",IF(X348&gt;=Control!$D$9,"Y","N"))</f>
        <v>N</v>
      </c>
      <c r="AK348" s="40" t="str">
        <f>IFERROR(INDEX(Assumptions!$D$92:$D$115,MATCH(C348,Assumptions!$B$92:$B$115,0)),"Low")</f>
        <v>Low</v>
      </c>
    </row>
    <row r="349" spans="2:37" x14ac:dyDescent="0.2">
      <c r="B349">
        <v>346</v>
      </c>
      <c r="C349" t="s">
        <v>170</v>
      </c>
      <c r="D349" t="s">
        <v>2203</v>
      </c>
      <c r="E349" s="62">
        <f>SUM(G349:I349)</f>
        <v>6</v>
      </c>
      <c r="F349" s="71">
        <f>SUMIFS('CBG Plants'!N:N,'CBG Plants'!F:F,D349,'CBG Plants'!L:L,"Completed")
+SUMIFS('CBG Plants'!N:N,'CBG Plants'!F:F,D349,'CBG Plants'!L:L,"Functional")+SUMIFS('CBG Plants'!N:N,'CBG Plants'!F:F,D349,'CBG Plants'!L:L,"Under Construction")+SUMIFS('CBG Plants'!N:N,'CBG Plants'!F:F,D349,'CBG Plants'!L:L,"Yet to start construction")</f>
        <v>53</v>
      </c>
      <c r="G349" s="62">
        <f>COUNTIFS('CBG Plants'!F:F,D349,'CBG Plants'!L:L,"Completed")
+COUNTIFS('CBG Plants'!F:F,D349,'CBG Plants'!L:L,"Functional")</f>
        <v>0</v>
      </c>
      <c r="H349" s="62">
        <f>COUNTIFS('CBG Plants'!F:F,D349,'CBG Plants'!L:L,"Under Construction")</f>
        <v>3</v>
      </c>
      <c r="I349" s="62">
        <f>COUNTIFS('CBG Plants'!F:F,D349,'CBG Plants'!L:L,"Yet to start construction")</f>
        <v>3</v>
      </c>
      <c r="J349" t="s">
        <v>3076</v>
      </c>
      <c r="K349" t="s">
        <v>3077</v>
      </c>
      <c r="L349" t="s">
        <v>3078</v>
      </c>
      <c r="M349" s="72">
        <f t="shared" si="10"/>
        <v>260.76</v>
      </c>
      <c r="N349" s="72">
        <f t="shared" si="11"/>
        <v>260.76</v>
      </c>
      <c r="O349" s="72">
        <v>128.25</v>
      </c>
      <c r="P349" s="72">
        <v>123.06</v>
      </c>
      <c r="Q349" s="72">
        <v>9.4499999999999993</v>
      </c>
      <c r="R349" s="62">
        <f>IFERROR(U349-F349,"")</f>
        <v>-48.809915449999998</v>
      </c>
      <c r="S349" s="72">
        <f>IFERROR(T349*Assumptions!$C$4,"")</f>
        <v>105</v>
      </c>
      <c r="T349" s="72">
        <v>42</v>
      </c>
      <c r="U349" s="62">
        <f>IFERROR(S349*Assumptions!$C$5,"")+IFERROR(V349*Assumptions!$C$8*Assumptions!$C$5,"")</f>
        <v>4.1900845499999999</v>
      </c>
      <c r="V349" s="72">
        <v>103491</v>
      </c>
      <c r="W349" s="72">
        <f>IFERROR(ROUND(T349*(1+Assumptions!$C$7)^5,0),"")</f>
        <v>128</v>
      </c>
      <c r="X349" s="62">
        <f>IFERROR(ROUND(W349*Assumptions!$C$4*Assumptions!$C$6,4),"")+IFERROR(ROUND(Y349*Assumptions!$C$8*Assumptions!$C$6,4),"") - F349</f>
        <v>-31.709900000000001</v>
      </c>
      <c r="Y349" s="62">
        <f>IFERROR(ROUND(V349*(1+Assumptions!$C$7)^5,0),"")</f>
        <v>315829</v>
      </c>
      <c r="Z349" t="s">
        <v>164</v>
      </c>
      <c r="AA349" t="s">
        <v>171</v>
      </c>
      <c r="AB349" s="72">
        <v>35.5</v>
      </c>
      <c r="AC349" s="72">
        <v>23</v>
      </c>
      <c r="AD349">
        <v>0</v>
      </c>
      <c r="AE349" s="99" t="str">
        <f>IF(R349="","",IF(R349&gt;=Control!$D$4,"Y","N"))</f>
        <v>N</v>
      </c>
      <c r="AF349" s="99" t="str">
        <f>IF(S349="","",IF(M349&gt;=Control!$D$5,"Y","N"))</f>
        <v>Y</v>
      </c>
      <c r="AG349" s="99" t="str">
        <f>IF(T349="","",IF(AB349&lt;=Control!$D$10,"Y","N"))</f>
        <v>Y</v>
      </c>
      <c r="AI349" s="110" t="str">
        <f>IF(X349="","",IF(X349&gt;=Control!$D$9,"Y","N"))</f>
        <v>N</v>
      </c>
      <c r="AK349" s="40" t="str">
        <f>IFERROR(INDEX(Assumptions!$D$92:$D$115,MATCH(C349,Assumptions!$B$92:$B$115,0)),"Low")</f>
        <v>Low</v>
      </c>
    </row>
    <row r="350" spans="2:37" x14ac:dyDescent="0.2">
      <c r="B350">
        <v>347</v>
      </c>
      <c r="C350" t="s">
        <v>170</v>
      </c>
      <c r="D350" t="s">
        <v>3098</v>
      </c>
      <c r="E350" s="62">
        <f>SUM(G350:I350)</f>
        <v>0</v>
      </c>
      <c r="F350" s="71">
        <f>SUMIFS('CBG Plants'!N:N,'CBG Plants'!F:F,D350,'CBG Plants'!L:L,"Completed")
+SUMIFS('CBG Plants'!N:N,'CBG Plants'!F:F,D350,'CBG Plants'!L:L,"Functional")+SUMIFS('CBG Plants'!N:N,'CBG Plants'!F:F,D350,'CBG Plants'!L:L,"Under Construction")+SUMIFS('CBG Plants'!N:N,'CBG Plants'!F:F,D350,'CBG Plants'!L:L,"Yet to start construction")</f>
        <v>0</v>
      </c>
      <c r="G350" s="62">
        <f>COUNTIFS('CBG Plants'!F:F,D350,'CBG Plants'!L:L,"Completed")
+COUNTIFS('CBG Plants'!F:F,D350,'CBG Plants'!L:L,"Functional")</f>
        <v>0</v>
      </c>
      <c r="H350" s="62">
        <f>COUNTIFS('CBG Plants'!F:F,D350,'CBG Plants'!L:L,"Under Construction")</f>
        <v>0</v>
      </c>
      <c r="I350" s="62">
        <f>COUNTIFS('CBG Plants'!F:F,D350,'CBG Plants'!L:L,"Yet to start construction")</f>
        <v>0</v>
      </c>
      <c r="J350" t="s">
        <v>3095</v>
      </c>
      <c r="K350" t="s">
        <v>3096</v>
      </c>
      <c r="L350" t="s">
        <v>3097</v>
      </c>
      <c r="M350" s="72">
        <f t="shared" si="10"/>
        <v>478.57500000000005</v>
      </c>
      <c r="N350" s="72">
        <f t="shared" si="11"/>
        <v>478.57500000000005</v>
      </c>
      <c r="O350" s="72">
        <v>199.8</v>
      </c>
      <c r="P350" s="72">
        <v>178.5</v>
      </c>
      <c r="Q350" s="72">
        <v>100.27500000000001</v>
      </c>
      <c r="R350" s="62">
        <f>IFERROR(U350-F350,"")</f>
        <v>0</v>
      </c>
      <c r="S350" s="72">
        <f>IFERROR(T350*Assumptions!$C$4,"")</f>
        <v>0</v>
      </c>
      <c r="T350" s="72">
        <v>0</v>
      </c>
      <c r="U350" s="62">
        <f>IFERROR(S350*Assumptions!$C$5,"")+IFERROR(V350*Assumptions!$C$8*Assumptions!$C$5,"")</f>
        <v>0</v>
      </c>
      <c r="V350" s="72">
        <v>0</v>
      </c>
      <c r="W350" s="72">
        <f>IFERROR(ROUND(T350*(1+Assumptions!$C$7)^5,0),"")</f>
        <v>0</v>
      </c>
      <c r="X350" s="62">
        <f>IFERROR(ROUND(W350*Assumptions!$C$4*Assumptions!$C$6,4),"")+IFERROR(ROUND(Y350*Assumptions!$C$8*Assumptions!$C$6,4),"") - F350</f>
        <v>0</v>
      </c>
      <c r="Y350" s="62">
        <f>IFERROR(ROUND(V350*(1+Assumptions!$C$7)^5,0),"")</f>
        <v>0</v>
      </c>
      <c r="Z350" t="s">
        <v>164</v>
      </c>
      <c r="AA350" t="s">
        <v>171</v>
      </c>
      <c r="AB350" s="72">
        <v>114.6</v>
      </c>
      <c r="AC350" s="72">
        <v>23</v>
      </c>
      <c r="AD350">
        <v>0</v>
      </c>
      <c r="AE350" s="99" t="str">
        <f>IF(R350="","",IF(R350&gt;=Control!$D$4,"Y","N"))</f>
        <v>N</v>
      </c>
      <c r="AF350" s="99" t="str">
        <f>IF(S350="","",IF(M350&gt;=Control!$D$5,"Y","N"))</f>
        <v>Y</v>
      </c>
      <c r="AG350" s="99" t="str">
        <f>IF(T350="","",IF(AB350&lt;=Control!$D$10,"Y","N"))</f>
        <v>Y</v>
      </c>
      <c r="AI350" s="110" t="str">
        <f>IF(X350="","",IF(X350&gt;=Control!$D$9,"Y","N"))</f>
        <v>N</v>
      </c>
      <c r="AK350" s="40" t="str">
        <f>IFERROR(INDEX(Assumptions!$D$92:$D$115,MATCH(C350,Assumptions!$B$92:$B$115,0)),"Low")</f>
        <v>Low</v>
      </c>
    </row>
    <row r="351" spans="2:37" x14ac:dyDescent="0.2">
      <c r="B351">
        <v>348</v>
      </c>
      <c r="C351" t="s">
        <v>170</v>
      </c>
      <c r="D351" t="s">
        <v>2168</v>
      </c>
      <c r="E351" s="62">
        <f>SUM(G351:I351)</f>
        <v>2</v>
      </c>
      <c r="F351" s="71">
        <f>SUMIFS('CBG Plants'!N:N,'CBG Plants'!F:F,D351,'CBG Plants'!L:L,"Completed")
+SUMIFS('CBG Plants'!N:N,'CBG Plants'!F:F,D351,'CBG Plants'!L:L,"Functional")+SUMIFS('CBG Plants'!N:N,'CBG Plants'!F:F,D351,'CBG Plants'!L:L,"Under Construction")+SUMIFS('CBG Plants'!N:N,'CBG Plants'!F:F,D351,'CBG Plants'!L:L,"Yet to start construction")</f>
        <v>12</v>
      </c>
      <c r="G351" s="62">
        <f>COUNTIFS('CBG Plants'!F:F,D351,'CBG Plants'!L:L,"Completed")
+COUNTIFS('CBG Plants'!F:F,D351,'CBG Plants'!L:L,"Functional")</f>
        <v>0</v>
      </c>
      <c r="H351" s="62">
        <f>COUNTIFS('CBG Plants'!F:F,D351,'CBG Plants'!L:L,"Under Construction")</f>
        <v>1</v>
      </c>
      <c r="I351" s="62">
        <f>COUNTIFS('CBG Plants'!F:F,D351,'CBG Plants'!L:L,"Yet to start construction")</f>
        <v>1</v>
      </c>
      <c r="J351" t="s">
        <v>3099</v>
      </c>
      <c r="K351" t="s">
        <v>3100</v>
      </c>
      <c r="M351" s="72">
        <f t="shared" si="10"/>
        <v>720.71999999999991</v>
      </c>
      <c r="N351" s="72">
        <f t="shared" si="11"/>
        <v>720.71999999999991</v>
      </c>
      <c r="O351" s="72">
        <v>18.899999999999999</v>
      </c>
      <c r="P351" s="72">
        <v>118.02</v>
      </c>
      <c r="Q351" s="72">
        <v>583.79999999999995</v>
      </c>
      <c r="R351" s="62">
        <f>IFERROR(U351-F351,"")</f>
        <v>-11.736930600000001</v>
      </c>
      <c r="S351" s="72">
        <f>IFERROR(T351*Assumptions!$C$4,"")</f>
        <v>7.5</v>
      </c>
      <c r="T351" s="72">
        <v>3</v>
      </c>
      <c r="U351" s="62">
        <f>IFERROR(S351*Assumptions!$C$5,"")+IFERROR(V351*Assumptions!$C$8*Assumptions!$C$5,"")</f>
        <v>0.26306939999999995</v>
      </c>
      <c r="V351" s="72">
        <v>3788</v>
      </c>
      <c r="W351" s="72">
        <f>IFERROR(ROUND(T351*(1+Assumptions!$C$7)^5,0),"")</f>
        <v>9</v>
      </c>
      <c r="X351" s="62">
        <f>IFERROR(ROUND(W351*Assumptions!$C$4*Assumptions!$C$6,4),"")+IFERROR(ROUND(Y351*Assumptions!$C$8*Assumptions!$C$6,4),"") - F351</f>
        <v>-10.6814</v>
      </c>
      <c r="Y351" s="62">
        <f>IFERROR(ROUND(V351*(1+Assumptions!$C$7)^5,0),"")</f>
        <v>11560</v>
      </c>
      <c r="Z351" t="s">
        <v>164</v>
      </c>
      <c r="AA351" t="s">
        <v>171</v>
      </c>
      <c r="AB351" s="72">
        <v>20.2</v>
      </c>
      <c r="AC351" s="72">
        <v>23</v>
      </c>
      <c r="AD351">
        <v>0</v>
      </c>
      <c r="AE351" s="99" t="str">
        <f>IF(R351="","",IF(R351&gt;=Control!$D$4,"Y","N"))</f>
        <v>N</v>
      </c>
      <c r="AF351" s="99" t="str">
        <f>IF(S351="","",IF(M351&gt;=Control!$D$5,"Y","N"))</f>
        <v>Y</v>
      </c>
      <c r="AG351" s="99" t="str">
        <f>IF(T351="","",IF(AB351&lt;=Control!$D$10,"Y","N"))</f>
        <v>Y</v>
      </c>
      <c r="AI351" s="110" t="str">
        <f>IF(X351="","",IF(X351&gt;=Control!$D$9,"Y","N"))</f>
        <v>N</v>
      </c>
      <c r="AK351" s="40" t="str">
        <f>IFERROR(INDEX(Assumptions!$D$92:$D$115,MATCH(C351,Assumptions!$B$92:$B$115,0)),"Low")</f>
        <v>Low</v>
      </c>
    </row>
    <row r="352" spans="2:37" x14ac:dyDescent="0.2">
      <c r="B352">
        <v>349</v>
      </c>
      <c r="C352" t="s">
        <v>170</v>
      </c>
      <c r="D352" t="s">
        <v>2162</v>
      </c>
      <c r="E352" s="62">
        <f>SUM(G352:I352)</f>
        <v>0</v>
      </c>
      <c r="F352" s="71">
        <f>SUMIFS('CBG Plants'!N:N,'CBG Plants'!F:F,D352,'CBG Plants'!L:L,"Completed")
+SUMIFS('CBG Plants'!N:N,'CBG Plants'!F:F,D352,'CBG Plants'!L:L,"Functional")+SUMIFS('CBG Plants'!N:N,'CBG Plants'!F:F,D352,'CBG Plants'!L:L,"Under Construction")+SUMIFS('CBG Plants'!N:N,'CBG Plants'!F:F,D352,'CBG Plants'!L:L,"Yet to start construction")</f>
        <v>0</v>
      </c>
      <c r="G352" s="62">
        <f>COUNTIFS('CBG Plants'!F:F,D352,'CBG Plants'!L:L,"Completed")
+COUNTIFS('CBG Plants'!F:F,D352,'CBG Plants'!L:L,"Functional")</f>
        <v>0</v>
      </c>
      <c r="H352" s="62">
        <f>COUNTIFS('CBG Plants'!F:F,D352,'CBG Plants'!L:L,"Under Construction")</f>
        <v>0</v>
      </c>
      <c r="I352" s="62">
        <f>COUNTIFS('CBG Plants'!F:F,D352,'CBG Plants'!L:L,"Yet to start construction")</f>
        <v>0</v>
      </c>
      <c r="J352" t="s">
        <v>3101</v>
      </c>
      <c r="M352" s="72">
        <f t="shared" si="10"/>
        <v>683.35500000000002</v>
      </c>
      <c r="N352" s="72">
        <f t="shared" si="11"/>
        <v>683.35500000000002</v>
      </c>
      <c r="O352" s="72">
        <v>310.5</v>
      </c>
      <c r="P352" s="72">
        <v>371.28</v>
      </c>
      <c r="Q352" s="72">
        <v>1.575</v>
      </c>
      <c r="R352" s="62">
        <f>IFERROR(U352-F352,"")</f>
        <v>0.39283875000000001</v>
      </c>
      <c r="S352" s="72">
        <f>IFERROR(T352*Assumptions!$C$4,"")</f>
        <v>12.5</v>
      </c>
      <c r="T352" s="72">
        <v>5</v>
      </c>
      <c r="U352" s="62">
        <f>IFERROR(S352*Assumptions!$C$5,"")+IFERROR(V352*Assumptions!$C$8*Assumptions!$C$5,"")</f>
        <v>0.39283875000000001</v>
      </c>
      <c r="V352" s="72">
        <v>1775</v>
      </c>
      <c r="W352" s="72">
        <f>IFERROR(ROUND(T352*(1+Assumptions!$C$7)^5,0),"")</f>
        <v>15</v>
      </c>
      <c r="X352" s="62">
        <f>IFERROR(ROUND(W352*Assumptions!$C$4*Assumptions!$C$6,4),"")+IFERROR(ROUND(Y352*Assumptions!$C$8*Assumptions!$C$6,4),"") - F352</f>
        <v>1.9657</v>
      </c>
      <c r="Y352" s="62">
        <f>IFERROR(ROUND(V352*(1+Assumptions!$C$7)^5,0),"")</f>
        <v>5417</v>
      </c>
      <c r="Z352" t="s">
        <v>164</v>
      </c>
      <c r="AA352" t="s">
        <v>171</v>
      </c>
      <c r="AB352" s="72">
        <v>65.900000000000006</v>
      </c>
      <c r="AC352" s="72">
        <v>23</v>
      </c>
      <c r="AD352">
        <v>0</v>
      </c>
      <c r="AE352" s="99" t="str">
        <f>IF(R352="","",IF(R352&gt;=Control!$D$4,"Y","N"))</f>
        <v>N</v>
      </c>
      <c r="AF352" s="99" t="str">
        <f>IF(S352="","",IF(M352&gt;=Control!$D$5,"Y","N"))</f>
        <v>Y</v>
      </c>
      <c r="AG352" s="99" t="str">
        <f>IF(T352="","",IF(AB352&lt;=Control!$D$10,"Y","N"))</f>
        <v>Y</v>
      </c>
      <c r="AI352" s="110" t="str">
        <f>IF(X352="","",IF(X352&gt;=Control!$D$9,"Y","N"))</f>
        <v>N</v>
      </c>
      <c r="AK352" s="40" t="str">
        <f>IFERROR(INDEX(Assumptions!$D$92:$D$115,MATCH(C352,Assumptions!$B$92:$B$115,0)),"Low")</f>
        <v>Low</v>
      </c>
    </row>
    <row r="353" spans="2:37" x14ac:dyDescent="0.2">
      <c r="B353">
        <v>350</v>
      </c>
      <c r="C353" t="s">
        <v>170</v>
      </c>
      <c r="D353" t="s">
        <v>2178</v>
      </c>
      <c r="E353" s="62">
        <f>SUM(G353:I353)</f>
        <v>1</v>
      </c>
      <c r="F353" s="71">
        <f>SUMIFS('CBG Plants'!N:N,'CBG Plants'!F:F,D353,'CBG Plants'!L:L,"Completed")
+SUMIFS('CBG Plants'!N:N,'CBG Plants'!F:F,D353,'CBG Plants'!L:L,"Functional")+SUMIFS('CBG Plants'!N:N,'CBG Plants'!F:F,D353,'CBG Plants'!L:L,"Under Construction")+SUMIFS('CBG Plants'!N:N,'CBG Plants'!F:F,D353,'CBG Plants'!L:L,"Yet to start construction")</f>
        <v>10</v>
      </c>
      <c r="G353" s="62">
        <f>COUNTIFS('CBG Plants'!F:F,D353,'CBG Plants'!L:L,"Completed")
+COUNTIFS('CBG Plants'!F:F,D353,'CBG Plants'!L:L,"Functional")</f>
        <v>0</v>
      </c>
      <c r="H353" s="62">
        <f>COUNTIFS('CBG Plants'!F:F,D353,'CBG Plants'!L:L,"Under Construction")</f>
        <v>0</v>
      </c>
      <c r="I353" s="62">
        <f>COUNTIFS('CBG Plants'!F:F,D353,'CBG Plants'!L:L,"Yet to start construction")</f>
        <v>1</v>
      </c>
      <c r="J353" t="s">
        <v>3102</v>
      </c>
      <c r="M353" s="72">
        <f t="shared" si="10"/>
        <v>203.685</v>
      </c>
      <c r="N353" s="72">
        <f t="shared" si="11"/>
        <v>203.685</v>
      </c>
      <c r="O353" s="72">
        <v>54.9</v>
      </c>
      <c r="P353" s="72">
        <v>51.66</v>
      </c>
      <c r="Q353" s="72">
        <v>97.125</v>
      </c>
      <c r="R353" s="62">
        <f>IFERROR(U353-F353,"")</f>
        <v>-9.8297291500000004</v>
      </c>
      <c r="S353" s="72">
        <f>IFERROR(T353*Assumptions!$C$4,"")</f>
        <v>5</v>
      </c>
      <c r="T353" s="72">
        <v>2</v>
      </c>
      <c r="U353" s="62">
        <f>IFERROR(S353*Assumptions!$C$5,"")+IFERROR(V353*Assumptions!$C$8*Assumptions!$C$5,"")</f>
        <v>0.17027085</v>
      </c>
      <c r="V353" s="72">
        <v>2017</v>
      </c>
      <c r="W353" s="72">
        <f>IFERROR(ROUND(T353*(1+Assumptions!$C$7)^5,0),"")</f>
        <v>6</v>
      </c>
      <c r="X353" s="62">
        <f>IFERROR(ROUND(W353*Assumptions!$C$4*Assumptions!$C$6,4),"")+IFERROR(ROUND(Y353*Assumptions!$C$8*Assumptions!$C$6,4),"") - F353</f>
        <v>-9.1469000000000005</v>
      </c>
      <c r="Y353" s="62">
        <f>IFERROR(ROUND(V353*(1+Assumptions!$C$7)^5,0),"")</f>
        <v>6155</v>
      </c>
      <c r="Z353" t="s">
        <v>164</v>
      </c>
      <c r="AA353" t="s">
        <v>171</v>
      </c>
      <c r="AB353" s="72">
        <v>30.7</v>
      </c>
      <c r="AC353" s="72">
        <v>23</v>
      </c>
      <c r="AD353">
        <v>0</v>
      </c>
      <c r="AE353" s="99" t="str">
        <f>IF(R353="","",IF(R353&gt;=Control!$D$4,"Y","N"))</f>
        <v>N</v>
      </c>
      <c r="AF353" s="99" t="str">
        <f>IF(S353="","",IF(M353&gt;=Control!$D$5,"Y","N"))</f>
        <v>Y</v>
      </c>
      <c r="AG353" s="99" t="str">
        <f>IF(T353="","",IF(AB353&lt;=Control!$D$10,"Y","N"))</f>
        <v>Y</v>
      </c>
      <c r="AI353" s="110" t="str">
        <f>IF(X353="","",IF(X353&gt;=Control!$D$9,"Y","N"))</f>
        <v>N</v>
      </c>
      <c r="AK353" s="40" t="str">
        <f>IFERROR(INDEX(Assumptions!$D$92:$D$115,MATCH(C353,Assumptions!$B$92:$B$115,0)),"Low")</f>
        <v>Low</v>
      </c>
    </row>
    <row r="354" spans="2:37" x14ac:dyDescent="0.2">
      <c r="B354">
        <v>351</v>
      </c>
      <c r="C354" t="s">
        <v>170</v>
      </c>
      <c r="D354" t="s">
        <v>2188</v>
      </c>
      <c r="E354" s="62">
        <f>SUM(G354:I354)</f>
        <v>0</v>
      </c>
      <c r="F354" s="71">
        <f>SUMIFS('CBG Plants'!N:N,'CBG Plants'!F:F,D354,'CBG Plants'!L:L,"Completed")
+SUMIFS('CBG Plants'!N:N,'CBG Plants'!F:F,D354,'CBG Plants'!L:L,"Functional")+SUMIFS('CBG Plants'!N:N,'CBG Plants'!F:F,D354,'CBG Plants'!L:L,"Under Construction")+SUMIFS('CBG Plants'!N:N,'CBG Plants'!F:F,D354,'CBG Plants'!L:L,"Yet to start construction")</f>
        <v>0</v>
      </c>
      <c r="G354" s="62">
        <f>COUNTIFS('CBG Plants'!F:F,D354,'CBG Plants'!L:L,"Completed")
+COUNTIFS('CBG Plants'!F:F,D354,'CBG Plants'!L:L,"Functional")</f>
        <v>0</v>
      </c>
      <c r="H354" s="62">
        <f>COUNTIFS('CBG Plants'!F:F,D354,'CBG Plants'!L:L,"Under Construction")</f>
        <v>0</v>
      </c>
      <c r="I354" s="62">
        <f>COUNTIFS('CBG Plants'!F:F,D354,'CBG Plants'!L:L,"Yet to start construction")</f>
        <v>0</v>
      </c>
      <c r="M354" s="72">
        <f t="shared" si="10"/>
        <v>296.43</v>
      </c>
      <c r="N354" s="72">
        <f t="shared" si="11"/>
        <v>296.43</v>
      </c>
      <c r="O354" s="72">
        <v>83.7</v>
      </c>
      <c r="P354" s="72">
        <v>81.48</v>
      </c>
      <c r="Q354" s="72">
        <v>131.25</v>
      </c>
      <c r="R354" s="62">
        <f>IFERROR(U354-F354,"")</f>
        <v>1.0390115999999998</v>
      </c>
      <c r="S354" s="72">
        <f>IFERROR(T354*Assumptions!$C$4,"")</f>
        <v>30</v>
      </c>
      <c r="T354" s="72">
        <v>12</v>
      </c>
      <c r="U354" s="62">
        <f>IFERROR(S354*Assumptions!$C$5,"")+IFERROR(V354*Assumptions!$C$8*Assumptions!$C$5,"")</f>
        <v>1.0390115999999998</v>
      </c>
      <c r="V354" s="72">
        <v>13832</v>
      </c>
      <c r="W354" s="72">
        <f>IFERROR(ROUND(T354*(1+Assumptions!$C$7)^5,0),"")</f>
        <v>37</v>
      </c>
      <c r="X354" s="62">
        <f>IFERROR(ROUND(W354*Assumptions!$C$4*Assumptions!$C$6,4),"")+IFERROR(ROUND(Y354*Assumptions!$C$8*Assumptions!$C$6,4),"") - F354</f>
        <v>5.3320999999999996</v>
      </c>
      <c r="Y354" s="62">
        <f>IFERROR(ROUND(V354*(1+Assumptions!$C$7)^5,0),"")</f>
        <v>42212</v>
      </c>
      <c r="Z354" t="s">
        <v>164</v>
      </c>
      <c r="AA354" t="s">
        <v>171</v>
      </c>
      <c r="AB354" s="72">
        <v>37.200000000000003</v>
      </c>
      <c r="AC354" s="72">
        <v>23</v>
      </c>
      <c r="AD354">
        <v>0</v>
      </c>
      <c r="AE354" s="99" t="str">
        <f>IF(R354="","",IF(R354&gt;=Control!$D$4,"Y","N"))</f>
        <v>N</v>
      </c>
      <c r="AF354" s="99" t="str">
        <f>IF(S354="","",IF(M354&gt;=Control!$D$5,"Y","N"))</f>
        <v>Y</v>
      </c>
      <c r="AG354" s="99" t="str">
        <f>IF(T354="","",IF(AB354&lt;=Control!$D$10,"Y","N"))</f>
        <v>Y</v>
      </c>
      <c r="AI354" s="110" t="str">
        <f>IF(X354="","",IF(X354&gt;=Control!$D$9,"Y","N"))</f>
        <v>N</v>
      </c>
      <c r="AK354" s="40" t="str">
        <f>IFERROR(INDEX(Assumptions!$D$92:$D$115,MATCH(C354,Assumptions!$B$92:$B$115,0)),"Low")</f>
        <v>Low</v>
      </c>
    </row>
    <row r="355" spans="2:37" x14ac:dyDescent="0.2">
      <c r="B355">
        <v>352</v>
      </c>
      <c r="C355" t="s">
        <v>170</v>
      </c>
      <c r="D355" t="s">
        <v>2187</v>
      </c>
      <c r="E355" s="62">
        <f>SUM(G355:I355)</f>
        <v>1</v>
      </c>
      <c r="F355" s="71">
        <f>SUMIFS('CBG Plants'!N:N,'CBG Plants'!F:F,D355,'CBG Plants'!L:L,"Completed")
+SUMIFS('CBG Plants'!N:N,'CBG Plants'!F:F,D355,'CBG Plants'!L:L,"Functional")+SUMIFS('CBG Plants'!N:N,'CBG Plants'!F:F,D355,'CBG Plants'!L:L,"Under Construction")+SUMIFS('CBG Plants'!N:N,'CBG Plants'!F:F,D355,'CBG Plants'!L:L,"Yet to start construction")</f>
        <v>33</v>
      </c>
      <c r="G355" s="62">
        <f>COUNTIFS('CBG Plants'!F:F,D355,'CBG Plants'!L:L,"Completed")
+COUNTIFS('CBG Plants'!F:F,D355,'CBG Plants'!L:L,"Functional")</f>
        <v>0</v>
      </c>
      <c r="H355" s="62">
        <f>COUNTIFS('CBG Plants'!F:F,D355,'CBG Plants'!L:L,"Under Construction")</f>
        <v>0</v>
      </c>
      <c r="I355" s="62">
        <f>COUNTIFS('CBG Plants'!F:F,D355,'CBG Plants'!L:L,"Yet to start construction")</f>
        <v>1</v>
      </c>
      <c r="J355" t="s">
        <v>3073</v>
      </c>
      <c r="M355" s="72">
        <f t="shared" si="10"/>
        <v>203.715</v>
      </c>
      <c r="N355" s="72">
        <f t="shared" si="11"/>
        <v>203.715</v>
      </c>
      <c r="O355" s="72">
        <v>118.35</v>
      </c>
      <c r="P355" s="72">
        <v>55.44</v>
      </c>
      <c r="Q355" s="72">
        <v>29.925000000000001</v>
      </c>
      <c r="R355" s="62">
        <f>IFERROR(U355-F355,"")</f>
        <v>-31.960988400000002</v>
      </c>
      <c r="S355" s="72">
        <f>IFERROR(T355*Assumptions!$C$4,"")</f>
        <v>30</v>
      </c>
      <c r="T355" s="72">
        <v>12</v>
      </c>
      <c r="U355" s="62">
        <f>IFERROR(S355*Assumptions!$C$5,"")+IFERROR(V355*Assumptions!$C$8*Assumptions!$C$5,"")</f>
        <v>1.0390115999999998</v>
      </c>
      <c r="V355" s="72">
        <v>13832</v>
      </c>
      <c r="W355" s="72">
        <f>IFERROR(ROUND(T355*(1+Assumptions!$C$7)^5,0),"")</f>
        <v>37</v>
      </c>
      <c r="X355" s="62">
        <f>IFERROR(ROUND(W355*Assumptions!$C$4*Assumptions!$C$6,4),"")+IFERROR(ROUND(Y355*Assumptions!$C$8*Assumptions!$C$6,4),"") - F355</f>
        <v>-27.667899999999999</v>
      </c>
      <c r="Y355" s="62">
        <f>IFERROR(ROUND(V355*(1+Assumptions!$C$7)^5,0),"")</f>
        <v>42212</v>
      </c>
      <c r="Z355" t="s">
        <v>164</v>
      </c>
      <c r="AA355" t="s">
        <v>171</v>
      </c>
      <c r="AB355" s="72">
        <v>59.6</v>
      </c>
      <c r="AC355" s="72">
        <v>23</v>
      </c>
      <c r="AD355">
        <v>0</v>
      </c>
      <c r="AE355" s="99" t="str">
        <f>IF(R355="","",IF(R355&gt;=Control!$D$4,"Y","N"))</f>
        <v>N</v>
      </c>
      <c r="AF355" s="99" t="str">
        <f>IF(S355="","",IF(M355&gt;=Control!$D$5,"Y","N"))</f>
        <v>Y</v>
      </c>
      <c r="AG355" s="99" t="str">
        <f>IF(T355="","",IF(AB355&lt;=Control!$D$10,"Y","N"))</f>
        <v>Y</v>
      </c>
      <c r="AI355" s="110" t="str">
        <f>IF(X355="","",IF(X355&gt;=Control!$D$9,"Y","N"))</f>
        <v>N</v>
      </c>
      <c r="AK355" s="40" t="str">
        <f>IFERROR(INDEX(Assumptions!$D$92:$D$115,MATCH(C355,Assumptions!$B$92:$B$115,0)),"Low")</f>
        <v>Low</v>
      </c>
    </row>
    <row r="356" spans="2:37" x14ac:dyDescent="0.2">
      <c r="B356">
        <v>353</v>
      </c>
      <c r="C356" t="s">
        <v>170</v>
      </c>
      <c r="D356" t="s">
        <v>2190</v>
      </c>
      <c r="E356" s="62">
        <f>SUM(G356:I356)</f>
        <v>0</v>
      </c>
      <c r="F356" s="71">
        <f>SUMIFS('CBG Plants'!N:N,'CBG Plants'!F:F,D356,'CBG Plants'!L:L,"Completed")
+SUMIFS('CBG Plants'!N:N,'CBG Plants'!F:F,D356,'CBG Plants'!L:L,"Functional")+SUMIFS('CBG Plants'!N:N,'CBG Plants'!F:F,D356,'CBG Plants'!L:L,"Under Construction")+SUMIFS('CBG Plants'!N:N,'CBG Plants'!F:F,D356,'CBG Plants'!L:L,"Yet to start construction")</f>
        <v>0</v>
      </c>
      <c r="G356" s="62">
        <f>COUNTIFS('CBG Plants'!F:F,D356,'CBG Plants'!L:L,"Completed")
+COUNTIFS('CBG Plants'!F:F,D356,'CBG Plants'!L:L,"Functional")</f>
        <v>0</v>
      </c>
      <c r="H356" s="62">
        <f>COUNTIFS('CBG Plants'!F:F,D356,'CBG Plants'!L:L,"Under Construction")</f>
        <v>0</v>
      </c>
      <c r="I356" s="62">
        <f>COUNTIFS('CBG Plants'!F:F,D356,'CBG Plants'!L:L,"Yet to start construction")</f>
        <v>0</v>
      </c>
      <c r="J356" t="s">
        <v>3089</v>
      </c>
      <c r="M356" s="72">
        <f t="shared" si="10"/>
        <v>56.489999999999995</v>
      </c>
      <c r="N356" s="72">
        <f t="shared" si="11"/>
        <v>56.489999999999995</v>
      </c>
      <c r="O356" s="72">
        <v>25.2</v>
      </c>
      <c r="P356" s="72">
        <v>30.24</v>
      </c>
      <c r="Q356" s="72">
        <v>1.05</v>
      </c>
      <c r="R356" s="62">
        <f>IFERROR(U356-F356,"")</f>
        <v>0.25854689999999997</v>
      </c>
      <c r="S356" s="72">
        <f>IFERROR(T356*Assumptions!$C$4,"")</f>
        <v>7.5</v>
      </c>
      <c r="T356" s="72">
        <v>3</v>
      </c>
      <c r="U356" s="62">
        <f>IFERROR(S356*Assumptions!$C$5,"")+IFERROR(V356*Assumptions!$C$8*Assumptions!$C$5,"")</f>
        <v>0.25854689999999997</v>
      </c>
      <c r="V356" s="72">
        <v>3338</v>
      </c>
      <c r="W356" s="72">
        <f>IFERROR(ROUND(T356*(1+Assumptions!$C$7)^5,0),"")</f>
        <v>9</v>
      </c>
      <c r="X356" s="62">
        <f>IFERROR(ROUND(W356*Assumptions!$C$4*Assumptions!$C$6,4),"")+IFERROR(ROUND(Y356*Assumptions!$C$8*Assumptions!$C$6,4),"") - F356</f>
        <v>1.2956000000000001</v>
      </c>
      <c r="Y356" s="62">
        <f>IFERROR(ROUND(V356*(1+Assumptions!$C$7)^5,0),"")</f>
        <v>10187</v>
      </c>
      <c r="Z356" t="s">
        <v>164</v>
      </c>
      <c r="AA356" t="s">
        <v>171</v>
      </c>
      <c r="AB356" s="72">
        <v>25.3</v>
      </c>
      <c r="AC356" s="72">
        <v>23</v>
      </c>
      <c r="AD356">
        <v>0</v>
      </c>
      <c r="AE356" s="99" t="str">
        <f>IF(R356="","",IF(R356&gt;=Control!$D$4,"Y","N"))</f>
        <v>N</v>
      </c>
      <c r="AF356" s="99" t="str">
        <f>IF(S356="","",IF(M356&gt;=Control!$D$5,"Y","N"))</f>
        <v>Y</v>
      </c>
      <c r="AG356" s="99" t="str">
        <f>IF(T356="","",IF(AB356&lt;=Control!$D$10,"Y","N"))</f>
        <v>Y</v>
      </c>
      <c r="AI356" s="110" t="str">
        <f>IF(X356="","",IF(X356&gt;=Control!$D$9,"Y","N"))</f>
        <v>N</v>
      </c>
      <c r="AK356" s="40" t="str">
        <f>IFERROR(INDEX(Assumptions!$D$92:$D$115,MATCH(C356,Assumptions!$B$92:$B$115,0)),"Low")</f>
        <v>Low</v>
      </c>
    </row>
    <row r="357" spans="2:37" x14ac:dyDescent="0.2">
      <c r="B357">
        <v>354</v>
      </c>
      <c r="C357" t="s">
        <v>170</v>
      </c>
      <c r="D357" t="s">
        <v>2198</v>
      </c>
      <c r="E357" s="62">
        <f>SUM(G357:I357)</f>
        <v>0</v>
      </c>
      <c r="F357" s="71">
        <f>SUMIFS('CBG Plants'!N:N,'CBG Plants'!F:F,D357,'CBG Plants'!L:L,"Completed")
+SUMIFS('CBG Plants'!N:N,'CBG Plants'!F:F,D357,'CBG Plants'!L:L,"Functional")+SUMIFS('CBG Plants'!N:N,'CBG Plants'!F:F,D357,'CBG Plants'!L:L,"Under Construction")+SUMIFS('CBG Plants'!N:N,'CBG Plants'!F:F,D357,'CBG Plants'!L:L,"Yet to start construction")</f>
        <v>0</v>
      </c>
      <c r="G357" s="62">
        <f>COUNTIFS('CBG Plants'!F:F,D357,'CBG Plants'!L:L,"Completed")
+COUNTIFS('CBG Plants'!F:F,D357,'CBG Plants'!L:L,"Functional")</f>
        <v>0</v>
      </c>
      <c r="H357" s="62">
        <f>COUNTIFS('CBG Plants'!F:F,D357,'CBG Plants'!L:L,"Under Construction")</f>
        <v>0</v>
      </c>
      <c r="I357" s="62">
        <f>COUNTIFS('CBG Plants'!F:F,D357,'CBG Plants'!L:L,"Yet to start construction")</f>
        <v>0</v>
      </c>
      <c r="M357" s="72">
        <f t="shared" si="10"/>
        <v>43.02</v>
      </c>
      <c r="N357" s="72">
        <f t="shared" si="11"/>
        <v>43.02</v>
      </c>
      <c r="O357" s="72">
        <v>21.6</v>
      </c>
      <c r="P357" s="72">
        <v>17.22</v>
      </c>
      <c r="Q357" s="72">
        <v>4.2</v>
      </c>
      <c r="R357" s="62">
        <f>IFERROR(U357-F357,"")</f>
        <v>0.48325859999999998</v>
      </c>
      <c r="S357" s="72">
        <f>IFERROR(T357*Assumptions!$C$4,"")</f>
        <v>12.5</v>
      </c>
      <c r="T357" s="72">
        <v>5</v>
      </c>
      <c r="U357" s="62">
        <f>IFERROR(S357*Assumptions!$C$5,"")+IFERROR(V357*Assumptions!$C$8*Assumptions!$C$5,"")</f>
        <v>0.48325859999999998</v>
      </c>
      <c r="V357" s="72">
        <v>10772</v>
      </c>
      <c r="W357" s="72">
        <f>IFERROR(ROUND(T357*(1+Assumptions!$C$7)^5,0),"")</f>
        <v>15</v>
      </c>
      <c r="X357" s="62">
        <f>IFERROR(ROUND(W357*Assumptions!$C$4*Assumptions!$C$6,4),"")+IFERROR(ROUND(Y357*Assumptions!$C$8*Assumptions!$C$6,4),"") - F357</f>
        <v>2.4256000000000002</v>
      </c>
      <c r="Y357" s="62">
        <f>IFERROR(ROUND(V357*(1+Assumptions!$C$7)^5,0),"")</f>
        <v>32874</v>
      </c>
      <c r="Z357" t="s">
        <v>164</v>
      </c>
      <c r="AA357" t="s">
        <v>171</v>
      </c>
      <c r="AB357" s="72">
        <v>134.5</v>
      </c>
      <c r="AC357" s="72">
        <v>23</v>
      </c>
      <c r="AD357">
        <v>0</v>
      </c>
      <c r="AE357" s="99" t="str">
        <f>IF(R357="","",IF(R357&gt;=Control!$D$4,"Y","N"))</f>
        <v>N</v>
      </c>
      <c r="AF357" s="99" t="str">
        <f>IF(S357="","",IF(M357&gt;=Control!$D$5,"Y","N"))</f>
        <v>N</v>
      </c>
      <c r="AG357" s="99" t="str">
        <f>IF(T357="","",IF(AB357&lt;=Control!$D$10,"Y","N"))</f>
        <v>Y</v>
      </c>
      <c r="AI357" s="110" t="str">
        <f>IF(X357="","",IF(X357&gt;=Control!$D$9,"Y","N"))</f>
        <v>N</v>
      </c>
      <c r="AK357" s="40" t="str">
        <f>IFERROR(INDEX(Assumptions!$D$92:$D$115,MATCH(C357,Assumptions!$B$92:$B$115,0)),"Low")</f>
        <v>Low</v>
      </c>
    </row>
    <row r="358" spans="2:37" x14ac:dyDescent="0.2">
      <c r="B358">
        <v>355</v>
      </c>
      <c r="C358" t="s">
        <v>170</v>
      </c>
      <c r="D358" t="s">
        <v>2197</v>
      </c>
      <c r="E358" s="62">
        <f>SUM(G358:I358)</f>
        <v>0</v>
      </c>
      <c r="F358" s="71">
        <f>SUMIFS('CBG Plants'!N:N,'CBG Plants'!F:F,D358,'CBG Plants'!L:L,"Completed")
+SUMIFS('CBG Plants'!N:N,'CBG Plants'!F:F,D358,'CBG Plants'!L:L,"Functional")+SUMIFS('CBG Plants'!N:N,'CBG Plants'!F:F,D358,'CBG Plants'!L:L,"Under Construction")+SUMIFS('CBG Plants'!N:N,'CBG Plants'!F:F,D358,'CBG Plants'!L:L,"Yet to start construction")</f>
        <v>0</v>
      </c>
      <c r="G358" s="62">
        <f>COUNTIFS('CBG Plants'!F:F,D358,'CBG Plants'!L:L,"Completed")
+COUNTIFS('CBG Plants'!F:F,D358,'CBG Plants'!L:L,"Functional")</f>
        <v>0</v>
      </c>
      <c r="H358" s="62">
        <f>COUNTIFS('CBG Plants'!F:F,D358,'CBG Plants'!L:L,"Under Construction")</f>
        <v>0</v>
      </c>
      <c r="I358" s="62">
        <f>COUNTIFS('CBG Plants'!F:F,D358,'CBG Plants'!L:L,"Yet to start construction")</f>
        <v>0</v>
      </c>
      <c r="M358" s="72">
        <f t="shared" si="10"/>
        <v>240.01499999999999</v>
      </c>
      <c r="N358" s="72">
        <f t="shared" si="11"/>
        <v>240.01499999999999</v>
      </c>
      <c r="O358" s="72">
        <v>146.25</v>
      </c>
      <c r="P358" s="72">
        <v>86.94</v>
      </c>
      <c r="Q358" s="72">
        <v>6.8250000000000002</v>
      </c>
      <c r="R358" s="62">
        <f>IFERROR(U358-F358,"")</f>
        <v>0.48325859999999998</v>
      </c>
      <c r="S358" s="72">
        <f>IFERROR(T358*Assumptions!$C$4,"")</f>
        <v>12.5</v>
      </c>
      <c r="T358" s="72">
        <v>5</v>
      </c>
      <c r="U358" s="62">
        <f>IFERROR(S358*Assumptions!$C$5,"")+IFERROR(V358*Assumptions!$C$8*Assumptions!$C$5,"")</f>
        <v>0.48325859999999998</v>
      </c>
      <c r="V358" s="72">
        <v>10772</v>
      </c>
      <c r="W358" s="72">
        <f>IFERROR(ROUND(T358*(1+Assumptions!$C$7)^5,0),"")</f>
        <v>15</v>
      </c>
      <c r="X358" s="62">
        <f>IFERROR(ROUND(W358*Assumptions!$C$4*Assumptions!$C$6,4),"")+IFERROR(ROUND(Y358*Assumptions!$C$8*Assumptions!$C$6,4),"") - F358</f>
        <v>2.4256000000000002</v>
      </c>
      <c r="Y358" s="62">
        <f>IFERROR(ROUND(V358*(1+Assumptions!$C$7)^5,0),"")</f>
        <v>32874</v>
      </c>
      <c r="Z358" t="s">
        <v>164</v>
      </c>
      <c r="AA358" t="s">
        <v>171</v>
      </c>
      <c r="AB358" s="72">
        <v>132.30000000000001</v>
      </c>
      <c r="AC358" s="72">
        <v>23</v>
      </c>
      <c r="AD358">
        <v>0</v>
      </c>
      <c r="AE358" s="99" t="str">
        <f>IF(R358="","",IF(R358&gt;=Control!$D$4,"Y","N"))</f>
        <v>N</v>
      </c>
      <c r="AF358" s="99" t="str">
        <f>IF(S358="","",IF(M358&gt;=Control!$D$5,"Y","N"))</f>
        <v>Y</v>
      </c>
      <c r="AG358" s="99" t="str">
        <f>IF(T358="","",IF(AB358&lt;=Control!$D$10,"Y","N"))</f>
        <v>Y</v>
      </c>
      <c r="AI358" s="110" t="str">
        <f>IF(X358="","",IF(X358&gt;=Control!$D$9,"Y","N"))</f>
        <v>N</v>
      </c>
      <c r="AK358" s="40" t="str">
        <f>IFERROR(INDEX(Assumptions!$D$92:$D$115,MATCH(C358,Assumptions!$B$92:$B$115,0)),"Low")</f>
        <v>Low</v>
      </c>
    </row>
    <row r="359" spans="2:37" x14ac:dyDescent="0.2">
      <c r="B359">
        <v>356</v>
      </c>
      <c r="C359" t="s">
        <v>170</v>
      </c>
      <c r="D359" t="s">
        <v>2201</v>
      </c>
      <c r="E359" s="62">
        <f>SUM(G359:I359)</f>
        <v>0</v>
      </c>
      <c r="F359" s="71">
        <f>SUMIFS('CBG Plants'!N:N,'CBG Plants'!F:F,D359,'CBG Plants'!L:L,"Completed")
+SUMIFS('CBG Plants'!N:N,'CBG Plants'!F:F,D359,'CBG Plants'!L:L,"Functional")+SUMIFS('CBG Plants'!N:N,'CBG Plants'!F:F,D359,'CBG Plants'!L:L,"Under Construction")+SUMIFS('CBG Plants'!N:N,'CBG Plants'!F:F,D359,'CBG Plants'!L:L,"Yet to start construction")</f>
        <v>0</v>
      </c>
      <c r="G359" s="62">
        <f>COUNTIFS('CBG Plants'!F:F,D359,'CBG Plants'!L:L,"Completed")
+COUNTIFS('CBG Plants'!F:F,D359,'CBG Plants'!L:L,"Functional")</f>
        <v>0</v>
      </c>
      <c r="H359" s="62">
        <f>COUNTIFS('CBG Plants'!F:F,D359,'CBG Plants'!L:L,"Under Construction")</f>
        <v>0</v>
      </c>
      <c r="I359" s="62">
        <f>COUNTIFS('CBG Plants'!F:F,D359,'CBG Plants'!L:L,"Yet to start construction")</f>
        <v>0</v>
      </c>
      <c r="J359" t="s">
        <v>3073</v>
      </c>
      <c r="M359" s="72">
        <f t="shared" si="10"/>
        <v>263.41499999999996</v>
      </c>
      <c r="N359" s="72">
        <f t="shared" si="11"/>
        <v>263.41499999999996</v>
      </c>
      <c r="O359" s="72">
        <v>135</v>
      </c>
      <c r="P359" s="72">
        <v>91.14</v>
      </c>
      <c r="Q359" s="72">
        <v>37.274999999999999</v>
      </c>
      <c r="R359" s="62">
        <f>IFERROR(U359-F359,"")</f>
        <v>0.65207219999999999</v>
      </c>
      <c r="S359" s="72">
        <f>IFERROR(T359*Assumptions!$C$4,"")</f>
        <v>17.5</v>
      </c>
      <c r="T359" s="72">
        <v>7</v>
      </c>
      <c r="U359" s="62">
        <f>IFERROR(S359*Assumptions!$C$5,"")+IFERROR(V359*Assumptions!$C$8*Assumptions!$C$5,"")</f>
        <v>0.65207219999999999</v>
      </c>
      <c r="V359" s="72">
        <v>12644</v>
      </c>
      <c r="W359" s="72">
        <f>IFERROR(ROUND(T359*(1+Assumptions!$C$7)^5,0),"")</f>
        <v>21</v>
      </c>
      <c r="X359" s="62">
        <f>IFERROR(ROUND(W359*Assumptions!$C$4*Assumptions!$C$6,4),"")+IFERROR(ROUND(Y359*Assumptions!$C$8*Assumptions!$C$6,4),"") - F359</f>
        <v>3.2713000000000001</v>
      </c>
      <c r="Y359" s="62">
        <f>IFERROR(ROUND(V359*(1+Assumptions!$C$7)^5,0),"")</f>
        <v>38586</v>
      </c>
      <c r="Z359" t="s">
        <v>164</v>
      </c>
      <c r="AA359" t="s">
        <v>171</v>
      </c>
      <c r="AB359" s="72">
        <v>41.6</v>
      </c>
      <c r="AC359" s="72">
        <v>23</v>
      </c>
      <c r="AD359">
        <v>0</v>
      </c>
      <c r="AE359" s="99" t="str">
        <f>IF(R359="","",IF(R359&gt;=Control!$D$4,"Y","N"))</f>
        <v>N</v>
      </c>
      <c r="AF359" s="99" t="str">
        <f>IF(S359="","",IF(M359&gt;=Control!$D$5,"Y","N"))</f>
        <v>Y</v>
      </c>
      <c r="AG359" s="99" t="str">
        <f>IF(T359="","",IF(AB359&lt;=Control!$D$10,"Y","N"))</f>
        <v>Y</v>
      </c>
      <c r="AI359" s="110" t="str">
        <f>IF(X359="","",IF(X359&gt;=Control!$D$9,"Y","N"))</f>
        <v>N</v>
      </c>
      <c r="AK359" s="40" t="str">
        <f>IFERROR(INDEX(Assumptions!$D$92:$D$115,MATCH(C359,Assumptions!$B$92:$B$115,0)),"Low")</f>
        <v>Low</v>
      </c>
    </row>
    <row r="360" spans="2:37" x14ac:dyDescent="0.2">
      <c r="B360">
        <v>357</v>
      </c>
      <c r="C360" t="s">
        <v>170</v>
      </c>
      <c r="D360" t="s">
        <v>2196</v>
      </c>
      <c r="E360" s="62">
        <f>SUM(G360:I360)</f>
        <v>0</v>
      </c>
      <c r="F360" s="71">
        <f>SUMIFS('CBG Plants'!N:N,'CBG Plants'!F:F,D360,'CBG Plants'!L:L,"Completed")
+SUMIFS('CBG Plants'!N:N,'CBG Plants'!F:F,D360,'CBG Plants'!L:L,"Functional")+SUMIFS('CBG Plants'!N:N,'CBG Plants'!F:F,D360,'CBG Plants'!L:L,"Under Construction")+SUMIFS('CBG Plants'!N:N,'CBG Plants'!F:F,D360,'CBG Plants'!L:L,"Yet to start construction")</f>
        <v>0</v>
      </c>
      <c r="G360" s="62">
        <f>COUNTIFS('CBG Plants'!F:F,D360,'CBG Plants'!L:L,"Completed")
+COUNTIFS('CBG Plants'!F:F,D360,'CBG Plants'!L:L,"Functional")</f>
        <v>0</v>
      </c>
      <c r="H360" s="62">
        <f>COUNTIFS('CBG Plants'!F:F,D360,'CBG Plants'!L:L,"Under Construction")</f>
        <v>0</v>
      </c>
      <c r="I360" s="62">
        <f>COUNTIFS('CBG Plants'!F:F,D360,'CBG Plants'!L:L,"Yet to start construction")</f>
        <v>0</v>
      </c>
      <c r="M360" s="72">
        <f t="shared" si="10"/>
        <v>261.27</v>
      </c>
      <c r="N360" s="72">
        <f t="shared" si="11"/>
        <v>261.27</v>
      </c>
      <c r="O360" s="72">
        <v>82.35</v>
      </c>
      <c r="P360" s="72">
        <v>105.42</v>
      </c>
      <c r="Q360" s="72">
        <v>73.5</v>
      </c>
      <c r="R360" s="62">
        <f>IFERROR(U360-F360,"")</f>
        <v>0.48325859999999998</v>
      </c>
      <c r="S360" s="72">
        <f>IFERROR(T360*Assumptions!$C$4,"")</f>
        <v>12.5</v>
      </c>
      <c r="T360" s="72">
        <v>5</v>
      </c>
      <c r="U360" s="62">
        <f>IFERROR(S360*Assumptions!$C$5,"")+IFERROR(V360*Assumptions!$C$8*Assumptions!$C$5,"")</f>
        <v>0.48325859999999998</v>
      </c>
      <c r="V360" s="72">
        <v>10772</v>
      </c>
      <c r="W360" s="72">
        <f>IFERROR(ROUND(T360*(1+Assumptions!$C$7)^5,0),"")</f>
        <v>15</v>
      </c>
      <c r="X360" s="62">
        <f>IFERROR(ROUND(W360*Assumptions!$C$4*Assumptions!$C$6,4),"")+IFERROR(ROUND(Y360*Assumptions!$C$8*Assumptions!$C$6,4),"") - F360</f>
        <v>2.4256000000000002</v>
      </c>
      <c r="Y360" s="62">
        <f>IFERROR(ROUND(V360*(1+Assumptions!$C$7)^5,0),"")</f>
        <v>32874</v>
      </c>
      <c r="Z360" t="s">
        <v>164</v>
      </c>
      <c r="AA360" t="s">
        <v>171</v>
      </c>
      <c r="AB360" s="72">
        <v>75.2</v>
      </c>
      <c r="AC360" s="72">
        <v>23</v>
      </c>
      <c r="AD360">
        <v>0</v>
      </c>
      <c r="AE360" s="99" t="str">
        <f>IF(R360="","",IF(R360&gt;=Control!$D$4,"Y","N"))</f>
        <v>N</v>
      </c>
      <c r="AF360" s="99" t="str">
        <f>IF(S360="","",IF(M360&gt;=Control!$D$5,"Y","N"))</f>
        <v>Y</v>
      </c>
      <c r="AG360" s="99" t="str">
        <f>IF(T360="","",IF(AB360&lt;=Control!$D$10,"Y","N"))</f>
        <v>Y</v>
      </c>
      <c r="AI360" s="110" t="str">
        <f>IF(X360="","",IF(X360&gt;=Control!$D$9,"Y","N"))</f>
        <v>N</v>
      </c>
      <c r="AK360" s="40" t="str">
        <f>IFERROR(INDEX(Assumptions!$D$92:$D$115,MATCH(C360,Assumptions!$B$92:$B$115,0)),"Low")</f>
        <v>Low</v>
      </c>
    </row>
    <row r="361" spans="2:37" x14ac:dyDescent="0.2">
      <c r="B361">
        <v>358</v>
      </c>
      <c r="C361" t="s">
        <v>170</v>
      </c>
      <c r="D361" t="s">
        <v>2186</v>
      </c>
      <c r="E361" s="62">
        <f>SUM(G361:I361)</f>
        <v>2</v>
      </c>
      <c r="F361" s="71">
        <f>SUMIFS('CBG Plants'!N:N,'CBG Plants'!F:F,D361,'CBG Plants'!L:L,"Completed")
+SUMIFS('CBG Plants'!N:N,'CBG Plants'!F:F,D361,'CBG Plants'!L:L,"Functional")+SUMIFS('CBG Plants'!N:N,'CBG Plants'!F:F,D361,'CBG Plants'!L:L,"Under Construction")+SUMIFS('CBG Plants'!N:N,'CBG Plants'!F:F,D361,'CBG Plants'!L:L,"Yet to start construction")</f>
        <v>43</v>
      </c>
      <c r="G361" s="62">
        <f>COUNTIFS('CBG Plants'!F:F,D361,'CBG Plants'!L:L,"Completed")
+COUNTIFS('CBG Plants'!F:F,D361,'CBG Plants'!L:L,"Functional")</f>
        <v>0</v>
      </c>
      <c r="H361" s="62">
        <f>COUNTIFS('CBG Plants'!F:F,D361,'CBG Plants'!L:L,"Under Construction")</f>
        <v>1</v>
      </c>
      <c r="I361" s="62">
        <f>COUNTIFS('CBG Plants'!F:F,D361,'CBG Plants'!L:L,"Yet to start construction")</f>
        <v>1</v>
      </c>
      <c r="J361" t="s">
        <v>3103</v>
      </c>
      <c r="K361" t="s">
        <v>3104</v>
      </c>
      <c r="M361" s="72">
        <f t="shared" si="10"/>
        <v>144.42000000000002</v>
      </c>
      <c r="N361" s="72">
        <f t="shared" si="11"/>
        <v>144.42000000000002</v>
      </c>
      <c r="O361" s="72">
        <v>52.65</v>
      </c>
      <c r="P361" s="72">
        <v>34.020000000000003</v>
      </c>
      <c r="Q361" s="72">
        <v>57.75</v>
      </c>
      <c r="R361" s="62">
        <f>IFERROR(U361-F361,"")</f>
        <v>-41.960988399999998</v>
      </c>
      <c r="S361" s="72">
        <f>IFERROR(T361*Assumptions!$C$4,"")</f>
        <v>30</v>
      </c>
      <c r="T361" s="72">
        <v>12</v>
      </c>
      <c r="U361" s="62">
        <f>IFERROR(S361*Assumptions!$C$5,"")+IFERROR(V361*Assumptions!$C$8*Assumptions!$C$5,"")</f>
        <v>1.0390115999999998</v>
      </c>
      <c r="V361" s="72">
        <v>13832</v>
      </c>
      <c r="W361" s="72">
        <f>IFERROR(ROUND(T361*(1+Assumptions!$C$7)^5,0),"")</f>
        <v>37</v>
      </c>
      <c r="X361" s="62">
        <f>IFERROR(ROUND(W361*Assumptions!$C$4*Assumptions!$C$6,4),"")+IFERROR(ROUND(Y361*Assumptions!$C$8*Assumptions!$C$6,4),"") - F361</f>
        <v>-37.667900000000003</v>
      </c>
      <c r="Y361" s="62">
        <f>IFERROR(ROUND(V361*(1+Assumptions!$C$7)^5,0),"")</f>
        <v>42212</v>
      </c>
      <c r="Z361" t="s">
        <v>164</v>
      </c>
      <c r="AA361" t="s">
        <v>171</v>
      </c>
      <c r="AB361" s="72">
        <v>59.2</v>
      </c>
      <c r="AC361" s="72">
        <v>23</v>
      </c>
      <c r="AD361">
        <v>0</v>
      </c>
      <c r="AE361" s="99" t="str">
        <f>IF(R361="","",IF(R361&gt;=Control!$D$4,"Y","N"))</f>
        <v>N</v>
      </c>
      <c r="AF361" s="99" t="str">
        <f>IF(S361="","",IF(M361&gt;=Control!$D$5,"Y","N"))</f>
        <v>Y</v>
      </c>
      <c r="AG361" s="99" t="str">
        <f>IF(T361="","",IF(AB361&lt;=Control!$D$10,"Y","N"))</f>
        <v>Y</v>
      </c>
      <c r="AI361" s="110" t="str">
        <f>IF(X361="","",IF(X361&gt;=Control!$D$9,"Y","N"))</f>
        <v>N</v>
      </c>
      <c r="AK361" s="40" t="str">
        <f>IFERROR(INDEX(Assumptions!$D$92:$D$115,MATCH(C361,Assumptions!$B$92:$B$115,0)),"Low")</f>
        <v>Low</v>
      </c>
    </row>
    <row r="362" spans="2:37" x14ac:dyDescent="0.2">
      <c r="B362">
        <v>359</v>
      </c>
      <c r="C362" t="s">
        <v>172</v>
      </c>
      <c r="D362" t="s">
        <v>27</v>
      </c>
      <c r="E362" s="62">
        <f>SUM(G362:I362)</f>
        <v>1</v>
      </c>
      <c r="F362" s="71">
        <f>SUMIFS('CBG Plants'!N:N,'CBG Plants'!F:F,D362,'CBG Plants'!L:L,"Completed")
+SUMIFS('CBG Plants'!N:N,'CBG Plants'!F:F,D362,'CBG Plants'!L:L,"Functional")+SUMIFS('CBG Plants'!N:N,'CBG Plants'!F:F,D362,'CBG Plants'!L:L,"Under Construction")+SUMIFS('CBG Plants'!N:N,'CBG Plants'!F:F,D362,'CBG Plants'!L:L,"Yet to start construction")</f>
        <v>20</v>
      </c>
      <c r="G362" s="62">
        <f>COUNTIFS('CBG Plants'!F:F,D362,'CBG Plants'!L:L,"Completed")
+COUNTIFS('CBG Plants'!F:F,D362,'CBG Plants'!L:L,"Functional")</f>
        <v>0</v>
      </c>
      <c r="H362" s="62">
        <f>COUNTIFS('CBG Plants'!F:F,D362,'CBG Plants'!L:L,"Under Construction")</f>
        <v>0</v>
      </c>
      <c r="I362" s="62">
        <f>COUNTIFS('CBG Plants'!F:F,D362,'CBG Plants'!L:L,"Yet to start construction")</f>
        <v>1</v>
      </c>
      <c r="J362" t="s">
        <v>3105</v>
      </c>
      <c r="M362" s="72">
        <f t="shared" si="10"/>
        <v>1.35</v>
      </c>
      <c r="N362" s="72">
        <f t="shared" si="11"/>
        <v>1.35</v>
      </c>
      <c r="O362" s="72">
        <v>1.35</v>
      </c>
      <c r="P362" s="72">
        <v>0</v>
      </c>
      <c r="Q362" s="72">
        <v>0</v>
      </c>
      <c r="R362" s="62">
        <f>IFERROR(U362-F362,"")</f>
        <v>-16.878958400000002</v>
      </c>
      <c r="S362" s="72">
        <f>IFERROR(T362*Assumptions!$C$4,"")</f>
        <v>92.5</v>
      </c>
      <c r="T362" s="72">
        <v>37</v>
      </c>
      <c r="U362" s="62">
        <f>IFERROR(S362*Assumptions!$C$5,"")+IFERROR(V362*Assumptions!$C$8*Assumptions!$C$5,"")</f>
        <v>3.1210415999999999</v>
      </c>
      <c r="V362" s="72">
        <v>34432</v>
      </c>
      <c r="W362" s="72">
        <f>IFERROR(ROUND(T362*(1+Assumptions!$C$7)^5,0),"")</f>
        <v>113</v>
      </c>
      <c r="X362" s="62">
        <f>IFERROR(ROUND(W362*Assumptions!$C$4*Assumptions!$C$6,4),"")+IFERROR(ROUND(Y362*Assumptions!$C$8*Assumptions!$C$6,4),"") - F362</f>
        <v>-4.1149000000000004</v>
      </c>
      <c r="Y362" s="62">
        <f>IFERROR(ROUND(V362*(1+Assumptions!$C$7)^5,0),"")</f>
        <v>105078</v>
      </c>
      <c r="Z362" t="s">
        <v>153</v>
      </c>
      <c r="AA362" t="s">
        <v>173</v>
      </c>
      <c r="AB362" s="72">
        <v>20.2</v>
      </c>
      <c r="AC362" s="72">
        <v>31</v>
      </c>
      <c r="AD362">
        <v>0</v>
      </c>
      <c r="AE362" s="99" t="str">
        <f>IF(R362="","",IF(R362&gt;=Control!$D$4,"Y","N"))</f>
        <v>N</v>
      </c>
      <c r="AF362" s="99" t="str">
        <f>IF(S362="","",IF(M362&gt;=Control!$D$5,"Y","N"))</f>
        <v>N</v>
      </c>
      <c r="AG362" s="99" t="str">
        <f>IF(T362="","",IF(AB362&lt;=Control!$D$10,"Y","N"))</f>
        <v>Y</v>
      </c>
      <c r="AI362" s="110" t="str">
        <f>IF(X362="","",IF(X362&gt;=Control!$D$9,"Y","N"))</f>
        <v>N</v>
      </c>
      <c r="AK362" s="40" t="str">
        <f>IFERROR(INDEX(Assumptions!$D$92:$D$115,MATCH(C362,Assumptions!$B$92:$B$115,0)),"Low")</f>
        <v>Low</v>
      </c>
    </row>
    <row r="363" spans="2:37" x14ac:dyDescent="0.2">
      <c r="B363">
        <v>360</v>
      </c>
      <c r="C363" t="s">
        <v>174</v>
      </c>
      <c r="D363" t="s">
        <v>2212</v>
      </c>
      <c r="E363" s="62">
        <f>SUM(G363:I363)</f>
        <v>3</v>
      </c>
      <c r="F363" s="71">
        <f>SUMIFS('CBG Plants'!N:N,'CBG Plants'!F:F,D363,'CBG Plants'!L:L,"Completed")
+SUMIFS('CBG Plants'!N:N,'CBG Plants'!F:F,D363,'CBG Plants'!L:L,"Functional")+SUMIFS('CBG Plants'!N:N,'CBG Plants'!F:F,D363,'CBG Plants'!L:L,"Under Construction")+SUMIFS('CBG Plants'!N:N,'CBG Plants'!F:F,D363,'CBG Plants'!L:L,"Yet to start construction")</f>
        <v>23.4</v>
      </c>
      <c r="G363" s="62">
        <f>COUNTIFS('CBG Plants'!F:F,D363,'CBG Plants'!L:L,"Completed")
+COUNTIFS('CBG Plants'!F:F,D363,'CBG Plants'!L:L,"Functional")</f>
        <v>0</v>
      </c>
      <c r="H363" s="62">
        <f>COUNTIFS('CBG Plants'!F:F,D363,'CBG Plants'!L:L,"Under Construction")</f>
        <v>0</v>
      </c>
      <c r="I363" s="62">
        <f>COUNTIFS('CBG Plants'!F:F,D363,'CBG Plants'!L:L,"Yet to start construction")</f>
        <v>3</v>
      </c>
      <c r="J363" t="s">
        <v>3106</v>
      </c>
      <c r="K363" t="s">
        <v>3107</v>
      </c>
      <c r="L363" t="s">
        <v>3108</v>
      </c>
      <c r="M363" s="72">
        <f t="shared" si="10"/>
        <v>0</v>
      </c>
      <c r="N363" s="72">
        <f t="shared" si="11"/>
        <v>0</v>
      </c>
      <c r="O363" s="72">
        <v>0</v>
      </c>
      <c r="P363" s="72">
        <v>0</v>
      </c>
      <c r="Q363" s="72">
        <v>0</v>
      </c>
      <c r="R363" s="62">
        <f>IFERROR(U363-F363,"")</f>
        <v>-23.099999999999998</v>
      </c>
      <c r="S363" s="72">
        <f>IFERROR(T363*Assumptions!$C$4,"")</f>
        <v>10</v>
      </c>
      <c r="T363" s="72">
        <v>4</v>
      </c>
      <c r="U363" s="62">
        <f>IFERROR(S363*Assumptions!$C$5,"")+IFERROR(V363*Assumptions!$C$8*Assumptions!$C$5,"")</f>
        <v>0.3</v>
      </c>
      <c r="V363" s="72">
        <v>0</v>
      </c>
      <c r="W363" s="72">
        <f>IFERROR(ROUND(T363*(1+Assumptions!$C$7)^5,0),"")</f>
        <v>12</v>
      </c>
      <c r="X363" s="62">
        <f>IFERROR(ROUND(W363*Assumptions!$C$4*Assumptions!$C$6,4),"")+IFERROR(ROUND(Y363*Assumptions!$C$8*Assumptions!$C$6,4),"") - F363</f>
        <v>-21.9</v>
      </c>
      <c r="Y363" s="62">
        <f>IFERROR(ROUND(V363*(1+Assumptions!$C$7)^5,0),"")</f>
        <v>0</v>
      </c>
      <c r="Z363" t="s">
        <v>153</v>
      </c>
      <c r="AA363" t="s">
        <v>175</v>
      </c>
      <c r="AB363" s="72">
        <v>34.799999999999997</v>
      </c>
      <c r="AC363" s="72">
        <v>16.5</v>
      </c>
      <c r="AD363">
        <v>0</v>
      </c>
      <c r="AE363" s="99" t="str">
        <f>IF(R363="","",IF(R363&gt;=Control!$D$4,"Y","N"))</f>
        <v>N</v>
      </c>
      <c r="AF363" s="99" t="str">
        <f>IF(S363="","",IF(M363&gt;=Control!$D$5,"Y","N"))</f>
        <v>N</v>
      </c>
      <c r="AG363" s="99" t="str">
        <f>IF(T363="","",IF(AB363&lt;=Control!$D$10,"Y","N"))</f>
        <v>Y</v>
      </c>
      <c r="AI363" s="110" t="str">
        <f>IF(X363="","",IF(X363&gt;=Control!$D$9,"Y","N"))</f>
        <v>N</v>
      </c>
      <c r="AK363" s="40" t="str">
        <f>IFERROR(INDEX(Assumptions!$D$92:$D$115,MATCH(C363,Assumptions!$B$92:$B$115,0)),"Low")</f>
        <v>Low</v>
      </c>
    </row>
    <row r="364" spans="2:37" x14ac:dyDescent="0.2">
      <c r="B364">
        <v>361</v>
      </c>
      <c r="C364" t="s">
        <v>174</v>
      </c>
      <c r="D364" t="s">
        <v>2206</v>
      </c>
      <c r="E364" s="62">
        <f>SUM(G364:I364)</f>
        <v>4</v>
      </c>
      <c r="F364" s="71">
        <f>SUMIFS('CBG Plants'!N:N,'CBG Plants'!F:F,D364,'CBG Plants'!L:L,"Completed")
+SUMIFS('CBG Plants'!N:N,'CBG Plants'!F:F,D364,'CBG Plants'!L:L,"Functional")+SUMIFS('CBG Plants'!N:N,'CBG Plants'!F:F,D364,'CBG Plants'!L:L,"Under Construction")+SUMIFS('CBG Plants'!N:N,'CBG Plants'!F:F,D364,'CBG Plants'!L:L,"Yet to start construction")</f>
        <v>34.65</v>
      </c>
      <c r="G364" s="62">
        <f>COUNTIFS('CBG Plants'!F:F,D364,'CBG Plants'!L:L,"Completed")
+COUNTIFS('CBG Plants'!F:F,D364,'CBG Plants'!L:L,"Functional")</f>
        <v>0</v>
      </c>
      <c r="H364" s="62">
        <f>COUNTIFS('CBG Plants'!F:F,D364,'CBG Plants'!L:L,"Under Construction")</f>
        <v>0</v>
      </c>
      <c r="I364" s="62">
        <f>COUNTIFS('CBG Plants'!F:F,D364,'CBG Plants'!L:L,"Yet to start construction")</f>
        <v>4</v>
      </c>
      <c r="J364" t="s">
        <v>3109</v>
      </c>
      <c r="K364" t="s">
        <v>3110</v>
      </c>
      <c r="L364" t="s">
        <v>3111</v>
      </c>
      <c r="M364" s="72">
        <f t="shared" si="10"/>
        <v>0</v>
      </c>
      <c r="N364" s="72">
        <f t="shared" si="11"/>
        <v>0</v>
      </c>
      <c r="O364" s="72">
        <v>0</v>
      </c>
      <c r="P364" s="72">
        <v>0</v>
      </c>
      <c r="Q364" s="72">
        <v>0</v>
      </c>
      <c r="R364" s="62">
        <f>IFERROR(U364-F364,"")</f>
        <v>-34.424507550000001</v>
      </c>
      <c r="S364" s="72">
        <f>IFERROR(T364*Assumptions!$C$4,"")</f>
        <v>7.5</v>
      </c>
      <c r="T364" s="72">
        <v>3</v>
      </c>
      <c r="U364" s="62">
        <f>IFERROR(S364*Assumptions!$C$5,"")+IFERROR(V364*Assumptions!$C$8*Assumptions!$C$5,"")</f>
        <v>0.22549244999999998</v>
      </c>
      <c r="V364" s="72">
        <v>49</v>
      </c>
      <c r="W364" s="72">
        <f>IFERROR(ROUND(T364*(1+Assumptions!$C$7)^5,0),"")</f>
        <v>9</v>
      </c>
      <c r="X364" s="62">
        <f>IFERROR(ROUND(W364*Assumptions!$C$4*Assumptions!$C$6,4),"")+IFERROR(ROUND(Y364*Assumptions!$C$8*Assumptions!$C$6,4),"") - F364</f>
        <v>-33.522500000000001</v>
      </c>
      <c r="Y364" s="62">
        <f>IFERROR(ROUND(V364*(1+Assumptions!$C$7)^5,0),"")</f>
        <v>150</v>
      </c>
      <c r="Z364" t="s">
        <v>153</v>
      </c>
      <c r="AA364" t="s">
        <v>175</v>
      </c>
      <c r="AB364" s="72">
        <v>11.1</v>
      </c>
      <c r="AC364" s="72">
        <v>16.5</v>
      </c>
      <c r="AD364">
        <v>0</v>
      </c>
      <c r="AE364" s="99" t="str">
        <f>IF(R364="","",IF(R364&gt;=Control!$D$4,"Y","N"))</f>
        <v>N</v>
      </c>
      <c r="AF364" s="99" t="str">
        <f>IF(S364="","",IF(M364&gt;=Control!$D$5,"Y","N"))</f>
        <v>N</v>
      </c>
      <c r="AG364" s="99" t="str">
        <f>IF(T364="","",IF(AB364&lt;=Control!$D$10,"Y","N"))</f>
        <v>Y</v>
      </c>
      <c r="AI364" s="110" t="str">
        <f>IF(X364="","",IF(X364&gt;=Control!$D$9,"Y","N"))</f>
        <v>N</v>
      </c>
      <c r="AK364" s="40" t="str">
        <f>IFERROR(INDEX(Assumptions!$D$92:$D$115,MATCH(C364,Assumptions!$B$92:$B$115,0)),"Low")</f>
        <v>Low</v>
      </c>
    </row>
    <row r="365" spans="2:37" x14ac:dyDescent="0.2">
      <c r="B365">
        <v>362</v>
      </c>
      <c r="C365" t="s">
        <v>174</v>
      </c>
      <c r="D365" t="s">
        <v>2215</v>
      </c>
      <c r="E365" s="62">
        <f>SUM(G365:I365)</f>
        <v>1</v>
      </c>
      <c r="F365" s="71">
        <f>SUMIFS('CBG Plants'!N:N,'CBG Plants'!F:F,D365,'CBG Plants'!L:L,"Completed")
+SUMIFS('CBG Plants'!N:N,'CBG Plants'!F:F,D365,'CBG Plants'!L:L,"Functional")+SUMIFS('CBG Plants'!N:N,'CBG Plants'!F:F,D365,'CBG Plants'!L:L,"Under Construction")+SUMIFS('CBG Plants'!N:N,'CBG Plants'!F:F,D365,'CBG Plants'!L:L,"Yet to start construction")</f>
        <v>8</v>
      </c>
      <c r="G365" s="62">
        <f>COUNTIFS('CBG Plants'!F:F,D365,'CBG Plants'!L:L,"Completed")
+COUNTIFS('CBG Plants'!F:F,D365,'CBG Plants'!L:L,"Functional")</f>
        <v>0</v>
      </c>
      <c r="H365" s="62">
        <f>COUNTIFS('CBG Plants'!F:F,D365,'CBG Plants'!L:L,"Under Construction")</f>
        <v>1</v>
      </c>
      <c r="I365" s="62">
        <f>COUNTIFS('CBG Plants'!F:F,D365,'CBG Plants'!L:L,"Yet to start construction")</f>
        <v>0</v>
      </c>
      <c r="J365" t="s">
        <v>3112</v>
      </c>
      <c r="M365" s="72">
        <f t="shared" si="10"/>
        <v>0</v>
      </c>
      <c r="N365" s="72">
        <f t="shared" si="11"/>
        <v>0</v>
      </c>
      <c r="O365" s="72">
        <v>0</v>
      </c>
      <c r="P365" s="72">
        <v>0</v>
      </c>
      <c r="Q365" s="72">
        <v>0</v>
      </c>
      <c r="R365" s="62">
        <f>IFERROR(U365-F365,"")</f>
        <v>-7.7</v>
      </c>
      <c r="S365" s="72">
        <f>IFERROR(T365*Assumptions!$C$4,"")</f>
        <v>10</v>
      </c>
      <c r="T365" s="72">
        <v>4</v>
      </c>
      <c r="U365" s="62">
        <f>IFERROR(S365*Assumptions!$C$5,"")+IFERROR(V365*Assumptions!$C$8*Assumptions!$C$5,"")</f>
        <v>0.3</v>
      </c>
      <c r="V365" s="72">
        <v>0</v>
      </c>
      <c r="W365" s="72">
        <f>IFERROR(ROUND(T365*(1+Assumptions!$C$7)^5,0),"")</f>
        <v>12</v>
      </c>
      <c r="X365" s="62">
        <f>IFERROR(ROUND(W365*Assumptions!$C$4*Assumptions!$C$6,4),"")+IFERROR(ROUND(Y365*Assumptions!$C$8*Assumptions!$C$6,4),"") - F365</f>
        <v>-6.5</v>
      </c>
      <c r="Y365" s="62">
        <f>IFERROR(ROUND(V365*(1+Assumptions!$C$7)^5,0),"")</f>
        <v>0</v>
      </c>
      <c r="Z365" t="s">
        <v>153</v>
      </c>
      <c r="AA365" t="s">
        <v>175</v>
      </c>
      <c r="AB365" s="72">
        <v>79.3</v>
      </c>
      <c r="AC365" s="72">
        <v>16.5</v>
      </c>
      <c r="AD365">
        <v>0</v>
      </c>
      <c r="AE365" s="99" t="str">
        <f>IF(R365="","",IF(R365&gt;=Control!$D$4,"Y","N"))</f>
        <v>N</v>
      </c>
      <c r="AF365" s="99" t="str">
        <f>IF(S365="","",IF(M365&gt;=Control!$D$5,"Y","N"))</f>
        <v>N</v>
      </c>
      <c r="AG365" s="99" t="str">
        <f>IF(T365="","",IF(AB365&lt;=Control!$D$10,"Y","N"))</f>
        <v>Y</v>
      </c>
      <c r="AI365" s="110" t="str">
        <f>IF(X365="","",IF(X365&gt;=Control!$D$9,"Y","N"))</f>
        <v>N</v>
      </c>
      <c r="AK365" s="40" t="str">
        <f>IFERROR(INDEX(Assumptions!$D$92:$D$115,MATCH(C365,Assumptions!$B$92:$B$115,0)),"Low")</f>
        <v>Low</v>
      </c>
    </row>
    <row r="366" spans="2:37" x14ac:dyDescent="0.2">
      <c r="B366">
        <v>363</v>
      </c>
      <c r="C366" t="s">
        <v>174</v>
      </c>
      <c r="D366" t="s">
        <v>2214</v>
      </c>
      <c r="E366" s="62">
        <f>SUM(G366:I366)</f>
        <v>6</v>
      </c>
      <c r="F366" s="71">
        <f>SUMIFS('CBG Plants'!N:N,'CBG Plants'!F:F,D366,'CBG Plants'!L:L,"Completed")
+SUMIFS('CBG Plants'!N:N,'CBG Plants'!F:F,D366,'CBG Plants'!L:L,"Functional")+SUMIFS('CBG Plants'!N:N,'CBG Plants'!F:F,D366,'CBG Plants'!L:L,"Under Construction")+SUMIFS('CBG Plants'!N:N,'CBG Plants'!F:F,D366,'CBG Plants'!L:L,"Yet to start construction")</f>
        <v>41.55</v>
      </c>
      <c r="G366" s="62">
        <f>COUNTIFS('CBG Plants'!F:F,D366,'CBG Plants'!L:L,"Completed")
+COUNTIFS('CBG Plants'!F:F,D366,'CBG Plants'!L:L,"Functional")</f>
        <v>0</v>
      </c>
      <c r="H366" s="62">
        <f>COUNTIFS('CBG Plants'!F:F,D366,'CBG Plants'!L:L,"Under Construction")</f>
        <v>0</v>
      </c>
      <c r="I366" s="62">
        <f>COUNTIFS('CBG Plants'!F:F,D366,'CBG Plants'!L:L,"Yet to start construction")</f>
        <v>6</v>
      </c>
      <c r="J366" t="s">
        <v>3113</v>
      </c>
      <c r="K366" t="s">
        <v>3114</v>
      </c>
      <c r="L366" t="s">
        <v>3115</v>
      </c>
      <c r="M366" s="72">
        <f t="shared" si="10"/>
        <v>0</v>
      </c>
      <c r="N366" s="72">
        <f t="shared" si="11"/>
        <v>0</v>
      </c>
      <c r="O366" s="72">
        <v>0</v>
      </c>
      <c r="P366" s="72">
        <v>0</v>
      </c>
      <c r="Q366" s="72">
        <v>0</v>
      </c>
      <c r="R366" s="62">
        <f>IFERROR(U366-F366,"")</f>
        <v>-41.25</v>
      </c>
      <c r="S366" s="72">
        <f>IFERROR(T366*Assumptions!$C$4,"")</f>
        <v>10</v>
      </c>
      <c r="T366" s="72">
        <v>4</v>
      </c>
      <c r="U366" s="62">
        <f>IFERROR(S366*Assumptions!$C$5,"")+IFERROR(V366*Assumptions!$C$8*Assumptions!$C$5,"")</f>
        <v>0.3</v>
      </c>
      <c r="V366" s="72">
        <v>0</v>
      </c>
      <c r="W366" s="72">
        <f>IFERROR(ROUND(T366*(1+Assumptions!$C$7)^5,0),"")</f>
        <v>12</v>
      </c>
      <c r="X366" s="62">
        <f>IFERROR(ROUND(W366*Assumptions!$C$4*Assumptions!$C$6,4),"")+IFERROR(ROUND(Y366*Assumptions!$C$8*Assumptions!$C$6,4),"") - F366</f>
        <v>-40.049999999999997</v>
      </c>
      <c r="Y366" s="62">
        <f>IFERROR(ROUND(V366*(1+Assumptions!$C$7)^5,0),"")</f>
        <v>0</v>
      </c>
      <c r="Z366" t="s">
        <v>153</v>
      </c>
      <c r="AA366" t="s">
        <v>175</v>
      </c>
      <c r="AB366" s="72">
        <v>2.2999999999999998</v>
      </c>
      <c r="AC366" s="72">
        <v>16.5</v>
      </c>
      <c r="AD366">
        <v>0</v>
      </c>
      <c r="AE366" s="99" t="str">
        <f>IF(R366="","",IF(R366&gt;=Control!$D$4,"Y","N"))</f>
        <v>N</v>
      </c>
      <c r="AF366" s="99" t="str">
        <f>IF(S366="","",IF(M366&gt;=Control!$D$5,"Y","N"))</f>
        <v>N</v>
      </c>
      <c r="AG366" s="99" t="str">
        <f>IF(T366="","",IF(AB366&lt;=Control!$D$10,"Y","N"))</f>
        <v>Y</v>
      </c>
      <c r="AI366" s="110" t="str">
        <f>IF(X366="","",IF(X366&gt;=Control!$D$9,"Y","N"))</f>
        <v>N</v>
      </c>
      <c r="AK366" s="40" t="str">
        <f>IFERROR(INDEX(Assumptions!$D$92:$D$115,MATCH(C366,Assumptions!$B$92:$B$115,0)),"Low")</f>
        <v>Low</v>
      </c>
    </row>
    <row r="367" spans="2:37" x14ac:dyDescent="0.2">
      <c r="B367">
        <v>364</v>
      </c>
      <c r="C367" t="s">
        <v>174</v>
      </c>
      <c r="D367" t="s">
        <v>2210</v>
      </c>
      <c r="E367" s="62">
        <f>SUM(G367:I367)</f>
        <v>1</v>
      </c>
      <c r="F367" s="71">
        <f>SUMIFS('CBG Plants'!N:N,'CBG Plants'!F:F,D367,'CBG Plants'!L:L,"Completed")
+SUMIFS('CBG Plants'!N:N,'CBG Plants'!F:F,D367,'CBG Plants'!L:L,"Functional")+SUMIFS('CBG Plants'!N:N,'CBG Plants'!F:F,D367,'CBG Plants'!L:L,"Under Construction")+SUMIFS('CBG Plants'!N:N,'CBG Plants'!F:F,D367,'CBG Plants'!L:L,"Yet to start construction")</f>
        <v>10</v>
      </c>
      <c r="G367" s="62">
        <f>COUNTIFS('CBG Plants'!F:F,D367,'CBG Plants'!L:L,"Completed")
+COUNTIFS('CBG Plants'!F:F,D367,'CBG Plants'!L:L,"Functional")</f>
        <v>1</v>
      </c>
      <c r="H367" s="62">
        <f>COUNTIFS('CBG Plants'!F:F,D367,'CBG Plants'!L:L,"Under Construction")</f>
        <v>0</v>
      </c>
      <c r="I367" s="62">
        <f>COUNTIFS('CBG Plants'!F:F,D367,'CBG Plants'!L:L,"Yet to start construction")</f>
        <v>0</v>
      </c>
      <c r="J367" t="s">
        <v>3116</v>
      </c>
      <c r="M367" s="72">
        <f t="shared" si="10"/>
        <v>-47.45</v>
      </c>
      <c r="N367" s="72">
        <f t="shared" si="11"/>
        <v>0</v>
      </c>
      <c r="O367" s="72">
        <v>0</v>
      </c>
      <c r="P367" s="72">
        <v>0</v>
      </c>
      <c r="Q367" s="72">
        <v>0</v>
      </c>
      <c r="R367" s="62">
        <f>IFERROR(U367-F367,"")</f>
        <v>-9.7750000000000004</v>
      </c>
      <c r="S367" s="72">
        <f>IFERROR(T367*Assumptions!$C$4,"")</f>
        <v>7.5</v>
      </c>
      <c r="T367" s="72">
        <v>3</v>
      </c>
      <c r="U367" s="62">
        <f>IFERROR(S367*Assumptions!$C$5,"")+IFERROR(V367*Assumptions!$C$8*Assumptions!$C$5,"")</f>
        <v>0.22499999999999998</v>
      </c>
      <c r="V367" s="72">
        <v>0</v>
      </c>
      <c r="W367" s="72">
        <f>IFERROR(ROUND(T367*(1+Assumptions!$C$7)^5,0),"")</f>
        <v>9</v>
      </c>
      <c r="X367" s="62">
        <f>IFERROR(ROUND(W367*Assumptions!$C$4*Assumptions!$C$6,4),"")+IFERROR(ROUND(Y367*Assumptions!$C$8*Assumptions!$C$6,4),"") - F367</f>
        <v>-8.875</v>
      </c>
      <c r="Y367" s="62">
        <f>IFERROR(ROUND(V367*(1+Assumptions!$C$7)^5,0),"")</f>
        <v>0</v>
      </c>
      <c r="Z367" t="s">
        <v>153</v>
      </c>
      <c r="AA367" t="s">
        <v>175</v>
      </c>
      <c r="AB367" s="72">
        <v>82.9</v>
      </c>
      <c r="AC367" s="72">
        <v>16.5</v>
      </c>
      <c r="AD367">
        <v>130</v>
      </c>
      <c r="AE367" s="99" t="str">
        <f>IF(R367="","",IF(R367&gt;=Control!$D$4,"Y","N"))</f>
        <v>N</v>
      </c>
      <c r="AF367" s="99" t="str">
        <f>IF(S367="","",IF(M367&gt;=Control!$D$5,"Y","N"))</f>
        <v>N</v>
      </c>
      <c r="AG367" s="99" t="str">
        <f>IF(T367="","",IF(AB367&lt;=Control!$D$10,"Y","N"))</f>
        <v>Y</v>
      </c>
      <c r="AI367" s="110" t="str">
        <f>IF(X367="","",IF(X367&gt;=Control!$D$9,"Y","N"))</f>
        <v>N</v>
      </c>
      <c r="AK367" s="40" t="str">
        <f>IFERROR(INDEX(Assumptions!$D$92:$D$115,MATCH(C367,Assumptions!$B$92:$B$115,0)),"Low")</f>
        <v>Low</v>
      </c>
    </row>
    <row r="368" spans="2:37" x14ac:dyDescent="0.2">
      <c r="B368">
        <v>365</v>
      </c>
      <c r="C368" t="s">
        <v>174</v>
      </c>
      <c r="D368" t="s">
        <v>2207</v>
      </c>
      <c r="E368" s="62">
        <f>SUM(G368:I368)</f>
        <v>1</v>
      </c>
      <c r="F368" s="71">
        <f>SUMIFS('CBG Plants'!N:N,'CBG Plants'!F:F,D368,'CBG Plants'!L:L,"Completed")
+SUMIFS('CBG Plants'!N:N,'CBG Plants'!F:F,D368,'CBG Plants'!L:L,"Functional")+SUMIFS('CBG Plants'!N:N,'CBG Plants'!F:F,D368,'CBG Plants'!L:L,"Under Construction")+SUMIFS('CBG Plants'!N:N,'CBG Plants'!F:F,D368,'CBG Plants'!L:L,"Yet to start construction")</f>
        <v>2</v>
      </c>
      <c r="G368" s="62">
        <f>COUNTIFS('CBG Plants'!F:F,D368,'CBG Plants'!L:L,"Completed")
+COUNTIFS('CBG Plants'!F:F,D368,'CBG Plants'!L:L,"Functional")</f>
        <v>0</v>
      </c>
      <c r="H368" s="62">
        <f>COUNTIFS('CBG Plants'!F:F,D368,'CBG Plants'!L:L,"Under Construction")</f>
        <v>0</v>
      </c>
      <c r="I368" s="62">
        <f>COUNTIFS('CBG Plants'!F:F,D368,'CBG Plants'!L:L,"Yet to start construction")</f>
        <v>1</v>
      </c>
      <c r="J368" t="s">
        <v>3117</v>
      </c>
      <c r="M368" s="72">
        <f t="shared" si="10"/>
        <v>0</v>
      </c>
      <c r="N368" s="72">
        <f t="shared" si="11"/>
        <v>0</v>
      </c>
      <c r="O368" s="72">
        <v>0</v>
      </c>
      <c r="P368" s="72">
        <v>0</v>
      </c>
      <c r="Q368" s="72">
        <v>0</v>
      </c>
      <c r="R368" s="62">
        <f>IFERROR(U368-F368,"")</f>
        <v>-1.3487249000000001</v>
      </c>
      <c r="S368" s="72">
        <f>IFERROR(T368*Assumptions!$C$4,"")</f>
        <v>20</v>
      </c>
      <c r="T368" s="72">
        <v>8</v>
      </c>
      <c r="U368" s="62">
        <f>IFERROR(S368*Assumptions!$C$5,"")+IFERROR(V368*Assumptions!$C$8*Assumptions!$C$5,"")</f>
        <v>0.6512751</v>
      </c>
      <c r="V368" s="72">
        <v>5102</v>
      </c>
      <c r="W368" s="72">
        <f>IFERROR(ROUND(T368*(1+Assumptions!$C$7)^5,0),"")</f>
        <v>24</v>
      </c>
      <c r="X368" s="62">
        <f>IFERROR(ROUND(W368*Assumptions!$C$4*Assumptions!$C$6,4),"")+IFERROR(ROUND(Y368*Assumptions!$C$8*Assumptions!$C$6,4),"") - F368</f>
        <v>1.2608000000000001</v>
      </c>
      <c r="Y368" s="62">
        <f>IFERROR(ROUND(V368*(1+Assumptions!$C$7)^5,0),"")</f>
        <v>15570</v>
      </c>
      <c r="Z368" t="s">
        <v>153</v>
      </c>
      <c r="AA368" t="s">
        <v>175</v>
      </c>
      <c r="AB368" s="72">
        <v>23.8</v>
      </c>
      <c r="AC368" s="72">
        <v>16.5</v>
      </c>
      <c r="AD368">
        <v>0</v>
      </c>
      <c r="AE368" s="99" t="str">
        <f>IF(R368="","",IF(R368&gt;=Control!$D$4,"Y","N"))</f>
        <v>N</v>
      </c>
      <c r="AF368" s="99" t="str">
        <f>IF(S368="","",IF(M368&gt;=Control!$D$5,"Y","N"))</f>
        <v>N</v>
      </c>
      <c r="AG368" s="99" t="str">
        <f>IF(T368="","",IF(AB368&lt;=Control!$D$10,"Y","N"))</f>
        <v>Y</v>
      </c>
      <c r="AI368" s="110" t="str">
        <f>IF(X368="","",IF(X368&gt;=Control!$D$9,"Y","N"))</f>
        <v>N</v>
      </c>
      <c r="AK368" s="40" t="str">
        <f>IFERROR(INDEX(Assumptions!$D$92:$D$115,MATCH(C368,Assumptions!$B$92:$B$115,0)),"Low")</f>
        <v>Low</v>
      </c>
    </row>
    <row r="369" spans="2:37" x14ac:dyDescent="0.2">
      <c r="B369">
        <v>366</v>
      </c>
      <c r="C369" t="s">
        <v>174</v>
      </c>
      <c r="D369" t="s">
        <v>2216</v>
      </c>
      <c r="E369" s="62">
        <f>SUM(G369:I369)</f>
        <v>2</v>
      </c>
      <c r="F369" s="71">
        <f>SUMIFS('CBG Plants'!N:N,'CBG Plants'!F:F,D369,'CBG Plants'!L:L,"Completed")
+SUMIFS('CBG Plants'!N:N,'CBG Plants'!F:F,D369,'CBG Plants'!L:L,"Functional")+SUMIFS('CBG Plants'!N:N,'CBG Plants'!F:F,D369,'CBG Plants'!L:L,"Under Construction")+SUMIFS('CBG Plants'!N:N,'CBG Plants'!F:F,D369,'CBG Plants'!L:L,"Yet to start construction")</f>
        <v>2.4</v>
      </c>
      <c r="G369" s="62">
        <f>COUNTIFS('CBG Plants'!F:F,D369,'CBG Plants'!L:L,"Completed")
+COUNTIFS('CBG Plants'!F:F,D369,'CBG Plants'!L:L,"Functional")</f>
        <v>1</v>
      </c>
      <c r="H369" s="62">
        <f>COUNTIFS('CBG Plants'!F:F,D369,'CBG Plants'!L:L,"Under Construction")</f>
        <v>0</v>
      </c>
      <c r="I369" s="62">
        <f>COUNTIFS('CBG Plants'!F:F,D369,'CBG Plants'!L:L,"Yet to start construction")</f>
        <v>1</v>
      </c>
      <c r="J369" t="s">
        <v>3118</v>
      </c>
      <c r="K369" t="s">
        <v>3119</v>
      </c>
      <c r="M369" s="72">
        <f t="shared" si="10"/>
        <v>-21.9</v>
      </c>
      <c r="N369" s="72">
        <f t="shared" si="11"/>
        <v>0</v>
      </c>
      <c r="O369" s="72">
        <v>0</v>
      </c>
      <c r="P369" s="72">
        <v>0</v>
      </c>
      <c r="Q369" s="72">
        <v>0</v>
      </c>
      <c r="R369" s="62">
        <f>IFERROR(U369-F369,"")</f>
        <v>-2.25</v>
      </c>
      <c r="S369" s="72">
        <f>IFERROR(T369*Assumptions!$C$4,"")</f>
        <v>5</v>
      </c>
      <c r="T369" s="72">
        <v>2</v>
      </c>
      <c r="U369" s="62">
        <f>IFERROR(S369*Assumptions!$C$5,"")+IFERROR(V369*Assumptions!$C$8*Assumptions!$C$5,"")</f>
        <v>0.15</v>
      </c>
      <c r="V369" s="72">
        <v>0</v>
      </c>
      <c r="W369" s="72">
        <f>IFERROR(ROUND(T369*(1+Assumptions!$C$7)^5,0),"")</f>
        <v>6</v>
      </c>
      <c r="X369" s="62">
        <f>IFERROR(ROUND(W369*Assumptions!$C$4*Assumptions!$C$6,4),"")+IFERROR(ROUND(Y369*Assumptions!$C$8*Assumptions!$C$6,4),"") - F369</f>
        <v>-1.65</v>
      </c>
      <c r="Y369" s="62">
        <f>IFERROR(ROUND(V369*(1+Assumptions!$C$7)^5,0),"")</f>
        <v>0</v>
      </c>
      <c r="Z369" t="s">
        <v>153</v>
      </c>
      <c r="AA369" t="s">
        <v>175</v>
      </c>
      <c r="AB369" s="72">
        <v>90.3</v>
      </c>
      <c r="AC369" s="72">
        <v>16.5</v>
      </c>
      <c r="AD369">
        <v>60</v>
      </c>
      <c r="AE369" s="99" t="str">
        <f>IF(R369="","",IF(R369&gt;=Control!$D$4,"Y","N"))</f>
        <v>N</v>
      </c>
      <c r="AF369" s="99" t="str">
        <f>IF(S369="","",IF(M369&gt;=Control!$D$5,"Y","N"))</f>
        <v>N</v>
      </c>
      <c r="AG369" s="99" t="str">
        <f>IF(T369="","",IF(AB369&lt;=Control!$D$10,"Y","N"))</f>
        <v>Y</v>
      </c>
      <c r="AI369" s="110" t="str">
        <f>IF(X369="","",IF(X369&gt;=Control!$D$9,"Y","N"))</f>
        <v>N</v>
      </c>
      <c r="AK369" s="40" t="str">
        <f>IFERROR(INDEX(Assumptions!$D$92:$D$115,MATCH(C369,Assumptions!$B$92:$B$115,0)),"Low")</f>
        <v>Low</v>
      </c>
    </row>
    <row r="370" spans="2:37" x14ac:dyDescent="0.2">
      <c r="B370">
        <v>367</v>
      </c>
      <c r="C370" t="s">
        <v>174</v>
      </c>
      <c r="D370" t="s">
        <v>2208</v>
      </c>
      <c r="E370" s="62">
        <f>SUM(G370:I370)</f>
        <v>6</v>
      </c>
      <c r="F370" s="71">
        <f>SUMIFS('CBG Plants'!N:N,'CBG Plants'!F:F,D370,'CBG Plants'!L:L,"Completed")
+SUMIFS('CBG Plants'!N:N,'CBG Plants'!F:F,D370,'CBG Plants'!L:L,"Functional")+SUMIFS('CBG Plants'!N:N,'CBG Plants'!F:F,D370,'CBG Plants'!L:L,"Under Construction")+SUMIFS('CBG Plants'!N:N,'CBG Plants'!F:F,D370,'CBG Plants'!L:L,"Yet to start construction")</f>
        <v>26.8</v>
      </c>
      <c r="G370" s="62">
        <f>COUNTIFS('CBG Plants'!F:F,D370,'CBG Plants'!L:L,"Completed")
+COUNTIFS('CBG Plants'!F:F,D370,'CBG Plants'!L:L,"Functional")</f>
        <v>0</v>
      </c>
      <c r="H370" s="62">
        <f>COUNTIFS('CBG Plants'!F:F,D370,'CBG Plants'!L:L,"Under Construction")</f>
        <v>0</v>
      </c>
      <c r="I370" s="62">
        <f>COUNTIFS('CBG Plants'!F:F,D370,'CBG Plants'!L:L,"Yet to start construction")</f>
        <v>6</v>
      </c>
      <c r="J370" t="s">
        <v>3120</v>
      </c>
      <c r="K370" t="s">
        <v>3121</v>
      </c>
      <c r="L370" t="s">
        <v>3122</v>
      </c>
      <c r="M370" s="72">
        <f t="shared" si="10"/>
        <v>0</v>
      </c>
      <c r="N370" s="72">
        <f t="shared" si="11"/>
        <v>0</v>
      </c>
      <c r="O370" s="72">
        <v>0</v>
      </c>
      <c r="P370" s="72">
        <v>0</v>
      </c>
      <c r="Q370" s="72">
        <v>0</v>
      </c>
      <c r="R370" s="62">
        <f>IFERROR(U370-F370,"")</f>
        <v>-26.572467400000001</v>
      </c>
      <c r="S370" s="72">
        <f>IFERROR(T370*Assumptions!$C$4,"")</f>
        <v>7.5</v>
      </c>
      <c r="T370" s="72">
        <v>3</v>
      </c>
      <c r="U370" s="62">
        <f>IFERROR(S370*Assumptions!$C$5,"")+IFERROR(V370*Assumptions!$C$8*Assumptions!$C$5,"")</f>
        <v>0.22753259999999997</v>
      </c>
      <c r="V370" s="72">
        <v>252</v>
      </c>
      <c r="W370" s="72">
        <f>IFERROR(ROUND(T370*(1+Assumptions!$C$7)^5,0),"")</f>
        <v>9</v>
      </c>
      <c r="X370" s="62">
        <f>IFERROR(ROUND(W370*Assumptions!$C$4*Assumptions!$C$6,4),"")+IFERROR(ROUND(Y370*Assumptions!$C$8*Assumptions!$C$6,4),"") - F370</f>
        <v>-25.662100000000002</v>
      </c>
      <c r="Y370" s="62">
        <f>IFERROR(ROUND(V370*(1+Assumptions!$C$7)^5,0),"")</f>
        <v>769</v>
      </c>
      <c r="Z370" t="s">
        <v>153</v>
      </c>
      <c r="AA370" t="s">
        <v>175</v>
      </c>
      <c r="AB370" s="72">
        <v>15.2</v>
      </c>
      <c r="AC370" s="72">
        <v>16.5</v>
      </c>
      <c r="AD370">
        <v>0</v>
      </c>
      <c r="AE370" s="99" t="str">
        <f>IF(R370="","",IF(R370&gt;=Control!$D$4,"Y","N"))</f>
        <v>N</v>
      </c>
      <c r="AF370" s="99" t="str">
        <f>IF(S370="","",IF(M370&gt;=Control!$D$5,"Y","N"))</f>
        <v>N</v>
      </c>
      <c r="AG370" s="99" t="str">
        <f>IF(T370="","",IF(AB370&lt;=Control!$D$10,"Y","N"))</f>
        <v>Y</v>
      </c>
      <c r="AI370" s="110" t="str">
        <f>IF(X370="","",IF(X370&gt;=Control!$D$9,"Y","N"))</f>
        <v>N</v>
      </c>
      <c r="AK370" s="40" t="str">
        <f>IFERROR(INDEX(Assumptions!$D$92:$D$115,MATCH(C370,Assumptions!$B$92:$B$115,0)),"Low")</f>
        <v>Low</v>
      </c>
    </row>
    <row r="371" spans="2:37" x14ac:dyDescent="0.2">
      <c r="B371">
        <v>368</v>
      </c>
      <c r="C371" t="s">
        <v>174</v>
      </c>
      <c r="D371" t="s">
        <v>3123</v>
      </c>
      <c r="E371" s="62">
        <f>SUM(G371:I371)</f>
        <v>1</v>
      </c>
      <c r="F371" s="71">
        <f>SUMIFS('CBG Plants'!N:N,'CBG Plants'!F:F,D371,'CBG Plants'!L:L,"Completed")
+SUMIFS('CBG Plants'!N:N,'CBG Plants'!F:F,D371,'CBG Plants'!L:L,"Functional")+SUMIFS('CBG Plants'!N:N,'CBG Plants'!F:F,D371,'CBG Plants'!L:L,"Under Construction")+SUMIFS('CBG Plants'!N:N,'CBG Plants'!F:F,D371,'CBG Plants'!L:L,"Yet to start construction")</f>
        <v>0.4</v>
      </c>
      <c r="G371" s="62">
        <f>COUNTIFS('CBG Plants'!F:F,D371,'CBG Plants'!L:L,"Completed")
+COUNTIFS('CBG Plants'!F:F,D371,'CBG Plants'!L:L,"Functional")</f>
        <v>0</v>
      </c>
      <c r="H371" s="62">
        <f>COUNTIFS('CBG Plants'!F:F,D371,'CBG Plants'!L:L,"Under Construction")</f>
        <v>0</v>
      </c>
      <c r="I371" s="62">
        <f>COUNTIFS('CBG Plants'!F:F,D371,'CBG Plants'!L:L,"Yet to start construction")</f>
        <v>1</v>
      </c>
      <c r="J371" t="s">
        <v>3124</v>
      </c>
      <c r="M371" s="72">
        <f t="shared" si="10"/>
        <v>0</v>
      </c>
      <c r="N371" s="72">
        <f t="shared" si="11"/>
        <v>0</v>
      </c>
      <c r="O371" s="72">
        <v>0</v>
      </c>
      <c r="P371" s="72">
        <v>0</v>
      </c>
      <c r="Q371" s="72">
        <v>0</v>
      </c>
      <c r="R371" s="62">
        <f>IFERROR(U371-F371,"")</f>
        <v>-0.4</v>
      </c>
      <c r="S371" s="72">
        <f>IFERROR(T371*Assumptions!$C$4,"")</f>
        <v>0</v>
      </c>
      <c r="T371" s="72">
        <v>0</v>
      </c>
      <c r="U371" s="62">
        <f>IFERROR(S371*Assumptions!$C$5,"")+IFERROR(V371*Assumptions!$C$8*Assumptions!$C$5,"")</f>
        <v>0</v>
      </c>
      <c r="V371" s="72">
        <v>0</v>
      </c>
      <c r="W371" s="72">
        <f>IFERROR(ROUND(T371*(1+Assumptions!$C$7)^5,0),"")</f>
        <v>0</v>
      </c>
      <c r="X371" s="62">
        <f>IFERROR(ROUND(W371*Assumptions!$C$4*Assumptions!$C$6,4),"")+IFERROR(ROUND(Y371*Assumptions!$C$8*Assumptions!$C$6,4),"") - F371</f>
        <v>-0.4</v>
      </c>
      <c r="Y371" s="62">
        <f>IFERROR(ROUND(V371*(1+Assumptions!$C$7)^5,0),"")</f>
        <v>0</v>
      </c>
      <c r="Z371" t="s">
        <v>153</v>
      </c>
      <c r="AA371" t="s">
        <v>175</v>
      </c>
      <c r="AB371" s="72">
        <v>27.2</v>
      </c>
      <c r="AC371" s="72">
        <v>16.5</v>
      </c>
      <c r="AD371">
        <v>0</v>
      </c>
      <c r="AE371" s="99" t="str">
        <f>IF(R371="","",IF(R371&gt;=Control!$D$4,"Y","N"))</f>
        <v>N</v>
      </c>
      <c r="AF371" s="99" t="str">
        <f>IF(S371="","",IF(M371&gt;=Control!$D$5,"Y","N"))</f>
        <v>N</v>
      </c>
      <c r="AG371" s="99" t="str">
        <f>IF(T371="","",IF(AB371&lt;=Control!$D$10,"Y","N"))</f>
        <v>Y</v>
      </c>
      <c r="AI371" s="110" t="str">
        <f>IF(X371="","",IF(X371&gt;=Control!$D$9,"Y","N"))</f>
        <v>N</v>
      </c>
      <c r="AK371" s="40" t="str">
        <f>IFERROR(INDEX(Assumptions!$D$92:$D$115,MATCH(C371,Assumptions!$B$92:$B$115,0)),"Low")</f>
        <v>Low</v>
      </c>
    </row>
    <row r="372" spans="2:37" x14ac:dyDescent="0.2">
      <c r="B372">
        <v>369</v>
      </c>
      <c r="C372" t="s">
        <v>174</v>
      </c>
      <c r="D372" t="s">
        <v>3125</v>
      </c>
      <c r="E372" s="62">
        <f>SUM(G372:I372)</f>
        <v>1</v>
      </c>
      <c r="F372" s="71">
        <f>SUMIFS('CBG Plants'!N:N,'CBG Plants'!F:F,D372,'CBG Plants'!L:L,"Completed")
+SUMIFS('CBG Plants'!N:N,'CBG Plants'!F:F,D372,'CBG Plants'!L:L,"Functional")+SUMIFS('CBG Plants'!N:N,'CBG Plants'!F:F,D372,'CBG Plants'!L:L,"Under Construction")+SUMIFS('CBG Plants'!N:N,'CBG Plants'!F:F,D372,'CBG Plants'!L:L,"Yet to start construction")</f>
        <v>1.5</v>
      </c>
      <c r="G372" s="62">
        <f>COUNTIFS('CBG Plants'!F:F,D372,'CBG Plants'!L:L,"Completed")
+COUNTIFS('CBG Plants'!F:F,D372,'CBG Plants'!L:L,"Functional")</f>
        <v>0</v>
      </c>
      <c r="H372" s="62">
        <f>COUNTIFS('CBG Plants'!F:F,D372,'CBG Plants'!L:L,"Under Construction")</f>
        <v>1</v>
      </c>
      <c r="I372" s="62">
        <f>COUNTIFS('CBG Plants'!F:F,D372,'CBG Plants'!L:L,"Yet to start construction")</f>
        <v>0</v>
      </c>
      <c r="J372" t="s">
        <v>3126</v>
      </c>
      <c r="M372" s="72">
        <f t="shared" si="10"/>
        <v>0</v>
      </c>
      <c r="N372" s="72">
        <f t="shared" si="11"/>
        <v>0</v>
      </c>
      <c r="O372" s="72">
        <v>0</v>
      </c>
      <c r="P372" s="72">
        <v>0</v>
      </c>
      <c r="Q372" s="72">
        <v>0</v>
      </c>
      <c r="R372" s="62">
        <f>IFERROR(U372-F372,"")</f>
        <v>-1.5</v>
      </c>
      <c r="S372" s="72">
        <f>IFERROR(T372*Assumptions!$C$4,"")</f>
        <v>0</v>
      </c>
      <c r="T372" s="72">
        <v>0</v>
      </c>
      <c r="U372" s="62">
        <f>IFERROR(S372*Assumptions!$C$5,"")+IFERROR(V372*Assumptions!$C$8*Assumptions!$C$5,"")</f>
        <v>0</v>
      </c>
      <c r="V372" s="72">
        <v>0</v>
      </c>
      <c r="W372" s="72">
        <f>IFERROR(ROUND(T372*(1+Assumptions!$C$7)^5,0),"")</f>
        <v>0</v>
      </c>
      <c r="X372" s="62">
        <f>IFERROR(ROUND(W372*Assumptions!$C$4*Assumptions!$C$6,4),"")+IFERROR(ROUND(Y372*Assumptions!$C$8*Assumptions!$C$6,4),"") - F372</f>
        <v>-1.5</v>
      </c>
      <c r="Y372" s="62">
        <f>IFERROR(ROUND(V372*(1+Assumptions!$C$7)^5,0),"")</f>
        <v>0</v>
      </c>
      <c r="Z372" t="s">
        <v>153</v>
      </c>
      <c r="AA372" t="s">
        <v>175</v>
      </c>
      <c r="AB372" s="72">
        <v>49.4</v>
      </c>
      <c r="AC372" s="72">
        <v>16.5</v>
      </c>
      <c r="AD372">
        <v>0</v>
      </c>
      <c r="AE372" s="99" t="str">
        <f>IF(R372="","",IF(R372&gt;=Control!$D$4,"Y","N"))</f>
        <v>N</v>
      </c>
      <c r="AF372" s="99" t="str">
        <f>IF(S372="","",IF(M372&gt;=Control!$D$5,"Y","N"))</f>
        <v>N</v>
      </c>
      <c r="AG372" s="99" t="str">
        <f>IF(T372="","",IF(AB372&lt;=Control!$D$10,"Y","N"))</f>
        <v>Y</v>
      </c>
      <c r="AI372" s="110" t="str">
        <f>IF(X372="","",IF(X372&gt;=Control!$D$9,"Y","N"))</f>
        <v>N</v>
      </c>
      <c r="AK372" s="40" t="str">
        <f>IFERROR(INDEX(Assumptions!$D$92:$D$115,MATCH(C372,Assumptions!$B$92:$B$115,0)),"Low")</f>
        <v>Low</v>
      </c>
    </row>
    <row r="373" spans="2:37" x14ac:dyDescent="0.2">
      <c r="B373">
        <v>370</v>
      </c>
      <c r="C373" t="s">
        <v>174</v>
      </c>
      <c r="D373" t="s">
        <v>2219</v>
      </c>
      <c r="E373" s="62">
        <f>SUM(G373:I373)</f>
        <v>1</v>
      </c>
      <c r="F373" s="71">
        <f>SUMIFS('CBG Plants'!N:N,'CBG Plants'!F:F,D373,'CBG Plants'!L:L,"Completed")
+SUMIFS('CBG Plants'!N:N,'CBG Plants'!F:F,D373,'CBG Plants'!L:L,"Functional")+SUMIFS('CBG Plants'!N:N,'CBG Plants'!F:F,D373,'CBG Plants'!L:L,"Under Construction")+SUMIFS('CBG Plants'!N:N,'CBG Plants'!F:F,D373,'CBG Plants'!L:L,"Yet to start construction")</f>
        <v>12</v>
      </c>
      <c r="G373" s="62">
        <f>COUNTIFS('CBG Plants'!F:F,D373,'CBG Plants'!L:L,"Completed")
+COUNTIFS('CBG Plants'!F:F,D373,'CBG Plants'!L:L,"Functional")</f>
        <v>0</v>
      </c>
      <c r="H373" s="62">
        <f>COUNTIFS('CBG Plants'!F:F,D373,'CBG Plants'!L:L,"Under Construction")</f>
        <v>0</v>
      </c>
      <c r="I373" s="62">
        <f>COUNTIFS('CBG Plants'!F:F,D373,'CBG Plants'!L:L,"Yet to start construction")</f>
        <v>1</v>
      </c>
      <c r="J373" t="s">
        <v>3127</v>
      </c>
      <c r="M373" s="72">
        <f t="shared" si="10"/>
        <v>0</v>
      </c>
      <c r="N373" s="72">
        <f t="shared" si="11"/>
        <v>0</v>
      </c>
      <c r="O373" s="72">
        <v>0</v>
      </c>
      <c r="P373" s="72">
        <v>0</v>
      </c>
      <c r="Q373" s="72">
        <v>0</v>
      </c>
      <c r="R373" s="62">
        <f>IFERROR(U373-F373,"")</f>
        <v>-11.5737249</v>
      </c>
      <c r="S373" s="72">
        <f>IFERROR(T373*Assumptions!$C$4,"")</f>
        <v>12.5</v>
      </c>
      <c r="T373" s="72">
        <v>5</v>
      </c>
      <c r="U373" s="62">
        <f>IFERROR(S373*Assumptions!$C$5,"")+IFERROR(V373*Assumptions!$C$8*Assumptions!$C$5,"")</f>
        <v>0.42627510000000002</v>
      </c>
      <c r="V373" s="72">
        <v>5102</v>
      </c>
      <c r="W373" s="72">
        <f>IFERROR(ROUND(T373*(1+Assumptions!$C$7)^5,0),"")</f>
        <v>15</v>
      </c>
      <c r="X373" s="62">
        <f>IFERROR(ROUND(W373*Assumptions!$C$4*Assumptions!$C$6,4),"")+IFERROR(ROUND(Y373*Assumptions!$C$8*Assumptions!$C$6,4),"") - F373</f>
        <v>-9.8642000000000003</v>
      </c>
      <c r="Y373" s="62">
        <f>IFERROR(ROUND(V373*(1+Assumptions!$C$7)^5,0),"")</f>
        <v>15570</v>
      </c>
      <c r="Z373" t="s">
        <v>153</v>
      </c>
      <c r="AA373" t="s">
        <v>175</v>
      </c>
      <c r="AB373" s="72">
        <v>79.8</v>
      </c>
      <c r="AC373" s="72">
        <v>16.5</v>
      </c>
      <c r="AD373">
        <v>0</v>
      </c>
      <c r="AE373" s="99" t="str">
        <f>IF(R373="","",IF(R373&gt;=Control!$D$4,"Y","N"))</f>
        <v>N</v>
      </c>
      <c r="AF373" s="99" t="str">
        <f>IF(S373="","",IF(M373&gt;=Control!$D$5,"Y","N"))</f>
        <v>N</v>
      </c>
      <c r="AG373" s="99" t="str">
        <f>IF(T373="","",IF(AB373&lt;=Control!$D$10,"Y","N"))</f>
        <v>Y</v>
      </c>
      <c r="AI373" s="110" t="str">
        <f>IF(X373="","",IF(X373&gt;=Control!$D$9,"Y","N"))</f>
        <v>N</v>
      </c>
      <c r="AK373" s="40" t="str">
        <f>IFERROR(INDEX(Assumptions!$D$92:$D$115,MATCH(C373,Assumptions!$B$92:$B$115,0)),"Low")</f>
        <v>Low</v>
      </c>
    </row>
    <row r="374" spans="2:37" x14ac:dyDescent="0.2">
      <c r="B374">
        <v>371</v>
      </c>
      <c r="C374" t="s">
        <v>176</v>
      </c>
      <c r="D374" t="s">
        <v>2221</v>
      </c>
      <c r="E374" s="62">
        <f>SUM(G374:I374)</f>
        <v>2</v>
      </c>
      <c r="F374" s="71">
        <f>SUMIFS('CBG Plants'!N:N,'CBG Plants'!F:F,D374,'CBG Plants'!L:L,"Completed")
+SUMIFS('CBG Plants'!N:N,'CBG Plants'!F:F,D374,'CBG Plants'!L:L,"Functional")+SUMIFS('CBG Plants'!N:N,'CBG Plants'!F:F,D374,'CBG Plants'!L:L,"Under Construction")+SUMIFS('CBG Plants'!N:N,'CBG Plants'!F:F,D374,'CBG Plants'!L:L,"Yet to start construction")</f>
        <v>12.4</v>
      </c>
      <c r="G374" s="62">
        <f>COUNTIFS('CBG Plants'!F:F,D374,'CBG Plants'!L:L,"Completed")
+COUNTIFS('CBG Plants'!F:F,D374,'CBG Plants'!L:L,"Functional")</f>
        <v>0</v>
      </c>
      <c r="H374" s="62">
        <f>COUNTIFS('CBG Plants'!F:F,D374,'CBG Plants'!L:L,"Under Construction")</f>
        <v>2</v>
      </c>
      <c r="I374" s="62">
        <f>COUNTIFS('CBG Plants'!F:F,D374,'CBG Plants'!L:L,"Yet to start construction")</f>
        <v>0</v>
      </c>
      <c r="J374" t="s">
        <v>3128</v>
      </c>
      <c r="K374" t="s">
        <v>3129</v>
      </c>
      <c r="M374" s="72">
        <f t="shared" si="10"/>
        <v>0</v>
      </c>
      <c r="N374" s="72">
        <f t="shared" si="11"/>
        <v>0</v>
      </c>
      <c r="O374" s="72">
        <v>0</v>
      </c>
      <c r="P374" s="72">
        <v>0</v>
      </c>
      <c r="Q374" s="72">
        <v>0</v>
      </c>
      <c r="R374" s="62">
        <f>IFERROR(U374-F374,"")</f>
        <v>5.6931762499999987</v>
      </c>
      <c r="S374" s="72">
        <f>IFERROR(T374*Assumptions!$C$4,"")</f>
        <v>382.5</v>
      </c>
      <c r="T374" s="72">
        <v>153</v>
      </c>
      <c r="U374" s="62">
        <f>IFERROR(S374*Assumptions!$C$5,"")+IFERROR(V374*Assumptions!$C$8*Assumptions!$C$5,"")</f>
        <v>18.093176249999999</v>
      </c>
      <c r="V374" s="72">
        <v>658525</v>
      </c>
      <c r="W374" s="72">
        <f>IFERROR(ROUND(T374*(1+Assumptions!$C$7)^5,0),"")</f>
        <v>467</v>
      </c>
      <c r="X374" s="62">
        <f>IFERROR(ROUND(W374*Assumptions!$C$4*Assumptions!$C$6,4),"")+IFERROR(ROUND(Y374*Assumptions!$C$8*Assumptions!$C$6,4),"") - F374</f>
        <v>79.636799999999994</v>
      </c>
      <c r="Y374" s="62">
        <f>IFERROR(ROUND(V374*(1+Assumptions!$C$7)^5,0),"")</f>
        <v>2009659</v>
      </c>
      <c r="Z374" t="s">
        <v>153</v>
      </c>
      <c r="AA374" t="s">
        <v>173</v>
      </c>
      <c r="AB374" s="72">
        <v>3</v>
      </c>
      <c r="AC374" s="72">
        <v>31</v>
      </c>
      <c r="AD374">
        <v>0</v>
      </c>
      <c r="AE374" s="99" t="str">
        <f>IF(R374="","",IF(R374&gt;=Control!$D$4,"Y","N"))</f>
        <v>Y</v>
      </c>
      <c r="AF374" s="99" t="str">
        <f>IF(S374="","",IF(M374&gt;=Control!$D$5,"Y","N"))</f>
        <v>N</v>
      </c>
      <c r="AG374" s="99" t="str">
        <f>IF(T374="","",IF(AB374&lt;=Control!$D$10,"Y","N"))</f>
        <v>Y</v>
      </c>
      <c r="AI374" s="110" t="str">
        <f>IF(X374="","",IF(X374&gt;=Control!$D$9,"Y","N"))</f>
        <v>Y</v>
      </c>
      <c r="AK374" s="40" t="str">
        <f>IFERROR(INDEX(Assumptions!$D$92:$D$115,MATCH(C374,Assumptions!$B$92:$B$115,0)),"Low")</f>
        <v>Low</v>
      </c>
    </row>
    <row r="375" spans="2:37" x14ac:dyDescent="0.2">
      <c r="B375">
        <v>372</v>
      </c>
      <c r="C375" t="s">
        <v>176</v>
      </c>
      <c r="D375" t="s">
        <v>2222</v>
      </c>
      <c r="E375" s="62">
        <f>SUM(G375:I375)</f>
        <v>3</v>
      </c>
      <c r="F375" s="71">
        <f>SUMIFS('CBG Plants'!N:N,'CBG Plants'!F:F,D375,'CBG Plants'!L:L,"Completed")
+SUMIFS('CBG Plants'!N:N,'CBG Plants'!F:F,D375,'CBG Plants'!L:L,"Functional")+SUMIFS('CBG Plants'!N:N,'CBG Plants'!F:F,D375,'CBG Plants'!L:L,"Under Construction")+SUMIFS('CBG Plants'!N:N,'CBG Plants'!F:F,D375,'CBG Plants'!L:L,"Yet to start construction")</f>
        <v>22.7</v>
      </c>
      <c r="G375" s="62">
        <f>COUNTIFS('CBG Plants'!F:F,D375,'CBG Plants'!L:L,"Completed")
+COUNTIFS('CBG Plants'!F:F,D375,'CBG Plants'!L:L,"Functional")</f>
        <v>0</v>
      </c>
      <c r="H375" s="62">
        <f>COUNTIFS('CBG Plants'!F:F,D375,'CBG Plants'!L:L,"Under Construction")</f>
        <v>3</v>
      </c>
      <c r="I375" s="62">
        <f>COUNTIFS('CBG Plants'!F:F,D375,'CBG Plants'!L:L,"Yet to start construction")</f>
        <v>0</v>
      </c>
      <c r="J375" t="s">
        <v>3130</v>
      </c>
      <c r="K375" t="s">
        <v>3131</v>
      </c>
      <c r="L375" t="s">
        <v>3131</v>
      </c>
      <c r="M375" s="72">
        <f t="shared" si="10"/>
        <v>0</v>
      </c>
      <c r="N375" s="72">
        <f t="shared" si="11"/>
        <v>0</v>
      </c>
      <c r="O375" s="72">
        <v>0</v>
      </c>
      <c r="P375" s="72">
        <v>0</v>
      </c>
      <c r="Q375" s="72">
        <v>0</v>
      </c>
      <c r="R375" s="62">
        <f>IFERROR(U375-F375,"")</f>
        <v>-4.6068237500000002</v>
      </c>
      <c r="S375" s="72">
        <f>IFERROR(T375*Assumptions!$C$4,"")</f>
        <v>382.5</v>
      </c>
      <c r="T375" s="72">
        <v>153</v>
      </c>
      <c r="U375" s="62">
        <f>IFERROR(S375*Assumptions!$C$5,"")+IFERROR(V375*Assumptions!$C$8*Assumptions!$C$5,"")</f>
        <v>18.093176249999999</v>
      </c>
      <c r="V375" s="72">
        <v>658525</v>
      </c>
      <c r="W375" s="72">
        <f>IFERROR(ROUND(T375*(1+Assumptions!$C$7)^5,0),"")</f>
        <v>467</v>
      </c>
      <c r="X375" s="62">
        <f>IFERROR(ROUND(W375*Assumptions!$C$4*Assumptions!$C$6,4),"")+IFERROR(ROUND(Y375*Assumptions!$C$8*Assumptions!$C$6,4),"") - F375</f>
        <v>69.336799999999997</v>
      </c>
      <c r="Y375" s="62">
        <f>IFERROR(ROUND(V375*(1+Assumptions!$C$7)^5,0),"")</f>
        <v>2009659</v>
      </c>
      <c r="Z375" t="s">
        <v>153</v>
      </c>
      <c r="AA375" t="s">
        <v>173</v>
      </c>
      <c r="AB375" s="72">
        <v>23.9</v>
      </c>
      <c r="AC375" s="72">
        <v>31</v>
      </c>
      <c r="AD375">
        <v>0</v>
      </c>
      <c r="AE375" s="99" t="str">
        <f>IF(R375="","",IF(R375&gt;=Control!$D$4,"Y","N"))</f>
        <v>N</v>
      </c>
      <c r="AF375" s="99" t="str">
        <f>IF(S375="","",IF(M375&gt;=Control!$D$5,"Y","N"))</f>
        <v>N</v>
      </c>
      <c r="AG375" s="99" t="str">
        <f>IF(T375="","",IF(AB375&lt;=Control!$D$10,"Y","N"))</f>
        <v>Y</v>
      </c>
      <c r="AI375" s="110" t="str">
        <f>IF(X375="","",IF(X375&gt;=Control!$D$9,"Y","N"))</f>
        <v>Y</v>
      </c>
      <c r="AK375" s="40" t="str">
        <f>IFERROR(INDEX(Assumptions!$D$92:$D$115,MATCH(C375,Assumptions!$B$92:$B$115,0)),"Low")</f>
        <v>Low</v>
      </c>
    </row>
    <row r="376" spans="2:37" x14ac:dyDescent="0.2">
      <c r="B376">
        <v>373</v>
      </c>
      <c r="C376" t="s">
        <v>176</v>
      </c>
      <c r="D376" t="s">
        <v>2223</v>
      </c>
      <c r="E376" s="62">
        <f>SUM(G376:I376)</f>
        <v>3</v>
      </c>
      <c r="F376" s="71">
        <f>SUMIFS('CBG Plants'!N:N,'CBG Plants'!F:F,D376,'CBG Plants'!L:L,"Completed")
+SUMIFS('CBG Plants'!N:N,'CBG Plants'!F:F,D376,'CBG Plants'!L:L,"Functional")+SUMIFS('CBG Plants'!N:N,'CBG Plants'!F:F,D376,'CBG Plants'!L:L,"Under Construction")+SUMIFS('CBG Plants'!N:N,'CBG Plants'!F:F,D376,'CBG Plants'!L:L,"Yet to start construction")</f>
        <v>15.2</v>
      </c>
      <c r="G376" s="62">
        <f>COUNTIFS('CBG Plants'!F:F,D376,'CBG Plants'!L:L,"Completed")
+COUNTIFS('CBG Plants'!F:F,D376,'CBG Plants'!L:L,"Functional")</f>
        <v>0</v>
      </c>
      <c r="H376" s="62">
        <f>COUNTIFS('CBG Plants'!F:F,D376,'CBG Plants'!L:L,"Under Construction")</f>
        <v>2</v>
      </c>
      <c r="I376" s="62">
        <f>COUNTIFS('CBG Plants'!F:F,D376,'CBG Plants'!L:L,"Yet to start construction")</f>
        <v>1</v>
      </c>
      <c r="J376" t="s">
        <v>3132</v>
      </c>
      <c r="K376" t="s">
        <v>3133</v>
      </c>
      <c r="L376" t="s">
        <v>3134</v>
      </c>
      <c r="M376" s="72">
        <f t="shared" si="10"/>
        <v>0</v>
      </c>
      <c r="N376" s="72">
        <f t="shared" si="11"/>
        <v>0</v>
      </c>
      <c r="O376" s="72">
        <v>0</v>
      </c>
      <c r="P376" s="72">
        <v>0</v>
      </c>
      <c r="Q376" s="72">
        <v>0</v>
      </c>
      <c r="R376" s="62">
        <f>IFERROR(U376-F376,"")</f>
        <v>2.8931762499999998</v>
      </c>
      <c r="S376" s="72">
        <f>IFERROR(T376*Assumptions!$C$4,"")</f>
        <v>382.5</v>
      </c>
      <c r="T376" s="72">
        <v>153</v>
      </c>
      <c r="U376" s="62">
        <f>IFERROR(S376*Assumptions!$C$5,"")+IFERROR(V376*Assumptions!$C$8*Assumptions!$C$5,"")</f>
        <v>18.093176249999999</v>
      </c>
      <c r="V376" s="72">
        <v>658525</v>
      </c>
      <c r="W376" s="72">
        <f>IFERROR(ROUND(T376*(1+Assumptions!$C$7)^5,0),"")</f>
        <v>467</v>
      </c>
      <c r="X376" s="62">
        <f>IFERROR(ROUND(W376*Assumptions!$C$4*Assumptions!$C$6,4),"")+IFERROR(ROUND(Y376*Assumptions!$C$8*Assumptions!$C$6,4),"") - F376</f>
        <v>76.836799999999997</v>
      </c>
      <c r="Y376" s="62">
        <f>IFERROR(ROUND(V376*(1+Assumptions!$C$7)^5,0),"")</f>
        <v>2009659</v>
      </c>
      <c r="Z376" t="s">
        <v>153</v>
      </c>
      <c r="AA376" t="s">
        <v>173</v>
      </c>
      <c r="AB376" s="72">
        <v>24.7</v>
      </c>
      <c r="AC376" s="72">
        <v>31</v>
      </c>
      <c r="AD376">
        <v>0</v>
      </c>
      <c r="AE376" s="99" t="str">
        <f>IF(R376="","",IF(R376&gt;=Control!$D$4,"Y","N"))</f>
        <v>N</v>
      </c>
      <c r="AF376" s="99" t="str">
        <f>IF(S376="","",IF(M376&gt;=Control!$D$5,"Y","N"))</f>
        <v>N</v>
      </c>
      <c r="AG376" s="99" t="str">
        <f>IF(T376="","",IF(AB376&lt;=Control!$D$10,"Y","N"))</f>
        <v>Y</v>
      </c>
      <c r="AI376" s="110" t="str">
        <f>IF(X376="","",IF(X376&gt;=Control!$D$9,"Y","N"))</f>
        <v>Y</v>
      </c>
      <c r="AK376" s="40" t="str">
        <f>IFERROR(INDEX(Assumptions!$D$92:$D$115,MATCH(C376,Assumptions!$B$92:$B$115,0)),"Low")</f>
        <v>Low</v>
      </c>
    </row>
    <row r="377" spans="2:37" x14ac:dyDescent="0.2">
      <c r="B377">
        <v>374</v>
      </c>
      <c r="C377" t="s">
        <v>177</v>
      </c>
      <c r="D377" t="s">
        <v>2224</v>
      </c>
      <c r="E377" s="62">
        <f>SUM(G377:I377)</f>
        <v>1</v>
      </c>
      <c r="F377" s="71">
        <f>SUMIFS('CBG Plants'!N:N,'CBG Plants'!F:F,D377,'CBG Plants'!L:L,"Completed")
+SUMIFS('CBG Plants'!N:N,'CBG Plants'!F:F,D377,'CBG Plants'!L:L,"Functional")+SUMIFS('CBG Plants'!N:N,'CBG Plants'!F:F,D377,'CBG Plants'!L:L,"Under Construction")+SUMIFS('CBG Plants'!N:N,'CBG Plants'!F:F,D377,'CBG Plants'!L:L,"Yet to start construction")</f>
        <v>0.5</v>
      </c>
      <c r="G377" s="62">
        <f>COUNTIFS('CBG Plants'!F:F,D377,'CBG Plants'!L:L,"Completed")
+COUNTIFS('CBG Plants'!F:F,D377,'CBG Plants'!L:L,"Functional")</f>
        <v>1</v>
      </c>
      <c r="H377" s="62">
        <f>COUNTIFS('CBG Plants'!F:F,D377,'CBG Plants'!L:L,"Under Construction")</f>
        <v>0</v>
      </c>
      <c r="I377" s="62">
        <f>COUNTIFS('CBG Plants'!F:F,D377,'CBG Plants'!L:L,"Yet to start construction")</f>
        <v>0</v>
      </c>
      <c r="J377" t="s">
        <v>3135</v>
      </c>
      <c r="M377" s="72">
        <f t="shared" si="10"/>
        <v>8.8049999999999997</v>
      </c>
      <c r="N377" s="72">
        <f t="shared" si="11"/>
        <v>14.28</v>
      </c>
      <c r="O377" s="72">
        <v>0</v>
      </c>
      <c r="P377" s="72">
        <v>14.28</v>
      </c>
      <c r="Q377" s="72">
        <v>0</v>
      </c>
      <c r="R377" s="62">
        <f>IFERROR(U377-F377,"")</f>
        <v>0.22145424999999996</v>
      </c>
      <c r="S377" s="72">
        <f>IFERROR(T377*Assumptions!$C$4,"")</f>
        <v>20</v>
      </c>
      <c r="T377" s="72">
        <v>8</v>
      </c>
      <c r="U377" s="62">
        <f>IFERROR(S377*Assumptions!$C$5,"")+IFERROR(V377*Assumptions!$C$8*Assumptions!$C$5,"")</f>
        <v>0.72145424999999996</v>
      </c>
      <c r="V377" s="72">
        <v>12085</v>
      </c>
      <c r="W377" s="72">
        <f>IFERROR(ROUND(T377*(1+Assumptions!$C$7)^5,0),"")</f>
        <v>24</v>
      </c>
      <c r="X377" s="62">
        <f>IFERROR(ROUND(W377*Assumptions!$C$4*Assumptions!$C$6,4),"")+IFERROR(ROUND(Y377*Assumptions!$C$8*Assumptions!$C$6,4),"") - F377</f>
        <v>3.1177000000000001</v>
      </c>
      <c r="Y377" s="62">
        <f>IFERROR(ROUND(V377*(1+Assumptions!$C$7)^5,0),"")</f>
        <v>36880</v>
      </c>
      <c r="Z377" t="s">
        <v>164</v>
      </c>
      <c r="AA377" t="s">
        <v>178</v>
      </c>
      <c r="AB377" s="72">
        <v>102.8</v>
      </c>
      <c r="AC377" s="72">
        <v>16</v>
      </c>
      <c r="AD377">
        <v>15</v>
      </c>
      <c r="AE377" s="99" t="str">
        <f>IF(R377="","",IF(R377&gt;=Control!$D$4,"Y","N"))</f>
        <v>N</v>
      </c>
      <c r="AF377" s="99" t="str">
        <f>IF(S377="","",IF(M377&gt;=Control!$D$5,"Y","N"))</f>
        <v>N</v>
      </c>
      <c r="AG377" s="99" t="str">
        <f>IF(T377="","",IF(AB377&lt;=Control!$D$10,"Y","N"))</f>
        <v>Y</v>
      </c>
      <c r="AI377" s="110" t="str">
        <f>IF(X377="","",IF(X377&gt;=Control!$D$9,"Y","N"))</f>
        <v>N</v>
      </c>
      <c r="AK377" s="40" t="str">
        <f>IFERROR(INDEX(Assumptions!$D$92:$D$115,MATCH(C377,Assumptions!$B$92:$B$115,0)),"Low")</f>
        <v>Low</v>
      </c>
    </row>
    <row r="378" spans="2:37" x14ac:dyDescent="0.2">
      <c r="B378">
        <v>375</v>
      </c>
      <c r="C378" t="s">
        <v>177</v>
      </c>
      <c r="D378" t="s">
        <v>2225</v>
      </c>
      <c r="E378" s="62">
        <f>SUM(G378:I378)</f>
        <v>0</v>
      </c>
      <c r="F378" s="71">
        <f>SUMIFS('CBG Plants'!N:N,'CBG Plants'!F:F,D378,'CBG Plants'!L:L,"Completed")
+SUMIFS('CBG Plants'!N:N,'CBG Plants'!F:F,D378,'CBG Plants'!L:L,"Functional")+SUMIFS('CBG Plants'!N:N,'CBG Plants'!F:F,D378,'CBG Plants'!L:L,"Under Construction")+SUMIFS('CBG Plants'!N:N,'CBG Plants'!F:F,D378,'CBG Plants'!L:L,"Yet to start construction")</f>
        <v>0</v>
      </c>
      <c r="G378" s="62">
        <f>COUNTIFS('CBG Plants'!F:F,D378,'CBG Plants'!L:L,"Completed")
+COUNTIFS('CBG Plants'!F:F,D378,'CBG Plants'!L:L,"Functional")</f>
        <v>0</v>
      </c>
      <c r="H378" s="62">
        <f>COUNTIFS('CBG Plants'!F:F,D378,'CBG Plants'!L:L,"Under Construction")</f>
        <v>0</v>
      </c>
      <c r="I378" s="62">
        <f>COUNTIFS('CBG Plants'!F:F,D378,'CBG Plants'!L:L,"Yet to start construction")</f>
        <v>0</v>
      </c>
      <c r="J378" t="s">
        <v>3135</v>
      </c>
      <c r="M378" s="72">
        <f t="shared" si="10"/>
        <v>12.584999999999999</v>
      </c>
      <c r="N378" s="72">
        <f t="shared" si="11"/>
        <v>18.059999999999999</v>
      </c>
      <c r="O378" s="72">
        <v>0</v>
      </c>
      <c r="P378" s="72">
        <v>18.059999999999999</v>
      </c>
      <c r="Q378" s="72">
        <v>0</v>
      </c>
      <c r="R378" s="62">
        <f>IFERROR(U378-F378,"")</f>
        <v>0.68639984999999992</v>
      </c>
      <c r="S378" s="72">
        <f>IFERROR(T378*Assumptions!$C$4,"")</f>
        <v>20</v>
      </c>
      <c r="T378" s="72">
        <v>8</v>
      </c>
      <c r="U378" s="62">
        <f>IFERROR(S378*Assumptions!$C$5,"")+IFERROR(V378*Assumptions!$C$8*Assumptions!$C$5,"")</f>
        <v>0.68639984999999992</v>
      </c>
      <c r="V378" s="72">
        <v>8597</v>
      </c>
      <c r="W378" s="72">
        <f>IFERROR(ROUND(T378*(1+Assumptions!$C$7)^5,0),"")</f>
        <v>24</v>
      </c>
      <c r="X378" s="62">
        <f>IFERROR(ROUND(W378*Assumptions!$C$4*Assumptions!$C$6,4),"")+IFERROR(ROUND(Y378*Assumptions!$C$8*Assumptions!$C$6,4),"") - F378</f>
        <v>3.4394999999999998</v>
      </c>
      <c r="Y378" s="62">
        <f>IFERROR(ROUND(V378*(1+Assumptions!$C$7)^5,0),"")</f>
        <v>26236</v>
      </c>
      <c r="Z378" t="s">
        <v>164</v>
      </c>
      <c r="AA378" t="s">
        <v>178</v>
      </c>
      <c r="AB378" s="72">
        <v>105.9</v>
      </c>
      <c r="AC378" s="72">
        <v>16</v>
      </c>
      <c r="AD378">
        <v>15</v>
      </c>
      <c r="AE378" s="99" t="str">
        <f>IF(R378="","",IF(R378&gt;=Control!$D$4,"Y","N"))</f>
        <v>N</v>
      </c>
      <c r="AF378" s="99" t="str">
        <f>IF(S378="","",IF(M378&gt;=Control!$D$5,"Y","N"))</f>
        <v>N</v>
      </c>
      <c r="AG378" s="99" t="str">
        <f>IF(T378="","",IF(AB378&lt;=Control!$D$10,"Y","N"))</f>
        <v>Y</v>
      </c>
      <c r="AI378" s="110" t="str">
        <f>IF(X378="","",IF(X378&gt;=Control!$D$9,"Y","N"))</f>
        <v>N</v>
      </c>
      <c r="AK378" s="40" t="str">
        <f>IFERROR(INDEX(Assumptions!$D$92:$D$115,MATCH(C378,Assumptions!$B$92:$B$115,0)),"Low")</f>
        <v>Low</v>
      </c>
    </row>
    <row r="379" spans="2:37" x14ac:dyDescent="0.2">
      <c r="B379">
        <v>376</v>
      </c>
      <c r="C379" t="s">
        <v>179</v>
      </c>
      <c r="D379" t="s">
        <v>2206</v>
      </c>
      <c r="E379" s="62">
        <f>SUM(G379:I379)</f>
        <v>4</v>
      </c>
      <c r="F379" s="71">
        <f>SUMIFS('CBG Plants'!N:N,'CBG Plants'!F:F,D379,'CBG Plants'!L:L,"Completed")
+SUMIFS('CBG Plants'!N:N,'CBG Plants'!F:F,D379,'CBG Plants'!L:L,"Functional")+SUMIFS('CBG Plants'!N:N,'CBG Plants'!F:F,D379,'CBG Plants'!L:L,"Under Construction")+SUMIFS('CBG Plants'!N:N,'CBG Plants'!F:F,D379,'CBG Plants'!L:L,"Yet to start construction")</f>
        <v>34.65</v>
      </c>
      <c r="G379" s="62">
        <f>COUNTIFS('CBG Plants'!F:F,D379,'CBG Plants'!L:L,"Completed")
+COUNTIFS('CBG Plants'!F:F,D379,'CBG Plants'!L:L,"Functional")</f>
        <v>0</v>
      </c>
      <c r="H379" s="62">
        <f>COUNTIFS('CBG Plants'!F:F,D379,'CBG Plants'!L:L,"Under Construction")</f>
        <v>0</v>
      </c>
      <c r="I379" s="62">
        <f>COUNTIFS('CBG Plants'!F:F,D379,'CBG Plants'!L:L,"Yet to start construction")</f>
        <v>4</v>
      </c>
      <c r="M379" s="72">
        <f t="shared" si="10"/>
        <v>53.07</v>
      </c>
      <c r="N379" s="72">
        <f t="shared" si="11"/>
        <v>53.07</v>
      </c>
      <c r="O379" s="72">
        <v>27.45</v>
      </c>
      <c r="P379" s="72">
        <v>0.42</v>
      </c>
      <c r="Q379" s="72">
        <v>25.2</v>
      </c>
      <c r="R379" s="62">
        <f>IFERROR(U379-F379,"")</f>
        <v>-34.226739899999998</v>
      </c>
      <c r="S379" s="72">
        <f>IFERROR(T379*Assumptions!$C$4,"")</f>
        <v>12.5</v>
      </c>
      <c r="T379" s="72">
        <v>5</v>
      </c>
      <c r="U379" s="62">
        <f>IFERROR(S379*Assumptions!$C$5,"")+IFERROR(V379*Assumptions!$C$8*Assumptions!$C$5,"")</f>
        <v>0.42326010000000003</v>
      </c>
      <c r="V379" s="72">
        <v>4802</v>
      </c>
      <c r="W379" s="72">
        <f>IFERROR(ROUND(T379*(1+Assumptions!$C$7)^5,0),"")</f>
        <v>15</v>
      </c>
      <c r="X379" s="62">
        <f>IFERROR(ROUND(W379*Assumptions!$C$4*Assumptions!$C$6,4),"")+IFERROR(ROUND(Y379*Assumptions!$C$8*Assumptions!$C$6,4),"") - F379</f>
        <v>-32.529499999999999</v>
      </c>
      <c r="Y379" s="62">
        <f>IFERROR(ROUND(V379*(1+Assumptions!$C$7)^5,0),"")</f>
        <v>14655</v>
      </c>
      <c r="Z379" t="s">
        <v>153</v>
      </c>
      <c r="AA379" t="s">
        <v>173</v>
      </c>
      <c r="AB379" s="72">
        <v>27.6</v>
      </c>
      <c r="AC379" s="72">
        <v>31</v>
      </c>
      <c r="AD379">
        <v>0</v>
      </c>
      <c r="AE379" s="99" t="str">
        <f>IF(R379="","",IF(R379&gt;=Control!$D$4,"Y","N"))</f>
        <v>N</v>
      </c>
      <c r="AF379" s="99" t="str">
        <f>IF(S379="","",IF(M379&gt;=Control!$D$5,"Y","N"))</f>
        <v>Y</v>
      </c>
      <c r="AG379" s="99" t="str">
        <f>IF(T379="","",IF(AB379&lt;=Control!$D$10,"Y","N"))</f>
        <v>Y</v>
      </c>
      <c r="AI379" s="110" t="str">
        <f>IF(X379="","",IF(X379&gt;=Control!$D$9,"Y","N"))</f>
        <v>N</v>
      </c>
      <c r="AK379" s="40" t="str">
        <f>IFERROR(INDEX(Assumptions!$D$92:$D$115,MATCH(C379,Assumptions!$B$92:$B$115,0)),"Low")</f>
        <v>Low</v>
      </c>
    </row>
    <row r="380" spans="2:37" x14ac:dyDescent="0.2">
      <c r="B380">
        <v>377</v>
      </c>
      <c r="C380" t="s">
        <v>179</v>
      </c>
      <c r="D380" t="s">
        <v>2237</v>
      </c>
      <c r="E380" s="62">
        <f>SUM(G380:I380)</f>
        <v>0</v>
      </c>
      <c r="F380" s="71">
        <f>SUMIFS('CBG Plants'!N:N,'CBG Plants'!F:F,D380,'CBG Plants'!L:L,"Completed")
+SUMIFS('CBG Plants'!N:N,'CBG Plants'!F:F,D380,'CBG Plants'!L:L,"Functional")+SUMIFS('CBG Plants'!N:N,'CBG Plants'!F:F,D380,'CBG Plants'!L:L,"Under Construction")+SUMIFS('CBG Plants'!N:N,'CBG Plants'!F:F,D380,'CBG Plants'!L:L,"Yet to start construction")</f>
        <v>0</v>
      </c>
      <c r="G380" s="62">
        <f>COUNTIFS('CBG Plants'!F:F,D380,'CBG Plants'!L:L,"Completed")
+COUNTIFS('CBG Plants'!F:F,D380,'CBG Plants'!L:L,"Functional")</f>
        <v>0</v>
      </c>
      <c r="H380" s="62">
        <f>COUNTIFS('CBG Plants'!F:F,D380,'CBG Plants'!L:L,"Under Construction")</f>
        <v>0</v>
      </c>
      <c r="I380" s="62">
        <f>COUNTIFS('CBG Plants'!F:F,D380,'CBG Plants'!L:L,"Yet to start construction")</f>
        <v>0</v>
      </c>
      <c r="M380" s="72">
        <f t="shared" si="10"/>
        <v>60.3</v>
      </c>
      <c r="N380" s="72">
        <f t="shared" si="11"/>
        <v>60.3</v>
      </c>
      <c r="O380" s="72">
        <v>16.2</v>
      </c>
      <c r="P380" s="72">
        <v>2.1</v>
      </c>
      <c r="Q380" s="72">
        <v>42</v>
      </c>
      <c r="R380" s="62">
        <f>IFERROR(U380-F380,"")</f>
        <v>0.15</v>
      </c>
      <c r="S380" s="72">
        <f>IFERROR(T380*Assumptions!$C$4,"")</f>
        <v>5</v>
      </c>
      <c r="T380" s="72">
        <v>2</v>
      </c>
      <c r="U380" s="62">
        <f>IFERROR(S380*Assumptions!$C$5,"")+IFERROR(V380*Assumptions!$C$8*Assumptions!$C$5,"")</f>
        <v>0.15</v>
      </c>
      <c r="V380" s="72">
        <v>0</v>
      </c>
      <c r="W380" s="72">
        <f>IFERROR(ROUND(T380*(1+Assumptions!$C$7)^5,0),"")</f>
        <v>6</v>
      </c>
      <c r="X380" s="62">
        <f>IFERROR(ROUND(W380*Assumptions!$C$4*Assumptions!$C$6,4),"")+IFERROR(ROUND(Y380*Assumptions!$C$8*Assumptions!$C$6,4),"") - F380</f>
        <v>0.75</v>
      </c>
      <c r="Y380" s="62">
        <f>IFERROR(ROUND(V380*(1+Assumptions!$C$7)^5,0),"")</f>
        <v>0</v>
      </c>
      <c r="Z380" t="s">
        <v>153</v>
      </c>
      <c r="AA380" t="s">
        <v>173</v>
      </c>
      <c r="AB380" s="72">
        <v>143.19999999999999</v>
      </c>
      <c r="AC380" s="72">
        <v>31</v>
      </c>
      <c r="AD380">
        <v>0</v>
      </c>
      <c r="AE380" s="99" t="str">
        <f>IF(R380="","",IF(R380&gt;=Control!$D$4,"Y","N"))</f>
        <v>N</v>
      </c>
      <c r="AF380" s="99" t="str">
        <f>IF(S380="","",IF(M380&gt;=Control!$D$5,"Y","N"))</f>
        <v>Y</v>
      </c>
      <c r="AG380" s="99" t="str">
        <f>IF(T380="","",IF(AB380&lt;=Control!$D$10,"Y","N"))</f>
        <v>Y</v>
      </c>
      <c r="AI380" s="110" t="str">
        <f>IF(X380="","",IF(X380&gt;=Control!$D$9,"Y","N"))</f>
        <v>N</v>
      </c>
      <c r="AK380" s="40" t="str">
        <f>IFERROR(INDEX(Assumptions!$D$92:$D$115,MATCH(C380,Assumptions!$B$92:$B$115,0)),"Low")</f>
        <v>Low</v>
      </c>
    </row>
    <row r="381" spans="2:37" x14ac:dyDescent="0.2">
      <c r="B381">
        <v>378</v>
      </c>
      <c r="C381" t="s">
        <v>179</v>
      </c>
      <c r="D381" t="s">
        <v>2004</v>
      </c>
      <c r="E381" s="62">
        <f>SUM(G381:I381)</f>
        <v>0</v>
      </c>
      <c r="F381" s="71">
        <f>SUMIFS('CBG Plants'!N:N,'CBG Plants'!F:F,D381,'CBG Plants'!L:L,"Completed")
+SUMIFS('CBG Plants'!N:N,'CBG Plants'!F:F,D381,'CBG Plants'!L:L,"Functional")+SUMIFS('CBG Plants'!N:N,'CBG Plants'!F:F,D381,'CBG Plants'!L:L,"Under Construction")+SUMIFS('CBG Plants'!N:N,'CBG Plants'!F:F,D381,'CBG Plants'!L:L,"Yet to start construction")</f>
        <v>0</v>
      </c>
      <c r="G381" s="62">
        <f>COUNTIFS('CBG Plants'!F:F,D381,'CBG Plants'!L:L,"Completed")
+COUNTIFS('CBG Plants'!F:F,D381,'CBG Plants'!L:L,"Functional")</f>
        <v>0</v>
      </c>
      <c r="H381" s="62">
        <f>COUNTIFS('CBG Plants'!F:F,D381,'CBG Plants'!L:L,"Under Construction")</f>
        <v>0</v>
      </c>
      <c r="I381" s="62">
        <f>COUNTIFS('CBG Plants'!F:F,D381,'CBG Plants'!L:L,"Yet to start construction")</f>
        <v>0</v>
      </c>
      <c r="M381" s="72">
        <f t="shared" si="10"/>
        <v>56.865000000000002</v>
      </c>
      <c r="N381" s="72">
        <f t="shared" si="11"/>
        <v>56.865000000000002</v>
      </c>
      <c r="O381" s="72">
        <v>19.8</v>
      </c>
      <c r="P381" s="72">
        <v>0.84</v>
      </c>
      <c r="Q381" s="72">
        <v>36.225000000000001</v>
      </c>
      <c r="R381" s="62">
        <f>IFERROR(U381-F381,"")</f>
        <v>0.42326010000000003</v>
      </c>
      <c r="S381" s="72">
        <f>IFERROR(T381*Assumptions!$C$4,"")</f>
        <v>12.5</v>
      </c>
      <c r="T381" s="72">
        <v>5</v>
      </c>
      <c r="U381" s="62">
        <f>IFERROR(S381*Assumptions!$C$5,"")+IFERROR(V381*Assumptions!$C$8*Assumptions!$C$5,"")</f>
        <v>0.42326010000000003</v>
      </c>
      <c r="V381" s="72">
        <v>4802</v>
      </c>
      <c r="W381" s="72">
        <f>IFERROR(ROUND(T381*(1+Assumptions!$C$7)^5,0),"")</f>
        <v>15</v>
      </c>
      <c r="X381" s="62">
        <f>IFERROR(ROUND(W381*Assumptions!$C$4*Assumptions!$C$6,4),"")+IFERROR(ROUND(Y381*Assumptions!$C$8*Assumptions!$C$6,4),"") - F381</f>
        <v>2.1204999999999998</v>
      </c>
      <c r="Y381" s="62">
        <f>IFERROR(ROUND(V381*(1+Assumptions!$C$7)^5,0),"")</f>
        <v>14655</v>
      </c>
      <c r="Z381" t="s">
        <v>153</v>
      </c>
      <c r="AA381" t="s">
        <v>173</v>
      </c>
      <c r="AB381" s="72">
        <v>34.9</v>
      </c>
      <c r="AC381" s="72">
        <v>31</v>
      </c>
      <c r="AD381">
        <v>0</v>
      </c>
      <c r="AE381" s="99" t="str">
        <f>IF(R381="","",IF(R381&gt;=Control!$D$4,"Y","N"))</f>
        <v>N</v>
      </c>
      <c r="AF381" s="99" t="str">
        <f>IF(S381="","",IF(M381&gt;=Control!$D$5,"Y","N"))</f>
        <v>Y</v>
      </c>
      <c r="AG381" s="99" t="str">
        <f>IF(T381="","",IF(AB381&lt;=Control!$D$10,"Y","N"))</f>
        <v>Y</v>
      </c>
      <c r="AI381" s="110" t="str">
        <f>IF(X381="","",IF(X381&gt;=Control!$D$9,"Y","N"))</f>
        <v>N</v>
      </c>
      <c r="AK381" s="40" t="str">
        <f>IFERROR(INDEX(Assumptions!$D$92:$D$115,MATCH(C381,Assumptions!$B$92:$B$115,0)),"Low")</f>
        <v>Low</v>
      </c>
    </row>
    <row r="382" spans="2:37" x14ac:dyDescent="0.2">
      <c r="B382">
        <v>379</v>
      </c>
      <c r="C382" t="s">
        <v>179</v>
      </c>
      <c r="D382" t="s">
        <v>2236</v>
      </c>
      <c r="E382" s="62">
        <f>SUM(G382:I382)</f>
        <v>0</v>
      </c>
      <c r="F382" s="71">
        <f>SUMIFS('CBG Plants'!N:N,'CBG Plants'!F:F,D382,'CBG Plants'!L:L,"Completed")
+SUMIFS('CBG Plants'!N:N,'CBG Plants'!F:F,D382,'CBG Plants'!L:L,"Functional")+SUMIFS('CBG Plants'!N:N,'CBG Plants'!F:F,D382,'CBG Plants'!L:L,"Under Construction")+SUMIFS('CBG Plants'!N:N,'CBG Plants'!F:F,D382,'CBG Plants'!L:L,"Yet to start construction")</f>
        <v>0</v>
      </c>
      <c r="G382" s="62">
        <f>COUNTIFS('CBG Plants'!F:F,D382,'CBG Plants'!L:L,"Completed")
+COUNTIFS('CBG Plants'!F:F,D382,'CBG Plants'!L:L,"Functional")</f>
        <v>0</v>
      </c>
      <c r="H382" s="62">
        <f>COUNTIFS('CBG Plants'!F:F,D382,'CBG Plants'!L:L,"Under Construction")</f>
        <v>0</v>
      </c>
      <c r="I382" s="62">
        <f>COUNTIFS('CBG Plants'!F:F,D382,'CBG Plants'!L:L,"Yet to start construction")</f>
        <v>0</v>
      </c>
      <c r="M382" s="72">
        <f t="shared" si="10"/>
        <v>151.38</v>
      </c>
      <c r="N382" s="72">
        <f t="shared" si="11"/>
        <v>151.38</v>
      </c>
      <c r="O382" s="72">
        <v>68.849999999999994</v>
      </c>
      <c r="P382" s="72">
        <v>28.98</v>
      </c>
      <c r="Q382" s="72">
        <v>53.55</v>
      </c>
      <c r="R382" s="62">
        <f>IFERROR(U382-F382,"")</f>
        <v>0.15</v>
      </c>
      <c r="S382" s="72">
        <f>IFERROR(T382*Assumptions!$C$4,"")</f>
        <v>5</v>
      </c>
      <c r="T382" s="72">
        <v>2</v>
      </c>
      <c r="U382" s="62">
        <f>IFERROR(S382*Assumptions!$C$5,"")+IFERROR(V382*Assumptions!$C$8*Assumptions!$C$5,"")</f>
        <v>0.15</v>
      </c>
      <c r="V382" s="72">
        <v>0</v>
      </c>
      <c r="W382" s="72">
        <f>IFERROR(ROUND(T382*(1+Assumptions!$C$7)^5,0),"")</f>
        <v>6</v>
      </c>
      <c r="X382" s="62">
        <f>IFERROR(ROUND(W382*Assumptions!$C$4*Assumptions!$C$6,4),"")+IFERROR(ROUND(Y382*Assumptions!$C$8*Assumptions!$C$6,4),"") - F382</f>
        <v>0.75</v>
      </c>
      <c r="Y382" s="62">
        <f>IFERROR(ROUND(V382*(1+Assumptions!$C$7)^5,0),"")</f>
        <v>0</v>
      </c>
      <c r="Z382" t="s">
        <v>153</v>
      </c>
      <c r="AA382" t="s">
        <v>173</v>
      </c>
      <c r="AB382" s="72">
        <v>80.5</v>
      </c>
      <c r="AC382" s="72">
        <v>31</v>
      </c>
      <c r="AD382">
        <v>0</v>
      </c>
      <c r="AE382" s="99" t="str">
        <f>IF(R382="","",IF(R382&gt;=Control!$D$4,"Y","N"))</f>
        <v>N</v>
      </c>
      <c r="AF382" s="99" t="str">
        <f>IF(S382="","",IF(M382&gt;=Control!$D$5,"Y","N"))</f>
        <v>Y</v>
      </c>
      <c r="AG382" s="99" t="str">
        <f>IF(T382="","",IF(AB382&lt;=Control!$D$10,"Y","N"))</f>
        <v>Y</v>
      </c>
      <c r="AI382" s="110" t="str">
        <f>IF(X382="","",IF(X382&gt;=Control!$D$9,"Y","N"))</f>
        <v>N</v>
      </c>
      <c r="AK382" s="40" t="str">
        <f>IFERROR(INDEX(Assumptions!$D$92:$D$115,MATCH(C382,Assumptions!$B$92:$B$115,0)),"Low")</f>
        <v>Low</v>
      </c>
    </row>
    <row r="383" spans="2:37" x14ac:dyDescent="0.2">
      <c r="B383">
        <v>380</v>
      </c>
      <c r="C383" t="s">
        <v>179</v>
      </c>
      <c r="D383" t="s">
        <v>2234</v>
      </c>
      <c r="E383" s="62">
        <f>SUM(G383:I383)</f>
        <v>0</v>
      </c>
      <c r="F383" s="71">
        <f>SUMIFS('CBG Plants'!N:N,'CBG Plants'!F:F,D383,'CBG Plants'!L:L,"Completed")
+SUMIFS('CBG Plants'!N:N,'CBG Plants'!F:F,D383,'CBG Plants'!L:L,"Functional")+SUMIFS('CBG Plants'!N:N,'CBG Plants'!F:F,D383,'CBG Plants'!L:L,"Under Construction")+SUMIFS('CBG Plants'!N:N,'CBG Plants'!F:F,D383,'CBG Plants'!L:L,"Yet to start construction")</f>
        <v>0</v>
      </c>
      <c r="G383" s="62">
        <f>COUNTIFS('CBG Plants'!F:F,D383,'CBG Plants'!L:L,"Completed")
+COUNTIFS('CBG Plants'!F:F,D383,'CBG Plants'!L:L,"Functional")</f>
        <v>0</v>
      </c>
      <c r="H383" s="62">
        <f>COUNTIFS('CBG Plants'!F:F,D383,'CBG Plants'!L:L,"Under Construction")</f>
        <v>0</v>
      </c>
      <c r="I383" s="62">
        <f>COUNTIFS('CBG Plants'!F:F,D383,'CBG Plants'!L:L,"Yet to start construction")</f>
        <v>0</v>
      </c>
      <c r="M383" s="72">
        <f t="shared" si="10"/>
        <v>0</v>
      </c>
      <c r="N383" s="72">
        <f t="shared" si="11"/>
        <v>0</v>
      </c>
      <c r="O383" s="72">
        <v>0</v>
      </c>
      <c r="P383" s="72">
        <v>0</v>
      </c>
      <c r="Q383" s="72">
        <v>0</v>
      </c>
      <c r="R383" s="62">
        <f>IFERROR(U383-F383,"")</f>
        <v>7.4999999999999997E-2</v>
      </c>
      <c r="S383" s="72">
        <f>IFERROR(T383*Assumptions!$C$4,"")</f>
        <v>2.5</v>
      </c>
      <c r="T383" s="72">
        <v>1</v>
      </c>
      <c r="U383" s="62">
        <f>IFERROR(S383*Assumptions!$C$5,"")+IFERROR(V383*Assumptions!$C$8*Assumptions!$C$5,"")</f>
        <v>7.4999999999999997E-2</v>
      </c>
      <c r="V383" s="72">
        <v>0</v>
      </c>
      <c r="W383" s="72">
        <f>IFERROR(ROUND(T383*(1+Assumptions!$C$7)^5,0),"")</f>
        <v>3</v>
      </c>
      <c r="X383" s="62">
        <f>IFERROR(ROUND(W383*Assumptions!$C$4*Assumptions!$C$6,4),"")+IFERROR(ROUND(Y383*Assumptions!$C$8*Assumptions!$C$6,4),"") - F383</f>
        <v>0.375</v>
      </c>
      <c r="Y383" s="62">
        <f>IFERROR(ROUND(V383*(1+Assumptions!$C$7)^5,0),"")</f>
        <v>0</v>
      </c>
      <c r="Z383" t="s">
        <v>153</v>
      </c>
      <c r="AA383" t="s">
        <v>173</v>
      </c>
      <c r="AB383" s="72">
        <v>193.7</v>
      </c>
      <c r="AC383" s="72">
        <v>31</v>
      </c>
      <c r="AD383">
        <v>0</v>
      </c>
      <c r="AE383" s="99" t="str">
        <f>IF(R383="","",IF(R383&gt;=Control!$D$4,"Y","N"))</f>
        <v>N</v>
      </c>
      <c r="AF383" s="99" t="str">
        <f>IF(S383="","",IF(M383&gt;=Control!$D$5,"Y","N"))</f>
        <v>N</v>
      </c>
      <c r="AG383" s="99" t="str">
        <f>IF(T383="","",IF(AB383&lt;=Control!$D$10,"Y","N"))</f>
        <v>Y</v>
      </c>
      <c r="AI383" s="110" t="str">
        <f>IF(X383="","",IF(X383&gt;=Control!$D$9,"Y","N"))</f>
        <v>N</v>
      </c>
      <c r="AK383" s="40" t="str">
        <f>IFERROR(INDEX(Assumptions!$D$92:$D$115,MATCH(C383,Assumptions!$B$92:$B$115,0)),"Low")</f>
        <v>Low</v>
      </c>
    </row>
    <row r="384" spans="2:37" x14ac:dyDescent="0.2">
      <c r="B384">
        <v>381</v>
      </c>
      <c r="C384" t="s">
        <v>179</v>
      </c>
      <c r="D384" t="s">
        <v>2233</v>
      </c>
      <c r="E384" s="62">
        <f>SUM(G384:I384)</f>
        <v>0</v>
      </c>
      <c r="F384" s="71">
        <f>SUMIFS('CBG Plants'!N:N,'CBG Plants'!F:F,D384,'CBG Plants'!L:L,"Completed")
+SUMIFS('CBG Plants'!N:N,'CBG Plants'!F:F,D384,'CBG Plants'!L:L,"Functional")+SUMIFS('CBG Plants'!N:N,'CBG Plants'!F:F,D384,'CBG Plants'!L:L,"Under Construction")+SUMIFS('CBG Plants'!N:N,'CBG Plants'!F:F,D384,'CBG Plants'!L:L,"Yet to start construction")</f>
        <v>0</v>
      </c>
      <c r="G384" s="62">
        <f>COUNTIFS('CBG Plants'!F:F,D384,'CBG Plants'!L:L,"Completed")
+COUNTIFS('CBG Plants'!F:F,D384,'CBG Plants'!L:L,"Functional")</f>
        <v>0</v>
      </c>
      <c r="H384" s="62">
        <f>COUNTIFS('CBG Plants'!F:F,D384,'CBG Plants'!L:L,"Under Construction")</f>
        <v>0</v>
      </c>
      <c r="I384" s="62">
        <f>COUNTIFS('CBG Plants'!F:F,D384,'CBG Plants'!L:L,"Yet to start construction")</f>
        <v>0</v>
      </c>
      <c r="M384" s="72">
        <f t="shared" si="10"/>
        <v>19.649999999999999</v>
      </c>
      <c r="N384" s="72">
        <f t="shared" si="11"/>
        <v>19.649999999999999</v>
      </c>
      <c r="O384" s="72">
        <v>8.1</v>
      </c>
      <c r="P384" s="72">
        <v>0</v>
      </c>
      <c r="Q384" s="72">
        <v>11.55</v>
      </c>
      <c r="R384" s="62">
        <f>IFERROR(U384-F384,"")</f>
        <v>7.4999999999999997E-2</v>
      </c>
      <c r="S384" s="72">
        <f>IFERROR(T384*Assumptions!$C$4,"")</f>
        <v>2.5</v>
      </c>
      <c r="T384" s="72">
        <v>1</v>
      </c>
      <c r="U384" s="62">
        <f>IFERROR(S384*Assumptions!$C$5,"")+IFERROR(V384*Assumptions!$C$8*Assumptions!$C$5,"")</f>
        <v>7.4999999999999997E-2</v>
      </c>
      <c r="V384" s="72">
        <v>0</v>
      </c>
      <c r="W384" s="72">
        <f>IFERROR(ROUND(T384*(1+Assumptions!$C$7)^5,0),"")</f>
        <v>3</v>
      </c>
      <c r="X384" s="62">
        <f>IFERROR(ROUND(W384*Assumptions!$C$4*Assumptions!$C$6,4),"")+IFERROR(ROUND(Y384*Assumptions!$C$8*Assumptions!$C$6,4),"") - F384</f>
        <v>0.375</v>
      </c>
      <c r="Y384" s="62">
        <f>IFERROR(ROUND(V384*(1+Assumptions!$C$7)^5,0),"")</f>
        <v>0</v>
      </c>
      <c r="Z384" t="s">
        <v>153</v>
      </c>
      <c r="AA384" t="s">
        <v>173</v>
      </c>
      <c r="AB384" s="72">
        <v>113.6</v>
      </c>
      <c r="AC384" s="72">
        <v>31</v>
      </c>
      <c r="AD384">
        <v>0</v>
      </c>
      <c r="AE384" s="99" t="str">
        <f>IF(R384="","",IF(R384&gt;=Control!$D$4,"Y","N"))</f>
        <v>N</v>
      </c>
      <c r="AF384" s="99" t="str">
        <f>IF(S384="","",IF(M384&gt;=Control!$D$5,"Y","N"))</f>
        <v>N</v>
      </c>
      <c r="AG384" s="99" t="str">
        <f>IF(T384="","",IF(AB384&lt;=Control!$D$10,"Y","N"))</f>
        <v>Y</v>
      </c>
      <c r="AI384" s="110" t="str">
        <f>IF(X384="","",IF(X384&gt;=Control!$D$9,"Y","N"))</f>
        <v>N</v>
      </c>
      <c r="AK384" s="40" t="str">
        <f>IFERROR(INDEX(Assumptions!$D$92:$D$115,MATCH(C384,Assumptions!$B$92:$B$115,0)),"Low")</f>
        <v>Low</v>
      </c>
    </row>
    <row r="385" spans="2:37" x14ac:dyDescent="0.2">
      <c r="B385">
        <v>382</v>
      </c>
      <c r="C385" t="s">
        <v>179</v>
      </c>
      <c r="D385" t="s">
        <v>2235</v>
      </c>
      <c r="E385" s="62">
        <f>SUM(G385:I385)</f>
        <v>0</v>
      </c>
      <c r="F385" s="71">
        <f>SUMIFS('CBG Plants'!N:N,'CBG Plants'!F:F,D385,'CBG Plants'!L:L,"Completed")
+SUMIFS('CBG Plants'!N:N,'CBG Plants'!F:F,D385,'CBG Plants'!L:L,"Functional")+SUMIFS('CBG Plants'!N:N,'CBG Plants'!F:F,D385,'CBG Plants'!L:L,"Under Construction")+SUMIFS('CBG Plants'!N:N,'CBG Plants'!F:F,D385,'CBG Plants'!L:L,"Yet to start construction")</f>
        <v>0</v>
      </c>
      <c r="G385" s="62">
        <f>COUNTIFS('CBG Plants'!F:F,D385,'CBG Plants'!L:L,"Completed")
+COUNTIFS('CBG Plants'!F:F,D385,'CBG Plants'!L:L,"Functional")</f>
        <v>0</v>
      </c>
      <c r="H385" s="62">
        <f>COUNTIFS('CBG Plants'!F:F,D385,'CBG Plants'!L:L,"Under Construction")</f>
        <v>0</v>
      </c>
      <c r="I385" s="62">
        <f>COUNTIFS('CBG Plants'!F:F,D385,'CBG Plants'!L:L,"Yet to start construction")</f>
        <v>0</v>
      </c>
      <c r="M385" s="72">
        <f t="shared" si="10"/>
        <v>0</v>
      </c>
      <c r="N385" s="72">
        <f t="shared" si="11"/>
        <v>0</v>
      </c>
      <c r="O385" s="72">
        <v>0</v>
      </c>
      <c r="P385" s="72">
        <v>0</v>
      </c>
      <c r="Q385" s="72">
        <v>0</v>
      </c>
      <c r="R385" s="62">
        <f>IFERROR(U385-F385,"")</f>
        <v>7.4999999999999997E-2</v>
      </c>
      <c r="S385" s="72">
        <f>IFERROR(T385*Assumptions!$C$4,"")</f>
        <v>2.5</v>
      </c>
      <c r="T385" s="72">
        <v>1</v>
      </c>
      <c r="U385" s="62">
        <f>IFERROR(S385*Assumptions!$C$5,"")+IFERROR(V385*Assumptions!$C$8*Assumptions!$C$5,"")</f>
        <v>7.4999999999999997E-2</v>
      </c>
      <c r="V385" s="72">
        <v>0</v>
      </c>
      <c r="W385" s="72">
        <f>IFERROR(ROUND(T385*(1+Assumptions!$C$7)^5,0),"")</f>
        <v>3</v>
      </c>
      <c r="X385" s="62">
        <f>IFERROR(ROUND(W385*Assumptions!$C$4*Assumptions!$C$6,4),"")+IFERROR(ROUND(Y385*Assumptions!$C$8*Assumptions!$C$6,4),"") - F385</f>
        <v>0.375</v>
      </c>
      <c r="Y385" s="62">
        <f>IFERROR(ROUND(V385*(1+Assumptions!$C$7)^5,0),"")</f>
        <v>0</v>
      </c>
      <c r="Z385" t="s">
        <v>153</v>
      </c>
      <c r="AA385" t="s">
        <v>173</v>
      </c>
      <c r="AB385" s="72">
        <v>169.4</v>
      </c>
      <c r="AC385" s="72">
        <v>31</v>
      </c>
      <c r="AD385">
        <v>0</v>
      </c>
      <c r="AE385" s="99" t="str">
        <f>IF(R385="","",IF(R385&gt;=Control!$D$4,"Y","N"))</f>
        <v>N</v>
      </c>
      <c r="AF385" s="99" t="str">
        <f>IF(S385="","",IF(M385&gt;=Control!$D$5,"Y","N"))</f>
        <v>N</v>
      </c>
      <c r="AG385" s="99" t="str">
        <f>IF(T385="","",IF(AB385&lt;=Control!$D$10,"Y","N"))</f>
        <v>Y</v>
      </c>
      <c r="AI385" s="110" t="str">
        <f>IF(X385="","",IF(X385&gt;=Control!$D$9,"Y","N"))</f>
        <v>N</v>
      </c>
      <c r="AK385" s="40" t="str">
        <f>IFERROR(INDEX(Assumptions!$D$92:$D$115,MATCH(C385,Assumptions!$B$92:$B$115,0)),"Low")</f>
        <v>Low</v>
      </c>
    </row>
    <row r="386" spans="2:37" x14ac:dyDescent="0.2">
      <c r="B386">
        <v>383</v>
      </c>
      <c r="C386" t="s">
        <v>179</v>
      </c>
      <c r="D386" t="s">
        <v>2231</v>
      </c>
      <c r="E386" s="62">
        <f>SUM(G386:I386)</f>
        <v>0</v>
      </c>
      <c r="F386" s="71">
        <f>SUMIFS('CBG Plants'!N:N,'CBG Plants'!F:F,D386,'CBG Plants'!L:L,"Completed")
+SUMIFS('CBG Plants'!N:N,'CBG Plants'!F:F,D386,'CBG Plants'!L:L,"Functional")+SUMIFS('CBG Plants'!N:N,'CBG Plants'!F:F,D386,'CBG Plants'!L:L,"Under Construction")+SUMIFS('CBG Plants'!N:N,'CBG Plants'!F:F,D386,'CBG Plants'!L:L,"Yet to start construction")</f>
        <v>0</v>
      </c>
      <c r="G386" s="62">
        <f>COUNTIFS('CBG Plants'!F:F,D386,'CBG Plants'!L:L,"Completed")
+COUNTIFS('CBG Plants'!F:F,D386,'CBG Plants'!L:L,"Functional")</f>
        <v>0</v>
      </c>
      <c r="H386" s="62">
        <f>COUNTIFS('CBG Plants'!F:F,D386,'CBG Plants'!L:L,"Under Construction")</f>
        <v>0</v>
      </c>
      <c r="I386" s="62">
        <f>COUNTIFS('CBG Plants'!F:F,D386,'CBG Plants'!L:L,"Yet to start construction")</f>
        <v>0</v>
      </c>
      <c r="M386" s="72">
        <f t="shared" si="10"/>
        <v>142.815</v>
      </c>
      <c r="N386" s="72">
        <f t="shared" si="11"/>
        <v>142.815</v>
      </c>
      <c r="O386" s="72">
        <v>58.5</v>
      </c>
      <c r="P386" s="72">
        <v>13.44</v>
      </c>
      <c r="Q386" s="72">
        <v>70.875</v>
      </c>
      <c r="R386" s="62">
        <f>IFERROR(U386-F386,"")</f>
        <v>7.4999999999999997E-2</v>
      </c>
      <c r="S386" s="72">
        <f>IFERROR(T386*Assumptions!$C$4,"")</f>
        <v>2.5</v>
      </c>
      <c r="T386" s="72">
        <v>1</v>
      </c>
      <c r="U386" s="62">
        <f>IFERROR(S386*Assumptions!$C$5,"")+IFERROR(V386*Assumptions!$C$8*Assumptions!$C$5,"")</f>
        <v>7.4999999999999997E-2</v>
      </c>
      <c r="V386" s="72">
        <v>0</v>
      </c>
      <c r="W386" s="72">
        <f>IFERROR(ROUND(T386*(1+Assumptions!$C$7)^5,0),"")</f>
        <v>3</v>
      </c>
      <c r="X386" s="62">
        <f>IFERROR(ROUND(W386*Assumptions!$C$4*Assumptions!$C$6,4),"")+IFERROR(ROUND(Y386*Assumptions!$C$8*Assumptions!$C$6,4),"") - F386</f>
        <v>0.375</v>
      </c>
      <c r="Y386" s="62">
        <f>IFERROR(ROUND(V386*(1+Assumptions!$C$7)^5,0),"")</f>
        <v>0</v>
      </c>
      <c r="Z386" t="s">
        <v>153</v>
      </c>
      <c r="AA386" t="s">
        <v>173</v>
      </c>
      <c r="AB386" s="72">
        <v>65.7</v>
      </c>
      <c r="AC386" s="72">
        <v>31</v>
      </c>
      <c r="AD386">
        <v>0</v>
      </c>
      <c r="AE386" s="99" t="str">
        <f>IF(R386="","",IF(R386&gt;=Control!$D$4,"Y","N"))</f>
        <v>N</v>
      </c>
      <c r="AF386" s="99" t="str">
        <f>IF(S386="","",IF(M386&gt;=Control!$D$5,"Y","N"))</f>
        <v>Y</v>
      </c>
      <c r="AG386" s="99" t="str">
        <f>IF(T386="","",IF(AB386&lt;=Control!$D$10,"Y","N"))</f>
        <v>Y</v>
      </c>
      <c r="AI386" s="110" t="str">
        <f>IF(X386="","",IF(X386&gt;=Control!$D$9,"Y","N"))</f>
        <v>N</v>
      </c>
      <c r="AK386" s="40" t="str">
        <f>IFERROR(INDEX(Assumptions!$D$92:$D$115,MATCH(C386,Assumptions!$B$92:$B$115,0)),"Low")</f>
        <v>Low</v>
      </c>
    </row>
    <row r="387" spans="2:37" x14ac:dyDescent="0.2">
      <c r="B387">
        <v>384</v>
      </c>
      <c r="C387" t="s">
        <v>179</v>
      </c>
      <c r="D387" t="s">
        <v>2228</v>
      </c>
      <c r="E387" s="62">
        <f>SUM(G387:I387)</f>
        <v>0</v>
      </c>
      <c r="F387" s="71">
        <f>SUMIFS('CBG Plants'!N:N,'CBG Plants'!F:F,D387,'CBG Plants'!L:L,"Completed")
+SUMIFS('CBG Plants'!N:N,'CBG Plants'!F:F,D387,'CBG Plants'!L:L,"Functional")+SUMIFS('CBG Plants'!N:N,'CBG Plants'!F:F,D387,'CBG Plants'!L:L,"Under Construction")+SUMIFS('CBG Plants'!N:N,'CBG Plants'!F:F,D387,'CBG Plants'!L:L,"Yet to start construction")</f>
        <v>0</v>
      </c>
      <c r="G387" s="62">
        <f>COUNTIFS('CBG Plants'!F:F,D387,'CBG Plants'!L:L,"Completed")
+COUNTIFS('CBG Plants'!F:F,D387,'CBG Plants'!L:L,"Functional")</f>
        <v>0</v>
      </c>
      <c r="H387" s="62">
        <f>COUNTIFS('CBG Plants'!F:F,D387,'CBG Plants'!L:L,"Under Construction")</f>
        <v>0</v>
      </c>
      <c r="I387" s="62">
        <f>COUNTIFS('CBG Plants'!F:F,D387,'CBG Plants'!L:L,"Yet to start construction")</f>
        <v>0</v>
      </c>
      <c r="M387" s="72">
        <f t="shared" si="10"/>
        <v>14.399999999999999</v>
      </c>
      <c r="N387" s="72">
        <f t="shared" si="11"/>
        <v>14.399999999999999</v>
      </c>
      <c r="O387" s="72">
        <v>4.95</v>
      </c>
      <c r="P387" s="72">
        <v>0</v>
      </c>
      <c r="Q387" s="72">
        <v>9.4499999999999993</v>
      </c>
      <c r="R387" s="62">
        <f>IFERROR(U387-F387,"")</f>
        <v>0.22666829999999999</v>
      </c>
      <c r="S387" s="72">
        <f>IFERROR(T387*Assumptions!$C$4,"")</f>
        <v>7.5</v>
      </c>
      <c r="T387" s="72">
        <v>3</v>
      </c>
      <c r="U387" s="62">
        <f>IFERROR(S387*Assumptions!$C$5,"")+IFERROR(V387*Assumptions!$C$8*Assumptions!$C$5,"")</f>
        <v>0.22666829999999999</v>
      </c>
      <c r="V387" s="72">
        <v>166</v>
      </c>
      <c r="W387" s="72">
        <f>IFERROR(ROUND(T387*(1+Assumptions!$C$7)^5,0),"")</f>
        <v>9</v>
      </c>
      <c r="X387" s="62">
        <f>IFERROR(ROUND(W387*Assumptions!$C$4*Assumptions!$C$6,4),"")+IFERROR(ROUND(Y387*Assumptions!$C$8*Assumptions!$C$6,4),"") - F387</f>
        <v>1.1335</v>
      </c>
      <c r="Y387" s="62">
        <f>IFERROR(ROUND(V387*(1+Assumptions!$C$7)^5,0),"")</f>
        <v>507</v>
      </c>
      <c r="Z387" t="s">
        <v>153</v>
      </c>
      <c r="AA387" t="s">
        <v>173</v>
      </c>
      <c r="AB387" s="72">
        <v>111.8</v>
      </c>
      <c r="AC387" s="72">
        <v>31</v>
      </c>
      <c r="AD387">
        <v>0</v>
      </c>
      <c r="AE387" s="99" t="str">
        <f>IF(R387="","",IF(R387&gt;=Control!$D$4,"Y","N"))</f>
        <v>N</v>
      </c>
      <c r="AF387" s="99" t="str">
        <f>IF(S387="","",IF(M387&gt;=Control!$D$5,"Y","N"))</f>
        <v>N</v>
      </c>
      <c r="AG387" s="99" t="str">
        <f>IF(T387="","",IF(AB387&lt;=Control!$D$10,"Y","N"))</f>
        <v>Y</v>
      </c>
      <c r="AI387" s="110" t="str">
        <f>IF(X387="","",IF(X387&gt;=Control!$D$9,"Y","N"))</f>
        <v>N</v>
      </c>
      <c r="AK387" s="40" t="str">
        <f>IFERROR(INDEX(Assumptions!$D$92:$D$115,MATCH(C387,Assumptions!$B$92:$B$115,0)),"Low")</f>
        <v>Low</v>
      </c>
    </row>
    <row r="388" spans="2:37" x14ac:dyDescent="0.2">
      <c r="B388">
        <v>385</v>
      </c>
      <c r="C388" t="s">
        <v>179</v>
      </c>
      <c r="D388" t="s">
        <v>2226</v>
      </c>
      <c r="E388" s="62">
        <f>SUM(G388:I388)</f>
        <v>0</v>
      </c>
      <c r="F388" s="71">
        <f>SUMIFS('CBG Plants'!N:N,'CBG Plants'!F:F,D388,'CBG Plants'!L:L,"Completed")
+SUMIFS('CBG Plants'!N:N,'CBG Plants'!F:F,D388,'CBG Plants'!L:L,"Functional")+SUMIFS('CBG Plants'!N:N,'CBG Plants'!F:F,D388,'CBG Plants'!L:L,"Under Construction")+SUMIFS('CBG Plants'!N:N,'CBG Plants'!F:F,D388,'CBG Plants'!L:L,"Yet to start construction")</f>
        <v>0</v>
      </c>
      <c r="G388" s="62">
        <f>COUNTIFS('CBG Plants'!F:F,D388,'CBG Plants'!L:L,"Completed")
+COUNTIFS('CBG Plants'!F:F,D388,'CBG Plants'!L:L,"Functional")</f>
        <v>0</v>
      </c>
      <c r="H388" s="62">
        <f>COUNTIFS('CBG Plants'!F:F,D388,'CBG Plants'!L:L,"Under Construction")</f>
        <v>0</v>
      </c>
      <c r="I388" s="62">
        <f>COUNTIFS('CBG Plants'!F:F,D388,'CBG Plants'!L:L,"Yet to start construction")</f>
        <v>0</v>
      </c>
      <c r="M388" s="72">
        <f t="shared" ref="M388:M451" si="12">IFERROR(N388-(AD388*365/1000),"")</f>
        <v>64.424999999999997</v>
      </c>
      <c r="N388" s="72">
        <f t="shared" ref="N388:N451" si="13">SUM(O388:Q388)</f>
        <v>64.424999999999997</v>
      </c>
      <c r="O388" s="72">
        <v>26.1</v>
      </c>
      <c r="P388" s="72">
        <v>8.4</v>
      </c>
      <c r="Q388" s="72">
        <v>29.925000000000001</v>
      </c>
      <c r="R388" s="62">
        <f>IFERROR(U388-F388,"")</f>
        <v>0.22666829999999999</v>
      </c>
      <c r="S388" s="72">
        <f>IFERROR(T388*Assumptions!$C$4,"")</f>
        <v>7.5</v>
      </c>
      <c r="T388" s="72">
        <v>3</v>
      </c>
      <c r="U388" s="62">
        <f>IFERROR(S388*Assumptions!$C$5,"")+IFERROR(V388*Assumptions!$C$8*Assumptions!$C$5,"")</f>
        <v>0.22666829999999999</v>
      </c>
      <c r="V388" s="72">
        <v>166</v>
      </c>
      <c r="W388" s="72">
        <f>IFERROR(ROUND(T388*(1+Assumptions!$C$7)^5,0),"")</f>
        <v>9</v>
      </c>
      <c r="X388" s="62">
        <f>IFERROR(ROUND(W388*Assumptions!$C$4*Assumptions!$C$6,4),"")+IFERROR(ROUND(Y388*Assumptions!$C$8*Assumptions!$C$6,4),"") - F388</f>
        <v>1.1335</v>
      </c>
      <c r="Y388" s="62">
        <f>IFERROR(ROUND(V388*(1+Assumptions!$C$7)^5,0),"")</f>
        <v>507</v>
      </c>
      <c r="Z388" t="s">
        <v>153</v>
      </c>
      <c r="AA388" t="s">
        <v>173</v>
      </c>
      <c r="AB388" s="72">
        <v>78.900000000000006</v>
      </c>
      <c r="AC388" s="72">
        <v>31</v>
      </c>
      <c r="AD388">
        <v>0</v>
      </c>
      <c r="AE388" s="99" t="str">
        <f>IF(R388="","",IF(R388&gt;=Control!$D$4,"Y","N"))</f>
        <v>N</v>
      </c>
      <c r="AF388" s="99" t="str">
        <f>IF(S388="","",IF(M388&gt;=Control!$D$5,"Y","N"))</f>
        <v>Y</v>
      </c>
      <c r="AG388" s="99" t="str">
        <f>IF(T388="","",IF(AB388&lt;=Control!$D$10,"Y","N"))</f>
        <v>Y</v>
      </c>
      <c r="AI388" s="110" t="str">
        <f>IF(X388="","",IF(X388&gt;=Control!$D$9,"Y","N"))</f>
        <v>N</v>
      </c>
      <c r="AK388" s="40" t="str">
        <f>IFERROR(INDEX(Assumptions!$D$92:$D$115,MATCH(C388,Assumptions!$B$92:$B$115,0)),"Low")</f>
        <v>Low</v>
      </c>
    </row>
    <row r="389" spans="2:37" x14ac:dyDescent="0.2">
      <c r="B389">
        <v>386</v>
      </c>
      <c r="C389" t="s">
        <v>179</v>
      </c>
      <c r="D389" t="s">
        <v>2229</v>
      </c>
      <c r="E389" s="62">
        <f>SUM(G389:I389)</f>
        <v>0</v>
      </c>
      <c r="F389" s="71">
        <f>SUMIFS('CBG Plants'!N:N,'CBG Plants'!F:F,D389,'CBG Plants'!L:L,"Completed")
+SUMIFS('CBG Plants'!N:N,'CBG Plants'!F:F,D389,'CBG Plants'!L:L,"Functional")+SUMIFS('CBG Plants'!N:N,'CBG Plants'!F:F,D389,'CBG Plants'!L:L,"Under Construction")+SUMIFS('CBG Plants'!N:N,'CBG Plants'!F:F,D389,'CBG Plants'!L:L,"Yet to start construction")</f>
        <v>0</v>
      </c>
      <c r="G389" s="62">
        <f>COUNTIFS('CBG Plants'!F:F,D389,'CBG Plants'!L:L,"Completed")
+COUNTIFS('CBG Plants'!F:F,D389,'CBG Plants'!L:L,"Functional")</f>
        <v>0</v>
      </c>
      <c r="H389" s="62">
        <f>COUNTIFS('CBG Plants'!F:F,D389,'CBG Plants'!L:L,"Under Construction")</f>
        <v>0</v>
      </c>
      <c r="I389" s="62">
        <f>COUNTIFS('CBG Plants'!F:F,D389,'CBG Plants'!L:L,"Yet to start construction")</f>
        <v>0</v>
      </c>
      <c r="M389" s="72">
        <f t="shared" si="12"/>
        <v>78.78</v>
      </c>
      <c r="N389" s="72">
        <f t="shared" si="13"/>
        <v>78.78</v>
      </c>
      <c r="O389" s="72">
        <v>25.65</v>
      </c>
      <c r="P389" s="72">
        <v>3.78</v>
      </c>
      <c r="Q389" s="72">
        <v>49.35</v>
      </c>
      <c r="R389" s="62">
        <f>IFERROR(U389-F389,"")</f>
        <v>0.22666829999999999</v>
      </c>
      <c r="S389" s="72">
        <f>IFERROR(T389*Assumptions!$C$4,"")</f>
        <v>7.5</v>
      </c>
      <c r="T389" s="72">
        <v>3</v>
      </c>
      <c r="U389" s="62">
        <f>IFERROR(S389*Assumptions!$C$5,"")+IFERROR(V389*Assumptions!$C$8*Assumptions!$C$5,"")</f>
        <v>0.22666829999999999</v>
      </c>
      <c r="V389" s="72">
        <v>166</v>
      </c>
      <c r="W389" s="72">
        <f>IFERROR(ROUND(T389*(1+Assumptions!$C$7)^5,0),"")</f>
        <v>9</v>
      </c>
      <c r="X389" s="62">
        <f>IFERROR(ROUND(W389*Assumptions!$C$4*Assumptions!$C$6,4),"")+IFERROR(ROUND(Y389*Assumptions!$C$8*Assumptions!$C$6,4),"") - F389</f>
        <v>1.1335</v>
      </c>
      <c r="Y389" s="62">
        <f>IFERROR(ROUND(V389*(1+Assumptions!$C$7)^5,0),"")</f>
        <v>507</v>
      </c>
      <c r="Z389" t="s">
        <v>153</v>
      </c>
      <c r="AA389" t="s">
        <v>173</v>
      </c>
      <c r="AB389" s="72">
        <v>40.799999999999997</v>
      </c>
      <c r="AC389" s="72">
        <v>31</v>
      </c>
      <c r="AD389">
        <v>0</v>
      </c>
      <c r="AE389" s="99" t="str">
        <f>IF(R389="","",IF(R389&gt;=Control!$D$4,"Y","N"))</f>
        <v>N</v>
      </c>
      <c r="AF389" s="99" t="str">
        <f>IF(S389="","",IF(M389&gt;=Control!$D$5,"Y","N"))</f>
        <v>Y</v>
      </c>
      <c r="AG389" s="99" t="str">
        <f>IF(T389="","",IF(AB389&lt;=Control!$D$10,"Y","N"))</f>
        <v>Y</v>
      </c>
      <c r="AI389" s="110" t="str">
        <f>IF(X389="","",IF(X389&gt;=Control!$D$9,"Y","N"))</f>
        <v>N</v>
      </c>
      <c r="AK389" s="40" t="str">
        <f>IFERROR(INDEX(Assumptions!$D$92:$D$115,MATCH(C389,Assumptions!$B$92:$B$115,0)),"Low")</f>
        <v>Low</v>
      </c>
    </row>
    <row r="390" spans="2:37" x14ac:dyDescent="0.2">
      <c r="B390">
        <v>387</v>
      </c>
      <c r="C390" t="s">
        <v>179</v>
      </c>
      <c r="D390" t="s">
        <v>2230</v>
      </c>
      <c r="E390" s="62">
        <f>SUM(G390:I390)</f>
        <v>1</v>
      </c>
      <c r="F390" s="71">
        <f>SUMIFS('CBG Plants'!N:N,'CBG Plants'!F:F,D390,'CBG Plants'!L:L,"Completed")
+SUMIFS('CBG Plants'!N:N,'CBG Plants'!F:F,D390,'CBG Plants'!L:L,"Functional")+SUMIFS('CBG Plants'!N:N,'CBG Plants'!F:F,D390,'CBG Plants'!L:L,"Under Construction")+SUMIFS('CBG Plants'!N:N,'CBG Plants'!F:F,D390,'CBG Plants'!L:L,"Yet to start construction")</f>
        <v>2.5</v>
      </c>
      <c r="G390" s="62">
        <f>COUNTIFS('CBG Plants'!F:F,D390,'CBG Plants'!L:L,"Completed")
+COUNTIFS('CBG Plants'!F:F,D390,'CBG Plants'!L:L,"Functional")</f>
        <v>0</v>
      </c>
      <c r="H390" s="62">
        <f>COUNTIFS('CBG Plants'!F:F,D390,'CBG Plants'!L:L,"Under Construction")</f>
        <v>0</v>
      </c>
      <c r="I390" s="62">
        <f>COUNTIFS('CBG Plants'!F:F,D390,'CBG Plants'!L:L,"Yet to start construction")</f>
        <v>1</v>
      </c>
      <c r="J390" t="s">
        <v>3136</v>
      </c>
      <c r="M390" s="72">
        <f t="shared" si="12"/>
        <v>75.675000000000011</v>
      </c>
      <c r="N390" s="72">
        <f t="shared" si="13"/>
        <v>75.675000000000011</v>
      </c>
      <c r="O390" s="72">
        <v>37.35</v>
      </c>
      <c r="P390" s="72">
        <v>2.1</v>
      </c>
      <c r="Q390" s="72">
        <v>36.225000000000001</v>
      </c>
      <c r="R390" s="62">
        <f>IFERROR(U390-F390,"")</f>
        <v>-2.0767398999999997</v>
      </c>
      <c r="S390" s="72">
        <f>IFERROR(T390*Assumptions!$C$4,"")</f>
        <v>12.5</v>
      </c>
      <c r="T390" s="72">
        <v>5</v>
      </c>
      <c r="U390" s="62">
        <f>IFERROR(S390*Assumptions!$C$5,"")+IFERROR(V390*Assumptions!$C$8*Assumptions!$C$5,"")</f>
        <v>0.42326010000000003</v>
      </c>
      <c r="V390" s="72">
        <v>4802</v>
      </c>
      <c r="W390" s="72">
        <f>IFERROR(ROUND(T390*(1+Assumptions!$C$7)^5,0),"")</f>
        <v>15</v>
      </c>
      <c r="X390" s="62">
        <f>IFERROR(ROUND(W390*Assumptions!$C$4*Assumptions!$C$6,4),"")+IFERROR(ROUND(Y390*Assumptions!$C$8*Assumptions!$C$6,4),"") - F390</f>
        <v>-0.37950000000000017</v>
      </c>
      <c r="Y390" s="62">
        <f>IFERROR(ROUND(V390*(1+Assumptions!$C$7)^5,0),"")</f>
        <v>14655</v>
      </c>
      <c r="Z390" t="s">
        <v>153</v>
      </c>
      <c r="AA390" t="s">
        <v>173</v>
      </c>
      <c r="AB390" s="72">
        <v>26.4</v>
      </c>
      <c r="AC390" s="72">
        <v>31</v>
      </c>
      <c r="AD390">
        <v>0</v>
      </c>
      <c r="AE390" s="99" t="str">
        <f>IF(R390="","",IF(R390&gt;=Control!$D$4,"Y","N"))</f>
        <v>N</v>
      </c>
      <c r="AF390" s="99" t="str">
        <f>IF(S390="","",IF(M390&gt;=Control!$D$5,"Y","N"))</f>
        <v>Y</v>
      </c>
      <c r="AG390" s="99" t="str">
        <f>IF(T390="","",IF(AB390&lt;=Control!$D$10,"Y","N"))</f>
        <v>Y</v>
      </c>
      <c r="AI390" s="110" t="str">
        <f>IF(X390="","",IF(X390&gt;=Control!$D$9,"Y","N"))</f>
        <v>N</v>
      </c>
      <c r="AK390" s="40" t="str">
        <f>IFERROR(INDEX(Assumptions!$D$92:$D$115,MATCH(C390,Assumptions!$B$92:$B$115,0)),"Low")</f>
        <v>Low</v>
      </c>
    </row>
    <row r="391" spans="2:37" x14ac:dyDescent="0.2">
      <c r="B391">
        <v>388</v>
      </c>
      <c r="C391" t="s">
        <v>180</v>
      </c>
      <c r="D391" t="s">
        <v>2243</v>
      </c>
      <c r="E391" s="62">
        <f>SUM(G391:I391)</f>
        <v>0</v>
      </c>
      <c r="F391" s="71">
        <f>SUMIFS('CBG Plants'!N:N,'CBG Plants'!F:F,D391,'CBG Plants'!L:L,"Completed")
+SUMIFS('CBG Plants'!N:N,'CBG Plants'!F:F,D391,'CBG Plants'!L:L,"Functional")+SUMIFS('CBG Plants'!N:N,'CBG Plants'!F:F,D391,'CBG Plants'!L:L,"Under Construction")+SUMIFS('CBG Plants'!N:N,'CBG Plants'!F:F,D391,'CBG Plants'!L:L,"Yet to start construction")</f>
        <v>0</v>
      </c>
      <c r="G391" s="62">
        <f>COUNTIFS('CBG Plants'!F:F,D391,'CBG Plants'!L:L,"Completed")
+COUNTIFS('CBG Plants'!F:F,D391,'CBG Plants'!L:L,"Functional")</f>
        <v>0</v>
      </c>
      <c r="H391" s="62">
        <f>COUNTIFS('CBG Plants'!F:F,D391,'CBG Plants'!L:L,"Under Construction")</f>
        <v>0</v>
      </c>
      <c r="I391" s="62">
        <f>COUNTIFS('CBG Plants'!F:F,D391,'CBG Plants'!L:L,"Yet to start construction")</f>
        <v>0</v>
      </c>
      <c r="M391" s="72">
        <f t="shared" si="12"/>
        <v>35.174999999999997</v>
      </c>
      <c r="N391" s="72">
        <f t="shared" si="13"/>
        <v>35.174999999999997</v>
      </c>
      <c r="O391" s="72">
        <v>0</v>
      </c>
      <c r="P391" s="72">
        <v>27.3</v>
      </c>
      <c r="Q391" s="72">
        <v>7.875</v>
      </c>
      <c r="R391" s="62">
        <f>IFERROR(U391-F391,"")</f>
        <v>0</v>
      </c>
      <c r="S391" s="72">
        <f>IFERROR(T391*Assumptions!$C$4,"")</f>
        <v>0</v>
      </c>
      <c r="T391" s="72">
        <v>0</v>
      </c>
      <c r="U391" s="62">
        <f>IFERROR(S391*Assumptions!$C$5,"")+IFERROR(V391*Assumptions!$C$8*Assumptions!$C$5,"")</f>
        <v>0</v>
      </c>
      <c r="V391" s="72">
        <v>0</v>
      </c>
      <c r="W391" s="72">
        <f>IFERROR(ROUND(T391*(1+Assumptions!$C$7)^5,0),"")</f>
        <v>0</v>
      </c>
      <c r="X391" s="62">
        <f>IFERROR(ROUND(W391*Assumptions!$C$4*Assumptions!$C$6,4),"")+IFERROR(ROUND(Y391*Assumptions!$C$8*Assumptions!$C$6,4),"") - F391</f>
        <v>0</v>
      </c>
      <c r="Y391" s="62">
        <f>IFERROR(ROUND(V391*(1+Assumptions!$C$7)^5,0),"")</f>
        <v>0</v>
      </c>
      <c r="Z391" t="s">
        <v>181</v>
      </c>
      <c r="AA391" t="s">
        <v>182</v>
      </c>
      <c r="AB391" s="72">
        <v>129.5</v>
      </c>
      <c r="AC391" s="72">
        <v>3.1</v>
      </c>
      <c r="AD391">
        <v>0</v>
      </c>
      <c r="AE391" s="99" t="str">
        <f>IF(R391="","",IF(R391&gt;=Control!$D$4,"Y","N"))</f>
        <v>N</v>
      </c>
      <c r="AF391" s="99" t="str">
        <f>IF(S391="","",IF(M391&gt;=Control!$D$5,"Y","N"))</f>
        <v>N</v>
      </c>
      <c r="AG391" s="99" t="str">
        <f>IF(T391="","",IF(AB391&lt;=Control!$D$10,"Y","N"))</f>
        <v>Y</v>
      </c>
      <c r="AI391" s="110" t="str">
        <f>IF(X391="","",IF(X391&gt;=Control!$D$9,"Y","N"))</f>
        <v>N</v>
      </c>
      <c r="AK391" s="40" t="str">
        <f>IFERROR(INDEX(Assumptions!$D$92:$D$115,MATCH(C391,Assumptions!$B$92:$B$115,0)),"Low")</f>
        <v>Low</v>
      </c>
    </row>
    <row r="392" spans="2:37" x14ac:dyDescent="0.2">
      <c r="B392">
        <v>389</v>
      </c>
      <c r="C392" t="s">
        <v>180</v>
      </c>
      <c r="D392" t="s">
        <v>2245</v>
      </c>
      <c r="E392" s="62">
        <f>SUM(G392:I392)</f>
        <v>0</v>
      </c>
      <c r="F392" s="71">
        <f>SUMIFS('CBG Plants'!N:N,'CBG Plants'!F:F,D392,'CBG Plants'!L:L,"Completed")
+SUMIFS('CBG Plants'!N:N,'CBG Plants'!F:F,D392,'CBG Plants'!L:L,"Functional")+SUMIFS('CBG Plants'!N:N,'CBG Plants'!F:F,D392,'CBG Plants'!L:L,"Under Construction")+SUMIFS('CBG Plants'!N:N,'CBG Plants'!F:F,D392,'CBG Plants'!L:L,"Yet to start construction")</f>
        <v>0</v>
      </c>
      <c r="G392" s="62">
        <f>COUNTIFS('CBG Plants'!F:F,D392,'CBG Plants'!L:L,"Completed")
+COUNTIFS('CBG Plants'!F:F,D392,'CBG Plants'!L:L,"Functional")</f>
        <v>0</v>
      </c>
      <c r="H392" s="62">
        <f>COUNTIFS('CBG Plants'!F:F,D392,'CBG Plants'!L:L,"Under Construction")</f>
        <v>0</v>
      </c>
      <c r="I392" s="62">
        <f>COUNTIFS('CBG Plants'!F:F,D392,'CBG Plants'!L:L,"Yet to start construction")</f>
        <v>0</v>
      </c>
      <c r="M392" s="72">
        <f t="shared" si="12"/>
        <v>30.134999999999998</v>
      </c>
      <c r="N392" s="72">
        <f t="shared" si="13"/>
        <v>30.134999999999998</v>
      </c>
      <c r="O392" s="72">
        <v>0</v>
      </c>
      <c r="P392" s="72">
        <v>18.059999999999999</v>
      </c>
      <c r="Q392" s="72">
        <v>12.074999999999999</v>
      </c>
      <c r="R392" s="62">
        <f>IFERROR(U392-F392,"")</f>
        <v>0</v>
      </c>
      <c r="S392" s="72">
        <f>IFERROR(T392*Assumptions!$C$4,"")</f>
        <v>0</v>
      </c>
      <c r="T392" s="72">
        <v>0</v>
      </c>
      <c r="U392" s="62">
        <f>IFERROR(S392*Assumptions!$C$5,"")+IFERROR(V392*Assumptions!$C$8*Assumptions!$C$5,"")</f>
        <v>0</v>
      </c>
      <c r="V392" s="72">
        <v>0</v>
      </c>
      <c r="W392" s="72">
        <f>IFERROR(ROUND(T392*(1+Assumptions!$C$7)^5,0),"")</f>
        <v>0</v>
      </c>
      <c r="X392" s="62">
        <f>IFERROR(ROUND(W392*Assumptions!$C$4*Assumptions!$C$6,4),"")+IFERROR(ROUND(Y392*Assumptions!$C$8*Assumptions!$C$6,4),"") - F392</f>
        <v>0</v>
      </c>
      <c r="Y392" s="62">
        <f>IFERROR(ROUND(V392*(1+Assumptions!$C$7)^5,0),"")</f>
        <v>0</v>
      </c>
      <c r="Z392" t="s">
        <v>181</v>
      </c>
      <c r="AA392" t="s">
        <v>182</v>
      </c>
      <c r="AB392" s="72">
        <v>206.4</v>
      </c>
      <c r="AC392" s="72">
        <v>3.1</v>
      </c>
      <c r="AD392">
        <v>0</v>
      </c>
      <c r="AE392" s="99" t="str">
        <f>IF(R392="","",IF(R392&gt;=Control!$D$4,"Y","N"))</f>
        <v>N</v>
      </c>
      <c r="AF392" s="99" t="str">
        <f>IF(S392="","",IF(M392&gt;=Control!$D$5,"Y","N"))</f>
        <v>N</v>
      </c>
      <c r="AG392" s="99" t="str">
        <f>IF(T392="","",IF(AB392&lt;=Control!$D$10,"Y","N"))</f>
        <v>Y</v>
      </c>
      <c r="AI392" s="110" t="str">
        <f>IF(X392="","",IF(X392&gt;=Control!$D$9,"Y","N"))</f>
        <v>N</v>
      </c>
      <c r="AK392" s="40" t="str">
        <f>IFERROR(INDEX(Assumptions!$D$92:$D$115,MATCH(C392,Assumptions!$B$92:$B$115,0)),"Low")</f>
        <v>Low</v>
      </c>
    </row>
    <row r="393" spans="2:37" x14ac:dyDescent="0.2">
      <c r="B393">
        <v>390</v>
      </c>
      <c r="C393" t="s">
        <v>180</v>
      </c>
      <c r="D393" t="s">
        <v>2246</v>
      </c>
      <c r="E393" s="62">
        <f>SUM(G393:I393)</f>
        <v>0</v>
      </c>
      <c r="F393" s="71">
        <f>SUMIFS('CBG Plants'!N:N,'CBG Plants'!F:F,D393,'CBG Plants'!L:L,"Completed")
+SUMIFS('CBG Plants'!N:N,'CBG Plants'!F:F,D393,'CBG Plants'!L:L,"Functional")+SUMIFS('CBG Plants'!N:N,'CBG Plants'!F:F,D393,'CBG Plants'!L:L,"Under Construction")+SUMIFS('CBG Plants'!N:N,'CBG Plants'!F:F,D393,'CBG Plants'!L:L,"Yet to start construction")</f>
        <v>0</v>
      </c>
      <c r="G393" s="62">
        <f>COUNTIFS('CBG Plants'!F:F,D393,'CBG Plants'!L:L,"Completed")
+COUNTIFS('CBG Plants'!F:F,D393,'CBG Plants'!L:L,"Functional")</f>
        <v>0</v>
      </c>
      <c r="H393" s="62">
        <f>COUNTIFS('CBG Plants'!F:F,D393,'CBG Plants'!L:L,"Under Construction")</f>
        <v>0</v>
      </c>
      <c r="I393" s="62">
        <f>COUNTIFS('CBG Plants'!F:F,D393,'CBG Plants'!L:L,"Yet to start construction")</f>
        <v>0</v>
      </c>
      <c r="M393" s="72">
        <f t="shared" si="12"/>
        <v>35.174999999999997</v>
      </c>
      <c r="N393" s="72">
        <f t="shared" si="13"/>
        <v>35.174999999999997</v>
      </c>
      <c r="O393" s="72">
        <v>0</v>
      </c>
      <c r="P393" s="72">
        <v>23.1</v>
      </c>
      <c r="Q393" s="72">
        <v>12.074999999999999</v>
      </c>
      <c r="R393" s="62">
        <f>IFERROR(U393-F393,"")</f>
        <v>0</v>
      </c>
      <c r="S393" s="72">
        <f>IFERROR(T393*Assumptions!$C$4,"")</f>
        <v>0</v>
      </c>
      <c r="T393" s="72">
        <v>0</v>
      </c>
      <c r="U393" s="62">
        <f>IFERROR(S393*Assumptions!$C$5,"")+IFERROR(V393*Assumptions!$C$8*Assumptions!$C$5,"")</f>
        <v>0</v>
      </c>
      <c r="V393" s="72">
        <v>0</v>
      </c>
      <c r="W393" s="72">
        <f>IFERROR(ROUND(T393*(1+Assumptions!$C$7)^5,0),"")</f>
        <v>0</v>
      </c>
      <c r="X393" s="62">
        <f>IFERROR(ROUND(W393*Assumptions!$C$4*Assumptions!$C$6,4),"")+IFERROR(ROUND(Y393*Assumptions!$C$8*Assumptions!$C$6,4),"") - F393</f>
        <v>0</v>
      </c>
      <c r="Y393" s="62">
        <f>IFERROR(ROUND(V393*(1+Assumptions!$C$7)^5,0),"")</f>
        <v>0</v>
      </c>
      <c r="Z393" t="s">
        <v>181</v>
      </c>
      <c r="AA393" t="s">
        <v>182</v>
      </c>
      <c r="AB393" s="72">
        <v>167</v>
      </c>
      <c r="AC393" s="72">
        <v>3.1</v>
      </c>
      <c r="AD393">
        <v>0</v>
      </c>
      <c r="AE393" s="99" t="str">
        <f>IF(R393="","",IF(R393&gt;=Control!$D$4,"Y","N"))</f>
        <v>N</v>
      </c>
      <c r="AF393" s="99" t="str">
        <f>IF(S393="","",IF(M393&gt;=Control!$D$5,"Y","N"))</f>
        <v>N</v>
      </c>
      <c r="AG393" s="99" t="str">
        <f>IF(T393="","",IF(AB393&lt;=Control!$D$10,"Y","N"))</f>
        <v>Y</v>
      </c>
      <c r="AI393" s="110" t="str">
        <f>IF(X393="","",IF(X393&gt;=Control!$D$9,"Y","N"))</f>
        <v>N</v>
      </c>
      <c r="AK393" s="40" t="str">
        <f>IFERROR(INDEX(Assumptions!$D$92:$D$115,MATCH(C393,Assumptions!$B$92:$B$115,0)),"Low")</f>
        <v>Low</v>
      </c>
    </row>
    <row r="394" spans="2:37" x14ac:dyDescent="0.2">
      <c r="B394">
        <v>391</v>
      </c>
      <c r="C394" t="s">
        <v>180</v>
      </c>
      <c r="D394" t="s">
        <v>2247</v>
      </c>
      <c r="E394" s="62">
        <f>SUM(G394:I394)</f>
        <v>0</v>
      </c>
      <c r="F394" s="71">
        <f>SUMIFS('CBG Plants'!N:N,'CBG Plants'!F:F,D394,'CBG Plants'!L:L,"Completed")
+SUMIFS('CBG Plants'!N:N,'CBG Plants'!F:F,D394,'CBG Plants'!L:L,"Functional")+SUMIFS('CBG Plants'!N:N,'CBG Plants'!F:F,D394,'CBG Plants'!L:L,"Under Construction")+SUMIFS('CBG Plants'!N:N,'CBG Plants'!F:F,D394,'CBG Plants'!L:L,"Yet to start construction")</f>
        <v>0</v>
      </c>
      <c r="G394" s="62">
        <f>COUNTIFS('CBG Plants'!F:F,D394,'CBG Plants'!L:L,"Completed")
+COUNTIFS('CBG Plants'!F:F,D394,'CBG Plants'!L:L,"Functional")</f>
        <v>0</v>
      </c>
      <c r="H394" s="62">
        <f>COUNTIFS('CBG Plants'!F:F,D394,'CBG Plants'!L:L,"Under Construction")</f>
        <v>0</v>
      </c>
      <c r="I394" s="62">
        <f>COUNTIFS('CBG Plants'!F:F,D394,'CBG Plants'!L:L,"Yet to start construction")</f>
        <v>0</v>
      </c>
      <c r="M394" s="72">
        <f t="shared" si="12"/>
        <v>30.765000000000001</v>
      </c>
      <c r="N394" s="72">
        <f t="shared" si="13"/>
        <v>30.765000000000001</v>
      </c>
      <c r="O394" s="72">
        <v>0</v>
      </c>
      <c r="P394" s="72">
        <v>23.94</v>
      </c>
      <c r="Q394" s="72">
        <v>6.8250000000000002</v>
      </c>
      <c r="R394" s="62">
        <f>IFERROR(U394-F394,"")</f>
        <v>0</v>
      </c>
      <c r="S394" s="72">
        <f>IFERROR(T394*Assumptions!$C$4,"")</f>
        <v>0</v>
      </c>
      <c r="T394" s="72">
        <v>0</v>
      </c>
      <c r="U394" s="62">
        <f>IFERROR(S394*Assumptions!$C$5,"")+IFERROR(V394*Assumptions!$C$8*Assumptions!$C$5,"")</f>
        <v>0</v>
      </c>
      <c r="V394" s="72">
        <v>0</v>
      </c>
      <c r="W394" s="72">
        <f>IFERROR(ROUND(T394*(1+Assumptions!$C$7)^5,0),"")</f>
        <v>0</v>
      </c>
      <c r="X394" s="62">
        <f>IFERROR(ROUND(W394*Assumptions!$C$4*Assumptions!$C$6,4),"")+IFERROR(ROUND(Y394*Assumptions!$C$8*Assumptions!$C$6,4),"") - F394</f>
        <v>0</v>
      </c>
      <c r="Y394" s="62">
        <f>IFERROR(ROUND(V394*(1+Assumptions!$C$7)^5,0),"")</f>
        <v>0</v>
      </c>
      <c r="Z394" t="s">
        <v>181</v>
      </c>
      <c r="AA394" t="s">
        <v>182</v>
      </c>
      <c r="AB394" s="72">
        <v>133.80000000000001</v>
      </c>
      <c r="AC394" s="72">
        <v>3.1</v>
      </c>
      <c r="AD394">
        <v>0</v>
      </c>
      <c r="AE394" s="99" t="str">
        <f>IF(R394="","",IF(R394&gt;=Control!$D$4,"Y","N"))</f>
        <v>N</v>
      </c>
      <c r="AF394" s="99" t="str">
        <f>IF(S394="","",IF(M394&gt;=Control!$D$5,"Y","N"))</f>
        <v>N</v>
      </c>
      <c r="AG394" s="99" t="str">
        <f>IF(T394="","",IF(AB394&lt;=Control!$D$10,"Y","N"))</f>
        <v>Y</v>
      </c>
      <c r="AI394" s="110" t="str">
        <f>IF(X394="","",IF(X394&gt;=Control!$D$9,"Y","N"))</f>
        <v>N</v>
      </c>
      <c r="AK394" s="40" t="str">
        <f>IFERROR(INDEX(Assumptions!$D$92:$D$115,MATCH(C394,Assumptions!$B$92:$B$115,0)),"Low")</f>
        <v>Low</v>
      </c>
    </row>
    <row r="395" spans="2:37" x14ac:dyDescent="0.2">
      <c r="B395">
        <v>392</v>
      </c>
      <c r="C395" t="s">
        <v>180</v>
      </c>
      <c r="D395" t="s">
        <v>2248</v>
      </c>
      <c r="E395" s="62">
        <f>SUM(G395:I395)</f>
        <v>0</v>
      </c>
      <c r="F395" s="71">
        <f>SUMIFS('CBG Plants'!N:N,'CBG Plants'!F:F,D395,'CBG Plants'!L:L,"Completed")
+SUMIFS('CBG Plants'!N:N,'CBG Plants'!F:F,D395,'CBG Plants'!L:L,"Functional")+SUMIFS('CBG Plants'!N:N,'CBG Plants'!F:F,D395,'CBG Plants'!L:L,"Under Construction")+SUMIFS('CBG Plants'!N:N,'CBG Plants'!F:F,D395,'CBG Plants'!L:L,"Yet to start construction")</f>
        <v>0</v>
      </c>
      <c r="G395" s="62">
        <f>COUNTIFS('CBG Plants'!F:F,D395,'CBG Plants'!L:L,"Completed")
+COUNTIFS('CBG Plants'!F:F,D395,'CBG Plants'!L:L,"Functional")</f>
        <v>0</v>
      </c>
      <c r="H395" s="62">
        <f>COUNTIFS('CBG Plants'!F:F,D395,'CBG Plants'!L:L,"Under Construction")</f>
        <v>0</v>
      </c>
      <c r="I395" s="62">
        <f>COUNTIFS('CBG Plants'!F:F,D395,'CBG Plants'!L:L,"Yet to start construction")</f>
        <v>0</v>
      </c>
      <c r="M395" s="72">
        <f t="shared" si="12"/>
        <v>30.54</v>
      </c>
      <c r="N395" s="72">
        <f t="shared" si="13"/>
        <v>30.54</v>
      </c>
      <c r="O395" s="72">
        <v>4.5</v>
      </c>
      <c r="P395" s="72">
        <v>0.84</v>
      </c>
      <c r="Q395" s="72">
        <v>25.2</v>
      </c>
      <c r="R395" s="62">
        <f>IFERROR(U395-F395,"")</f>
        <v>0</v>
      </c>
      <c r="S395" s="72">
        <f>IFERROR(T395*Assumptions!$C$4,"")</f>
        <v>0</v>
      </c>
      <c r="T395" s="72">
        <v>0</v>
      </c>
      <c r="U395" s="62">
        <f>IFERROR(S395*Assumptions!$C$5,"")+IFERROR(V395*Assumptions!$C$8*Assumptions!$C$5,"")</f>
        <v>0</v>
      </c>
      <c r="V395" s="72">
        <v>0</v>
      </c>
      <c r="W395" s="72">
        <f>IFERROR(ROUND(T395*(1+Assumptions!$C$7)^5,0),"")</f>
        <v>0</v>
      </c>
      <c r="X395" s="62">
        <f>IFERROR(ROUND(W395*Assumptions!$C$4*Assumptions!$C$6,4),"")+IFERROR(ROUND(Y395*Assumptions!$C$8*Assumptions!$C$6,4),"") - F395</f>
        <v>0</v>
      </c>
      <c r="Y395" s="62">
        <f>IFERROR(ROUND(V395*(1+Assumptions!$C$7)^5,0),"")</f>
        <v>0</v>
      </c>
      <c r="Z395" t="s">
        <v>181</v>
      </c>
      <c r="AA395" t="s">
        <v>182</v>
      </c>
      <c r="AB395" s="72">
        <v>89.3</v>
      </c>
      <c r="AC395" s="72">
        <v>3.1</v>
      </c>
      <c r="AD395">
        <v>0</v>
      </c>
      <c r="AE395" s="99" t="str">
        <f>IF(R395="","",IF(R395&gt;=Control!$D$4,"Y","N"))</f>
        <v>N</v>
      </c>
      <c r="AF395" s="99" t="str">
        <f>IF(S395="","",IF(M395&gt;=Control!$D$5,"Y","N"))</f>
        <v>N</v>
      </c>
      <c r="AG395" s="99" t="str">
        <f>IF(T395="","",IF(AB395&lt;=Control!$D$10,"Y","N"))</f>
        <v>Y</v>
      </c>
      <c r="AI395" s="110" t="str">
        <f>IF(X395="","",IF(X395&gt;=Control!$D$9,"Y","N"))</f>
        <v>N</v>
      </c>
      <c r="AK395" s="40" t="str">
        <f>IFERROR(INDEX(Assumptions!$D$92:$D$115,MATCH(C395,Assumptions!$B$92:$B$115,0)),"Low")</f>
        <v>Low</v>
      </c>
    </row>
    <row r="396" spans="2:37" x14ac:dyDescent="0.2">
      <c r="B396">
        <v>393</v>
      </c>
      <c r="C396" t="s">
        <v>180</v>
      </c>
      <c r="D396" t="s">
        <v>2249</v>
      </c>
      <c r="E396" s="62">
        <f>SUM(G396:I396)</f>
        <v>0</v>
      </c>
      <c r="F396" s="71">
        <f>SUMIFS('CBG Plants'!N:N,'CBG Plants'!F:F,D396,'CBG Plants'!L:L,"Completed")
+SUMIFS('CBG Plants'!N:N,'CBG Plants'!F:F,D396,'CBG Plants'!L:L,"Functional")+SUMIFS('CBG Plants'!N:N,'CBG Plants'!F:F,D396,'CBG Plants'!L:L,"Under Construction")+SUMIFS('CBG Plants'!N:N,'CBG Plants'!F:F,D396,'CBG Plants'!L:L,"Yet to start construction")</f>
        <v>0</v>
      </c>
      <c r="G396" s="62">
        <f>COUNTIFS('CBG Plants'!F:F,D396,'CBG Plants'!L:L,"Completed")
+COUNTIFS('CBG Plants'!F:F,D396,'CBG Plants'!L:L,"Functional")</f>
        <v>0</v>
      </c>
      <c r="H396" s="62">
        <f>COUNTIFS('CBG Plants'!F:F,D396,'CBG Plants'!L:L,"Under Construction")</f>
        <v>0</v>
      </c>
      <c r="I396" s="62">
        <f>COUNTIFS('CBG Plants'!F:F,D396,'CBG Plants'!L:L,"Yet to start construction")</f>
        <v>0</v>
      </c>
      <c r="M396" s="72">
        <f t="shared" si="12"/>
        <v>11.234999999999999</v>
      </c>
      <c r="N396" s="72">
        <f t="shared" si="13"/>
        <v>11.234999999999999</v>
      </c>
      <c r="O396" s="72">
        <v>0</v>
      </c>
      <c r="P396" s="72">
        <v>9.66</v>
      </c>
      <c r="Q396" s="72">
        <v>1.575</v>
      </c>
      <c r="R396" s="62">
        <f>IFERROR(U396-F396,"")</f>
        <v>0</v>
      </c>
      <c r="S396" s="72">
        <f>IFERROR(T396*Assumptions!$C$4,"")</f>
        <v>0</v>
      </c>
      <c r="T396" s="72">
        <v>0</v>
      </c>
      <c r="U396" s="62">
        <f>IFERROR(S396*Assumptions!$C$5,"")+IFERROR(V396*Assumptions!$C$8*Assumptions!$C$5,"")</f>
        <v>0</v>
      </c>
      <c r="V396" s="72">
        <v>0</v>
      </c>
      <c r="W396" s="72">
        <f>IFERROR(ROUND(T396*(1+Assumptions!$C$7)^5,0),"")</f>
        <v>0</v>
      </c>
      <c r="X396" s="62">
        <f>IFERROR(ROUND(W396*Assumptions!$C$4*Assumptions!$C$6,4),"")+IFERROR(ROUND(Y396*Assumptions!$C$8*Assumptions!$C$6,4),"") - F396</f>
        <v>0</v>
      </c>
      <c r="Y396" s="62">
        <f>IFERROR(ROUND(V396*(1+Assumptions!$C$7)^5,0),"")</f>
        <v>0</v>
      </c>
      <c r="Z396" t="s">
        <v>181</v>
      </c>
      <c r="AA396" t="s">
        <v>182</v>
      </c>
      <c r="AB396" s="72">
        <v>171.1</v>
      </c>
      <c r="AC396" s="72">
        <v>3.1</v>
      </c>
      <c r="AD396">
        <v>0</v>
      </c>
      <c r="AE396" s="99" t="str">
        <f>IF(R396="","",IF(R396&gt;=Control!$D$4,"Y","N"))</f>
        <v>N</v>
      </c>
      <c r="AF396" s="99" t="str">
        <f>IF(S396="","",IF(M396&gt;=Control!$D$5,"Y","N"))</f>
        <v>N</v>
      </c>
      <c r="AG396" s="99" t="str">
        <f>IF(T396="","",IF(AB396&lt;=Control!$D$10,"Y","N"))</f>
        <v>Y</v>
      </c>
      <c r="AI396" s="110" t="str">
        <f>IF(X396="","",IF(X396&gt;=Control!$D$9,"Y","N"))</f>
        <v>N</v>
      </c>
      <c r="AK396" s="40" t="str">
        <f>IFERROR(INDEX(Assumptions!$D$92:$D$115,MATCH(C396,Assumptions!$B$92:$B$115,0)),"Low")</f>
        <v>Low</v>
      </c>
    </row>
    <row r="397" spans="2:37" x14ac:dyDescent="0.2">
      <c r="B397">
        <v>394</v>
      </c>
      <c r="C397" t="s">
        <v>180</v>
      </c>
      <c r="D397" t="s">
        <v>230</v>
      </c>
      <c r="E397" s="62">
        <f>SUM(G397:I397)</f>
        <v>0</v>
      </c>
      <c r="F397" s="71">
        <f>SUMIFS('CBG Plants'!N:N,'CBG Plants'!F:F,D397,'CBG Plants'!L:L,"Completed")
+SUMIFS('CBG Plants'!N:N,'CBG Plants'!F:F,D397,'CBG Plants'!L:L,"Functional")+SUMIFS('CBG Plants'!N:N,'CBG Plants'!F:F,D397,'CBG Plants'!L:L,"Under Construction")+SUMIFS('CBG Plants'!N:N,'CBG Plants'!F:F,D397,'CBG Plants'!L:L,"Yet to start construction")</f>
        <v>0</v>
      </c>
      <c r="G397" s="62">
        <f>COUNTIFS('CBG Plants'!F:F,D397,'CBG Plants'!L:L,"Completed")
+COUNTIFS('CBG Plants'!F:F,D397,'CBG Plants'!L:L,"Functional")</f>
        <v>0</v>
      </c>
      <c r="H397" s="62">
        <f>COUNTIFS('CBG Plants'!F:F,D397,'CBG Plants'!L:L,"Under Construction")</f>
        <v>0</v>
      </c>
      <c r="I397" s="62">
        <f>COUNTIFS('CBG Plants'!F:F,D397,'CBG Plants'!L:L,"Yet to start construction")</f>
        <v>0</v>
      </c>
      <c r="M397" s="72">
        <f t="shared" si="12"/>
        <v>183.255</v>
      </c>
      <c r="N397" s="72">
        <f t="shared" si="13"/>
        <v>183.255</v>
      </c>
      <c r="O397" s="72">
        <v>94.95</v>
      </c>
      <c r="P397" s="72">
        <v>70.98</v>
      </c>
      <c r="Q397" s="72">
        <v>17.324999999999999</v>
      </c>
      <c r="R397" s="62">
        <f>IFERROR(U397-F397,"")</f>
        <v>7.4999999999999997E-2</v>
      </c>
      <c r="S397" s="72">
        <f>IFERROR(T397*Assumptions!$C$4,"")</f>
        <v>2.5</v>
      </c>
      <c r="T397" s="72">
        <v>1</v>
      </c>
      <c r="U397" s="62">
        <f>IFERROR(S397*Assumptions!$C$5,"")+IFERROR(V397*Assumptions!$C$8*Assumptions!$C$5,"")</f>
        <v>7.4999999999999997E-2</v>
      </c>
      <c r="V397" s="72">
        <v>0</v>
      </c>
      <c r="W397" s="72">
        <f>IFERROR(ROUND(T397*(1+Assumptions!$C$7)^5,0),"")</f>
        <v>3</v>
      </c>
      <c r="X397" s="62">
        <f>IFERROR(ROUND(W397*Assumptions!$C$4*Assumptions!$C$6,4),"")+IFERROR(ROUND(Y397*Assumptions!$C$8*Assumptions!$C$6,4),"") - F397</f>
        <v>0.375</v>
      </c>
      <c r="Y397" s="62">
        <f>IFERROR(ROUND(V397*(1+Assumptions!$C$7)^5,0),"")</f>
        <v>0</v>
      </c>
      <c r="Z397" t="s">
        <v>181</v>
      </c>
      <c r="AA397" t="s">
        <v>182</v>
      </c>
      <c r="AB397" s="72">
        <v>13.5</v>
      </c>
      <c r="AC397" s="72">
        <v>3.1</v>
      </c>
      <c r="AD397">
        <v>0</v>
      </c>
      <c r="AE397" s="99" t="str">
        <f>IF(R397="","",IF(R397&gt;=Control!$D$4,"Y","N"))</f>
        <v>N</v>
      </c>
      <c r="AF397" s="99" t="str">
        <f>IF(S397="","",IF(M397&gt;=Control!$D$5,"Y","N"))</f>
        <v>Y</v>
      </c>
      <c r="AG397" s="99" t="str">
        <f>IF(T397="","",IF(AB397&lt;=Control!$D$10,"Y","N"))</f>
        <v>Y</v>
      </c>
      <c r="AI397" s="110" t="str">
        <f>IF(X397="","",IF(X397&gt;=Control!$D$9,"Y","N"))</f>
        <v>N</v>
      </c>
      <c r="AK397" s="40" t="str">
        <f>IFERROR(INDEX(Assumptions!$D$92:$D$115,MATCH(C397,Assumptions!$B$92:$B$115,0)),"Low")</f>
        <v>Low</v>
      </c>
    </row>
    <row r="398" spans="2:37" x14ac:dyDescent="0.2">
      <c r="B398">
        <v>395</v>
      </c>
      <c r="C398" t="s">
        <v>180</v>
      </c>
      <c r="D398" t="s">
        <v>2242</v>
      </c>
      <c r="E398" s="62">
        <f>SUM(G398:I398)</f>
        <v>0</v>
      </c>
      <c r="F398" s="71">
        <f>SUMIFS('CBG Plants'!N:N,'CBG Plants'!F:F,D398,'CBG Plants'!L:L,"Completed")
+SUMIFS('CBG Plants'!N:N,'CBG Plants'!F:F,D398,'CBG Plants'!L:L,"Functional")+SUMIFS('CBG Plants'!N:N,'CBG Plants'!F:F,D398,'CBG Plants'!L:L,"Under Construction")+SUMIFS('CBG Plants'!N:N,'CBG Plants'!F:F,D398,'CBG Plants'!L:L,"Yet to start construction")</f>
        <v>0</v>
      </c>
      <c r="G398" s="62">
        <f>COUNTIFS('CBG Plants'!F:F,D398,'CBG Plants'!L:L,"Completed")
+COUNTIFS('CBG Plants'!F:F,D398,'CBG Plants'!L:L,"Functional")</f>
        <v>0</v>
      </c>
      <c r="H398" s="62">
        <f>COUNTIFS('CBG Plants'!F:F,D398,'CBG Plants'!L:L,"Under Construction")</f>
        <v>0</v>
      </c>
      <c r="I398" s="62">
        <f>COUNTIFS('CBG Plants'!F:F,D398,'CBG Plants'!L:L,"Yet to start construction")</f>
        <v>0</v>
      </c>
      <c r="M398" s="72">
        <f t="shared" si="12"/>
        <v>85.56</v>
      </c>
      <c r="N398" s="72">
        <f t="shared" si="13"/>
        <v>85.56</v>
      </c>
      <c r="O398" s="72">
        <v>36</v>
      </c>
      <c r="P398" s="72">
        <v>28.56</v>
      </c>
      <c r="Q398" s="72">
        <v>21</v>
      </c>
      <c r="R398" s="62">
        <f>IFERROR(U398-F398,"")</f>
        <v>7.4999999999999997E-2</v>
      </c>
      <c r="S398" s="72">
        <f>IFERROR(T398*Assumptions!$C$4,"")</f>
        <v>2.5</v>
      </c>
      <c r="T398" s="72">
        <v>1</v>
      </c>
      <c r="U398" s="62">
        <f>IFERROR(S398*Assumptions!$C$5,"")+IFERROR(V398*Assumptions!$C$8*Assumptions!$C$5,"")</f>
        <v>7.4999999999999997E-2</v>
      </c>
      <c r="V398" s="72">
        <v>0</v>
      </c>
      <c r="W398" s="72">
        <f>IFERROR(ROUND(T398*(1+Assumptions!$C$7)^5,0),"")</f>
        <v>3</v>
      </c>
      <c r="X398" s="62">
        <f>IFERROR(ROUND(W398*Assumptions!$C$4*Assumptions!$C$6,4),"")+IFERROR(ROUND(Y398*Assumptions!$C$8*Assumptions!$C$6,4),"") - F398</f>
        <v>0.375</v>
      </c>
      <c r="Y398" s="62">
        <f>IFERROR(ROUND(V398*(1+Assumptions!$C$7)^5,0),"")</f>
        <v>0</v>
      </c>
      <c r="Z398" t="s">
        <v>181</v>
      </c>
      <c r="AA398" t="s">
        <v>182</v>
      </c>
      <c r="AB398" s="72">
        <v>47.1</v>
      </c>
      <c r="AC398" s="72">
        <v>3.1</v>
      </c>
      <c r="AD398">
        <v>0</v>
      </c>
      <c r="AE398" s="99" t="str">
        <f>IF(R398="","",IF(R398&gt;=Control!$D$4,"Y","N"))</f>
        <v>N</v>
      </c>
      <c r="AF398" s="99" t="str">
        <f>IF(S398="","",IF(M398&gt;=Control!$D$5,"Y","N"))</f>
        <v>Y</v>
      </c>
      <c r="AG398" s="99" t="str">
        <f>IF(T398="","",IF(AB398&lt;=Control!$D$10,"Y","N"))</f>
        <v>Y</v>
      </c>
      <c r="AI398" s="110" t="str">
        <f>IF(X398="","",IF(X398&gt;=Control!$D$9,"Y","N"))</f>
        <v>N</v>
      </c>
      <c r="AK398" s="40" t="str">
        <f>IFERROR(INDEX(Assumptions!$D$92:$D$115,MATCH(C398,Assumptions!$B$92:$B$115,0)),"Low")</f>
        <v>Low</v>
      </c>
    </row>
    <row r="399" spans="2:37" x14ac:dyDescent="0.2">
      <c r="B399">
        <v>396</v>
      </c>
      <c r="C399" t="s">
        <v>180</v>
      </c>
      <c r="D399" t="s">
        <v>2250</v>
      </c>
      <c r="E399" s="62">
        <f>SUM(G399:I399)</f>
        <v>0</v>
      </c>
      <c r="F399" s="71">
        <f>SUMIFS('CBG Plants'!N:N,'CBG Plants'!F:F,D399,'CBG Plants'!L:L,"Completed")
+SUMIFS('CBG Plants'!N:N,'CBG Plants'!F:F,D399,'CBG Plants'!L:L,"Functional")+SUMIFS('CBG Plants'!N:N,'CBG Plants'!F:F,D399,'CBG Plants'!L:L,"Under Construction")+SUMIFS('CBG Plants'!N:N,'CBG Plants'!F:F,D399,'CBG Plants'!L:L,"Yet to start construction")</f>
        <v>0</v>
      </c>
      <c r="G399" s="62">
        <f>COUNTIFS('CBG Plants'!F:F,D399,'CBG Plants'!L:L,"Completed")
+COUNTIFS('CBG Plants'!F:F,D399,'CBG Plants'!L:L,"Functional")</f>
        <v>0</v>
      </c>
      <c r="H399" s="62">
        <f>COUNTIFS('CBG Plants'!F:F,D399,'CBG Plants'!L:L,"Under Construction")</f>
        <v>0</v>
      </c>
      <c r="I399" s="62">
        <f>COUNTIFS('CBG Plants'!F:F,D399,'CBG Plants'!L:L,"Yet to start construction")</f>
        <v>0</v>
      </c>
      <c r="M399" s="72">
        <f t="shared" si="12"/>
        <v>10.74</v>
      </c>
      <c r="N399" s="72">
        <f t="shared" si="13"/>
        <v>10.74</v>
      </c>
      <c r="O399" s="72">
        <v>3.6</v>
      </c>
      <c r="P399" s="72">
        <v>0.84</v>
      </c>
      <c r="Q399" s="72">
        <v>6.3</v>
      </c>
      <c r="R399" s="62">
        <f>IFERROR(U399-F399,"")</f>
        <v>0</v>
      </c>
      <c r="S399" s="72">
        <f>IFERROR(T399*Assumptions!$C$4,"")</f>
        <v>0</v>
      </c>
      <c r="T399" s="72">
        <v>0</v>
      </c>
      <c r="U399" s="62">
        <f>IFERROR(S399*Assumptions!$C$5,"")+IFERROR(V399*Assumptions!$C$8*Assumptions!$C$5,"")</f>
        <v>0</v>
      </c>
      <c r="V399" s="72">
        <v>0</v>
      </c>
      <c r="W399" s="72">
        <f>IFERROR(ROUND(T399*(1+Assumptions!$C$7)^5,0),"")</f>
        <v>0</v>
      </c>
      <c r="X399" s="62">
        <f>IFERROR(ROUND(W399*Assumptions!$C$4*Assumptions!$C$6,4),"")+IFERROR(ROUND(Y399*Assumptions!$C$8*Assumptions!$C$6,4),"") - F399</f>
        <v>0</v>
      </c>
      <c r="Y399" s="62">
        <f>IFERROR(ROUND(V399*(1+Assumptions!$C$7)^5,0),"")</f>
        <v>0</v>
      </c>
      <c r="Z399" t="s">
        <v>181</v>
      </c>
      <c r="AA399" t="s">
        <v>182</v>
      </c>
      <c r="AB399" s="72">
        <v>138.4</v>
      </c>
      <c r="AC399" s="72">
        <v>3.1</v>
      </c>
      <c r="AD399">
        <v>0</v>
      </c>
      <c r="AE399" s="99" t="str">
        <f>IF(R399="","",IF(R399&gt;=Control!$D$4,"Y","N"))</f>
        <v>N</v>
      </c>
      <c r="AF399" s="99" t="str">
        <f>IF(S399="","",IF(M399&gt;=Control!$D$5,"Y","N"))</f>
        <v>N</v>
      </c>
      <c r="AG399" s="99" t="str">
        <f>IF(T399="","",IF(AB399&lt;=Control!$D$10,"Y","N"))</f>
        <v>Y</v>
      </c>
      <c r="AI399" s="110" t="str">
        <f>IF(X399="","",IF(X399&gt;=Control!$D$9,"Y","N"))</f>
        <v>N</v>
      </c>
      <c r="AK399" s="40" t="str">
        <f>IFERROR(INDEX(Assumptions!$D$92:$D$115,MATCH(C399,Assumptions!$B$92:$B$115,0)),"Low")</f>
        <v>Low</v>
      </c>
    </row>
    <row r="400" spans="2:37" x14ac:dyDescent="0.2">
      <c r="B400">
        <v>397</v>
      </c>
      <c r="C400" t="s">
        <v>180</v>
      </c>
      <c r="D400" t="s">
        <v>2251</v>
      </c>
      <c r="E400" s="62">
        <f>SUM(G400:I400)</f>
        <v>0</v>
      </c>
      <c r="F400" s="71">
        <f>SUMIFS('CBG Plants'!N:N,'CBG Plants'!F:F,D400,'CBG Plants'!L:L,"Completed")
+SUMIFS('CBG Plants'!N:N,'CBG Plants'!F:F,D400,'CBG Plants'!L:L,"Functional")+SUMIFS('CBG Plants'!N:N,'CBG Plants'!F:F,D400,'CBG Plants'!L:L,"Under Construction")+SUMIFS('CBG Plants'!N:N,'CBG Plants'!F:F,D400,'CBG Plants'!L:L,"Yet to start construction")</f>
        <v>0</v>
      </c>
      <c r="G400" s="62">
        <f>COUNTIFS('CBG Plants'!F:F,D400,'CBG Plants'!L:L,"Completed")
+COUNTIFS('CBG Plants'!F:F,D400,'CBG Plants'!L:L,"Functional")</f>
        <v>0</v>
      </c>
      <c r="H400" s="62">
        <f>COUNTIFS('CBG Plants'!F:F,D400,'CBG Plants'!L:L,"Under Construction")</f>
        <v>0</v>
      </c>
      <c r="I400" s="62">
        <f>COUNTIFS('CBG Plants'!F:F,D400,'CBG Plants'!L:L,"Yet to start construction")</f>
        <v>0</v>
      </c>
      <c r="M400" s="72">
        <f t="shared" si="12"/>
        <v>8.82</v>
      </c>
      <c r="N400" s="72">
        <f t="shared" si="13"/>
        <v>8.82</v>
      </c>
      <c r="O400" s="72">
        <v>0</v>
      </c>
      <c r="P400" s="72">
        <v>6.72</v>
      </c>
      <c r="Q400" s="72">
        <v>2.1</v>
      </c>
      <c r="R400" s="62">
        <f>IFERROR(U400-F400,"")</f>
        <v>0</v>
      </c>
      <c r="S400" s="72">
        <f>IFERROR(T400*Assumptions!$C$4,"")</f>
        <v>0</v>
      </c>
      <c r="T400" s="72">
        <v>0</v>
      </c>
      <c r="U400" s="62">
        <f>IFERROR(S400*Assumptions!$C$5,"")+IFERROR(V400*Assumptions!$C$8*Assumptions!$C$5,"")</f>
        <v>0</v>
      </c>
      <c r="V400" s="72">
        <v>0</v>
      </c>
      <c r="W400" s="72">
        <f>IFERROR(ROUND(T400*(1+Assumptions!$C$7)^5,0),"")</f>
        <v>0</v>
      </c>
      <c r="X400" s="62">
        <f>IFERROR(ROUND(W400*Assumptions!$C$4*Assumptions!$C$6,4),"")+IFERROR(ROUND(Y400*Assumptions!$C$8*Assumptions!$C$6,4),"") - F400</f>
        <v>0</v>
      </c>
      <c r="Y400" s="62">
        <f>IFERROR(ROUND(V400*(1+Assumptions!$C$7)^5,0),"")</f>
        <v>0</v>
      </c>
      <c r="Z400" t="s">
        <v>181</v>
      </c>
      <c r="AA400" t="s">
        <v>182</v>
      </c>
      <c r="AB400" s="72">
        <v>97.6</v>
      </c>
      <c r="AC400" s="72">
        <v>3.1</v>
      </c>
      <c r="AD400">
        <v>0</v>
      </c>
      <c r="AE400" s="99" t="str">
        <f>IF(R400="","",IF(R400&gt;=Control!$D$4,"Y","N"))</f>
        <v>N</v>
      </c>
      <c r="AF400" s="99" t="str">
        <f>IF(S400="","",IF(M400&gt;=Control!$D$5,"Y","N"))</f>
        <v>N</v>
      </c>
      <c r="AG400" s="99" t="str">
        <f>IF(T400="","",IF(AB400&lt;=Control!$D$10,"Y","N"))</f>
        <v>Y</v>
      </c>
      <c r="AI400" s="110" t="str">
        <f>IF(X400="","",IF(X400&gt;=Control!$D$9,"Y","N"))</f>
        <v>N</v>
      </c>
      <c r="AK400" s="40" t="str">
        <f>IFERROR(INDEX(Assumptions!$D$92:$D$115,MATCH(C400,Assumptions!$B$92:$B$115,0)),"Low")</f>
        <v>Low</v>
      </c>
    </row>
    <row r="401" spans="2:37" x14ac:dyDescent="0.2">
      <c r="B401">
        <v>398</v>
      </c>
      <c r="C401" t="s">
        <v>180</v>
      </c>
      <c r="D401" t="s">
        <v>2252</v>
      </c>
      <c r="E401" s="62">
        <f>SUM(G401:I401)</f>
        <v>0</v>
      </c>
      <c r="F401" s="71">
        <f>SUMIFS('CBG Plants'!N:N,'CBG Plants'!F:F,D401,'CBG Plants'!L:L,"Completed")
+SUMIFS('CBG Plants'!N:N,'CBG Plants'!F:F,D401,'CBG Plants'!L:L,"Functional")+SUMIFS('CBG Plants'!N:N,'CBG Plants'!F:F,D401,'CBG Plants'!L:L,"Under Construction")+SUMIFS('CBG Plants'!N:N,'CBG Plants'!F:F,D401,'CBG Plants'!L:L,"Yet to start construction")</f>
        <v>0</v>
      </c>
      <c r="G401" s="62">
        <f>COUNTIFS('CBG Plants'!F:F,D401,'CBG Plants'!L:L,"Completed")
+COUNTIFS('CBG Plants'!F:F,D401,'CBG Plants'!L:L,"Functional")</f>
        <v>0</v>
      </c>
      <c r="H401" s="62">
        <f>COUNTIFS('CBG Plants'!F:F,D401,'CBG Plants'!L:L,"Under Construction")</f>
        <v>0</v>
      </c>
      <c r="I401" s="62">
        <f>COUNTIFS('CBG Plants'!F:F,D401,'CBG Plants'!L:L,"Yet to start construction")</f>
        <v>0</v>
      </c>
      <c r="M401" s="72">
        <f t="shared" si="12"/>
        <v>36.225000000000001</v>
      </c>
      <c r="N401" s="72">
        <f t="shared" si="13"/>
        <v>36.225000000000001</v>
      </c>
      <c r="O401" s="72">
        <v>0</v>
      </c>
      <c r="P401" s="72">
        <v>16.8</v>
      </c>
      <c r="Q401" s="72">
        <v>19.425000000000001</v>
      </c>
      <c r="R401" s="62">
        <f>IFERROR(U401-F401,"")</f>
        <v>0</v>
      </c>
      <c r="S401" s="72">
        <f>IFERROR(T401*Assumptions!$C$4,"")</f>
        <v>0</v>
      </c>
      <c r="T401" s="72">
        <v>0</v>
      </c>
      <c r="U401" s="62">
        <f>IFERROR(S401*Assumptions!$C$5,"")+IFERROR(V401*Assumptions!$C$8*Assumptions!$C$5,"")</f>
        <v>0</v>
      </c>
      <c r="V401" s="72">
        <v>0</v>
      </c>
      <c r="W401" s="72">
        <f>IFERROR(ROUND(T401*(1+Assumptions!$C$7)^5,0),"")</f>
        <v>0</v>
      </c>
      <c r="X401" s="62">
        <f>IFERROR(ROUND(W401*Assumptions!$C$4*Assumptions!$C$6,4),"")+IFERROR(ROUND(Y401*Assumptions!$C$8*Assumptions!$C$6,4),"") - F401</f>
        <v>0</v>
      </c>
      <c r="Y401" s="62">
        <f>IFERROR(ROUND(V401*(1+Assumptions!$C$7)^5,0),"")</f>
        <v>0</v>
      </c>
      <c r="Z401" t="s">
        <v>181</v>
      </c>
      <c r="AA401" t="s">
        <v>182</v>
      </c>
      <c r="AB401" s="72">
        <v>208</v>
      </c>
      <c r="AC401" s="72">
        <v>3.1</v>
      </c>
      <c r="AD401">
        <v>0</v>
      </c>
      <c r="AE401" s="99" t="str">
        <f>IF(R401="","",IF(R401&gt;=Control!$D$4,"Y","N"))</f>
        <v>N</v>
      </c>
      <c r="AF401" s="99" t="str">
        <f>IF(S401="","",IF(M401&gt;=Control!$D$5,"Y","N"))</f>
        <v>N</v>
      </c>
      <c r="AG401" s="99" t="str">
        <f>IF(T401="","",IF(AB401&lt;=Control!$D$10,"Y","N"))</f>
        <v>Y</v>
      </c>
      <c r="AI401" s="110" t="str">
        <f>IF(X401="","",IF(X401&gt;=Control!$D$9,"Y","N"))</f>
        <v>N</v>
      </c>
      <c r="AK401" s="40" t="str">
        <f>IFERROR(INDEX(Assumptions!$D$92:$D$115,MATCH(C401,Assumptions!$B$92:$B$115,0)),"Low")</f>
        <v>Low</v>
      </c>
    </row>
    <row r="402" spans="2:37" x14ac:dyDescent="0.2">
      <c r="B402">
        <v>399</v>
      </c>
      <c r="C402" t="s">
        <v>180</v>
      </c>
      <c r="D402" t="s">
        <v>2253</v>
      </c>
      <c r="E402" s="62">
        <f>SUM(G402:I402)</f>
        <v>0</v>
      </c>
      <c r="F402" s="71">
        <f>SUMIFS('CBG Plants'!N:N,'CBG Plants'!F:F,D402,'CBG Plants'!L:L,"Completed")
+SUMIFS('CBG Plants'!N:N,'CBG Plants'!F:F,D402,'CBG Plants'!L:L,"Functional")+SUMIFS('CBG Plants'!N:N,'CBG Plants'!F:F,D402,'CBG Plants'!L:L,"Under Construction")+SUMIFS('CBG Plants'!N:N,'CBG Plants'!F:F,D402,'CBG Plants'!L:L,"Yet to start construction")</f>
        <v>0</v>
      </c>
      <c r="G402" s="62">
        <f>COUNTIFS('CBG Plants'!F:F,D402,'CBG Plants'!L:L,"Completed")
+COUNTIFS('CBG Plants'!F:F,D402,'CBG Plants'!L:L,"Functional")</f>
        <v>0</v>
      </c>
      <c r="H402" s="62">
        <f>COUNTIFS('CBG Plants'!F:F,D402,'CBG Plants'!L:L,"Under Construction")</f>
        <v>0</v>
      </c>
      <c r="I402" s="62">
        <f>COUNTIFS('CBG Plants'!F:F,D402,'CBG Plants'!L:L,"Yet to start construction")</f>
        <v>0</v>
      </c>
      <c r="M402" s="72">
        <f t="shared" si="12"/>
        <v>34.29</v>
      </c>
      <c r="N402" s="72">
        <f t="shared" si="13"/>
        <v>34.29</v>
      </c>
      <c r="O402" s="72">
        <v>13.5</v>
      </c>
      <c r="P402" s="72">
        <v>0.84</v>
      </c>
      <c r="Q402" s="72">
        <v>19.95</v>
      </c>
      <c r="R402" s="62">
        <f>IFERROR(U402-F402,"")</f>
        <v>0</v>
      </c>
      <c r="S402" s="72">
        <f>IFERROR(T402*Assumptions!$C$4,"")</f>
        <v>0</v>
      </c>
      <c r="T402" s="72">
        <v>0</v>
      </c>
      <c r="U402" s="62">
        <f>IFERROR(S402*Assumptions!$C$5,"")+IFERROR(V402*Assumptions!$C$8*Assumptions!$C$5,"")</f>
        <v>0</v>
      </c>
      <c r="V402" s="72">
        <v>0</v>
      </c>
      <c r="W402" s="72">
        <f>IFERROR(ROUND(T402*(1+Assumptions!$C$7)^5,0),"")</f>
        <v>0</v>
      </c>
      <c r="X402" s="62">
        <f>IFERROR(ROUND(W402*Assumptions!$C$4*Assumptions!$C$6,4),"")+IFERROR(ROUND(Y402*Assumptions!$C$8*Assumptions!$C$6,4),"") - F402</f>
        <v>0</v>
      </c>
      <c r="Y402" s="62">
        <f>IFERROR(ROUND(V402*(1+Assumptions!$C$7)^5,0),"")</f>
        <v>0</v>
      </c>
      <c r="Z402" t="s">
        <v>181</v>
      </c>
      <c r="AA402" t="s">
        <v>182</v>
      </c>
      <c r="AB402" s="72">
        <v>141</v>
      </c>
      <c r="AC402" s="72">
        <v>3.1</v>
      </c>
      <c r="AD402">
        <v>0</v>
      </c>
      <c r="AE402" s="99" t="str">
        <f>IF(R402="","",IF(R402&gt;=Control!$D$4,"Y","N"))</f>
        <v>N</v>
      </c>
      <c r="AF402" s="99" t="str">
        <f>IF(S402="","",IF(M402&gt;=Control!$D$5,"Y","N"))</f>
        <v>N</v>
      </c>
      <c r="AG402" s="99" t="str">
        <f>IF(T402="","",IF(AB402&lt;=Control!$D$10,"Y","N"))</f>
        <v>Y</v>
      </c>
      <c r="AI402" s="110" t="str">
        <f>IF(X402="","",IF(X402&gt;=Control!$D$9,"Y","N"))</f>
        <v>N</v>
      </c>
      <c r="AK402" s="40" t="str">
        <f>IFERROR(INDEX(Assumptions!$D$92:$D$115,MATCH(C402,Assumptions!$B$92:$B$115,0)),"Low")</f>
        <v>Low</v>
      </c>
    </row>
    <row r="403" spans="2:37" x14ac:dyDescent="0.2">
      <c r="B403">
        <v>400</v>
      </c>
      <c r="C403" t="s">
        <v>180</v>
      </c>
      <c r="D403" t="s">
        <v>2254</v>
      </c>
      <c r="E403" s="62">
        <f>SUM(G403:I403)</f>
        <v>0</v>
      </c>
      <c r="F403" s="71">
        <f>SUMIFS('CBG Plants'!N:N,'CBG Plants'!F:F,D403,'CBG Plants'!L:L,"Completed")
+SUMIFS('CBG Plants'!N:N,'CBG Plants'!F:F,D403,'CBG Plants'!L:L,"Functional")+SUMIFS('CBG Plants'!N:N,'CBG Plants'!F:F,D403,'CBG Plants'!L:L,"Under Construction")+SUMIFS('CBG Plants'!N:N,'CBG Plants'!F:F,D403,'CBG Plants'!L:L,"Yet to start construction")</f>
        <v>0</v>
      </c>
      <c r="G403" s="62">
        <f>COUNTIFS('CBG Plants'!F:F,D403,'CBG Plants'!L:L,"Completed")
+COUNTIFS('CBG Plants'!F:F,D403,'CBG Plants'!L:L,"Functional")</f>
        <v>0</v>
      </c>
      <c r="H403" s="62">
        <f>COUNTIFS('CBG Plants'!F:F,D403,'CBG Plants'!L:L,"Under Construction")</f>
        <v>0</v>
      </c>
      <c r="I403" s="62">
        <f>COUNTIFS('CBG Plants'!F:F,D403,'CBG Plants'!L:L,"Yet to start construction")</f>
        <v>0</v>
      </c>
      <c r="M403" s="72">
        <f t="shared" si="12"/>
        <v>11.13</v>
      </c>
      <c r="N403" s="72">
        <f t="shared" si="13"/>
        <v>11.13</v>
      </c>
      <c r="O403" s="72">
        <v>0</v>
      </c>
      <c r="P403" s="72">
        <v>10.08</v>
      </c>
      <c r="Q403" s="72">
        <v>1.05</v>
      </c>
      <c r="R403" s="62">
        <f>IFERROR(U403-F403,"")</f>
        <v>0</v>
      </c>
      <c r="S403" s="72">
        <f>IFERROR(T403*Assumptions!$C$4,"")</f>
        <v>0</v>
      </c>
      <c r="T403" s="72">
        <v>0</v>
      </c>
      <c r="U403" s="62">
        <f>IFERROR(S403*Assumptions!$C$5,"")+IFERROR(V403*Assumptions!$C$8*Assumptions!$C$5,"")</f>
        <v>0</v>
      </c>
      <c r="V403" s="72">
        <v>0</v>
      </c>
      <c r="W403" s="72">
        <f>IFERROR(ROUND(T403*(1+Assumptions!$C$7)^5,0),"")</f>
        <v>0</v>
      </c>
      <c r="X403" s="62">
        <f>IFERROR(ROUND(W403*Assumptions!$C$4*Assumptions!$C$6,4),"")+IFERROR(ROUND(Y403*Assumptions!$C$8*Assumptions!$C$6,4),"") - F403</f>
        <v>0</v>
      </c>
      <c r="Y403" s="62">
        <f>IFERROR(ROUND(V403*(1+Assumptions!$C$7)^5,0),"")</f>
        <v>0</v>
      </c>
      <c r="Z403" t="s">
        <v>181</v>
      </c>
      <c r="AA403" t="s">
        <v>182</v>
      </c>
      <c r="AB403" s="72">
        <v>135.5</v>
      </c>
      <c r="AC403" s="72">
        <v>3.1</v>
      </c>
      <c r="AD403">
        <v>0</v>
      </c>
      <c r="AE403" s="99" t="str">
        <f>IF(R403="","",IF(R403&gt;=Control!$D$4,"Y","N"))</f>
        <v>N</v>
      </c>
      <c r="AF403" s="99" t="str">
        <f>IF(S403="","",IF(M403&gt;=Control!$D$5,"Y","N"))</f>
        <v>N</v>
      </c>
      <c r="AG403" s="99" t="str">
        <f>IF(T403="","",IF(AB403&lt;=Control!$D$10,"Y","N"))</f>
        <v>Y</v>
      </c>
      <c r="AI403" s="110" t="str">
        <f>IF(X403="","",IF(X403&gt;=Control!$D$9,"Y","N"))</f>
        <v>N</v>
      </c>
      <c r="AK403" s="40" t="str">
        <f>IFERROR(INDEX(Assumptions!$D$92:$D$115,MATCH(C403,Assumptions!$B$92:$B$115,0)),"Low")</f>
        <v>Low</v>
      </c>
    </row>
    <row r="404" spans="2:37" x14ac:dyDescent="0.2">
      <c r="B404">
        <v>401</v>
      </c>
      <c r="C404" t="s">
        <v>180</v>
      </c>
      <c r="D404" t="s">
        <v>2255</v>
      </c>
      <c r="E404" s="62">
        <f>SUM(G404:I404)</f>
        <v>0</v>
      </c>
      <c r="F404" s="71">
        <f>SUMIFS('CBG Plants'!N:N,'CBG Plants'!F:F,D404,'CBG Plants'!L:L,"Completed")
+SUMIFS('CBG Plants'!N:N,'CBG Plants'!F:F,D404,'CBG Plants'!L:L,"Functional")+SUMIFS('CBG Plants'!N:N,'CBG Plants'!F:F,D404,'CBG Plants'!L:L,"Under Construction")+SUMIFS('CBG Plants'!N:N,'CBG Plants'!F:F,D404,'CBG Plants'!L:L,"Yet to start construction")</f>
        <v>0</v>
      </c>
      <c r="G404" s="62">
        <f>COUNTIFS('CBG Plants'!F:F,D404,'CBG Plants'!L:L,"Completed")
+COUNTIFS('CBG Plants'!F:F,D404,'CBG Plants'!L:L,"Functional")</f>
        <v>0</v>
      </c>
      <c r="H404" s="62">
        <f>COUNTIFS('CBG Plants'!F:F,D404,'CBG Plants'!L:L,"Under Construction")</f>
        <v>0</v>
      </c>
      <c r="I404" s="62">
        <f>COUNTIFS('CBG Plants'!F:F,D404,'CBG Plants'!L:L,"Yet to start construction")</f>
        <v>0</v>
      </c>
      <c r="M404" s="72">
        <f t="shared" si="12"/>
        <v>125.43</v>
      </c>
      <c r="N404" s="72">
        <f t="shared" si="13"/>
        <v>125.43</v>
      </c>
      <c r="O404" s="72">
        <v>54.45</v>
      </c>
      <c r="P404" s="72">
        <v>3.78</v>
      </c>
      <c r="Q404" s="72">
        <v>67.2</v>
      </c>
      <c r="R404" s="62">
        <f>IFERROR(U404-F404,"")</f>
        <v>0</v>
      </c>
      <c r="S404" s="72">
        <f>IFERROR(T404*Assumptions!$C$4,"")</f>
        <v>0</v>
      </c>
      <c r="T404" s="72">
        <v>0</v>
      </c>
      <c r="U404" s="62">
        <f>IFERROR(S404*Assumptions!$C$5,"")+IFERROR(V404*Assumptions!$C$8*Assumptions!$C$5,"")</f>
        <v>0</v>
      </c>
      <c r="V404" s="72">
        <v>0</v>
      </c>
      <c r="W404" s="72">
        <f>IFERROR(ROUND(T404*(1+Assumptions!$C$7)^5,0),"")</f>
        <v>0</v>
      </c>
      <c r="X404" s="62">
        <f>IFERROR(ROUND(W404*Assumptions!$C$4*Assumptions!$C$6,4),"")+IFERROR(ROUND(Y404*Assumptions!$C$8*Assumptions!$C$6,4),"") - F404</f>
        <v>0</v>
      </c>
      <c r="Y404" s="62">
        <f>IFERROR(ROUND(V404*(1+Assumptions!$C$7)^5,0),"")</f>
        <v>0</v>
      </c>
      <c r="Z404" t="s">
        <v>181</v>
      </c>
      <c r="AA404" t="s">
        <v>182</v>
      </c>
      <c r="AB404" s="72">
        <v>75.599999999999994</v>
      </c>
      <c r="AC404" s="72">
        <v>3.1</v>
      </c>
      <c r="AD404">
        <v>0</v>
      </c>
      <c r="AE404" s="99" t="str">
        <f>IF(R404="","",IF(R404&gt;=Control!$D$4,"Y","N"))</f>
        <v>N</v>
      </c>
      <c r="AF404" s="99" t="str">
        <f>IF(S404="","",IF(M404&gt;=Control!$D$5,"Y","N"))</f>
        <v>Y</v>
      </c>
      <c r="AG404" s="99" t="str">
        <f>IF(T404="","",IF(AB404&lt;=Control!$D$10,"Y","N"))</f>
        <v>Y</v>
      </c>
      <c r="AI404" s="110" t="str">
        <f>IF(X404="","",IF(X404&gt;=Control!$D$9,"Y","N"))</f>
        <v>N</v>
      </c>
      <c r="AK404" s="40" t="str">
        <f>IFERROR(INDEX(Assumptions!$D$92:$D$115,MATCH(C404,Assumptions!$B$92:$B$115,0)),"Low")</f>
        <v>Low</v>
      </c>
    </row>
    <row r="405" spans="2:37" x14ac:dyDescent="0.2">
      <c r="B405">
        <v>402</v>
      </c>
      <c r="C405" t="s">
        <v>180</v>
      </c>
      <c r="D405" t="s">
        <v>2256</v>
      </c>
      <c r="E405" s="62">
        <f>SUM(G405:I405)</f>
        <v>0</v>
      </c>
      <c r="F405" s="71">
        <f>SUMIFS('CBG Plants'!N:N,'CBG Plants'!F:F,D405,'CBG Plants'!L:L,"Completed")
+SUMIFS('CBG Plants'!N:N,'CBG Plants'!F:F,D405,'CBG Plants'!L:L,"Functional")+SUMIFS('CBG Plants'!N:N,'CBG Plants'!F:F,D405,'CBG Plants'!L:L,"Under Construction")+SUMIFS('CBG Plants'!N:N,'CBG Plants'!F:F,D405,'CBG Plants'!L:L,"Yet to start construction")</f>
        <v>0</v>
      </c>
      <c r="G405" s="62">
        <f>COUNTIFS('CBG Plants'!F:F,D405,'CBG Plants'!L:L,"Completed")
+COUNTIFS('CBG Plants'!F:F,D405,'CBG Plants'!L:L,"Functional")</f>
        <v>0</v>
      </c>
      <c r="H405" s="62">
        <f>COUNTIFS('CBG Plants'!F:F,D405,'CBG Plants'!L:L,"Under Construction")</f>
        <v>0</v>
      </c>
      <c r="I405" s="62">
        <f>COUNTIFS('CBG Plants'!F:F,D405,'CBG Plants'!L:L,"Yet to start construction")</f>
        <v>0</v>
      </c>
      <c r="M405" s="72">
        <f t="shared" si="12"/>
        <v>19.47</v>
      </c>
      <c r="N405" s="72">
        <f t="shared" si="13"/>
        <v>19.47</v>
      </c>
      <c r="O405" s="72">
        <v>2.25</v>
      </c>
      <c r="P405" s="72">
        <v>0.42</v>
      </c>
      <c r="Q405" s="72">
        <v>16.8</v>
      </c>
      <c r="R405" s="62">
        <f>IFERROR(U405-F405,"")</f>
        <v>0</v>
      </c>
      <c r="S405" s="72">
        <f>IFERROR(T405*Assumptions!$C$4,"")</f>
        <v>0</v>
      </c>
      <c r="T405" s="72">
        <v>0</v>
      </c>
      <c r="U405" s="62">
        <f>IFERROR(S405*Assumptions!$C$5,"")+IFERROR(V405*Assumptions!$C$8*Assumptions!$C$5,"")</f>
        <v>0</v>
      </c>
      <c r="V405" s="72">
        <v>0</v>
      </c>
      <c r="W405" s="72">
        <f>IFERROR(ROUND(T405*(1+Assumptions!$C$7)^5,0),"")</f>
        <v>0</v>
      </c>
      <c r="X405" s="62">
        <f>IFERROR(ROUND(W405*Assumptions!$C$4*Assumptions!$C$6,4),"")+IFERROR(ROUND(Y405*Assumptions!$C$8*Assumptions!$C$6,4),"") - F405</f>
        <v>0</v>
      </c>
      <c r="Y405" s="62">
        <f>IFERROR(ROUND(V405*(1+Assumptions!$C$7)^5,0),"")</f>
        <v>0</v>
      </c>
      <c r="Z405" t="s">
        <v>181</v>
      </c>
      <c r="AA405" t="s">
        <v>182</v>
      </c>
      <c r="AB405" s="72">
        <v>71.599999999999994</v>
      </c>
      <c r="AC405" s="72">
        <v>3.1</v>
      </c>
      <c r="AD405">
        <v>0</v>
      </c>
      <c r="AE405" s="99" t="str">
        <f>IF(R405="","",IF(R405&gt;=Control!$D$4,"Y","N"))</f>
        <v>N</v>
      </c>
      <c r="AF405" s="99" t="str">
        <f>IF(S405="","",IF(M405&gt;=Control!$D$5,"Y","N"))</f>
        <v>N</v>
      </c>
      <c r="AG405" s="99" t="str">
        <f>IF(T405="","",IF(AB405&lt;=Control!$D$10,"Y","N"))</f>
        <v>Y</v>
      </c>
      <c r="AI405" s="110" t="str">
        <f>IF(X405="","",IF(X405&gt;=Control!$D$9,"Y","N"))</f>
        <v>N</v>
      </c>
      <c r="AK405" s="40" t="str">
        <f>IFERROR(INDEX(Assumptions!$D$92:$D$115,MATCH(C405,Assumptions!$B$92:$B$115,0)),"Low")</f>
        <v>Low</v>
      </c>
    </row>
    <row r="406" spans="2:37" x14ac:dyDescent="0.2">
      <c r="B406">
        <v>403</v>
      </c>
      <c r="C406" t="s">
        <v>180</v>
      </c>
      <c r="D406" t="s">
        <v>2240</v>
      </c>
      <c r="E406" s="62">
        <f>SUM(G406:I406)</f>
        <v>0</v>
      </c>
      <c r="F406" s="71">
        <f>SUMIFS('CBG Plants'!N:N,'CBG Plants'!F:F,D406,'CBG Plants'!L:L,"Completed")
+SUMIFS('CBG Plants'!N:N,'CBG Plants'!F:F,D406,'CBG Plants'!L:L,"Functional")+SUMIFS('CBG Plants'!N:N,'CBG Plants'!F:F,D406,'CBG Plants'!L:L,"Under Construction")+SUMIFS('CBG Plants'!N:N,'CBG Plants'!F:F,D406,'CBG Plants'!L:L,"Yet to start construction")</f>
        <v>0</v>
      </c>
      <c r="G406" s="62">
        <f>COUNTIFS('CBG Plants'!F:F,D406,'CBG Plants'!L:L,"Completed")
+COUNTIFS('CBG Plants'!F:F,D406,'CBG Plants'!L:L,"Functional")</f>
        <v>0</v>
      </c>
      <c r="H406" s="62">
        <f>COUNTIFS('CBG Plants'!F:F,D406,'CBG Plants'!L:L,"Under Construction")</f>
        <v>0</v>
      </c>
      <c r="I406" s="62">
        <f>COUNTIFS('CBG Plants'!F:F,D406,'CBG Plants'!L:L,"Yet to start construction")</f>
        <v>0</v>
      </c>
      <c r="M406" s="72">
        <f t="shared" si="12"/>
        <v>48.36</v>
      </c>
      <c r="N406" s="72">
        <f t="shared" si="13"/>
        <v>48.36</v>
      </c>
      <c r="O406" s="72">
        <v>10.35</v>
      </c>
      <c r="P406" s="72">
        <v>1.26</v>
      </c>
      <c r="Q406" s="72">
        <v>36.75</v>
      </c>
      <c r="R406" s="62">
        <f>IFERROR(U406-F406,"")</f>
        <v>7.4999999999999997E-2</v>
      </c>
      <c r="S406" s="72">
        <f>IFERROR(T406*Assumptions!$C$4,"")</f>
        <v>2.5</v>
      </c>
      <c r="T406" s="72">
        <v>1</v>
      </c>
      <c r="U406" s="62">
        <f>IFERROR(S406*Assumptions!$C$5,"")+IFERROR(V406*Assumptions!$C$8*Assumptions!$C$5,"")</f>
        <v>7.4999999999999997E-2</v>
      </c>
      <c r="V406" s="72">
        <v>0</v>
      </c>
      <c r="W406" s="72">
        <f>IFERROR(ROUND(T406*(1+Assumptions!$C$7)^5,0),"")</f>
        <v>3</v>
      </c>
      <c r="X406" s="62">
        <f>IFERROR(ROUND(W406*Assumptions!$C$4*Assumptions!$C$6,4),"")+IFERROR(ROUND(Y406*Assumptions!$C$8*Assumptions!$C$6,4),"") - F406</f>
        <v>0.375</v>
      </c>
      <c r="Y406" s="62">
        <f>IFERROR(ROUND(V406*(1+Assumptions!$C$7)^5,0),"")</f>
        <v>0</v>
      </c>
      <c r="Z406" t="s">
        <v>181</v>
      </c>
      <c r="AA406" t="s">
        <v>182</v>
      </c>
      <c r="AB406" s="72">
        <v>56.9</v>
      </c>
      <c r="AC406" s="72">
        <v>3.1</v>
      </c>
      <c r="AD406">
        <v>0</v>
      </c>
      <c r="AE406" s="99" t="str">
        <f>IF(R406="","",IF(R406&gt;=Control!$D$4,"Y","N"))</f>
        <v>N</v>
      </c>
      <c r="AF406" s="99" t="str">
        <f>IF(S406="","",IF(M406&gt;=Control!$D$5,"Y","N"))</f>
        <v>N</v>
      </c>
      <c r="AG406" s="99" t="str">
        <f>IF(T406="","",IF(AB406&lt;=Control!$D$10,"Y","N"))</f>
        <v>Y</v>
      </c>
      <c r="AI406" s="110" t="str">
        <f>IF(X406="","",IF(X406&gt;=Control!$D$9,"Y","N"))</f>
        <v>N</v>
      </c>
      <c r="AK406" s="40" t="str">
        <f>IFERROR(INDEX(Assumptions!$D$92:$D$115,MATCH(C406,Assumptions!$B$92:$B$115,0)),"Low")</f>
        <v>Low</v>
      </c>
    </row>
    <row r="407" spans="2:37" x14ac:dyDescent="0.2">
      <c r="B407">
        <v>404</v>
      </c>
      <c r="C407" t="s">
        <v>180</v>
      </c>
      <c r="D407" t="s">
        <v>2241</v>
      </c>
      <c r="E407" s="62">
        <f>SUM(G407:I407)</f>
        <v>0</v>
      </c>
      <c r="F407" s="71">
        <f>SUMIFS('CBG Plants'!N:N,'CBG Plants'!F:F,D407,'CBG Plants'!L:L,"Completed")
+SUMIFS('CBG Plants'!N:N,'CBG Plants'!F:F,D407,'CBG Plants'!L:L,"Functional")+SUMIFS('CBG Plants'!N:N,'CBG Plants'!F:F,D407,'CBG Plants'!L:L,"Under Construction")+SUMIFS('CBG Plants'!N:N,'CBG Plants'!F:F,D407,'CBG Plants'!L:L,"Yet to start construction")</f>
        <v>0</v>
      </c>
      <c r="G407" s="62">
        <f>COUNTIFS('CBG Plants'!F:F,D407,'CBG Plants'!L:L,"Completed")
+COUNTIFS('CBG Plants'!F:F,D407,'CBG Plants'!L:L,"Functional")</f>
        <v>0</v>
      </c>
      <c r="H407" s="62">
        <f>COUNTIFS('CBG Plants'!F:F,D407,'CBG Plants'!L:L,"Under Construction")</f>
        <v>0</v>
      </c>
      <c r="I407" s="62">
        <f>COUNTIFS('CBG Plants'!F:F,D407,'CBG Plants'!L:L,"Yet to start construction")</f>
        <v>0</v>
      </c>
      <c r="M407" s="72">
        <f t="shared" si="12"/>
        <v>34.305</v>
      </c>
      <c r="N407" s="72">
        <f t="shared" si="13"/>
        <v>34.305</v>
      </c>
      <c r="O407" s="72">
        <v>18.45</v>
      </c>
      <c r="P407" s="72">
        <v>12.18</v>
      </c>
      <c r="Q407" s="72">
        <v>3.6749999999999998</v>
      </c>
      <c r="R407" s="62">
        <f>IFERROR(U407-F407,"")</f>
        <v>7.4999999999999997E-2</v>
      </c>
      <c r="S407" s="72">
        <f>IFERROR(T407*Assumptions!$C$4,"")</f>
        <v>2.5</v>
      </c>
      <c r="T407" s="72">
        <v>1</v>
      </c>
      <c r="U407" s="62">
        <f>IFERROR(S407*Assumptions!$C$5,"")+IFERROR(V407*Assumptions!$C$8*Assumptions!$C$5,"")</f>
        <v>7.4999999999999997E-2</v>
      </c>
      <c r="V407" s="72">
        <v>0</v>
      </c>
      <c r="W407" s="72">
        <f>IFERROR(ROUND(T407*(1+Assumptions!$C$7)^5,0),"")</f>
        <v>3</v>
      </c>
      <c r="X407" s="62">
        <f>IFERROR(ROUND(W407*Assumptions!$C$4*Assumptions!$C$6,4),"")+IFERROR(ROUND(Y407*Assumptions!$C$8*Assumptions!$C$6,4),"") - F407</f>
        <v>0.375</v>
      </c>
      <c r="Y407" s="62">
        <f>IFERROR(ROUND(V407*(1+Assumptions!$C$7)^5,0),"")</f>
        <v>0</v>
      </c>
      <c r="Z407" t="s">
        <v>181</v>
      </c>
      <c r="AA407" t="s">
        <v>182</v>
      </c>
      <c r="AB407" s="72">
        <v>9.1999999999999993</v>
      </c>
      <c r="AC407" s="72">
        <v>3.1</v>
      </c>
      <c r="AD407">
        <v>0</v>
      </c>
      <c r="AE407" s="99" t="str">
        <f>IF(R407="","",IF(R407&gt;=Control!$D$4,"Y","N"))</f>
        <v>N</v>
      </c>
      <c r="AF407" s="99" t="str">
        <f>IF(S407="","",IF(M407&gt;=Control!$D$5,"Y","N"))</f>
        <v>N</v>
      </c>
      <c r="AG407" s="99" t="str">
        <f>IF(T407="","",IF(AB407&lt;=Control!$D$10,"Y","N"))</f>
        <v>Y</v>
      </c>
      <c r="AI407" s="110" t="str">
        <f>IF(X407="","",IF(X407&gt;=Control!$D$9,"Y","N"))</f>
        <v>N</v>
      </c>
      <c r="AK407" s="40" t="str">
        <f>IFERROR(INDEX(Assumptions!$D$92:$D$115,MATCH(C407,Assumptions!$B$92:$B$115,0)),"Low")</f>
        <v>Low</v>
      </c>
    </row>
    <row r="408" spans="2:37" x14ac:dyDescent="0.2">
      <c r="B408">
        <v>405</v>
      </c>
      <c r="C408" t="s">
        <v>180</v>
      </c>
      <c r="D408" t="s">
        <v>2257</v>
      </c>
      <c r="E408" s="62">
        <f>SUM(G408:I408)</f>
        <v>0</v>
      </c>
      <c r="F408" s="71">
        <f>SUMIFS('CBG Plants'!N:N,'CBG Plants'!F:F,D408,'CBG Plants'!L:L,"Completed")
+SUMIFS('CBG Plants'!N:N,'CBG Plants'!F:F,D408,'CBG Plants'!L:L,"Functional")+SUMIFS('CBG Plants'!N:N,'CBG Plants'!F:F,D408,'CBG Plants'!L:L,"Under Construction")+SUMIFS('CBG Plants'!N:N,'CBG Plants'!F:F,D408,'CBG Plants'!L:L,"Yet to start construction")</f>
        <v>0</v>
      </c>
      <c r="G408" s="62">
        <f>COUNTIFS('CBG Plants'!F:F,D408,'CBG Plants'!L:L,"Completed")
+COUNTIFS('CBG Plants'!F:F,D408,'CBG Plants'!L:L,"Functional")</f>
        <v>0</v>
      </c>
      <c r="H408" s="62">
        <f>COUNTIFS('CBG Plants'!F:F,D408,'CBG Plants'!L:L,"Under Construction")</f>
        <v>0</v>
      </c>
      <c r="I408" s="62">
        <f>COUNTIFS('CBG Plants'!F:F,D408,'CBG Plants'!L:L,"Yet to start construction")</f>
        <v>0</v>
      </c>
      <c r="M408" s="72">
        <f t="shared" si="12"/>
        <v>0.94500000000000006</v>
      </c>
      <c r="N408" s="72">
        <f t="shared" si="13"/>
        <v>0.94500000000000006</v>
      </c>
      <c r="O408" s="72">
        <v>0</v>
      </c>
      <c r="P408" s="72">
        <v>0.42</v>
      </c>
      <c r="Q408" s="72">
        <v>0.52500000000000002</v>
      </c>
      <c r="R408" s="62">
        <f>IFERROR(U408-F408,"")</f>
        <v>0</v>
      </c>
      <c r="S408" s="72">
        <f>IFERROR(T408*Assumptions!$C$4,"")</f>
        <v>0</v>
      </c>
      <c r="T408" s="72">
        <v>0</v>
      </c>
      <c r="U408" s="62">
        <f>IFERROR(S408*Assumptions!$C$5,"")+IFERROR(V408*Assumptions!$C$8*Assumptions!$C$5,"")</f>
        <v>0</v>
      </c>
      <c r="V408" s="72">
        <v>0</v>
      </c>
      <c r="W408" s="72">
        <f>IFERROR(ROUND(T408*(1+Assumptions!$C$7)^5,0),"")</f>
        <v>0</v>
      </c>
      <c r="X408" s="62">
        <f>IFERROR(ROUND(W408*Assumptions!$C$4*Assumptions!$C$6,4),"")+IFERROR(ROUND(Y408*Assumptions!$C$8*Assumptions!$C$6,4),"") - F408</f>
        <v>0</v>
      </c>
      <c r="Y408" s="62">
        <f>IFERROR(ROUND(V408*(1+Assumptions!$C$7)^5,0),"")</f>
        <v>0</v>
      </c>
      <c r="Z408" t="s">
        <v>181</v>
      </c>
      <c r="AA408" t="s">
        <v>182</v>
      </c>
      <c r="AB408" s="72">
        <v>111.9</v>
      </c>
      <c r="AC408" s="72">
        <v>3.1</v>
      </c>
      <c r="AD408">
        <v>0</v>
      </c>
      <c r="AE408" s="99" t="str">
        <f>IF(R408="","",IF(R408&gt;=Control!$D$4,"Y","N"))</f>
        <v>N</v>
      </c>
      <c r="AF408" s="99" t="str">
        <f>IF(S408="","",IF(M408&gt;=Control!$D$5,"Y","N"))</f>
        <v>N</v>
      </c>
      <c r="AG408" s="99" t="str">
        <f>IF(T408="","",IF(AB408&lt;=Control!$D$10,"Y","N"))</f>
        <v>Y</v>
      </c>
      <c r="AI408" s="110" t="str">
        <f>IF(X408="","",IF(X408&gt;=Control!$D$9,"Y","N"))</f>
        <v>N</v>
      </c>
      <c r="AK408" s="40" t="str">
        <f>IFERROR(INDEX(Assumptions!$D$92:$D$115,MATCH(C408,Assumptions!$B$92:$B$115,0)),"Low")</f>
        <v>Low</v>
      </c>
    </row>
    <row r="409" spans="2:37" x14ac:dyDescent="0.2">
      <c r="B409">
        <v>406</v>
      </c>
      <c r="C409" t="s">
        <v>180</v>
      </c>
      <c r="D409" t="s">
        <v>2258</v>
      </c>
      <c r="E409" s="62">
        <f>SUM(G409:I409)</f>
        <v>1</v>
      </c>
      <c r="F409" s="71">
        <f>SUMIFS('CBG Plants'!N:N,'CBG Plants'!F:F,D409,'CBG Plants'!L:L,"Completed")
+SUMIFS('CBG Plants'!N:N,'CBG Plants'!F:F,D409,'CBG Plants'!L:L,"Functional")+SUMIFS('CBG Plants'!N:N,'CBG Plants'!F:F,D409,'CBG Plants'!L:L,"Under Construction")+SUMIFS('CBG Plants'!N:N,'CBG Plants'!F:F,D409,'CBG Plants'!L:L,"Yet to start construction")</f>
        <v>1</v>
      </c>
      <c r="G409" s="62">
        <f>COUNTIFS('CBG Plants'!F:F,D409,'CBG Plants'!L:L,"Completed")
+COUNTIFS('CBG Plants'!F:F,D409,'CBG Plants'!L:L,"Functional")</f>
        <v>0</v>
      </c>
      <c r="H409" s="62">
        <f>COUNTIFS('CBG Plants'!F:F,D409,'CBG Plants'!L:L,"Under Construction")</f>
        <v>0</v>
      </c>
      <c r="I409" s="62">
        <f>COUNTIFS('CBG Plants'!F:F,D409,'CBG Plants'!L:L,"Yet to start construction")</f>
        <v>1</v>
      </c>
      <c r="J409" t="s">
        <v>3137</v>
      </c>
      <c r="M409" s="72">
        <f t="shared" si="12"/>
        <v>3.78</v>
      </c>
      <c r="N409" s="72">
        <f t="shared" si="13"/>
        <v>3.78</v>
      </c>
      <c r="O409" s="72">
        <v>0</v>
      </c>
      <c r="P409" s="72">
        <v>3.78</v>
      </c>
      <c r="Q409" s="72">
        <v>0</v>
      </c>
      <c r="R409" s="62">
        <f>IFERROR(U409-F409,"")</f>
        <v>-1</v>
      </c>
      <c r="S409" s="72">
        <f>IFERROR(T409*Assumptions!$C$4,"")</f>
        <v>0</v>
      </c>
      <c r="T409" s="72">
        <v>0</v>
      </c>
      <c r="U409" s="62">
        <f>IFERROR(S409*Assumptions!$C$5,"")+IFERROR(V409*Assumptions!$C$8*Assumptions!$C$5,"")</f>
        <v>0</v>
      </c>
      <c r="V409" s="72">
        <v>0</v>
      </c>
      <c r="W409" s="72">
        <f>IFERROR(ROUND(T409*(1+Assumptions!$C$7)^5,0),"")</f>
        <v>0</v>
      </c>
      <c r="X409" s="62">
        <f>IFERROR(ROUND(W409*Assumptions!$C$4*Assumptions!$C$6,4),"")+IFERROR(ROUND(Y409*Assumptions!$C$8*Assumptions!$C$6,4),"") - F409</f>
        <v>-1</v>
      </c>
      <c r="Y409" s="62">
        <f>IFERROR(ROUND(V409*(1+Assumptions!$C$7)^5,0),"")</f>
        <v>0</v>
      </c>
      <c r="Z409" t="s">
        <v>181</v>
      </c>
      <c r="AA409" t="s">
        <v>182</v>
      </c>
      <c r="AB409" s="72">
        <v>154</v>
      </c>
      <c r="AC409" s="72">
        <v>3.1</v>
      </c>
      <c r="AD409">
        <v>0</v>
      </c>
      <c r="AE409" s="99" t="str">
        <f>IF(R409="","",IF(R409&gt;=Control!$D$4,"Y","N"))</f>
        <v>N</v>
      </c>
      <c r="AF409" s="99" t="str">
        <f>IF(S409="","",IF(M409&gt;=Control!$D$5,"Y","N"))</f>
        <v>N</v>
      </c>
      <c r="AG409" s="99" t="str">
        <f>IF(T409="","",IF(AB409&lt;=Control!$D$10,"Y","N"))</f>
        <v>Y</v>
      </c>
      <c r="AI409" s="110" t="str">
        <f>IF(X409="","",IF(X409&gt;=Control!$D$9,"Y","N"))</f>
        <v>N</v>
      </c>
      <c r="AK409" s="40" t="str">
        <f>IFERROR(INDEX(Assumptions!$D$92:$D$115,MATCH(C409,Assumptions!$B$92:$B$115,0)),"Low")</f>
        <v>Low</v>
      </c>
    </row>
    <row r="410" spans="2:37" x14ac:dyDescent="0.2">
      <c r="B410">
        <v>407</v>
      </c>
      <c r="C410" t="s">
        <v>180</v>
      </c>
      <c r="D410" t="s">
        <v>2239</v>
      </c>
      <c r="E410" s="62">
        <f>SUM(G410:I410)</f>
        <v>0</v>
      </c>
      <c r="F410" s="71">
        <f>SUMIFS('CBG Plants'!N:N,'CBG Plants'!F:F,D410,'CBG Plants'!L:L,"Completed")
+SUMIFS('CBG Plants'!N:N,'CBG Plants'!F:F,D410,'CBG Plants'!L:L,"Functional")+SUMIFS('CBG Plants'!N:N,'CBG Plants'!F:F,D410,'CBG Plants'!L:L,"Under Construction")+SUMIFS('CBG Plants'!N:N,'CBG Plants'!F:F,D410,'CBG Plants'!L:L,"Yet to start construction")</f>
        <v>0</v>
      </c>
      <c r="G410" s="62">
        <f>COUNTIFS('CBG Plants'!F:F,D410,'CBG Plants'!L:L,"Completed")
+COUNTIFS('CBG Plants'!F:F,D410,'CBG Plants'!L:L,"Functional")</f>
        <v>0</v>
      </c>
      <c r="H410" s="62">
        <f>COUNTIFS('CBG Plants'!F:F,D410,'CBG Plants'!L:L,"Under Construction")</f>
        <v>0</v>
      </c>
      <c r="I410" s="62">
        <f>COUNTIFS('CBG Plants'!F:F,D410,'CBG Plants'!L:L,"Yet to start construction")</f>
        <v>0</v>
      </c>
      <c r="M410" s="72">
        <f t="shared" si="12"/>
        <v>68.31</v>
      </c>
      <c r="N410" s="72">
        <f t="shared" si="13"/>
        <v>68.31</v>
      </c>
      <c r="O410" s="72">
        <v>26.1</v>
      </c>
      <c r="P410" s="72">
        <v>9.66</v>
      </c>
      <c r="Q410" s="72">
        <v>32.549999999999997</v>
      </c>
      <c r="R410" s="62">
        <f>IFERROR(U410-F410,"")</f>
        <v>7.4999999999999997E-2</v>
      </c>
      <c r="S410" s="72">
        <f>IFERROR(T410*Assumptions!$C$4,"")</f>
        <v>2.5</v>
      </c>
      <c r="T410" s="72">
        <v>1</v>
      </c>
      <c r="U410" s="62">
        <f>IFERROR(S410*Assumptions!$C$5,"")+IFERROR(V410*Assumptions!$C$8*Assumptions!$C$5,"")</f>
        <v>7.4999999999999997E-2</v>
      </c>
      <c r="V410" s="72">
        <v>0</v>
      </c>
      <c r="W410" s="72">
        <f>IFERROR(ROUND(T410*(1+Assumptions!$C$7)^5,0),"")</f>
        <v>3</v>
      </c>
      <c r="X410" s="62">
        <f>IFERROR(ROUND(W410*Assumptions!$C$4*Assumptions!$C$6,4),"")+IFERROR(ROUND(Y410*Assumptions!$C$8*Assumptions!$C$6,4),"") - F410</f>
        <v>0.375</v>
      </c>
      <c r="Y410" s="62">
        <f>IFERROR(ROUND(V410*(1+Assumptions!$C$7)^5,0),"")</f>
        <v>0</v>
      </c>
      <c r="Z410" t="s">
        <v>181</v>
      </c>
      <c r="AA410" t="s">
        <v>182</v>
      </c>
      <c r="AB410" s="72">
        <v>44.9</v>
      </c>
      <c r="AC410" s="72">
        <v>3.1</v>
      </c>
      <c r="AD410">
        <v>0</v>
      </c>
      <c r="AE410" s="99" t="str">
        <f>IF(R410="","",IF(R410&gt;=Control!$D$4,"Y","N"))</f>
        <v>N</v>
      </c>
      <c r="AF410" s="99" t="str">
        <f>IF(S410="","",IF(M410&gt;=Control!$D$5,"Y","N"))</f>
        <v>Y</v>
      </c>
      <c r="AG410" s="99" t="str">
        <f>IF(T410="","",IF(AB410&lt;=Control!$D$10,"Y","N"))</f>
        <v>Y</v>
      </c>
      <c r="AI410" s="110" t="str">
        <f>IF(X410="","",IF(X410&gt;=Control!$D$9,"Y","N"))</f>
        <v>N</v>
      </c>
      <c r="AK410" s="40" t="str">
        <f>IFERROR(INDEX(Assumptions!$D$92:$D$115,MATCH(C410,Assumptions!$B$92:$B$115,0)),"Low")</f>
        <v>Low</v>
      </c>
    </row>
    <row r="411" spans="2:37" x14ac:dyDescent="0.2">
      <c r="B411">
        <v>408</v>
      </c>
      <c r="C411" t="s">
        <v>183</v>
      </c>
      <c r="D411" t="s">
        <v>2259</v>
      </c>
      <c r="E411" s="62">
        <f>SUM(G411:I411)</f>
        <v>0</v>
      </c>
      <c r="F411" s="71">
        <f>SUMIFS('CBG Plants'!N:N,'CBG Plants'!F:F,D411,'CBG Plants'!L:L,"Completed")
+SUMIFS('CBG Plants'!N:N,'CBG Plants'!F:F,D411,'CBG Plants'!L:L,"Functional")+SUMIFS('CBG Plants'!N:N,'CBG Plants'!F:F,D411,'CBG Plants'!L:L,"Under Construction")+SUMIFS('CBG Plants'!N:N,'CBG Plants'!F:F,D411,'CBG Plants'!L:L,"Yet to start construction")</f>
        <v>0</v>
      </c>
      <c r="G411" s="62">
        <f>COUNTIFS('CBG Plants'!F:F,D411,'CBG Plants'!L:L,"Completed")
+COUNTIFS('CBG Plants'!F:F,D411,'CBG Plants'!L:L,"Functional")</f>
        <v>0</v>
      </c>
      <c r="H411" s="62">
        <f>COUNTIFS('CBG Plants'!F:F,D411,'CBG Plants'!L:L,"Under Construction")</f>
        <v>0</v>
      </c>
      <c r="I411" s="62">
        <f>COUNTIFS('CBG Plants'!F:F,D411,'CBG Plants'!L:L,"Yet to start construction")</f>
        <v>0</v>
      </c>
      <c r="M411" s="72">
        <f t="shared" si="12"/>
        <v>40.620000000000005</v>
      </c>
      <c r="N411" s="72">
        <f t="shared" si="13"/>
        <v>40.620000000000005</v>
      </c>
      <c r="O411" s="72">
        <v>7.65</v>
      </c>
      <c r="P411" s="72">
        <v>15.12</v>
      </c>
      <c r="Q411" s="72">
        <v>17.850000000000001</v>
      </c>
      <c r="R411" s="62">
        <f>IFERROR(U411-F411,"")</f>
        <v>0.72167219999999999</v>
      </c>
      <c r="S411" s="72">
        <f>IFERROR(T411*Assumptions!$C$4,"")</f>
        <v>22.5</v>
      </c>
      <c r="T411" s="72">
        <v>9</v>
      </c>
      <c r="U411" s="62">
        <f>IFERROR(S411*Assumptions!$C$5,"")+IFERROR(V411*Assumptions!$C$8*Assumptions!$C$5,"")</f>
        <v>0.72167219999999999</v>
      </c>
      <c r="V411" s="72">
        <v>4644</v>
      </c>
      <c r="W411" s="72">
        <f>IFERROR(ROUND(T411*(1+Assumptions!$C$7)^5,0),"")</f>
        <v>27</v>
      </c>
      <c r="X411" s="62">
        <f>IFERROR(ROUND(W411*Assumptions!$C$4*Assumptions!$C$6,4),"")+IFERROR(ROUND(Y411*Assumptions!$C$8*Assumptions!$C$6,4),"") - F411</f>
        <v>3.6124000000000001</v>
      </c>
      <c r="Y411" s="62">
        <f>IFERROR(ROUND(V411*(1+Assumptions!$C$7)^5,0),"")</f>
        <v>14172</v>
      </c>
      <c r="Z411" t="s">
        <v>164</v>
      </c>
      <c r="AA411" t="s">
        <v>171</v>
      </c>
      <c r="AB411" s="72">
        <v>8.6999999999999993</v>
      </c>
      <c r="AC411" s="72">
        <v>23</v>
      </c>
      <c r="AD411">
        <v>0</v>
      </c>
      <c r="AE411" s="99" t="str">
        <f>IF(R411="","",IF(R411&gt;=Control!$D$4,"Y","N"))</f>
        <v>N</v>
      </c>
      <c r="AF411" s="99" t="str">
        <f>IF(S411="","",IF(M411&gt;=Control!$D$5,"Y","N"))</f>
        <v>N</v>
      </c>
      <c r="AG411" s="99" t="str">
        <f>IF(T411="","",IF(AB411&lt;=Control!$D$10,"Y","N"))</f>
        <v>Y</v>
      </c>
      <c r="AI411" s="110" t="str">
        <f>IF(X411="","",IF(X411&gt;=Control!$D$9,"Y","N"))</f>
        <v>N</v>
      </c>
      <c r="AK411" s="40" t="str">
        <f>IFERROR(INDEX(Assumptions!$D$92:$D$115,MATCH(C411,Assumptions!$B$92:$B$115,0)),"Low")</f>
        <v>Low</v>
      </c>
    </row>
    <row r="412" spans="2:37" x14ac:dyDescent="0.2">
      <c r="B412">
        <v>409</v>
      </c>
      <c r="C412" t="s">
        <v>183</v>
      </c>
      <c r="D412" t="s">
        <v>2267</v>
      </c>
      <c r="E412" s="62">
        <f>SUM(G412:I412)</f>
        <v>0</v>
      </c>
      <c r="F412" s="71">
        <f>SUMIFS('CBG Plants'!N:N,'CBG Plants'!F:F,D412,'CBG Plants'!L:L,"Completed")
+SUMIFS('CBG Plants'!N:N,'CBG Plants'!F:F,D412,'CBG Plants'!L:L,"Functional")+SUMIFS('CBG Plants'!N:N,'CBG Plants'!F:F,D412,'CBG Plants'!L:L,"Under Construction")+SUMIFS('CBG Plants'!N:N,'CBG Plants'!F:F,D412,'CBG Plants'!L:L,"Yet to start construction")</f>
        <v>0</v>
      </c>
      <c r="G412" s="62">
        <f>COUNTIFS('CBG Plants'!F:F,D412,'CBG Plants'!L:L,"Completed")
+COUNTIFS('CBG Plants'!F:F,D412,'CBG Plants'!L:L,"Functional")</f>
        <v>0</v>
      </c>
      <c r="H412" s="62">
        <f>COUNTIFS('CBG Plants'!F:F,D412,'CBG Plants'!L:L,"Under Construction")</f>
        <v>0</v>
      </c>
      <c r="I412" s="62">
        <f>COUNTIFS('CBG Plants'!F:F,D412,'CBG Plants'!L:L,"Yet to start construction")</f>
        <v>0</v>
      </c>
      <c r="M412" s="72">
        <f t="shared" si="12"/>
        <v>54.525000000000006</v>
      </c>
      <c r="N412" s="72">
        <f t="shared" si="13"/>
        <v>54.525000000000006</v>
      </c>
      <c r="O412" s="72">
        <v>13.05</v>
      </c>
      <c r="P412" s="72">
        <v>29.4</v>
      </c>
      <c r="Q412" s="72">
        <v>12.074999999999999</v>
      </c>
      <c r="R412" s="62">
        <f>IFERROR(U412-F412,"")</f>
        <v>0.47407979999999994</v>
      </c>
      <c r="S412" s="72">
        <f>IFERROR(T412*Assumptions!$C$4,"")</f>
        <v>15</v>
      </c>
      <c r="T412" s="72">
        <v>6</v>
      </c>
      <c r="U412" s="62">
        <f>IFERROR(S412*Assumptions!$C$5,"")+IFERROR(V412*Assumptions!$C$8*Assumptions!$C$5,"")</f>
        <v>0.47407979999999994</v>
      </c>
      <c r="V412" s="72">
        <v>2396</v>
      </c>
      <c r="W412" s="72">
        <f>IFERROR(ROUND(T412*(1+Assumptions!$C$7)^5,0),"")</f>
        <v>18</v>
      </c>
      <c r="X412" s="62">
        <f>IFERROR(ROUND(W412*Assumptions!$C$4*Assumptions!$C$6,4),"")+IFERROR(ROUND(Y412*Assumptions!$C$8*Assumptions!$C$6,4),"") - F412</f>
        <v>2.3725000000000001</v>
      </c>
      <c r="Y412" s="62">
        <f>IFERROR(ROUND(V412*(1+Assumptions!$C$7)^5,0),"")</f>
        <v>7312</v>
      </c>
      <c r="Z412" t="s">
        <v>164</v>
      </c>
      <c r="AA412" t="s">
        <v>171</v>
      </c>
      <c r="AB412" s="72">
        <v>19.600000000000001</v>
      </c>
      <c r="AC412" s="72">
        <v>23</v>
      </c>
      <c r="AD412">
        <v>0</v>
      </c>
      <c r="AE412" s="99" t="str">
        <f>IF(R412="","",IF(R412&gt;=Control!$D$4,"Y","N"))</f>
        <v>N</v>
      </c>
      <c r="AF412" s="99" t="str">
        <f>IF(S412="","",IF(M412&gt;=Control!$D$5,"Y","N"))</f>
        <v>Y</v>
      </c>
      <c r="AG412" s="99" t="str">
        <f>IF(T412="","",IF(AB412&lt;=Control!$D$10,"Y","N"))</f>
        <v>Y</v>
      </c>
      <c r="AI412" s="110" t="str">
        <f>IF(X412="","",IF(X412&gt;=Control!$D$9,"Y","N"))</f>
        <v>N</v>
      </c>
      <c r="AK412" s="40" t="str">
        <f>IFERROR(INDEX(Assumptions!$D$92:$D$115,MATCH(C412,Assumptions!$B$92:$B$115,0)),"Low")</f>
        <v>Low</v>
      </c>
    </row>
    <row r="413" spans="2:37" x14ac:dyDescent="0.2">
      <c r="B413">
        <v>410</v>
      </c>
      <c r="C413" t="s">
        <v>183</v>
      </c>
      <c r="D413" t="s">
        <v>2266</v>
      </c>
      <c r="E413" s="62">
        <f>SUM(G413:I413)</f>
        <v>1</v>
      </c>
      <c r="F413" s="71">
        <f>SUMIFS('CBG Plants'!N:N,'CBG Plants'!F:F,D413,'CBG Plants'!L:L,"Completed")
+SUMIFS('CBG Plants'!N:N,'CBG Plants'!F:F,D413,'CBG Plants'!L:L,"Functional")+SUMIFS('CBG Plants'!N:N,'CBG Plants'!F:F,D413,'CBG Plants'!L:L,"Under Construction")+SUMIFS('CBG Plants'!N:N,'CBG Plants'!F:F,D413,'CBG Plants'!L:L,"Yet to start construction")</f>
        <v>3</v>
      </c>
      <c r="G413" s="62">
        <f>COUNTIFS('CBG Plants'!F:F,D413,'CBG Plants'!L:L,"Completed")
+COUNTIFS('CBG Plants'!F:F,D413,'CBG Plants'!L:L,"Functional")</f>
        <v>0</v>
      </c>
      <c r="H413" s="62">
        <f>COUNTIFS('CBG Plants'!F:F,D413,'CBG Plants'!L:L,"Under Construction")</f>
        <v>1</v>
      </c>
      <c r="I413" s="62">
        <f>COUNTIFS('CBG Plants'!F:F,D413,'CBG Plants'!L:L,"Yet to start construction")</f>
        <v>0</v>
      </c>
      <c r="J413" t="s">
        <v>3138</v>
      </c>
      <c r="M413" s="72">
        <f t="shared" si="12"/>
        <v>85.365000000000009</v>
      </c>
      <c r="N413" s="72">
        <f t="shared" si="13"/>
        <v>85.365000000000009</v>
      </c>
      <c r="O413" s="72">
        <v>12.6</v>
      </c>
      <c r="P413" s="72">
        <v>47.04</v>
      </c>
      <c r="Q413" s="72">
        <v>25.725000000000001</v>
      </c>
      <c r="R413" s="62">
        <f>IFERROR(U413-F413,"")</f>
        <v>-2.7414531000000002</v>
      </c>
      <c r="S413" s="72">
        <f>IFERROR(T413*Assumptions!$C$4,"")</f>
        <v>7.5</v>
      </c>
      <c r="T413" s="72">
        <v>3</v>
      </c>
      <c r="U413" s="62">
        <f>IFERROR(S413*Assumptions!$C$5,"")+IFERROR(V413*Assumptions!$C$8*Assumptions!$C$5,"")</f>
        <v>0.25854689999999997</v>
      </c>
      <c r="V413" s="72">
        <v>3338</v>
      </c>
      <c r="W413" s="72">
        <f>IFERROR(ROUND(T413*(1+Assumptions!$C$7)^5,0),"")</f>
        <v>9</v>
      </c>
      <c r="X413" s="62">
        <f>IFERROR(ROUND(W413*Assumptions!$C$4*Assumptions!$C$6,4),"")+IFERROR(ROUND(Y413*Assumptions!$C$8*Assumptions!$C$6,4),"") - F413</f>
        <v>-1.7043999999999999</v>
      </c>
      <c r="Y413" s="62">
        <f>IFERROR(ROUND(V413*(1+Assumptions!$C$7)^5,0),"")</f>
        <v>10187</v>
      </c>
      <c r="Z413" t="s">
        <v>164</v>
      </c>
      <c r="AA413" t="s">
        <v>171</v>
      </c>
      <c r="AB413" s="72">
        <v>44.4</v>
      </c>
      <c r="AC413" s="72">
        <v>23</v>
      </c>
      <c r="AD413">
        <v>0</v>
      </c>
      <c r="AE413" s="99" t="str">
        <f>IF(R413="","",IF(R413&gt;=Control!$D$4,"Y","N"))</f>
        <v>N</v>
      </c>
      <c r="AF413" s="99" t="str">
        <f>IF(S413="","",IF(M413&gt;=Control!$D$5,"Y","N"))</f>
        <v>Y</v>
      </c>
      <c r="AG413" s="99" t="str">
        <f>IF(T413="","",IF(AB413&lt;=Control!$D$10,"Y","N"))</f>
        <v>Y</v>
      </c>
      <c r="AI413" s="110" t="str">
        <f>IF(X413="","",IF(X413&gt;=Control!$D$9,"Y","N"))</f>
        <v>N</v>
      </c>
      <c r="AK413" s="40" t="str">
        <f>IFERROR(INDEX(Assumptions!$D$92:$D$115,MATCH(C413,Assumptions!$B$92:$B$115,0)),"Low")</f>
        <v>Low</v>
      </c>
    </row>
    <row r="414" spans="2:37" x14ac:dyDescent="0.2">
      <c r="B414">
        <v>411</v>
      </c>
      <c r="C414" t="s">
        <v>183</v>
      </c>
      <c r="D414" t="s">
        <v>2264</v>
      </c>
      <c r="E414" s="62">
        <f>SUM(G414:I414)</f>
        <v>0</v>
      </c>
      <c r="F414" s="71">
        <f>SUMIFS('CBG Plants'!N:N,'CBG Plants'!F:F,D414,'CBG Plants'!L:L,"Completed")
+SUMIFS('CBG Plants'!N:N,'CBG Plants'!F:F,D414,'CBG Plants'!L:L,"Functional")+SUMIFS('CBG Plants'!N:N,'CBG Plants'!F:F,D414,'CBG Plants'!L:L,"Under Construction")+SUMIFS('CBG Plants'!N:N,'CBG Plants'!F:F,D414,'CBG Plants'!L:L,"Yet to start construction")</f>
        <v>0</v>
      </c>
      <c r="G414" s="62">
        <f>COUNTIFS('CBG Plants'!F:F,D414,'CBG Plants'!L:L,"Completed")
+COUNTIFS('CBG Plants'!F:F,D414,'CBG Plants'!L:L,"Functional")</f>
        <v>0</v>
      </c>
      <c r="H414" s="62">
        <f>COUNTIFS('CBG Plants'!F:F,D414,'CBG Plants'!L:L,"Under Construction")</f>
        <v>0</v>
      </c>
      <c r="I414" s="62">
        <f>COUNTIFS('CBG Plants'!F:F,D414,'CBG Plants'!L:L,"Yet to start construction")</f>
        <v>0</v>
      </c>
      <c r="M414" s="72">
        <f t="shared" si="12"/>
        <v>28.650000000000002</v>
      </c>
      <c r="N414" s="72">
        <f t="shared" si="13"/>
        <v>28.650000000000002</v>
      </c>
      <c r="O414" s="72">
        <v>1.35</v>
      </c>
      <c r="P414" s="72">
        <v>25.2</v>
      </c>
      <c r="Q414" s="72">
        <v>2.1</v>
      </c>
      <c r="R414" s="62">
        <f>IFERROR(U414-F414,"")</f>
        <v>0.66987764999999999</v>
      </c>
      <c r="S414" s="72">
        <f>IFERROR(T414*Assumptions!$C$4,"")</f>
        <v>20</v>
      </c>
      <c r="T414" s="72">
        <v>8</v>
      </c>
      <c r="U414" s="62">
        <f>IFERROR(S414*Assumptions!$C$5,"")+IFERROR(V414*Assumptions!$C$8*Assumptions!$C$5,"")</f>
        <v>0.66987764999999999</v>
      </c>
      <c r="V414" s="72">
        <v>6953</v>
      </c>
      <c r="W414" s="72">
        <f>IFERROR(ROUND(T414*(1+Assumptions!$C$7)^5,0),"")</f>
        <v>24</v>
      </c>
      <c r="X414" s="62">
        <f>IFERROR(ROUND(W414*Assumptions!$C$4*Assumptions!$C$6,4),"")+IFERROR(ROUND(Y414*Assumptions!$C$8*Assumptions!$C$6,4),"") - F414</f>
        <v>3.3553999999999999</v>
      </c>
      <c r="Y414" s="62">
        <f>IFERROR(ROUND(V414*(1+Assumptions!$C$7)^5,0),"")</f>
        <v>21219</v>
      </c>
      <c r="Z414" t="s">
        <v>164</v>
      </c>
      <c r="AA414" t="s">
        <v>171</v>
      </c>
      <c r="AB414" s="72">
        <v>17</v>
      </c>
      <c r="AC414" s="72">
        <v>23</v>
      </c>
      <c r="AD414">
        <v>0</v>
      </c>
      <c r="AE414" s="99" t="str">
        <f>IF(R414="","",IF(R414&gt;=Control!$D$4,"Y","N"))</f>
        <v>N</v>
      </c>
      <c r="AF414" s="99" t="str">
        <f>IF(S414="","",IF(M414&gt;=Control!$D$5,"Y","N"))</f>
        <v>N</v>
      </c>
      <c r="AG414" s="99" t="str">
        <f>IF(T414="","",IF(AB414&lt;=Control!$D$10,"Y","N"))</f>
        <v>Y</v>
      </c>
      <c r="AI414" s="110" t="str">
        <f>IF(X414="","",IF(X414&gt;=Control!$D$9,"Y","N"))</f>
        <v>N</v>
      </c>
      <c r="AK414" s="40" t="str">
        <f>IFERROR(INDEX(Assumptions!$D$92:$D$115,MATCH(C414,Assumptions!$B$92:$B$115,0)),"Low")</f>
        <v>Low</v>
      </c>
    </row>
    <row r="415" spans="2:37" x14ac:dyDescent="0.2">
      <c r="B415">
        <v>412</v>
      </c>
      <c r="C415" t="s">
        <v>183</v>
      </c>
      <c r="D415" t="s">
        <v>2280</v>
      </c>
      <c r="E415" s="62">
        <f>SUM(G415:I415)</f>
        <v>0</v>
      </c>
      <c r="F415" s="71">
        <f>SUMIFS('CBG Plants'!N:N,'CBG Plants'!F:F,D415,'CBG Plants'!L:L,"Completed")
+SUMIFS('CBG Plants'!N:N,'CBG Plants'!F:F,D415,'CBG Plants'!L:L,"Functional")+SUMIFS('CBG Plants'!N:N,'CBG Plants'!F:F,D415,'CBG Plants'!L:L,"Under Construction")+SUMIFS('CBG Plants'!N:N,'CBG Plants'!F:F,D415,'CBG Plants'!L:L,"Yet to start construction")</f>
        <v>0</v>
      </c>
      <c r="G415" s="62">
        <f>COUNTIFS('CBG Plants'!F:F,D415,'CBG Plants'!L:L,"Completed")
+COUNTIFS('CBG Plants'!F:F,D415,'CBG Plants'!L:L,"Functional")</f>
        <v>0</v>
      </c>
      <c r="H415" s="62">
        <f>COUNTIFS('CBG Plants'!F:F,D415,'CBG Plants'!L:L,"Under Construction")</f>
        <v>0</v>
      </c>
      <c r="I415" s="62">
        <f>COUNTIFS('CBG Plants'!F:F,D415,'CBG Plants'!L:L,"Yet to start construction")</f>
        <v>0</v>
      </c>
      <c r="M415" s="72">
        <f t="shared" si="12"/>
        <v>96.66</v>
      </c>
      <c r="N415" s="72">
        <f t="shared" si="13"/>
        <v>96.66</v>
      </c>
      <c r="O415" s="72">
        <v>10.35</v>
      </c>
      <c r="P415" s="72">
        <v>64.260000000000005</v>
      </c>
      <c r="Q415" s="72">
        <v>22.05</v>
      </c>
      <c r="R415" s="62">
        <f>IFERROR(U415-F415,"")</f>
        <v>0.37913055000000001</v>
      </c>
      <c r="S415" s="72">
        <f>IFERROR(T415*Assumptions!$C$4,"")</f>
        <v>12.5</v>
      </c>
      <c r="T415" s="72">
        <v>5</v>
      </c>
      <c r="U415" s="62">
        <f>IFERROR(S415*Assumptions!$C$5,"")+IFERROR(V415*Assumptions!$C$8*Assumptions!$C$5,"")</f>
        <v>0.37913055000000001</v>
      </c>
      <c r="V415" s="72">
        <v>411</v>
      </c>
      <c r="W415" s="72">
        <f>IFERROR(ROUND(T415*(1+Assumptions!$C$7)^5,0),"")</f>
        <v>15</v>
      </c>
      <c r="X415" s="62">
        <f>IFERROR(ROUND(W415*Assumptions!$C$4*Assumptions!$C$6,4),"")+IFERROR(ROUND(Y415*Assumptions!$C$8*Assumptions!$C$6,4),"") - F415</f>
        <v>1.8959999999999999</v>
      </c>
      <c r="Y415" s="62">
        <f>IFERROR(ROUND(V415*(1+Assumptions!$C$7)^5,0),"")</f>
        <v>1254</v>
      </c>
      <c r="Z415" t="s">
        <v>164</v>
      </c>
      <c r="AA415" t="s">
        <v>171</v>
      </c>
      <c r="AB415" s="72">
        <v>72.3</v>
      </c>
      <c r="AC415" s="72">
        <v>23</v>
      </c>
      <c r="AD415">
        <v>0</v>
      </c>
      <c r="AE415" s="99" t="str">
        <f>IF(R415="","",IF(R415&gt;=Control!$D$4,"Y","N"))</f>
        <v>N</v>
      </c>
      <c r="AF415" s="99" t="str">
        <f>IF(S415="","",IF(M415&gt;=Control!$D$5,"Y","N"))</f>
        <v>Y</v>
      </c>
      <c r="AG415" s="99" t="str">
        <f>IF(T415="","",IF(AB415&lt;=Control!$D$10,"Y","N"))</f>
        <v>Y</v>
      </c>
      <c r="AI415" s="110" t="str">
        <f>IF(X415="","",IF(X415&gt;=Control!$D$9,"Y","N"))</f>
        <v>N</v>
      </c>
      <c r="AK415" s="40" t="str">
        <f>IFERROR(INDEX(Assumptions!$D$92:$D$115,MATCH(C415,Assumptions!$B$92:$B$115,0)),"Low")</f>
        <v>Low</v>
      </c>
    </row>
    <row r="416" spans="2:37" x14ac:dyDescent="0.2">
      <c r="B416">
        <v>413</v>
      </c>
      <c r="C416" t="s">
        <v>183</v>
      </c>
      <c r="D416" t="s">
        <v>2278</v>
      </c>
      <c r="E416" s="62">
        <f>SUM(G416:I416)</f>
        <v>0</v>
      </c>
      <c r="F416" s="71">
        <f>SUMIFS('CBG Plants'!N:N,'CBG Plants'!F:F,D416,'CBG Plants'!L:L,"Completed")
+SUMIFS('CBG Plants'!N:N,'CBG Plants'!F:F,D416,'CBG Plants'!L:L,"Functional")+SUMIFS('CBG Plants'!N:N,'CBG Plants'!F:F,D416,'CBG Plants'!L:L,"Under Construction")+SUMIFS('CBG Plants'!N:N,'CBG Plants'!F:F,D416,'CBG Plants'!L:L,"Yet to start construction")</f>
        <v>0</v>
      </c>
      <c r="G416" s="62">
        <f>COUNTIFS('CBG Plants'!F:F,D416,'CBG Plants'!L:L,"Completed")
+COUNTIFS('CBG Plants'!F:F,D416,'CBG Plants'!L:L,"Functional")</f>
        <v>0</v>
      </c>
      <c r="H416" s="62">
        <f>COUNTIFS('CBG Plants'!F:F,D416,'CBG Plants'!L:L,"Under Construction")</f>
        <v>0</v>
      </c>
      <c r="I416" s="62">
        <f>COUNTIFS('CBG Plants'!F:F,D416,'CBG Plants'!L:L,"Yet to start construction")</f>
        <v>0</v>
      </c>
      <c r="J416" t="s">
        <v>3139</v>
      </c>
      <c r="K416" t="s">
        <v>3140</v>
      </c>
      <c r="L416" t="s">
        <v>3141</v>
      </c>
      <c r="M416" s="72">
        <f t="shared" si="12"/>
        <v>72.75</v>
      </c>
      <c r="N416" s="72">
        <f t="shared" si="13"/>
        <v>72.75</v>
      </c>
      <c r="O416" s="72">
        <v>4.5</v>
      </c>
      <c r="P416" s="72">
        <v>56.7</v>
      </c>
      <c r="Q416" s="72">
        <v>11.55</v>
      </c>
      <c r="R416" s="62">
        <f>IFERROR(U416-F416,"")</f>
        <v>1.8327178499999999</v>
      </c>
      <c r="S416" s="72">
        <f>IFERROR(T416*Assumptions!$C$4,"")</f>
        <v>40</v>
      </c>
      <c r="T416" s="72">
        <v>16</v>
      </c>
      <c r="U416" s="62">
        <f>IFERROR(S416*Assumptions!$C$5,"")+IFERROR(V416*Assumptions!$C$8*Assumptions!$C$5,"")</f>
        <v>1.8327178499999999</v>
      </c>
      <c r="V416" s="72">
        <v>62957</v>
      </c>
      <c r="W416" s="72">
        <f>IFERROR(ROUND(T416*(1+Assumptions!$C$7)^5,0),"")</f>
        <v>49</v>
      </c>
      <c r="X416" s="62">
        <f>IFERROR(ROUND(W416*Assumptions!$C$4*Assumptions!$C$6,4),"")+IFERROR(ROUND(Y416*Assumptions!$C$8*Assumptions!$C$6,4),"") - F416</f>
        <v>9.3431999999999995</v>
      </c>
      <c r="Y416" s="62">
        <f>IFERROR(ROUND(V416*(1+Assumptions!$C$7)^5,0),"")</f>
        <v>192130</v>
      </c>
      <c r="Z416" t="s">
        <v>164</v>
      </c>
      <c r="AA416" t="s">
        <v>171</v>
      </c>
      <c r="AB416" s="72">
        <v>101.6</v>
      </c>
      <c r="AC416" s="72">
        <v>23</v>
      </c>
      <c r="AD416">
        <v>0</v>
      </c>
      <c r="AE416" s="99" t="str">
        <f>IF(R416="","",IF(R416&gt;=Control!$D$4,"Y","N"))</f>
        <v>N</v>
      </c>
      <c r="AF416" s="99" t="str">
        <f>IF(S416="","",IF(M416&gt;=Control!$D$5,"Y","N"))</f>
        <v>Y</v>
      </c>
      <c r="AG416" s="99" t="str">
        <f>IF(T416="","",IF(AB416&lt;=Control!$D$10,"Y","N"))</f>
        <v>Y</v>
      </c>
      <c r="AI416" s="110" t="str">
        <f>IF(X416="","",IF(X416&gt;=Control!$D$9,"Y","N"))</f>
        <v>N</v>
      </c>
      <c r="AK416" s="40" t="str">
        <f>IFERROR(INDEX(Assumptions!$D$92:$D$115,MATCH(C416,Assumptions!$B$92:$B$115,0)),"Low")</f>
        <v>Low</v>
      </c>
    </row>
    <row r="417" spans="2:37" x14ac:dyDescent="0.2">
      <c r="B417">
        <v>414</v>
      </c>
      <c r="C417" t="s">
        <v>183</v>
      </c>
      <c r="D417" t="s">
        <v>2276</v>
      </c>
      <c r="E417" s="62">
        <f>SUM(G417:I417)</f>
        <v>0</v>
      </c>
      <c r="F417" s="71">
        <f>SUMIFS('CBG Plants'!N:N,'CBG Plants'!F:F,D417,'CBG Plants'!L:L,"Completed")
+SUMIFS('CBG Plants'!N:N,'CBG Plants'!F:F,D417,'CBG Plants'!L:L,"Functional")+SUMIFS('CBG Plants'!N:N,'CBG Plants'!F:F,D417,'CBG Plants'!L:L,"Under Construction")+SUMIFS('CBG Plants'!N:N,'CBG Plants'!F:F,D417,'CBG Plants'!L:L,"Yet to start construction")</f>
        <v>0</v>
      </c>
      <c r="G417" s="62">
        <f>COUNTIFS('CBG Plants'!F:F,D417,'CBG Plants'!L:L,"Completed")
+COUNTIFS('CBG Plants'!F:F,D417,'CBG Plants'!L:L,"Functional")</f>
        <v>0</v>
      </c>
      <c r="H417" s="62">
        <f>COUNTIFS('CBG Plants'!F:F,D417,'CBG Plants'!L:L,"Under Construction")</f>
        <v>0</v>
      </c>
      <c r="I417" s="62">
        <f>COUNTIFS('CBG Plants'!F:F,D417,'CBG Plants'!L:L,"Yet to start construction")</f>
        <v>0</v>
      </c>
      <c r="M417" s="72">
        <f t="shared" si="12"/>
        <v>90.87</v>
      </c>
      <c r="N417" s="72">
        <f t="shared" si="13"/>
        <v>90.87</v>
      </c>
      <c r="O417" s="72">
        <v>21.15</v>
      </c>
      <c r="P417" s="72">
        <v>42.42</v>
      </c>
      <c r="Q417" s="72">
        <v>27.3</v>
      </c>
      <c r="R417" s="62">
        <f>IFERROR(U417-F417,"")</f>
        <v>0.22499999999999998</v>
      </c>
      <c r="S417" s="72">
        <f>IFERROR(T417*Assumptions!$C$4,"")</f>
        <v>7.5</v>
      </c>
      <c r="T417" s="72">
        <v>3</v>
      </c>
      <c r="U417" s="62">
        <f>IFERROR(S417*Assumptions!$C$5,"")+IFERROR(V417*Assumptions!$C$8*Assumptions!$C$5,"")</f>
        <v>0.22499999999999998</v>
      </c>
      <c r="V417" s="72">
        <v>0</v>
      </c>
      <c r="W417" s="72">
        <f>IFERROR(ROUND(T417*(1+Assumptions!$C$7)^5,0),"")</f>
        <v>9</v>
      </c>
      <c r="X417" s="62">
        <f>IFERROR(ROUND(W417*Assumptions!$C$4*Assumptions!$C$6,4),"")+IFERROR(ROUND(Y417*Assumptions!$C$8*Assumptions!$C$6,4),"") - F417</f>
        <v>1.125</v>
      </c>
      <c r="Y417" s="62">
        <f>IFERROR(ROUND(V417*(1+Assumptions!$C$7)^5,0),"")</f>
        <v>0</v>
      </c>
      <c r="Z417" t="s">
        <v>164</v>
      </c>
      <c r="AA417" t="s">
        <v>171</v>
      </c>
      <c r="AB417" s="72">
        <v>138.80000000000001</v>
      </c>
      <c r="AC417" s="72">
        <v>23</v>
      </c>
      <c r="AD417">
        <v>0</v>
      </c>
      <c r="AE417" s="99" t="str">
        <f>IF(R417="","",IF(R417&gt;=Control!$D$4,"Y","N"))</f>
        <v>N</v>
      </c>
      <c r="AF417" s="99" t="str">
        <f>IF(S417="","",IF(M417&gt;=Control!$D$5,"Y","N"))</f>
        <v>Y</v>
      </c>
      <c r="AG417" s="99" t="str">
        <f>IF(T417="","",IF(AB417&lt;=Control!$D$10,"Y","N"))</f>
        <v>Y</v>
      </c>
      <c r="AI417" s="110" t="str">
        <f>IF(X417="","",IF(X417&gt;=Control!$D$9,"Y","N"))</f>
        <v>N</v>
      </c>
      <c r="AK417" s="40" t="str">
        <f>IFERROR(INDEX(Assumptions!$D$92:$D$115,MATCH(C417,Assumptions!$B$92:$B$115,0)),"Low")</f>
        <v>Low</v>
      </c>
    </row>
    <row r="418" spans="2:37" x14ac:dyDescent="0.2">
      <c r="B418">
        <v>415</v>
      </c>
      <c r="C418" t="s">
        <v>183</v>
      </c>
      <c r="D418" t="s">
        <v>2263</v>
      </c>
      <c r="E418" s="62">
        <f>SUM(G418:I418)</f>
        <v>1</v>
      </c>
      <c r="F418" s="71">
        <f>SUMIFS('CBG Plants'!N:N,'CBG Plants'!F:F,D418,'CBG Plants'!L:L,"Completed")
+SUMIFS('CBG Plants'!N:N,'CBG Plants'!F:F,D418,'CBG Plants'!L:L,"Functional")+SUMIFS('CBG Plants'!N:N,'CBG Plants'!F:F,D418,'CBG Plants'!L:L,"Under Construction")+SUMIFS('CBG Plants'!N:N,'CBG Plants'!F:F,D418,'CBG Plants'!L:L,"Yet to start construction")</f>
        <v>3</v>
      </c>
      <c r="G418" s="62">
        <f>COUNTIFS('CBG Plants'!F:F,D418,'CBG Plants'!L:L,"Completed")
+COUNTIFS('CBG Plants'!F:F,D418,'CBG Plants'!L:L,"Functional")</f>
        <v>0</v>
      </c>
      <c r="H418" s="62">
        <f>COUNTIFS('CBG Plants'!F:F,D418,'CBG Plants'!L:L,"Under Construction")</f>
        <v>0</v>
      </c>
      <c r="I418" s="62">
        <f>COUNTIFS('CBG Plants'!F:F,D418,'CBG Plants'!L:L,"Yet to start construction")</f>
        <v>1</v>
      </c>
      <c r="J418" t="s">
        <v>3142</v>
      </c>
      <c r="M418" s="72">
        <f t="shared" si="12"/>
        <v>115.935</v>
      </c>
      <c r="N418" s="72">
        <f t="shared" si="13"/>
        <v>115.935</v>
      </c>
      <c r="O418" s="72">
        <v>14.4</v>
      </c>
      <c r="P418" s="72">
        <v>72.66</v>
      </c>
      <c r="Q418" s="72">
        <v>28.875</v>
      </c>
      <c r="R418" s="62">
        <f>IFERROR(U418-F418,"")</f>
        <v>-2.3301223499999999</v>
      </c>
      <c r="S418" s="72">
        <f>IFERROR(T418*Assumptions!$C$4,"")</f>
        <v>20</v>
      </c>
      <c r="T418" s="72">
        <v>8</v>
      </c>
      <c r="U418" s="62">
        <f>IFERROR(S418*Assumptions!$C$5,"")+IFERROR(V418*Assumptions!$C$8*Assumptions!$C$5,"")</f>
        <v>0.66987764999999999</v>
      </c>
      <c r="V418" s="72">
        <v>6953</v>
      </c>
      <c r="W418" s="72">
        <f>IFERROR(ROUND(T418*(1+Assumptions!$C$7)^5,0),"")</f>
        <v>24</v>
      </c>
      <c r="X418" s="62">
        <f>IFERROR(ROUND(W418*Assumptions!$C$4*Assumptions!$C$6,4),"")+IFERROR(ROUND(Y418*Assumptions!$C$8*Assumptions!$C$6,4),"") - F418</f>
        <v>0.35539999999999994</v>
      </c>
      <c r="Y418" s="62">
        <f>IFERROR(ROUND(V418*(1+Assumptions!$C$7)^5,0),"")</f>
        <v>21219</v>
      </c>
      <c r="Z418" t="s">
        <v>164</v>
      </c>
      <c r="AA418" t="s">
        <v>171</v>
      </c>
      <c r="AB418" s="72">
        <v>7</v>
      </c>
      <c r="AC418" s="72">
        <v>23</v>
      </c>
      <c r="AD418">
        <v>0</v>
      </c>
      <c r="AE418" s="99" t="str">
        <f>IF(R418="","",IF(R418&gt;=Control!$D$4,"Y","N"))</f>
        <v>N</v>
      </c>
      <c r="AF418" s="99" t="str">
        <f>IF(S418="","",IF(M418&gt;=Control!$D$5,"Y","N"))</f>
        <v>Y</v>
      </c>
      <c r="AG418" s="99" t="str">
        <f>IF(T418="","",IF(AB418&lt;=Control!$D$10,"Y","N"))</f>
        <v>Y</v>
      </c>
      <c r="AI418" s="110" t="str">
        <f>IF(X418="","",IF(X418&gt;=Control!$D$9,"Y","N"))</f>
        <v>N</v>
      </c>
      <c r="AK418" s="40" t="str">
        <f>IFERROR(INDEX(Assumptions!$D$92:$D$115,MATCH(C418,Assumptions!$B$92:$B$115,0)),"Low")</f>
        <v>Low</v>
      </c>
    </row>
    <row r="419" spans="2:37" x14ac:dyDescent="0.2">
      <c r="B419">
        <v>416</v>
      </c>
      <c r="C419" t="s">
        <v>183</v>
      </c>
      <c r="D419" t="s">
        <v>2281</v>
      </c>
      <c r="E419" s="62">
        <f>SUM(G419:I419)</f>
        <v>0</v>
      </c>
      <c r="F419" s="71">
        <f>SUMIFS('CBG Plants'!N:N,'CBG Plants'!F:F,D419,'CBG Plants'!L:L,"Completed")
+SUMIFS('CBG Plants'!N:N,'CBG Plants'!F:F,D419,'CBG Plants'!L:L,"Functional")+SUMIFS('CBG Plants'!N:N,'CBG Plants'!F:F,D419,'CBG Plants'!L:L,"Under Construction")+SUMIFS('CBG Plants'!N:N,'CBG Plants'!F:F,D419,'CBG Plants'!L:L,"Yet to start construction")</f>
        <v>0</v>
      </c>
      <c r="G419" s="62">
        <f>COUNTIFS('CBG Plants'!F:F,D419,'CBG Plants'!L:L,"Completed")
+COUNTIFS('CBG Plants'!F:F,D419,'CBG Plants'!L:L,"Functional")</f>
        <v>0</v>
      </c>
      <c r="H419" s="62">
        <f>COUNTIFS('CBG Plants'!F:F,D419,'CBG Plants'!L:L,"Under Construction")</f>
        <v>0</v>
      </c>
      <c r="I419" s="62">
        <f>COUNTIFS('CBG Plants'!F:F,D419,'CBG Plants'!L:L,"Yet to start construction")</f>
        <v>0</v>
      </c>
      <c r="M419" s="72">
        <f t="shared" si="12"/>
        <v>67.634999999999991</v>
      </c>
      <c r="N419" s="72">
        <f t="shared" si="13"/>
        <v>67.634999999999991</v>
      </c>
      <c r="O419" s="72">
        <v>14.4</v>
      </c>
      <c r="P419" s="72">
        <v>36.96</v>
      </c>
      <c r="Q419" s="72">
        <v>16.274999999999999</v>
      </c>
      <c r="R419" s="62">
        <f>IFERROR(U419-F419,"")</f>
        <v>0.37913055000000001</v>
      </c>
      <c r="S419" s="72">
        <f>IFERROR(T419*Assumptions!$C$4,"")</f>
        <v>12.5</v>
      </c>
      <c r="T419" s="72">
        <v>5</v>
      </c>
      <c r="U419" s="62">
        <f>IFERROR(S419*Assumptions!$C$5,"")+IFERROR(V419*Assumptions!$C$8*Assumptions!$C$5,"")</f>
        <v>0.37913055000000001</v>
      </c>
      <c r="V419" s="72">
        <v>411</v>
      </c>
      <c r="W419" s="72">
        <f>IFERROR(ROUND(T419*(1+Assumptions!$C$7)^5,0),"")</f>
        <v>15</v>
      </c>
      <c r="X419" s="62">
        <f>IFERROR(ROUND(W419*Assumptions!$C$4*Assumptions!$C$6,4),"")+IFERROR(ROUND(Y419*Assumptions!$C$8*Assumptions!$C$6,4),"") - F419</f>
        <v>1.8959999999999999</v>
      </c>
      <c r="Y419" s="62">
        <f>IFERROR(ROUND(V419*(1+Assumptions!$C$7)^5,0),"")</f>
        <v>1254</v>
      </c>
      <c r="Z419" t="s">
        <v>164</v>
      </c>
      <c r="AA419" t="s">
        <v>171</v>
      </c>
      <c r="AB419" s="72">
        <v>83.6</v>
      </c>
      <c r="AC419" s="72">
        <v>23</v>
      </c>
      <c r="AD419">
        <v>0</v>
      </c>
      <c r="AE419" s="99" t="str">
        <f>IF(R419="","",IF(R419&gt;=Control!$D$4,"Y","N"))</f>
        <v>N</v>
      </c>
      <c r="AF419" s="99" t="str">
        <f>IF(S419="","",IF(M419&gt;=Control!$D$5,"Y","N"))</f>
        <v>Y</v>
      </c>
      <c r="AG419" s="99" t="str">
        <f>IF(T419="","",IF(AB419&lt;=Control!$D$10,"Y","N"))</f>
        <v>Y</v>
      </c>
      <c r="AI419" s="110" t="str">
        <f>IF(X419="","",IF(X419&gt;=Control!$D$9,"Y","N"))</f>
        <v>N</v>
      </c>
      <c r="AK419" s="40" t="str">
        <f>IFERROR(INDEX(Assumptions!$D$92:$D$115,MATCH(C419,Assumptions!$B$92:$B$115,0)),"Low")</f>
        <v>Low</v>
      </c>
    </row>
    <row r="420" spans="2:37" x14ac:dyDescent="0.2">
      <c r="B420">
        <v>417</v>
      </c>
      <c r="C420" t="s">
        <v>183</v>
      </c>
      <c r="D420" t="s">
        <v>2271</v>
      </c>
      <c r="E420" s="62">
        <f>SUM(G420:I420)</f>
        <v>0</v>
      </c>
      <c r="F420" s="71">
        <f>SUMIFS('CBG Plants'!N:N,'CBG Plants'!F:F,D420,'CBG Plants'!L:L,"Completed")
+SUMIFS('CBG Plants'!N:N,'CBG Plants'!F:F,D420,'CBG Plants'!L:L,"Functional")+SUMIFS('CBG Plants'!N:N,'CBG Plants'!F:F,D420,'CBG Plants'!L:L,"Under Construction")+SUMIFS('CBG Plants'!N:N,'CBG Plants'!F:F,D420,'CBG Plants'!L:L,"Yet to start construction")</f>
        <v>0</v>
      </c>
      <c r="G420" s="62">
        <f>COUNTIFS('CBG Plants'!F:F,D420,'CBG Plants'!L:L,"Completed")
+COUNTIFS('CBG Plants'!F:F,D420,'CBG Plants'!L:L,"Functional")</f>
        <v>0</v>
      </c>
      <c r="H420" s="62">
        <f>COUNTIFS('CBG Plants'!F:F,D420,'CBG Plants'!L:L,"Under Construction")</f>
        <v>0</v>
      </c>
      <c r="I420" s="62">
        <f>COUNTIFS('CBG Plants'!F:F,D420,'CBG Plants'!L:L,"Yet to start construction")</f>
        <v>0</v>
      </c>
      <c r="M420" s="72">
        <f t="shared" si="12"/>
        <v>178.54499999999999</v>
      </c>
      <c r="N420" s="72">
        <f t="shared" si="13"/>
        <v>178.54499999999999</v>
      </c>
      <c r="O420" s="72">
        <v>14.85</v>
      </c>
      <c r="P420" s="72">
        <v>151.62</v>
      </c>
      <c r="Q420" s="72">
        <v>12.074999999999999</v>
      </c>
      <c r="R420" s="62">
        <f>IFERROR(U420-F420,"")</f>
        <v>0.22499999999999998</v>
      </c>
      <c r="S420" s="72">
        <f>IFERROR(T420*Assumptions!$C$4,"")</f>
        <v>7.5</v>
      </c>
      <c r="T420" s="72">
        <v>3</v>
      </c>
      <c r="U420" s="62">
        <f>IFERROR(S420*Assumptions!$C$5,"")+IFERROR(V420*Assumptions!$C$8*Assumptions!$C$5,"")</f>
        <v>0.22499999999999998</v>
      </c>
      <c r="V420" s="72">
        <v>0</v>
      </c>
      <c r="W420" s="72">
        <f>IFERROR(ROUND(T420*(1+Assumptions!$C$7)^5,0),"")</f>
        <v>9</v>
      </c>
      <c r="X420" s="62">
        <f>IFERROR(ROUND(W420*Assumptions!$C$4*Assumptions!$C$6,4),"")+IFERROR(ROUND(Y420*Assumptions!$C$8*Assumptions!$C$6,4),"") - F420</f>
        <v>1.125</v>
      </c>
      <c r="Y420" s="62">
        <f>IFERROR(ROUND(V420*(1+Assumptions!$C$7)^5,0),"")</f>
        <v>0</v>
      </c>
      <c r="Z420" t="s">
        <v>164</v>
      </c>
      <c r="AA420" t="s">
        <v>171</v>
      </c>
      <c r="AB420" s="72">
        <v>83.9</v>
      </c>
      <c r="AC420" s="72">
        <v>23</v>
      </c>
      <c r="AD420">
        <v>0</v>
      </c>
      <c r="AE420" s="99" t="str">
        <f>IF(R420="","",IF(R420&gt;=Control!$D$4,"Y","N"))</f>
        <v>N</v>
      </c>
      <c r="AF420" s="99" t="str">
        <f>IF(S420="","",IF(M420&gt;=Control!$D$5,"Y","N"))</f>
        <v>Y</v>
      </c>
      <c r="AG420" s="99" t="str">
        <f>IF(T420="","",IF(AB420&lt;=Control!$D$10,"Y","N"))</f>
        <v>Y</v>
      </c>
      <c r="AI420" s="110" t="str">
        <f>IF(X420="","",IF(X420&gt;=Control!$D$9,"Y","N"))</f>
        <v>N</v>
      </c>
      <c r="AK420" s="40" t="str">
        <f>IFERROR(INDEX(Assumptions!$D$92:$D$115,MATCH(C420,Assumptions!$B$92:$B$115,0)),"Low")</f>
        <v>Low</v>
      </c>
    </row>
    <row r="421" spans="2:37" x14ac:dyDescent="0.2">
      <c r="B421">
        <v>418</v>
      </c>
      <c r="C421" t="s">
        <v>183</v>
      </c>
      <c r="D421" t="s">
        <v>2261</v>
      </c>
      <c r="E421" s="62">
        <f>SUM(G421:I421)</f>
        <v>1</v>
      </c>
      <c r="F421" s="71">
        <f>SUMIFS('CBG Plants'!N:N,'CBG Plants'!F:F,D421,'CBG Plants'!L:L,"Completed")
+SUMIFS('CBG Plants'!N:N,'CBG Plants'!F:F,D421,'CBG Plants'!L:L,"Functional")+SUMIFS('CBG Plants'!N:N,'CBG Plants'!F:F,D421,'CBG Plants'!L:L,"Under Construction")+SUMIFS('CBG Plants'!N:N,'CBG Plants'!F:F,D421,'CBG Plants'!L:L,"Yet to start construction")</f>
        <v>100</v>
      </c>
      <c r="G421" s="62">
        <f>COUNTIFS('CBG Plants'!F:F,D421,'CBG Plants'!L:L,"Completed")
+COUNTIFS('CBG Plants'!F:F,D421,'CBG Plants'!L:L,"Functional")</f>
        <v>0</v>
      </c>
      <c r="H421" s="62">
        <f>COUNTIFS('CBG Plants'!F:F,D421,'CBG Plants'!L:L,"Under Construction")</f>
        <v>0</v>
      </c>
      <c r="I421" s="62">
        <f>COUNTIFS('CBG Plants'!F:F,D421,'CBG Plants'!L:L,"Yet to start construction")</f>
        <v>1</v>
      </c>
      <c r="J421" t="s">
        <v>3143</v>
      </c>
      <c r="M421" s="72">
        <f t="shared" si="12"/>
        <v>85.965000000000003</v>
      </c>
      <c r="N421" s="72">
        <f t="shared" si="13"/>
        <v>85.965000000000003</v>
      </c>
      <c r="O421" s="72">
        <v>15.3</v>
      </c>
      <c r="P421" s="72">
        <v>57.54</v>
      </c>
      <c r="Q421" s="72">
        <v>13.125</v>
      </c>
      <c r="R421" s="62">
        <f>IFERROR(U421-F421,"")</f>
        <v>-99.2783278</v>
      </c>
      <c r="S421" s="72">
        <f>IFERROR(T421*Assumptions!$C$4,"")</f>
        <v>22.5</v>
      </c>
      <c r="T421" s="72">
        <v>9</v>
      </c>
      <c r="U421" s="62">
        <f>IFERROR(S421*Assumptions!$C$5,"")+IFERROR(V421*Assumptions!$C$8*Assumptions!$C$5,"")</f>
        <v>0.72167219999999999</v>
      </c>
      <c r="V421" s="72">
        <v>4644</v>
      </c>
      <c r="W421" s="72">
        <f>IFERROR(ROUND(T421*(1+Assumptions!$C$7)^5,0),"")</f>
        <v>27</v>
      </c>
      <c r="X421" s="62">
        <f>IFERROR(ROUND(W421*Assumptions!$C$4*Assumptions!$C$6,4),"")+IFERROR(ROUND(Y421*Assumptions!$C$8*Assumptions!$C$6,4),"") - F421</f>
        <v>-96.387600000000006</v>
      </c>
      <c r="Y421" s="62">
        <f>IFERROR(ROUND(V421*(1+Assumptions!$C$7)^5,0),"")</f>
        <v>14172</v>
      </c>
      <c r="Z421" t="s">
        <v>164</v>
      </c>
      <c r="AA421" t="s">
        <v>171</v>
      </c>
      <c r="AB421" s="72">
        <v>30.5</v>
      </c>
      <c r="AC421" s="72">
        <v>23</v>
      </c>
      <c r="AD421">
        <v>0</v>
      </c>
      <c r="AE421" s="99" t="str">
        <f>IF(R421="","",IF(R421&gt;=Control!$D$4,"Y","N"))</f>
        <v>N</v>
      </c>
      <c r="AF421" s="99" t="str">
        <f>IF(S421="","",IF(M421&gt;=Control!$D$5,"Y","N"))</f>
        <v>Y</v>
      </c>
      <c r="AG421" s="99" t="str">
        <f>IF(T421="","",IF(AB421&lt;=Control!$D$10,"Y","N"))</f>
        <v>Y</v>
      </c>
      <c r="AI421" s="110" t="str">
        <f>IF(X421="","",IF(X421&gt;=Control!$D$9,"Y","N"))</f>
        <v>N</v>
      </c>
      <c r="AK421" s="40" t="str">
        <f>IFERROR(INDEX(Assumptions!$D$92:$D$115,MATCH(C421,Assumptions!$B$92:$B$115,0)),"Low")</f>
        <v>Low</v>
      </c>
    </row>
    <row r="422" spans="2:37" x14ac:dyDescent="0.2">
      <c r="B422">
        <v>419</v>
      </c>
      <c r="C422" t="s">
        <v>183</v>
      </c>
      <c r="D422" t="s">
        <v>2282</v>
      </c>
      <c r="E422" s="62">
        <f>SUM(G422:I422)</f>
        <v>0</v>
      </c>
      <c r="F422" s="71">
        <f>SUMIFS('CBG Plants'!N:N,'CBG Plants'!F:F,D422,'CBG Plants'!L:L,"Completed")
+SUMIFS('CBG Plants'!N:N,'CBG Plants'!F:F,D422,'CBG Plants'!L:L,"Functional")+SUMIFS('CBG Plants'!N:N,'CBG Plants'!F:F,D422,'CBG Plants'!L:L,"Under Construction")+SUMIFS('CBG Plants'!N:N,'CBG Plants'!F:F,D422,'CBG Plants'!L:L,"Yet to start construction")</f>
        <v>0</v>
      </c>
      <c r="G422" s="62">
        <f>COUNTIFS('CBG Plants'!F:F,D422,'CBG Plants'!L:L,"Completed")
+COUNTIFS('CBG Plants'!F:F,D422,'CBG Plants'!L:L,"Functional")</f>
        <v>0</v>
      </c>
      <c r="H422" s="62">
        <f>COUNTIFS('CBG Plants'!F:F,D422,'CBG Plants'!L:L,"Under Construction")</f>
        <v>0</v>
      </c>
      <c r="I422" s="62">
        <f>COUNTIFS('CBG Plants'!F:F,D422,'CBG Plants'!L:L,"Yet to start construction")</f>
        <v>0</v>
      </c>
      <c r="M422" s="72">
        <f t="shared" si="12"/>
        <v>63.18</v>
      </c>
      <c r="N422" s="72">
        <f t="shared" si="13"/>
        <v>63.18</v>
      </c>
      <c r="O422" s="72">
        <v>12.15</v>
      </c>
      <c r="P422" s="72">
        <v>35.28</v>
      </c>
      <c r="Q422" s="72">
        <v>15.75</v>
      </c>
      <c r="R422" s="62">
        <f>IFERROR(U422-F422,"")</f>
        <v>0.37913055000000001</v>
      </c>
      <c r="S422" s="72">
        <f>IFERROR(T422*Assumptions!$C$4,"")</f>
        <v>12.5</v>
      </c>
      <c r="T422" s="72">
        <v>5</v>
      </c>
      <c r="U422" s="62">
        <f>IFERROR(S422*Assumptions!$C$5,"")+IFERROR(V422*Assumptions!$C$8*Assumptions!$C$5,"")</f>
        <v>0.37913055000000001</v>
      </c>
      <c r="V422" s="72">
        <v>411</v>
      </c>
      <c r="W422" s="72">
        <f>IFERROR(ROUND(T422*(1+Assumptions!$C$7)^5,0),"")</f>
        <v>15</v>
      </c>
      <c r="X422" s="62">
        <f>IFERROR(ROUND(W422*Assumptions!$C$4*Assumptions!$C$6,4),"")+IFERROR(ROUND(Y422*Assumptions!$C$8*Assumptions!$C$6,4),"") - F422</f>
        <v>1.8959999999999999</v>
      </c>
      <c r="Y422" s="62">
        <f>IFERROR(ROUND(V422*(1+Assumptions!$C$7)^5,0),"")</f>
        <v>1254</v>
      </c>
      <c r="Z422" t="s">
        <v>164</v>
      </c>
      <c r="AA422" t="s">
        <v>171</v>
      </c>
      <c r="AB422" s="72">
        <v>20.6</v>
      </c>
      <c r="AC422" s="72">
        <v>23</v>
      </c>
      <c r="AD422">
        <v>0</v>
      </c>
      <c r="AE422" s="99" t="str">
        <f>IF(R422="","",IF(R422&gt;=Control!$D$4,"Y","N"))</f>
        <v>N</v>
      </c>
      <c r="AF422" s="99" t="str">
        <f>IF(S422="","",IF(M422&gt;=Control!$D$5,"Y","N"))</f>
        <v>Y</v>
      </c>
      <c r="AG422" s="99" t="str">
        <f>IF(T422="","",IF(AB422&lt;=Control!$D$10,"Y","N"))</f>
        <v>Y</v>
      </c>
      <c r="AI422" s="110" t="str">
        <f>IF(X422="","",IF(X422&gt;=Control!$D$9,"Y","N"))</f>
        <v>N</v>
      </c>
      <c r="AK422" s="40" t="str">
        <f>IFERROR(INDEX(Assumptions!$D$92:$D$115,MATCH(C422,Assumptions!$B$92:$B$115,0)),"Low")</f>
        <v>Low</v>
      </c>
    </row>
    <row r="423" spans="2:37" x14ac:dyDescent="0.2">
      <c r="B423">
        <v>420</v>
      </c>
      <c r="C423" t="s">
        <v>183</v>
      </c>
      <c r="D423" t="s">
        <v>2277</v>
      </c>
      <c r="E423" s="62">
        <f>SUM(G423:I423)</f>
        <v>0</v>
      </c>
      <c r="F423" s="71">
        <f>SUMIFS('CBG Plants'!N:N,'CBG Plants'!F:F,D423,'CBG Plants'!L:L,"Completed")
+SUMIFS('CBG Plants'!N:N,'CBG Plants'!F:F,D423,'CBG Plants'!L:L,"Functional")+SUMIFS('CBG Plants'!N:N,'CBG Plants'!F:F,D423,'CBG Plants'!L:L,"Under Construction")+SUMIFS('CBG Plants'!N:N,'CBG Plants'!F:F,D423,'CBG Plants'!L:L,"Yet to start construction")</f>
        <v>0</v>
      </c>
      <c r="G423" s="62">
        <f>COUNTIFS('CBG Plants'!F:F,D423,'CBG Plants'!L:L,"Completed")
+COUNTIFS('CBG Plants'!F:F,D423,'CBG Plants'!L:L,"Functional")</f>
        <v>0</v>
      </c>
      <c r="H423" s="62">
        <f>COUNTIFS('CBG Plants'!F:F,D423,'CBG Plants'!L:L,"Under Construction")</f>
        <v>0</v>
      </c>
      <c r="I423" s="62">
        <f>COUNTIFS('CBG Plants'!F:F,D423,'CBG Plants'!L:L,"Yet to start construction")</f>
        <v>0</v>
      </c>
      <c r="M423" s="72">
        <f t="shared" si="12"/>
        <v>59.760000000000005</v>
      </c>
      <c r="N423" s="72">
        <f t="shared" si="13"/>
        <v>59.760000000000005</v>
      </c>
      <c r="O423" s="72">
        <v>4.95</v>
      </c>
      <c r="P423" s="72">
        <v>47.46</v>
      </c>
      <c r="Q423" s="72">
        <v>7.35</v>
      </c>
      <c r="R423" s="62">
        <f>IFERROR(U423-F423,"")</f>
        <v>0.22499999999999998</v>
      </c>
      <c r="S423" s="72">
        <f>IFERROR(T423*Assumptions!$C$4,"")</f>
        <v>7.5</v>
      </c>
      <c r="T423" s="72">
        <v>3</v>
      </c>
      <c r="U423" s="62">
        <f>IFERROR(S423*Assumptions!$C$5,"")+IFERROR(V423*Assumptions!$C$8*Assumptions!$C$5,"")</f>
        <v>0.22499999999999998</v>
      </c>
      <c r="V423" s="72">
        <v>0</v>
      </c>
      <c r="W423" s="72">
        <f>IFERROR(ROUND(T423*(1+Assumptions!$C$7)^5,0),"")</f>
        <v>9</v>
      </c>
      <c r="X423" s="62">
        <f>IFERROR(ROUND(W423*Assumptions!$C$4*Assumptions!$C$6,4),"")+IFERROR(ROUND(Y423*Assumptions!$C$8*Assumptions!$C$6,4),"") - F423</f>
        <v>1.125</v>
      </c>
      <c r="Y423" s="62">
        <f>IFERROR(ROUND(V423*(1+Assumptions!$C$7)^5,0),"")</f>
        <v>0</v>
      </c>
      <c r="Z423" t="s">
        <v>164</v>
      </c>
      <c r="AA423" t="s">
        <v>171</v>
      </c>
      <c r="AB423" s="72">
        <v>20.8</v>
      </c>
      <c r="AC423" s="72">
        <v>23</v>
      </c>
      <c r="AD423">
        <v>0</v>
      </c>
      <c r="AE423" s="99" t="str">
        <f>IF(R423="","",IF(R423&gt;=Control!$D$4,"Y","N"))</f>
        <v>N</v>
      </c>
      <c r="AF423" s="99" t="str">
        <f>IF(S423="","",IF(M423&gt;=Control!$D$5,"Y","N"))</f>
        <v>Y</v>
      </c>
      <c r="AG423" s="99" t="str">
        <f>IF(T423="","",IF(AB423&lt;=Control!$D$10,"Y","N"))</f>
        <v>Y</v>
      </c>
      <c r="AI423" s="110" t="str">
        <f>IF(X423="","",IF(X423&gt;=Control!$D$9,"Y","N"))</f>
        <v>N</v>
      </c>
      <c r="AK423" s="40" t="str">
        <f>IFERROR(INDEX(Assumptions!$D$92:$D$115,MATCH(C423,Assumptions!$B$92:$B$115,0)),"Low")</f>
        <v>Low</v>
      </c>
    </row>
    <row r="424" spans="2:37" x14ac:dyDescent="0.2">
      <c r="B424">
        <v>421</v>
      </c>
      <c r="C424" t="s">
        <v>183</v>
      </c>
      <c r="D424" t="s">
        <v>2265</v>
      </c>
      <c r="E424" s="62">
        <f>SUM(G424:I424)</f>
        <v>0</v>
      </c>
      <c r="F424" s="71">
        <f>SUMIFS('CBG Plants'!N:N,'CBG Plants'!F:F,D424,'CBG Plants'!L:L,"Completed")
+SUMIFS('CBG Plants'!N:N,'CBG Plants'!F:F,D424,'CBG Plants'!L:L,"Functional")+SUMIFS('CBG Plants'!N:N,'CBG Plants'!F:F,D424,'CBG Plants'!L:L,"Under Construction")+SUMIFS('CBG Plants'!N:N,'CBG Plants'!F:F,D424,'CBG Plants'!L:L,"Yet to start construction")</f>
        <v>0</v>
      </c>
      <c r="G424" s="62">
        <f>COUNTIFS('CBG Plants'!F:F,D424,'CBG Plants'!L:L,"Completed")
+COUNTIFS('CBG Plants'!F:F,D424,'CBG Plants'!L:L,"Functional")</f>
        <v>0</v>
      </c>
      <c r="H424" s="62">
        <f>COUNTIFS('CBG Plants'!F:F,D424,'CBG Plants'!L:L,"Under Construction")</f>
        <v>0</v>
      </c>
      <c r="I424" s="62">
        <f>COUNTIFS('CBG Plants'!F:F,D424,'CBG Plants'!L:L,"Yet to start construction")</f>
        <v>0</v>
      </c>
      <c r="M424" s="72">
        <f t="shared" si="12"/>
        <v>25.605000000000004</v>
      </c>
      <c r="N424" s="72">
        <f t="shared" si="13"/>
        <v>25.605000000000004</v>
      </c>
      <c r="O424" s="72">
        <v>10.8</v>
      </c>
      <c r="P424" s="72">
        <v>10.08</v>
      </c>
      <c r="Q424" s="72">
        <v>4.7249999999999996</v>
      </c>
      <c r="R424" s="62">
        <f>IFERROR(U424-F424,"")</f>
        <v>0.23945189999999997</v>
      </c>
      <c r="S424" s="72">
        <f>IFERROR(T424*Assumptions!$C$4,"")</f>
        <v>7.5</v>
      </c>
      <c r="T424" s="72">
        <v>3</v>
      </c>
      <c r="U424" s="62">
        <f>IFERROR(S424*Assumptions!$C$5,"")+IFERROR(V424*Assumptions!$C$8*Assumptions!$C$5,"")</f>
        <v>0.23945189999999997</v>
      </c>
      <c r="V424" s="72">
        <v>1438</v>
      </c>
      <c r="W424" s="72">
        <f>IFERROR(ROUND(T424*(1+Assumptions!$C$7)^5,0),"")</f>
        <v>9</v>
      </c>
      <c r="X424" s="62">
        <f>IFERROR(ROUND(W424*Assumptions!$C$4*Assumptions!$C$6,4),"")+IFERROR(ROUND(Y424*Assumptions!$C$8*Assumptions!$C$6,4),"") - F424</f>
        <v>1.1984999999999999</v>
      </c>
      <c r="Y424" s="62">
        <f>IFERROR(ROUND(V424*(1+Assumptions!$C$7)^5,0),"")</f>
        <v>4388</v>
      </c>
      <c r="Z424" t="s">
        <v>164</v>
      </c>
      <c r="AA424" t="s">
        <v>171</v>
      </c>
      <c r="AB424" s="72">
        <v>2.2000000000000002</v>
      </c>
      <c r="AC424" s="72">
        <v>23</v>
      </c>
      <c r="AD424">
        <v>0</v>
      </c>
      <c r="AE424" s="99" t="str">
        <f>IF(R424="","",IF(R424&gt;=Control!$D$4,"Y","N"))</f>
        <v>N</v>
      </c>
      <c r="AF424" s="99" t="str">
        <f>IF(S424="","",IF(M424&gt;=Control!$D$5,"Y","N"))</f>
        <v>N</v>
      </c>
      <c r="AG424" s="99" t="str">
        <f>IF(T424="","",IF(AB424&lt;=Control!$D$10,"Y","N"))</f>
        <v>Y</v>
      </c>
      <c r="AI424" s="110" t="str">
        <f>IF(X424="","",IF(X424&gt;=Control!$D$9,"Y","N"))</f>
        <v>N</v>
      </c>
      <c r="AK424" s="40" t="str">
        <f>IFERROR(INDEX(Assumptions!$D$92:$D$115,MATCH(C424,Assumptions!$B$92:$B$115,0)),"Low")</f>
        <v>Low</v>
      </c>
    </row>
    <row r="425" spans="2:37" x14ac:dyDescent="0.2">
      <c r="B425">
        <v>422</v>
      </c>
      <c r="C425" t="s">
        <v>183</v>
      </c>
      <c r="D425" t="s">
        <v>2273</v>
      </c>
      <c r="E425" s="62">
        <f>SUM(G425:I425)</f>
        <v>0</v>
      </c>
      <c r="F425" s="71">
        <f>SUMIFS('CBG Plants'!N:N,'CBG Plants'!F:F,D425,'CBG Plants'!L:L,"Completed")
+SUMIFS('CBG Plants'!N:N,'CBG Plants'!F:F,D425,'CBG Plants'!L:L,"Functional")+SUMIFS('CBG Plants'!N:N,'CBG Plants'!F:F,D425,'CBG Plants'!L:L,"Under Construction")+SUMIFS('CBG Plants'!N:N,'CBG Plants'!F:F,D425,'CBG Plants'!L:L,"Yet to start construction")</f>
        <v>0</v>
      </c>
      <c r="G425" s="62">
        <f>COUNTIFS('CBG Plants'!F:F,D425,'CBG Plants'!L:L,"Completed")
+COUNTIFS('CBG Plants'!F:F,D425,'CBG Plants'!L:L,"Functional")</f>
        <v>0</v>
      </c>
      <c r="H425" s="62">
        <f>COUNTIFS('CBG Plants'!F:F,D425,'CBG Plants'!L:L,"Under Construction")</f>
        <v>0</v>
      </c>
      <c r="I425" s="62">
        <f>COUNTIFS('CBG Plants'!F:F,D425,'CBG Plants'!L:L,"Yet to start construction")</f>
        <v>0</v>
      </c>
      <c r="M425" s="72">
        <f t="shared" si="12"/>
        <v>51.075000000000003</v>
      </c>
      <c r="N425" s="72">
        <f t="shared" si="13"/>
        <v>51.075000000000003</v>
      </c>
      <c r="O425" s="72">
        <v>5.4</v>
      </c>
      <c r="P425" s="72">
        <v>12.6</v>
      </c>
      <c r="Q425" s="72">
        <v>33.075000000000003</v>
      </c>
      <c r="R425" s="62">
        <f>IFERROR(U425-F425,"")</f>
        <v>0.22499999999999998</v>
      </c>
      <c r="S425" s="72">
        <f>IFERROR(T425*Assumptions!$C$4,"")</f>
        <v>7.5</v>
      </c>
      <c r="T425" s="72">
        <v>3</v>
      </c>
      <c r="U425" s="62">
        <f>IFERROR(S425*Assumptions!$C$5,"")+IFERROR(V425*Assumptions!$C$8*Assumptions!$C$5,"")</f>
        <v>0.22499999999999998</v>
      </c>
      <c r="V425" s="72">
        <v>0</v>
      </c>
      <c r="W425" s="72">
        <f>IFERROR(ROUND(T425*(1+Assumptions!$C$7)^5,0),"")</f>
        <v>9</v>
      </c>
      <c r="X425" s="62">
        <f>IFERROR(ROUND(W425*Assumptions!$C$4*Assumptions!$C$6,4),"")+IFERROR(ROUND(Y425*Assumptions!$C$8*Assumptions!$C$6,4),"") - F425</f>
        <v>1.125</v>
      </c>
      <c r="Y425" s="62">
        <f>IFERROR(ROUND(V425*(1+Assumptions!$C$7)^5,0),"")</f>
        <v>0</v>
      </c>
      <c r="Z425" t="s">
        <v>164</v>
      </c>
      <c r="AA425" t="s">
        <v>171</v>
      </c>
      <c r="AB425" s="72">
        <v>75.7</v>
      </c>
      <c r="AC425" s="72">
        <v>23</v>
      </c>
      <c r="AD425">
        <v>0</v>
      </c>
      <c r="AE425" s="99" t="str">
        <f>IF(R425="","",IF(R425&gt;=Control!$D$4,"Y","N"))</f>
        <v>N</v>
      </c>
      <c r="AF425" s="99" t="str">
        <f>IF(S425="","",IF(M425&gt;=Control!$D$5,"Y","N"))</f>
        <v>Y</v>
      </c>
      <c r="AG425" s="99" t="str">
        <f>IF(T425="","",IF(AB425&lt;=Control!$D$10,"Y","N"))</f>
        <v>Y</v>
      </c>
      <c r="AI425" s="110" t="str">
        <f>IF(X425="","",IF(X425&gt;=Control!$D$9,"Y","N"))</f>
        <v>N</v>
      </c>
      <c r="AK425" s="40" t="str">
        <f>IFERROR(INDEX(Assumptions!$D$92:$D$115,MATCH(C425,Assumptions!$B$92:$B$115,0)),"Low")</f>
        <v>Low</v>
      </c>
    </row>
    <row r="426" spans="2:37" x14ac:dyDescent="0.2">
      <c r="B426">
        <v>423</v>
      </c>
      <c r="C426" t="s">
        <v>183</v>
      </c>
      <c r="D426" t="s">
        <v>2274</v>
      </c>
      <c r="E426" s="62">
        <f>SUM(G426:I426)</f>
        <v>0</v>
      </c>
      <c r="F426" s="71">
        <f>SUMIFS('CBG Plants'!N:N,'CBG Plants'!F:F,D426,'CBG Plants'!L:L,"Completed")
+SUMIFS('CBG Plants'!N:N,'CBG Plants'!F:F,D426,'CBG Plants'!L:L,"Functional")+SUMIFS('CBG Plants'!N:N,'CBG Plants'!F:F,D426,'CBG Plants'!L:L,"Under Construction")+SUMIFS('CBG Plants'!N:N,'CBG Plants'!F:F,D426,'CBG Plants'!L:L,"Yet to start construction")</f>
        <v>0</v>
      </c>
      <c r="G426" s="62">
        <f>COUNTIFS('CBG Plants'!F:F,D426,'CBG Plants'!L:L,"Completed")
+COUNTIFS('CBG Plants'!F:F,D426,'CBG Plants'!L:L,"Functional")</f>
        <v>0</v>
      </c>
      <c r="H426" s="62">
        <f>COUNTIFS('CBG Plants'!F:F,D426,'CBG Plants'!L:L,"Under Construction")</f>
        <v>0</v>
      </c>
      <c r="I426" s="62">
        <f>COUNTIFS('CBG Plants'!F:F,D426,'CBG Plants'!L:L,"Yet to start construction")</f>
        <v>0</v>
      </c>
      <c r="M426" s="72">
        <f t="shared" si="12"/>
        <v>49.980000000000004</v>
      </c>
      <c r="N426" s="72">
        <f t="shared" si="13"/>
        <v>49.980000000000004</v>
      </c>
      <c r="O426" s="72">
        <v>6.3</v>
      </c>
      <c r="P426" s="72">
        <v>28.98</v>
      </c>
      <c r="Q426" s="72">
        <v>14.7</v>
      </c>
      <c r="R426" s="62">
        <f>IFERROR(U426-F426,"")</f>
        <v>0.22499999999999998</v>
      </c>
      <c r="S426" s="72">
        <f>IFERROR(T426*Assumptions!$C$4,"")</f>
        <v>7.5</v>
      </c>
      <c r="T426" s="72">
        <v>3</v>
      </c>
      <c r="U426" s="62">
        <f>IFERROR(S426*Assumptions!$C$5,"")+IFERROR(V426*Assumptions!$C$8*Assumptions!$C$5,"")</f>
        <v>0.22499999999999998</v>
      </c>
      <c r="V426" s="72">
        <v>0</v>
      </c>
      <c r="W426" s="72">
        <f>IFERROR(ROUND(T426*(1+Assumptions!$C$7)^5,0),"")</f>
        <v>9</v>
      </c>
      <c r="X426" s="62">
        <f>IFERROR(ROUND(W426*Assumptions!$C$4*Assumptions!$C$6,4),"")+IFERROR(ROUND(Y426*Assumptions!$C$8*Assumptions!$C$6,4),"") - F426</f>
        <v>1.125</v>
      </c>
      <c r="Y426" s="62">
        <f>IFERROR(ROUND(V426*(1+Assumptions!$C$7)^5,0),"")</f>
        <v>0</v>
      </c>
      <c r="Z426" t="s">
        <v>164</v>
      </c>
      <c r="AA426" t="s">
        <v>171</v>
      </c>
      <c r="AB426" s="72">
        <v>59.8</v>
      </c>
      <c r="AC426" s="72">
        <v>23</v>
      </c>
      <c r="AD426">
        <v>0</v>
      </c>
      <c r="AE426" s="99" t="str">
        <f>IF(R426="","",IF(R426&gt;=Control!$D$4,"Y","N"))</f>
        <v>N</v>
      </c>
      <c r="AF426" s="99" t="str">
        <f>IF(S426="","",IF(M426&gt;=Control!$D$5,"Y","N"))</f>
        <v>N</v>
      </c>
      <c r="AG426" s="99" t="str">
        <f>IF(T426="","",IF(AB426&lt;=Control!$D$10,"Y","N"))</f>
        <v>Y</v>
      </c>
      <c r="AI426" s="110" t="str">
        <f>IF(X426="","",IF(X426&gt;=Control!$D$9,"Y","N"))</f>
        <v>N</v>
      </c>
      <c r="AK426" s="40" t="str">
        <f>IFERROR(INDEX(Assumptions!$D$92:$D$115,MATCH(C426,Assumptions!$B$92:$B$115,0)),"Low")</f>
        <v>Low</v>
      </c>
    </row>
    <row r="427" spans="2:37" x14ac:dyDescent="0.2">
      <c r="B427">
        <v>424</v>
      </c>
      <c r="C427" t="s">
        <v>183</v>
      </c>
      <c r="D427" t="s">
        <v>2283</v>
      </c>
      <c r="E427" s="62">
        <f>SUM(G427:I427)</f>
        <v>0</v>
      </c>
      <c r="F427" s="71">
        <f>SUMIFS('CBG Plants'!N:N,'CBG Plants'!F:F,D427,'CBG Plants'!L:L,"Completed")
+SUMIFS('CBG Plants'!N:N,'CBG Plants'!F:F,D427,'CBG Plants'!L:L,"Functional")+SUMIFS('CBG Plants'!N:N,'CBG Plants'!F:F,D427,'CBG Plants'!L:L,"Under Construction")+SUMIFS('CBG Plants'!N:N,'CBG Plants'!F:F,D427,'CBG Plants'!L:L,"Yet to start construction")</f>
        <v>0</v>
      </c>
      <c r="G427" s="62">
        <f>COUNTIFS('CBG Plants'!F:F,D427,'CBG Plants'!L:L,"Completed")
+COUNTIFS('CBG Plants'!F:F,D427,'CBG Plants'!L:L,"Functional")</f>
        <v>0</v>
      </c>
      <c r="H427" s="62">
        <f>COUNTIFS('CBG Plants'!F:F,D427,'CBG Plants'!L:L,"Under Construction")</f>
        <v>0</v>
      </c>
      <c r="I427" s="62">
        <f>COUNTIFS('CBG Plants'!F:F,D427,'CBG Plants'!L:L,"Yet to start construction")</f>
        <v>0</v>
      </c>
      <c r="M427" s="72">
        <f t="shared" si="12"/>
        <v>32.745000000000005</v>
      </c>
      <c r="N427" s="72">
        <f t="shared" si="13"/>
        <v>32.745000000000005</v>
      </c>
      <c r="O427" s="72">
        <v>4.5</v>
      </c>
      <c r="P427" s="72">
        <v>21.42</v>
      </c>
      <c r="Q427" s="72">
        <v>6.8250000000000002</v>
      </c>
      <c r="R427" s="62">
        <f>IFERROR(U427-F427,"")</f>
        <v>0.37913055000000001</v>
      </c>
      <c r="S427" s="72">
        <f>IFERROR(T427*Assumptions!$C$4,"")</f>
        <v>12.5</v>
      </c>
      <c r="T427" s="72">
        <v>5</v>
      </c>
      <c r="U427" s="62">
        <f>IFERROR(S427*Assumptions!$C$5,"")+IFERROR(V427*Assumptions!$C$8*Assumptions!$C$5,"")</f>
        <v>0.37913055000000001</v>
      </c>
      <c r="V427" s="72">
        <v>411</v>
      </c>
      <c r="W427" s="72">
        <f>IFERROR(ROUND(T427*(1+Assumptions!$C$7)^5,0),"")</f>
        <v>15</v>
      </c>
      <c r="X427" s="62">
        <f>IFERROR(ROUND(W427*Assumptions!$C$4*Assumptions!$C$6,4),"")+IFERROR(ROUND(Y427*Assumptions!$C$8*Assumptions!$C$6,4),"") - F427</f>
        <v>1.8959999999999999</v>
      </c>
      <c r="Y427" s="62">
        <f>IFERROR(ROUND(V427*(1+Assumptions!$C$7)^5,0),"")</f>
        <v>1254</v>
      </c>
      <c r="Z427" t="s">
        <v>164</v>
      </c>
      <c r="AA427" t="s">
        <v>171</v>
      </c>
      <c r="AB427" s="72">
        <v>116.7</v>
      </c>
      <c r="AC427" s="72">
        <v>23</v>
      </c>
      <c r="AD427">
        <v>0</v>
      </c>
      <c r="AE427" s="99" t="str">
        <f>IF(R427="","",IF(R427&gt;=Control!$D$4,"Y","N"))</f>
        <v>N</v>
      </c>
      <c r="AF427" s="99" t="str">
        <f>IF(S427="","",IF(M427&gt;=Control!$D$5,"Y","N"))</f>
        <v>N</v>
      </c>
      <c r="AG427" s="99" t="str">
        <f>IF(T427="","",IF(AB427&lt;=Control!$D$10,"Y","N"))</f>
        <v>Y</v>
      </c>
      <c r="AI427" s="110" t="str">
        <f>IF(X427="","",IF(X427&gt;=Control!$D$9,"Y","N"))</f>
        <v>N</v>
      </c>
      <c r="AK427" s="40" t="str">
        <f>IFERROR(INDEX(Assumptions!$D$92:$D$115,MATCH(C427,Assumptions!$B$92:$B$115,0)),"Low")</f>
        <v>Low</v>
      </c>
    </row>
    <row r="428" spans="2:37" x14ac:dyDescent="0.2">
      <c r="B428">
        <v>425</v>
      </c>
      <c r="C428" t="s">
        <v>183</v>
      </c>
      <c r="D428" t="s">
        <v>2268</v>
      </c>
      <c r="E428" s="62">
        <f>SUM(G428:I428)</f>
        <v>1</v>
      </c>
      <c r="F428" s="71">
        <f>SUMIFS('CBG Plants'!N:N,'CBG Plants'!F:F,D428,'CBG Plants'!L:L,"Completed")
+SUMIFS('CBG Plants'!N:N,'CBG Plants'!F:F,D428,'CBG Plants'!L:L,"Functional")+SUMIFS('CBG Plants'!N:N,'CBG Plants'!F:F,D428,'CBG Plants'!L:L,"Under Construction")+SUMIFS('CBG Plants'!N:N,'CBG Plants'!F:F,D428,'CBG Plants'!L:L,"Yet to start construction")</f>
        <v>50</v>
      </c>
      <c r="G428" s="62">
        <f>COUNTIFS('CBG Plants'!F:F,D428,'CBG Plants'!L:L,"Completed")
+COUNTIFS('CBG Plants'!F:F,D428,'CBG Plants'!L:L,"Functional")</f>
        <v>0</v>
      </c>
      <c r="H428" s="62">
        <f>COUNTIFS('CBG Plants'!F:F,D428,'CBG Plants'!L:L,"Under Construction")</f>
        <v>0</v>
      </c>
      <c r="I428" s="62">
        <f>COUNTIFS('CBG Plants'!F:F,D428,'CBG Plants'!L:L,"Yet to start construction")</f>
        <v>1</v>
      </c>
      <c r="J428" t="s">
        <v>3144</v>
      </c>
      <c r="M428" s="72">
        <f t="shared" si="12"/>
        <v>67.664999999999992</v>
      </c>
      <c r="N428" s="72">
        <f t="shared" si="13"/>
        <v>67.664999999999992</v>
      </c>
      <c r="O428" s="72">
        <v>18</v>
      </c>
      <c r="P428" s="72">
        <v>30.24</v>
      </c>
      <c r="Q428" s="72">
        <v>19.425000000000001</v>
      </c>
      <c r="R428" s="62">
        <f>IFERROR(U428-F428,"")</f>
        <v>-49.525920200000002</v>
      </c>
      <c r="S428" s="72">
        <f>IFERROR(T428*Assumptions!$C$4,"")</f>
        <v>15</v>
      </c>
      <c r="T428" s="72">
        <v>6</v>
      </c>
      <c r="U428" s="62">
        <f>IFERROR(S428*Assumptions!$C$5,"")+IFERROR(V428*Assumptions!$C$8*Assumptions!$C$5,"")</f>
        <v>0.47407979999999994</v>
      </c>
      <c r="V428" s="72">
        <v>2396</v>
      </c>
      <c r="W428" s="72">
        <f>IFERROR(ROUND(T428*(1+Assumptions!$C$7)^5,0),"")</f>
        <v>18</v>
      </c>
      <c r="X428" s="62">
        <f>IFERROR(ROUND(W428*Assumptions!$C$4*Assumptions!$C$6,4),"")+IFERROR(ROUND(Y428*Assumptions!$C$8*Assumptions!$C$6,4),"") - F428</f>
        <v>-47.627499999999998</v>
      </c>
      <c r="Y428" s="62">
        <f>IFERROR(ROUND(V428*(1+Assumptions!$C$7)^5,0),"")</f>
        <v>7312</v>
      </c>
      <c r="Z428" t="s">
        <v>164</v>
      </c>
      <c r="AA428" t="s">
        <v>171</v>
      </c>
      <c r="AB428" s="72">
        <v>89.8</v>
      </c>
      <c r="AC428" s="72">
        <v>23</v>
      </c>
      <c r="AD428">
        <v>0</v>
      </c>
      <c r="AE428" s="99" t="str">
        <f>IF(R428="","",IF(R428&gt;=Control!$D$4,"Y","N"))</f>
        <v>N</v>
      </c>
      <c r="AF428" s="99" t="str">
        <f>IF(S428="","",IF(M428&gt;=Control!$D$5,"Y","N"))</f>
        <v>Y</v>
      </c>
      <c r="AG428" s="99" t="str">
        <f>IF(T428="","",IF(AB428&lt;=Control!$D$10,"Y","N"))</f>
        <v>Y</v>
      </c>
      <c r="AI428" s="110" t="str">
        <f>IF(X428="","",IF(X428&gt;=Control!$D$9,"Y","N"))</f>
        <v>N</v>
      </c>
      <c r="AK428" s="40" t="str">
        <f>IFERROR(INDEX(Assumptions!$D$92:$D$115,MATCH(C428,Assumptions!$B$92:$B$115,0)),"Low")</f>
        <v>Low</v>
      </c>
    </row>
    <row r="429" spans="2:37" x14ac:dyDescent="0.2">
      <c r="B429">
        <v>426</v>
      </c>
      <c r="C429" t="s">
        <v>183</v>
      </c>
      <c r="D429" t="s">
        <v>2262</v>
      </c>
      <c r="E429" s="62">
        <f>SUM(G429:I429)</f>
        <v>0</v>
      </c>
      <c r="F429" s="71">
        <f>SUMIFS('CBG Plants'!N:N,'CBG Plants'!F:F,D429,'CBG Plants'!L:L,"Completed")
+SUMIFS('CBG Plants'!N:N,'CBG Plants'!F:F,D429,'CBG Plants'!L:L,"Functional")+SUMIFS('CBG Plants'!N:N,'CBG Plants'!F:F,D429,'CBG Plants'!L:L,"Under Construction")+SUMIFS('CBG Plants'!N:N,'CBG Plants'!F:F,D429,'CBG Plants'!L:L,"Yet to start construction")</f>
        <v>0</v>
      </c>
      <c r="G429" s="62">
        <f>COUNTIFS('CBG Plants'!F:F,D429,'CBG Plants'!L:L,"Completed")
+COUNTIFS('CBG Plants'!F:F,D429,'CBG Plants'!L:L,"Functional")</f>
        <v>0</v>
      </c>
      <c r="H429" s="62">
        <f>COUNTIFS('CBG Plants'!F:F,D429,'CBG Plants'!L:L,"Under Construction")</f>
        <v>0</v>
      </c>
      <c r="I429" s="62">
        <f>COUNTIFS('CBG Plants'!F:F,D429,'CBG Plants'!L:L,"Yet to start construction")</f>
        <v>0</v>
      </c>
      <c r="M429" s="72">
        <f t="shared" si="12"/>
        <v>35.115000000000002</v>
      </c>
      <c r="N429" s="72">
        <f t="shared" si="13"/>
        <v>35.115000000000002</v>
      </c>
      <c r="O429" s="72">
        <v>5.4</v>
      </c>
      <c r="P429" s="72">
        <v>19.739999999999998</v>
      </c>
      <c r="Q429" s="72">
        <v>9.9749999999999996</v>
      </c>
      <c r="R429" s="62">
        <f>IFERROR(U429-F429,"")</f>
        <v>0.72167219999999999</v>
      </c>
      <c r="S429" s="72">
        <f>IFERROR(T429*Assumptions!$C$4,"")</f>
        <v>22.5</v>
      </c>
      <c r="T429" s="72">
        <v>9</v>
      </c>
      <c r="U429" s="62">
        <f>IFERROR(S429*Assumptions!$C$5,"")+IFERROR(V429*Assumptions!$C$8*Assumptions!$C$5,"")</f>
        <v>0.72167219999999999</v>
      </c>
      <c r="V429" s="72">
        <v>4644</v>
      </c>
      <c r="W429" s="72">
        <f>IFERROR(ROUND(T429*(1+Assumptions!$C$7)^5,0),"")</f>
        <v>27</v>
      </c>
      <c r="X429" s="62">
        <f>IFERROR(ROUND(W429*Assumptions!$C$4*Assumptions!$C$6,4),"")+IFERROR(ROUND(Y429*Assumptions!$C$8*Assumptions!$C$6,4),"") - F429</f>
        <v>3.6124000000000001</v>
      </c>
      <c r="Y429" s="62">
        <f>IFERROR(ROUND(V429*(1+Assumptions!$C$7)^5,0),"")</f>
        <v>14172</v>
      </c>
      <c r="Z429" t="s">
        <v>164</v>
      </c>
      <c r="AA429" t="s">
        <v>171</v>
      </c>
      <c r="AB429" s="72">
        <v>19.600000000000001</v>
      </c>
      <c r="AC429" s="72">
        <v>23</v>
      </c>
      <c r="AD429">
        <v>0</v>
      </c>
      <c r="AE429" s="99" t="str">
        <f>IF(R429="","",IF(R429&gt;=Control!$D$4,"Y","N"))</f>
        <v>N</v>
      </c>
      <c r="AF429" s="99" t="str">
        <f>IF(S429="","",IF(M429&gt;=Control!$D$5,"Y","N"))</f>
        <v>N</v>
      </c>
      <c r="AG429" s="99" t="str">
        <f>IF(T429="","",IF(AB429&lt;=Control!$D$10,"Y","N"))</f>
        <v>Y</v>
      </c>
      <c r="AI429" s="110" t="str">
        <f>IF(X429="","",IF(X429&gt;=Control!$D$9,"Y","N"))</f>
        <v>N</v>
      </c>
      <c r="AK429" s="40" t="str">
        <f>IFERROR(INDEX(Assumptions!$D$92:$D$115,MATCH(C429,Assumptions!$B$92:$B$115,0)),"Low")</f>
        <v>Low</v>
      </c>
    </row>
    <row r="430" spans="2:37" x14ac:dyDescent="0.2">
      <c r="B430">
        <v>427</v>
      </c>
      <c r="C430" t="s">
        <v>183</v>
      </c>
      <c r="D430" t="s">
        <v>2279</v>
      </c>
      <c r="E430" s="62">
        <f>SUM(G430:I430)</f>
        <v>1</v>
      </c>
      <c r="F430" s="71">
        <f>SUMIFS('CBG Plants'!N:N,'CBG Plants'!F:F,D430,'CBG Plants'!L:L,"Completed")
+SUMIFS('CBG Plants'!N:N,'CBG Plants'!F:F,D430,'CBG Plants'!L:L,"Functional")+SUMIFS('CBG Plants'!N:N,'CBG Plants'!F:F,D430,'CBG Plants'!L:L,"Under Construction")+SUMIFS('CBG Plants'!N:N,'CBG Plants'!F:F,D430,'CBG Plants'!L:L,"Yet to start construction")</f>
        <v>5</v>
      </c>
      <c r="G430" s="62">
        <f>COUNTIFS('CBG Plants'!F:F,D430,'CBG Plants'!L:L,"Completed")
+COUNTIFS('CBG Plants'!F:F,D430,'CBG Plants'!L:L,"Functional")</f>
        <v>1</v>
      </c>
      <c r="H430" s="62">
        <f>COUNTIFS('CBG Plants'!F:F,D430,'CBG Plants'!L:L,"Under Construction")</f>
        <v>0</v>
      </c>
      <c r="I430" s="62">
        <f>COUNTIFS('CBG Plants'!F:F,D430,'CBG Plants'!L:L,"Yet to start construction")</f>
        <v>0</v>
      </c>
      <c r="J430" t="s">
        <v>2728</v>
      </c>
      <c r="M430" s="72">
        <f t="shared" si="12"/>
        <v>106.155</v>
      </c>
      <c r="N430" s="72">
        <f t="shared" si="13"/>
        <v>160.905</v>
      </c>
      <c r="O430" s="72">
        <v>21.15</v>
      </c>
      <c r="P430" s="72">
        <v>121.38</v>
      </c>
      <c r="Q430" s="72">
        <v>18.375</v>
      </c>
      <c r="R430" s="62">
        <f>IFERROR(U430-F430,"")</f>
        <v>-2.1763566500000002</v>
      </c>
      <c r="S430" s="72">
        <f>IFERROR(T430*Assumptions!$C$4,"")</f>
        <v>67.5</v>
      </c>
      <c r="T430" s="72">
        <v>27</v>
      </c>
      <c r="U430" s="62">
        <f>IFERROR(S430*Assumptions!$C$5,"")+IFERROR(V430*Assumptions!$C$8*Assumptions!$C$5,"")</f>
        <v>2.8236433499999998</v>
      </c>
      <c r="V430" s="72">
        <v>79467</v>
      </c>
      <c r="W430" s="72">
        <f>IFERROR(ROUND(T430*(1+Assumptions!$C$7)^5,0),"")</f>
        <v>82</v>
      </c>
      <c r="X430" s="62">
        <f>IFERROR(ROUND(W430*Assumptions!$C$4*Assumptions!$C$6,4),"")+IFERROR(ROUND(Y430*Assumptions!$C$8*Assumptions!$C$6,4),"") - F430</f>
        <v>9.3121000000000009</v>
      </c>
      <c r="Y430" s="62">
        <f>IFERROR(ROUND(V430*(1+Assumptions!$C$7)^5,0),"")</f>
        <v>242514</v>
      </c>
      <c r="Z430" t="s">
        <v>164</v>
      </c>
      <c r="AA430" t="s">
        <v>171</v>
      </c>
      <c r="AB430" s="72">
        <v>4.0999999999999996</v>
      </c>
      <c r="AC430" s="72">
        <v>23</v>
      </c>
      <c r="AD430">
        <v>150</v>
      </c>
      <c r="AE430" s="99" t="str">
        <f>IF(R430="","",IF(R430&gt;=Control!$D$4,"Y","N"))</f>
        <v>N</v>
      </c>
      <c r="AF430" s="99" t="str">
        <f>IF(S430="","",IF(M430&gt;=Control!$D$5,"Y","N"))</f>
        <v>Y</v>
      </c>
      <c r="AG430" s="99" t="str">
        <f>IF(T430="","",IF(AB430&lt;=Control!$D$10,"Y","N"))</f>
        <v>Y</v>
      </c>
      <c r="AI430" s="110" t="str">
        <f>IF(X430="","",IF(X430&gt;=Control!$D$9,"Y","N"))</f>
        <v>N</v>
      </c>
      <c r="AK430" s="40" t="str">
        <f>IFERROR(INDEX(Assumptions!$D$92:$D$115,MATCH(C430,Assumptions!$B$92:$B$115,0)),"Low")</f>
        <v>Low</v>
      </c>
    </row>
    <row r="431" spans="2:37" x14ac:dyDescent="0.2">
      <c r="B431">
        <v>428</v>
      </c>
      <c r="C431" t="s">
        <v>183</v>
      </c>
      <c r="D431" t="s">
        <v>2284</v>
      </c>
      <c r="E431" s="62">
        <f>SUM(G431:I431)</f>
        <v>0</v>
      </c>
      <c r="F431" s="71">
        <f>SUMIFS('CBG Plants'!N:N,'CBG Plants'!F:F,D431,'CBG Plants'!L:L,"Completed")
+SUMIFS('CBG Plants'!N:N,'CBG Plants'!F:F,D431,'CBG Plants'!L:L,"Functional")+SUMIFS('CBG Plants'!N:N,'CBG Plants'!F:F,D431,'CBG Plants'!L:L,"Under Construction")+SUMIFS('CBG Plants'!N:N,'CBG Plants'!F:F,D431,'CBG Plants'!L:L,"Yet to start construction")</f>
        <v>0</v>
      </c>
      <c r="G431" s="62">
        <f>COUNTIFS('CBG Plants'!F:F,D431,'CBG Plants'!L:L,"Completed")
+COUNTIFS('CBG Plants'!F:F,D431,'CBG Plants'!L:L,"Functional")</f>
        <v>0</v>
      </c>
      <c r="H431" s="62">
        <f>COUNTIFS('CBG Plants'!F:F,D431,'CBG Plants'!L:L,"Under Construction")</f>
        <v>0</v>
      </c>
      <c r="I431" s="62">
        <f>COUNTIFS('CBG Plants'!F:F,D431,'CBG Plants'!L:L,"Yet to start construction")</f>
        <v>0</v>
      </c>
      <c r="M431" s="72">
        <f t="shared" si="12"/>
        <v>78.45</v>
      </c>
      <c r="N431" s="72">
        <f t="shared" si="13"/>
        <v>78.45</v>
      </c>
      <c r="O431" s="72">
        <v>14.4</v>
      </c>
      <c r="P431" s="72">
        <v>33.6</v>
      </c>
      <c r="Q431" s="72">
        <v>30.45</v>
      </c>
      <c r="R431" s="62">
        <f>IFERROR(U431-F431,"")</f>
        <v>0.37913055000000001</v>
      </c>
      <c r="S431" s="72">
        <f>IFERROR(T431*Assumptions!$C$4,"")</f>
        <v>12.5</v>
      </c>
      <c r="T431" s="72">
        <v>5</v>
      </c>
      <c r="U431" s="62">
        <f>IFERROR(S431*Assumptions!$C$5,"")+IFERROR(V431*Assumptions!$C$8*Assumptions!$C$5,"")</f>
        <v>0.37913055000000001</v>
      </c>
      <c r="V431" s="72">
        <v>411</v>
      </c>
      <c r="W431" s="72">
        <f>IFERROR(ROUND(T431*(1+Assumptions!$C$7)^5,0),"")</f>
        <v>15</v>
      </c>
      <c r="X431" s="62">
        <f>IFERROR(ROUND(W431*Assumptions!$C$4*Assumptions!$C$6,4),"")+IFERROR(ROUND(Y431*Assumptions!$C$8*Assumptions!$C$6,4),"") - F431</f>
        <v>1.8959999999999999</v>
      </c>
      <c r="Y431" s="62">
        <f>IFERROR(ROUND(V431*(1+Assumptions!$C$7)^5,0),"")</f>
        <v>1254</v>
      </c>
      <c r="Z431" t="s">
        <v>164</v>
      </c>
      <c r="AA431" t="s">
        <v>171</v>
      </c>
      <c r="AB431" s="72">
        <v>71.8</v>
      </c>
      <c r="AC431" s="72">
        <v>23</v>
      </c>
      <c r="AD431">
        <v>0</v>
      </c>
      <c r="AE431" s="99" t="str">
        <f>IF(R431="","",IF(R431&gt;=Control!$D$4,"Y","N"))</f>
        <v>N</v>
      </c>
      <c r="AF431" s="99" t="str">
        <f>IF(S431="","",IF(M431&gt;=Control!$D$5,"Y","N"))</f>
        <v>Y</v>
      </c>
      <c r="AG431" s="99" t="str">
        <f>IF(T431="","",IF(AB431&lt;=Control!$D$10,"Y","N"))</f>
        <v>Y</v>
      </c>
      <c r="AI431" s="110" t="str">
        <f>IF(X431="","",IF(X431&gt;=Control!$D$9,"Y","N"))</f>
        <v>N</v>
      </c>
      <c r="AK431" s="40" t="str">
        <f>IFERROR(INDEX(Assumptions!$D$92:$D$115,MATCH(C431,Assumptions!$B$92:$B$115,0)),"Low")</f>
        <v>Low</v>
      </c>
    </row>
    <row r="432" spans="2:37" x14ac:dyDescent="0.2">
      <c r="B432">
        <v>429</v>
      </c>
      <c r="C432" t="s">
        <v>183</v>
      </c>
      <c r="D432" t="s">
        <v>2269</v>
      </c>
      <c r="E432" s="62">
        <f>SUM(G432:I432)</f>
        <v>0</v>
      </c>
      <c r="F432" s="71">
        <f>SUMIFS('CBG Plants'!N:N,'CBG Plants'!F:F,D432,'CBG Plants'!L:L,"Completed")
+SUMIFS('CBG Plants'!N:N,'CBG Plants'!F:F,D432,'CBG Plants'!L:L,"Functional")+SUMIFS('CBG Plants'!N:N,'CBG Plants'!F:F,D432,'CBG Plants'!L:L,"Under Construction")+SUMIFS('CBG Plants'!N:N,'CBG Plants'!F:F,D432,'CBG Plants'!L:L,"Yet to start construction")</f>
        <v>0</v>
      </c>
      <c r="G432" s="62">
        <f>COUNTIFS('CBG Plants'!F:F,D432,'CBG Plants'!L:L,"Completed")
+COUNTIFS('CBG Plants'!F:F,D432,'CBG Plants'!L:L,"Functional")</f>
        <v>0</v>
      </c>
      <c r="H432" s="62">
        <f>COUNTIFS('CBG Plants'!F:F,D432,'CBG Plants'!L:L,"Under Construction")</f>
        <v>0</v>
      </c>
      <c r="I432" s="62">
        <f>COUNTIFS('CBG Plants'!F:F,D432,'CBG Plants'!L:L,"Yet to start construction")</f>
        <v>0</v>
      </c>
      <c r="M432" s="72">
        <f t="shared" si="12"/>
        <v>68.460000000000008</v>
      </c>
      <c r="N432" s="72">
        <f t="shared" si="13"/>
        <v>68.460000000000008</v>
      </c>
      <c r="O432" s="72">
        <v>3.15</v>
      </c>
      <c r="P432" s="72">
        <v>62.16</v>
      </c>
      <c r="Q432" s="72">
        <v>3.15</v>
      </c>
      <c r="R432" s="62">
        <f>IFERROR(U432-F432,"")</f>
        <v>1.4996344499999998</v>
      </c>
      <c r="S432" s="72">
        <f>IFERROR(T432*Assumptions!$C$4,"")</f>
        <v>45</v>
      </c>
      <c r="T432" s="72">
        <v>18</v>
      </c>
      <c r="U432" s="62">
        <f>IFERROR(S432*Assumptions!$C$5,"")+IFERROR(V432*Assumptions!$C$8*Assumptions!$C$5,"")</f>
        <v>1.4996344499999998</v>
      </c>
      <c r="V432" s="72">
        <v>14889</v>
      </c>
      <c r="W432" s="72">
        <f>IFERROR(ROUND(T432*(1+Assumptions!$C$7)^5,0),"")</f>
        <v>55</v>
      </c>
      <c r="X432" s="62">
        <f>IFERROR(ROUND(W432*Assumptions!$C$4*Assumptions!$C$6,4),"")+IFERROR(ROUND(Y432*Assumptions!$C$8*Assumptions!$C$6,4),"") - F432</f>
        <v>7.6360999999999999</v>
      </c>
      <c r="Y432" s="62">
        <f>IFERROR(ROUND(V432*(1+Assumptions!$C$7)^5,0),"")</f>
        <v>45438</v>
      </c>
      <c r="Z432" t="s">
        <v>164</v>
      </c>
      <c r="AA432" t="s">
        <v>171</v>
      </c>
      <c r="AB432" s="72">
        <v>43.4</v>
      </c>
      <c r="AC432" s="72">
        <v>23</v>
      </c>
      <c r="AD432">
        <v>0</v>
      </c>
      <c r="AE432" s="99" t="str">
        <f>IF(R432="","",IF(R432&gt;=Control!$D$4,"Y","N"))</f>
        <v>N</v>
      </c>
      <c r="AF432" s="99" t="str">
        <f>IF(S432="","",IF(M432&gt;=Control!$D$5,"Y","N"))</f>
        <v>Y</v>
      </c>
      <c r="AG432" s="99" t="str">
        <f>IF(T432="","",IF(AB432&lt;=Control!$D$10,"Y","N"))</f>
        <v>Y</v>
      </c>
      <c r="AI432" s="110" t="str">
        <f>IF(X432="","",IF(X432&gt;=Control!$D$9,"Y","N"))</f>
        <v>N</v>
      </c>
      <c r="AK432" s="40" t="str">
        <f>IFERROR(INDEX(Assumptions!$D$92:$D$115,MATCH(C432,Assumptions!$B$92:$B$115,0)),"Low")</f>
        <v>Low</v>
      </c>
    </row>
    <row r="433" spans="2:37" x14ac:dyDescent="0.2">
      <c r="B433">
        <v>430</v>
      </c>
      <c r="C433" t="s">
        <v>183</v>
      </c>
      <c r="D433" t="s">
        <v>2275</v>
      </c>
      <c r="E433" s="62">
        <f>SUM(G433:I433)</f>
        <v>0</v>
      </c>
      <c r="F433" s="71">
        <f>SUMIFS('CBG Plants'!N:N,'CBG Plants'!F:F,D433,'CBG Plants'!L:L,"Completed")
+SUMIFS('CBG Plants'!N:N,'CBG Plants'!F:F,D433,'CBG Plants'!L:L,"Functional")+SUMIFS('CBG Plants'!N:N,'CBG Plants'!F:F,D433,'CBG Plants'!L:L,"Under Construction")+SUMIFS('CBG Plants'!N:N,'CBG Plants'!F:F,D433,'CBG Plants'!L:L,"Yet to start construction")</f>
        <v>0</v>
      </c>
      <c r="G433" s="62">
        <f>COUNTIFS('CBG Plants'!F:F,D433,'CBG Plants'!L:L,"Completed")
+COUNTIFS('CBG Plants'!F:F,D433,'CBG Plants'!L:L,"Functional")</f>
        <v>0</v>
      </c>
      <c r="H433" s="62">
        <f>COUNTIFS('CBG Plants'!F:F,D433,'CBG Plants'!L:L,"Under Construction")</f>
        <v>0</v>
      </c>
      <c r="I433" s="62">
        <f>COUNTIFS('CBG Plants'!F:F,D433,'CBG Plants'!L:L,"Yet to start construction")</f>
        <v>0</v>
      </c>
      <c r="M433" s="72">
        <f t="shared" si="12"/>
        <v>60.870000000000005</v>
      </c>
      <c r="N433" s="72">
        <f t="shared" si="13"/>
        <v>60.870000000000005</v>
      </c>
      <c r="O433" s="72">
        <v>9</v>
      </c>
      <c r="P433" s="72">
        <v>44.52</v>
      </c>
      <c r="Q433" s="72">
        <v>7.35</v>
      </c>
      <c r="R433" s="62">
        <f>IFERROR(U433-F433,"")</f>
        <v>0.22499999999999998</v>
      </c>
      <c r="S433" s="72">
        <f>IFERROR(T433*Assumptions!$C$4,"")</f>
        <v>7.5</v>
      </c>
      <c r="T433" s="72">
        <v>3</v>
      </c>
      <c r="U433" s="62">
        <f>IFERROR(S433*Assumptions!$C$5,"")+IFERROR(V433*Assumptions!$C$8*Assumptions!$C$5,"")</f>
        <v>0.22499999999999998</v>
      </c>
      <c r="V433" s="72">
        <v>0</v>
      </c>
      <c r="W433" s="72">
        <f>IFERROR(ROUND(T433*(1+Assumptions!$C$7)^5,0),"")</f>
        <v>9</v>
      </c>
      <c r="X433" s="62">
        <f>IFERROR(ROUND(W433*Assumptions!$C$4*Assumptions!$C$6,4),"")+IFERROR(ROUND(Y433*Assumptions!$C$8*Assumptions!$C$6,4),"") - F433</f>
        <v>1.125</v>
      </c>
      <c r="Y433" s="62">
        <f>IFERROR(ROUND(V433*(1+Assumptions!$C$7)^5,0),"")</f>
        <v>0</v>
      </c>
      <c r="Z433" t="s">
        <v>164</v>
      </c>
      <c r="AA433" t="s">
        <v>171</v>
      </c>
      <c r="AB433" s="72">
        <v>45.8</v>
      </c>
      <c r="AC433" s="72">
        <v>23</v>
      </c>
      <c r="AD433">
        <v>0</v>
      </c>
      <c r="AE433" s="99" t="str">
        <f>IF(R433="","",IF(R433&gt;=Control!$D$4,"Y","N"))</f>
        <v>N</v>
      </c>
      <c r="AF433" s="99" t="str">
        <f>IF(S433="","",IF(M433&gt;=Control!$D$5,"Y","N"))</f>
        <v>Y</v>
      </c>
      <c r="AG433" s="99" t="str">
        <f>IF(T433="","",IF(AB433&lt;=Control!$D$10,"Y","N"))</f>
        <v>Y</v>
      </c>
      <c r="AI433" s="110" t="str">
        <f>IF(X433="","",IF(X433&gt;=Control!$D$9,"Y","N"))</f>
        <v>N</v>
      </c>
      <c r="AK433" s="40" t="str">
        <f>IFERROR(INDEX(Assumptions!$D$92:$D$115,MATCH(C433,Assumptions!$B$92:$B$115,0)),"Low")</f>
        <v>Low</v>
      </c>
    </row>
    <row r="434" spans="2:37" x14ac:dyDescent="0.2">
      <c r="B434">
        <v>431</v>
      </c>
      <c r="C434" t="s">
        <v>183</v>
      </c>
      <c r="D434" t="s">
        <v>2270</v>
      </c>
      <c r="E434" s="62">
        <f>SUM(G434:I434)</f>
        <v>0</v>
      </c>
      <c r="F434" s="71">
        <f>SUMIFS('CBG Plants'!N:N,'CBG Plants'!F:F,D434,'CBG Plants'!L:L,"Completed")
+SUMIFS('CBG Plants'!N:N,'CBG Plants'!F:F,D434,'CBG Plants'!L:L,"Functional")+SUMIFS('CBG Plants'!N:N,'CBG Plants'!F:F,D434,'CBG Plants'!L:L,"Under Construction")+SUMIFS('CBG Plants'!N:N,'CBG Plants'!F:F,D434,'CBG Plants'!L:L,"Yet to start construction")</f>
        <v>0</v>
      </c>
      <c r="G434" s="62">
        <f>COUNTIFS('CBG Plants'!F:F,D434,'CBG Plants'!L:L,"Completed")
+COUNTIFS('CBG Plants'!F:F,D434,'CBG Plants'!L:L,"Functional")</f>
        <v>0</v>
      </c>
      <c r="H434" s="62">
        <f>COUNTIFS('CBG Plants'!F:F,D434,'CBG Plants'!L:L,"Under Construction")</f>
        <v>0</v>
      </c>
      <c r="I434" s="62">
        <f>COUNTIFS('CBG Plants'!F:F,D434,'CBG Plants'!L:L,"Yet to start construction")</f>
        <v>0</v>
      </c>
      <c r="J434" t="s">
        <v>3139</v>
      </c>
      <c r="K434" t="s">
        <v>3140</v>
      </c>
      <c r="L434" t="s">
        <v>3141</v>
      </c>
      <c r="M434" s="72">
        <f t="shared" si="12"/>
        <v>111.30000000000001</v>
      </c>
      <c r="N434" s="72">
        <f t="shared" si="13"/>
        <v>111.30000000000001</v>
      </c>
      <c r="O434" s="72">
        <v>3.15</v>
      </c>
      <c r="P434" s="72">
        <v>102.9</v>
      </c>
      <c r="Q434" s="72">
        <v>5.25</v>
      </c>
      <c r="R434" s="62">
        <f>IFERROR(U434-F434,"")</f>
        <v>0.15302505</v>
      </c>
      <c r="S434" s="72">
        <f>IFERROR(T434*Assumptions!$C$4,"")</f>
        <v>5</v>
      </c>
      <c r="T434" s="72">
        <v>2</v>
      </c>
      <c r="U434" s="62">
        <f>IFERROR(S434*Assumptions!$C$5,"")+IFERROR(V434*Assumptions!$C$8*Assumptions!$C$5,"")</f>
        <v>0.15302505</v>
      </c>
      <c r="V434" s="72">
        <v>301</v>
      </c>
      <c r="W434" s="72">
        <f>IFERROR(ROUND(T434*(1+Assumptions!$C$7)^5,0),"")</f>
        <v>6</v>
      </c>
      <c r="X434" s="62">
        <f>IFERROR(ROUND(W434*Assumptions!$C$4*Assumptions!$C$6,4),"")+IFERROR(ROUND(Y434*Assumptions!$C$8*Assumptions!$C$6,4),"") - F434</f>
        <v>0.76539999999999997</v>
      </c>
      <c r="Y434" s="62">
        <f>IFERROR(ROUND(V434*(1+Assumptions!$C$7)^5,0),"")</f>
        <v>919</v>
      </c>
      <c r="Z434" t="s">
        <v>164</v>
      </c>
      <c r="AA434" t="s">
        <v>171</v>
      </c>
      <c r="AB434" s="72">
        <v>40.4</v>
      </c>
      <c r="AC434" s="72">
        <v>23</v>
      </c>
      <c r="AD434">
        <v>0</v>
      </c>
      <c r="AE434" s="99" t="str">
        <f>IF(R434="","",IF(R434&gt;=Control!$D$4,"Y","N"))</f>
        <v>N</v>
      </c>
      <c r="AF434" s="99" t="str">
        <f>IF(S434="","",IF(M434&gt;=Control!$D$5,"Y","N"))</f>
        <v>Y</v>
      </c>
      <c r="AG434" s="99" t="str">
        <f>IF(T434="","",IF(AB434&lt;=Control!$D$10,"Y","N"))</f>
        <v>Y</v>
      </c>
      <c r="AI434" s="110" t="str">
        <f>IF(X434="","",IF(X434&gt;=Control!$D$9,"Y","N"))</f>
        <v>N</v>
      </c>
      <c r="AK434" s="40" t="str">
        <f>IFERROR(INDEX(Assumptions!$D$92:$D$115,MATCH(C434,Assumptions!$B$92:$B$115,0)),"Low")</f>
        <v>Low</v>
      </c>
    </row>
    <row r="435" spans="2:37" x14ac:dyDescent="0.2">
      <c r="B435">
        <v>432</v>
      </c>
      <c r="C435" t="s">
        <v>184</v>
      </c>
      <c r="D435" t="s">
        <v>2299</v>
      </c>
      <c r="E435" s="62">
        <f>SUM(G435:I435)</f>
        <v>0</v>
      </c>
      <c r="F435" s="71">
        <f>SUMIFS('CBG Plants'!N:N,'CBG Plants'!F:F,D435,'CBG Plants'!L:L,"Completed")
+SUMIFS('CBG Plants'!N:N,'CBG Plants'!F:F,D435,'CBG Plants'!L:L,"Functional")+SUMIFS('CBG Plants'!N:N,'CBG Plants'!F:F,D435,'CBG Plants'!L:L,"Under Construction")+SUMIFS('CBG Plants'!N:N,'CBG Plants'!F:F,D435,'CBG Plants'!L:L,"Yet to start construction")</f>
        <v>0</v>
      </c>
      <c r="G435" s="62">
        <f>COUNTIFS('CBG Plants'!F:F,D435,'CBG Plants'!L:L,"Completed")
+COUNTIFS('CBG Plants'!F:F,D435,'CBG Plants'!L:L,"Functional")</f>
        <v>0</v>
      </c>
      <c r="H435" s="62">
        <f>COUNTIFS('CBG Plants'!F:F,D435,'CBG Plants'!L:L,"Under Construction")</f>
        <v>0</v>
      </c>
      <c r="I435" s="62">
        <f>COUNTIFS('CBG Plants'!F:F,D435,'CBG Plants'!L:L,"Yet to start construction")</f>
        <v>0</v>
      </c>
      <c r="J435" t="s">
        <v>3145</v>
      </c>
      <c r="K435" t="s">
        <v>3146</v>
      </c>
      <c r="L435" t="s">
        <v>3147</v>
      </c>
      <c r="M435" s="72">
        <f t="shared" si="12"/>
        <v>152.60000000000002</v>
      </c>
      <c r="N435" s="72">
        <f t="shared" si="13"/>
        <v>225.60000000000002</v>
      </c>
      <c r="O435" s="72">
        <v>19.8</v>
      </c>
      <c r="P435" s="72">
        <v>0</v>
      </c>
      <c r="Q435" s="72">
        <v>205.8</v>
      </c>
      <c r="R435" s="62">
        <f>IFERROR(U435-F435,"")</f>
        <v>0.62037134999999999</v>
      </c>
      <c r="S435" s="72">
        <f>IFERROR(T435*Assumptions!$C$4,"")</f>
        <v>20</v>
      </c>
      <c r="T435" s="72">
        <v>8</v>
      </c>
      <c r="U435" s="62">
        <f>IFERROR(S435*Assumptions!$C$5,"")+IFERROR(V435*Assumptions!$C$8*Assumptions!$C$5,"")</f>
        <v>0.62037134999999999</v>
      </c>
      <c r="V435" s="72">
        <v>2027</v>
      </c>
      <c r="W435" s="72">
        <f>IFERROR(ROUND(T435*(1+Assumptions!$C$7)^5,0),"")</f>
        <v>24</v>
      </c>
      <c r="X435" s="62">
        <f>IFERROR(ROUND(W435*Assumptions!$C$4*Assumptions!$C$6,4),"")+IFERROR(ROUND(Y435*Assumptions!$C$8*Assumptions!$C$6,4),"") - F435</f>
        <v>3.1036000000000001</v>
      </c>
      <c r="Y435" s="62">
        <f>IFERROR(ROUND(V435*(1+Assumptions!$C$7)^5,0),"")</f>
        <v>6186</v>
      </c>
      <c r="Z435" t="s">
        <v>153</v>
      </c>
      <c r="AA435" t="s">
        <v>154</v>
      </c>
      <c r="AB435" s="72">
        <v>206.3</v>
      </c>
      <c r="AC435" s="72">
        <v>85</v>
      </c>
      <c r="AD435">
        <v>200</v>
      </c>
      <c r="AE435" s="99" t="str">
        <f>IF(R435="","",IF(R435&gt;=Control!$D$4,"Y","N"))</f>
        <v>N</v>
      </c>
      <c r="AF435" s="99" t="str">
        <f>IF(S435="","",IF(M435&gt;=Control!$D$5,"Y","N"))</f>
        <v>Y</v>
      </c>
      <c r="AG435" s="99" t="str">
        <f>IF(T435="","",IF(AB435&lt;=Control!$D$10,"Y","N"))</f>
        <v>Y</v>
      </c>
      <c r="AI435" s="110" t="str">
        <f>IF(X435="","",IF(X435&gt;=Control!$D$9,"Y","N"))</f>
        <v>N</v>
      </c>
      <c r="AK435" s="40" t="str">
        <f>IFERROR(INDEX(Assumptions!$D$92:$D$115,MATCH(C435,Assumptions!$B$92:$B$115,0)),"Low")</f>
        <v>Low</v>
      </c>
    </row>
    <row r="436" spans="2:37" x14ac:dyDescent="0.2">
      <c r="B436">
        <v>433</v>
      </c>
      <c r="C436" t="s">
        <v>184</v>
      </c>
      <c r="D436" t="s">
        <v>2293</v>
      </c>
      <c r="E436" s="62">
        <f>SUM(G436:I436)</f>
        <v>0</v>
      </c>
      <c r="F436" s="71">
        <f>SUMIFS('CBG Plants'!N:N,'CBG Plants'!F:F,D436,'CBG Plants'!L:L,"Completed")
+SUMIFS('CBG Plants'!N:N,'CBG Plants'!F:F,D436,'CBG Plants'!L:L,"Functional")+SUMIFS('CBG Plants'!N:N,'CBG Plants'!F:F,D436,'CBG Plants'!L:L,"Under Construction")+SUMIFS('CBG Plants'!N:N,'CBG Plants'!F:F,D436,'CBG Plants'!L:L,"Yet to start construction")</f>
        <v>0</v>
      </c>
      <c r="G436" s="62">
        <f>COUNTIFS('CBG Plants'!F:F,D436,'CBG Plants'!L:L,"Completed")
+COUNTIFS('CBG Plants'!F:F,D436,'CBG Plants'!L:L,"Functional")</f>
        <v>0</v>
      </c>
      <c r="H436" s="62">
        <f>COUNTIFS('CBG Plants'!F:F,D436,'CBG Plants'!L:L,"Under Construction")</f>
        <v>0</v>
      </c>
      <c r="I436" s="62">
        <f>COUNTIFS('CBG Plants'!F:F,D436,'CBG Plants'!L:L,"Yet to start construction")</f>
        <v>0</v>
      </c>
      <c r="M436" s="72">
        <f t="shared" si="12"/>
        <v>294.10500000000002</v>
      </c>
      <c r="N436" s="72">
        <f t="shared" si="13"/>
        <v>294.10500000000002</v>
      </c>
      <c r="O436" s="72">
        <v>0</v>
      </c>
      <c r="P436" s="72">
        <v>228.48</v>
      </c>
      <c r="Q436" s="72">
        <v>65.625</v>
      </c>
      <c r="R436" s="62">
        <f>IFERROR(U436-F436,"")</f>
        <v>1.8216941999999998</v>
      </c>
      <c r="S436" s="72">
        <f>IFERROR(T436*Assumptions!$C$4,"")</f>
        <v>55</v>
      </c>
      <c r="T436" s="72">
        <v>22</v>
      </c>
      <c r="U436" s="62">
        <f>IFERROR(S436*Assumptions!$C$5,"")+IFERROR(V436*Assumptions!$C$8*Assumptions!$C$5,"")</f>
        <v>1.8216941999999998</v>
      </c>
      <c r="V436" s="72">
        <v>17084</v>
      </c>
      <c r="W436" s="72">
        <f>IFERROR(ROUND(T436*(1+Assumptions!$C$7)^5,0),"")</f>
        <v>67</v>
      </c>
      <c r="X436" s="62">
        <f>IFERROR(ROUND(W436*Assumptions!$C$4*Assumptions!$C$6,4),"")+IFERROR(ROUND(Y436*Assumptions!$C$8*Assumptions!$C$6,4),"") - F436</f>
        <v>9.2483000000000004</v>
      </c>
      <c r="Y436" s="62">
        <f>IFERROR(ROUND(V436*(1+Assumptions!$C$7)^5,0),"")</f>
        <v>52136</v>
      </c>
      <c r="Z436" t="s">
        <v>153</v>
      </c>
      <c r="AA436" t="s">
        <v>154</v>
      </c>
      <c r="AB436" s="72">
        <v>274.2</v>
      </c>
      <c r="AC436" s="72">
        <v>85</v>
      </c>
      <c r="AD436">
        <v>0</v>
      </c>
      <c r="AE436" s="99" t="str">
        <f>IF(R436="","",IF(R436&gt;=Control!$D$4,"Y","N"))</f>
        <v>N</v>
      </c>
      <c r="AF436" s="99" t="str">
        <f>IF(S436="","",IF(M436&gt;=Control!$D$5,"Y","N"))</f>
        <v>Y</v>
      </c>
      <c r="AG436" s="99" t="str">
        <f>IF(T436="","",IF(AB436&lt;=Control!$D$10,"Y","N"))</f>
        <v>Y</v>
      </c>
      <c r="AI436" s="110" t="str">
        <f>IF(X436="","",IF(X436&gt;=Control!$D$9,"Y","N"))</f>
        <v>N</v>
      </c>
      <c r="AK436" s="40" t="str">
        <f>IFERROR(INDEX(Assumptions!$D$92:$D$115,MATCH(C436,Assumptions!$B$92:$B$115,0)),"Low")</f>
        <v>Low</v>
      </c>
    </row>
    <row r="437" spans="2:37" x14ac:dyDescent="0.2">
      <c r="B437">
        <v>434</v>
      </c>
      <c r="C437" t="s">
        <v>184</v>
      </c>
      <c r="D437" t="s">
        <v>2289</v>
      </c>
      <c r="E437" s="62">
        <f>SUM(G437:I437)</f>
        <v>4</v>
      </c>
      <c r="F437" s="71">
        <f>SUMIFS('CBG Plants'!N:N,'CBG Plants'!F:F,D437,'CBG Plants'!L:L,"Completed")
+SUMIFS('CBG Plants'!N:N,'CBG Plants'!F:F,D437,'CBG Plants'!L:L,"Functional")+SUMIFS('CBG Plants'!N:N,'CBG Plants'!F:F,D437,'CBG Plants'!L:L,"Under Construction")+SUMIFS('CBG Plants'!N:N,'CBG Plants'!F:F,D437,'CBG Plants'!L:L,"Yet to start construction")</f>
        <v>31.872999999999998</v>
      </c>
      <c r="G437" s="62">
        <f>COUNTIFS('CBG Plants'!F:F,D437,'CBG Plants'!L:L,"Completed")
+COUNTIFS('CBG Plants'!F:F,D437,'CBG Plants'!L:L,"Functional")</f>
        <v>1</v>
      </c>
      <c r="H437" s="62">
        <f>COUNTIFS('CBG Plants'!F:F,D437,'CBG Plants'!L:L,"Under Construction")</f>
        <v>0</v>
      </c>
      <c r="I437" s="62">
        <f>COUNTIFS('CBG Plants'!F:F,D437,'CBG Plants'!L:L,"Yet to start construction")</f>
        <v>3</v>
      </c>
      <c r="J437" t="s">
        <v>3148</v>
      </c>
      <c r="K437" t="s">
        <v>3149</v>
      </c>
      <c r="L437" t="s">
        <v>2997</v>
      </c>
      <c r="M437" s="72">
        <f t="shared" si="12"/>
        <v>617.16000000000008</v>
      </c>
      <c r="N437" s="72">
        <f t="shared" si="13"/>
        <v>617.16000000000008</v>
      </c>
      <c r="O437" s="72">
        <v>37.35</v>
      </c>
      <c r="P437" s="72">
        <v>57.96</v>
      </c>
      <c r="Q437" s="72">
        <v>521.85</v>
      </c>
      <c r="R437" s="62">
        <f>IFERROR(U437-F437,"")</f>
        <v>-30.241345599999999</v>
      </c>
      <c r="S437" s="72">
        <f>IFERROR(T437*Assumptions!$C$4,"")</f>
        <v>42.5</v>
      </c>
      <c r="T437" s="72">
        <v>17</v>
      </c>
      <c r="U437" s="62">
        <f>IFERROR(S437*Assumptions!$C$5,"")+IFERROR(V437*Assumptions!$C$8*Assumptions!$C$5,"")</f>
        <v>1.6316543999999999</v>
      </c>
      <c r="V437" s="72">
        <v>35488</v>
      </c>
      <c r="W437" s="72">
        <f>IFERROR(ROUND(T437*(1+Assumptions!$C$7)^5,0),"")</f>
        <v>52</v>
      </c>
      <c r="X437" s="62">
        <f>IFERROR(ROUND(W437*Assumptions!$C$4*Assumptions!$C$6,4),"")+IFERROR(ROUND(Y437*Assumptions!$C$8*Assumptions!$C$6,4),"") - F437</f>
        <v>-23.558999999999997</v>
      </c>
      <c r="Y437" s="62">
        <f>IFERROR(ROUND(V437*(1+Assumptions!$C$7)^5,0),"")</f>
        <v>108301</v>
      </c>
      <c r="Z437" t="s">
        <v>153</v>
      </c>
      <c r="AA437" t="s">
        <v>154</v>
      </c>
      <c r="AB437" s="72">
        <v>240</v>
      </c>
      <c r="AC437" s="72">
        <v>85</v>
      </c>
      <c r="AD437">
        <v>0</v>
      </c>
      <c r="AE437" s="99" t="str">
        <f>IF(R437="","",IF(R437&gt;=Control!$D$4,"Y","N"))</f>
        <v>N</v>
      </c>
      <c r="AF437" s="99" t="str">
        <f>IF(S437="","",IF(M437&gt;=Control!$D$5,"Y","N"))</f>
        <v>Y</v>
      </c>
      <c r="AG437" s="99" t="str">
        <f>IF(T437="","",IF(AB437&lt;=Control!$D$10,"Y","N"))</f>
        <v>Y</v>
      </c>
      <c r="AI437" s="110" t="str">
        <f>IF(X437="","",IF(X437&gt;=Control!$D$9,"Y","N"))</f>
        <v>N</v>
      </c>
      <c r="AK437" s="40" t="str">
        <f>IFERROR(INDEX(Assumptions!$D$92:$D$115,MATCH(C437,Assumptions!$B$92:$B$115,0)),"Low")</f>
        <v>Low</v>
      </c>
    </row>
    <row r="438" spans="2:37" x14ac:dyDescent="0.2">
      <c r="B438">
        <v>435</v>
      </c>
      <c r="C438" t="s">
        <v>184</v>
      </c>
      <c r="D438" t="s">
        <v>2285</v>
      </c>
      <c r="E438" s="62">
        <f>SUM(G438:I438)</f>
        <v>1</v>
      </c>
      <c r="F438" s="71">
        <f>SUMIFS('CBG Plants'!N:N,'CBG Plants'!F:F,D438,'CBG Plants'!L:L,"Completed")
+SUMIFS('CBG Plants'!N:N,'CBG Plants'!F:F,D438,'CBG Plants'!L:L,"Functional")+SUMIFS('CBG Plants'!N:N,'CBG Plants'!F:F,D438,'CBG Plants'!L:L,"Under Construction")+SUMIFS('CBG Plants'!N:N,'CBG Plants'!F:F,D438,'CBG Plants'!L:L,"Yet to start construction")</f>
        <v>12</v>
      </c>
      <c r="G438" s="62">
        <f>COUNTIFS('CBG Plants'!F:F,D438,'CBG Plants'!L:L,"Completed")
+COUNTIFS('CBG Plants'!F:F,D438,'CBG Plants'!L:L,"Functional")</f>
        <v>0</v>
      </c>
      <c r="H438" s="62">
        <f>COUNTIFS('CBG Plants'!F:F,D438,'CBG Plants'!L:L,"Under Construction")</f>
        <v>1</v>
      </c>
      <c r="I438" s="62">
        <f>COUNTIFS('CBG Plants'!F:F,D438,'CBG Plants'!L:L,"Yet to start construction")</f>
        <v>0</v>
      </c>
      <c r="J438" t="s">
        <v>3150</v>
      </c>
      <c r="M438" s="72">
        <f t="shared" si="12"/>
        <v>7.35</v>
      </c>
      <c r="N438" s="72">
        <f t="shared" si="13"/>
        <v>7.35</v>
      </c>
      <c r="O438" s="72">
        <v>0</v>
      </c>
      <c r="P438" s="72">
        <v>0</v>
      </c>
      <c r="Q438" s="72">
        <v>7.35</v>
      </c>
      <c r="R438" s="62">
        <f>IFERROR(U438-F438,"")</f>
        <v>-4.4134466999999997</v>
      </c>
      <c r="S438" s="72">
        <f>IFERROR(T438*Assumptions!$C$4,"")</f>
        <v>200</v>
      </c>
      <c r="T438" s="72">
        <v>80</v>
      </c>
      <c r="U438" s="62">
        <f>IFERROR(S438*Assumptions!$C$5,"")+IFERROR(V438*Assumptions!$C$8*Assumptions!$C$5,"")</f>
        <v>7.5865533000000003</v>
      </c>
      <c r="V438" s="72">
        <v>157866</v>
      </c>
      <c r="W438" s="72">
        <f>IFERROR(ROUND(T438*(1+Assumptions!$C$7)^5,0),"")</f>
        <v>244</v>
      </c>
      <c r="X438" s="62">
        <f>IFERROR(ROUND(W438*Assumptions!$C$4*Assumptions!$C$6,4),"")+IFERROR(ROUND(Y438*Assumptions!$C$8*Assumptions!$C$6,4),"") - F438</f>
        <v>26.569600000000001</v>
      </c>
      <c r="Y438" s="62">
        <f>IFERROR(ROUND(V438*(1+Assumptions!$C$7)^5,0),"")</f>
        <v>481769</v>
      </c>
      <c r="Z438" t="s">
        <v>153</v>
      </c>
      <c r="AA438" t="s">
        <v>154</v>
      </c>
      <c r="AB438" s="72">
        <v>499.9</v>
      </c>
      <c r="AC438" s="72">
        <v>85</v>
      </c>
      <c r="AD438">
        <v>0</v>
      </c>
      <c r="AE438" s="99" t="str">
        <f>IF(R438="","",IF(R438&gt;=Control!$D$4,"Y","N"))</f>
        <v>N</v>
      </c>
      <c r="AF438" s="99" t="str">
        <f>IF(S438="","",IF(M438&gt;=Control!$D$5,"Y","N"))</f>
        <v>N</v>
      </c>
      <c r="AG438" s="99" t="str">
        <f>IF(T438="","",IF(AB438&lt;=Control!$D$10,"Y","N"))</f>
        <v>Y</v>
      </c>
      <c r="AI438" s="110" t="str">
        <f>IF(X438="","",IF(X438&gt;=Control!$D$9,"Y","N"))</f>
        <v>Y</v>
      </c>
      <c r="AK438" s="40" t="str">
        <f>IFERROR(INDEX(Assumptions!$D$92:$D$115,MATCH(C438,Assumptions!$B$92:$B$115,0)),"Low")</f>
        <v>Low</v>
      </c>
    </row>
    <row r="439" spans="2:37" x14ac:dyDescent="0.2">
      <c r="B439">
        <v>436</v>
      </c>
      <c r="C439" t="s">
        <v>184</v>
      </c>
      <c r="D439" t="s">
        <v>3151</v>
      </c>
      <c r="E439" s="62">
        <f>SUM(G439:I439)</f>
        <v>0</v>
      </c>
      <c r="F439" s="71">
        <f>SUMIFS('CBG Plants'!N:N,'CBG Plants'!F:F,D439,'CBG Plants'!L:L,"Completed")
+SUMIFS('CBG Plants'!N:N,'CBG Plants'!F:F,D439,'CBG Plants'!L:L,"Functional")+SUMIFS('CBG Plants'!N:N,'CBG Plants'!F:F,D439,'CBG Plants'!L:L,"Under Construction")+SUMIFS('CBG Plants'!N:N,'CBG Plants'!F:F,D439,'CBG Plants'!L:L,"Yet to start construction")</f>
        <v>0</v>
      </c>
      <c r="G439" s="62">
        <f>COUNTIFS('CBG Plants'!F:F,D439,'CBG Plants'!L:L,"Completed")
+COUNTIFS('CBG Plants'!F:F,D439,'CBG Plants'!L:L,"Functional")</f>
        <v>0</v>
      </c>
      <c r="H439" s="62">
        <f>COUNTIFS('CBG Plants'!F:F,D439,'CBG Plants'!L:L,"Under Construction")</f>
        <v>0</v>
      </c>
      <c r="I439" s="62">
        <f>COUNTIFS('CBG Plants'!F:F,D439,'CBG Plants'!L:L,"Yet to start construction")</f>
        <v>0</v>
      </c>
      <c r="J439" t="s">
        <v>3152</v>
      </c>
      <c r="K439" t="s">
        <v>3153</v>
      </c>
      <c r="L439" t="s">
        <v>3154</v>
      </c>
      <c r="M439" s="72">
        <f t="shared" si="12"/>
        <v>-145.82249999999999</v>
      </c>
      <c r="N439" s="72">
        <f t="shared" si="13"/>
        <v>6.93</v>
      </c>
      <c r="O439" s="72">
        <v>0</v>
      </c>
      <c r="P439" s="72">
        <v>3.78</v>
      </c>
      <c r="Q439" s="72">
        <v>3.15</v>
      </c>
      <c r="R439" s="62">
        <f>IFERROR(U439-F439,"")</f>
        <v>0</v>
      </c>
      <c r="S439" s="72">
        <f>IFERROR(T439*Assumptions!$C$4,"")</f>
        <v>0</v>
      </c>
      <c r="T439" s="72">
        <v>0</v>
      </c>
      <c r="U439" s="62">
        <f>IFERROR(S439*Assumptions!$C$5,"")+IFERROR(V439*Assumptions!$C$8*Assumptions!$C$5,"")</f>
        <v>0</v>
      </c>
      <c r="V439" s="72">
        <v>0</v>
      </c>
      <c r="W439" s="72">
        <f>IFERROR(ROUND(T439*(1+Assumptions!$C$7)^5,0),"")</f>
        <v>0</v>
      </c>
      <c r="X439" s="62">
        <f>IFERROR(ROUND(W439*Assumptions!$C$4*Assumptions!$C$6,4),"")+IFERROR(ROUND(Y439*Assumptions!$C$8*Assumptions!$C$6,4),"") - F439</f>
        <v>0</v>
      </c>
      <c r="Y439" s="62">
        <f>IFERROR(ROUND(V439*(1+Assumptions!$C$7)^5,0),"")</f>
        <v>0</v>
      </c>
      <c r="Z439" t="s">
        <v>153</v>
      </c>
      <c r="AA439" t="s">
        <v>154</v>
      </c>
      <c r="AB439" s="72">
        <v>499.9</v>
      </c>
      <c r="AC439" s="72">
        <v>85</v>
      </c>
      <c r="AD439">
        <v>418.5</v>
      </c>
      <c r="AE439" s="99" t="str">
        <f>IF(R439="","",IF(R439&gt;=Control!$D$4,"Y","N"))</f>
        <v>N</v>
      </c>
      <c r="AF439" s="99" t="str">
        <f>IF(S439="","",IF(M439&gt;=Control!$D$5,"Y","N"))</f>
        <v>N</v>
      </c>
      <c r="AG439" s="99" t="str">
        <f>IF(T439="","",IF(AB439&lt;=Control!$D$10,"Y","N"))</f>
        <v>Y</v>
      </c>
      <c r="AI439" s="110" t="str">
        <f>IF(X439="","",IF(X439&gt;=Control!$D$9,"Y","N"))</f>
        <v>N</v>
      </c>
      <c r="AK439" s="40" t="str">
        <f>IFERROR(INDEX(Assumptions!$D$92:$D$115,MATCH(C439,Assumptions!$B$92:$B$115,0)),"Low")</f>
        <v>Low</v>
      </c>
    </row>
    <row r="440" spans="2:37" x14ac:dyDescent="0.2">
      <c r="B440">
        <v>437</v>
      </c>
      <c r="C440" t="s">
        <v>184</v>
      </c>
      <c r="D440" t="s">
        <v>2286</v>
      </c>
      <c r="E440" s="62">
        <f>SUM(G440:I440)</f>
        <v>10</v>
      </c>
      <c r="F440" s="71">
        <f>SUMIFS('CBG Plants'!N:N,'CBG Plants'!F:F,D440,'CBG Plants'!L:L,"Completed")
+SUMIFS('CBG Plants'!N:N,'CBG Plants'!F:F,D440,'CBG Plants'!L:L,"Functional")+SUMIFS('CBG Plants'!N:N,'CBG Plants'!F:F,D440,'CBG Plants'!L:L,"Under Construction")+SUMIFS('CBG Plants'!N:N,'CBG Plants'!F:F,D440,'CBG Plants'!L:L,"Yet to start construction")</f>
        <v>45.555</v>
      </c>
      <c r="G440" s="62">
        <f>COUNTIFS('CBG Plants'!F:F,D440,'CBG Plants'!L:L,"Completed")
+COUNTIFS('CBG Plants'!F:F,D440,'CBG Plants'!L:L,"Functional")</f>
        <v>5</v>
      </c>
      <c r="H440" s="62">
        <f>COUNTIFS('CBG Plants'!F:F,D440,'CBG Plants'!L:L,"Under Construction")</f>
        <v>3</v>
      </c>
      <c r="I440" s="62">
        <f>COUNTIFS('CBG Plants'!F:F,D440,'CBG Plants'!L:L,"Yet to start construction")</f>
        <v>2</v>
      </c>
      <c r="J440" t="s">
        <v>3152</v>
      </c>
      <c r="K440" t="s">
        <v>3153</v>
      </c>
      <c r="L440" t="s">
        <v>3154</v>
      </c>
      <c r="M440" s="72">
        <f t="shared" si="12"/>
        <v>-151.2825</v>
      </c>
      <c r="N440" s="72">
        <f t="shared" si="13"/>
        <v>1.47</v>
      </c>
      <c r="O440" s="72">
        <v>0</v>
      </c>
      <c r="P440" s="72">
        <v>0.42</v>
      </c>
      <c r="Q440" s="72">
        <v>1.05</v>
      </c>
      <c r="R440" s="62">
        <f>IFERROR(U440-F440,"")</f>
        <v>-37.968446700000001</v>
      </c>
      <c r="S440" s="72">
        <f>IFERROR(T440*Assumptions!$C$4,"")</f>
        <v>200</v>
      </c>
      <c r="T440" s="72">
        <v>80</v>
      </c>
      <c r="U440" s="62">
        <f>IFERROR(S440*Assumptions!$C$5,"")+IFERROR(V440*Assumptions!$C$8*Assumptions!$C$5,"")</f>
        <v>7.5865533000000003</v>
      </c>
      <c r="V440" s="72">
        <v>157866</v>
      </c>
      <c r="W440" s="72">
        <f>IFERROR(ROUND(T440*(1+Assumptions!$C$7)^5,0),"")</f>
        <v>244</v>
      </c>
      <c r="X440" s="62">
        <f>IFERROR(ROUND(W440*Assumptions!$C$4*Assumptions!$C$6,4),"")+IFERROR(ROUND(Y440*Assumptions!$C$8*Assumptions!$C$6,4),"") - F440</f>
        <v>-6.9853999999999985</v>
      </c>
      <c r="Y440" s="62">
        <f>IFERROR(ROUND(V440*(1+Assumptions!$C$7)^5,0),"")</f>
        <v>481769</v>
      </c>
      <c r="Z440" t="s">
        <v>153</v>
      </c>
      <c r="AA440" t="s">
        <v>154</v>
      </c>
      <c r="AB440" s="72">
        <v>499.9</v>
      </c>
      <c r="AC440" s="72">
        <v>85</v>
      </c>
      <c r="AD440">
        <v>418.5</v>
      </c>
      <c r="AE440" s="99" t="str">
        <f>IF(R440="","",IF(R440&gt;=Control!$D$4,"Y","N"))</f>
        <v>N</v>
      </c>
      <c r="AF440" s="99" t="str">
        <f>IF(S440="","",IF(M440&gt;=Control!$D$5,"Y","N"))</f>
        <v>N</v>
      </c>
      <c r="AG440" s="99" t="str">
        <f>IF(T440="","",IF(AB440&lt;=Control!$D$10,"Y","N"))</f>
        <v>Y</v>
      </c>
      <c r="AI440" s="110" t="str">
        <f>IF(X440="","",IF(X440&gt;=Control!$D$9,"Y","N"))</f>
        <v>N</v>
      </c>
      <c r="AK440" s="40" t="str">
        <f>IFERROR(INDEX(Assumptions!$D$92:$D$115,MATCH(C440,Assumptions!$B$92:$B$115,0)),"Low")</f>
        <v>Low</v>
      </c>
    </row>
    <row r="441" spans="2:37" x14ac:dyDescent="0.2">
      <c r="B441">
        <v>438</v>
      </c>
      <c r="C441" t="s">
        <v>184</v>
      </c>
      <c r="D441" t="s">
        <v>2295</v>
      </c>
      <c r="E441" s="62">
        <f>SUM(G441:I441)</f>
        <v>3</v>
      </c>
      <c r="F441" s="71">
        <f>SUMIFS('CBG Plants'!N:N,'CBG Plants'!F:F,D441,'CBG Plants'!L:L,"Completed")
+SUMIFS('CBG Plants'!N:N,'CBG Plants'!F:F,D441,'CBG Plants'!L:L,"Functional")+SUMIFS('CBG Plants'!N:N,'CBG Plants'!F:F,D441,'CBG Plants'!L:L,"Under Construction")+SUMIFS('CBG Plants'!N:N,'CBG Plants'!F:F,D441,'CBG Plants'!L:L,"Yet to start construction")</f>
        <v>17</v>
      </c>
      <c r="G441" s="62">
        <f>COUNTIFS('CBG Plants'!F:F,D441,'CBG Plants'!L:L,"Completed")
+COUNTIFS('CBG Plants'!F:F,D441,'CBG Plants'!L:L,"Functional")</f>
        <v>0</v>
      </c>
      <c r="H441" s="62">
        <f>COUNTIFS('CBG Plants'!F:F,D441,'CBG Plants'!L:L,"Under Construction")</f>
        <v>1</v>
      </c>
      <c r="I441" s="62">
        <f>COUNTIFS('CBG Plants'!F:F,D441,'CBG Plants'!L:L,"Yet to start construction")</f>
        <v>2</v>
      </c>
      <c r="J441" t="s">
        <v>3155</v>
      </c>
      <c r="K441" t="s">
        <v>3156</v>
      </c>
      <c r="L441" t="s">
        <v>3157</v>
      </c>
      <c r="M441" s="72">
        <f t="shared" si="12"/>
        <v>5.415</v>
      </c>
      <c r="N441" s="72">
        <f t="shared" si="13"/>
        <v>5.415</v>
      </c>
      <c r="O441" s="72">
        <v>4.05</v>
      </c>
      <c r="P441" s="72">
        <v>0.84</v>
      </c>
      <c r="Q441" s="72">
        <v>0.52500000000000002</v>
      </c>
      <c r="R441" s="62">
        <f>IFERROR(U441-F441,"")</f>
        <v>-15.2853584</v>
      </c>
      <c r="S441" s="72">
        <f>IFERROR(T441*Assumptions!$C$4,"")</f>
        <v>55</v>
      </c>
      <c r="T441" s="72">
        <v>22</v>
      </c>
      <c r="U441" s="62">
        <f>IFERROR(S441*Assumptions!$C$5,"")+IFERROR(V441*Assumptions!$C$8*Assumptions!$C$5,"")</f>
        <v>1.7146416</v>
      </c>
      <c r="V441" s="72">
        <v>6432</v>
      </c>
      <c r="W441" s="72">
        <f>IFERROR(ROUND(T441*(1+Assumptions!$C$7)^5,0),"")</f>
        <v>67</v>
      </c>
      <c r="X441" s="62">
        <f>IFERROR(ROUND(W441*Assumptions!$C$4*Assumptions!$C$6,4),"")+IFERROR(ROUND(Y441*Assumptions!$C$8*Assumptions!$C$6,4),"") - F441</f>
        <v>-8.2962000000000007</v>
      </c>
      <c r="Y441" s="62">
        <f>IFERROR(ROUND(V441*(1+Assumptions!$C$7)^5,0),"")</f>
        <v>19629</v>
      </c>
      <c r="Z441" t="s">
        <v>153</v>
      </c>
      <c r="AA441" t="s">
        <v>154</v>
      </c>
      <c r="AB441" s="72">
        <v>24.1</v>
      </c>
      <c r="AC441" s="72">
        <v>85</v>
      </c>
      <c r="AD441">
        <v>0</v>
      </c>
      <c r="AE441" s="99" t="str">
        <f>IF(R441="","",IF(R441&gt;=Control!$D$4,"Y","N"))</f>
        <v>N</v>
      </c>
      <c r="AF441" s="99" t="str">
        <f>IF(S441="","",IF(M441&gt;=Control!$D$5,"Y","N"))</f>
        <v>N</v>
      </c>
      <c r="AG441" s="99" t="str">
        <f>IF(T441="","",IF(AB441&lt;=Control!$D$10,"Y","N"))</f>
        <v>Y</v>
      </c>
      <c r="AI441" s="110" t="str">
        <f>IF(X441="","",IF(X441&gt;=Control!$D$9,"Y","N"))</f>
        <v>N</v>
      </c>
      <c r="AK441" s="40" t="str">
        <f>IFERROR(INDEX(Assumptions!$D$92:$D$115,MATCH(C441,Assumptions!$B$92:$B$115,0)),"Low")</f>
        <v>Low</v>
      </c>
    </row>
    <row r="442" spans="2:37" x14ac:dyDescent="0.2">
      <c r="B442">
        <v>439</v>
      </c>
      <c r="C442" t="s">
        <v>184</v>
      </c>
      <c r="D442" t="s">
        <v>2311</v>
      </c>
      <c r="E442" s="62">
        <f>SUM(G442:I442)</f>
        <v>0</v>
      </c>
      <c r="F442" s="71">
        <f>SUMIFS('CBG Plants'!N:N,'CBG Plants'!F:F,D442,'CBG Plants'!L:L,"Completed")
+SUMIFS('CBG Plants'!N:N,'CBG Plants'!F:F,D442,'CBG Plants'!L:L,"Functional")+SUMIFS('CBG Plants'!N:N,'CBG Plants'!F:F,D442,'CBG Plants'!L:L,"Under Construction")+SUMIFS('CBG Plants'!N:N,'CBG Plants'!F:F,D442,'CBG Plants'!L:L,"Yet to start construction")</f>
        <v>0</v>
      </c>
      <c r="G442" s="62">
        <f>COUNTIFS('CBG Plants'!F:F,D442,'CBG Plants'!L:L,"Completed")
+COUNTIFS('CBG Plants'!F:F,D442,'CBG Plants'!L:L,"Functional")</f>
        <v>0</v>
      </c>
      <c r="H442" s="62">
        <f>COUNTIFS('CBG Plants'!F:F,D442,'CBG Plants'!L:L,"Under Construction")</f>
        <v>0</v>
      </c>
      <c r="I442" s="62">
        <f>COUNTIFS('CBG Plants'!F:F,D442,'CBG Plants'!L:L,"Yet to start construction")</f>
        <v>0</v>
      </c>
      <c r="J442" t="s">
        <v>3158</v>
      </c>
      <c r="K442" t="s">
        <v>3159</v>
      </c>
      <c r="M442" s="72">
        <f t="shared" si="12"/>
        <v>80.849999999999994</v>
      </c>
      <c r="N442" s="72">
        <f t="shared" si="13"/>
        <v>80.849999999999994</v>
      </c>
      <c r="O442" s="72">
        <v>0</v>
      </c>
      <c r="P442" s="72">
        <v>16.8</v>
      </c>
      <c r="Q442" s="72">
        <v>64.05</v>
      </c>
      <c r="R442" s="62">
        <f>IFERROR(U442-F442,"")</f>
        <v>0.84455729999999996</v>
      </c>
      <c r="S442" s="72">
        <f>IFERROR(T442*Assumptions!$C$4,"")</f>
        <v>27.5</v>
      </c>
      <c r="T442" s="72">
        <v>11</v>
      </c>
      <c r="U442" s="62">
        <f>IFERROR(S442*Assumptions!$C$5,"")+IFERROR(V442*Assumptions!$C$8*Assumptions!$C$5,"")</f>
        <v>0.84455729999999996</v>
      </c>
      <c r="V442" s="72">
        <v>1946</v>
      </c>
      <c r="W442" s="72">
        <f>IFERROR(ROUND(T442*(1+Assumptions!$C$7)^5,0),"")</f>
        <v>34</v>
      </c>
      <c r="X442" s="62">
        <f>IFERROR(ROUND(W442*Assumptions!$C$4*Assumptions!$C$6,4),"")+IFERROR(ROUND(Y442*Assumptions!$C$8*Assumptions!$C$6,4),"") - F442</f>
        <v>4.3494999999999999</v>
      </c>
      <c r="Y442" s="62">
        <f>IFERROR(ROUND(V442*(1+Assumptions!$C$7)^5,0),"")</f>
        <v>5939</v>
      </c>
      <c r="Z442" t="s">
        <v>153</v>
      </c>
      <c r="AA442" t="s">
        <v>154</v>
      </c>
      <c r="AB442" s="72">
        <v>618.9</v>
      </c>
      <c r="AC442" s="72">
        <v>85</v>
      </c>
      <c r="AD442">
        <v>0</v>
      </c>
      <c r="AE442" s="99" t="str">
        <f>IF(R442="","",IF(R442&gt;=Control!$D$4,"Y","N"))</f>
        <v>N</v>
      </c>
      <c r="AF442" s="99" t="str">
        <f>IF(S442="","",IF(M442&gt;=Control!$D$5,"Y","N"))</f>
        <v>Y</v>
      </c>
      <c r="AG442" s="99" t="str">
        <f>IF(T442="","",IF(AB442&lt;=Control!$D$10,"Y","N"))</f>
        <v>Y</v>
      </c>
      <c r="AI442" s="110" t="str">
        <f>IF(X442="","",IF(X442&gt;=Control!$D$9,"Y","N"))</f>
        <v>N</v>
      </c>
      <c r="AK442" s="40" t="str">
        <f>IFERROR(INDEX(Assumptions!$D$92:$D$115,MATCH(C442,Assumptions!$B$92:$B$115,0)),"Low")</f>
        <v>Low</v>
      </c>
    </row>
    <row r="443" spans="2:37" x14ac:dyDescent="0.2">
      <c r="B443">
        <v>440</v>
      </c>
      <c r="C443" t="s">
        <v>184</v>
      </c>
      <c r="D443" t="s">
        <v>2316</v>
      </c>
      <c r="E443" s="62">
        <f>SUM(G443:I443)</f>
        <v>0</v>
      </c>
      <c r="F443" s="71">
        <f>SUMIFS('CBG Plants'!N:N,'CBG Plants'!F:F,D443,'CBG Plants'!L:L,"Completed")
+SUMIFS('CBG Plants'!N:N,'CBG Plants'!F:F,D443,'CBG Plants'!L:L,"Functional")+SUMIFS('CBG Plants'!N:N,'CBG Plants'!F:F,D443,'CBG Plants'!L:L,"Under Construction")+SUMIFS('CBG Plants'!N:N,'CBG Plants'!F:F,D443,'CBG Plants'!L:L,"Yet to start construction")</f>
        <v>0</v>
      </c>
      <c r="G443" s="62">
        <f>COUNTIFS('CBG Plants'!F:F,D443,'CBG Plants'!L:L,"Completed")
+COUNTIFS('CBG Plants'!F:F,D443,'CBG Plants'!L:L,"Functional")</f>
        <v>0</v>
      </c>
      <c r="H443" s="62">
        <f>COUNTIFS('CBG Plants'!F:F,D443,'CBG Plants'!L:L,"Under Construction")</f>
        <v>0</v>
      </c>
      <c r="I443" s="62">
        <f>COUNTIFS('CBG Plants'!F:F,D443,'CBG Plants'!L:L,"Yet to start construction")</f>
        <v>0</v>
      </c>
      <c r="M443" s="72">
        <f t="shared" si="12"/>
        <v>77.594999999999999</v>
      </c>
      <c r="N443" s="72">
        <f t="shared" si="13"/>
        <v>77.594999999999999</v>
      </c>
      <c r="O443" s="72">
        <v>0</v>
      </c>
      <c r="P443" s="72">
        <v>2.52</v>
      </c>
      <c r="Q443" s="72">
        <v>75.075000000000003</v>
      </c>
      <c r="R443" s="62">
        <f>IFERROR(U443-F443,"")</f>
        <v>0.375</v>
      </c>
      <c r="S443" s="72">
        <f>IFERROR(T443*Assumptions!$C$4,"")</f>
        <v>12.5</v>
      </c>
      <c r="T443" s="72">
        <v>5</v>
      </c>
      <c r="U443" s="62">
        <f>IFERROR(S443*Assumptions!$C$5,"")+IFERROR(V443*Assumptions!$C$8*Assumptions!$C$5,"")</f>
        <v>0.375</v>
      </c>
      <c r="V443" s="72">
        <v>0</v>
      </c>
      <c r="W443" s="72">
        <f>IFERROR(ROUND(T443*(1+Assumptions!$C$7)^5,0),"")</f>
        <v>15</v>
      </c>
      <c r="X443" s="62">
        <f>IFERROR(ROUND(W443*Assumptions!$C$4*Assumptions!$C$6,4),"")+IFERROR(ROUND(Y443*Assumptions!$C$8*Assumptions!$C$6,4),"") - F443</f>
        <v>1.875</v>
      </c>
      <c r="Y443" s="62">
        <f>IFERROR(ROUND(V443*(1+Assumptions!$C$7)^5,0),"")</f>
        <v>0</v>
      </c>
      <c r="Z443" t="s">
        <v>153</v>
      </c>
      <c r="AA443" t="s">
        <v>154</v>
      </c>
      <c r="AB443" s="72">
        <v>427</v>
      </c>
      <c r="AC443" s="72">
        <v>85</v>
      </c>
      <c r="AD443">
        <v>0</v>
      </c>
      <c r="AE443" s="99" t="str">
        <f>IF(R443="","",IF(R443&gt;=Control!$D$4,"Y","N"))</f>
        <v>N</v>
      </c>
      <c r="AF443" s="99" t="str">
        <f>IF(S443="","",IF(M443&gt;=Control!$D$5,"Y","N"))</f>
        <v>Y</v>
      </c>
      <c r="AG443" s="99" t="str">
        <f>IF(T443="","",IF(AB443&lt;=Control!$D$10,"Y","N"))</f>
        <v>Y</v>
      </c>
      <c r="AI443" s="110" t="str">
        <f>IF(X443="","",IF(X443&gt;=Control!$D$9,"Y","N"))</f>
        <v>N</v>
      </c>
      <c r="AK443" s="40" t="str">
        <f>IFERROR(INDEX(Assumptions!$D$92:$D$115,MATCH(C443,Assumptions!$B$92:$B$115,0)),"Low")</f>
        <v>Low</v>
      </c>
    </row>
    <row r="444" spans="2:37" x14ac:dyDescent="0.2">
      <c r="B444">
        <v>441</v>
      </c>
      <c r="C444" t="s">
        <v>184</v>
      </c>
      <c r="D444" t="s">
        <v>2302</v>
      </c>
      <c r="E444" s="62">
        <f>SUM(G444:I444)</f>
        <v>0</v>
      </c>
      <c r="F444" s="71">
        <f>SUMIFS('CBG Plants'!N:N,'CBG Plants'!F:F,D444,'CBG Plants'!L:L,"Completed")
+SUMIFS('CBG Plants'!N:N,'CBG Plants'!F:F,D444,'CBG Plants'!L:L,"Functional")+SUMIFS('CBG Plants'!N:N,'CBG Plants'!F:F,D444,'CBG Plants'!L:L,"Under Construction")+SUMIFS('CBG Plants'!N:N,'CBG Plants'!F:F,D444,'CBG Plants'!L:L,"Yet to start construction")</f>
        <v>0</v>
      </c>
      <c r="G444" s="62">
        <f>COUNTIFS('CBG Plants'!F:F,D444,'CBG Plants'!L:L,"Completed")
+COUNTIFS('CBG Plants'!F:F,D444,'CBG Plants'!L:L,"Functional")</f>
        <v>0</v>
      </c>
      <c r="H444" s="62">
        <f>COUNTIFS('CBG Plants'!F:F,D444,'CBG Plants'!L:L,"Under Construction")</f>
        <v>0</v>
      </c>
      <c r="I444" s="62">
        <f>COUNTIFS('CBG Plants'!F:F,D444,'CBG Plants'!L:L,"Yet to start construction")</f>
        <v>0</v>
      </c>
      <c r="M444" s="72">
        <f t="shared" si="12"/>
        <v>18.48</v>
      </c>
      <c r="N444" s="72">
        <f t="shared" si="13"/>
        <v>18.48</v>
      </c>
      <c r="O444" s="72">
        <v>0</v>
      </c>
      <c r="P444" s="72">
        <v>10.08</v>
      </c>
      <c r="Q444" s="72">
        <v>8.4</v>
      </c>
      <c r="R444" s="62">
        <f>IFERROR(U444-F444,"")</f>
        <v>0.52638689999999999</v>
      </c>
      <c r="S444" s="72">
        <f>IFERROR(T444*Assumptions!$C$4,"")</f>
        <v>17.5</v>
      </c>
      <c r="T444" s="72">
        <v>7</v>
      </c>
      <c r="U444" s="62">
        <f>IFERROR(S444*Assumptions!$C$5,"")+IFERROR(V444*Assumptions!$C$8*Assumptions!$C$5,"")</f>
        <v>0.52638689999999999</v>
      </c>
      <c r="V444" s="72">
        <v>138</v>
      </c>
      <c r="W444" s="72">
        <f>IFERROR(ROUND(T444*(1+Assumptions!$C$7)^5,0),"")</f>
        <v>21</v>
      </c>
      <c r="X444" s="62">
        <f>IFERROR(ROUND(W444*Assumptions!$C$4*Assumptions!$C$6,4),"")+IFERROR(ROUND(Y444*Assumptions!$C$8*Assumptions!$C$6,4),"") - F444</f>
        <v>2.6320999999999999</v>
      </c>
      <c r="Y444" s="62">
        <f>IFERROR(ROUND(V444*(1+Assumptions!$C$7)^5,0),"")</f>
        <v>421</v>
      </c>
      <c r="Z444" t="s">
        <v>153</v>
      </c>
      <c r="AA444" t="s">
        <v>154</v>
      </c>
      <c r="AB444" s="72">
        <v>499.5</v>
      </c>
      <c r="AC444" s="72">
        <v>85</v>
      </c>
      <c r="AD444">
        <v>0</v>
      </c>
      <c r="AE444" s="99" t="str">
        <f>IF(R444="","",IF(R444&gt;=Control!$D$4,"Y","N"))</f>
        <v>N</v>
      </c>
      <c r="AF444" s="99" t="str">
        <f>IF(S444="","",IF(M444&gt;=Control!$D$5,"Y","N"))</f>
        <v>N</v>
      </c>
      <c r="AG444" s="99" t="str">
        <f>IF(T444="","",IF(AB444&lt;=Control!$D$10,"Y","N"))</f>
        <v>Y</v>
      </c>
      <c r="AI444" s="110" t="str">
        <f>IF(X444="","",IF(X444&gt;=Control!$D$9,"Y","N"))</f>
        <v>N</v>
      </c>
      <c r="AK444" s="40" t="str">
        <f>IFERROR(INDEX(Assumptions!$D$92:$D$115,MATCH(C444,Assumptions!$B$92:$B$115,0)),"Low")</f>
        <v>Low</v>
      </c>
    </row>
    <row r="445" spans="2:37" x14ac:dyDescent="0.2">
      <c r="B445">
        <v>442</v>
      </c>
      <c r="C445" t="s">
        <v>184</v>
      </c>
      <c r="D445" t="s">
        <v>2290</v>
      </c>
      <c r="E445" s="62">
        <f>SUM(G445:I445)</f>
        <v>1</v>
      </c>
      <c r="F445" s="71">
        <f>SUMIFS('CBG Plants'!N:N,'CBG Plants'!F:F,D445,'CBG Plants'!L:L,"Completed")
+SUMIFS('CBG Plants'!N:N,'CBG Plants'!F:F,D445,'CBG Plants'!L:L,"Functional")+SUMIFS('CBG Plants'!N:N,'CBG Plants'!F:F,D445,'CBG Plants'!L:L,"Under Construction")+SUMIFS('CBG Plants'!N:N,'CBG Plants'!F:F,D445,'CBG Plants'!L:L,"Yet to start construction")</f>
        <v>10</v>
      </c>
      <c r="G445" s="62">
        <f>COUNTIFS('CBG Plants'!F:F,D445,'CBG Plants'!L:L,"Completed")
+COUNTIFS('CBG Plants'!F:F,D445,'CBG Plants'!L:L,"Functional")</f>
        <v>0</v>
      </c>
      <c r="H445" s="62">
        <f>COUNTIFS('CBG Plants'!F:F,D445,'CBG Plants'!L:L,"Under Construction")</f>
        <v>0</v>
      </c>
      <c r="I445" s="62">
        <f>COUNTIFS('CBG Plants'!F:F,D445,'CBG Plants'!L:L,"Yet to start construction")</f>
        <v>1</v>
      </c>
      <c r="J445" t="s">
        <v>3160</v>
      </c>
      <c r="M445" s="72">
        <f t="shared" si="12"/>
        <v>203.7</v>
      </c>
      <c r="N445" s="72">
        <f t="shared" si="13"/>
        <v>203.7</v>
      </c>
      <c r="O445" s="72">
        <v>0</v>
      </c>
      <c r="P445" s="72">
        <v>2.1</v>
      </c>
      <c r="Q445" s="72">
        <v>201.6</v>
      </c>
      <c r="R445" s="62">
        <f>IFERROR(U445-F445,"")</f>
        <v>-8.7588188500000008</v>
      </c>
      <c r="S445" s="72">
        <f>IFERROR(T445*Assumptions!$C$4,"")</f>
        <v>35</v>
      </c>
      <c r="T445" s="72">
        <v>14</v>
      </c>
      <c r="U445" s="62">
        <f>IFERROR(S445*Assumptions!$C$5,"")+IFERROR(V445*Assumptions!$C$8*Assumptions!$C$5,"")</f>
        <v>1.2411811500000001</v>
      </c>
      <c r="V445" s="72">
        <v>19023</v>
      </c>
      <c r="W445" s="72">
        <f>IFERROR(ROUND(T445*(1+Assumptions!$C$7)^5,0),"")</f>
        <v>43</v>
      </c>
      <c r="X445" s="62">
        <f>IFERROR(ROUND(W445*Assumptions!$C$4*Assumptions!$C$6,4),"")+IFERROR(ROUND(Y445*Assumptions!$C$8*Assumptions!$C$6,4),"") - F445</f>
        <v>-3.6525999999999996</v>
      </c>
      <c r="Y445" s="62">
        <f>IFERROR(ROUND(V445*(1+Assumptions!$C$7)^5,0),"")</f>
        <v>58054</v>
      </c>
      <c r="Z445" t="s">
        <v>153</v>
      </c>
      <c r="AA445" t="s">
        <v>154</v>
      </c>
      <c r="AB445" s="72">
        <v>399.6</v>
      </c>
      <c r="AC445" s="72">
        <v>85</v>
      </c>
      <c r="AD445">
        <v>0</v>
      </c>
      <c r="AE445" s="99" t="str">
        <f>IF(R445="","",IF(R445&gt;=Control!$D$4,"Y","N"))</f>
        <v>N</v>
      </c>
      <c r="AF445" s="99" t="str">
        <f>IF(S445="","",IF(M445&gt;=Control!$D$5,"Y","N"))</f>
        <v>Y</v>
      </c>
      <c r="AG445" s="99" t="str">
        <f>IF(T445="","",IF(AB445&lt;=Control!$D$10,"Y","N"))</f>
        <v>Y</v>
      </c>
      <c r="AI445" s="110" t="str">
        <f>IF(X445="","",IF(X445&gt;=Control!$D$9,"Y","N"))</f>
        <v>N</v>
      </c>
      <c r="AK445" s="40" t="str">
        <f>IFERROR(INDEX(Assumptions!$D$92:$D$115,MATCH(C445,Assumptions!$B$92:$B$115,0)),"Low")</f>
        <v>Low</v>
      </c>
    </row>
    <row r="446" spans="2:37" x14ac:dyDescent="0.2">
      <c r="B446">
        <v>443</v>
      </c>
      <c r="C446" t="s">
        <v>184</v>
      </c>
      <c r="D446" t="s">
        <v>2296</v>
      </c>
      <c r="E446" s="62">
        <f>SUM(G446:I446)</f>
        <v>0</v>
      </c>
      <c r="F446" s="71">
        <f>SUMIFS('CBG Plants'!N:N,'CBG Plants'!F:F,D446,'CBG Plants'!L:L,"Completed")
+SUMIFS('CBG Plants'!N:N,'CBG Plants'!F:F,D446,'CBG Plants'!L:L,"Functional")+SUMIFS('CBG Plants'!N:N,'CBG Plants'!F:F,D446,'CBG Plants'!L:L,"Under Construction")+SUMIFS('CBG Plants'!N:N,'CBG Plants'!F:F,D446,'CBG Plants'!L:L,"Yet to start construction")</f>
        <v>0</v>
      </c>
      <c r="G446" s="62">
        <f>COUNTIFS('CBG Plants'!F:F,D446,'CBG Plants'!L:L,"Completed")
+COUNTIFS('CBG Plants'!F:F,D446,'CBG Plants'!L:L,"Functional")</f>
        <v>0</v>
      </c>
      <c r="H446" s="62">
        <f>COUNTIFS('CBG Plants'!F:F,D446,'CBG Plants'!L:L,"Under Construction")</f>
        <v>0</v>
      </c>
      <c r="I446" s="62">
        <f>COUNTIFS('CBG Plants'!F:F,D446,'CBG Plants'!L:L,"Yet to start construction")</f>
        <v>0</v>
      </c>
      <c r="J446" t="s">
        <v>3161</v>
      </c>
      <c r="K446" t="s">
        <v>3162</v>
      </c>
      <c r="M446" s="72">
        <f t="shared" si="12"/>
        <v>4.2</v>
      </c>
      <c r="N446" s="72">
        <f t="shared" si="13"/>
        <v>4.2</v>
      </c>
      <c r="O446" s="72">
        <v>0</v>
      </c>
      <c r="P446" s="72">
        <v>4.2</v>
      </c>
      <c r="Q446" s="72">
        <v>0</v>
      </c>
      <c r="R446" s="62">
        <f>IFERROR(U446-F446,"")</f>
        <v>3.6791827499999998</v>
      </c>
      <c r="S446" s="72">
        <f>IFERROR(T446*Assumptions!$C$4,"")</f>
        <v>105</v>
      </c>
      <c r="T446" s="72">
        <v>42</v>
      </c>
      <c r="U446" s="62">
        <f>IFERROR(S446*Assumptions!$C$5,"")+IFERROR(V446*Assumptions!$C$8*Assumptions!$C$5,"")</f>
        <v>3.6791827499999998</v>
      </c>
      <c r="V446" s="72">
        <v>52655</v>
      </c>
      <c r="W446" s="72">
        <f>IFERROR(ROUND(T446*(1+Assumptions!$C$7)^5,0),"")</f>
        <v>128</v>
      </c>
      <c r="X446" s="62">
        <f>IFERROR(ROUND(W446*Assumptions!$C$4*Assumptions!$C$6,4),"")+IFERROR(ROUND(Y446*Assumptions!$C$8*Assumptions!$C$6,4),"") - F446</f>
        <v>18.691600000000001</v>
      </c>
      <c r="Y446" s="62">
        <f>IFERROR(ROUND(V446*(1+Assumptions!$C$7)^5,0),"")</f>
        <v>160690</v>
      </c>
      <c r="Z446" t="s">
        <v>153</v>
      </c>
      <c r="AA446" t="s">
        <v>154</v>
      </c>
      <c r="AB446" s="72">
        <v>576.29999999999995</v>
      </c>
      <c r="AC446" s="72">
        <v>85</v>
      </c>
      <c r="AD446">
        <v>0</v>
      </c>
      <c r="AE446" s="99" t="str">
        <f>IF(R446="","",IF(R446&gt;=Control!$D$4,"Y","N"))</f>
        <v>Y</v>
      </c>
      <c r="AF446" s="99" t="str">
        <f>IF(S446="","",IF(M446&gt;=Control!$D$5,"Y","N"))</f>
        <v>N</v>
      </c>
      <c r="AG446" s="99" t="str">
        <f>IF(T446="","",IF(AB446&lt;=Control!$D$10,"Y","N"))</f>
        <v>Y</v>
      </c>
      <c r="AI446" s="110" t="str">
        <f>IF(X446="","",IF(X446&gt;=Control!$D$9,"Y","N"))</f>
        <v>Y</v>
      </c>
      <c r="AK446" s="40" t="str">
        <f>IFERROR(INDEX(Assumptions!$D$92:$D$115,MATCH(C446,Assumptions!$B$92:$B$115,0)),"Low")</f>
        <v>Low</v>
      </c>
    </row>
    <row r="447" spans="2:37" x14ac:dyDescent="0.2">
      <c r="B447">
        <v>444</v>
      </c>
      <c r="C447" t="s">
        <v>184</v>
      </c>
      <c r="D447" t="s">
        <v>2291</v>
      </c>
      <c r="E447" s="62">
        <f>SUM(G447:I447)</f>
        <v>0</v>
      </c>
      <c r="F447" s="71">
        <f>SUMIFS('CBG Plants'!N:N,'CBG Plants'!F:F,D447,'CBG Plants'!L:L,"Completed")
+SUMIFS('CBG Plants'!N:N,'CBG Plants'!F:F,D447,'CBG Plants'!L:L,"Functional")+SUMIFS('CBG Plants'!N:N,'CBG Plants'!F:F,D447,'CBG Plants'!L:L,"Under Construction")+SUMIFS('CBG Plants'!N:N,'CBG Plants'!F:F,D447,'CBG Plants'!L:L,"Yet to start construction")</f>
        <v>0</v>
      </c>
      <c r="G447" s="62">
        <f>COUNTIFS('CBG Plants'!F:F,D447,'CBG Plants'!L:L,"Completed")
+COUNTIFS('CBG Plants'!F:F,D447,'CBG Plants'!L:L,"Functional")</f>
        <v>0</v>
      </c>
      <c r="H447" s="62">
        <f>COUNTIFS('CBG Plants'!F:F,D447,'CBG Plants'!L:L,"Under Construction")</f>
        <v>0</v>
      </c>
      <c r="I447" s="62">
        <f>COUNTIFS('CBG Plants'!F:F,D447,'CBG Plants'!L:L,"Yet to start construction")</f>
        <v>0</v>
      </c>
      <c r="J447" t="s">
        <v>3163</v>
      </c>
      <c r="M447" s="72">
        <f t="shared" si="12"/>
        <v>344.08500000000004</v>
      </c>
      <c r="N447" s="72">
        <f t="shared" si="13"/>
        <v>344.08500000000004</v>
      </c>
      <c r="O447" s="72">
        <v>0</v>
      </c>
      <c r="P447" s="72">
        <v>156.66</v>
      </c>
      <c r="Q447" s="72">
        <v>187.42500000000001</v>
      </c>
      <c r="R447" s="62">
        <f>IFERROR(U447-F447,"")</f>
        <v>1.2411811500000001</v>
      </c>
      <c r="S447" s="72">
        <f>IFERROR(T447*Assumptions!$C$4,"")</f>
        <v>35</v>
      </c>
      <c r="T447" s="72">
        <v>14</v>
      </c>
      <c r="U447" s="62">
        <f>IFERROR(S447*Assumptions!$C$5,"")+IFERROR(V447*Assumptions!$C$8*Assumptions!$C$5,"")</f>
        <v>1.2411811500000001</v>
      </c>
      <c r="V447" s="72">
        <v>19023</v>
      </c>
      <c r="W447" s="72">
        <f>IFERROR(ROUND(T447*(1+Assumptions!$C$7)^5,0),"")</f>
        <v>43</v>
      </c>
      <c r="X447" s="62">
        <f>IFERROR(ROUND(W447*Assumptions!$C$4*Assumptions!$C$6,4),"")+IFERROR(ROUND(Y447*Assumptions!$C$8*Assumptions!$C$6,4),"") - F447</f>
        <v>6.3474000000000004</v>
      </c>
      <c r="Y447" s="62">
        <f>IFERROR(ROUND(V447*(1+Assumptions!$C$7)^5,0),"")</f>
        <v>58054</v>
      </c>
      <c r="Z447" t="s">
        <v>153</v>
      </c>
      <c r="AA447" t="s">
        <v>154</v>
      </c>
      <c r="AB447" s="72">
        <v>401</v>
      </c>
      <c r="AC447" s="72">
        <v>85</v>
      </c>
      <c r="AD447">
        <v>0</v>
      </c>
      <c r="AE447" s="99" t="str">
        <f>IF(R447="","",IF(R447&gt;=Control!$D$4,"Y","N"))</f>
        <v>N</v>
      </c>
      <c r="AF447" s="99" t="str">
        <f>IF(S447="","",IF(M447&gt;=Control!$D$5,"Y","N"))</f>
        <v>Y</v>
      </c>
      <c r="AG447" s="99" t="str">
        <f>IF(T447="","",IF(AB447&lt;=Control!$D$10,"Y","N"))</f>
        <v>Y</v>
      </c>
      <c r="AI447" s="110" t="str">
        <f>IF(X447="","",IF(X447&gt;=Control!$D$9,"Y","N"))</f>
        <v>N</v>
      </c>
      <c r="AK447" s="40" t="str">
        <f>IFERROR(INDEX(Assumptions!$D$92:$D$115,MATCH(C447,Assumptions!$B$92:$B$115,0)),"Low")</f>
        <v>Low</v>
      </c>
    </row>
    <row r="448" spans="2:37" x14ac:dyDescent="0.2">
      <c r="B448">
        <v>445</v>
      </c>
      <c r="C448" t="s">
        <v>184</v>
      </c>
      <c r="D448" t="s">
        <v>2288</v>
      </c>
      <c r="E448" s="62">
        <f>SUM(G448:I448)</f>
        <v>0</v>
      </c>
      <c r="F448" s="71">
        <f>SUMIFS('CBG Plants'!N:N,'CBG Plants'!F:F,D448,'CBG Plants'!L:L,"Completed")
+SUMIFS('CBG Plants'!N:N,'CBG Plants'!F:F,D448,'CBG Plants'!L:L,"Functional")+SUMIFS('CBG Plants'!N:N,'CBG Plants'!F:F,D448,'CBG Plants'!L:L,"Under Construction")+SUMIFS('CBG Plants'!N:N,'CBG Plants'!F:F,D448,'CBG Plants'!L:L,"Yet to start construction")</f>
        <v>0</v>
      </c>
      <c r="G448" s="62">
        <f>COUNTIFS('CBG Plants'!F:F,D448,'CBG Plants'!L:L,"Completed")
+COUNTIFS('CBG Plants'!F:F,D448,'CBG Plants'!L:L,"Functional")</f>
        <v>0</v>
      </c>
      <c r="H448" s="62">
        <f>COUNTIFS('CBG Plants'!F:F,D448,'CBG Plants'!L:L,"Under Construction")</f>
        <v>0</v>
      </c>
      <c r="I448" s="62">
        <f>COUNTIFS('CBG Plants'!F:F,D448,'CBG Plants'!L:L,"Yet to start construction")</f>
        <v>0</v>
      </c>
      <c r="M448" s="72">
        <f t="shared" si="12"/>
        <v>123.495</v>
      </c>
      <c r="N448" s="72">
        <f t="shared" si="13"/>
        <v>123.495</v>
      </c>
      <c r="O448" s="72">
        <v>4.95</v>
      </c>
      <c r="P448" s="72">
        <v>4.62</v>
      </c>
      <c r="Q448" s="72">
        <v>113.925</v>
      </c>
      <c r="R448" s="62">
        <f>IFERROR(U448-F448,"")</f>
        <v>1.1093816999999999</v>
      </c>
      <c r="S448" s="72">
        <f>IFERROR(T448*Assumptions!$C$4,"")</f>
        <v>30</v>
      </c>
      <c r="T448" s="72">
        <v>12</v>
      </c>
      <c r="U448" s="62">
        <f>IFERROR(S448*Assumptions!$C$5,"")+IFERROR(V448*Assumptions!$C$8*Assumptions!$C$5,"")</f>
        <v>1.1093816999999999</v>
      </c>
      <c r="V448" s="72">
        <v>20834</v>
      </c>
      <c r="W448" s="72">
        <f>IFERROR(ROUND(T448*(1+Assumptions!$C$7)^5,0),"")</f>
        <v>37</v>
      </c>
      <c r="X448" s="62">
        <f>IFERROR(ROUND(W448*Assumptions!$C$4*Assumptions!$C$6,4),"")+IFERROR(ROUND(Y448*Assumptions!$C$8*Assumptions!$C$6,4),"") - F448</f>
        <v>5.6899999999999995</v>
      </c>
      <c r="Y448" s="62">
        <f>IFERROR(ROUND(V448*(1+Assumptions!$C$7)^5,0),"")</f>
        <v>63580</v>
      </c>
      <c r="Z448" t="s">
        <v>153</v>
      </c>
      <c r="AA448" t="s">
        <v>154</v>
      </c>
      <c r="AB448" s="72">
        <v>308.5</v>
      </c>
      <c r="AC448" s="72">
        <v>85</v>
      </c>
      <c r="AD448">
        <v>0</v>
      </c>
      <c r="AE448" s="99" t="str">
        <f>IF(R448="","",IF(R448&gt;=Control!$D$4,"Y","N"))</f>
        <v>N</v>
      </c>
      <c r="AF448" s="99" t="str">
        <f>IF(S448="","",IF(M448&gt;=Control!$D$5,"Y","N"))</f>
        <v>Y</v>
      </c>
      <c r="AG448" s="99" t="str">
        <f>IF(T448="","",IF(AB448&lt;=Control!$D$10,"Y","N"))</f>
        <v>Y</v>
      </c>
      <c r="AI448" s="110" t="str">
        <f>IF(X448="","",IF(X448&gt;=Control!$D$9,"Y","N"))</f>
        <v>N</v>
      </c>
      <c r="AK448" s="40" t="str">
        <f>IFERROR(INDEX(Assumptions!$D$92:$D$115,MATCH(C448,Assumptions!$B$92:$B$115,0)),"Low")</f>
        <v>Low</v>
      </c>
    </row>
    <row r="449" spans="2:37" x14ac:dyDescent="0.2">
      <c r="B449">
        <v>446</v>
      </c>
      <c r="C449" t="s">
        <v>184</v>
      </c>
      <c r="D449" t="s">
        <v>2294</v>
      </c>
      <c r="E449" s="62">
        <f>SUM(G449:I449)</f>
        <v>0</v>
      </c>
      <c r="F449" s="71">
        <f>SUMIFS('CBG Plants'!N:N,'CBG Plants'!F:F,D449,'CBG Plants'!L:L,"Completed")
+SUMIFS('CBG Plants'!N:N,'CBG Plants'!F:F,D449,'CBG Plants'!L:L,"Functional")+SUMIFS('CBG Plants'!N:N,'CBG Plants'!F:F,D449,'CBG Plants'!L:L,"Under Construction")+SUMIFS('CBG Plants'!N:N,'CBG Plants'!F:F,D449,'CBG Plants'!L:L,"Yet to start construction")</f>
        <v>0</v>
      </c>
      <c r="G449" s="62">
        <f>COUNTIFS('CBG Plants'!F:F,D449,'CBG Plants'!L:L,"Completed")
+COUNTIFS('CBG Plants'!F:F,D449,'CBG Plants'!L:L,"Functional")</f>
        <v>0</v>
      </c>
      <c r="H449" s="62">
        <f>COUNTIFS('CBG Plants'!F:F,D449,'CBG Plants'!L:L,"Under Construction")</f>
        <v>0</v>
      </c>
      <c r="I449" s="62">
        <f>COUNTIFS('CBG Plants'!F:F,D449,'CBG Plants'!L:L,"Yet to start construction")</f>
        <v>0</v>
      </c>
      <c r="M449" s="72">
        <f t="shared" si="12"/>
        <v>191.74499999999998</v>
      </c>
      <c r="N449" s="72">
        <f t="shared" si="13"/>
        <v>191.74499999999998</v>
      </c>
      <c r="O449" s="72">
        <v>4.95</v>
      </c>
      <c r="P449" s="72">
        <v>6.72</v>
      </c>
      <c r="Q449" s="72">
        <v>180.07499999999999</v>
      </c>
      <c r="R449" s="62">
        <f>IFERROR(U449-F449,"")</f>
        <v>1.8216941999999998</v>
      </c>
      <c r="S449" s="72">
        <f>IFERROR(T449*Assumptions!$C$4,"")</f>
        <v>55</v>
      </c>
      <c r="T449" s="72">
        <v>22</v>
      </c>
      <c r="U449" s="62">
        <f>IFERROR(S449*Assumptions!$C$5,"")+IFERROR(V449*Assumptions!$C$8*Assumptions!$C$5,"")</f>
        <v>1.8216941999999998</v>
      </c>
      <c r="V449" s="72">
        <v>17084</v>
      </c>
      <c r="W449" s="72">
        <f>IFERROR(ROUND(T449*(1+Assumptions!$C$7)^5,0),"")</f>
        <v>67</v>
      </c>
      <c r="X449" s="62">
        <f>IFERROR(ROUND(W449*Assumptions!$C$4*Assumptions!$C$6,4),"")+IFERROR(ROUND(Y449*Assumptions!$C$8*Assumptions!$C$6,4),"") - F449</f>
        <v>9.2483000000000004</v>
      </c>
      <c r="Y449" s="62">
        <f>IFERROR(ROUND(V449*(1+Assumptions!$C$7)^5,0),"")</f>
        <v>52136</v>
      </c>
      <c r="Z449" t="s">
        <v>153</v>
      </c>
      <c r="AA449" t="s">
        <v>154</v>
      </c>
      <c r="AB449" s="72">
        <v>289.3</v>
      </c>
      <c r="AC449" s="72">
        <v>85</v>
      </c>
      <c r="AD449">
        <v>0</v>
      </c>
      <c r="AE449" s="99" t="str">
        <f>IF(R449="","",IF(R449&gt;=Control!$D$4,"Y","N"))</f>
        <v>N</v>
      </c>
      <c r="AF449" s="99" t="str">
        <f>IF(S449="","",IF(M449&gt;=Control!$D$5,"Y","N"))</f>
        <v>Y</v>
      </c>
      <c r="AG449" s="99" t="str">
        <f>IF(T449="","",IF(AB449&lt;=Control!$D$10,"Y","N"))</f>
        <v>Y</v>
      </c>
      <c r="AI449" s="110" t="str">
        <f>IF(X449="","",IF(X449&gt;=Control!$D$9,"Y","N"))</f>
        <v>N</v>
      </c>
      <c r="AK449" s="40" t="str">
        <f>IFERROR(INDEX(Assumptions!$D$92:$D$115,MATCH(C449,Assumptions!$B$92:$B$115,0)),"Low")</f>
        <v>Low</v>
      </c>
    </row>
    <row r="450" spans="2:37" x14ac:dyDescent="0.2">
      <c r="B450">
        <v>447</v>
      </c>
      <c r="C450" t="s">
        <v>184</v>
      </c>
      <c r="D450" t="s">
        <v>2304</v>
      </c>
      <c r="E450" s="62">
        <f>SUM(G450:I450)</f>
        <v>0</v>
      </c>
      <c r="F450" s="71">
        <f>SUMIFS('CBG Plants'!N:N,'CBG Plants'!F:F,D450,'CBG Plants'!L:L,"Completed")
+SUMIFS('CBG Plants'!N:N,'CBG Plants'!F:F,D450,'CBG Plants'!L:L,"Functional")+SUMIFS('CBG Plants'!N:N,'CBG Plants'!F:F,D450,'CBG Plants'!L:L,"Under Construction")+SUMIFS('CBG Plants'!N:N,'CBG Plants'!F:F,D450,'CBG Plants'!L:L,"Yet to start construction")</f>
        <v>0</v>
      </c>
      <c r="G450" s="62">
        <f>COUNTIFS('CBG Plants'!F:F,D450,'CBG Plants'!L:L,"Completed")
+COUNTIFS('CBG Plants'!F:F,D450,'CBG Plants'!L:L,"Functional")</f>
        <v>0</v>
      </c>
      <c r="H450" s="62">
        <f>COUNTIFS('CBG Plants'!F:F,D450,'CBG Plants'!L:L,"Under Construction")</f>
        <v>0</v>
      </c>
      <c r="I450" s="62">
        <f>COUNTIFS('CBG Plants'!F:F,D450,'CBG Plants'!L:L,"Yet to start construction")</f>
        <v>0</v>
      </c>
      <c r="M450" s="72">
        <f t="shared" si="12"/>
        <v>257.565</v>
      </c>
      <c r="N450" s="72">
        <f t="shared" si="13"/>
        <v>257.565</v>
      </c>
      <c r="O450" s="72">
        <v>0</v>
      </c>
      <c r="P450" s="72">
        <v>32.340000000000003</v>
      </c>
      <c r="Q450" s="72">
        <v>225.22499999999999</v>
      </c>
      <c r="R450" s="62">
        <f>IFERROR(U450-F450,"")</f>
        <v>0.52638689999999999</v>
      </c>
      <c r="S450" s="72">
        <f>IFERROR(T450*Assumptions!$C$4,"")</f>
        <v>17.5</v>
      </c>
      <c r="T450" s="72">
        <v>7</v>
      </c>
      <c r="U450" s="62">
        <f>IFERROR(S450*Assumptions!$C$5,"")+IFERROR(V450*Assumptions!$C$8*Assumptions!$C$5,"")</f>
        <v>0.52638689999999999</v>
      </c>
      <c r="V450" s="72">
        <v>138</v>
      </c>
      <c r="W450" s="72">
        <f>IFERROR(ROUND(T450*(1+Assumptions!$C$7)^5,0),"")</f>
        <v>21</v>
      </c>
      <c r="X450" s="62">
        <f>IFERROR(ROUND(W450*Assumptions!$C$4*Assumptions!$C$6,4),"")+IFERROR(ROUND(Y450*Assumptions!$C$8*Assumptions!$C$6,4),"") - F450</f>
        <v>2.6320999999999999</v>
      </c>
      <c r="Y450" s="62">
        <f>IFERROR(ROUND(V450*(1+Assumptions!$C$7)^5,0),"")</f>
        <v>421</v>
      </c>
      <c r="Z450" t="s">
        <v>153</v>
      </c>
      <c r="AA450" t="s">
        <v>154</v>
      </c>
      <c r="AB450" s="72">
        <v>536.29999999999995</v>
      </c>
      <c r="AC450" s="72">
        <v>85</v>
      </c>
      <c r="AD450">
        <v>0</v>
      </c>
      <c r="AE450" s="99" t="str">
        <f>IF(R450="","",IF(R450&gt;=Control!$D$4,"Y","N"))</f>
        <v>N</v>
      </c>
      <c r="AF450" s="99" t="str">
        <f>IF(S450="","",IF(M450&gt;=Control!$D$5,"Y","N"))</f>
        <v>Y</v>
      </c>
      <c r="AG450" s="99" t="str">
        <f>IF(T450="","",IF(AB450&lt;=Control!$D$10,"Y","N"))</f>
        <v>Y</v>
      </c>
      <c r="AI450" s="110" t="str">
        <f>IF(X450="","",IF(X450&gt;=Control!$D$9,"Y","N"))</f>
        <v>N</v>
      </c>
      <c r="AK450" s="40" t="str">
        <f>IFERROR(INDEX(Assumptions!$D$92:$D$115,MATCH(C450,Assumptions!$B$92:$B$115,0)),"Low")</f>
        <v>Low</v>
      </c>
    </row>
    <row r="451" spans="2:37" x14ac:dyDescent="0.2">
      <c r="B451">
        <v>448</v>
      </c>
      <c r="C451" t="s">
        <v>184</v>
      </c>
      <c r="D451" t="s">
        <v>2314</v>
      </c>
      <c r="E451" s="62">
        <f>SUM(G451:I451)</f>
        <v>4</v>
      </c>
      <c r="F451" s="71">
        <f>SUMIFS('CBG Plants'!N:N,'CBG Plants'!F:F,D451,'CBG Plants'!L:L,"Completed")
+SUMIFS('CBG Plants'!N:N,'CBG Plants'!F:F,D451,'CBG Plants'!L:L,"Functional")+SUMIFS('CBG Plants'!N:N,'CBG Plants'!F:F,D451,'CBG Plants'!L:L,"Under Construction")+SUMIFS('CBG Plants'!N:N,'CBG Plants'!F:F,D451,'CBG Plants'!L:L,"Yet to start construction")</f>
        <v>42.1</v>
      </c>
      <c r="G451" s="62">
        <f>COUNTIFS('CBG Plants'!F:F,D451,'CBG Plants'!L:L,"Completed")
+COUNTIFS('CBG Plants'!F:F,D451,'CBG Plants'!L:L,"Functional")</f>
        <v>2</v>
      </c>
      <c r="H451" s="62">
        <f>COUNTIFS('CBG Plants'!F:F,D451,'CBG Plants'!L:L,"Under Construction")</f>
        <v>2</v>
      </c>
      <c r="I451" s="62">
        <f>COUNTIFS('CBG Plants'!F:F,D451,'CBG Plants'!L:L,"Yet to start construction")</f>
        <v>0</v>
      </c>
      <c r="J451" t="s">
        <v>3164</v>
      </c>
      <c r="K451" t="s">
        <v>3165</v>
      </c>
      <c r="L451" t="s">
        <v>3166</v>
      </c>
      <c r="M451" s="72">
        <f t="shared" si="12"/>
        <v>431.35500000000002</v>
      </c>
      <c r="N451" s="72">
        <f t="shared" si="13"/>
        <v>479.53500000000003</v>
      </c>
      <c r="O451" s="72">
        <v>0</v>
      </c>
      <c r="P451" s="72">
        <v>34.86</v>
      </c>
      <c r="Q451" s="72">
        <v>444.67500000000001</v>
      </c>
      <c r="R451" s="62">
        <f>IFERROR(U451-F451,"")</f>
        <v>-41.421371950000001</v>
      </c>
      <c r="S451" s="72">
        <f>IFERROR(T451*Assumptions!$C$4,"")</f>
        <v>22.5</v>
      </c>
      <c r="T451" s="72">
        <v>9</v>
      </c>
      <c r="U451" s="62">
        <f>IFERROR(S451*Assumptions!$C$5,"")+IFERROR(V451*Assumptions!$C$8*Assumptions!$C$5,"")</f>
        <v>0.67862804999999993</v>
      </c>
      <c r="V451" s="72">
        <v>361</v>
      </c>
      <c r="W451" s="72">
        <f>IFERROR(ROUND(T451*(1+Assumptions!$C$7)^5,0),"")</f>
        <v>27</v>
      </c>
      <c r="X451" s="62">
        <f>IFERROR(ROUND(W451*Assumptions!$C$4*Assumptions!$C$6,4),"")+IFERROR(ROUND(Y451*Assumptions!$C$8*Assumptions!$C$6,4),"") - F451</f>
        <v>-38.706499999999998</v>
      </c>
      <c r="Y451" s="62">
        <f>IFERROR(ROUND(V451*(1+Assumptions!$C$7)^5,0),"")</f>
        <v>1102</v>
      </c>
      <c r="Z451" t="s">
        <v>153</v>
      </c>
      <c r="AA451" t="s">
        <v>154</v>
      </c>
      <c r="AB451" s="72">
        <v>370.3</v>
      </c>
      <c r="AC451" s="72">
        <v>85</v>
      </c>
      <c r="AD451">
        <v>132</v>
      </c>
      <c r="AE451" s="99" t="str">
        <f>IF(R451="","",IF(R451&gt;=Control!$D$4,"Y","N"))</f>
        <v>N</v>
      </c>
      <c r="AF451" s="99" t="str">
        <f>IF(S451="","",IF(M451&gt;=Control!$D$5,"Y","N"))</f>
        <v>Y</v>
      </c>
      <c r="AG451" s="99" t="str">
        <f>IF(T451="","",IF(AB451&lt;=Control!$D$10,"Y","N"))</f>
        <v>Y</v>
      </c>
      <c r="AI451" s="110" t="str">
        <f>IF(X451="","",IF(X451&gt;=Control!$D$9,"Y","N"))</f>
        <v>N</v>
      </c>
      <c r="AK451" s="40" t="str">
        <f>IFERROR(INDEX(Assumptions!$D$92:$D$115,MATCH(C451,Assumptions!$B$92:$B$115,0)),"Low")</f>
        <v>Low</v>
      </c>
    </row>
    <row r="452" spans="2:37" x14ac:dyDescent="0.2">
      <c r="B452">
        <v>449</v>
      </c>
      <c r="C452" t="s">
        <v>184</v>
      </c>
      <c r="D452" t="s">
        <v>2306</v>
      </c>
      <c r="E452" s="62">
        <f>SUM(G452:I452)</f>
        <v>2</v>
      </c>
      <c r="F452" s="71">
        <f>SUMIFS('CBG Plants'!N:N,'CBG Plants'!F:F,D452,'CBG Plants'!L:L,"Completed")
+SUMIFS('CBG Plants'!N:N,'CBG Plants'!F:F,D452,'CBG Plants'!L:L,"Functional")+SUMIFS('CBG Plants'!N:N,'CBG Plants'!F:F,D452,'CBG Plants'!L:L,"Under Construction")+SUMIFS('CBG Plants'!N:N,'CBG Plants'!F:F,D452,'CBG Plants'!L:L,"Yet to start construction")</f>
        <v>7.5</v>
      </c>
      <c r="G452" s="62">
        <f>COUNTIFS('CBG Plants'!F:F,D452,'CBG Plants'!L:L,"Completed")
+COUNTIFS('CBG Plants'!F:F,D452,'CBG Plants'!L:L,"Functional")</f>
        <v>0</v>
      </c>
      <c r="H452" s="62">
        <f>COUNTIFS('CBG Plants'!F:F,D452,'CBG Plants'!L:L,"Under Construction")</f>
        <v>2</v>
      </c>
      <c r="I452" s="62">
        <f>COUNTIFS('CBG Plants'!F:F,D452,'CBG Plants'!L:L,"Yet to start construction")</f>
        <v>0</v>
      </c>
      <c r="J452" t="s">
        <v>3167</v>
      </c>
      <c r="K452" t="s">
        <v>3168</v>
      </c>
      <c r="M452" s="72">
        <f t="shared" ref="M452:M515" si="14">IFERROR(N452-(AD452*365/1000),"")</f>
        <v>18.855</v>
      </c>
      <c r="N452" s="72">
        <f t="shared" ref="N452:N515" si="15">SUM(O452:Q452)</f>
        <v>18.855</v>
      </c>
      <c r="O452" s="72">
        <v>4.05</v>
      </c>
      <c r="P452" s="72">
        <v>12.18</v>
      </c>
      <c r="Q452" s="72">
        <v>2.625</v>
      </c>
      <c r="R452" s="62">
        <f>IFERROR(U452-F452,"")</f>
        <v>-6.5912565000000001</v>
      </c>
      <c r="S452" s="72">
        <f>IFERROR(T452*Assumptions!$C$4,"")</f>
        <v>30</v>
      </c>
      <c r="T452" s="72">
        <v>12</v>
      </c>
      <c r="U452" s="62">
        <f>IFERROR(S452*Assumptions!$C$5,"")+IFERROR(V452*Assumptions!$C$8*Assumptions!$C$5,"")</f>
        <v>0.90874349999999993</v>
      </c>
      <c r="V452" s="72">
        <v>870</v>
      </c>
      <c r="W452" s="72">
        <f>IFERROR(ROUND(T452*(1+Assumptions!$C$7)^5,0),"")</f>
        <v>37</v>
      </c>
      <c r="X452" s="62">
        <f>IFERROR(ROUND(W452*Assumptions!$C$4*Assumptions!$C$6,4),"")+IFERROR(ROUND(Y452*Assumptions!$C$8*Assumptions!$C$6,4),"") - F452</f>
        <v>-2.8304999999999998</v>
      </c>
      <c r="Y452" s="62">
        <f>IFERROR(ROUND(V452*(1+Assumptions!$C$7)^5,0),"")</f>
        <v>2655</v>
      </c>
      <c r="Z452" t="s">
        <v>153</v>
      </c>
      <c r="AA452" t="s">
        <v>154</v>
      </c>
      <c r="AB452" s="72">
        <v>59.8</v>
      </c>
      <c r="AC452" s="72">
        <v>85</v>
      </c>
      <c r="AD452">
        <v>0</v>
      </c>
      <c r="AE452" s="99" t="str">
        <f>IF(R452="","",IF(R452&gt;=Control!$D$4,"Y","N"))</f>
        <v>N</v>
      </c>
      <c r="AF452" s="99" t="str">
        <f>IF(S452="","",IF(M452&gt;=Control!$D$5,"Y","N"))</f>
        <v>N</v>
      </c>
      <c r="AG452" s="99" t="str">
        <f>IF(T452="","",IF(AB452&lt;=Control!$D$10,"Y","N"))</f>
        <v>Y</v>
      </c>
      <c r="AI452" s="110" t="str">
        <f>IF(X452="","",IF(X452&gt;=Control!$D$9,"Y","N"))</f>
        <v>N</v>
      </c>
      <c r="AK452" s="40" t="str">
        <f>IFERROR(INDEX(Assumptions!$D$92:$D$115,MATCH(C452,Assumptions!$B$92:$B$115,0)),"Low")</f>
        <v>Low</v>
      </c>
    </row>
    <row r="453" spans="2:37" x14ac:dyDescent="0.2">
      <c r="B453">
        <v>450</v>
      </c>
      <c r="C453" t="s">
        <v>184</v>
      </c>
      <c r="D453" t="s">
        <v>2305</v>
      </c>
      <c r="E453" s="62">
        <f>SUM(G453:I453)</f>
        <v>1</v>
      </c>
      <c r="F453" s="71">
        <f>SUMIFS('CBG Plants'!N:N,'CBG Plants'!F:F,D453,'CBG Plants'!L:L,"Completed")
+SUMIFS('CBG Plants'!N:N,'CBG Plants'!F:F,D453,'CBG Plants'!L:L,"Functional")+SUMIFS('CBG Plants'!N:N,'CBG Plants'!F:F,D453,'CBG Plants'!L:L,"Under Construction")+SUMIFS('CBG Plants'!N:N,'CBG Plants'!F:F,D453,'CBG Plants'!L:L,"Yet to start construction")</f>
        <v>2.5</v>
      </c>
      <c r="G453" s="62">
        <f>COUNTIFS('CBG Plants'!F:F,D453,'CBG Plants'!L:L,"Completed")
+COUNTIFS('CBG Plants'!F:F,D453,'CBG Plants'!L:L,"Functional")</f>
        <v>1</v>
      </c>
      <c r="H453" s="62">
        <f>COUNTIFS('CBG Plants'!F:F,D453,'CBG Plants'!L:L,"Under Construction")</f>
        <v>0</v>
      </c>
      <c r="I453" s="62">
        <f>COUNTIFS('CBG Plants'!F:F,D453,'CBG Plants'!L:L,"Yet to start construction")</f>
        <v>0</v>
      </c>
      <c r="J453" t="s">
        <v>3169</v>
      </c>
      <c r="M453" s="72">
        <f t="shared" si="14"/>
        <v>3.120000000000001</v>
      </c>
      <c r="N453" s="72">
        <f t="shared" si="15"/>
        <v>14.07</v>
      </c>
      <c r="O453" s="72">
        <v>0</v>
      </c>
      <c r="P453" s="72">
        <v>13.02</v>
      </c>
      <c r="Q453" s="72">
        <v>1.05</v>
      </c>
      <c r="R453" s="62">
        <f>IFERROR(U453-F453,"")</f>
        <v>-1.9736131000000001</v>
      </c>
      <c r="S453" s="72">
        <f>IFERROR(T453*Assumptions!$C$4,"")</f>
        <v>17.5</v>
      </c>
      <c r="T453" s="72">
        <v>7</v>
      </c>
      <c r="U453" s="62">
        <f>IFERROR(S453*Assumptions!$C$5,"")+IFERROR(V453*Assumptions!$C$8*Assumptions!$C$5,"")</f>
        <v>0.52638689999999999</v>
      </c>
      <c r="V453" s="72">
        <v>138</v>
      </c>
      <c r="W453" s="72">
        <f>IFERROR(ROUND(T453*(1+Assumptions!$C$7)^5,0),"")</f>
        <v>21</v>
      </c>
      <c r="X453" s="62">
        <f>IFERROR(ROUND(W453*Assumptions!$C$4*Assumptions!$C$6,4),"")+IFERROR(ROUND(Y453*Assumptions!$C$8*Assumptions!$C$6,4),"") - F453</f>
        <v>0.13209999999999988</v>
      </c>
      <c r="Y453" s="62">
        <f>IFERROR(ROUND(V453*(1+Assumptions!$C$7)^5,0),"")</f>
        <v>421</v>
      </c>
      <c r="Z453" t="s">
        <v>153</v>
      </c>
      <c r="AA453" t="s">
        <v>154</v>
      </c>
      <c r="AB453" s="72">
        <v>616.79999999999995</v>
      </c>
      <c r="AC453" s="72">
        <v>85</v>
      </c>
      <c r="AD453">
        <v>30</v>
      </c>
      <c r="AE453" s="99" t="str">
        <f>IF(R453="","",IF(R453&gt;=Control!$D$4,"Y","N"))</f>
        <v>N</v>
      </c>
      <c r="AF453" s="99" t="str">
        <f>IF(S453="","",IF(M453&gt;=Control!$D$5,"Y","N"))</f>
        <v>N</v>
      </c>
      <c r="AG453" s="99" t="str">
        <f>IF(T453="","",IF(AB453&lt;=Control!$D$10,"Y","N"))</f>
        <v>Y</v>
      </c>
      <c r="AI453" s="110" t="str">
        <f>IF(X453="","",IF(X453&gt;=Control!$D$9,"Y","N"))</f>
        <v>N</v>
      </c>
      <c r="AK453" s="40" t="str">
        <f>IFERROR(INDEX(Assumptions!$D$92:$D$115,MATCH(C453,Assumptions!$B$92:$B$115,0)),"Low")</f>
        <v>Low</v>
      </c>
    </row>
    <row r="454" spans="2:37" x14ac:dyDescent="0.2">
      <c r="B454">
        <v>451</v>
      </c>
      <c r="C454" t="s">
        <v>184</v>
      </c>
      <c r="D454" t="s">
        <v>2298</v>
      </c>
      <c r="E454" s="62">
        <f>SUM(G454:I454)</f>
        <v>2</v>
      </c>
      <c r="F454" s="71">
        <f>SUMIFS('CBG Plants'!N:N,'CBG Plants'!F:F,D454,'CBG Plants'!L:L,"Completed")
+SUMIFS('CBG Plants'!N:N,'CBG Plants'!F:F,D454,'CBG Plants'!L:L,"Functional")+SUMIFS('CBG Plants'!N:N,'CBG Plants'!F:F,D454,'CBG Plants'!L:L,"Under Construction")+SUMIFS('CBG Plants'!N:N,'CBG Plants'!F:F,D454,'CBG Plants'!L:L,"Yet to start construction")</f>
        <v>2.4</v>
      </c>
      <c r="G454" s="62">
        <f>COUNTIFS('CBG Plants'!F:F,D454,'CBG Plants'!L:L,"Completed")
+COUNTIFS('CBG Plants'!F:F,D454,'CBG Plants'!L:L,"Functional")</f>
        <v>1</v>
      </c>
      <c r="H454" s="62">
        <f>COUNTIFS('CBG Plants'!F:F,D454,'CBG Plants'!L:L,"Under Construction")</f>
        <v>0</v>
      </c>
      <c r="I454" s="62">
        <f>COUNTIFS('CBG Plants'!F:F,D454,'CBG Plants'!L:L,"Yet to start construction")</f>
        <v>1</v>
      </c>
      <c r="J454" t="s">
        <v>3170</v>
      </c>
      <c r="K454" t="s">
        <v>3171</v>
      </c>
      <c r="M454" s="72">
        <f t="shared" si="14"/>
        <v>-6.2800000000000011</v>
      </c>
      <c r="N454" s="72">
        <f t="shared" si="15"/>
        <v>11.969999999999999</v>
      </c>
      <c r="O454" s="72">
        <v>0</v>
      </c>
      <c r="P454" s="72">
        <v>4.62</v>
      </c>
      <c r="Q454" s="72">
        <v>7.35</v>
      </c>
      <c r="R454" s="62">
        <f>IFERROR(U454-F454,"")</f>
        <v>-1.0617051</v>
      </c>
      <c r="S454" s="72">
        <f>IFERROR(T454*Assumptions!$C$4,"")</f>
        <v>42.5</v>
      </c>
      <c r="T454" s="72">
        <v>17</v>
      </c>
      <c r="U454" s="62">
        <f>IFERROR(S454*Assumptions!$C$5,"")+IFERROR(V454*Assumptions!$C$8*Assumptions!$C$5,"")</f>
        <v>1.3382949</v>
      </c>
      <c r="V454" s="72">
        <v>6298</v>
      </c>
      <c r="W454" s="72">
        <f>IFERROR(ROUND(T454*(1+Assumptions!$C$7)^5,0),"")</f>
        <v>52</v>
      </c>
      <c r="X454" s="62">
        <f>IFERROR(ROUND(W454*Assumptions!$C$4*Assumptions!$C$6,4),"")+IFERROR(ROUND(Y454*Assumptions!$C$8*Assumptions!$C$6,4),"") - F454</f>
        <v>4.4219000000000008</v>
      </c>
      <c r="Y454" s="62">
        <f>IFERROR(ROUND(V454*(1+Assumptions!$C$7)^5,0),"")</f>
        <v>19220</v>
      </c>
      <c r="Z454" t="s">
        <v>153</v>
      </c>
      <c r="AA454" t="s">
        <v>154</v>
      </c>
      <c r="AB454" s="72">
        <v>470.1</v>
      </c>
      <c r="AC454" s="72">
        <v>85</v>
      </c>
      <c r="AD454">
        <v>50</v>
      </c>
      <c r="AE454" s="99" t="str">
        <f>IF(R454="","",IF(R454&gt;=Control!$D$4,"Y","N"))</f>
        <v>N</v>
      </c>
      <c r="AF454" s="99" t="str">
        <f>IF(S454="","",IF(M454&gt;=Control!$D$5,"Y","N"))</f>
        <v>N</v>
      </c>
      <c r="AG454" s="99" t="str">
        <f>IF(T454="","",IF(AB454&lt;=Control!$D$10,"Y","N"))</f>
        <v>Y</v>
      </c>
      <c r="AI454" s="110" t="str">
        <f>IF(X454="","",IF(X454&gt;=Control!$D$9,"Y","N"))</f>
        <v>N</v>
      </c>
      <c r="AK454" s="40" t="str">
        <f>IFERROR(INDEX(Assumptions!$D$92:$D$115,MATCH(C454,Assumptions!$B$92:$B$115,0)),"Low")</f>
        <v>Low</v>
      </c>
    </row>
    <row r="455" spans="2:37" x14ac:dyDescent="0.2">
      <c r="B455">
        <v>452</v>
      </c>
      <c r="C455" t="s">
        <v>184</v>
      </c>
      <c r="D455" t="s">
        <v>2300</v>
      </c>
      <c r="E455" s="62">
        <f>SUM(G455:I455)</f>
        <v>1</v>
      </c>
      <c r="F455" s="71">
        <f>SUMIFS('CBG Plants'!N:N,'CBG Plants'!F:F,D455,'CBG Plants'!L:L,"Completed")
+SUMIFS('CBG Plants'!N:N,'CBG Plants'!F:F,D455,'CBG Plants'!L:L,"Functional")+SUMIFS('CBG Plants'!N:N,'CBG Plants'!F:F,D455,'CBG Plants'!L:L,"Under Construction")+SUMIFS('CBG Plants'!N:N,'CBG Plants'!F:F,D455,'CBG Plants'!L:L,"Yet to start construction")</f>
        <v>3</v>
      </c>
      <c r="G455" s="62">
        <f>COUNTIFS('CBG Plants'!F:F,D455,'CBG Plants'!L:L,"Completed")
+COUNTIFS('CBG Plants'!F:F,D455,'CBG Plants'!L:L,"Functional")</f>
        <v>0</v>
      </c>
      <c r="H455" s="62">
        <f>COUNTIFS('CBG Plants'!F:F,D455,'CBG Plants'!L:L,"Under Construction")</f>
        <v>0</v>
      </c>
      <c r="I455" s="62">
        <f>COUNTIFS('CBG Plants'!F:F,D455,'CBG Plants'!L:L,"Yet to start construction")</f>
        <v>1</v>
      </c>
      <c r="J455" t="s">
        <v>3172</v>
      </c>
      <c r="M455" s="72">
        <f t="shared" si="14"/>
        <v>363.43499999999995</v>
      </c>
      <c r="N455" s="72">
        <f t="shared" si="15"/>
        <v>363.43499999999995</v>
      </c>
      <c r="O455" s="72">
        <v>0.45</v>
      </c>
      <c r="P455" s="72">
        <v>179.76</v>
      </c>
      <c r="Q455" s="72">
        <v>183.22499999999999</v>
      </c>
      <c r="R455" s="62">
        <f>IFERROR(U455-F455,"")</f>
        <v>-2.3796286499999999</v>
      </c>
      <c r="S455" s="72">
        <f>IFERROR(T455*Assumptions!$C$4,"")</f>
        <v>20</v>
      </c>
      <c r="T455" s="72">
        <v>8</v>
      </c>
      <c r="U455" s="62">
        <f>IFERROR(S455*Assumptions!$C$5,"")+IFERROR(V455*Assumptions!$C$8*Assumptions!$C$5,"")</f>
        <v>0.62037134999999999</v>
      </c>
      <c r="V455" s="72">
        <v>2027</v>
      </c>
      <c r="W455" s="72">
        <f>IFERROR(ROUND(T455*(1+Assumptions!$C$7)^5,0),"")</f>
        <v>24</v>
      </c>
      <c r="X455" s="62">
        <f>IFERROR(ROUND(W455*Assumptions!$C$4*Assumptions!$C$6,4),"")+IFERROR(ROUND(Y455*Assumptions!$C$8*Assumptions!$C$6,4),"") - F455</f>
        <v>0.10360000000000014</v>
      </c>
      <c r="Y455" s="62">
        <f>IFERROR(ROUND(V455*(1+Assumptions!$C$7)^5,0),"")</f>
        <v>6186</v>
      </c>
      <c r="Z455" t="s">
        <v>153</v>
      </c>
      <c r="AA455" t="s">
        <v>154</v>
      </c>
      <c r="AB455" s="72">
        <v>259.39999999999998</v>
      </c>
      <c r="AC455" s="72">
        <v>85</v>
      </c>
      <c r="AD455">
        <v>0</v>
      </c>
      <c r="AE455" s="99" t="str">
        <f>IF(R455="","",IF(R455&gt;=Control!$D$4,"Y","N"))</f>
        <v>N</v>
      </c>
      <c r="AF455" s="99" t="str">
        <f>IF(S455="","",IF(M455&gt;=Control!$D$5,"Y","N"))</f>
        <v>Y</v>
      </c>
      <c r="AG455" s="99" t="str">
        <f>IF(T455="","",IF(AB455&lt;=Control!$D$10,"Y","N"))</f>
        <v>Y</v>
      </c>
      <c r="AI455" s="110" t="str">
        <f>IF(X455="","",IF(X455&gt;=Control!$D$9,"Y","N"))</f>
        <v>N</v>
      </c>
      <c r="AK455" s="40" t="str">
        <f>IFERROR(INDEX(Assumptions!$D$92:$D$115,MATCH(C455,Assumptions!$B$92:$B$115,0)),"Low")</f>
        <v>Low</v>
      </c>
    </row>
    <row r="456" spans="2:37" x14ac:dyDescent="0.2">
      <c r="B456">
        <v>453</v>
      </c>
      <c r="C456" t="s">
        <v>184</v>
      </c>
      <c r="D456" t="s">
        <v>2310</v>
      </c>
      <c r="E456" s="62">
        <f>SUM(G456:I456)</f>
        <v>1</v>
      </c>
      <c r="F456" s="71">
        <f>SUMIFS('CBG Plants'!N:N,'CBG Plants'!F:F,D456,'CBG Plants'!L:L,"Completed")
+SUMIFS('CBG Plants'!N:N,'CBG Plants'!F:F,D456,'CBG Plants'!L:L,"Functional")+SUMIFS('CBG Plants'!N:N,'CBG Plants'!F:F,D456,'CBG Plants'!L:L,"Under Construction")+SUMIFS('CBG Plants'!N:N,'CBG Plants'!F:F,D456,'CBG Plants'!L:L,"Yet to start construction")</f>
        <v>4</v>
      </c>
      <c r="G456" s="62">
        <f>COUNTIFS('CBG Plants'!F:F,D456,'CBG Plants'!L:L,"Completed")
+COUNTIFS('CBG Plants'!F:F,D456,'CBG Plants'!L:L,"Functional")</f>
        <v>0</v>
      </c>
      <c r="H456" s="62">
        <f>COUNTIFS('CBG Plants'!F:F,D456,'CBG Plants'!L:L,"Under Construction")</f>
        <v>0</v>
      </c>
      <c r="I456" s="62">
        <f>COUNTIFS('CBG Plants'!F:F,D456,'CBG Plants'!L:L,"Yet to start construction")</f>
        <v>1</v>
      </c>
      <c r="J456" t="s">
        <v>3173</v>
      </c>
      <c r="M456" s="72">
        <f t="shared" si="14"/>
        <v>92.715000000000003</v>
      </c>
      <c r="N456" s="72">
        <f t="shared" si="15"/>
        <v>92.715000000000003</v>
      </c>
      <c r="O456" s="72">
        <v>0</v>
      </c>
      <c r="P456" s="72">
        <v>84.84</v>
      </c>
      <c r="Q456" s="72">
        <v>7.875</v>
      </c>
      <c r="R456" s="62">
        <f>IFERROR(U456-F456,"")</f>
        <v>-3.1554427</v>
      </c>
      <c r="S456" s="72">
        <f>IFERROR(T456*Assumptions!$C$4,"")</f>
        <v>27.5</v>
      </c>
      <c r="T456" s="72">
        <v>11</v>
      </c>
      <c r="U456" s="62">
        <f>IFERROR(S456*Assumptions!$C$5,"")+IFERROR(V456*Assumptions!$C$8*Assumptions!$C$5,"")</f>
        <v>0.84455729999999996</v>
      </c>
      <c r="V456" s="72">
        <v>1946</v>
      </c>
      <c r="W456" s="72">
        <f>IFERROR(ROUND(T456*(1+Assumptions!$C$7)^5,0),"")</f>
        <v>34</v>
      </c>
      <c r="X456" s="62">
        <f>IFERROR(ROUND(W456*Assumptions!$C$4*Assumptions!$C$6,4),"")+IFERROR(ROUND(Y456*Assumptions!$C$8*Assumptions!$C$6,4),"") - F456</f>
        <v>0.34949999999999992</v>
      </c>
      <c r="Y456" s="62">
        <f>IFERROR(ROUND(V456*(1+Assumptions!$C$7)^5,0),"")</f>
        <v>5939</v>
      </c>
      <c r="Z456" t="s">
        <v>153</v>
      </c>
      <c r="AA456" t="s">
        <v>154</v>
      </c>
      <c r="AB456" s="72">
        <v>557.6</v>
      </c>
      <c r="AC456" s="72">
        <v>85</v>
      </c>
      <c r="AD456">
        <v>0</v>
      </c>
      <c r="AE456" s="99" t="str">
        <f>IF(R456="","",IF(R456&gt;=Control!$D$4,"Y","N"))</f>
        <v>N</v>
      </c>
      <c r="AF456" s="99" t="str">
        <f>IF(S456="","",IF(M456&gt;=Control!$D$5,"Y","N"))</f>
        <v>Y</v>
      </c>
      <c r="AG456" s="99" t="str">
        <f>IF(T456="","",IF(AB456&lt;=Control!$D$10,"Y","N"))</f>
        <v>Y</v>
      </c>
      <c r="AI456" s="110" t="str">
        <f>IF(X456="","",IF(X456&gt;=Control!$D$9,"Y","N"))</f>
        <v>N</v>
      </c>
      <c r="AK456" s="40" t="str">
        <f>IFERROR(INDEX(Assumptions!$D$92:$D$115,MATCH(C456,Assumptions!$B$92:$B$115,0)),"Low")</f>
        <v>Low</v>
      </c>
    </row>
    <row r="457" spans="2:37" x14ac:dyDescent="0.2">
      <c r="B457">
        <v>454</v>
      </c>
      <c r="C457" t="s">
        <v>184</v>
      </c>
      <c r="D457" t="s">
        <v>2308</v>
      </c>
      <c r="E457" s="62">
        <f>SUM(G457:I457)</f>
        <v>1</v>
      </c>
      <c r="F457" s="71">
        <f>SUMIFS('CBG Plants'!N:N,'CBG Plants'!F:F,D457,'CBG Plants'!L:L,"Completed")
+SUMIFS('CBG Plants'!N:N,'CBG Plants'!F:F,D457,'CBG Plants'!L:L,"Functional")+SUMIFS('CBG Plants'!N:N,'CBG Plants'!F:F,D457,'CBG Plants'!L:L,"Under Construction")+SUMIFS('CBG Plants'!N:N,'CBG Plants'!F:F,D457,'CBG Plants'!L:L,"Yet to start construction")</f>
        <v>0.25</v>
      </c>
      <c r="G457" s="62">
        <f>COUNTIFS('CBG Plants'!F:F,D457,'CBG Plants'!L:L,"Completed")
+COUNTIFS('CBG Plants'!F:F,D457,'CBG Plants'!L:L,"Functional")</f>
        <v>0</v>
      </c>
      <c r="H457" s="62">
        <f>COUNTIFS('CBG Plants'!F:F,D457,'CBG Plants'!L:L,"Under Construction")</f>
        <v>0</v>
      </c>
      <c r="I457" s="62">
        <f>COUNTIFS('CBG Plants'!F:F,D457,'CBG Plants'!L:L,"Yet to start construction")</f>
        <v>1</v>
      </c>
      <c r="J457" t="s">
        <v>3174</v>
      </c>
      <c r="M457" s="72">
        <f t="shared" si="14"/>
        <v>229.95</v>
      </c>
      <c r="N457" s="72">
        <f t="shared" si="15"/>
        <v>229.95</v>
      </c>
      <c r="O457" s="72">
        <v>0</v>
      </c>
      <c r="P457" s="72">
        <v>113.4</v>
      </c>
      <c r="Q457" s="72">
        <v>116.55</v>
      </c>
      <c r="R457" s="62">
        <f>IFERROR(U457-F457,"")</f>
        <v>0.59455729999999996</v>
      </c>
      <c r="S457" s="72">
        <f>IFERROR(T457*Assumptions!$C$4,"")</f>
        <v>27.5</v>
      </c>
      <c r="T457" s="72">
        <v>11</v>
      </c>
      <c r="U457" s="62">
        <f>IFERROR(S457*Assumptions!$C$5,"")+IFERROR(V457*Assumptions!$C$8*Assumptions!$C$5,"")</f>
        <v>0.84455729999999996</v>
      </c>
      <c r="V457" s="72">
        <v>1946</v>
      </c>
      <c r="W457" s="72">
        <f>IFERROR(ROUND(T457*(1+Assumptions!$C$7)^5,0),"")</f>
        <v>34</v>
      </c>
      <c r="X457" s="62">
        <f>IFERROR(ROUND(W457*Assumptions!$C$4*Assumptions!$C$6,4),"")+IFERROR(ROUND(Y457*Assumptions!$C$8*Assumptions!$C$6,4),"") - F457</f>
        <v>4.0994999999999999</v>
      </c>
      <c r="Y457" s="62">
        <f>IFERROR(ROUND(V457*(1+Assumptions!$C$7)^5,0),"")</f>
        <v>5939</v>
      </c>
      <c r="Z457" t="s">
        <v>153</v>
      </c>
      <c r="AA457" t="s">
        <v>154</v>
      </c>
      <c r="AB457" s="72">
        <v>610.5</v>
      </c>
      <c r="AC457" s="72">
        <v>85</v>
      </c>
      <c r="AD457">
        <v>0</v>
      </c>
      <c r="AE457" s="99" t="str">
        <f>IF(R457="","",IF(R457&gt;=Control!$D$4,"Y","N"))</f>
        <v>N</v>
      </c>
      <c r="AF457" s="99" t="str">
        <f>IF(S457="","",IF(M457&gt;=Control!$D$5,"Y","N"))</f>
        <v>Y</v>
      </c>
      <c r="AG457" s="99" t="str">
        <f>IF(T457="","",IF(AB457&lt;=Control!$D$10,"Y","N"))</f>
        <v>Y</v>
      </c>
      <c r="AI457" s="110" t="str">
        <f>IF(X457="","",IF(X457&gt;=Control!$D$9,"Y","N"))</f>
        <v>N</v>
      </c>
      <c r="AK457" s="40" t="str">
        <f>IFERROR(INDEX(Assumptions!$D$92:$D$115,MATCH(C457,Assumptions!$B$92:$B$115,0)),"Low")</f>
        <v>Low</v>
      </c>
    </row>
    <row r="458" spans="2:37" x14ac:dyDescent="0.2">
      <c r="B458">
        <v>455</v>
      </c>
      <c r="C458" t="s">
        <v>184</v>
      </c>
      <c r="D458" t="s">
        <v>2301</v>
      </c>
      <c r="E458" s="62">
        <f>SUM(G458:I458)</f>
        <v>2</v>
      </c>
      <c r="F458" s="71">
        <f>SUMIFS('CBG Plants'!N:N,'CBG Plants'!F:F,D458,'CBG Plants'!L:L,"Completed")
+SUMIFS('CBG Plants'!N:N,'CBG Plants'!F:F,D458,'CBG Plants'!L:L,"Functional")+SUMIFS('CBG Plants'!N:N,'CBG Plants'!F:F,D458,'CBG Plants'!L:L,"Under Construction")+SUMIFS('CBG Plants'!N:N,'CBG Plants'!F:F,D458,'CBG Plants'!L:L,"Yet to start construction")</f>
        <v>6.35</v>
      </c>
      <c r="G458" s="62">
        <f>COUNTIFS('CBG Plants'!F:F,D458,'CBG Plants'!L:L,"Completed")
+COUNTIFS('CBG Plants'!F:F,D458,'CBG Plants'!L:L,"Functional")</f>
        <v>0</v>
      </c>
      <c r="H458" s="62">
        <f>COUNTIFS('CBG Plants'!F:F,D458,'CBG Plants'!L:L,"Under Construction")</f>
        <v>2</v>
      </c>
      <c r="I458" s="62">
        <f>COUNTIFS('CBG Plants'!F:F,D458,'CBG Plants'!L:L,"Yet to start construction")</f>
        <v>0</v>
      </c>
      <c r="J458" t="s">
        <v>3175</v>
      </c>
      <c r="K458" t="s">
        <v>3176</v>
      </c>
      <c r="M458" s="72">
        <f t="shared" si="14"/>
        <v>303.55500000000001</v>
      </c>
      <c r="N458" s="72">
        <f t="shared" si="15"/>
        <v>303.55500000000001</v>
      </c>
      <c r="O458" s="72">
        <v>0</v>
      </c>
      <c r="P458" s="72">
        <v>301.98</v>
      </c>
      <c r="Q458" s="72">
        <v>1.575</v>
      </c>
      <c r="R458" s="62">
        <f>IFERROR(U458-F458,"")</f>
        <v>-5.7296286499999995</v>
      </c>
      <c r="S458" s="72">
        <f>IFERROR(T458*Assumptions!$C$4,"")</f>
        <v>20</v>
      </c>
      <c r="T458" s="72">
        <v>8</v>
      </c>
      <c r="U458" s="62">
        <f>IFERROR(S458*Assumptions!$C$5,"")+IFERROR(V458*Assumptions!$C$8*Assumptions!$C$5,"")</f>
        <v>0.62037134999999999</v>
      </c>
      <c r="V458" s="72">
        <v>2027</v>
      </c>
      <c r="W458" s="72">
        <f>IFERROR(ROUND(T458*(1+Assumptions!$C$7)^5,0),"")</f>
        <v>24</v>
      </c>
      <c r="X458" s="62">
        <f>IFERROR(ROUND(W458*Assumptions!$C$4*Assumptions!$C$6,4),"")+IFERROR(ROUND(Y458*Assumptions!$C$8*Assumptions!$C$6,4),"") - F458</f>
        <v>-3.2463999999999995</v>
      </c>
      <c r="Y458" s="62">
        <f>IFERROR(ROUND(V458*(1+Assumptions!$C$7)^5,0),"")</f>
        <v>6186</v>
      </c>
      <c r="Z458" t="s">
        <v>153</v>
      </c>
      <c r="AA458" t="s">
        <v>154</v>
      </c>
      <c r="AB458" s="72">
        <v>183.8</v>
      </c>
      <c r="AC458" s="72">
        <v>85</v>
      </c>
      <c r="AD458">
        <v>0</v>
      </c>
      <c r="AE458" s="99" t="str">
        <f>IF(R458="","",IF(R458&gt;=Control!$D$4,"Y","N"))</f>
        <v>N</v>
      </c>
      <c r="AF458" s="99" t="str">
        <f>IF(S458="","",IF(M458&gt;=Control!$D$5,"Y","N"))</f>
        <v>Y</v>
      </c>
      <c r="AG458" s="99" t="str">
        <f>IF(T458="","",IF(AB458&lt;=Control!$D$10,"Y","N"))</f>
        <v>Y</v>
      </c>
      <c r="AI458" s="110" t="str">
        <f>IF(X458="","",IF(X458&gt;=Control!$D$9,"Y","N"))</f>
        <v>N</v>
      </c>
      <c r="AK458" s="40" t="str">
        <f>IFERROR(INDEX(Assumptions!$D$92:$D$115,MATCH(C458,Assumptions!$B$92:$B$115,0)),"Low")</f>
        <v>Low</v>
      </c>
    </row>
    <row r="459" spans="2:37" x14ac:dyDescent="0.2">
      <c r="B459">
        <v>456</v>
      </c>
      <c r="C459" t="s">
        <v>184</v>
      </c>
      <c r="D459" t="s">
        <v>2297</v>
      </c>
      <c r="E459" s="62">
        <f>SUM(G459:I459)</f>
        <v>1</v>
      </c>
      <c r="F459" s="71">
        <f>SUMIFS('CBG Plants'!N:N,'CBG Plants'!F:F,D459,'CBG Plants'!L:L,"Completed")
+SUMIFS('CBG Plants'!N:N,'CBG Plants'!F:F,D459,'CBG Plants'!L:L,"Functional")+SUMIFS('CBG Plants'!N:N,'CBG Plants'!F:F,D459,'CBG Plants'!L:L,"Under Construction")+SUMIFS('CBG Plants'!N:N,'CBG Plants'!F:F,D459,'CBG Plants'!L:L,"Yet to start construction")</f>
        <v>1.5</v>
      </c>
      <c r="G459" s="62">
        <f>COUNTIFS('CBG Plants'!F:F,D459,'CBG Plants'!L:L,"Completed")
+COUNTIFS('CBG Plants'!F:F,D459,'CBG Plants'!L:L,"Functional")</f>
        <v>1</v>
      </c>
      <c r="H459" s="62">
        <f>COUNTIFS('CBG Plants'!F:F,D459,'CBG Plants'!L:L,"Under Construction")</f>
        <v>0</v>
      </c>
      <c r="I459" s="62">
        <f>COUNTIFS('CBG Plants'!F:F,D459,'CBG Plants'!L:L,"Yet to start construction")</f>
        <v>0</v>
      </c>
      <c r="J459" t="s">
        <v>3177</v>
      </c>
      <c r="M459" s="72">
        <f t="shared" si="14"/>
        <v>-18.25</v>
      </c>
      <c r="N459" s="72">
        <f t="shared" si="15"/>
        <v>0</v>
      </c>
      <c r="O459" s="72">
        <v>0</v>
      </c>
      <c r="P459" s="72">
        <v>0</v>
      </c>
      <c r="Q459" s="72">
        <v>0</v>
      </c>
      <c r="R459" s="62">
        <f>IFERROR(U459-F459,"")</f>
        <v>0.96455309999999983</v>
      </c>
      <c r="S459" s="72">
        <f>IFERROR(T459*Assumptions!$C$4,"")</f>
        <v>62.5</v>
      </c>
      <c r="T459" s="72">
        <v>25</v>
      </c>
      <c r="U459" s="62">
        <f>IFERROR(S459*Assumptions!$C$5,"")+IFERROR(V459*Assumptions!$C$8*Assumptions!$C$5,"")</f>
        <v>2.4645530999999998</v>
      </c>
      <c r="V459" s="72">
        <v>58662</v>
      </c>
      <c r="W459" s="72">
        <f>IFERROR(ROUND(T459*(1+Assumptions!$C$7)^5,0),"")</f>
        <v>76</v>
      </c>
      <c r="X459" s="62">
        <f>IFERROR(ROUND(W459*Assumptions!$C$4*Assumptions!$C$6,4),"")+IFERROR(ROUND(Y459*Assumptions!$C$8*Assumptions!$C$6,4),"") - F459</f>
        <v>10.9986</v>
      </c>
      <c r="Y459" s="62">
        <f>IFERROR(ROUND(V459*(1+Assumptions!$C$7)^5,0),"")</f>
        <v>179022</v>
      </c>
      <c r="Z459" t="s">
        <v>153</v>
      </c>
      <c r="AA459" t="s">
        <v>154</v>
      </c>
      <c r="AB459" s="72">
        <v>535.29999999999995</v>
      </c>
      <c r="AC459" s="72">
        <v>85</v>
      </c>
      <c r="AD459">
        <v>50</v>
      </c>
      <c r="AE459" s="99" t="str">
        <f>IF(R459="","",IF(R459&gt;=Control!$D$4,"Y","N"))</f>
        <v>N</v>
      </c>
      <c r="AF459" s="99" t="str">
        <f>IF(S459="","",IF(M459&gt;=Control!$D$5,"Y","N"))</f>
        <v>N</v>
      </c>
      <c r="AG459" s="99" t="str">
        <f>IF(T459="","",IF(AB459&lt;=Control!$D$10,"Y","N"))</f>
        <v>Y</v>
      </c>
      <c r="AI459" s="110" t="str">
        <f>IF(X459="","",IF(X459&gt;=Control!$D$9,"Y","N"))</f>
        <v>Y</v>
      </c>
      <c r="AK459" s="40" t="str">
        <f>IFERROR(INDEX(Assumptions!$D$92:$D$115,MATCH(C459,Assumptions!$B$92:$B$115,0)),"Low")</f>
        <v>Low</v>
      </c>
    </row>
    <row r="460" spans="2:37" x14ac:dyDescent="0.2">
      <c r="B460">
        <v>457</v>
      </c>
      <c r="C460" t="s">
        <v>184</v>
      </c>
      <c r="D460" t="s">
        <v>2315</v>
      </c>
      <c r="E460" s="62">
        <f>SUM(G460:I460)</f>
        <v>0</v>
      </c>
      <c r="F460" s="71">
        <f>SUMIFS('CBG Plants'!N:N,'CBG Plants'!F:F,D460,'CBG Plants'!L:L,"Completed")
+SUMIFS('CBG Plants'!N:N,'CBG Plants'!F:F,D460,'CBG Plants'!L:L,"Functional")+SUMIFS('CBG Plants'!N:N,'CBG Plants'!F:F,D460,'CBG Plants'!L:L,"Under Construction")+SUMIFS('CBG Plants'!N:N,'CBG Plants'!F:F,D460,'CBG Plants'!L:L,"Yet to start construction")</f>
        <v>0</v>
      </c>
      <c r="G460" s="62">
        <f>COUNTIFS('CBG Plants'!F:F,D460,'CBG Plants'!L:L,"Completed")
+COUNTIFS('CBG Plants'!F:F,D460,'CBG Plants'!L:L,"Functional")</f>
        <v>0</v>
      </c>
      <c r="H460" s="62">
        <f>COUNTIFS('CBG Plants'!F:F,D460,'CBG Plants'!L:L,"Under Construction")</f>
        <v>0</v>
      </c>
      <c r="I460" s="62">
        <f>COUNTIFS('CBG Plants'!F:F,D460,'CBG Plants'!L:L,"Yet to start construction")</f>
        <v>0</v>
      </c>
      <c r="M460" s="72">
        <f t="shared" si="14"/>
        <v>152.25</v>
      </c>
      <c r="N460" s="72">
        <f t="shared" si="15"/>
        <v>152.25</v>
      </c>
      <c r="O460" s="72">
        <v>0</v>
      </c>
      <c r="P460" s="72">
        <v>81.900000000000006</v>
      </c>
      <c r="Q460" s="72">
        <v>70.349999999999994</v>
      </c>
      <c r="R460" s="62">
        <f>IFERROR(U460-F460,"")</f>
        <v>0.67862804999999993</v>
      </c>
      <c r="S460" s="72">
        <f>IFERROR(T460*Assumptions!$C$4,"")</f>
        <v>22.5</v>
      </c>
      <c r="T460" s="72">
        <v>9</v>
      </c>
      <c r="U460" s="62">
        <f>IFERROR(S460*Assumptions!$C$5,"")+IFERROR(V460*Assumptions!$C$8*Assumptions!$C$5,"")</f>
        <v>0.67862804999999993</v>
      </c>
      <c r="V460" s="72">
        <v>361</v>
      </c>
      <c r="W460" s="72">
        <f>IFERROR(ROUND(T460*(1+Assumptions!$C$7)^5,0),"")</f>
        <v>27</v>
      </c>
      <c r="X460" s="62">
        <f>IFERROR(ROUND(W460*Assumptions!$C$4*Assumptions!$C$6,4),"")+IFERROR(ROUND(Y460*Assumptions!$C$8*Assumptions!$C$6,4),"") - F460</f>
        <v>3.3935</v>
      </c>
      <c r="Y460" s="62">
        <f>IFERROR(ROUND(V460*(1+Assumptions!$C$7)^5,0),"")</f>
        <v>1102</v>
      </c>
      <c r="Z460" t="s">
        <v>153</v>
      </c>
      <c r="AA460" t="s">
        <v>154</v>
      </c>
      <c r="AB460" s="72">
        <v>450.1</v>
      </c>
      <c r="AC460" s="72">
        <v>85</v>
      </c>
      <c r="AD460">
        <v>0</v>
      </c>
      <c r="AE460" s="99" t="str">
        <f>IF(R460="","",IF(R460&gt;=Control!$D$4,"Y","N"))</f>
        <v>N</v>
      </c>
      <c r="AF460" s="99" t="str">
        <f>IF(S460="","",IF(M460&gt;=Control!$D$5,"Y","N"))</f>
        <v>Y</v>
      </c>
      <c r="AG460" s="99" t="str">
        <f>IF(T460="","",IF(AB460&lt;=Control!$D$10,"Y","N"))</f>
        <v>Y</v>
      </c>
      <c r="AI460" s="110" t="str">
        <f>IF(X460="","",IF(X460&gt;=Control!$D$9,"Y","N"))</f>
        <v>N</v>
      </c>
      <c r="AK460" s="40" t="str">
        <f>IFERROR(INDEX(Assumptions!$D$92:$D$115,MATCH(C460,Assumptions!$B$92:$B$115,0)),"Low")</f>
        <v>Low</v>
      </c>
    </row>
    <row r="461" spans="2:37" x14ac:dyDescent="0.2">
      <c r="B461">
        <v>458</v>
      </c>
      <c r="C461" t="s">
        <v>184</v>
      </c>
      <c r="D461" t="s">
        <v>2287</v>
      </c>
      <c r="E461" s="62">
        <f>SUM(G461:I461)</f>
        <v>0</v>
      </c>
      <c r="F461" s="71">
        <f>SUMIFS('CBG Plants'!N:N,'CBG Plants'!F:F,D461,'CBG Plants'!L:L,"Completed")
+SUMIFS('CBG Plants'!N:N,'CBG Plants'!F:F,D461,'CBG Plants'!L:L,"Functional")+SUMIFS('CBG Plants'!N:N,'CBG Plants'!F:F,D461,'CBG Plants'!L:L,"Under Construction")+SUMIFS('CBG Plants'!N:N,'CBG Plants'!F:F,D461,'CBG Plants'!L:L,"Yet to start construction")</f>
        <v>0</v>
      </c>
      <c r="G461" s="62">
        <f>COUNTIFS('CBG Plants'!F:F,D461,'CBG Plants'!L:L,"Completed")
+COUNTIFS('CBG Plants'!F:F,D461,'CBG Plants'!L:L,"Functional")</f>
        <v>0</v>
      </c>
      <c r="H461" s="62">
        <f>COUNTIFS('CBG Plants'!F:F,D461,'CBG Plants'!L:L,"Under Construction")</f>
        <v>0</v>
      </c>
      <c r="I461" s="62">
        <f>COUNTIFS('CBG Plants'!F:F,D461,'CBG Plants'!L:L,"Yet to start construction")</f>
        <v>0</v>
      </c>
      <c r="M461" s="72">
        <f t="shared" si="14"/>
        <v>52.919999999999995</v>
      </c>
      <c r="N461" s="72">
        <f t="shared" si="15"/>
        <v>52.919999999999995</v>
      </c>
      <c r="O461" s="72">
        <v>0</v>
      </c>
      <c r="P461" s="72">
        <v>4.62</v>
      </c>
      <c r="Q461" s="72">
        <v>48.3</v>
      </c>
      <c r="R461" s="62">
        <f>IFERROR(U461-F461,"")</f>
        <v>1.3080268500000001</v>
      </c>
      <c r="S461" s="72">
        <f>IFERROR(T461*Assumptions!$C$4,"")</f>
        <v>32.5</v>
      </c>
      <c r="T461" s="72">
        <v>13</v>
      </c>
      <c r="U461" s="62">
        <f>IFERROR(S461*Assumptions!$C$5,"")+IFERROR(V461*Assumptions!$C$8*Assumptions!$C$5,"")</f>
        <v>1.3080268500000001</v>
      </c>
      <c r="V461" s="72">
        <v>33137</v>
      </c>
      <c r="W461" s="72">
        <f>IFERROR(ROUND(T461*(1+Assumptions!$C$7)^5,0),"")</f>
        <v>40</v>
      </c>
      <c r="X461" s="62">
        <f>IFERROR(ROUND(W461*Assumptions!$C$4*Assumptions!$C$6,4),"")+IFERROR(ROUND(Y461*Assumptions!$C$8*Assumptions!$C$6,4),"") - F461</f>
        <v>6.6939000000000002</v>
      </c>
      <c r="Y461" s="62">
        <f>IFERROR(ROUND(V461*(1+Assumptions!$C$7)^5,0),"")</f>
        <v>101126</v>
      </c>
      <c r="Z461" t="s">
        <v>153</v>
      </c>
      <c r="AA461" t="s">
        <v>154</v>
      </c>
      <c r="AB461" s="72">
        <v>456.2</v>
      </c>
      <c r="AC461" s="72">
        <v>85</v>
      </c>
      <c r="AD461">
        <v>0</v>
      </c>
      <c r="AE461" s="99" t="str">
        <f>IF(R461="","",IF(R461&gt;=Control!$D$4,"Y","N"))</f>
        <v>N</v>
      </c>
      <c r="AF461" s="99" t="str">
        <f>IF(S461="","",IF(M461&gt;=Control!$D$5,"Y","N"))</f>
        <v>Y</v>
      </c>
      <c r="AG461" s="99" t="str">
        <f>IF(T461="","",IF(AB461&lt;=Control!$D$10,"Y","N"))</f>
        <v>Y</v>
      </c>
      <c r="AI461" s="110" t="str">
        <f>IF(X461="","",IF(X461&gt;=Control!$D$9,"Y","N"))</f>
        <v>N</v>
      </c>
      <c r="AK461" s="40" t="str">
        <f>IFERROR(INDEX(Assumptions!$D$92:$D$115,MATCH(C461,Assumptions!$B$92:$B$115,0)),"Low")</f>
        <v>Low</v>
      </c>
    </row>
    <row r="462" spans="2:37" x14ac:dyDescent="0.2">
      <c r="B462">
        <v>459</v>
      </c>
      <c r="C462" t="s">
        <v>184</v>
      </c>
      <c r="D462" t="s">
        <v>2292</v>
      </c>
      <c r="E462" s="62">
        <f>SUM(G462:I462)</f>
        <v>1</v>
      </c>
      <c r="F462" s="71">
        <f>SUMIFS('CBG Plants'!N:N,'CBG Plants'!F:F,D462,'CBG Plants'!L:L,"Completed")
+SUMIFS('CBG Plants'!N:N,'CBG Plants'!F:F,D462,'CBG Plants'!L:L,"Functional")+SUMIFS('CBG Plants'!N:N,'CBG Plants'!F:F,D462,'CBG Plants'!L:L,"Under Construction")+SUMIFS('CBG Plants'!N:N,'CBG Plants'!F:F,D462,'CBG Plants'!L:L,"Yet to start construction")</f>
        <v>1</v>
      </c>
      <c r="G462" s="62">
        <f>COUNTIFS('CBG Plants'!F:F,D462,'CBG Plants'!L:L,"Completed")
+COUNTIFS('CBG Plants'!F:F,D462,'CBG Plants'!L:L,"Functional")</f>
        <v>0</v>
      </c>
      <c r="H462" s="62">
        <f>COUNTIFS('CBG Plants'!F:F,D462,'CBG Plants'!L:L,"Under Construction")</f>
        <v>0</v>
      </c>
      <c r="I462" s="62">
        <f>COUNTIFS('CBG Plants'!F:F,D462,'CBG Plants'!L:L,"Yet to start construction")</f>
        <v>1</v>
      </c>
      <c r="J462" t="s">
        <v>3178</v>
      </c>
      <c r="M462" s="72">
        <f t="shared" si="14"/>
        <v>33.18</v>
      </c>
      <c r="N462" s="72">
        <f t="shared" si="15"/>
        <v>33.18</v>
      </c>
      <c r="O462" s="72">
        <v>0</v>
      </c>
      <c r="P462" s="72">
        <v>33.18</v>
      </c>
      <c r="Q462" s="72">
        <v>0</v>
      </c>
      <c r="R462" s="62">
        <f>IFERROR(U462-F462,"")</f>
        <v>-9.6703600000000112E-2</v>
      </c>
      <c r="S462" s="72">
        <f>IFERROR(T462*Assumptions!$C$4,"")</f>
        <v>30</v>
      </c>
      <c r="T462" s="72">
        <v>12</v>
      </c>
      <c r="U462" s="62">
        <f>IFERROR(S462*Assumptions!$C$5,"")+IFERROR(V462*Assumptions!$C$8*Assumptions!$C$5,"")</f>
        <v>0.90329639999999989</v>
      </c>
      <c r="V462" s="72">
        <v>328</v>
      </c>
      <c r="W462" s="72">
        <f>IFERROR(ROUND(T462*(1+Assumptions!$C$7)^5,0),"")</f>
        <v>37</v>
      </c>
      <c r="X462" s="62">
        <f>IFERROR(ROUND(W462*Assumptions!$C$4*Assumptions!$C$6,4),"")+IFERROR(ROUND(Y462*Assumptions!$C$8*Assumptions!$C$6,4),"") - F462</f>
        <v>3.6417999999999999</v>
      </c>
      <c r="Y462" s="62">
        <f>IFERROR(ROUND(V462*(1+Assumptions!$C$7)^5,0),"")</f>
        <v>1001</v>
      </c>
      <c r="Z462" t="s">
        <v>153</v>
      </c>
      <c r="AA462" t="s">
        <v>154</v>
      </c>
      <c r="AB462" s="72">
        <v>518.29999999999995</v>
      </c>
      <c r="AC462" s="72">
        <v>85</v>
      </c>
      <c r="AD462">
        <v>0</v>
      </c>
      <c r="AE462" s="99" t="str">
        <f>IF(R462="","",IF(R462&gt;=Control!$D$4,"Y","N"))</f>
        <v>N</v>
      </c>
      <c r="AF462" s="99" t="str">
        <f>IF(S462="","",IF(M462&gt;=Control!$D$5,"Y","N"))</f>
        <v>N</v>
      </c>
      <c r="AG462" s="99" t="str">
        <f>IF(T462="","",IF(AB462&lt;=Control!$D$10,"Y","N"))</f>
        <v>Y</v>
      </c>
      <c r="AI462" s="110" t="str">
        <f>IF(X462="","",IF(X462&gt;=Control!$D$9,"Y","N"))</f>
        <v>N</v>
      </c>
      <c r="AK462" s="40" t="str">
        <f>IFERROR(INDEX(Assumptions!$D$92:$D$115,MATCH(C462,Assumptions!$B$92:$B$115,0)),"Low")</f>
        <v>Low</v>
      </c>
    </row>
    <row r="463" spans="2:37" x14ac:dyDescent="0.2">
      <c r="B463">
        <v>460</v>
      </c>
      <c r="C463" t="s">
        <v>184</v>
      </c>
      <c r="D463" t="s">
        <v>2312</v>
      </c>
      <c r="E463" s="62">
        <f>SUM(G463:I463)</f>
        <v>0</v>
      </c>
      <c r="F463" s="71">
        <f>SUMIFS('CBG Plants'!N:N,'CBG Plants'!F:F,D463,'CBG Plants'!L:L,"Completed")
+SUMIFS('CBG Plants'!N:N,'CBG Plants'!F:F,D463,'CBG Plants'!L:L,"Functional")+SUMIFS('CBG Plants'!N:N,'CBG Plants'!F:F,D463,'CBG Plants'!L:L,"Under Construction")+SUMIFS('CBG Plants'!N:N,'CBG Plants'!F:F,D463,'CBG Plants'!L:L,"Yet to start construction")</f>
        <v>0</v>
      </c>
      <c r="G463" s="62">
        <f>COUNTIFS('CBG Plants'!F:F,D463,'CBG Plants'!L:L,"Completed")
+COUNTIFS('CBG Plants'!F:F,D463,'CBG Plants'!L:L,"Functional")</f>
        <v>0</v>
      </c>
      <c r="H463" s="62">
        <f>COUNTIFS('CBG Plants'!F:F,D463,'CBG Plants'!L:L,"Under Construction")</f>
        <v>0</v>
      </c>
      <c r="I463" s="62">
        <f>COUNTIFS('CBG Plants'!F:F,D463,'CBG Plants'!L:L,"Yet to start construction")</f>
        <v>0</v>
      </c>
      <c r="M463" s="72">
        <f t="shared" si="14"/>
        <v>60.585000000000001</v>
      </c>
      <c r="N463" s="72">
        <f t="shared" si="15"/>
        <v>60.585000000000001</v>
      </c>
      <c r="O463" s="72">
        <v>0</v>
      </c>
      <c r="P463" s="72">
        <v>34.86</v>
      </c>
      <c r="Q463" s="72">
        <v>25.725000000000001</v>
      </c>
      <c r="R463" s="62">
        <f>IFERROR(U463-F463,"")</f>
        <v>0.67862804999999993</v>
      </c>
      <c r="S463" s="72">
        <f>IFERROR(T463*Assumptions!$C$4,"")</f>
        <v>22.5</v>
      </c>
      <c r="T463" s="72">
        <v>9</v>
      </c>
      <c r="U463" s="62">
        <f>IFERROR(S463*Assumptions!$C$5,"")+IFERROR(V463*Assumptions!$C$8*Assumptions!$C$5,"")</f>
        <v>0.67862804999999993</v>
      </c>
      <c r="V463" s="72">
        <v>361</v>
      </c>
      <c r="W463" s="72">
        <f>IFERROR(ROUND(T463*(1+Assumptions!$C$7)^5,0),"")</f>
        <v>27</v>
      </c>
      <c r="X463" s="62">
        <f>IFERROR(ROUND(W463*Assumptions!$C$4*Assumptions!$C$6,4),"")+IFERROR(ROUND(Y463*Assumptions!$C$8*Assumptions!$C$6,4),"") - F463</f>
        <v>3.3935</v>
      </c>
      <c r="Y463" s="62">
        <f>IFERROR(ROUND(V463*(1+Assumptions!$C$7)^5,0),"")</f>
        <v>1102</v>
      </c>
      <c r="Z463" t="s">
        <v>153</v>
      </c>
      <c r="AA463" t="s">
        <v>154</v>
      </c>
      <c r="AB463" s="72">
        <v>387.6</v>
      </c>
      <c r="AC463" s="72">
        <v>85</v>
      </c>
      <c r="AD463">
        <v>0</v>
      </c>
      <c r="AE463" s="99" t="str">
        <f>IF(R463="","",IF(R463&gt;=Control!$D$4,"Y","N"))</f>
        <v>N</v>
      </c>
      <c r="AF463" s="99" t="str">
        <f>IF(S463="","",IF(M463&gt;=Control!$D$5,"Y","N"))</f>
        <v>Y</v>
      </c>
      <c r="AG463" s="99" t="str">
        <f>IF(T463="","",IF(AB463&lt;=Control!$D$10,"Y","N"))</f>
        <v>Y</v>
      </c>
      <c r="AI463" s="110" t="str">
        <f>IF(X463="","",IF(X463&gt;=Control!$D$9,"Y","N"))</f>
        <v>N</v>
      </c>
      <c r="AK463" s="40" t="str">
        <f>IFERROR(INDEX(Assumptions!$D$92:$D$115,MATCH(C463,Assumptions!$B$92:$B$115,0)),"Low")</f>
        <v>Low</v>
      </c>
    </row>
    <row r="464" spans="2:37" x14ac:dyDescent="0.2">
      <c r="B464">
        <v>461</v>
      </c>
      <c r="C464" t="s">
        <v>184</v>
      </c>
      <c r="D464" t="s">
        <v>3179</v>
      </c>
      <c r="E464" s="62">
        <f>SUM(G464:I464)</f>
        <v>0</v>
      </c>
      <c r="F464" s="71">
        <f>SUMIFS('CBG Plants'!N:N,'CBG Plants'!F:F,D464,'CBG Plants'!L:L,"Completed")
+SUMIFS('CBG Plants'!N:N,'CBG Plants'!F:F,D464,'CBG Plants'!L:L,"Functional")+SUMIFS('CBG Plants'!N:N,'CBG Plants'!F:F,D464,'CBG Plants'!L:L,"Under Construction")+SUMIFS('CBG Plants'!N:N,'CBG Plants'!F:F,D464,'CBG Plants'!L:L,"Yet to start construction")</f>
        <v>0</v>
      </c>
      <c r="G464" s="62">
        <f>COUNTIFS('CBG Plants'!F:F,D464,'CBG Plants'!L:L,"Completed")
+COUNTIFS('CBG Plants'!F:F,D464,'CBG Plants'!L:L,"Functional")</f>
        <v>0</v>
      </c>
      <c r="H464" s="62">
        <f>COUNTIFS('CBG Plants'!F:F,D464,'CBG Plants'!L:L,"Under Construction")</f>
        <v>0</v>
      </c>
      <c r="I464" s="62">
        <f>COUNTIFS('CBG Plants'!F:F,D464,'CBG Plants'!L:L,"Yet to start construction")</f>
        <v>0</v>
      </c>
      <c r="J464" t="s">
        <v>3177</v>
      </c>
      <c r="M464" s="72">
        <f t="shared" si="14"/>
        <v>319.21999999999997</v>
      </c>
      <c r="N464" s="72">
        <f t="shared" si="15"/>
        <v>337.46999999999997</v>
      </c>
      <c r="O464" s="72">
        <v>0</v>
      </c>
      <c r="P464" s="72">
        <v>40.32</v>
      </c>
      <c r="Q464" s="72">
        <v>297.14999999999998</v>
      </c>
      <c r="R464" s="62">
        <f>IFERROR(U464-F464,"")</f>
        <v>0</v>
      </c>
      <c r="S464" s="72">
        <f>IFERROR(T464*Assumptions!$C$4,"")</f>
        <v>0</v>
      </c>
      <c r="T464" s="72">
        <v>0</v>
      </c>
      <c r="U464" s="62">
        <f>IFERROR(S464*Assumptions!$C$5,"")+IFERROR(V464*Assumptions!$C$8*Assumptions!$C$5,"")</f>
        <v>0</v>
      </c>
      <c r="V464" s="72">
        <v>0</v>
      </c>
      <c r="W464" s="72">
        <f>IFERROR(ROUND(T464*(1+Assumptions!$C$7)^5,0),"")</f>
        <v>0</v>
      </c>
      <c r="X464" s="62">
        <f>IFERROR(ROUND(W464*Assumptions!$C$4*Assumptions!$C$6,4),"")+IFERROR(ROUND(Y464*Assumptions!$C$8*Assumptions!$C$6,4),"") - F464</f>
        <v>0</v>
      </c>
      <c r="Y464" s="62">
        <f>IFERROR(ROUND(V464*(1+Assumptions!$C$7)^5,0),"")</f>
        <v>0</v>
      </c>
      <c r="Z464" t="s">
        <v>153</v>
      </c>
      <c r="AA464" t="s">
        <v>154</v>
      </c>
      <c r="AB464" s="72">
        <v>331.6</v>
      </c>
      <c r="AC464" s="72">
        <v>85</v>
      </c>
      <c r="AD464">
        <v>50</v>
      </c>
      <c r="AE464" s="99" t="str">
        <f>IF(R464="","",IF(R464&gt;=Control!$D$4,"Y","N"))</f>
        <v>N</v>
      </c>
      <c r="AF464" s="99" t="str">
        <f>IF(S464="","",IF(M464&gt;=Control!$D$5,"Y","N"))</f>
        <v>Y</v>
      </c>
      <c r="AG464" s="99" t="str">
        <f>IF(T464="","",IF(AB464&lt;=Control!$D$10,"Y","N"))</f>
        <v>Y</v>
      </c>
      <c r="AI464" s="110" t="str">
        <f>IF(X464="","",IF(X464&gt;=Control!$D$9,"Y","N"))</f>
        <v>N</v>
      </c>
      <c r="AK464" s="40" t="str">
        <f>IFERROR(INDEX(Assumptions!$D$92:$D$115,MATCH(C464,Assumptions!$B$92:$B$115,0)),"Low")</f>
        <v>Low</v>
      </c>
    </row>
    <row r="465" spans="2:37" x14ac:dyDescent="0.2">
      <c r="B465">
        <v>462</v>
      </c>
      <c r="C465" t="s">
        <v>184</v>
      </c>
      <c r="D465" t="s">
        <v>2307</v>
      </c>
      <c r="E465" s="62">
        <f>SUM(G465:I465)</f>
        <v>0</v>
      </c>
      <c r="F465" s="71">
        <f>SUMIFS('CBG Plants'!N:N,'CBG Plants'!F:F,D465,'CBG Plants'!L:L,"Completed")
+SUMIFS('CBG Plants'!N:N,'CBG Plants'!F:F,D465,'CBG Plants'!L:L,"Functional")+SUMIFS('CBG Plants'!N:N,'CBG Plants'!F:F,D465,'CBG Plants'!L:L,"Under Construction")+SUMIFS('CBG Plants'!N:N,'CBG Plants'!F:F,D465,'CBG Plants'!L:L,"Yet to start construction")</f>
        <v>0</v>
      </c>
      <c r="G465" s="62">
        <f>COUNTIFS('CBG Plants'!F:F,D465,'CBG Plants'!L:L,"Completed")
+COUNTIFS('CBG Plants'!F:F,D465,'CBG Plants'!L:L,"Functional")</f>
        <v>0</v>
      </c>
      <c r="H465" s="62">
        <f>COUNTIFS('CBG Plants'!F:F,D465,'CBG Plants'!L:L,"Under Construction")</f>
        <v>0</v>
      </c>
      <c r="I465" s="62">
        <f>COUNTIFS('CBG Plants'!F:F,D465,'CBG Plants'!L:L,"Yet to start construction")</f>
        <v>0</v>
      </c>
      <c r="J465" t="s">
        <v>3180</v>
      </c>
      <c r="K465" t="s">
        <v>3181</v>
      </c>
      <c r="L465" t="s">
        <v>3182</v>
      </c>
      <c r="M465" s="72">
        <f t="shared" si="14"/>
        <v>189.98499999999999</v>
      </c>
      <c r="N465" s="72">
        <f t="shared" si="15"/>
        <v>195.82499999999999</v>
      </c>
      <c r="O465" s="72">
        <v>15.75</v>
      </c>
      <c r="P465" s="72">
        <v>0</v>
      </c>
      <c r="Q465" s="72">
        <v>180.07499999999999</v>
      </c>
      <c r="R465" s="62">
        <f>IFERROR(U465-F465,"")</f>
        <v>0.90874349999999993</v>
      </c>
      <c r="S465" s="72">
        <f>IFERROR(T465*Assumptions!$C$4,"")</f>
        <v>30</v>
      </c>
      <c r="T465" s="72">
        <v>12</v>
      </c>
      <c r="U465" s="62">
        <f>IFERROR(S465*Assumptions!$C$5,"")+IFERROR(V465*Assumptions!$C$8*Assumptions!$C$5,"")</f>
        <v>0.90874349999999993</v>
      </c>
      <c r="V465" s="72">
        <v>870</v>
      </c>
      <c r="W465" s="72">
        <f>IFERROR(ROUND(T465*(1+Assumptions!$C$7)^5,0),"")</f>
        <v>37</v>
      </c>
      <c r="X465" s="62">
        <f>IFERROR(ROUND(W465*Assumptions!$C$4*Assumptions!$C$6,4),"")+IFERROR(ROUND(Y465*Assumptions!$C$8*Assumptions!$C$6,4),"") - F465</f>
        <v>4.6695000000000002</v>
      </c>
      <c r="Y465" s="62">
        <f>IFERROR(ROUND(V465*(1+Assumptions!$C$7)^5,0),"")</f>
        <v>2655</v>
      </c>
      <c r="Z465" t="s">
        <v>153</v>
      </c>
      <c r="AA465" t="s">
        <v>154</v>
      </c>
      <c r="AB465" s="72">
        <v>135.80000000000001</v>
      </c>
      <c r="AC465" s="72">
        <v>85</v>
      </c>
      <c r="AD465">
        <v>16</v>
      </c>
      <c r="AE465" s="99" t="str">
        <f>IF(R465="","",IF(R465&gt;=Control!$D$4,"Y","N"))</f>
        <v>N</v>
      </c>
      <c r="AF465" s="99" t="str">
        <f>IF(S465="","",IF(M465&gt;=Control!$D$5,"Y","N"))</f>
        <v>Y</v>
      </c>
      <c r="AG465" s="99" t="str">
        <f>IF(T465="","",IF(AB465&lt;=Control!$D$10,"Y","N"))</f>
        <v>Y</v>
      </c>
      <c r="AI465" s="110" t="str">
        <f>IF(X465="","",IF(X465&gt;=Control!$D$9,"Y","N"))</f>
        <v>N</v>
      </c>
      <c r="AK465" s="40" t="str">
        <f>IFERROR(INDEX(Assumptions!$D$92:$D$115,MATCH(C465,Assumptions!$B$92:$B$115,0)),"Low")</f>
        <v>Low</v>
      </c>
    </row>
    <row r="466" spans="2:37" x14ac:dyDescent="0.2">
      <c r="B466">
        <v>463</v>
      </c>
      <c r="C466" t="s">
        <v>184</v>
      </c>
      <c r="D466" t="s">
        <v>2317</v>
      </c>
      <c r="E466" s="62">
        <f>SUM(G466:I466)</f>
        <v>2</v>
      </c>
      <c r="F466" s="71">
        <f>SUMIFS('CBG Plants'!N:N,'CBG Plants'!F:F,D466,'CBG Plants'!L:L,"Completed")
+SUMIFS('CBG Plants'!N:N,'CBG Plants'!F:F,D466,'CBG Plants'!L:L,"Functional")+SUMIFS('CBG Plants'!N:N,'CBG Plants'!F:F,D466,'CBG Plants'!L:L,"Under Construction")+SUMIFS('CBG Plants'!N:N,'CBG Plants'!F:F,D466,'CBG Plants'!L:L,"Yet to start construction")</f>
        <v>14</v>
      </c>
      <c r="G466" s="62">
        <f>COUNTIFS('CBG Plants'!F:F,D466,'CBG Plants'!L:L,"Completed")
+COUNTIFS('CBG Plants'!F:F,D466,'CBG Plants'!L:L,"Functional")</f>
        <v>0</v>
      </c>
      <c r="H466" s="62">
        <f>COUNTIFS('CBG Plants'!F:F,D466,'CBG Plants'!L:L,"Under Construction")</f>
        <v>0</v>
      </c>
      <c r="I466" s="62">
        <f>COUNTIFS('CBG Plants'!F:F,D466,'CBG Plants'!L:L,"Yet to start construction")</f>
        <v>2</v>
      </c>
      <c r="J466" t="s">
        <v>3183</v>
      </c>
      <c r="K466" t="s">
        <v>3184</v>
      </c>
      <c r="M466" s="72">
        <f t="shared" si="14"/>
        <v>194.38499999999999</v>
      </c>
      <c r="N466" s="72">
        <f t="shared" si="15"/>
        <v>194.38499999999999</v>
      </c>
      <c r="O466" s="72">
        <v>0.45</v>
      </c>
      <c r="P466" s="72">
        <v>192.36</v>
      </c>
      <c r="Q466" s="72">
        <v>1.575</v>
      </c>
      <c r="R466" s="62">
        <f>IFERROR(U466-F466,"")</f>
        <v>-13.8497588</v>
      </c>
      <c r="S466" s="72">
        <f>IFERROR(T466*Assumptions!$C$4,"")</f>
        <v>5</v>
      </c>
      <c r="T466" s="72">
        <v>2</v>
      </c>
      <c r="U466" s="62">
        <f>IFERROR(S466*Assumptions!$C$5,"")+IFERROR(V466*Assumptions!$C$8*Assumptions!$C$5,"")</f>
        <v>0.15024119999999999</v>
      </c>
      <c r="V466" s="72">
        <v>24</v>
      </c>
      <c r="W466" s="72">
        <f>IFERROR(ROUND(T466*(1+Assumptions!$C$7)^5,0),"")</f>
        <v>6</v>
      </c>
      <c r="X466" s="62">
        <f>IFERROR(ROUND(W466*Assumptions!$C$4*Assumptions!$C$6,4),"")+IFERROR(ROUND(Y466*Assumptions!$C$8*Assumptions!$C$6,4),"") - F466</f>
        <v>-13.248799999999999</v>
      </c>
      <c r="Y466" s="62">
        <f>IFERROR(ROUND(V466*(1+Assumptions!$C$7)^5,0),"")</f>
        <v>73</v>
      </c>
      <c r="Z466" t="s">
        <v>153</v>
      </c>
      <c r="AA466" t="s">
        <v>154</v>
      </c>
      <c r="AB466" s="72">
        <v>126</v>
      </c>
      <c r="AC466" s="72">
        <v>85</v>
      </c>
      <c r="AD466">
        <v>0</v>
      </c>
      <c r="AE466" s="99" t="str">
        <f>IF(R466="","",IF(R466&gt;=Control!$D$4,"Y","N"))</f>
        <v>N</v>
      </c>
      <c r="AF466" s="99" t="str">
        <f>IF(S466="","",IF(M466&gt;=Control!$D$5,"Y","N"))</f>
        <v>Y</v>
      </c>
      <c r="AG466" s="99" t="str">
        <f>IF(T466="","",IF(AB466&lt;=Control!$D$10,"Y","N"))</f>
        <v>Y</v>
      </c>
      <c r="AI466" s="110" t="str">
        <f>IF(X466="","",IF(X466&gt;=Control!$D$9,"Y","N"))</f>
        <v>N</v>
      </c>
      <c r="AK466" s="40" t="str">
        <f>IFERROR(INDEX(Assumptions!$D$92:$D$115,MATCH(C466,Assumptions!$B$92:$B$115,0)),"Low")</f>
        <v>Low</v>
      </c>
    </row>
    <row r="467" spans="2:37" x14ac:dyDescent="0.2">
      <c r="B467">
        <v>464</v>
      </c>
      <c r="C467" t="s">
        <v>185</v>
      </c>
      <c r="D467" t="s">
        <v>2327</v>
      </c>
      <c r="E467" s="62">
        <f>SUM(G467:I467)</f>
        <v>1</v>
      </c>
      <c r="F467" s="71">
        <f>SUMIFS('CBG Plants'!N:N,'CBG Plants'!F:F,D467,'CBG Plants'!L:L,"Completed")
+SUMIFS('CBG Plants'!N:N,'CBG Plants'!F:F,D467,'CBG Plants'!L:L,"Functional")+SUMIFS('CBG Plants'!N:N,'CBG Plants'!F:F,D467,'CBG Plants'!L:L,"Under Construction")+SUMIFS('CBG Plants'!N:N,'CBG Plants'!F:F,D467,'CBG Plants'!L:L,"Yet to start construction")</f>
        <v>5</v>
      </c>
      <c r="G467" s="62">
        <f>COUNTIFS('CBG Plants'!F:F,D467,'CBG Plants'!L:L,"Completed")
+COUNTIFS('CBG Plants'!F:F,D467,'CBG Plants'!L:L,"Functional")</f>
        <v>0</v>
      </c>
      <c r="H467" s="62">
        <f>COUNTIFS('CBG Plants'!F:F,D467,'CBG Plants'!L:L,"Under Construction")</f>
        <v>0</v>
      </c>
      <c r="I467" s="62">
        <f>COUNTIFS('CBG Plants'!F:F,D467,'CBG Plants'!L:L,"Yet to start construction")</f>
        <v>1</v>
      </c>
      <c r="J467" t="s">
        <v>3185</v>
      </c>
      <c r="M467" s="72">
        <f t="shared" si="14"/>
        <v>41.58</v>
      </c>
      <c r="N467" s="72">
        <f t="shared" si="15"/>
        <v>41.58</v>
      </c>
      <c r="O467" s="72">
        <v>0</v>
      </c>
      <c r="P467" s="72">
        <v>41.58</v>
      </c>
      <c r="Q467" s="72">
        <v>0</v>
      </c>
      <c r="R467" s="62">
        <f>IFERROR(U467-F467,"")</f>
        <v>-3.6113715500000003</v>
      </c>
      <c r="S467" s="72">
        <f>IFERROR(T467*Assumptions!$C$4,"")</f>
        <v>40</v>
      </c>
      <c r="T467" s="72">
        <v>16</v>
      </c>
      <c r="U467" s="62">
        <f>IFERROR(S467*Assumptions!$C$5,"")+IFERROR(V467*Assumptions!$C$8*Assumptions!$C$5,"")</f>
        <v>1.3886284499999999</v>
      </c>
      <c r="V467" s="72">
        <v>18769</v>
      </c>
      <c r="W467" s="72">
        <f>IFERROR(ROUND(T467*(1+Assumptions!$C$7)^5,0),"")</f>
        <v>49</v>
      </c>
      <c r="X467" s="62">
        <f>IFERROR(ROUND(W467*Assumptions!$C$4*Assumptions!$C$6,4),"")+IFERROR(ROUND(Y467*Assumptions!$C$8*Assumptions!$C$6,4),"") - F467</f>
        <v>2.0844000000000005</v>
      </c>
      <c r="Y467" s="62">
        <f>IFERROR(ROUND(V467*(1+Assumptions!$C$7)^5,0),"")</f>
        <v>57278</v>
      </c>
      <c r="Z467" t="s">
        <v>164</v>
      </c>
      <c r="AA467" t="s">
        <v>186</v>
      </c>
      <c r="AB467" s="72">
        <v>59</v>
      </c>
      <c r="AC467" s="72">
        <v>16</v>
      </c>
      <c r="AD467">
        <v>0</v>
      </c>
      <c r="AE467" s="99" t="str">
        <f>IF(R467="","",IF(R467&gt;=Control!$D$4,"Y","N"))</f>
        <v>N</v>
      </c>
      <c r="AF467" s="99" t="str">
        <f>IF(S467="","",IF(M467&gt;=Control!$D$5,"Y","N"))</f>
        <v>N</v>
      </c>
      <c r="AG467" s="99" t="str">
        <f>IF(T467="","",IF(AB467&lt;=Control!$D$10,"Y","N"))</f>
        <v>Y</v>
      </c>
      <c r="AI467" s="110" t="str">
        <f>IF(X467="","",IF(X467&gt;=Control!$D$9,"Y","N"))</f>
        <v>N</v>
      </c>
      <c r="AK467" s="40" t="str">
        <f>IFERROR(INDEX(Assumptions!$D$92:$D$115,MATCH(C467,Assumptions!$B$92:$B$115,0)),"Low")</f>
        <v>Low</v>
      </c>
    </row>
    <row r="468" spans="2:37" x14ac:dyDescent="0.2">
      <c r="B468">
        <v>465</v>
      </c>
      <c r="C468" t="s">
        <v>185</v>
      </c>
      <c r="D468" t="s">
        <v>2319</v>
      </c>
      <c r="E468" s="62">
        <f>SUM(G468:I468)</f>
        <v>1</v>
      </c>
      <c r="F468" s="71">
        <f>SUMIFS('CBG Plants'!N:N,'CBG Plants'!F:F,D468,'CBG Plants'!L:L,"Completed")
+SUMIFS('CBG Plants'!N:N,'CBG Plants'!F:F,D468,'CBG Plants'!L:L,"Functional")+SUMIFS('CBG Plants'!N:N,'CBG Plants'!F:F,D468,'CBG Plants'!L:L,"Under Construction")+SUMIFS('CBG Plants'!N:N,'CBG Plants'!F:F,D468,'CBG Plants'!L:L,"Yet to start construction")</f>
        <v>5.6</v>
      </c>
      <c r="G468" s="62">
        <f>COUNTIFS('CBG Plants'!F:F,D468,'CBG Plants'!L:L,"Completed")
+COUNTIFS('CBG Plants'!F:F,D468,'CBG Plants'!L:L,"Functional")</f>
        <v>0</v>
      </c>
      <c r="H468" s="62">
        <f>COUNTIFS('CBG Plants'!F:F,D468,'CBG Plants'!L:L,"Under Construction")</f>
        <v>1</v>
      </c>
      <c r="I468" s="62">
        <f>COUNTIFS('CBG Plants'!F:F,D468,'CBG Plants'!L:L,"Yet to start construction")</f>
        <v>0</v>
      </c>
      <c r="J468" t="s">
        <v>3186</v>
      </c>
      <c r="M468" s="72">
        <f t="shared" si="14"/>
        <v>3.36</v>
      </c>
      <c r="N468" s="72">
        <f t="shared" si="15"/>
        <v>3.36</v>
      </c>
      <c r="O468" s="72">
        <v>0</v>
      </c>
      <c r="P468" s="72">
        <v>3.36</v>
      </c>
      <c r="Q468" s="72">
        <v>0</v>
      </c>
      <c r="R468" s="62">
        <f>IFERROR(U468-F468,"")</f>
        <v>-3.5870109499999998</v>
      </c>
      <c r="S468" s="72">
        <f>IFERROR(T468*Assumptions!$C$4,"")</f>
        <v>52.5</v>
      </c>
      <c r="T468" s="72">
        <v>21</v>
      </c>
      <c r="U468" s="62">
        <f>IFERROR(S468*Assumptions!$C$5,"")+IFERROR(V468*Assumptions!$C$8*Assumptions!$C$5,"")</f>
        <v>2.0129890499999998</v>
      </c>
      <c r="V468" s="72">
        <v>43581</v>
      </c>
      <c r="W468" s="72">
        <f>IFERROR(ROUND(T468*(1+Assumptions!$C$7)^5,0),"")</f>
        <v>64</v>
      </c>
      <c r="X468" s="62">
        <f>IFERROR(ROUND(W468*Assumptions!$C$4*Assumptions!$C$6,4),"")+IFERROR(ROUND(Y468*Assumptions!$C$8*Assumptions!$C$6,4),"") - F468</f>
        <v>4.6277000000000008</v>
      </c>
      <c r="Y468" s="62">
        <f>IFERROR(ROUND(V468*(1+Assumptions!$C$7)^5,0),"")</f>
        <v>132999</v>
      </c>
      <c r="Z468" t="s">
        <v>164</v>
      </c>
      <c r="AA468" t="s">
        <v>186</v>
      </c>
      <c r="AB468" s="72">
        <v>31.9</v>
      </c>
      <c r="AC468" s="72">
        <v>16</v>
      </c>
      <c r="AD468">
        <v>0</v>
      </c>
      <c r="AE468" s="99" t="str">
        <f>IF(R468="","",IF(R468&gt;=Control!$D$4,"Y","N"))</f>
        <v>N</v>
      </c>
      <c r="AF468" s="99" t="str">
        <f>IF(S468="","",IF(M468&gt;=Control!$D$5,"Y","N"))</f>
        <v>N</v>
      </c>
      <c r="AG468" s="99" t="str">
        <f>IF(T468="","",IF(AB468&lt;=Control!$D$10,"Y","N"))</f>
        <v>Y</v>
      </c>
      <c r="AI468" s="110" t="str">
        <f>IF(X468="","",IF(X468&gt;=Control!$D$9,"Y","N"))</f>
        <v>N</v>
      </c>
      <c r="AK468" s="40" t="str">
        <f>IFERROR(INDEX(Assumptions!$D$92:$D$115,MATCH(C468,Assumptions!$B$92:$B$115,0)),"Low")</f>
        <v>Low</v>
      </c>
    </row>
    <row r="469" spans="2:37" x14ac:dyDescent="0.2">
      <c r="B469">
        <v>466</v>
      </c>
      <c r="C469" t="s">
        <v>185</v>
      </c>
      <c r="D469" t="s">
        <v>2331</v>
      </c>
      <c r="E469" s="62">
        <f>SUM(G469:I469)</f>
        <v>0</v>
      </c>
      <c r="F469" s="71">
        <f>SUMIFS('CBG Plants'!N:N,'CBG Plants'!F:F,D469,'CBG Plants'!L:L,"Completed")
+SUMIFS('CBG Plants'!N:N,'CBG Plants'!F:F,D469,'CBG Plants'!L:L,"Functional")+SUMIFS('CBG Plants'!N:N,'CBG Plants'!F:F,D469,'CBG Plants'!L:L,"Under Construction")+SUMIFS('CBG Plants'!N:N,'CBG Plants'!F:F,D469,'CBG Plants'!L:L,"Yet to start construction")</f>
        <v>0</v>
      </c>
      <c r="G469" s="62">
        <f>COUNTIFS('CBG Plants'!F:F,D469,'CBG Plants'!L:L,"Completed")
+COUNTIFS('CBG Plants'!F:F,D469,'CBG Plants'!L:L,"Functional")</f>
        <v>0</v>
      </c>
      <c r="H469" s="62">
        <f>COUNTIFS('CBG Plants'!F:F,D469,'CBG Plants'!L:L,"Under Construction")</f>
        <v>0</v>
      </c>
      <c r="I469" s="62">
        <f>COUNTIFS('CBG Plants'!F:F,D469,'CBG Plants'!L:L,"Yet to start construction")</f>
        <v>0</v>
      </c>
      <c r="M469" s="72">
        <f t="shared" si="14"/>
        <v>0.42</v>
      </c>
      <c r="N469" s="72">
        <f t="shared" si="15"/>
        <v>0.42</v>
      </c>
      <c r="O469" s="72">
        <v>0</v>
      </c>
      <c r="P469" s="72">
        <v>0.42</v>
      </c>
      <c r="Q469" s="72">
        <v>0</v>
      </c>
      <c r="R469" s="62">
        <f>IFERROR(U469-F469,"")</f>
        <v>0.6</v>
      </c>
      <c r="S469" s="72">
        <f>IFERROR(T469*Assumptions!$C$4,"")</f>
        <v>20</v>
      </c>
      <c r="T469" s="72">
        <v>8</v>
      </c>
      <c r="U469" s="62">
        <f>IFERROR(S469*Assumptions!$C$5,"")+IFERROR(V469*Assumptions!$C$8*Assumptions!$C$5,"")</f>
        <v>0.6</v>
      </c>
      <c r="V469" s="72">
        <v>0</v>
      </c>
      <c r="W469" s="72">
        <f>IFERROR(ROUND(T469*(1+Assumptions!$C$7)^5,0),"")</f>
        <v>24</v>
      </c>
      <c r="X469" s="62">
        <f>IFERROR(ROUND(W469*Assumptions!$C$4*Assumptions!$C$6,4),"")+IFERROR(ROUND(Y469*Assumptions!$C$8*Assumptions!$C$6,4),"") - F469</f>
        <v>3</v>
      </c>
      <c r="Y469" s="62">
        <f>IFERROR(ROUND(V469*(1+Assumptions!$C$7)^5,0),"")</f>
        <v>0</v>
      </c>
      <c r="Z469" t="s">
        <v>164</v>
      </c>
      <c r="AA469" t="s">
        <v>186</v>
      </c>
      <c r="AB469" s="72">
        <v>87.2</v>
      </c>
      <c r="AC469" s="72">
        <v>16</v>
      </c>
      <c r="AD469">
        <v>0</v>
      </c>
      <c r="AE469" s="99" t="str">
        <f>IF(R469="","",IF(R469&gt;=Control!$D$4,"Y","N"))</f>
        <v>N</v>
      </c>
      <c r="AF469" s="99" t="str">
        <f>IF(S469="","",IF(M469&gt;=Control!$D$5,"Y","N"))</f>
        <v>N</v>
      </c>
      <c r="AG469" s="99" t="str">
        <f>IF(T469="","",IF(AB469&lt;=Control!$D$10,"Y","N"))</f>
        <v>Y</v>
      </c>
      <c r="AI469" s="110" t="str">
        <f>IF(X469="","",IF(X469&gt;=Control!$D$9,"Y","N"))</f>
        <v>N</v>
      </c>
      <c r="AK469" s="40" t="str">
        <f>IFERROR(INDEX(Assumptions!$D$92:$D$115,MATCH(C469,Assumptions!$B$92:$B$115,0)),"Low")</f>
        <v>Low</v>
      </c>
    </row>
    <row r="470" spans="2:37" x14ac:dyDescent="0.2">
      <c r="B470">
        <v>467</v>
      </c>
      <c r="C470" t="s">
        <v>185</v>
      </c>
      <c r="D470" t="s">
        <v>2323</v>
      </c>
      <c r="E470" s="62">
        <f>SUM(G470:I470)</f>
        <v>0</v>
      </c>
      <c r="F470" s="71">
        <f>SUMIFS('CBG Plants'!N:N,'CBG Plants'!F:F,D470,'CBG Plants'!L:L,"Completed")
+SUMIFS('CBG Plants'!N:N,'CBG Plants'!F:F,D470,'CBG Plants'!L:L,"Functional")+SUMIFS('CBG Plants'!N:N,'CBG Plants'!F:F,D470,'CBG Plants'!L:L,"Under Construction")+SUMIFS('CBG Plants'!N:N,'CBG Plants'!F:F,D470,'CBG Plants'!L:L,"Yet to start construction")</f>
        <v>0</v>
      </c>
      <c r="G470" s="62">
        <f>COUNTIFS('CBG Plants'!F:F,D470,'CBG Plants'!L:L,"Completed")
+COUNTIFS('CBG Plants'!F:F,D470,'CBG Plants'!L:L,"Functional")</f>
        <v>0</v>
      </c>
      <c r="H470" s="62">
        <f>COUNTIFS('CBG Plants'!F:F,D470,'CBG Plants'!L:L,"Under Construction")</f>
        <v>0</v>
      </c>
      <c r="I470" s="62">
        <f>COUNTIFS('CBG Plants'!F:F,D470,'CBG Plants'!L:L,"Yet to start construction")</f>
        <v>0</v>
      </c>
      <c r="M470" s="72">
        <f t="shared" si="14"/>
        <v>3.36</v>
      </c>
      <c r="N470" s="72">
        <f t="shared" si="15"/>
        <v>3.36</v>
      </c>
      <c r="O470" s="72">
        <v>0</v>
      </c>
      <c r="P470" s="72">
        <v>3.36</v>
      </c>
      <c r="Q470" s="72">
        <v>0</v>
      </c>
      <c r="R470" s="62">
        <f>IFERROR(U470-F470,"")</f>
        <v>0.87285809999999997</v>
      </c>
      <c r="S470" s="72">
        <f>IFERROR(T470*Assumptions!$C$4,"")</f>
        <v>27.5</v>
      </c>
      <c r="T470" s="72">
        <v>11</v>
      </c>
      <c r="U470" s="62">
        <f>IFERROR(S470*Assumptions!$C$5,"")+IFERROR(V470*Assumptions!$C$8*Assumptions!$C$5,"")</f>
        <v>0.87285809999999997</v>
      </c>
      <c r="V470" s="72">
        <v>4762</v>
      </c>
      <c r="W470" s="72">
        <f>IFERROR(ROUND(T470*(1+Assumptions!$C$7)^5,0),"")</f>
        <v>34</v>
      </c>
      <c r="X470" s="62">
        <f>IFERROR(ROUND(W470*Assumptions!$C$4*Assumptions!$C$6,4),"")+IFERROR(ROUND(Y470*Assumptions!$C$8*Assumptions!$C$6,4),"") - F470</f>
        <v>4.4934000000000003</v>
      </c>
      <c r="Y470" s="62">
        <f>IFERROR(ROUND(V470*(1+Assumptions!$C$7)^5,0),"")</f>
        <v>14532</v>
      </c>
      <c r="Z470" t="s">
        <v>164</v>
      </c>
      <c r="AA470" t="s">
        <v>186</v>
      </c>
      <c r="AB470" s="72">
        <v>3.7</v>
      </c>
      <c r="AC470" s="72">
        <v>16</v>
      </c>
      <c r="AD470">
        <v>0</v>
      </c>
      <c r="AE470" s="99" t="str">
        <f>IF(R470="","",IF(R470&gt;=Control!$D$4,"Y","N"))</f>
        <v>N</v>
      </c>
      <c r="AF470" s="99" t="str">
        <f>IF(S470="","",IF(M470&gt;=Control!$D$5,"Y","N"))</f>
        <v>N</v>
      </c>
      <c r="AG470" s="99" t="str">
        <f>IF(T470="","",IF(AB470&lt;=Control!$D$10,"Y","N"))</f>
        <v>Y</v>
      </c>
      <c r="AI470" s="110" t="str">
        <f>IF(X470="","",IF(X470&gt;=Control!$D$9,"Y","N"))</f>
        <v>N</v>
      </c>
      <c r="AK470" s="40" t="str">
        <f>IFERROR(INDEX(Assumptions!$D$92:$D$115,MATCH(C470,Assumptions!$B$92:$B$115,0)),"Low")</f>
        <v>Low</v>
      </c>
    </row>
    <row r="471" spans="2:37" x14ac:dyDescent="0.2">
      <c r="B471">
        <v>468</v>
      </c>
      <c r="C471" t="s">
        <v>185</v>
      </c>
      <c r="D471" t="s">
        <v>2324</v>
      </c>
      <c r="E471" s="62">
        <f>SUM(G471:I471)</f>
        <v>0</v>
      </c>
      <c r="F471" s="71">
        <f>SUMIFS('CBG Plants'!N:N,'CBG Plants'!F:F,D471,'CBG Plants'!L:L,"Completed")
+SUMIFS('CBG Plants'!N:N,'CBG Plants'!F:F,D471,'CBG Plants'!L:L,"Functional")+SUMIFS('CBG Plants'!N:N,'CBG Plants'!F:F,D471,'CBG Plants'!L:L,"Under Construction")+SUMIFS('CBG Plants'!N:N,'CBG Plants'!F:F,D471,'CBG Plants'!L:L,"Yet to start construction")</f>
        <v>0</v>
      </c>
      <c r="G471" s="62">
        <f>COUNTIFS('CBG Plants'!F:F,D471,'CBG Plants'!L:L,"Completed")
+COUNTIFS('CBG Plants'!F:F,D471,'CBG Plants'!L:L,"Functional")</f>
        <v>0</v>
      </c>
      <c r="H471" s="62">
        <f>COUNTIFS('CBG Plants'!F:F,D471,'CBG Plants'!L:L,"Under Construction")</f>
        <v>0</v>
      </c>
      <c r="I471" s="62">
        <f>COUNTIFS('CBG Plants'!F:F,D471,'CBG Plants'!L:L,"Yet to start construction")</f>
        <v>0</v>
      </c>
      <c r="M471" s="72">
        <f t="shared" si="14"/>
        <v>1.68</v>
      </c>
      <c r="N471" s="72">
        <f t="shared" si="15"/>
        <v>1.68</v>
      </c>
      <c r="O471" s="72">
        <v>0</v>
      </c>
      <c r="P471" s="72">
        <v>1.68</v>
      </c>
      <c r="Q471" s="72">
        <v>0</v>
      </c>
      <c r="R471" s="62">
        <f>IFERROR(U471-F471,"")</f>
        <v>0.87285809999999997</v>
      </c>
      <c r="S471" s="72">
        <f>IFERROR(T471*Assumptions!$C$4,"")</f>
        <v>27.5</v>
      </c>
      <c r="T471" s="72">
        <v>11</v>
      </c>
      <c r="U471" s="62">
        <f>IFERROR(S471*Assumptions!$C$5,"")+IFERROR(V471*Assumptions!$C$8*Assumptions!$C$5,"")</f>
        <v>0.87285809999999997</v>
      </c>
      <c r="V471" s="72">
        <v>4762</v>
      </c>
      <c r="W471" s="72">
        <f>IFERROR(ROUND(T471*(1+Assumptions!$C$7)^5,0),"")</f>
        <v>34</v>
      </c>
      <c r="X471" s="62">
        <f>IFERROR(ROUND(W471*Assumptions!$C$4*Assumptions!$C$6,4),"")+IFERROR(ROUND(Y471*Assumptions!$C$8*Assumptions!$C$6,4),"") - F471</f>
        <v>4.4934000000000003</v>
      </c>
      <c r="Y471" s="62">
        <f>IFERROR(ROUND(V471*(1+Assumptions!$C$7)^5,0),"")</f>
        <v>14532</v>
      </c>
      <c r="Z471" t="s">
        <v>164</v>
      </c>
      <c r="AA471" t="s">
        <v>186</v>
      </c>
      <c r="AB471" s="72">
        <v>1.3</v>
      </c>
      <c r="AC471" s="72">
        <v>16</v>
      </c>
      <c r="AD471">
        <v>0</v>
      </c>
      <c r="AE471" s="99" t="str">
        <f>IF(R471="","",IF(R471&gt;=Control!$D$4,"Y","N"))</f>
        <v>N</v>
      </c>
      <c r="AF471" s="99" t="str">
        <f>IF(S471="","",IF(M471&gt;=Control!$D$5,"Y","N"))</f>
        <v>N</v>
      </c>
      <c r="AG471" s="99" t="str">
        <f>IF(T471="","",IF(AB471&lt;=Control!$D$10,"Y","N"))</f>
        <v>Y</v>
      </c>
      <c r="AI471" s="110" t="str">
        <f>IF(X471="","",IF(X471&gt;=Control!$D$9,"Y","N"))</f>
        <v>N</v>
      </c>
      <c r="AK471" s="40" t="str">
        <f>IFERROR(INDEX(Assumptions!$D$92:$D$115,MATCH(C471,Assumptions!$B$92:$B$115,0)),"Low")</f>
        <v>Low</v>
      </c>
    </row>
    <row r="472" spans="2:37" x14ac:dyDescent="0.2">
      <c r="B472">
        <v>469</v>
      </c>
      <c r="C472" t="s">
        <v>185</v>
      </c>
      <c r="D472" t="s">
        <v>2329</v>
      </c>
      <c r="E472" s="62">
        <f>SUM(G472:I472)</f>
        <v>0</v>
      </c>
      <c r="F472" s="71">
        <f>SUMIFS('CBG Plants'!N:N,'CBG Plants'!F:F,D472,'CBG Plants'!L:L,"Completed")
+SUMIFS('CBG Plants'!N:N,'CBG Plants'!F:F,D472,'CBG Plants'!L:L,"Functional")+SUMIFS('CBG Plants'!N:N,'CBG Plants'!F:F,D472,'CBG Plants'!L:L,"Under Construction")+SUMIFS('CBG Plants'!N:N,'CBG Plants'!F:F,D472,'CBG Plants'!L:L,"Yet to start construction")</f>
        <v>0</v>
      </c>
      <c r="G472" s="62">
        <f>COUNTIFS('CBG Plants'!F:F,D472,'CBG Plants'!L:L,"Completed")
+COUNTIFS('CBG Plants'!F:F,D472,'CBG Plants'!L:L,"Functional")</f>
        <v>0</v>
      </c>
      <c r="H472" s="62">
        <f>COUNTIFS('CBG Plants'!F:F,D472,'CBG Plants'!L:L,"Under Construction")</f>
        <v>0</v>
      </c>
      <c r="I472" s="62">
        <f>COUNTIFS('CBG Plants'!F:F,D472,'CBG Plants'!L:L,"Yet to start construction")</f>
        <v>0</v>
      </c>
      <c r="M472" s="72">
        <f t="shared" si="14"/>
        <v>1.26</v>
      </c>
      <c r="N472" s="72">
        <f t="shared" si="15"/>
        <v>1.26</v>
      </c>
      <c r="O472" s="72">
        <v>0</v>
      </c>
      <c r="P472" s="72">
        <v>1.26</v>
      </c>
      <c r="Q472" s="72">
        <v>0</v>
      </c>
      <c r="R472" s="62">
        <f>IFERROR(U472-F472,"")</f>
        <v>1.3886284499999999</v>
      </c>
      <c r="S472" s="72">
        <f>IFERROR(T472*Assumptions!$C$4,"")</f>
        <v>40</v>
      </c>
      <c r="T472" s="72">
        <v>16</v>
      </c>
      <c r="U472" s="62">
        <f>IFERROR(S472*Assumptions!$C$5,"")+IFERROR(V472*Assumptions!$C$8*Assumptions!$C$5,"")</f>
        <v>1.3886284499999999</v>
      </c>
      <c r="V472" s="72">
        <v>18769</v>
      </c>
      <c r="W472" s="72">
        <f>IFERROR(ROUND(T472*(1+Assumptions!$C$7)^5,0),"")</f>
        <v>49</v>
      </c>
      <c r="X472" s="62">
        <f>IFERROR(ROUND(W472*Assumptions!$C$4*Assumptions!$C$6,4),"")+IFERROR(ROUND(Y472*Assumptions!$C$8*Assumptions!$C$6,4),"") - F472</f>
        <v>7.0844000000000005</v>
      </c>
      <c r="Y472" s="62">
        <f>IFERROR(ROUND(V472*(1+Assumptions!$C$7)^5,0),"")</f>
        <v>57278</v>
      </c>
      <c r="Z472" t="s">
        <v>164</v>
      </c>
      <c r="AA472" t="s">
        <v>186</v>
      </c>
      <c r="AB472" s="72">
        <v>126</v>
      </c>
      <c r="AC472" s="72">
        <v>16</v>
      </c>
      <c r="AD472">
        <v>0</v>
      </c>
      <c r="AE472" s="99" t="str">
        <f>IF(R472="","",IF(R472&gt;=Control!$D$4,"Y","N"))</f>
        <v>N</v>
      </c>
      <c r="AF472" s="99" t="str">
        <f>IF(S472="","",IF(M472&gt;=Control!$D$5,"Y","N"))</f>
        <v>N</v>
      </c>
      <c r="AG472" s="99" t="str">
        <f>IF(T472="","",IF(AB472&lt;=Control!$D$10,"Y","N"))</f>
        <v>Y</v>
      </c>
      <c r="AI472" s="110" t="str">
        <f>IF(X472="","",IF(X472&gt;=Control!$D$9,"Y","N"))</f>
        <v>N</v>
      </c>
      <c r="AK472" s="40" t="str">
        <f>IFERROR(INDEX(Assumptions!$D$92:$D$115,MATCH(C472,Assumptions!$B$92:$B$115,0)),"Low")</f>
        <v>Low</v>
      </c>
    </row>
    <row r="473" spans="2:37" x14ac:dyDescent="0.2">
      <c r="B473">
        <v>470</v>
      </c>
      <c r="C473" t="s">
        <v>185</v>
      </c>
      <c r="D473" t="s">
        <v>2333</v>
      </c>
      <c r="E473" s="62">
        <f>SUM(G473:I473)</f>
        <v>1</v>
      </c>
      <c r="F473" s="71">
        <f>SUMIFS('CBG Plants'!N:N,'CBG Plants'!F:F,D473,'CBG Plants'!L:L,"Completed")
+SUMIFS('CBG Plants'!N:N,'CBG Plants'!F:F,D473,'CBG Plants'!L:L,"Functional")+SUMIFS('CBG Plants'!N:N,'CBG Plants'!F:F,D473,'CBG Plants'!L:L,"Under Construction")+SUMIFS('CBG Plants'!N:N,'CBG Plants'!F:F,D473,'CBG Plants'!L:L,"Yet to start construction")</f>
        <v>2</v>
      </c>
      <c r="G473" s="62">
        <f>COUNTIFS('CBG Plants'!F:F,D473,'CBG Plants'!L:L,"Completed")
+COUNTIFS('CBG Plants'!F:F,D473,'CBG Plants'!L:L,"Functional")</f>
        <v>0</v>
      </c>
      <c r="H473" s="62">
        <f>COUNTIFS('CBG Plants'!F:F,D473,'CBG Plants'!L:L,"Under Construction")</f>
        <v>1</v>
      </c>
      <c r="I473" s="62">
        <f>COUNTIFS('CBG Plants'!F:F,D473,'CBG Plants'!L:L,"Yet to start construction")</f>
        <v>0</v>
      </c>
      <c r="J473" t="s">
        <v>3187</v>
      </c>
      <c r="M473" s="72">
        <f t="shared" si="14"/>
        <v>20.16</v>
      </c>
      <c r="N473" s="72">
        <f t="shared" si="15"/>
        <v>20.16</v>
      </c>
      <c r="O473" s="72">
        <v>0</v>
      </c>
      <c r="P473" s="72">
        <v>20.16</v>
      </c>
      <c r="Q473" s="72">
        <v>0</v>
      </c>
      <c r="R473" s="62">
        <f>IFERROR(U473-F473,"")</f>
        <v>-1.4</v>
      </c>
      <c r="S473" s="72">
        <f>IFERROR(T473*Assumptions!$C$4,"")</f>
        <v>20</v>
      </c>
      <c r="T473" s="72">
        <v>8</v>
      </c>
      <c r="U473" s="62">
        <f>IFERROR(S473*Assumptions!$C$5,"")+IFERROR(V473*Assumptions!$C$8*Assumptions!$C$5,"")</f>
        <v>0.6</v>
      </c>
      <c r="V473" s="72">
        <v>0</v>
      </c>
      <c r="W473" s="72">
        <f>IFERROR(ROUND(T473*(1+Assumptions!$C$7)^5,0),"")</f>
        <v>24</v>
      </c>
      <c r="X473" s="62">
        <f>IFERROR(ROUND(W473*Assumptions!$C$4*Assumptions!$C$6,4),"")+IFERROR(ROUND(Y473*Assumptions!$C$8*Assumptions!$C$6,4),"") - F473</f>
        <v>1</v>
      </c>
      <c r="Y473" s="62">
        <f>IFERROR(ROUND(V473*(1+Assumptions!$C$7)^5,0),"")</f>
        <v>0</v>
      </c>
      <c r="Z473" t="s">
        <v>164</v>
      </c>
      <c r="AA473" t="s">
        <v>186</v>
      </c>
      <c r="AB473" s="72">
        <v>53.1</v>
      </c>
      <c r="AC473" s="72">
        <v>16</v>
      </c>
      <c r="AD473">
        <v>0</v>
      </c>
      <c r="AE473" s="99" t="str">
        <f>IF(R473="","",IF(R473&gt;=Control!$D$4,"Y","N"))</f>
        <v>N</v>
      </c>
      <c r="AF473" s="99" t="str">
        <f>IF(S473="","",IF(M473&gt;=Control!$D$5,"Y","N"))</f>
        <v>N</v>
      </c>
      <c r="AG473" s="99" t="str">
        <f>IF(T473="","",IF(AB473&lt;=Control!$D$10,"Y","N"))</f>
        <v>Y</v>
      </c>
      <c r="AI473" s="110" t="str">
        <f>IF(X473="","",IF(X473&gt;=Control!$D$9,"Y","N"))</f>
        <v>N</v>
      </c>
      <c r="AK473" s="40" t="str">
        <f>IFERROR(INDEX(Assumptions!$D$92:$D$115,MATCH(C473,Assumptions!$B$92:$B$115,0)),"Low")</f>
        <v>Low</v>
      </c>
    </row>
    <row r="474" spans="2:37" x14ac:dyDescent="0.2">
      <c r="B474">
        <v>471</v>
      </c>
      <c r="C474" t="s">
        <v>185</v>
      </c>
      <c r="D474" t="s">
        <v>2320</v>
      </c>
      <c r="E474" s="62">
        <f>SUM(G474:I474)</f>
        <v>0</v>
      </c>
      <c r="F474" s="71">
        <f>SUMIFS('CBG Plants'!N:N,'CBG Plants'!F:F,D474,'CBG Plants'!L:L,"Completed")
+SUMIFS('CBG Plants'!N:N,'CBG Plants'!F:F,D474,'CBG Plants'!L:L,"Functional")+SUMIFS('CBG Plants'!N:N,'CBG Plants'!F:F,D474,'CBG Plants'!L:L,"Under Construction")+SUMIFS('CBG Plants'!N:N,'CBG Plants'!F:F,D474,'CBG Plants'!L:L,"Yet to start construction")</f>
        <v>0</v>
      </c>
      <c r="G474" s="62">
        <f>COUNTIFS('CBG Plants'!F:F,D474,'CBG Plants'!L:L,"Completed")
+COUNTIFS('CBG Plants'!F:F,D474,'CBG Plants'!L:L,"Functional")</f>
        <v>0</v>
      </c>
      <c r="H474" s="62">
        <f>COUNTIFS('CBG Plants'!F:F,D474,'CBG Plants'!L:L,"Under Construction")</f>
        <v>0</v>
      </c>
      <c r="I474" s="62">
        <f>COUNTIFS('CBG Plants'!F:F,D474,'CBG Plants'!L:L,"Yet to start construction")</f>
        <v>0</v>
      </c>
      <c r="M474" s="72">
        <f t="shared" si="14"/>
        <v>0.84</v>
      </c>
      <c r="N474" s="72">
        <f t="shared" si="15"/>
        <v>0.84</v>
      </c>
      <c r="O474" s="72">
        <v>0</v>
      </c>
      <c r="P474" s="72">
        <v>0.84</v>
      </c>
      <c r="Q474" s="72">
        <v>0</v>
      </c>
      <c r="R474" s="62">
        <f>IFERROR(U474-F474,"")</f>
        <v>1.33171215</v>
      </c>
      <c r="S474" s="72">
        <f>IFERROR(T474*Assumptions!$C$4,"")</f>
        <v>42.5</v>
      </c>
      <c r="T474" s="72">
        <v>17</v>
      </c>
      <c r="U474" s="62">
        <f>IFERROR(S474*Assumptions!$C$5,"")+IFERROR(V474*Assumptions!$C$8*Assumptions!$C$5,"")</f>
        <v>1.33171215</v>
      </c>
      <c r="V474" s="72">
        <v>5643</v>
      </c>
      <c r="W474" s="72">
        <f>IFERROR(ROUND(T474*(1+Assumptions!$C$7)^5,0),"")</f>
        <v>52</v>
      </c>
      <c r="X474" s="62">
        <f>IFERROR(ROUND(W474*Assumptions!$C$4*Assumptions!$C$6,4),"")+IFERROR(ROUND(Y474*Assumptions!$C$8*Assumptions!$C$6,4),"") - F474</f>
        <v>6.7885</v>
      </c>
      <c r="Y474" s="62">
        <f>IFERROR(ROUND(V474*(1+Assumptions!$C$7)^5,0),"")</f>
        <v>17221</v>
      </c>
      <c r="Z474" t="s">
        <v>164</v>
      </c>
      <c r="AA474" t="s">
        <v>186</v>
      </c>
      <c r="AB474" s="72">
        <v>0.2</v>
      </c>
      <c r="AC474" s="72">
        <v>16</v>
      </c>
      <c r="AD474">
        <v>0</v>
      </c>
      <c r="AE474" s="99" t="str">
        <f>IF(R474="","",IF(R474&gt;=Control!$D$4,"Y","N"))</f>
        <v>N</v>
      </c>
      <c r="AF474" s="99" t="str">
        <f>IF(S474="","",IF(M474&gt;=Control!$D$5,"Y","N"))</f>
        <v>N</v>
      </c>
      <c r="AG474" s="99" t="str">
        <f>IF(T474="","",IF(AB474&lt;=Control!$D$10,"Y","N"))</f>
        <v>Y</v>
      </c>
      <c r="AI474" s="110" t="str">
        <f>IF(X474="","",IF(X474&gt;=Control!$D$9,"Y","N"))</f>
        <v>N</v>
      </c>
      <c r="AK474" s="40" t="str">
        <f>IFERROR(INDEX(Assumptions!$D$92:$D$115,MATCH(C474,Assumptions!$B$92:$B$115,0)),"Low")</f>
        <v>Low</v>
      </c>
    </row>
    <row r="475" spans="2:37" x14ac:dyDescent="0.2">
      <c r="B475">
        <v>472</v>
      </c>
      <c r="C475" t="s">
        <v>185</v>
      </c>
      <c r="D475" t="s">
        <v>2322</v>
      </c>
      <c r="E475" s="62">
        <f>SUM(G475:I475)</f>
        <v>0</v>
      </c>
      <c r="F475" s="71">
        <f>SUMIFS('CBG Plants'!N:N,'CBG Plants'!F:F,D475,'CBG Plants'!L:L,"Completed")
+SUMIFS('CBG Plants'!N:N,'CBG Plants'!F:F,D475,'CBG Plants'!L:L,"Functional")+SUMIFS('CBG Plants'!N:N,'CBG Plants'!F:F,D475,'CBG Plants'!L:L,"Under Construction")+SUMIFS('CBG Plants'!N:N,'CBG Plants'!F:F,D475,'CBG Plants'!L:L,"Yet to start construction")</f>
        <v>0</v>
      </c>
      <c r="G475" s="62">
        <f>COUNTIFS('CBG Plants'!F:F,D475,'CBG Plants'!L:L,"Completed")
+COUNTIFS('CBG Plants'!F:F,D475,'CBG Plants'!L:L,"Functional")</f>
        <v>0</v>
      </c>
      <c r="H475" s="62">
        <f>COUNTIFS('CBG Plants'!F:F,D475,'CBG Plants'!L:L,"Under Construction")</f>
        <v>0</v>
      </c>
      <c r="I475" s="62">
        <f>COUNTIFS('CBG Plants'!F:F,D475,'CBG Plants'!L:L,"Yet to start construction")</f>
        <v>0</v>
      </c>
      <c r="J475" t="s">
        <v>3185</v>
      </c>
      <c r="M475" s="72">
        <f t="shared" si="14"/>
        <v>12.18</v>
      </c>
      <c r="N475" s="72">
        <f t="shared" si="15"/>
        <v>12.18</v>
      </c>
      <c r="O475" s="72">
        <v>0</v>
      </c>
      <c r="P475" s="72">
        <v>12.18</v>
      </c>
      <c r="Q475" s="72">
        <v>0</v>
      </c>
      <c r="R475" s="62">
        <f>IFERROR(U475-F475,"")</f>
        <v>2.7559615499999999</v>
      </c>
      <c r="S475" s="72">
        <f>IFERROR(T475*Assumptions!$C$4,"")</f>
        <v>87.5</v>
      </c>
      <c r="T475" s="72">
        <v>35</v>
      </c>
      <c r="U475" s="62">
        <f>IFERROR(S475*Assumptions!$C$5,"")+IFERROR(V475*Assumptions!$C$8*Assumptions!$C$5,"")</f>
        <v>2.7559615499999999</v>
      </c>
      <c r="V475" s="72">
        <v>13031</v>
      </c>
      <c r="W475" s="72">
        <f>IFERROR(ROUND(T475*(1+Assumptions!$C$7)^5,0),"")</f>
        <v>107</v>
      </c>
      <c r="X475" s="62">
        <f>IFERROR(ROUND(W475*Assumptions!$C$4*Assumptions!$C$6,4),"")+IFERROR(ROUND(Y475*Assumptions!$C$8*Assumptions!$C$6,4),"") - F475</f>
        <v>14.0411</v>
      </c>
      <c r="Y475" s="62">
        <f>IFERROR(ROUND(V475*(1+Assumptions!$C$7)^5,0),"")</f>
        <v>39767</v>
      </c>
      <c r="Z475" t="s">
        <v>164</v>
      </c>
      <c r="AA475" t="s">
        <v>186</v>
      </c>
      <c r="AB475" s="72">
        <v>7</v>
      </c>
      <c r="AC475" s="72">
        <v>16</v>
      </c>
      <c r="AD475">
        <v>0</v>
      </c>
      <c r="AE475" s="99" t="str">
        <f>IF(R475="","",IF(R475&gt;=Control!$D$4,"Y","N"))</f>
        <v>N</v>
      </c>
      <c r="AF475" s="99" t="str">
        <f>IF(S475="","",IF(M475&gt;=Control!$D$5,"Y","N"))</f>
        <v>N</v>
      </c>
      <c r="AG475" s="99" t="str">
        <f>IF(T475="","",IF(AB475&lt;=Control!$D$10,"Y","N"))</f>
        <v>Y</v>
      </c>
      <c r="AI475" s="110" t="str">
        <f>IF(X475="","",IF(X475&gt;=Control!$D$9,"Y","N"))</f>
        <v>Y</v>
      </c>
      <c r="AK475" s="40" t="str">
        <f>IFERROR(INDEX(Assumptions!$D$92:$D$115,MATCH(C475,Assumptions!$B$92:$B$115,0)),"Low")</f>
        <v>Low</v>
      </c>
    </row>
    <row r="476" spans="2:37" x14ac:dyDescent="0.2">
      <c r="B476">
        <v>473</v>
      </c>
      <c r="C476" t="s">
        <v>185</v>
      </c>
      <c r="D476" t="s">
        <v>2325</v>
      </c>
      <c r="E476" s="62">
        <f>SUM(G476:I476)</f>
        <v>1</v>
      </c>
      <c r="F476" s="71">
        <f>SUMIFS('CBG Plants'!N:N,'CBG Plants'!F:F,D476,'CBG Plants'!L:L,"Completed")
+SUMIFS('CBG Plants'!N:N,'CBG Plants'!F:F,D476,'CBG Plants'!L:L,"Functional")+SUMIFS('CBG Plants'!N:N,'CBG Plants'!F:F,D476,'CBG Plants'!L:L,"Under Construction")+SUMIFS('CBG Plants'!N:N,'CBG Plants'!F:F,D476,'CBG Plants'!L:L,"Yet to start construction")</f>
        <v>5.2</v>
      </c>
      <c r="G476" s="62">
        <f>COUNTIFS('CBG Plants'!F:F,D476,'CBG Plants'!L:L,"Completed")
+COUNTIFS('CBG Plants'!F:F,D476,'CBG Plants'!L:L,"Functional")</f>
        <v>0</v>
      </c>
      <c r="H476" s="62">
        <f>COUNTIFS('CBG Plants'!F:F,D476,'CBG Plants'!L:L,"Under Construction")</f>
        <v>1</v>
      </c>
      <c r="I476" s="62">
        <f>COUNTIFS('CBG Plants'!F:F,D476,'CBG Plants'!L:L,"Yet to start construction")</f>
        <v>0</v>
      </c>
      <c r="J476" t="s">
        <v>3188</v>
      </c>
      <c r="M476" s="72">
        <f t="shared" si="14"/>
        <v>87.36</v>
      </c>
      <c r="N476" s="72">
        <f t="shared" si="15"/>
        <v>87.36</v>
      </c>
      <c r="O476" s="72">
        <v>0</v>
      </c>
      <c r="P476" s="72">
        <v>87.36</v>
      </c>
      <c r="Q476" s="72">
        <v>0</v>
      </c>
      <c r="R476" s="62">
        <f>IFERROR(U476-F476,"")</f>
        <v>-2.7593245000000004</v>
      </c>
      <c r="S476" s="72">
        <f>IFERROR(T476*Assumptions!$C$4,"")</f>
        <v>77.5</v>
      </c>
      <c r="T476" s="72">
        <v>31</v>
      </c>
      <c r="U476" s="62">
        <f>IFERROR(S476*Assumptions!$C$5,"")+IFERROR(V476*Assumptions!$C$8*Assumptions!$C$5,"")</f>
        <v>2.4406754999999998</v>
      </c>
      <c r="V476" s="72">
        <v>11510</v>
      </c>
      <c r="W476" s="72">
        <f>IFERROR(ROUND(T476*(1+Assumptions!$C$7)^5,0),"")</f>
        <v>95</v>
      </c>
      <c r="X476" s="62">
        <f>IFERROR(ROUND(W476*Assumptions!$C$4*Assumptions!$C$6,4),"")+IFERROR(ROUND(Y476*Assumptions!$C$8*Assumptions!$C$6,4),"") - F476</f>
        <v>7.2633999999999999</v>
      </c>
      <c r="Y476" s="62">
        <f>IFERROR(ROUND(V476*(1+Assumptions!$C$7)^5,0),"")</f>
        <v>35126</v>
      </c>
      <c r="Z476" t="s">
        <v>164</v>
      </c>
      <c r="AA476" t="s">
        <v>186</v>
      </c>
      <c r="AB476" s="72">
        <v>1.1000000000000001</v>
      </c>
      <c r="AC476" s="72">
        <v>16</v>
      </c>
      <c r="AD476">
        <v>0</v>
      </c>
      <c r="AE476" s="99" t="str">
        <f>IF(R476="","",IF(R476&gt;=Control!$D$4,"Y","N"))</f>
        <v>N</v>
      </c>
      <c r="AF476" s="99" t="str">
        <f>IF(S476="","",IF(M476&gt;=Control!$D$5,"Y","N"))</f>
        <v>Y</v>
      </c>
      <c r="AG476" s="99" t="str">
        <f>IF(T476="","",IF(AB476&lt;=Control!$D$10,"Y","N"))</f>
        <v>Y</v>
      </c>
      <c r="AI476" s="110" t="str">
        <f>IF(X476="","",IF(X476&gt;=Control!$D$9,"Y","N"))</f>
        <v>N</v>
      </c>
      <c r="AK476" s="40" t="str">
        <f>IFERROR(INDEX(Assumptions!$D$92:$D$115,MATCH(C476,Assumptions!$B$92:$B$115,0)),"Low")</f>
        <v>Low</v>
      </c>
    </row>
    <row r="477" spans="2:37" x14ac:dyDescent="0.2">
      <c r="B477">
        <v>474</v>
      </c>
      <c r="C477" t="s">
        <v>185</v>
      </c>
      <c r="D477" t="s">
        <v>2334</v>
      </c>
      <c r="E477" s="62">
        <f>SUM(G477:I477)</f>
        <v>0</v>
      </c>
      <c r="F477" s="71">
        <f>SUMIFS('CBG Plants'!N:N,'CBG Plants'!F:F,D477,'CBG Plants'!L:L,"Completed")
+SUMIFS('CBG Plants'!N:N,'CBG Plants'!F:F,D477,'CBG Plants'!L:L,"Functional")+SUMIFS('CBG Plants'!N:N,'CBG Plants'!F:F,D477,'CBG Plants'!L:L,"Under Construction")+SUMIFS('CBG Plants'!N:N,'CBG Plants'!F:F,D477,'CBG Plants'!L:L,"Yet to start construction")</f>
        <v>0</v>
      </c>
      <c r="G477" s="62">
        <f>COUNTIFS('CBG Plants'!F:F,D477,'CBG Plants'!L:L,"Completed")
+COUNTIFS('CBG Plants'!F:F,D477,'CBG Plants'!L:L,"Functional")</f>
        <v>0</v>
      </c>
      <c r="H477" s="62">
        <f>COUNTIFS('CBG Plants'!F:F,D477,'CBG Plants'!L:L,"Under Construction")</f>
        <v>0</v>
      </c>
      <c r="I477" s="62">
        <f>COUNTIFS('CBG Plants'!F:F,D477,'CBG Plants'!L:L,"Yet to start construction")</f>
        <v>0</v>
      </c>
      <c r="M477" s="72">
        <f t="shared" si="14"/>
        <v>3.36</v>
      </c>
      <c r="N477" s="72">
        <f t="shared" si="15"/>
        <v>3.36</v>
      </c>
      <c r="O477" s="72">
        <v>0</v>
      </c>
      <c r="P477" s="72">
        <v>3.36</v>
      </c>
      <c r="Q477" s="72">
        <v>0</v>
      </c>
      <c r="R477" s="62">
        <f>IFERROR(U477-F477,"")</f>
        <v>0.6</v>
      </c>
      <c r="S477" s="72">
        <f>IFERROR(T477*Assumptions!$C$4,"")</f>
        <v>20</v>
      </c>
      <c r="T477" s="72">
        <v>8</v>
      </c>
      <c r="U477" s="62">
        <f>IFERROR(S477*Assumptions!$C$5,"")+IFERROR(V477*Assumptions!$C$8*Assumptions!$C$5,"")</f>
        <v>0.6</v>
      </c>
      <c r="V477" s="72">
        <v>0</v>
      </c>
      <c r="W477" s="72">
        <f>IFERROR(ROUND(T477*(1+Assumptions!$C$7)^5,0),"")</f>
        <v>24</v>
      </c>
      <c r="X477" s="62">
        <f>IFERROR(ROUND(W477*Assumptions!$C$4*Assumptions!$C$6,4),"")+IFERROR(ROUND(Y477*Assumptions!$C$8*Assumptions!$C$6,4),"") - F477</f>
        <v>3</v>
      </c>
      <c r="Y477" s="62">
        <f>IFERROR(ROUND(V477*(1+Assumptions!$C$7)^5,0),"")</f>
        <v>0</v>
      </c>
      <c r="Z477" t="s">
        <v>164</v>
      </c>
      <c r="AA477" t="s">
        <v>186</v>
      </c>
      <c r="AB477" s="72">
        <v>101.7</v>
      </c>
      <c r="AC477" s="72">
        <v>16</v>
      </c>
      <c r="AD477">
        <v>0</v>
      </c>
      <c r="AE477" s="99" t="str">
        <f>IF(R477="","",IF(R477&gt;=Control!$D$4,"Y","N"))</f>
        <v>N</v>
      </c>
      <c r="AF477" s="99" t="str">
        <f>IF(S477="","",IF(M477&gt;=Control!$D$5,"Y","N"))</f>
        <v>N</v>
      </c>
      <c r="AG477" s="99" t="str">
        <f>IF(T477="","",IF(AB477&lt;=Control!$D$10,"Y","N"))</f>
        <v>Y</v>
      </c>
      <c r="AI477" s="110" t="str">
        <f>IF(X477="","",IF(X477&gt;=Control!$D$9,"Y","N"))</f>
        <v>N</v>
      </c>
      <c r="AK477" s="40" t="str">
        <f>IFERROR(INDEX(Assumptions!$D$92:$D$115,MATCH(C477,Assumptions!$B$92:$B$115,0)),"Low")</f>
        <v>Low</v>
      </c>
    </row>
    <row r="478" spans="2:37" x14ac:dyDescent="0.2">
      <c r="B478">
        <v>475</v>
      </c>
      <c r="C478" t="s">
        <v>185</v>
      </c>
      <c r="D478" t="s">
        <v>2330</v>
      </c>
      <c r="E478" s="62">
        <f>SUM(G478:I478)</f>
        <v>0</v>
      </c>
      <c r="F478" s="71">
        <f>SUMIFS('CBG Plants'!N:N,'CBG Plants'!F:F,D478,'CBG Plants'!L:L,"Completed")
+SUMIFS('CBG Plants'!N:N,'CBG Plants'!F:F,D478,'CBG Plants'!L:L,"Functional")+SUMIFS('CBG Plants'!N:N,'CBG Plants'!F:F,D478,'CBG Plants'!L:L,"Under Construction")+SUMIFS('CBG Plants'!N:N,'CBG Plants'!F:F,D478,'CBG Plants'!L:L,"Yet to start construction")</f>
        <v>0</v>
      </c>
      <c r="G478" s="62">
        <f>COUNTIFS('CBG Plants'!F:F,D478,'CBG Plants'!L:L,"Completed")
+COUNTIFS('CBG Plants'!F:F,D478,'CBG Plants'!L:L,"Functional")</f>
        <v>0</v>
      </c>
      <c r="H478" s="62">
        <f>COUNTIFS('CBG Plants'!F:F,D478,'CBG Plants'!L:L,"Under Construction")</f>
        <v>0</v>
      </c>
      <c r="I478" s="62">
        <f>COUNTIFS('CBG Plants'!F:F,D478,'CBG Plants'!L:L,"Yet to start construction")</f>
        <v>0</v>
      </c>
      <c r="M478" s="72">
        <f t="shared" si="14"/>
        <v>1.26</v>
      </c>
      <c r="N478" s="72">
        <f t="shared" si="15"/>
        <v>1.26</v>
      </c>
      <c r="O478" s="72">
        <v>0</v>
      </c>
      <c r="P478" s="72">
        <v>1.26</v>
      </c>
      <c r="Q478" s="72">
        <v>0</v>
      </c>
      <c r="R478" s="62">
        <f>IFERROR(U478-F478,"")</f>
        <v>1.3886284499999999</v>
      </c>
      <c r="S478" s="72">
        <f>IFERROR(T478*Assumptions!$C$4,"")</f>
        <v>40</v>
      </c>
      <c r="T478" s="72">
        <v>16</v>
      </c>
      <c r="U478" s="62">
        <f>IFERROR(S478*Assumptions!$C$5,"")+IFERROR(V478*Assumptions!$C$8*Assumptions!$C$5,"")</f>
        <v>1.3886284499999999</v>
      </c>
      <c r="V478" s="72">
        <v>18769</v>
      </c>
      <c r="W478" s="72">
        <f>IFERROR(ROUND(T478*(1+Assumptions!$C$7)^5,0),"")</f>
        <v>49</v>
      </c>
      <c r="X478" s="62">
        <f>IFERROR(ROUND(W478*Assumptions!$C$4*Assumptions!$C$6,4),"")+IFERROR(ROUND(Y478*Assumptions!$C$8*Assumptions!$C$6,4),"") - F478</f>
        <v>7.0844000000000005</v>
      </c>
      <c r="Y478" s="62">
        <f>IFERROR(ROUND(V478*(1+Assumptions!$C$7)^5,0),"")</f>
        <v>57278</v>
      </c>
      <c r="Z478" t="s">
        <v>164</v>
      </c>
      <c r="AA478" t="s">
        <v>186</v>
      </c>
      <c r="AB478" s="72">
        <v>167.5</v>
      </c>
      <c r="AC478" s="72">
        <v>16</v>
      </c>
      <c r="AD478">
        <v>0</v>
      </c>
      <c r="AE478" s="99" t="str">
        <f>IF(R478="","",IF(R478&gt;=Control!$D$4,"Y","N"))</f>
        <v>N</v>
      </c>
      <c r="AF478" s="99" t="str">
        <f>IF(S478="","",IF(M478&gt;=Control!$D$5,"Y","N"))</f>
        <v>N</v>
      </c>
      <c r="AG478" s="99" t="str">
        <f>IF(T478="","",IF(AB478&lt;=Control!$D$10,"Y","N"))</f>
        <v>Y</v>
      </c>
      <c r="AI478" s="110" t="str">
        <f>IF(X478="","",IF(X478&gt;=Control!$D$9,"Y","N"))</f>
        <v>N</v>
      </c>
      <c r="AK478" s="40" t="str">
        <f>IFERROR(INDEX(Assumptions!$D$92:$D$115,MATCH(C478,Assumptions!$B$92:$B$115,0)),"Low")</f>
        <v>Low</v>
      </c>
    </row>
    <row r="479" spans="2:37" x14ac:dyDescent="0.2">
      <c r="B479">
        <v>476</v>
      </c>
      <c r="C479" t="s">
        <v>185</v>
      </c>
      <c r="D479" t="s">
        <v>2326</v>
      </c>
      <c r="E479" s="62">
        <f>SUM(G479:I479)</f>
        <v>1</v>
      </c>
      <c r="F479" s="71">
        <f>SUMIFS('CBG Plants'!N:N,'CBG Plants'!F:F,D479,'CBG Plants'!L:L,"Completed")
+SUMIFS('CBG Plants'!N:N,'CBG Plants'!F:F,D479,'CBG Plants'!L:L,"Functional")+SUMIFS('CBG Plants'!N:N,'CBG Plants'!F:F,D479,'CBG Plants'!L:L,"Under Construction")+SUMIFS('CBG Plants'!N:N,'CBG Plants'!F:F,D479,'CBG Plants'!L:L,"Yet to start construction")</f>
        <v>12</v>
      </c>
      <c r="G479" s="62">
        <f>COUNTIFS('CBG Plants'!F:F,D479,'CBG Plants'!L:L,"Completed")
+COUNTIFS('CBG Plants'!F:F,D479,'CBG Plants'!L:L,"Functional")</f>
        <v>0</v>
      </c>
      <c r="H479" s="62">
        <f>COUNTIFS('CBG Plants'!F:F,D479,'CBG Plants'!L:L,"Under Construction")</f>
        <v>0</v>
      </c>
      <c r="I479" s="62">
        <f>COUNTIFS('CBG Plants'!F:F,D479,'CBG Plants'!L:L,"Yet to start construction")</f>
        <v>1</v>
      </c>
      <c r="J479" t="s">
        <v>3189</v>
      </c>
      <c r="M479" s="72">
        <f t="shared" si="14"/>
        <v>30.66</v>
      </c>
      <c r="N479" s="72">
        <f t="shared" si="15"/>
        <v>30.66</v>
      </c>
      <c r="O479" s="72">
        <v>0</v>
      </c>
      <c r="P479" s="72">
        <v>30.66</v>
      </c>
      <c r="Q479" s="72">
        <v>0</v>
      </c>
      <c r="R479" s="62">
        <f>IFERROR(U479-F479,"")</f>
        <v>-9.5593245000000007</v>
      </c>
      <c r="S479" s="72">
        <f>IFERROR(T479*Assumptions!$C$4,"")</f>
        <v>77.5</v>
      </c>
      <c r="T479" s="72">
        <v>31</v>
      </c>
      <c r="U479" s="62">
        <f>IFERROR(S479*Assumptions!$C$5,"")+IFERROR(V479*Assumptions!$C$8*Assumptions!$C$5,"")</f>
        <v>2.4406754999999998</v>
      </c>
      <c r="V479" s="72">
        <v>11510</v>
      </c>
      <c r="W479" s="72">
        <f>IFERROR(ROUND(T479*(1+Assumptions!$C$7)^5,0),"")</f>
        <v>95</v>
      </c>
      <c r="X479" s="62">
        <f>IFERROR(ROUND(W479*Assumptions!$C$4*Assumptions!$C$6,4),"")+IFERROR(ROUND(Y479*Assumptions!$C$8*Assumptions!$C$6,4),"") - F479</f>
        <v>0.46340000000000003</v>
      </c>
      <c r="Y479" s="62">
        <f>IFERROR(ROUND(V479*(1+Assumptions!$C$7)^5,0),"")</f>
        <v>35126</v>
      </c>
      <c r="Z479" t="s">
        <v>164</v>
      </c>
      <c r="AA479" t="s">
        <v>186</v>
      </c>
      <c r="AB479" s="72">
        <v>10.4</v>
      </c>
      <c r="AC479" s="72">
        <v>16</v>
      </c>
      <c r="AD479">
        <v>0</v>
      </c>
      <c r="AE479" s="99" t="str">
        <f>IF(R479="","",IF(R479&gt;=Control!$D$4,"Y","N"))</f>
        <v>N</v>
      </c>
      <c r="AF479" s="99" t="str">
        <f>IF(S479="","",IF(M479&gt;=Control!$D$5,"Y","N"))</f>
        <v>N</v>
      </c>
      <c r="AG479" s="99" t="str">
        <f>IF(T479="","",IF(AB479&lt;=Control!$D$10,"Y","N"))</f>
        <v>Y</v>
      </c>
      <c r="AI479" s="110" t="str">
        <f>IF(X479="","",IF(X479&gt;=Control!$D$9,"Y","N"))</f>
        <v>N</v>
      </c>
      <c r="AK479" s="40" t="str">
        <f>IFERROR(INDEX(Assumptions!$D$92:$D$115,MATCH(C479,Assumptions!$B$92:$B$115,0)),"Low")</f>
        <v>Low</v>
      </c>
    </row>
    <row r="480" spans="2:37" x14ac:dyDescent="0.2">
      <c r="B480">
        <v>477</v>
      </c>
      <c r="C480" t="s">
        <v>185</v>
      </c>
      <c r="D480" t="s">
        <v>2321</v>
      </c>
      <c r="E480" s="62">
        <f>SUM(G480:I480)</f>
        <v>0</v>
      </c>
      <c r="F480" s="71">
        <f>SUMIFS('CBG Plants'!N:N,'CBG Plants'!F:F,D480,'CBG Plants'!L:L,"Completed")
+SUMIFS('CBG Plants'!N:N,'CBG Plants'!F:F,D480,'CBG Plants'!L:L,"Functional")+SUMIFS('CBG Plants'!N:N,'CBG Plants'!F:F,D480,'CBG Plants'!L:L,"Under Construction")+SUMIFS('CBG Plants'!N:N,'CBG Plants'!F:F,D480,'CBG Plants'!L:L,"Yet to start construction")</f>
        <v>0</v>
      </c>
      <c r="G480" s="62">
        <f>COUNTIFS('CBG Plants'!F:F,D480,'CBG Plants'!L:L,"Completed")
+COUNTIFS('CBG Plants'!F:F,D480,'CBG Plants'!L:L,"Functional")</f>
        <v>0</v>
      </c>
      <c r="H480" s="62">
        <f>COUNTIFS('CBG Plants'!F:F,D480,'CBG Plants'!L:L,"Under Construction")</f>
        <v>0</v>
      </c>
      <c r="I480" s="62">
        <f>COUNTIFS('CBG Plants'!F:F,D480,'CBG Plants'!L:L,"Yet to start construction")</f>
        <v>0</v>
      </c>
      <c r="M480" s="72">
        <f t="shared" si="14"/>
        <v>9.24</v>
      </c>
      <c r="N480" s="72">
        <f t="shared" si="15"/>
        <v>9.24</v>
      </c>
      <c r="O480" s="72">
        <v>0</v>
      </c>
      <c r="P480" s="72">
        <v>9.24</v>
      </c>
      <c r="Q480" s="72">
        <v>0</v>
      </c>
      <c r="R480" s="62">
        <f>IFERROR(U480-F480,"")</f>
        <v>1.33171215</v>
      </c>
      <c r="S480" s="72">
        <f>IFERROR(T480*Assumptions!$C$4,"")</f>
        <v>42.5</v>
      </c>
      <c r="T480" s="72">
        <v>17</v>
      </c>
      <c r="U480" s="62">
        <f>IFERROR(S480*Assumptions!$C$5,"")+IFERROR(V480*Assumptions!$C$8*Assumptions!$C$5,"")</f>
        <v>1.33171215</v>
      </c>
      <c r="V480" s="72">
        <v>5643</v>
      </c>
      <c r="W480" s="72">
        <f>IFERROR(ROUND(T480*(1+Assumptions!$C$7)^5,0),"")</f>
        <v>52</v>
      </c>
      <c r="X480" s="62">
        <f>IFERROR(ROUND(W480*Assumptions!$C$4*Assumptions!$C$6,4),"")+IFERROR(ROUND(Y480*Assumptions!$C$8*Assumptions!$C$6,4),"") - F480</f>
        <v>6.7885</v>
      </c>
      <c r="Y480" s="62">
        <f>IFERROR(ROUND(V480*(1+Assumptions!$C$7)^5,0),"")</f>
        <v>17221</v>
      </c>
      <c r="Z480" t="s">
        <v>164</v>
      </c>
      <c r="AA480" t="s">
        <v>186</v>
      </c>
      <c r="AB480" s="72">
        <v>37.799999999999997</v>
      </c>
      <c r="AC480" s="72">
        <v>16</v>
      </c>
      <c r="AD480">
        <v>0</v>
      </c>
      <c r="AE480" s="99" t="str">
        <f>IF(R480="","",IF(R480&gt;=Control!$D$4,"Y","N"))</f>
        <v>N</v>
      </c>
      <c r="AF480" s="99" t="str">
        <f>IF(S480="","",IF(M480&gt;=Control!$D$5,"Y","N"))</f>
        <v>N</v>
      </c>
      <c r="AG480" s="99" t="str">
        <f>IF(T480="","",IF(AB480&lt;=Control!$D$10,"Y","N"))</f>
        <v>Y</v>
      </c>
      <c r="AI480" s="110" t="str">
        <f>IF(X480="","",IF(X480&gt;=Control!$D$9,"Y","N"))</f>
        <v>N</v>
      </c>
      <c r="AK480" s="40" t="str">
        <f>IFERROR(INDEX(Assumptions!$D$92:$D$115,MATCH(C480,Assumptions!$B$92:$B$115,0)),"Low")</f>
        <v>Low</v>
      </c>
    </row>
    <row r="481" spans="2:37" x14ac:dyDescent="0.2">
      <c r="B481">
        <v>478</v>
      </c>
      <c r="C481" t="s">
        <v>187</v>
      </c>
      <c r="D481" t="s">
        <v>2362</v>
      </c>
      <c r="E481" s="62">
        <f>SUM(G481:I481)</f>
        <v>0</v>
      </c>
      <c r="F481" s="71">
        <f>SUMIFS('CBG Plants'!N:N,'CBG Plants'!F:F,D481,'CBG Plants'!L:L,"Completed")
+SUMIFS('CBG Plants'!N:N,'CBG Plants'!F:F,D481,'CBG Plants'!L:L,"Functional")+SUMIFS('CBG Plants'!N:N,'CBG Plants'!F:F,D481,'CBG Plants'!L:L,"Under Construction")+SUMIFS('CBG Plants'!N:N,'CBG Plants'!F:F,D481,'CBG Plants'!L:L,"Yet to start construction")</f>
        <v>0</v>
      </c>
      <c r="G481" s="62">
        <f>COUNTIFS('CBG Plants'!F:F,D481,'CBG Plants'!L:L,"Completed")
+COUNTIFS('CBG Plants'!F:F,D481,'CBG Plants'!L:L,"Functional")</f>
        <v>0</v>
      </c>
      <c r="H481" s="62">
        <f>COUNTIFS('CBG Plants'!F:F,D481,'CBG Plants'!L:L,"Under Construction")</f>
        <v>0</v>
      </c>
      <c r="I481" s="62">
        <f>COUNTIFS('CBG Plants'!F:F,D481,'CBG Plants'!L:L,"Yet to start construction")</f>
        <v>0</v>
      </c>
      <c r="M481" s="72">
        <f t="shared" si="14"/>
        <v>144.79499999999999</v>
      </c>
      <c r="N481" s="72">
        <f t="shared" si="15"/>
        <v>144.79499999999999</v>
      </c>
      <c r="O481" s="72">
        <v>141.75</v>
      </c>
      <c r="P481" s="72">
        <v>0.42</v>
      </c>
      <c r="Q481" s="72">
        <v>2.625</v>
      </c>
      <c r="R481" s="62">
        <f>IFERROR(U481-F481,"")</f>
        <v>0.22499999999999998</v>
      </c>
      <c r="S481" s="72">
        <f>IFERROR(T481*Assumptions!$C$4,"")</f>
        <v>7.5</v>
      </c>
      <c r="T481" s="72">
        <v>3</v>
      </c>
      <c r="U481" s="62">
        <f>IFERROR(S481*Assumptions!$C$5,"")+IFERROR(V481*Assumptions!$C$8*Assumptions!$C$5,"")</f>
        <v>0.22499999999999998</v>
      </c>
      <c r="V481" s="72">
        <v>0</v>
      </c>
      <c r="W481" s="72">
        <f>IFERROR(ROUND(T481*(1+Assumptions!$C$7)^5,0),"")</f>
        <v>9</v>
      </c>
      <c r="X481" s="62">
        <f>IFERROR(ROUND(W481*Assumptions!$C$4*Assumptions!$C$6,4),"")+IFERROR(ROUND(Y481*Assumptions!$C$8*Assumptions!$C$6,4),"") - F481</f>
        <v>1.125</v>
      </c>
      <c r="Y481" s="62">
        <f>IFERROR(ROUND(V481*(1+Assumptions!$C$7)^5,0),"")</f>
        <v>0</v>
      </c>
      <c r="Z481" t="s">
        <v>164</v>
      </c>
      <c r="AA481" t="s">
        <v>188</v>
      </c>
      <c r="AB481" s="72">
        <v>37.9</v>
      </c>
      <c r="AC481" s="72">
        <v>78.3</v>
      </c>
      <c r="AD481">
        <v>0</v>
      </c>
      <c r="AE481" s="99" t="str">
        <f>IF(R481="","",IF(R481&gt;=Control!$D$4,"Y","N"))</f>
        <v>N</v>
      </c>
      <c r="AF481" s="99" t="str">
        <f>IF(S481="","",IF(M481&gt;=Control!$D$5,"Y","N"))</f>
        <v>Y</v>
      </c>
      <c r="AG481" s="99" t="str">
        <f>IF(T481="","",IF(AB481&lt;=Control!$D$10,"Y","N"))</f>
        <v>Y</v>
      </c>
      <c r="AI481" s="110" t="str">
        <f>IF(X481="","",IF(X481&gt;=Control!$D$9,"Y","N"))</f>
        <v>N</v>
      </c>
      <c r="AK481" s="40" t="str">
        <f>IFERROR(INDEX(Assumptions!$D$92:$D$115,MATCH(C481,Assumptions!$B$92:$B$115,0)),"Low")</f>
        <v>High</v>
      </c>
    </row>
    <row r="482" spans="2:37" x14ac:dyDescent="0.2">
      <c r="B482">
        <v>479</v>
      </c>
      <c r="C482" t="s">
        <v>187</v>
      </c>
      <c r="D482" t="s">
        <v>2393</v>
      </c>
      <c r="E482" s="62">
        <f>SUM(G482:I482)</f>
        <v>0</v>
      </c>
      <c r="F482" s="71">
        <f>SUMIFS('CBG Plants'!N:N,'CBG Plants'!F:F,D482,'CBG Plants'!L:L,"Completed")
+SUMIFS('CBG Plants'!N:N,'CBG Plants'!F:F,D482,'CBG Plants'!L:L,"Functional")+SUMIFS('CBG Plants'!N:N,'CBG Plants'!F:F,D482,'CBG Plants'!L:L,"Under Construction")+SUMIFS('CBG Plants'!N:N,'CBG Plants'!F:F,D482,'CBG Plants'!L:L,"Yet to start construction")</f>
        <v>0</v>
      </c>
      <c r="G482" s="62">
        <f>COUNTIFS('CBG Plants'!F:F,D482,'CBG Plants'!L:L,"Completed")
+COUNTIFS('CBG Plants'!F:F,D482,'CBG Plants'!L:L,"Functional")</f>
        <v>0</v>
      </c>
      <c r="H482" s="62">
        <f>COUNTIFS('CBG Plants'!F:F,D482,'CBG Plants'!L:L,"Under Construction")</f>
        <v>0</v>
      </c>
      <c r="I482" s="62">
        <f>COUNTIFS('CBG Plants'!F:F,D482,'CBG Plants'!L:L,"Yet to start construction")</f>
        <v>0</v>
      </c>
      <c r="M482" s="72">
        <f t="shared" si="14"/>
        <v>110.22</v>
      </c>
      <c r="N482" s="72">
        <f t="shared" si="15"/>
        <v>110.22</v>
      </c>
      <c r="O482" s="72">
        <v>27.9</v>
      </c>
      <c r="P482" s="72">
        <v>2.52</v>
      </c>
      <c r="Q482" s="72">
        <v>79.8</v>
      </c>
      <c r="R482" s="62">
        <f>IFERROR(U482-F482,"")</f>
        <v>0.45094469999999998</v>
      </c>
      <c r="S482" s="72">
        <f>IFERROR(T482*Assumptions!$C$4,"")</f>
        <v>15</v>
      </c>
      <c r="T482" s="72">
        <v>6</v>
      </c>
      <c r="U482" s="62">
        <f>IFERROR(S482*Assumptions!$C$5,"")+IFERROR(V482*Assumptions!$C$8*Assumptions!$C$5,"")</f>
        <v>0.45094469999999998</v>
      </c>
      <c r="V482" s="72">
        <v>94</v>
      </c>
      <c r="W482" s="72">
        <f>IFERROR(ROUND(T482*(1+Assumptions!$C$7)^5,0),"")</f>
        <v>18</v>
      </c>
      <c r="X482" s="62">
        <f>IFERROR(ROUND(W482*Assumptions!$C$4*Assumptions!$C$6,4),"")+IFERROR(ROUND(Y482*Assumptions!$C$8*Assumptions!$C$6,4),"") - F482</f>
        <v>2.2547999999999999</v>
      </c>
      <c r="Y482" s="62">
        <f>IFERROR(ROUND(V482*(1+Assumptions!$C$7)^5,0),"")</f>
        <v>287</v>
      </c>
      <c r="Z482" t="s">
        <v>164</v>
      </c>
      <c r="AA482" t="s">
        <v>188</v>
      </c>
      <c r="AB482" s="72">
        <v>278.10000000000002</v>
      </c>
      <c r="AC482" s="72">
        <v>78.3</v>
      </c>
      <c r="AD482">
        <v>0</v>
      </c>
      <c r="AE482" s="99" t="str">
        <f>IF(R482="","",IF(R482&gt;=Control!$D$4,"Y","N"))</f>
        <v>N</v>
      </c>
      <c r="AF482" s="99" t="str">
        <f>IF(S482="","",IF(M482&gt;=Control!$D$5,"Y","N"))</f>
        <v>Y</v>
      </c>
      <c r="AG482" s="99" t="str">
        <f>IF(T482="","",IF(AB482&lt;=Control!$D$10,"Y","N"))</f>
        <v>Y</v>
      </c>
      <c r="AI482" s="110" t="str">
        <f>IF(X482="","",IF(X482&gt;=Control!$D$9,"Y","N"))</f>
        <v>N</v>
      </c>
      <c r="AK482" s="40" t="str">
        <f>IFERROR(INDEX(Assumptions!$D$92:$D$115,MATCH(C482,Assumptions!$B$92:$B$115,0)),"Low")</f>
        <v>High</v>
      </c>
    </row>
    <row r="483" spans="2:37" x14ac:dyDescent="0.2">
      <c r="B483">
        <v>480</v>
      </c>
      <c r="C483" t="s">
        <v>187</v>
      </c>
      <c r="D483" t="s">
        <v>2355</v>
      </c>
      <c r="E483" s="62">
        <f>SUM(G483:I483)</f>
        <v>0</v>
      </c>
      <c r="F483" s="71">
        <f>SUMIFS('CBG Plants'!N:N,'CBG Plants'!F:F,D483,'CBG Plants'!L:L,"Completed")
+SUMIFS('CBG Plants'!N:N,'CBG Plants'!F:F,D483,'CBG Plants'!L:L,"Functional")+SUMIFS('CBG Plants'!N:N,'CBG Plants'!F:F,D483,'CBG Plants'!L:L,"Under Construction")+SUMIFS('CBG Plants'!N:N,'CBG Plants'!F:F,D483,'CBG Plants'!L:L,"Yet to start construction")</f>
        <v>0</v>
      </c>
      <c r="G483" s="62">
        <f>COUNTIFS('CBG Plants'!F:F,D483,'CBG Plants'!L:L,"Completed")
+COUNTIFS('CBG Plants'!F:F,D483,'CBG Plants'!L:L,"Functional")</f>
        <v>0</v>
      </c>
      <c r="H483" s="62">
        <f>COUNTIFS('CBG Plants'!F:F,D483,'CBG Plants'!L:L,"Under Construction")</f>
        <v>0</v>
      </c>
      <c r="I483" s="62">
        <f>COUNTIFS('CBG Plants'!F:F,D483,'CBG Plants'!L:L,"Yet to start construction")</f>
        <v>0</v>
      </c>
      <c r="M483" s="72">
        <f t="shared" si="14"/>
        <v>124.59</v>
      </c>
      <c r="N483" s="72">
        <f t="shared" si="15"/>
        <v>124.59</v>
      </c>
      <c r="O483" s="72">
        <v>10.35</v>
      </c>
      <c r="P483" s="72">
        <v>105.84</v>
      </c>
      <c r="Q483" s="72">
        <v>8.4</v>
      </c>
      <c r="R483" s="62">
        <f>IFERROR(U483-F483,"")</f>
        <v>0.22499999999999998</v>
      </c>
      <c r="S483" s="72">
        <f>IFERROR(T483*Assumptions!$C$4,"")</f>
        <v>7.5</v>
      </c>
      <c r="T483" s="72">
        <v>3</v>
      </c>
      <c r="U483" s="62">
        <f>IFERROR(S483*Assumptions!$C$5,"")+IFERROR(V483*Assumptions!$C$8*Assumptions!$C$5,"")</f>
        <v>0.22499999999999998</v>
      </c>
      <c r="V483" s="72">
        <v>0</v>
      </c>
      <c r="W483" s="72">
        <f>IFERROR(ROUND(T483*(1+Assumptions!$C$7)^5,0),"")</f>
        <v>9</v>
      </c>
      <c r="X483" s="62">
        <f>IFERROR(ROUND(W483*Assumptions!$C$4*Assumptions!$C$6,4),"")+IFERROR(ROUND(Y483*Assumptions!$C$8*Assumptions!$C$6,4),"") - F483</f>
        <v>1.125</v>
      </c>
      <c r="Y483" s="62">
        <f>IFERROR(ROUND(V483*(1+Assumptions!$C$7)^5,0),"")</f>
        <v>0</v>
      </c>
      <c r="Z483" t="s">
        <v>164</v>
      </c>
      <c r="AA483" t="s">
        <v>188</v>
      </c>
      <c r="AB483" s="72">
        <v>389.3</v>
      </c>
      <c r="AC483" s="72">
        <v>78.3</v>
      </c>
      <c r="AD483">
        <v>0</v>
      </c>
      <c r="AE483" s="99" t="str">
        <f>IF(R483="","",IF(R483&gt;=Control!$D$4,"Y","N"))</f>
        <v>N</v>
      </c>
      <c r="AF483" s="99" t="str">
        <f>IF(S483="","",IF(M483&gt;=Control!$D$5,"Y","N"))</f>
        <v>Y</v>
      </c>
      <c r="AG483" s="99" t="str">
        <f>IF(T483="","",IF(AB483&lt;=Control!$D$10,"Y","N"))</f>
        <v>Y</v>
      </c>
      <c r="AI483" s="110" t="str">
        <f>IF(X483="","",IF(X483&gt;=Control!$D$9,"Y","N"))</f>
        <v>N</v>
      </c>
      <c r="AK483" s="40" t="str">
        <f>IFERROR(INDEX(Assumptions!$D$92:$D$115,MATCH(C483,Assumptions!$B$92:$B$115,0)),"Low")</f>
        <v>High</v>
      </c>
    </row>
    <row r="484" spans="2:37" x14ac:dyDescent="0.2">
      <c r="B484">
        <v>481</v>
      </c>
      <c r="C484" t="s">
        <v>187</v>
      </c>
      <c r="D484" t="s">
        <v>2342</v>
      </c>
      <c r="E484" s="62">
        <f>SUM(G484:I484)</f>
        <v>1</v>
      </c>
      <c r="F484" s="71">
        <f>SUMIFS('CBG Plants'!N:N,'CBG Plants'!F:F,D484,'CBG Plants'!L:L,"Completed")
+SUMIFS('CBG Plants'!N:N,'CBG Plants'!F:F,D484,'CBG Plants'!L:L,"Functional")+SUMIFS('CBG Plants'!N:N,'CBG Plants'!F:F,D484,'CBG Plants'!L:L,"Under Construction")+SUMIFS('CBG Plants'!N:N,'CBG Plants'!F:F,D484,'CBG Plants'!L:L,"Yet to start construction")</f>
        <v>2.4</v>
      </c>
      <c r="G484" s="62">
        <f>COUNTIFS('CBG Plants'!F:F,D484,'CBG Plants'!L:L,"Completed")
+COUNTIFS('CBG Plants'!F:F,D484,'CBG Plants'!L:L,"Functional")</f>
        <v>0</v>
      </c>
      <c r="H484" s="62">
        <f>COUNTIFS('CBG Plants'!F:F,D484,'CBG Plants'!L:L,"Under Construction")</f>
        <v>0</v>
      </c>
      <c r="I484" s="62">
        <f>COUNTIFS('CBG Plants'!F:F,D484,'CBG Plants'!L:L,"Yet to start construction")</f>
        <v>1</v>
      </c>
      <c r="J484" t="s">
        <v>3014</v>
      </c>
      <c r="M484" s="72">
        <f t="shared" si="14"/>
        <v>334.30500000000001</v>
      </c>
      <c r="N484" s="72">
        <f t="shared" si="15"/>
        <v>334.30500000000001</v>
      </c>
      <c r="O484" s="72">
        <v>196.65</v>
      </c>
      <c r="P484" s="72">
        <v>37.380000000000003</v>
      </c>
      <c r="Q484" s="72">
        <v>100.27500000000001</v>
      </c>
      <c r="R484" s="62">
        <f>IFERROR(U484-F484,"")</f>
        <v>-2.1568497</v>
      </c>
      <c r="S484" s="72">
        <f>IFERROR(T484*Assumptions!$C$4,"")</f>
        <v>7.5</v>
      </c>
      <c r="T484" s="72">
        <v>3</v>
      </c>
      <c r="U484" s="62">
        <f>IFERROR(S484*Assumptions!$C$5,"")+IFERROR(V484*Assumptions!$C$8*Assumptions!$C$5,"")</f>
        <v>0.24315029999999999</v>
      </c>
      <c r="V484" s="72">
        <v>1806</v>
      </c>
      <c r="W484" s="72">
        <f>IFERROR(ROUND(T484*(1+Assumptions!$C$7)^5,0),"")</f>
        <v>9</v>
      </c>
      <c r="X484" s="62">
        <f>IFERROR(ROUND(W484*Assumptions!$C$4*Assumptions!$C$6,4),"")+IFERROR(ROUND(Y484*Assumptions!$C$8*Assumptions!$C$6,4),"") - F484</f>
        <v>-1.1826999999999999</v>
      </c>
      <c r="Y484" s="62">
        <f>IFERROR(ROUND(V484*(1+Assumptions!$C$7)^5,0),"")</f>
        <v>5511</v>
      </c>
      <c r="Z484" t="s">
        <v>164</v>
      </c>
      <c r="AA484" t="s">
        <v>188</v>
      </c>
      <c r="AB484" s="72">
        <v>142.19999999999999</v>
      </c>
      <c r="AC484" s="72">
        <v>78.3</v>
      </c>
      <c r="AD484">
        <v>0</v>
      </c>
      <c r="AE484" s="99" t="str">
        <f>IF(R484="","",IF(R484&gt;=Control!$D$4,"Y","N"))</f>
        <v>N</v>
      </c>
      <c r="AF484" s="99" t="str">
        <f>IF(S484="","",IF(M484&gt;=Control!$D$5,"Y","N"))</f>
        <v>Y</v>
      </c>
      <c r="AG484" s="99" t="str">
        <f>IF(T484="","",IF(AB484&lt;=Control!$D$10,"Y","N"))</f>
        <v>Y</v>
      </c>
      <c r="AI484" s="110" t="str">
        <f>IF(X484="","",IF(X484&gt;=Control!$D$9,"Y","N"))</f>
        <v>N</v>
      </c>
      <c r="AK484" s="40" t="str">
        <f>IFERROR(INDEX(Assumptions!$D$92:$D$115,MATCH(C484,Assumptions!$B$92:$B$115,0)),"Low")</f>
        <v>High</v>
      </c>
    </row>
    <row r="485" spans="2:37" x14ac:dyDescent="0.2">
      <c r="B485">
        <v>482</v>
      </c>
      <c r="C485" t="s">
        <v>187</v>
      </c>
      <c r="D485" t="s">
        <v>2380</v>
      </c>
      <c r="E485" s="62">
        <f>SUM(G485:I485)</f>
        <v>4</v>
      </c>
      <c r="F485" s="71">
        <f>SUMIFS('CBG Plants'!N:N,'CBG Plants'!F:F,D485,'CBG Plants'!L:L,"Completed")
+SUMIFS('CBG Plants'!N:N,'CBG Plants'!F:F,D485,'CBG Plants'!L:L,"Functional")+SUMIFS('CBG Plants'!N:N,'CBG Plants'!F:F,D485,'CBG Plants'!L:L,"Under Construction")+SUMIFS('CBG Plants'!N:N,'CBG Plants'!F:F,D485,'CBG Plants'!L:L,"Yet to start construction")</f>
        <v>32</v>
      </c>
      <c r="G485" s="62">
        <f>COUNTIFS('CBG Plants'!F:F,D485,'CBG Plants'!L:L,"Completed")
+COUNTIFS('CBG Plants'!F:F,D485,'CBG Plants'!L:L,"Functional")</f>
        <v>0</v>
      </c>
      <c r="H485" s="62">
        <f>COUNTIFS('CBG Plants'!F:F,D485,'CBG Plants'!L:L,"Under Construction")</f>
        <v>1</v>
      </c>
      <c r="I485" s="62">
        <f>COUNTIFS('CBG Plants'!F:F,D485,'CBG Plants'!L:L,"Yet to start construction")</f>
        <v>3</v>
      </c>
      <c r="J485" t="s">
        <v>3190</v>
      </c>
      <c r="K485" t="s">
        <v>3191</v>
      </c>
      <c r="L485" t="s">
        <v>3192</v>
      </c>
      <c r="M485" s="72">
        <f t="shared" si="14"/>
        <v>354.40499999999997</v>
      </c>
      <c r="N485" s="72">
        <f t="shared" si="15"/>
        <v>354.40499999999997</v>
      </c>
      <c r="O485" s="72">
        <v>22.5</v>
      </c>
      <c r="P485" s="72">
        <v>329.28</v>
      </c>
      <c r="Q485" s="72">
        <v>2.625</v>
      </c>
      <c r="R485" s="62">
        <f>IFERROR(U485-F485,"")</f>
        <v>-31.849557799999999</v>
      </c>
      <c r="S485" s="72">
        <f>IFERROR(T485*Assumptions!$C$4,"")</f>
        <v>5</v>
      </c>
      <c r="T485" s="72">
        <v>2</v>
      </c>
      <c r="U485" s="62">
        <f>IFERROR(S485*Assumptions!$C$5,"")+IFERROR(V485*Assumptions!$C$8*Assumptions!$C$5,"")</f>
        <v>0.1504422</v>
      </c>
      <c r="V485" s="72">
        <v>44</v>
      </c>
      <c r="W485" s="72">
        <f>IFERROR(ROUND(T485*(1+Assumptions!$C$7)^5,0),"")</f>
        <v>6</v>
      </c>
      <c r="X485" s="62">
        <f>IFERROR(ROUND(W485*Assumptions!$C$4*Assumptions!$C$6,4),"")+IFERROR(ROUND(Y485*Assumptions!$C$8*Assumptions!$C$6,4),"") - F485</f>
        <v>-31.247800000000002</v>
      </c>
      <c r="Y485" s="62">
        <f>IFERROR(ROUND(V485*(1+Assumptions!$C$7)^5,0),"")</f>
        <v>134</v>
      </c>
      <c r="Z485" t="s">
        <v>164</v>
      </c>
      <c r="AA485" t="s">
        <v>188</v>
      </c>
      <c r="AB485" s="72">
        <v>211.9</v>
      </c>
      <c r="AC485" s="72">
        <v>78.3</v>
      </c>
      <c r="AD485">
        <v>0</v>
      </c>
      <c r="AE485" s="99" t="str">
        <f>IF(R485="","",IF(R485&gt;=Control!$D$4,"Y","N"))</f>
        <v>N</v>
      </c>
      <c r="AF485" s="99" t="str">
        <f>IF(S485="","",IF(M485&gt;=Control!$D$5,"Y","N"))</f>
        <v>Y</v>
      </c>
      <c r="AG485" s="99" t="str">
        <f>IF(T485="","",IF(AB485&lt;=Control!$D$10,"Y","N"))</f>
        <v>Y</v>
      </c>
      <c r="AI485" s="110" t="str">
        <f>IF(X485="","",IF(X485&gt;=Control!$D$9,"Y","N"))</f>
        <v>N</v>
      </c>
      <c r="AK485" s="40" t="str">
        <f>IFERROR(INDEX(Assumptions!$D$92:$D$115,MATCH(C485,Assumptions!$B$92:$B$115,0)),"Low")</f>
        <v>High</v>
      </c>
    </row>
    <row r="486" spans="2:37" x14ac:dyDescent="0.2">
      <c r="B486">
        <v>483</v>
      </c>
      <c r="C486" t="s">
        <v>187</v>
      </c>
      <c r="D486" t="s">
        <v>2395</v>
      </c>
      <c r="E486" s="62">
        <f>SUM(G486:I486)</f>
        <v>2</v>
      </c>
      <c r="F486" s="71">
        <f>SUMIFS('CBG Plants'!N:N,'CBG Plants'!F:F,D486,'CBG Plants'!L:L,"Completed")
+SUMIFS('CBG Plants'!N:N,'CBG Plants'!F:F,D486,'CBG Plants'!L:L,"Functional")+SUMIFS('CBG Plants'!N:N,'CBG Plants'!F:F,D486,'CBG Plants'!L:L,"Under Construction")+SUMIFS('CBG Plants'!N:N,'CBG Plants'!F:F,D486,'CBG Plants'!L:L,"Yet to start construction")</f>
        <v>19</v>
      </c>
      <c r="G486" s="62">
        <f>COUNTIFS('CBG Plants'!F:F,D486,'CBG Plants'!L:L,"Completed")
+COUNTIFS('CBG Plants'!F:F,D486,'CBG Plants'!L:L,"Functional")</f>
        <v>0</v>
      </c>
      <c r="H486" s="62">
        <f>COUNTIFS('CBG Plants'!F:F,D486,'CBG Plants'!L:L,"Under Construction")</f>
        <v>1</v>
      </c>
      <c r="I486" s="62">
        <f>COUNTIFS('CBG Plants'!F:F,D486,'CBG Plants'!L:L,"Yet to start construction")</f>
        <v>1</v>
      </c>
      <c r="J486" t="s">
        <v>3193</v>
      </c>
      <c r="K486" t="s">
        <v>3194</v>
      </c>
      <c r="M486" s="72">
        <f t="shared" si="14"/>
        <v>318.495</v>
      </c>
      <c r="N486" s="72">
        <f t="shared" si="15"/>
        <v>318.495</v>
      </c>
      <c r="O486" s="72">
        <v>98.1</v>
      </c>
      <c r="P486" s="72">
        <v>0.42</v>
      </c>
      <c r="Q486" s="72">
        <v>219.97499999999999</v>
      </c>
      <c r="R486" s="62">
        <f>IFERROR(U486-F486,"")</f>
        <v>-18.549055299999999</v>
      </c>
      <c r="S486" s="72">
        <f>IFERROR(T486*Assumptions!$C$4,"")</f>
        <v>15</v>
      </c>
      <c r="T486" s="72">
        <v>6</v>
      </c>
      <c r="U486" s="62">
        <f>IFERROR(S486*Assumptions!$C$5,"")+IFERROR(V486*Assumptions!$C$8*Assumptions!$C$5,"")</f>
        <v>0.45094469999999998</v>
      </c>
      <c r="V486" s="72">
        <v>94</v>
      </c>
      <c r="W486" s="72">
        <f>IFERROR(ROUND(T486*(1+Assumptions!$C$7)^5,0),"")</f>
        <v>18</v>
      </c>
      <c r="X486" s="62">
        <f>IFERROR(ROUND(W486*Assumptions!$C$4*Assumptions!$C$6,4),"")+IFERROR(ROUND(Y486*Assumptions!$C$8*Assumptions!$C$6,4),"") - F486</f>
        <v>-16.745200000000001</v>
      </c>
      <c r="Y486" s="62">
        <f>IFERROR(ROUND(V486*(1+Assumptions!$C$7)^5,0),"")</f>
        <v>287</v>
      </c>
      <c r="Z486" t="s">
        <v>164</v>
      </c>
      <c r="AA486" t="s">
        <v>188</v>
      </c>
      <c r="AB486" s="72">
        <v>281.3</v>
      </c>
      <c r="AC486" s="72">
        <v>78.3</v>
      </c>
      <c r="AD486">
        <v>0</v>
      </c>
      <c r="AE486" s="99" t="str">
        <f>IF(R486="","",IF(R486&gt;=Control!$D$4,"Y","N"))</f>
        <v>N</v>
      </c>
      <c r="AF486" s="99" t="str">
        <f>IF(S486="","",IF(M486&gt;=Control!$D$5,"Y","N"))</f>
        <v>Y</v>
      </c>
      <c r="AG486" s="99" t="str">
        <f>IF(T486="","",IF(AB486&lt;=Control!$D$10,"Y","N"))</f>
        <v>Y</v>
      </c>
      <c r="AI486" s="110" t="str">
        <f>IF(X486="","",IF(X486&gt;=Control!$D$9,"Y","N"))</f>
        <v>N</v>
      </c>
      <c r="AK486" s="40" t="str">
        <f>IFERROR(INDEX(Assumptions!$D$92:$D$115,MATCH(C486,Assumptions!$B$92:$B$115,0)),"Low")</f>
        <v>High</v>
      </c>
    </row>
    <row r="487" spans="2:37" x14ac:dyDescent="0.2">
      <c r="B487">
        <v>484</v>
      </c>
      <c r="C487" t="s">
        <v>187</v>
      </c>
      <c r="D487" t="s">
        <v>2376</v>
      </c>
      <c r="E487" s="62">
        <f>SUM(G487:I487)</f>
        <v>6</v>
      </c>
      <c r="F487" s="71">
        <f>SUMIFS('CBG Plants'!N:N,'CBG Plants'!F:F,D487,'CBG Plants'!L:L,"Completed")
+SUMIFS('CBG Plants'!N:N,'CBG Plants'!F:F,D487,'CBG Plants'!L:L,"Functional")+SUMIFS('CBG Plants'!N:N,'CBG Plants'!F:F,D487,'CBG Plants'!L:L,"Under Construction")+SUMIFS('CBG Plants'!N:N,'CBG Plants'!F:F,D487,'CBG Plants'!L:L,"Yet to start construction")</f>
        <v>29.9</v>
      </c>
      <c r="G487" s="62">
        <f>COUNTIFS('CBG Plants'!F:F,D487,'CBG Plants'!L:L,"Completed")
+COUNTIFS('CBG Plants'!F:F,D487,'CBG Plants'!L:L,"Functional")</f>
        <v>0</v>
      </c>
      <c r="H487" s="62">
        <f>COUNTIFS('CBG Plants'!F:F,D487,'CBG Plants'!L:L,"Under Construction")</f>
        <v>0</v>
      </c>
      <c r="I487" s="62">
        <f>COUNTIFS('CBG Plants'!F:F,D487,'CBG Plants'!L:L,"Yet to start construction")</f>
        <v>6</v>
      </c>
      <c r="J487" t="s">
        <v>3195</v>
      </c>
      <c r="K487" t="s">
        <v>3196</v>
      </c>
      <c r="L487" t="s">
        <v>3197</v>
      </c>
      <c r="M487" s="72">
        <f t="shared" si="14"/>
        <v>602.92499999999995</v>
      </c>
      <c r="N487" s="72">
        <f t="shared" si="15"/>
        <v>602.92499999999995</v>
      </c>
      <c r="O487" s="72">
        <v>263.25</v>
      </c>
      <c r="P487" s="72">
        <v>42</v>
      </c>
      <c r="Q487" s="72">
        <v>297.67500000000001</v>
      </c>
      <c r="R487" s="62">
        <f>IFERROR(U487-F487,"")</f>
        <v>-29.749557799999998</v>
      </c>
      <c r="S487" s="72">
        <f>IFERROR(T487*Assumptions!$C$4,"")</f>
        <v>5</v>
      </c>
      <c r="T487" s="72">
        <v>2</v>
      </c>
      <c r="U487" s="62">
        <f>IFERROR(S487*Assumptions!$C$5,"")+IFERROR(V487*Assumptions!$C$8*Assumptions!$C$5,"")</f>
        <v>0.1504422</v>
      </c>
      <c r="V487" s="72">
        <v>44</v>
      </c>
      <c r="W487" s="72">
        <f>IFERROR(ROUND(T487*(1+Assumptions!$C$7)^5,0),"")</f>
        <v>6</v>
      </c>
      <c r="X487" s="62">
        <f>IFERROR(ROUND(W487*Assumptions!$C$4*Assumptions!$C$6,4),"")+IFERROR(ROUND(Y487*Assumptions!$C$8*Assumptions!$C$6,4),"") - F487</f>
        <v>-29.1478</v>
      </c>
      <c r="Y487" s="62">
        <f>IFERROR(ROUND(V487*(1+Assumptions!$C$7)^5,0),"")</f>
        <v>134</v>
      </c>
      <c r="Z487" t="s">
        <v>164</v>
      </c>
      <c r="AA487" t="s">
        <v>188</v>
      </c>
      <c r="AB487" s="72">
        <v>21.7</v>
      </c>
      <c r="AC487" s="72">
        <v>78.3</v>
      </c>
      <c r="AD487">
        <v>0</v>
      </c>
      <c r="AE487" s="99" t="str">
        <f>IF(R487="","",IF(R487&gt;=Control!$D$4,"Y","N"))</f>
        <v>N</v>
      </c>
      <c r="AF487" s="99" t="str">
        <f>IF(S487="","",IF(M487&gt;=Control!$D$5,"Y","N"))</f>
        <v>Y</v>
      </c>
      <c r="AG487" s="99" t="str">
        <f>IF(T487="","",IF(AB487&lt;=Control!$D$10,"Y","N"))</f>
        <v>Y</v>
      </c>
      <c r="AI487" s="110" t="str">
        <f>IF(X487="","",IF(X487&gt;=Control!$D$9,"Y","N"))</f>
        <v>N</v>
      </c>
      <c r="AK487" s="40" t="str">
        <f>IFERROR(INDEX(Assumptions!$D$92:$D$115,MATCH(C487,Assumptions!$B$92:$B$115,0)),"Low")</f>
        <v>High</v>
      </c>
    </row>
    <row r="488" spans="2:37" x14ac:dyDescent="0.2">
      <c r="B488">
        <v>485</v>
      </c>
      <c r="C488" t="s">
        <v>187</v>
      </c>
      <c r="D488" t="s">
        <v>2359</v>
      </c>
      <c r="E488" s="62">
        <f>SUM(G488:I488)</f>
        <v>1</v>
      </c>
      <c r="F488" s="71">
        <f>SUMIFS('CBG Plants'!N:N,'CBG Plants'!F:F,D488,'CBG Plants'!L:L,"Completed")
+SUMIFS('CBG Plants'!N:N,'CBG Plants'!F:F,D488,'CBG Plants'!L:L,"Functional")+SUMIFS('CBG Plants'!N:N,'CBG Plants'!F:F,D488,'CBG Plants'!L:L,"Under Construction")+SUMIFS('CBG Plants'!N:N,'CBG Plants'!F:F,D488,'CBG Plants'!L:L,"Yet to start construction")</f>
        <v>4</v>
      </c>
      <c r="G488" s="62">
        <f>COUNTIFS('CBG Plants'!F:F,D488,'CBG Plants'!L:L,"Completed")
+COUNTIFS('CBG Plants'!F:F,D488,'CBG Plants'!L:L,"Functional")</f>
        <v>0</v>
      </c>
      <c r="H488" s="62">
        <f>COUNTIFS('CBG Plants'!F:F,D488,'CBG Plants'!L:L,"Under Construction")</f>
        <v>0</v>
      </c>
      <c r="I488" s="62">
        <f>COUNTIFS('CBG Plants'!F:F,D488,'CBG Plants'!L:L,"Yet to start construction")</f>
        <v>1</v>
      </c>
      <c r="J488" t="s">
        <v>3198</v>
      </c>
      <c r="M488" s="72">
        <f t="shared" si="14"/>
        <v>250.41</v>
      </c>
      <c r="N488" s="72">
        <f t="shared" si="15"/>
        <v>250.41</v>
      </c>
      <c r="O488" s="72">
        <v>196.65</v>
      </c>
      <c r="P488" s="72">
        <v>53.76</v>
      </c>
      <c r="Q488" s="72">
        <v>0</v>
      </c>
      <c r="R488" s="62">
        <f>IFERROR(U488-F488,"")</f>
        <v>-3.6997889499999999</v>
      </c>
      <c r="S488" s="72">
        <f>IFERROR(T488*Assumptions!$C$4,"")</f>
        <v>10</v>
      </c>
      <c r="T488" s="72">
        <v>4</v>
      </c>
      <c r="U488" s="62">
        <f>IFERROR(S488*Assumptions!$C$5,"")+IFERROR(V488*Assumptions!$C$8*Assumptions!$C$5,"")</f>
        <v>0.30021104999999998</v>
      </c>
      <c r="V488" s="72">
        <v>21</v>
      </c>
      <c r="W488" s="72">
        <f>IFERROR(ROUND(T488*(1+Assumptions!$C$7)^5,0),"")</f>
        <v>12</v>
      </c>
      <c r="X488" s="62">
        <f>IFERROR(ROUND(W488*Assumptions!$C$4*Assumptions!$C$6,4),"")+IFERROR(ROUND(Y488*Assumptions!$C$8*Assumptions!$C$6,4),"") - F488</f>
        <v>-2.4988999999999999</v>
      </c>
      <c r="Y488" s="62">
        <f>IFERROR(ROUND(V488*(1+Assumptions!$C$7)^5,0),"")</f>
        <v>64</v>
      </c>
      <c r="Z488" t="s">
        <v>164</v>
      </c>
      <c r="AA488" t="s">
        <v>188</v>
      </c>
      <c r="AB488" s="72">
        <v>92.8</v>
      </c>
      <c r="AC488" s="72">
        <v>78.3</v>
      </c>
      <c r="AD488">
        <v>0</v>
      </c>
      <c r="AE488" s="99" t="str">
        <f>IF(R488="","",IF(R488&gt;=Control!$D$4,"Y","N"))</f>
        <v>N</v>
      </c>
      <c r="AF488" s="99" t="str">
        <f>IF(S488="","",IF(M488&gt;=Control!$D$5,"Y","N"))</f>
        <v>Y</v>
      </c>
      <c r="AG488" s="99" t="str">
        <f>IF(T488="","",IF(AB488&lt;=Control!$D$10,"Y","N"))</f>
        <v>Y</v>
      </c>
      <c r="AI488" s="110" t="str">
        <f>IF(X488="","",IF(X488&gt;=Control!$D$9,"Y","N"))</f>
        <v>N</v>
      </c>
      <c r="AK488" s="40" t="str">
        <f>IFERROR(INDEX(Assumptions!$D$92:$D$115,MATCH(C488,Assumptions!$B$92:$B$115,0)),"Low")</f>
        <v>High</v>
      </c>
    </row>
    <row r="489" spans="2:37" x14ac:dyDescent="0.2">
      <c r="B489">
        <v>486</v>
      </c>
      <c r="C489" t="s">
        <v>187</v>
      </c>
      <c r="D489" t="s">
        <v>2336</v>
      </c>
      <c r="E489" s="62">
        <f>SUM(G489:I489)</f>
        <v>7</v>
      </c>
      <c r="F489" s="71">
        <f>SUMIFS('CBG Plants'!N:N,'CBG Plants'!F:F,D489,'CBG Plants'!L:L,"Completed")
+SUMIFS('CBG Plants'!N:N,'CBG Plants'!F:F,D489,'CBG Plants'!L:L,"Functional")+SUMIFS('CBG Plants'!N:N,'CBG Plants'!F:F,D489,'CBG Plants'!L:L,"Under Construction")+SUMIFS('CBG Plants'!N:N,'CBG Plants'!F:F,D489,'CBG Plants'!L:L,"Yet to start construction")</f>
        <v>51.78</v>
      </c>
      <c r="G489" s="62">
        <f>COUNTIFS('CBG Plants'!F:F,D489,'CBG Plants'!L:L,"Completed")
+COUNTIFS('CBG Plants'!F:F,D489,'CBG Plants'!L:L,"Functional")</f>
        <v>2</v>
      </c>
      <c r="H489" s="62">
        <f>COUNTIFS('CBG Plants'!F:F,D489,'CBG Plants'!L:L,"Under Construction")</f>
        <v>2</v>
      </c>
      <c r="I489" s="62">
        <f>COUNTIFS('CBG Plants'!F:F,D489,'CBG Plants'!L:L,"Yet to start construction")</f>
        <v>3</v>
      </c>
      <c r="J489" t="s">
        <v>3199</v>
      </c>
      <c r="K489" t="s">
        <v>3200</v>
      </c>
      <c r="L489" t="s">
        <v>3201</v>
      </c>
      <c r="M489" s="72">
        <f t="shared" si="14"/>
        <v>146.07499999999999</v>
      </c>
      <c r="N489" s="72">
        <f t="shared" si="15"/>
        <v>197.17499999999998</v>
      </c>
      <c r="O489" s="72">
        <v>162</v>
      </c>
      <c r="P489" s="72">
        <v>33.6</v>
      </c>
      <c r="Q489" s="72">
        <v>1.575</v>
      </c>
      <c r="R489" s="62">
        <f>IFERROR(U489-F489,"")</f>
        <v>-50.006854199999999</v>
      </c>
      <c r="S489" s="72">
        <f>IFERROR(T489*Assumptions!$C$4,"")</f>
        <v>52.5</v>
      </c>
      <c r="T489" s="72">
        <v>21</v>
      </c>
      <c r="U489" s="62">
        <f>IFERROR(S489*Assumptions!$C$5,"")+IFERROR(V489*Assumptions!$C$8*Assumptions!$C$5,"")</f>
        <v>1.7731458</v>
      </c>
      <c r="V489" s="72">
        <v>19716</v>
      </c>
      <c r="W489" s="72">
        <f>IFERROR(ROUND(T489*(1+Assumptions!$C$7)^5,0),"")</f>
        <v>64</v>
      </c>
      <c r="X489" s="62">
        <f>IFERROR(ROUND(W489*Assumptions!$C$4*Assumptions!$C$6,4),"")+IFERROR(ROUND(Y489*Assumptions!$C$8*Assumptions!$C$6,4),"") - F489</f>
        <v>-42.772199999999998</v>
      </c>
      <c r="Y489" s="62">
        <f>IFERROR(ROUND(V489*(1+Assumptions!$C$7)^5,0),"")</f>
        <v>60168</v>
      </c>
      <c r="Z489" t="s">
        <v>164</v>
      </c>
      <c r="AA489" t="s">
        <v>188</v>
      </c>
      <c r="AB489" s="72">
        <v>16.600000000000001</v>
      </c>
      <c r="AC489" s="72">
        <v>78.3</v>
      </c>
      <c r="AD489">
        <v>140</v>
      </c>
      <c r="AE489" s="99" t="str">
        <f>IF(R489="","",IF(R489&gt;=Control!$D$4,"Y","N"))</f>
        <v>N</v>
      </c>
      <c r="AF489" s="99" t="str">
        <f>IF(S489="","",IF(M489&gt;=Control!$D$5,"Y","N"))</f>
        <v>Y</v>
      </c>
      <c r="AG489" s="99" t="str">
        <f>IF(T489="","",IF(AB489&lt;=Control!$D$10,"Y","N"))</f>
        <v>Y</v>
      </c>
      <c r="AI489" s="110" t="str">
        <f>IF(X489="","",IF(X489&gt;=Control!$D$9,"Y","N"))</f>
        <v>N</v>
      </c>
      <c r="AK489" s="40" t="str">
        <f>IFERROR(INDEX(Assumptions!$D$92:$D$115,MATCH(C489,Assumptions!$B$92:$B$115,0)),"Low")</f>
        <v>High</v>
      </c>
    </row>
    <row r="490" spans="2:37" x14ac:dyDescent="0.2">
      <c r="B490">
        <v>487</v>
      </c>
      <c r="C490" t="s">
        <v>187</v>
      </c>
      <c r="D490" t="s">
        <v>2366</v>
      </c>
      <c r="E490" s="62">
        <f>SUM(G490:I490)</f>
        <v>0</v>
      </c>
      <c r="F490" s="71">
        <f>SUMIFS('CBG Plants'!N:N,'CBG Plants'!F:F,D490,'CBG Plants'!L:L,"Completed")
+SUMIFS('CBG Plants'!N:N,'CBG Plants'!F:F,D490,'CBG Plants'!L:L,"Functional")+SUMIFS('CBG Plants'!N:N,'CBG Plants'!F:F,D490,'CBG Plants'!L:L,"Under Construction")+SUMIFS('CBG Plants'!N:N,'CBG Plants'!F:F,D490,'CBG Plants'!L:L,"Yet to start construction")</f>
        <v>0</v>
      </c>
      <c r="G490" s="62">
        <f>COUNTIFS('CBG Plants'!F:F,D490,'CBG Plants'!L:L,"Completed")
+COUNTIFS('CBG Plants'!F:F,D490,'CBG Plants'!L:L,"Functional")</f>
        <v>0</v>
      </c>
      <c r="H490" s="62">
        <f>COUNTIFS('CBG Plants'!F:F,D490,'CBG Plants'!L:L,"Under Construction")</f>
        <v>0</v>
      </c>
      <c r="I490" s="62">
        <f>COUNTIFS('CBG Plants'!F:F,D490,'CBG Plants'!L:L,"Yet to start construction")</f>
        <v>0</v>
      </c>
      <c r="M490" s="72">
        <f t="shared" si="14"/>
        <v>83.594999999999999</v>
      </c>
      <c r="N490" s="72">
        <f t="shared" si="15"/>
        <v>83.594999999999999</v>
      </c>
      <c r="O490" s="72">
        <v>11.25</v>
      </c>
      <c r="P490" s="72">
        <v>0.42</v>
      </c>
      <c r="Q490" s="72">
        <v>71.924999999999997</v>
      </c>
      <c r="R490" s="62">
        <f>IFERROR(U490-F490,"")</f>
        <v>0.6</v>
      </c>
      <c r="S490" s="72">
        <f>IFERROR(T490*Assumptions!$C$4,"")</f>
        <v>20</v>
      </c>
      <c r="T490" s="72">
        <v>8</v>
      </c>
      <c r="U490" s="62">
        <f>IFERROR(S490*Assumptions!$C$5,"")+IFERROR(V490*Assumptions!$C$8*Assumptions!$C$5,"")</f>
        <v>0.6</v>
      </c>
      <c r="V490" s="72">
        <v>0</v>
      </c>
      <c r="W490" s="72">
        <f>IFERROR(ROUND(T490*(1+Assumptions!$C$7)^5,0),"")</f>
        <v>24</v>
      </c>
      <c r="X490" s="62">
        <f>IFERROR(ROUND(W490*Assumptions!$C$4*Assumptions!$C$6,4),"")+IFERROR(ROUND(Y490*Assumptions!$C$8*Assumptions!$C$6,4),"") - F490</f>
        <v>3</v>
      </c>
      <c r="Y490" s="62">
        <f>IFERROR(ROUND(V490*(1+Assumptions!$C$7)^5,0),"")</f>
        <v>0</v>
      </c>
      <c r="Z490" t="s">
        <v>164</v>
      </c>
      <c r="AA490" t="s">
        <v>188</v>
      </c>
      <c r="AB490" s="72">
        <v>186.4</v>
      </c>
      <c r="AC490" s="72">
        <v>78.3</v>
      </c>
      <c r="AD490">
        <v>0</v>
      </c>
      <c r="AE490" s="99" t="str">
        <f>IF(R490="","",IF(R490&gt;=Control!$D$4,"Y","N"))</f>
        <v>N</v>
      </c>
      <c r="AF490" s="99" t="str">
        <f>IF(S490="","",IF(M490&gt;=Control!$D$5,"Y","N"))</f>
        <v>Y</v>
      </c>
      <c r="AG490" s="99" t="str">
        <f>IF(T490="","",IF(AB490&lt;=Control!$D$10,"Y","N"))</f>
        <v>Y</v>
      </c>
      <c r="AI490" s="110" t="str">
        <f>IF(X490="","",IF(X490&gt;=Control!$D$9,"Y","N"))</f>
        <v>N</v>
      </c>
      <c r="AK490" s="40" t="str">
        <f>IFERROR(INDEX(Assumptions!$D$92:$D$115,MATCH(C490,Assumptions!$B$92:$B$115,0)),"Low")</f>
        <v>High</v>
      </c>
    </row>
    <row r="491" spans="2:37" x14ac:dyDescent="0.2">
      <c r="B491">
        <v>488</v>
      </c>
      <c r="C491" t="s">
        <v>187</v>
      </c>
      <c r="D491" t="s">
        <v>2374</v>
      </c>
      <c r="E491" s="62">
        <f>SUM(G491:I491)</f>
        <v>1</v>
      </c>
      <c r="F491" s="71">
        <f>SUMIFS('CBG Plants'!N:N,'CBG Plants'!F:F,D491,'CBG Plants'!L:L,"Completed")
+SUMIFS('CBG Plants'!N:N,'CBG Plants'!F:F,D491,'CBG Plants'!L:L,"Functional")+SUMIFS('CBG Plants'!N:N,'CBG Plants'!F:F,D491,'CBG Plants'!L:L,"Under Construction")+SUMIFS('CBG Plants'!N:N,'CBG Plants'!F:F,D491,'CBG Plants'!L:L,"Yet to start construction")</f>
        <v>7.2</v>
      </c>
      <c r="G491" s="62">
        <f>COUNTIFS('CBG Plants'!F:F,D491,'CBG Plants'!L:L,"Completed")
+COUNTIFS('CBG Plants'!F:F,D491,'CBG Plants'!L:L,"Functional")</f>
        <v>0</v>
      </c>
      <c r="H491" s="62">
        <f>COUNTIFS('CBG Plants'!F:F,D491,'CBG Plants'!L:L,"Under Construction")</f>
        <v>0</v>
      </c>
      <c r="I491" s="62">
        <f>COUNTIFS('CBG Plants'!F:F,D491,'CBG Plants'!L:L,"Yet to start construction")</f>
        <v>1</v>
      </c>
      <c r="J491" t="s">
        <v>3202</v>
      </c>
      <c r="M491" s="72">
        <f t="shared" si="14"/>
        <v>287.07</v>
      </c>
      <c r="N491" s="72">
        <f t="shared" si="15"/>
        <v>287.07</v>
      </c>
      <c r="O491" s="72">
        <v>283.5</v>
      </c>
      <c r="P491" s="72">
        <v>2.52</v>
      </c>
      <c r="Q491" s="72">
        <v>1.05</v>
      </c>
      <c r="R491" s="62">
        <f>IFERROR(U491-F491,"")</f>
        <v>-6.9</v>
      </c>
      <c r="S491" s="72">
        <f>IFERROR(T491*Assumptions!$C$4,"")</f>
        <v>10</v>
      </c>
      <c r="T491" s="72">
        <v>4</v>
      </c>
      <c r="U491" s="62">
        <f>IFERROR(S491*Assumptions!$C$5,"")+IFERROR(V491*Assumptions!$C$8*Assumptions!$C$5,"")</f>
        <v>0.3</v>
      </c>
      <c r="V491" s="72">
        <v>0</v>
      </c>
      <c r="W491" s="72">
        <f>IFERROR(ROUND(T491*(1+Assumptions!$C$7)^5,0),"")</f>
        <v>12</v>
      </c>
      <c r="X491" s="62">
        <f>IFERROR(ROUND(W491*Assumptions!$C$4*Assumptions!$C$6,4),"")+IFERROR(ROUND(Y491*Assumptions!$C$8*Assumptions!$C$6,4),"") - F491</f>
        <v>-5.7</v>
      </c>
      <c r="Y491" s="62">
        <f>IFERROR(ROUND(V491*(1+Assumptions!$C$7)^5,0),"")</f>
        <v>0</v>
      </c>
      <c r="Z491" t="s">
        <v>164</v>
      </c>
      <c r="AA491" t="s">
        <v>188</v>
      </c>
      <c r="AB491" s="72">
        <v>212.1</v>
      </c>
      <c r="AC491" s="72">
        <v>78.3</v>
      </c>
      <c r="AD491">
        <v>0</v>
      </c>
      <c r="AE491" s="99" t="str">
        <f>IF(R491="","",IF(R491&gt;=Control!$D$4,"Y","N"))</f>
        <v>N</v>
      </c>
      <c r="AF491" s="99" t="str">
        <f>IF(S491="","",IF(M491&gt;=Control!$D$5,"Y","N"))</f>
        <v>Y</v>
      </c>
      <c r="AG491" s="99" t="str">
        <f>IF(T491="","",IF(AB491&lt;=Control!$D$10,"Y","N"))</f>
        <v>Y</v>
      </c>
      <c r="AI491" s="110" t="str">
        <f>IF(X491="","",IF(X491&gt;=Control!$D$9,"Y","N"))</f>
        <v>N</v>
      </c>
      <c r="AK491" s="40" t="str">
        <f>IFERROR(INDEX(Assumptions!$D$92:$D$115,MATCH(C491,Assumptions!$B$92:$B$115,0)),"Low")</f>
        <v>High</v>
      </c>
    </row>
    <row r="492" spans="2:37" x14ac:dyDescent="0.2">
      <c r="B492">
        <v>489</v>
      </c>
      <c r="C492" t="s">
        <v>187</v>
      </c>
      <c r="D492" t="s">
        <v>2378</v>
      </c>
      <c r="E492" s="62">
        <f>SUM(G492:I492)</f>
        <v>5</v>
      </c>
      <c r="F492" s="71">
        <f>SUMIFS('CBG Plants'!N:N,'CBG Plants'!F:F,D492,'CBG Plants'!L:L,"Completed")
+SUMIFS('CBG Plants'!N:N,'CBG Plants'!F:F,D492,'CBG Plants'!L:L,"Functional")+SUMIFS('CBG Plants'!N:N,'CBG Plants'!F:F,D492,'CBG Plants'!L:L,"Under Construction")+SUMIFS('CBG Plants'!N:N,'CBG Plants'!F:F,D492,'CBG Plants'!L:L,"Yet to start construction")</f>
        <v>21.5</v>
      </c>
      <c r="G492" s="62">
        <f>COUNTIFS('CBG Plants'!F:F,D492,'CBG Plants'!L:L,"Completed")
+COUNTIFS('CBG Plants'!F:F,D492,'CBG Plants'!L:L,"Functional")</f>
        <v>0</v>
      </c>
      <c r="H492" s="62">
        <f>COUNTIFS('CBG Plants'!F:F,D492,'CBG Plants'!L:L,"Under Construction")</f>
        <v>2</v>
      </c>
      <c r="I492" s="62">
        <f>COUNTIFS('CBG Plants'!F:F,D492,'CBG Plants'!L:L,"Yet to start construction")</f>
        <v>3</v>
      </c>
      <c r="J492" t="s">
        <v>3203</v>
      </c>
      <c r="K492" t="s">
        <v>3204</v>
      </c>
      <c r="L492" t="s">
        <v>3205</v>
      </c>
      <c r="M492" s="72">
        <f t="shared" si="14"/>
        <v>886.875</v>
      </c>
      <c r="N492" s="72">
        <f t="shared" si="15"/>
        <v>886.875</v>
      </c>
      <c r="O492" s="72">
        <v>276.3</v>
      </c>
      <c r="P492" s="72">
        <v>21</v>
      </c>
      <c r="Q492" s="72">
        <v>589.57500000000005</v>
      </c>
      <c r="R492" s="62">
        <f>IFERROR(U492-F492,"")</f>
        <v>-21.349557799999999</v>
      </c>
      <c r="S492" s="72">
        <f>IFERROR(T492*Assumptions!$C$4,"")</f>
        <v>5</v>
      </c>
      <c r="T492" s="72">
        <v>2</v>
      </c>
      <c r="U492" s="62">
        <f>IFERROR(S492*Assumptions!$C$5,"")+IFERROR(V492*Assumptions!$C$8*Assumptions!$C$5,"")</f>
        <v>0.1504422</v>
      </c>
      <c r="V492" s="72">
        <v>44</v>
      </c>
      <c r="W492" s="72">
        <f>IFERROR(ROUND(T492*(1+Assumptions!$C$7)^5,0),"")</f>
        <v>6</v>
      </c>
      <c r="X492" s="62">
        <f>IFERROR(ROUND(W492*Assumptions!$C$4*Assumptions!$C$6,4),"")+IFERROR(ROUND(Y492*Assumptions!$C$8*Assumptions!$C$6,4),"") - F492</f>
        <v>-20.747800000000002</v>
      </c>
      <c r="Y492" s="62">
        <f>IFERROR(ROUND(V492*(1+Assumptions!$C$7)^5,0),"")</f>
        <v>134</v>
      </c>
      <c r="Z492" t="s">
        <v>164</v>
      </c>
      <c r="AA492" t="s">
        <v>188</v>
      </c>
      <c r="AB492" s="72">
        <v>89.5</v>
      </c>
      <c r="AC492" s="72">
        <v>78.3</v>
      </c>
      <c r="AD492">
        <v>0</v>
      </c>
      <c r="AE492" s="99" t="str">
        <f>IF(R492="","",IF(R492&gt;=Control!$D$4,"Y","N"))</f>
        <v>N</v>
      </c>
      <c r="AF492" s="99" t="str">
        <f>IF(S492="","",IF(M492&gt;=Control!$D$5,"Y","N"))</f>
        <v>Y</v>
      </c>
      <c r="AG492" s="99" t="str">
        <f>IF(T492="","",IF(AB492&lt;=Control!$D$10,"Y","N"))</f>
        <v>Y</v>
      </c>
      <c r="AI492" s="110" t="str">
        <f>IF(X492="","",IF(X492&gt;=Control!$D$9,"Y","N"))</f>
        <v>N</v>
      </c>
      <c r="AK492" s="40" t="str">
        <f>IFERROR(INDEX(Assumptions!$D$92:$D$115,MATCH(C492,Assumptions!$B$92:$B$115,0)),"Low")</f>
        <v>High</v>
      </c>
    </row>
    <row r="493" spans="2:37" x14ac:dyDescent="0.2">
      <c r="B493">
        <v>490</v>
      </c>
      <c r="C493" t="s">
        <v>187</v>
      </c>
      <c r="D493" t="s">
        <v>2381</v>
      </c>
      <c r="E493" s="62">
        <f>SUM(G493:I493)</f>
        <v>1</v>
      </c>
      <c r="F493" s="71">
        <f>SUMIFS('CBG Plants'!N:N,'CBG Plants'!F:F,D493,'CBG Plants'!L:L,"Completed")
+SUMIFS('CBG Plants'!N:N,'CBG Plants'!F:F,D493,'CBG Plants'!L:L,"Functional")+SUMIFS('CBG Plants'!N:N,'CBG Plants'!F:F,D493,'CBG Plants'!L:L,"Under Construction")+SUMIFS('CBG Plants'!N:N,'CBG Plants'!F:F,D493,'CBG Plants'!L:L,"Yet to start construction")</f>
        <v>2.4</v>
      </c>
      <c r="G493" s="62">
        <f>COUNTIFS('CBG Plants'!F:F,D493,'CBG Plants'!L:L,"Completed")
+COUNTIFS('CBG Plants'!F:F,D493,'CBG Plants'!L:L,"Functional")</f>
        <v>0</v>
      </c>
      <c r="H493" s="62">
        <f>COUNTIFS('CBG Plants'!F:F,D493,'CBG Plants'!L:L,"Under Construction")</f>
        <v>0</v>
      </c>
      <c r="I493" s="62">
        <f>COUNTIFS('CBG Plants'!F:F,D493,'CBG Plants'!L:L,"Yet to start construction")</f>
        <v>1</v>
      </c>
      <c r="J493" t="s">
        <v>3206</v>
      </c>
      <c r="M493" s="72">
        <f t="shared" si="14"/>
        <v>289.09499999999997</v>
      </c>
      <c r="N493" s="72">
        <f t="shared" si="15"/>
        <v>289.09499999999997</v>
      </c>
      <c r="O493" s="72">
        <v>170.55</v>
      </c>
      <c r="P493" s="72">
        <v>97.02</v>
      </c>
      <c r="Q493" s="72">
        <v>21.524999999999999</v>
      </c>
      <c r="R493" s="62">
        <f>IFERROR(U493-F493,"")</f>
        <v>-2.25</v>
      </c>
      <c r="S493" s="72">
        <f>IFERROR(T493*Assumptions!$C$4,"")</f>
        <v>5</v>
      </c>
      <c r="T493" s="72">
        <v>2</v>
      </c>
      <c r="U493" s="62">
        <f>IFERROR(S493*Assumptions!$C$5,"")+IFERROR(V493*Assumptions!$C$8*Assumptions!$C$5,"")</f>
        <v>0.15</v>
      </c>
      <c r="V493" s="72">
        <v>0</v>
      </c>
      <c r="W493" s="72">
        <f>IFERROR(ROUND(T493*(1+Assumptions!$C$7)^5,0),"")</f>
        <v>6</v>
      </c>
      <c r="X493" s="62">
        <f>IFERROR(ROUND(W493*Assumptions!$C$4*Assumptions!$C$6,4),"")+IFERROR(ROUND(Y493*Assumptions!$C$8*Assumptions!$C$6,4),"") - F493</f>
        <v>-1.65</v>
      </c>
      <c r="Y493" s="62">
        <f>IFERROR(ROUND(V493*(1+Assumptions!$C$7)^5,0),"")</f>
        <v>0</v>
      </c>
      <c r="Z493" t="s">
        <v>164</v>
      </c>
      <c r="AA493" t="s">
        <v>188</v>
      </c>
      <c r="AB493" s="72">
        <v>221.8</v>
      </c>
      <c r="AC493" s="72">
        <v>78.3</v>
      </c>
      <c r="AD493">
        <v>0</v>
      </c>
      <c r="AE493" s="99" t="str">
        <f>IF(R493="","",IF(R493&gt;=Control!$D$4,"Y","N"))</f>
        <v>N</v>
      </c>
      <c r="AF493" s="99" t="str">
        <f>IF(S493="","",IF(M493&gt;=Control!$D$5,"Y","N"))</f>
        <v>Y</v>
      </c>
      <c r="AG493" s="99" t="str">
        <f>IF(T493="","",IF(AB493&lt;=Control!$D$10,"Y","N"))</f>
        <v>Y</v>
      </c>
      <c r="AI493" s="110" t="str">
        <f>IF(X493="","",IF(X493&gt;=Control!$D$9,"Y","N"))</f>
        <v>N</v>
      </c>
      <c r="AK493" s="40" t="str">
        <f>IFERROR(INDEX(Assumptions!$D$92:$D$115,MATCH(C493,Assumptions!$B$92:$B$115,0)),"Low")</f>
        <v>High</v>
      </c>
    </row>
    <row r="494" spans="2:37" x14ac:dyDescent="0.2">
      <c r="B494">
        <v>491</v>
      </c>
      <c r="C494" t="s">
        <v>187</v>
      </c>
      <c r="D494" t="s">
        <v>2361</v>
      </c>
      <c r="E494" s="62">
        <f>SUM(G494:I494)</f>
        <v>1</v>
      </c>
      <c r="F494" s="71">
        <f>SUMIFS('CBG Plants'!N:N,'CBG Plants'!F:F,D494,'CBG Plants'!L:L,"Completed")
+SUMIFS('CBG Plants'!N:N,'CBG Plants'!F:F,D494,'CBG Plants'!L:L,"Functional")+SUMIFS('CBG Plants'!N:N,'CBG Plants'!F:F,D494,'CBG Plants'!L:L,"Under Construction")+SUMIFS('CBG Plants'!N:N,'CBG Plants'!F:F,D494,'CBG Plants'!L:L,"Yet to start construction")</f>
        <v>15</v>
      </c>
      <c r="G494" s="62">
        <f>COUNTIFS('CBG Plants'!F:F,D494,'CBG Plants'!L:L,"Completed")
+COUNTIFS('CBG Plants'!F:F,D494,'CBG Plants'!L:L,"Functional")</f>
        <v>0</v>
      </c>
      <c r="H494" s="62">
        <f>COUNTIFS('CBG Plants'!F:F,D494,'CBG Plants'!L:L,"Under Construction")</f>
        <v>0</v>
      </c>
      <c r="I494" s="62">
        <f>COUNTIFS('CBG Plants'!F:F,D494,'CBG Plants'!L:L,"Yet to start construction")</f>
        <v>1</v>
      </c>
      <c r="J494" t="s">
        <v>3207</v>
      </c>
      <c r="M494" s="72">
        <f t="shared" si="14"/>
        <v>272.83499999999998</v>
      </c>
      <c r="N494" s="72">
        <f t="shared" si="15"/>
        <v>272.83499999999998</v>
      </c>
      <c r="O494" s="72">
        <v>191.25</v>
      </c>
      <c r="P494" s="72">
        <v>81.06</v>
      </c>
      <c r="Q494" s="72">
        <v>0.52500000000000002</v>
      </c>
      <c r="R494" s="62">
        <f>IFERROR(U494-F494,"")</f>
        <v>-14.69978895</v>
      </c>
      <c r="S494" s="72">
        <f>IFERROR(T494*Assumptions!$C$4,"")</f>
        <v>10</v>
      </c>
      <c r="T494" s="72">
        <v>4</v>
      </c>
      <c r="U494" s="62">
        <f>IFERROR(S494*Assumptions!$C$5,"")+IFERROR(V494*Assumptions!$C$8*Assumptions!$C$5,"")</f>
        <v>0.30021104999999998</v>
      </c>
      <c r="V494" s="72">
        <v>21</v>
      </c>
      <c r="W494" s="72">
        <f>IFERROR(ROUND(T494*(1+Assumptions!$C$7)^5,0),"")</f>
        <v>12</v>
      </c>
      <c r="X494" s="62">
        <f>IFERROR(ROUND(W494*Assumptions!$C$4*Assumptions!$C$6,4),"")+IFERROR(ROUND(Y494*Assumptions!$C$8*Assumptions!$C$6,4),"") - F494</f>
        <v>-13.498899999999999</v>
      </c>
      <c r="Y494" s="62">
        <f>IFERROR(ROUND(V494*(1+Assumptions!$C$7)^5,0),"")</f>
        <v>64</v>
      </c>
      <c r="Z494" t="s">
        <v>164</v>
      </c>
      <c r="AA494" t="s">
        <v>188</v>
      </c>
      <c r="AB494" s="72">
        <v>62.5</v>
      </c>
      <c r="AC494" s="72">
        <v>78.3</v>
      </c>
      <c r="AD494">
        <v>0</v>
      </c>
      <c r="AE494" s="99" t="str">
        <f>IF(R494="","",IF(R494&gt;=Control!$D$4,"Y","N"))</f>
        <v>N</v>
      </c>
      <c r="AF494" s="99" t="str">
        <f>IF(S494="","",IF(M494&gt;=Control!$D$5,"Y","N"))</f>
        <v>Y</v>
      </c>
      <c r="AG494" s="99" t="str">
        <f>IF(T494="","",IF(AB494&lt;=Control!$D$10,"Y","N"))</f>
        <v>Y</v>
      </c>
      <c r="AI494" s="110" t="str">
        <f>IF(X494="","",IF(X494&gt;=Control!$D$9,"Y","N"))</f>
        <v>N</v>
      </c>
      <c r="AK494" s="40" t="str">
        <f>IFERROR(INDEX(Assumptions!$D$92:$D$115,MATCH(C494,Assumptions!$B$92:$B$115,0)),"Low")</f>
        <v>High</v>
      </c>
    </row>
    <row r="495" spans="2:37" x14ac:dyDescent="0.2">
      <c r="B495">
        <v>492</v>
      </c>
      <c r="C495" t="s">
        <v>187</v>
      </c>
      <c r="D495" t="s">
        <v>260</v>
      </c>
      <c r="E495" s="62">
        <f>SUM(G495:I495)</f>
        <v>2</v>
      </c>
      <c r="F495" s="71">
        <f>SUMIFS('CBG Plants'!N:N,'CBG Plants'!F:F,D495,'CBG Plants'!L:L,"Completed")
+SUMIFS('CBG Plants'!N:N,'CBG Plants'!F:F,D495,'CBG Plants'!L:L,"Functional")+SUMIFS('CBG Plants'!N:N,'CBG Plants'!F:F,D495,'CBG Plants'!L:L,"Under Construction")+SUMIFS('CBG Plants'!N:N,'CBG Plants'!F:F,D495,'CBG Plants'!L:L,"Yet to start construction")</f>
        <v>6.6</v>
      </c>
      <c r="G495" s="62">
        <f>COUNTIFS('CBG Plants'!F:F,D495,'CBG Plants'!L:L,"Completed")
+COUNTIFS('CBG Plants'!F:F,D495,'CBG Plants'!L:L,"Functional")</f>
        <v>0</v>
      </c>
      <c r="H495" s="62">
        <f>COUNTIFS('CBG Plants'!F:F,D495,'CBG Plants'!L:L,"Under Construction")</f>
        <v>1</v>
      </c>
      <c r="I495" s="62">
        <f>COUNTIFS('CBG Plants'!F:F,D495,'CBG Plants'!L:L,"Yet to start construction")</f>
        <v>1</v>
      </c>
      <c r="J495" t="s">
        <v>3208</v>
      </c>
      <c r="K495" t="s">
        <v>3209</v>
      </c>
      <c r="M495" s="72">
        <f t="shared" si="14"/>
        <v>382.32</v>
      </c>
      <c r="N495" s="72">
        <f t="shared" si="15"/>
        <v>382.32</v>
      </c>
      <c r="O495" s="72">
        <v>345.15</v>
      </c>
      <c r="P495" s="72">
        <v>0.42</v>
      </c>
      <c r="Q495" s="72">
        <v>36.75</v>
      </c>
      <c r="R495" s="62">
        <f>IFERROR(U495-F495,"")</f>
        <v>-5.13534705</v>
      </c>
      <c r="S495" s="72">
        <f>IFERROR(T495*Assumptions!$C$4,"")</f>
        <v>35</v>
      </c>
      <c r="T495" s="72">
        <v>14</v>
      </c>
      <c r="U495" s="62">
        <f>IFERROR(S495*Assumptions!$C$5,"")+IFERROR(V495*Assumptions!$C$8*Assumptions!$C$5,"")</f>
        <v>1.4646529500000001</v>
      </c>
      <c r="V495" s="72">
        <v>41259</v>
      </c>
      <c r="W495" s="72">
        <f>IFERROR(ROUND(T495*(1+Assumptions!$C$7)^5,0),"")</f>
        <v>43</v>
      </c>
      <c r="X495" s="62">
        <f>IFERROR(ROUND(W495*Assumptions!$C$4*Assumptions!$C$6,4),"")+IFERROR(ROUND(Y495*Assumptions!$C$8*Assumptions!$C$6,4),"") - F495</f>
        <v>0.88400000000000034</v>
      </c>
      <c r="Y495" s="62">
        <f>IFERROR(ROUND(V495*(1+Assumptions!$C$7)^5,0),"")</f>
        <v>125912</v>
      </c>
      <c r="Z495" t="s">
        <v>164</v>
      </c>
      <c r="AA495" t="s">
        <v>188</v>
      </c>
      <c r="AB495" s="72">
        <v>106.1</v>
      </c>
      <c r="AC495" s="72">
        <v>78.3</v>
      </c>
      <c r="AD495">
        <v>0</v>
      </c>
      <c r="AE495" s="99" t="str">
        <f>IF(R495="","",IF(R495&gt;=Control!$D$4,"Y","N"))</f>
        <v>N</v>
      </c>
      <c r="AF495" s="99" t="str">
        <f>IF(S495="","",IF(M495&gt;=Control!$D$5,"Y","N"))</f>
        <v>Y</v>
      </c>
      <c r="AG495" s="99" t="str">
        <f>IF(T495="","",IF(AB495&lt;=Control!$D$10,"Y","N"))</f>
        <v>Y</v>
      </c>
      <c r="AI495" s="110" t="str">
        <f>IF(X495="","",IF(X495&gt;=Control!$D$9,"Y","N"))</f>
        <v>N</v>
      </c>
      <c r="AK495" s="40" t="str">
        <f>IFERROR(INDEX(Assumptions!$D$92:$D$115,MATCH(C495,Assumptions!$B$92:$B$115,0)),"Low")</f>
        <v>High</v>
      </c>
    </row>
    <row r="496" spans="2:37" x14ac:dyDescent="0.2">
      <c r="B496">
        <v>493</v>
      </c>
      <c r="C496" t="s">
        <v>187</v>
      </c>
      <c r="D496" t="s">
        <v>2335</v>
      </c>
      <c r="E496" s="62">
        <f>SUM(G496:I496)</f>
        <v>1</v>
      </c>
      <c r="F496" s="71">
        <f>SUMIFS('CBG Plants'!N:N,'CBG Plants'!F:F,D496,'CBG Plants'!L:L,"Completed")
+SUMIFS('CBG Plants'!N:N,'CBG Plants'!F:F,D496,'CBG Plants'!L:L,"Functional")+SUMIFS('CBG Plants'!N:N,'CBG Plants'!F:F,D496,'CBG Plants'!L:L,"Under Construction")+SUMIFS('CBG Plants'!N:N,'CBG Plants'!F:F,D496,'CBG Plants'!L:L,"Yet to start construction")</f>
        <v>3.6</v>
      </c>
      <c r="G496" s="62">
        <f>COUNTIFS('CBG Plants'!F:F,D496,'CBG Plants'!L:L,"Completed")
+COUNTIFS('CBG Plants'!F:F,D496,'CBG Plants'!L:L,"Functional")</f>
        <v>0</v>
      </c>
      <c r="H496" s="62">
        <f>COUNTIFS('CBG Plants'!F:F,D496,'CBG Plants'!L:L,"Under Construction")</f>
        <v>0</v>
      </c>
      <c r="I496" s="62">
        <f>COUNTIFS('CBG Plants'!F:F,D496,'CBG Plants'!L:L,"Yet to start construction")</f>
        <v>1</v>
      </c>
      <c r="J496" t="s">
        <v>3210</v>
      </c>
      <c r="M496" s="72">
        <f t="shared" si="14"/>
        <v>558.07500000000005</v>
      </c>
      <c r="N496" s="72">
        <f t="shared" si="15"/>
        <v>558.07500000000005</v>
      </c>
      <c r="O496" s="72">
        <v>406.35</v>
      </c>
      <c r="P496" s="72">
        <v>0</v>
      </c>
      <c r="Q496" s="72">
        <v>151.72499999999999</v>
      </c>
      <c r="R496" s="62">
        <f>IFERROR(U496-F496,"")</f>
        <v>-3.2058849</v>
      </c>
      <c r="S496" s="72">
        <f>IFERROR(T496*Assumptions!$C$4,"")</f>
        <v>12.5</v>
      </c>
      <c r="T496" s="72">
        <v>5</v>
      </c>
      <c r="U496" s="62">
        <f>IFERROR(S496*Assumptions!$C$5,"")+IFERROR(V496*Assumptions!$C$8*Assumptions!$C$5,"")</f>
        <v>0.3941151</v>
      </c>
      <c r="V496" s="72">
        <v>1902</v>
      </c>
      <c r="W496" s="72">
        <f>IFERROR(ROUND(T496*(1+Assumptions!$C$7)^5,0),"")</f>
        <v>15</v>
      </c>
      <c r="X496" s="62">
        <f>IFERROR(ROUND(W496*Assumptions!$C$4*Assumptions!$C$6,4),"")+IFERROR(ROUND(Y496*Assumptions!$C$8*Assumptions!$C$6,4),"") - F496</f>
        <v>-1.6278000000000001</v>
      </c>
      <c r="Y496" s="62">
        <f>IFERROR(ROUND(V496*(1+Assumptions!$C$7)^5,0),"")</f>
        <v>5804</v>
      </c>
      <c r="Z496" t="s">
        <v>164</v>
      </c>
      <c r="AA496" t="s">
        <v>188</v>
      </c>
      <c r="AB496" s="72">
        <v>214.6</v>
      </c>
      <c r="AC496" s="72">
        <v>78.3</v>
      </c>
      <c r="AD496">
        <v>0</v>
      </c>
      <c r="AE496" s="99" t="str">
        <f>IF(R496="","",IF(R496&gt;=Control!$D$4,"Y","N"))</f>
        <v>N</v>
      </c>
      <c r="AF496" s="99" t="str">
        <f>IF(S496="","",IF(M496&gt;=Control!$D$5,"Y","N"))</f>
        <v>Y</v>
      </c>
      <c r="AG496" s="99" t="str">
        <f>IF(T496="","",IF(AB496&lt;=Control!$D$10,"Y","N"))</f>
        <v>Y</v>
      </c>
      <c r="AI496" s="110" t="str">
        <f>IF(X496="","",IF(X496&gt;=Control!$D$9,"Y","N"))</f>
        <v>N</v>
      </c>
      <c r="AK496" s="40" t="str">
        <f>IFERROR(INDEX(Assumptions!$D$92:$D$115,MATCH(C496,Assumptions!$B$92:$B$115,0)),"Low")</f>
        <v>High</v>
      </c>
    </row>
    <row r="497" spans="2:37" x14ac:dyDescent="0.2">
      <c r="B497">
        <v>494</v>
      </c>
      <c r="C497" t="s">
        <v>187</v>
      </c>
      <c r="D497" t="s">
        <v>2387</v>
      </c>
      <c r="E497" s="62">
        <f>SUM(G497:I497)</f>
        <v>1</v>
      </c>
      <c r="F497" s="71">
        <f>SUMIFS('CBG Plants'!N:N,'CBG Plants'!F:F,D497,'CBG Plants'!L:L,"Completed")
+SUMIFS('CBG Plants'!N:N,'CBG Plants'!F:F,D497,'CBG Plants'!L:L,"Functional")+SUMIFS('CBG Plants'!N:N,'CBG Plants'!F:F,D497,'CBG Plants'!L:L,"Under Construction")+SUMIFS('CBG Plants'!N:N,'CBG Plants'!F:F,D497,'CBG Plants'!L:L,"Yet to start construction")</f>
        <v>2</v>
      </c>
      <c r="G497" s="62">
        <f>COUNTIFS('CBG Plants'!F:F,D497,'CBG Plants'!L:L,"Completed")
+COUNTIFS('CBG Plants'!F:F,D497,'CBG Plants'!L:L,"Functional")</f>
        <v>0</v>
      </c>
      <c r="H497" s="62">
        <f>COUNTIFS('CBG Plants'!F:F,D497,'CBG Plants'!L:L,"Under Construction")</f>
        <v>0</v>
      </c>
      <c r="I497" s="62">
        <f>COUNTIFS('CBG Plants'!F:F,D497,'CBG Plants'!L:L,"Yet to start construction")</f>
        <v>1</v>
      </c>
      <c r="J497" t="s">
        <v>3211</v>
      </c>
      <c r="M497" s="72">
        <f t="shared" si="14"/>
        <v>145.05000000000001</v>
      </c>
      <c r="N497" s="72">
        <f t="shared" si="15"/>
        <v>145.05000000000001</v>
      </c>
      <c r="O497" s="72">
        <v>27.45</v>
      </c>
      <c r="P497" s="72">
        <v>94.5</v>
      </c>
      <c r="Q497" s="72">
        <v>23.1</v>
      </c>
      <c r="R497" s="62">
        <f>IFERROR(U497-F497,"")</f>
        <v>-1.85</v>
      </c>
      <c r="S497" s="72">
        <f>IFERROR(T497*Assumptions!$C$4,"")</f>
        <v>5</v>
      </c>
      <c r="T497" s="72">
        <v>2</v>
      </c>
      <c r="U497" s="62">
        <f>IFERROR(S497*Assumptions!$C$5,"")+IFERROR(V497*Assumptions!$C$8*Assumptions!$C$5,"")</f>
        <v>0.15</v>
      </c>
      <c r="V497" s="72">
        <v>0</v>
      </c>
      <c r="W497" s="72">
        <f>IFERROR(ROUND(T497*(1+Assumptions!$C$7)^5,0),"")</f>
        <v>6</v>
      </c>
      <c r="X497" s="62">
        <f>IFERROR(ROUND(W497*Assumptions!$C$4*Assumptions!$C$6,4),"")+IFERROR(ROUND(Y497*Assumptions!$C$8*Assumptions!$C$6,4),"") - F497</f>
        <v>-1.25</v>
      </c>
      <c r="Y497" s="62">
        <f>IFERROR(ROUND(V497*(1+Assumptions!$C$7)^5,0),"")</f>
        <v>0</v>
      </c>
      <c r="Z497" t="s">
        <v>164</v>
      </c>
      <c r="AA497" t="s">
        <v>188</v>
      </c>
      <c r="AB497" s="72">
        <v>322.8</v>
      </c>
      <c r="AC497" s="72">
        <v>78.3</v>
      </c>
      <c r="AD497">
        <v>0</v>
      </c>
      <c r="AE497" s="99" t="str">
        <f>IF(R497="","",IF(R497&gt;=Control!$D$4,"Y","N"))</f>
        <v>N</v>
      </c>
      <c r="AF497" s="99" t="str">
        <f>IF(S497="","",IF(M497&gt;=Control!$D$5,"Y","N"))</f>
        <v>Y</v>
      </c>
      <c r="AG497" s="99" t="str">
        <f>IF(T497="","",IF(AB497&lt;=Control!$D$10,"Y","N"))</f>
        <v>Y</v>
      </c>
      <c r="AI497" s="110" t="str">
        <f>IF(X497="","",IF(X497&gt;=Control!$D$9,"Y","N"))</f>
        <v>N</v>
      </c>
      <c r="AK497" s="40" t="str">
        <f>IFERROR(INDEX(Assumptions!$D$92:$D$115,MATCH(C497,Assumptions!$B$92:$B$115,0)),"Low")</f>
        <v>High</v>
      </c>
    </row>
    <row r="498" spans="2:37" x14ac:dyDescent="0.2">
      <c r="B498">
        <v>495</v>
      </c>
      <c r="C498" t="s">
        <v>187</v>
      </c>
      <c r="D498" t="s">
        <v>2338</v>
      </c>
      <c r="E498" s="62">
        <f>SUM(G498:I498)</f>
        <v>2</v>
      </c>
      <c r="F498" s="71">
        <f>SUMIFS('CBG Plants'!N:N,'CBG Plants'!F:F,D498,'CBG Plants'!L:L,"Completed")
+SUMIFS('CBG Plants'!N:N,'CBG Plants'!F:F,D498,'CBG Plants'!L:L,"Functional")+SUMIFS('CBG Plants'!N:N,'CBG Plants'!F:F,D498,'CBG Plants'!L:L,"Under Construction")+SUMIFS('CBG Plants'!N:N,'CBG Plants'!F:F,D498,'CBG Plants'!L:L,"Yet to start construction")</f>
        <v>13.5</v>
      </c>
      <c r="G498" s="62">
        <f>COUNTIFS('CBG Plants'!F:F,D498,'CBG Plants'!L:L,"Completed")
+COUNTIFS('CBG Plants'!F:F,D498,'CBG Plants'!L:L,"Functional")</f>
        <v>0</v>
      </c>
      <c r="H498" s="62">
        <f>COUNTIFS('CBG Plants'!F:F,D498,'CBG Plants'!L:L,"Under Construction")</f>
        <v>1</v>
      </c>
      <c r="I498" s="62">
        <f>COUNTIFS('CBG Plants'!F:F,D498,'CBG Plants'!L:L,"Yet to start construction")</f>
        <v>1</v>
      </c>
      <c r="J498" t="s">
        <v>3212</v>
      </c>
      <c r="K498" t="s">
        <v>3213</v>
      </c>
      <c r="M498" s="72">
        <f t="shared" si="14"/>
        <v>643.47</v>
      </c>
      <c r="N498" s="72">
        <f t="shared" si="15"/>
        <v>643.47</v>
      </c>
      <c r="O498" s="72">
        <v>290.25</v>
      </c>
      <c r="P498" s="72">
        <v>10.92</v>
      </c>
      <c r="Q498" s="72">
        <v>342.3</v>
      </c>
      <c r="R498" s="62">
        <f>IFERROR(U498-F498,"")</f>
        <v>-13.031779350000001</v>
      </c>
      <c r="S498" s="72">
        <f>IFERROR(T498*Assumptions!$C$4,"")</f>
        <v>15</v>
      </c>
      <c r="T498" s="72">
        <v>6</v>
      </c>
      <c r="U498" s="62">
        <f>IFERROR(S498*Assumptions!$C$5,"")+IFERROR(V498*Assumptions!$C$8*Assumptions!$C$5,"")</f>
        <v>0.46822064999999996</v>
      </c>
      <c r="V498" s="72">
        <v>1813</v>
      </c>
      <c r="W498" s="72">
        <f>IFERROR(ROUND(T498*(1+Assumptions!$C$7)^5,0),"")</f>
        <v>18</v>
      </c>
      <c r="X498" s="62">
        <f>IFERROR(ROUND(W498*Assumptions!$C$4*Assumptions!$C$6,4),"")+IFERROR(ROUND(Y498*Assumptions!$C$8*Assumptions!$C$6,4),"") - F498</f>
        <v>-11.157299999999999</v>
      </c>
      <c r="Y498" s="62">
        <f>IFERROR(ROUND(V498*(1+Assumptions!$C$7)^5,0),"")</f>
        <v>5533</v>
      </c>
      <c r="Z498" t="s">
        <v>164</v>
      </c>
      <c r="AA498" t="s">
        <v>188</v>
      </c>
      <c r="AB498" s="72">
        <v>97.3</v>
      </c>
      <c r="AC498" s="72">
        <v>78.3</v>
      </c>
      <c r="AD498">
        <v>0</v>
      </c>
      <c r="AE498" s="99" t="str">
        <f>IF(R498="","",IF(R498&gt;=Control!$D$4,"Y","N"))</f>
        <v>N</v>
      </c>
      <c r="AF498" s="99" t="str">
        <f>IF(S498="","",IF(M498&gt;=Control!$D$5,"Y","N"))</f>
        <v>Y</v>
      </c>
      <c r="AG498" s="99" t="str">
        <f>IF(T498="","",IF(AB498&lt;=Control!$D$10,"Y","N"))</f>
        <v>Y</v>
      </c>
      <c r="AI498" s="110" t="str">
        <f>IF(X498="","",IF(X498&gt;=Control!$D$9,"Y","N"))</f>
        <v>N</v>
      </c>
      <c r="AK498" s="40" t="str">
        <f>IFERROR(INDEX(Assumptions!$D$92:$D$115,MATCH(C498,Assumptions!$B$92:$B$115,0)),"Low")</f>
        <v>High</v>
      </c>
    </row>
    <row r="499" spans="2:37" x14ac:dyDescent="0.2">
      <c r="B499">
        <v>496</v>
      </c>
      <c r="C499" t="s">
        <v>187</v>
      </c>
      <c r="D499" t="s">
        <v>1786</v>
      </c>
      <c r="E499" s="62">
        <f>SUM(G499:I499)</f>
        <v>6</v>
      </c>
      <c r="F499" s="71">
        <f>SUMIFS('CBG Plants'!N:N,'CBG Plants'!F:F,D499,'CBG Plants'!L:L,"Completed")
+SUMIFS('CBG Plants'!N:N,'CBG Plants'!F:F,D499,'CBG Plants'!L:L,"Functional")+SUMIFS('CBG Plants'!N:N,'CBG Plants'!F:F,D499,'CBG Plants'!L:L,"Under Construction")+SUMIFS('CBG Plants'!N:N,'CBG Plants'!F:F,D499,'CBG Plants'!L:L,"Yet to start construction")</f>
        <v>24.5</v>
      </c>
      <c r="G499" s="62">
        <f>COUNTIFS('CBG Plants'!F:F,D499,'CBG Plants'!L:L,"Completed")
+COUNTIFS('CBG Plants'!F:F,D499,'CBG Plants'!L:L,"Functional")</f>
        <v>1</v>
      </c>
      <c r="H499" s="62">
        <f>COUNTIFS('CBG Plants'!F:F,D499,'CBG Plants'!L:L,"Under Construction")</f>
        <v>0</v>
      </c>
      <c r="I499" s="62">
        <f>COUNTIFS('CBG Plants'!F:F,D499,'CBG Plants'!L:L,"Yet to start construction")</f>
        <v>5</v>
      </c>
      <c r="J499" t="s">
        <v>3214</v>
      </c>
      <c r="K499" t="s">
        <v>3215</v>
      </c>
      <c r="L499" t="s">
        <v>3216</v>
      </c>
      <c r="M499" s="72">
        <f t="shared" si="14"/>
        <v>283.61499999999995</v>
      </c>
      <c r="N499" s="72">
        <f t="shared" si="15"/>
        <v>320.11499999999995</v>
      </c>
      <c r="O499" s="72">
        <v>194.85</v>
      </c>
      <c r="P499" s="72">
        <v>124.74</v>
      </c>
      <c r="Q499" s="72">
        <v>0.52500000000000002</v>
      </c>
      <c r="R499" s="62">
        <f>IFERROR(U499-F499,"")</f>
        <v>-20.973253100000001</v>
      </c>
      <c r="S499" s="72">
        <f>IFERROR(T499*Assumptions!$C$4,"")</f>
        <v>95</v>
      </c>
      <c r="T499" s="72">
        <v>38</v>
      </c>
      <c r="U499" s="62">
        <f>IFERROR(S499*Assumptions!$C$5,"")+IFERROR(V499*Assumptions!$C$8*Assumptions!$C$5,"")</f>
        <v>3.5267469</v>
      </c>
      <c r="V499" s="72">
        <v>67338</v>
      </c>
      <c r="W499" s="72">
        <f>IFERROR(ROUND(T499*(1+Assumptions!$C$7)^5,0),"")</f>
        <v>116</v>
      </c>
      <c r="X499" s="62">
        <f>IFERROR(ROUND(W499*Assumptions!$C$4*Assumptions!$C$6,4),"")+IFERROR(ROUND(Y499*Assumptions!$C$8*Assumptions!$C$6,4),"") - F499</f>
        <v>-6.5579000000000001</v>
      </c>
      <c r="Y499" s="62">
        <f>IFERROR(ROUND(V499*(1+Assumptions!$C$7)^5,0),"")</f>
        <v>205499</v>
      </c>
      <c r="Z499" t="s">
        <v>164</v>
      </c>
      <c r="AA499" t="s">
        <v>188</v>
      </c>
      <c r="AB499" s="72">
        <v>21.4</v>
      </c>
      <c r="AC499" s="72">
        <v>78.3</v>
      </c>
      <c r="AD499">
        <v>100</v>
      </c>
      <c r="AE499" s="99" t="str">
        <f>IF(R499="","",IF(R499&gt;=Control!$D$4,"Y","N"))</f>
        <v>N</v>
      </c>
      <c r="AF499" s="99" t="str">
        <f>IF(S499="","",IF(M499&gt;=Control!$D$5,"Y","N"))</f>
        <v>Y</v>
      </c>
      <c r="AG499" s="99" t="str">
        <f>IF(T499="","",IF(AB499&lt;=Control!$D$10,"Y","N"))</f>
        <v>Y</v>
      </c>
      <c r="AI499" s="110" t="str">
        <f>IF(X499="","",IF(X499&gt;=Control!$D$9,"Y","N"))</f>
        <v>N</v>
      </c>
      <c r="AK499" s="40" t="str">
        <f>IFERROR(INDEX(Assumptions!$D$92:$D$115,MATCH(C499,Assumptions!$B$92:$B$115,0)),"Low")</f>
        <v>High</v>
      </c>
    </row>
    <row r="500" spans="2:37" x14ac:dyDescent="0.2">
      <c r="B500">
        <v>497</v>
      </c>
      <c r="C500" t="s">
        <v>187</v>
      </c>
      <c r="D500" t="s">
        <v>2370</v>
      </c>
      <c r="E500" s="62">
        <f>SUM(G500:I500)</f>
        <v>0</v>
      </c>
      <c r="F500" s="71">
        <f>SUMIFS('CBG Plants'!N:N,'CBG Plants'!F:F,D500,'CBG Plants'!L:L,"Completed")
+SUMIFS('CBG Plants'!N:N,'CBG Plants'!F:F,D500,'CBG Plants'!L:L,"Functional")+SUMIFS('CBG Plants'!N:N,'CBG Plants'!F:F,D500,'CBG Plants'!L:L,"Under Construction")+SUMIFS('CBG Plants'!N:N,'CBG Plants'!F:F,D500,'CBG Plants'!L:L,"Yet to start construction")</f>
        <v>0</v>
      </c>
      <c r="G500" s="62">
        <f>COUNTIFS('CBG Plants'!F:F,D500,'CBG Plants'!L:L,"Completed")
+COUNTIFS('CBG Plants'!F:F,D500,'CBG Plants'!L:L,"Functional")</f>
        <v>0</v>
      </c>
      <c r="H500" s="62">
        <f>COUNTIFS('CBG Plants'!F:F,D500,'CBG Plants'!L:L,"Under Construction")</f>
        <v>0</v>
      </c>
      <c r="I500" s="62">
        <f>COUNTIFS('CBG Plants'!F:F,D500,'CBG Plants'!L:L,"Yet to start construction")</f>
        <v>0</v>
      </c>
      <c r="J500" t="s">
        <v>3189</v>
      </c>
      <c r="K500" t="s">
        <v>3217</v>
      </c>
      <c r="L500" t="s">
        <v>3218</v>
      </c>
      <c r="M500" s="72">
        <f t="shared" si="14"/>
        <v>187.29</v>
      </c>
      <c r="N500" s="72">
        <f t="shared" si="15"/>
        <v>187.29</v>
      </c>
      <c r="O500" s="72">
        <v>135</v>
      </c>
      <c r="P500" s="72">
        <v>2.94</v>
      </c>
      <c r="Q500" s="72">
        <v>49.35</v>
      </c>
      <c r="R500" s="62">
        <f>IFERROR(U500-F500,"")</f>
        <v>0.6</v>
      </c>
      <c r="S500" s="72">
        <f>IFERROR(T500*Assumptions!$C$4,"")</f>
        <v>20</v>
      </c>
      <c r="T500" s="72">
        <v>8</v>
      </c>
      <c r="U500" s="62">
        <f>IFERROR(S500*Assumptions!$C$5,"")+IFERROR(V500*Assumptions!$C$8*Assumptions!$C$5,"")</f>
        <v>0.6</v>
      </c>
      <c r="V500" s="72">
        <v>0</v>
      </c>
      <c r="W500" s="72">
        <f>IFERROR(ROUND(T500*(1+Assumptions!$C$7)^5,0),"")</f>
        <v>24</v>
      </c>
      <c r="X500" s="62">
        <f>IFERROR(ROUND(W500*Assumptions!$C$4*Assumptions!$C$6,4),"")+IFERROR(ROUND(Y500*Assumptions!$C$8*Assumptions!$C$6,4),"") - F500</f>
        <v>3</v>
      </c>
      <c r="Y500" s="62">
        <f>IFERROR(ROUND(V500*(1+Assumptions!$C$7)^5,0),"")</f>
        <v>0</v>
      </c>
      <c r="Z500" t="s">
        <v>164</v>
      </c>
      <c r="AA500" t="s">
        <v>188</v>
      </c>
      <c r="AB500" s="72">
        <v>75</v>
      </c>
      <c r="AC500" s="72">
        <v>78.3</v>
      </c>
      <c r="AD500">
        <v>0</v>
      </c>
      <c r="AE500" s="99" t="str">
        <f>IF(R500="","",IF(R500&gt;=Control!$D$4,"Y","N"))</f>
        <v>N</v>
      </c>
      <c r="AF500" s="99" t="str">
        <f>IF(S500="","",IF(M500&gt;=Control!$D$5,"Y","N"))</f>
        <v>Y</v>
      </c>
      <c r="AG500" s="99" t="str">
        <f>IF(T500="","",IF(AB500&lt;=Control!$D$10,"Y","N"))</f>
        <v>Y</v>
      </c>
      <c r="AI500" s="110" t="str">
        <f>IF(X500="","",IF(X500&gt;=Control!$D$9,"Y","N"))</f>
        <v>N</v>
      </c>
      <c r="AK500" s="40" t="str">
        <f>IFERROR(INDEX(Assumptions!$D$92:$D$115,MATCH(C500,Assumptions!$B$92:$B$115,0)),"Low")</f>
        <v>High</v>
      </c>
    </row>
    <row r="501" spans="2:37" x14ac:dyDescent="0.2">
      <c r="B501">
        <v>498</v>
      </c>
      <c r="C501" t="s">
        <v>187</v>
      </c>
      <c r="D501" t="s">
        <v>2354</v>
      </c>
      <c r="E501" s="62">
        <f>SUM(G501:I501)</f>
        <v>6</v>
      </c>
      <c r="F501" s="71">
        <f>SUMIFS('CBG Plants'!N:N,'CBG Plants'!F:F,D501,'CBG Plants'!L:L,"Completed")
+SUMIFS('CBG Plants'!N:N,'CBG Plants'!F:F,D501,'CBG Plants'!L:L,"Functional")+SUMIFS('CBG Plants'!N:N,'CBG Plants'!F:F,D501,'CBG Plants'!L:L,"Under Construction")+SUMIFS('CBG Plants'!N:N,'CBG Plants'!F:F,D501,'CBG Plants'!L:L,"Yet to start construction")</f>
        <v>49.55</v>
      </c>
      <c r="G501" s="62">
        <f>COUNTIFS('CBG Plants'!F:F,D501,'CBG Plants'!L:L,"Completed")
+COUNTIFS('CBG Plants'!F:F,D501,'CBG Plants'!L:L,"Functional")</f>
        <v>4</v>
      </c>
      <c r="H501" s="62">
        <f>COUNTIFS('CBG Plants'!F:F,D501,'CBG Plants'!L:L,"Under Construction")</f>
        <v>0</v>
      </c>
      <c r="I501" s="62">
        <f>COUNTIFS('CBG Plants'!F:F,D501,'CBG Plants'!L:L,"Yet to start construction")</f>
        <v>2</v>
      </c>
      <c r="J501" t="s">
        <v>3219</v>
      </c>
      <c r="K501" t="s">
        <v>3220</v>
      </c>
      <c r="L501" t="s">
        <v>3221</v>
      </c>
      <c r="M501" s="72">
        <f t="shared" si="14"/>
        <v>-76.899999999999977</v>
      </c>
      <c r="N501" s="72">
        <f t="shared" si="15"/>
        <v>281.89500000000004</v>
      </c>
      <c r="O501" s="72">
        <v>276.75</v>
      </c>
      <c r="P501" s="72">
        <v>0.42</v>
      </c>
      <c r="Q501" s="72">
        <v>4.7249999999999996</v>
      </c>
      <c r="R501" s="62">
        <f>IFERROR(U501-F501,"")</f>
        <v>-40.897808299999994</v>
      </c>
      <c r="S501" s="72">
        <f>IFERROR(T501*Assumptions!$C$4,"")</f>
        <v>242.5</v>
      </c>
      <c r="T501" s="72">
        <v>97</v>
      </c>
      <c r="U501" s="62">
        <f>IFERROR(S501*Assumptions!$C$5,"")+IFERROR(V501*Assumptions!$C$8*Assumptions!$C$5,"")</f>
        <v>8.6521916999999995</v>
      </c>
      <c r="V501" s="72">
        <v>137034</v>
      </c>
      <c r="W501" s="72">
        <f>IFERROR(ROUND(T501*(1+Assumptions!$C$7)^5,0),"")</f>
        <v>296</v>
      </c>
      <c r="X501" s="62">
        <f>IFERROR(ROUND(W501*Assumptions!$C$4*Assumptions!$C$6,4),"")+IFERROR(ROUND(Y501*Assumptions!$C$8*Assumptions!$C$6,4),"") - F501</f>
        <v>-5.5451999999999941</v>
      </c>
      <c r="Y501" s="62">
        <f>IFERROR(ROUND(V501*(1+Assumptions!$C$7)^5,0),"")</f>
        <v>418195</v>
      </c>
      <c r="Z501" t="s">
        <v>164</v>
      </c>
      <c r="AA501" t="s">
        <v>188</v>
      </c>
      <c r="AB501" s="72">
        <v>152.19999999999999</v>
      </c>
      <c r="AC501" s="72">
        <v>78.3</v>
      </c>
      <c r="AD501">
        <v>983</v>
      </c>
      <c r="AE501" s="99" t="str">
        <f>IF(R501="","",IF(R501&gt;=Control!$D$4,"Y","N"))</f>
        <v>N</v>
      </c>
      <c r="AF501" s="99" t="str">
        <f>IF(S501="","",IF(M501&gt;=Control!$D$5,"Y","N"))</f>
        <v>N</v>
      </c>
      <c r="AG501" s="99" t="str">
        <f>IF(T501="","",IF(AB501&lt;=Control!$D$10,"Y","N"))</f>
        <v>Y</v>
      </c>
      <c r="AI501" s="110" t="str">
        <f>IF(X501="","",IF(X501&gt;=Control!$D$9,"Y","N"))</f>
        <v>N</v>
      </c>
      <c r="AK501" s="40" t="str">
        <f>IFERROR(INDEX(Assumptions!$D$92:$D$115,MATCH(C501,Assumptions!$B$92:$B$115,0)),"Low")</f>
        <v>High</v>
      </c>
    </row>
    <row r="502" spans="2:37" x14ac:dyDescent="0.2">
      <c r="B502">
        <v>499</v>
      </c>
      <c r="C502" t="s">
        <v>187</v>
      </c>
      <c r="D502" t="s">
        <v>2383</v>
      </c>
      <c r="E502" s="62">
        <f>SUM(G502:I502)</f>
        <v>4</v>
      </c>
      <c r="F502" s="71">
        <f>SUMIFS('CBG Plants'!N:N,'CBG Plants'!F:F,D502,'CBG Plants'!L:L,"Completed")
+SUMIFS('CBG Plants'!N:N,'CBG Plants'!F:F,D502,'CBG Plants'!L:L,"Functional")+SUMIFS('CBG Plants'!N:N,'CBG Plants'!F:F,D502,'CBG Plants'!L:L,"Under Construction")+SUMIFS('CBG Plants'!N:N,'CBG Plants'!F:F,D502,'CBG Plants'!L:L,"Yet to start construction")</f>
        <v>42.6</v>
      </c>
      <c r="G502" s="62">
        <f>COUNTIFS('CBG Plants'!F:F,D502,'CBG Plants'!L:L,"Completed")
+COUNTIFS('CBG Plants'!F:F,D502,'CBG Plants'!L:L,"Functional")</f>
        <v>1</v>
      </c>
      <c r="H502" s="62">
        <f>COUNTIFS('CBG Plants'!F:F,D502,'CBG Plants'!L:L,"Under Construction")</f>
        <v>1</v>
      </c>
      <c r="I502" s="62">
        <f>COUNTIFS('CBG Plants'!F:F,D502,'CBG Plants'!L:L,"Yet to start construction")</f>
        <v>2</v>
      </c>
      <c r="J502" t="s">
        <v>3222</v>
      </c>
      <c r="K502" t="s">
        <v>3223</v>
      </c>
      <c r="L502" t="s">
        <v>3224</v>
      </c>
      <c r="M502" s="72">
        <f t="shared" si="14"/>
        <v>336.005</v>
      </c>
      <c r="N502" s="72">
        <f t="shared" si="15"/>
        <v>463.755</v>
      </c>
      <c r="O502" s="72">
        <v>232.65</v>
      </c>
      <c r="P502" s="72">
        <v>165.48</v>
      </c>
      <c r="Q502" s="72">
        <v>65.625</v>
      </c>
      <c r="R502" s="62">
        <f>IFERROR(U502-F502,"")</f>
        <v>-42.45</v>
      </c>
      <c r="S502" s="72">
        <f>IFERROR(T502*Assumptions!$C$4,"")</f>
        <v>5</v>
      </c>
      <c r="T502" s="72">
        <v>2</v>
      </c>
      <c r="U502" s="62">
        <f>IFERROR(S502*Assumptions!$C$5,"")+IFERROR(V502*Assumptions!$C$8*Assumptions!$C$5,"")</f>
        <v>0.15</v>
      </c>
      <c r="V502" s="72">
        <v>0</v>
      </c>
      <c r="W502" s="72">
        <f>IFERROR(ROUND(T502*(1+Assumptions!$C$7)^5,0),"")</f>
        <v>6</v>
      </c>
      <c r="X502" s="62">
        <f>IFERROR(ROUND(W502*Assumptions!$C$4*Assumptions!$C$6,4),"")+IFERROR(ROUND(Y502*Assumptions!$C$8*Assumptions!$C$6,4),"") - F502</f>
        <v>-41.85</v>
      </c>
      <c r="Y502" s="62">
        <f>IFERROR(ROUND(V502*(1+Assumptions!$C$7)^5,0),"")</f>
        <v>0</v>
      </c>
      <c r="Z502" t="s">
        <v>164</v>
      </c>
      <c r="AA502" t="s">
        <v>188</v>
      </c>
      <c r="AB502" s="72">
        <v>237.6</v>
      </c>
      <c r="AC502" s="72">
        <v>78.3</v>
      </c>
      <c r="AD502">
        <v>350</v>
      </c>
      <c r="AE502" s="99" t="str">
        <f>IF(R502="","",IF(R502&gt;=Control!$D$4,"Y","N"))</f>
        <v>N</v>
      </c>
      <c r="AF502" s="99" t="str">
        <f>IF(S502="","",IF(M502&gt;=Control!$D$5,"Y","N"))</f>
        <v>Y</v>
      </c>
      <c r="AG502" s="99" t="str">
        <f>IF(T502="","",IF(AB502&lt;=Control!$D$10,"Y","N"))</f>
        <v>Y</v>
      </c>
      <c r="AI502" s="110" t="str">
        <f>IF(X502="","",IF(X502&gt;=Control!$D$9,"Y","N"))</f>
        <v>N</v>
      </c>
      <c r="AK502" s="40" t="str">
        <f>IFERROR(INDEX(Assumptions!$D$92:$D$115,MATCH(C502,Assumptions!$B$92:$B$115,0)),"Low")</f>
        <v>High</v>
      </c>
    </row>
    <row r="503" spans="2:37" x14ac:dyDescent="0.2">
      <c r="B503">
        <v>500</v>
      </c>
      <c r="C503" t="s">
        <v>187</v>
      </c>
      <c r="D503" t="s">
        <v>2356</v>
      </c>
      <c r="E503" s="62">
        <f>SUM(G503:I503)</f>
        <v>0</v>
      </c>
      <c r="F503" s="71">
        <f>SUMIFS('CBG Plants'!N:N,'CBG Plants'!F:F,D503,'CBG Plants'!L:L,"Completed")
+SUMIFS('CBG Plants'!N:N,'CBG Plants'!F:F,D503,'CBG Plants'!L:L,"Functional")+SUMIFS('CBG Plants'!N:N,'CBG Plants'!F:F,D503,'CBG Plants'!L:L,"Under Construction")+SUMIFS('CBG Plants'!N:N,'CBG Plants'!F:F,D503,'CBG Plants'!L:L,"Yet to start construction")</f>
        <v>0</v>
      </c>
      <c r="G503" s="62">
        <f>COUNTIFS('CBG Plants'!F:F,D503,'CBG Plants'!L:L,"Completed")
+COUNTIFS('CBG Plants'!F:F,D503,'CBG Plants'!L:L,"Functional")</f>
        <v>0</v>
      </c>
      <c r="H503" s="62">
        <f>COUNTIFS('CBG Plants'!F:F,D503,'CBG Plants'!L:L,"Under Construction")</f>
        <v>0</v>
      </c>
      <c r="I503" s="62">
        <f>COUNTIFS('CBG Plants'!F:F,D503,'CBG Plants'!L:L,"Yet to start construction")</f>
        <v>0</v>
      </c>
      <c r="M503" s="72">
        <f t="shared" si="14"/>
        <v>178.05</v>
      </c>
      <c r="N503" s="72">
        <f t="shared" si="15"/>
        <v>178.05</v>
      </c>
      <c r="O503" s="72">
        <v>72</v>
      </c>
      <c r="P503" s="72">
        <v>2.1</v>
      </c>
      <c r="Q503" s="72">
        <v>103.95</v>
      </c>
      <c r="R503" s="62">
        <f>IFERROR(U503-F503,"")</f>
        <v>0.60647220000000002</v>
      </c>
      <c r="S503" s="72">
        <f>IFERROR(T503*Assumptions!$C$4,"")</f>
        <v>20</v>
      </c>
      <c r="T503" s="72">
        <v>8</v>
      </c>
      <c r="U503" s="62">
        <f>IFERROR(S503*Assumptions!$C$5,"")+IFERROR(V503*Assumptions!$C$8*Assumptions!$C$5,"")</f>
        <v>0.60647220000000002</v>
      </c>
      <c r="V503" s="72">
        <v>644</v>
      </c>
      <c r="W503" s="72">
        <f>IFERROR(ROUND(T503*(1+Assumptions!$C$7)^5,0),"")</f>
        <v>24</v>
      </c>
      <c r="X503" s="62">
        <f>IFERROR(ROUND(W503*Assumptions!$C$4*Assumptions!$C$6,4),"")+IFERROR(ROUND(Y503*Assumptions!$C$8*Assumptions!$C$6,4),"") - F503</f>
        <v>3.0329000000000002</v>
      </c>
      <c r="Y503" s="62">
        <f>IFERROR(ROUND(V503*(1+Assumptions!$C$7)^5,0),"")</f>
        <v>1965</v>
      </c>
      <c r="Z503" t="s">
        <v>164</v>
      </c>
      <c r="AA503" t="s">
        <v>188</v>
      </c>
      <c r="AB503" s="72">
        <v>208.4</v>
      </c>
      <c r="AC503" s="72">
        <v>78.3</v>
      </c>
      <c r="AD503">
        <v>0</v>
      </c>
      <c r="AE503" s="99" t="str">
        <f>IF(R503="","",IF(R503&gt;=Control!$D$4,"Y","N"))</f>
        <v>N</v>
      </c>
      <c r="AF503" s="99" t="str">
        <f>IF(S503="","",IF(M503&gt;=Control!$D$5,"Y","N"))</f>
        <v>Y</v>
      </c>
      <c r="AG503" s="99" t="str">
        <f>IF(T503="","",IF(AB503&lt;=Control!$D$10,"Y","N"))</f>
        <v>Y</v>
      </c>
      <c r="AI503" s="110" t="str">
        <f>IF(X503="","",IF(X503&gt;=Control!$D$9,"Y","N"))</f>
        <v>N</v>
      </c>
      <c r="AK503" s="40" t="str">
        <f>IFERROR(INDEX(Assumptions!$D$92:$D$115,MATCH(C503,Assumptions!$B$92:$B$115,0)),"Low")</f>
        <v>High</v>
      </c>
    </row>
    <row r="504" spans="2:37" x14ac:dyDescent="0.2">
      <c r="B504">
        <v>501</v>
      </c>
      <c r="C504" t="s">
        <v>187</v>
      </c>
      <c r="D504" t="s">
        <v>2384</v>
      </c>
      <c r="E504" s="62">
        <f>SUM(G504:I504)</f>
        <v>0</v>
      </c>
      <c r="F504" s="71">
        <f>SUMIFS('CBG Plants'!N:N,'CBG Plants'!F:F,D504,'CBG Plants'!L:L,"Completed")
+SUMIFS('CBG Plants'!N:N,'CBG Plants'!F:F,D504,'CBG Plants'!L:L,"Functional")+SUMIFS('CBG Plants'!N:N,'CBG Plants'!F:F,D504,'CBG Plants'!L:L,"Under Construction")+SUMIFS('CBG Plants'!N:N,'CBG Plants'!F:F,D504,'CBG Plants'!L:L,"Yet to start construction")</f>
        <v>0</v>
      </c>
      <c r="G504" s="62">
        <f>COUNTIFS('CBG Plants'!F:F,D504,'CBG Plants'!L:L,"Completed")
+COUNTIFS('CBG Plants'!F:F,D504,'CBG Plants'!L:L,"Functional")</f>
        <v>0</v>
      </c>
      <c r="H504" s="62">
        <f>COUNTIFS('CBG Plants'!F:F,D504,'CBG Plants'!L:L,"Under Construction")</f>
        <v>0</v>
      </c>
      <c r="I504" s="62">
        <f>COUNTIFS('CBG Plants'!F:F,D504,'CBG Plants'!L:L,"Yet to start construction")</f>
        <v>0</v>
      </c>
      <c r="J504" t="s">
        <v>3225</v>
      </c>
      <c r="K504" t="s">
        <v>3226</v>
      </c>
      <c r="M504" s="72">
        <f t="shared" si="14"/>
        <v>395.23500000000001</v>
      </c>
      <c r="N504" s="72">
        <f t="shared" si="15"/>
        <v>449.98500000000001</v>
      </c>
      <c r="O504" s="72">
        <v>224.55</v>
      </c>
      <c r="P504" s="72">
        <v>223.86</v>
      </c>
      <c r="Q504" s="72">
        <v>1.575</v>
      </c>
      <c r="R504" s="62">
        <f>IFERROR(U504-F504,"")</f>
        <v>0.15</v>
      </c>
      <c r="S504" s="72">
        <f>IFERROR(T504*Assumptions!$C$4,"")</f>
        <v>5</v>
      </c>
      <c r="T504" s="72">
        <v>2</v>
      </c>
      <c r="U504" s="62">
        <f>IFERROR(S504*Assumptions!$C$5,"")+IFERROR(V504*Assumptions!$C$8*Assumptions!$C$5,"")</f>
        <v>0.15</v>
      </c>
      <c r="V504" s="72">
        <v>0</v>
      </c>
      <c r="W504" s="72">
        <f>IFERROR(ROUND(T504*(1+Assumptions!$C$7)^5,0),"")</f>
        <v>6</v>
      </c>
      <c r="X504" s="62">
        <f>IFERROR(ROUND(W504*Assumptions!$C$4*Assumptions!$C$6,4),"")+IFERROR(ROUND(Y504*Assumptions!$C$8*Assumptions!$C$6,4),"") - F504</f>
        <v>0.75</v>
      </c>
      <c r="Y504" s="62">
        <f>IFERROR(ROUND(V504*(1+Assumptions!$C$7)^5,0),"")</f>
        <v>0</v>
      </c>
      <c r="Z504" t="s">
        <v>164</v>
      </c>
      <c r="AA504" t="s">
        <v>188</v>
      </c>
      <c r="AB504" s="72">
        <v>300.8</v>
      </c>
      <c r="AC504" s="72">
        <v>78.3</v>
      </c>
      <c r="AD504">
        <v>150</v>
      </c>
      <c r="AE504" s="99" t="str">
        <f>IF(R504="","",IF(R504&gt;=Control!$D$4,"Y","N"))</f>
        <v>N</v>
      </c>
      <c r="AF504" s="99" t="str">
        <f>IF(S504="","",IF(M504&gt;=Control!$D$5,"Y","N"))</f>
        <v>Y</v>
      </c>
      <c r="AG504" s="99" t="str">
        <f>IF(T504="","",IF(AB504&lt;=Control!$D$10,"Y","N"))</f>
        <v>Y</v>
      </c>
      <c r="AI504" s="110" t="str">
        <f>IF(X504="","",IF(X504&gt;=Control!$D$9,"Y","N"))</f>
        <v>N</v>
      </c>
      <c r="AK504" s="40" t="str">
        <f>IFERROR(INDEX(Assumptions!$D$92:$D$115,MATCH(C504,Assumptions!$B$92:$B$115,0)),"Low")</f>
        <v>High</v>
      </c>
    </row>
    <row r="505" spans="2:37" x14ac:dyDescent="0.2">
      <c r="B505">
        <v>502</v>
      </c>
      <c r="C505" t="s">
        <v>187</v>
      </c>
      <c r="D505" t="s">
        <v>2368</v>
      </c>
      <c r="E505" s="62">
        <f>SUM(G505:I505)</f>
        <v>0</v>
      </c>
      <c r="F505" s="71">
        <f>SUMIFS('CBG Plants'!N:N,'CBG Plants'!F:F,D505,'CBG Plants'!L:L,"Completed")
+SUMIFS('CBG Plants'!N:N,'CBG Plants'!F:F,D505,'CBG Plants'!L:L,"Functional")+SUMIFS('CBG Plants'!N:N,'CBG Plants'!F:F,D505,'CBG Plants'!L:L,"Under Construction")+SUMIFS('CBG Plants'!N:N,'CBG Plants'!F:F,D505,'CBG Plants'!L:L,"Yet to start construction")</f>
        <v>0</v>
      </c>
      <c r="G505" s="62">
        <f>COUNTIFS('CBG Plants'!F:F,D505,'CBG Plants'!L:L,"Completed")
+COUNTIFS('CBG Plants'!F:F,D505,'CBG Plants'!L:L,"Functional")</f>
        <v>0</v>
      </c>
      <c r="H505" s="62">
        <f>COUNTIFS('CBG Plants'!F:F,D505,'CBG Plants'!L:L,"Under Construction")</f>
        <v>0</v>
      </c>
      <c r="I505" s="62">
        <f>COUNTIFS('CBG Plants'!F:F,D505,'CBG Plants'!L:L,"Yet to start construction")</f>
        <v>0</v>
      </c>
      <c r="J505" t="s">
        <v>3189</v>
      </c>
      <c r="K505" t="s">
        <v>3217</v>
      </c>
      <c r="L505" t="s">
        <v>3218</v>
      </c>
      <c r="M505" s="72">
        <f t="shared" si="14"/>
        <v>236.67</v>
      </c>
      <c r="N505" s="72">
        <f t="shared" si="15"/>
        <v>236.67</v>
      </c>
      <c r="O505" s="72">
        <v>154.35</v>
      </c>
      <c r="P505" s="72">
        <v>0.42</v>
      </c>
      <c r="Q505" s="72">
        <v>81.900000000000006</v>
      </c>
      <c r="R505" s="62">
        <f>IFERROR(U505-F505,"")</f>
        <v>0.6</v>
      </c>
      <c r="S505" s="72">
        <f>IFERROR(T505*Assumptions!$C$4,"")</f>
        <v>20</v>
      </c>
      <c r="T505" s="72">
        <v>8</v>
      </c>
      <c r="U505" s="62">
        <f>IFERROR(S505*Assumptions!$C$5,"")+IFERROR(V505*Assumptions!$C$8*Assumptions!$C$5,"")</f>
        <v>0.6</v>
      </c>
      <c r="V505" s="72">
        <v>0</v>
      </c>
      <c r="W505" s="72">
        <f>IFERROR(ROUND(T505*(1+Assumptions!$C$7)^5,0),"")</f>
        <v>24</v>
      </c>
      <c r="X505" s="62">
        <f>IFERROR(ROUND(W505*Assumptions!$C$4*Assumptions!$C$6,4),"")+IFERROR(ROUND(Y505*Assumptions!$C$8*Assumptions!$C$6,4),"") - F505</f>
        <v>3</v>
      </c>
      <c r="Y505" s="62">
        <f>IFERROR(ROUND(V505*(1+Assumptions!$C$7)^5,0),"")</f>
        <v>0</v>
      </c>
      <c r="Z505" t="s">
        <v>164</v>
      </c>
      <c r="AA505" t="s">
        <v>188</v>
      </c>
      <c r="AB505" s="72">
        <v>140.80000000000001</v>
      </c>
      <c r="AC505" s="72">
        <v>78.3</v>
      </c>
      <c r="AD505">
        <v>0</v>
      </c>
      <c r="AE505" s="99" t="str">
        <f>IF(R505="","",IF(R505&gt;=Control!$D$4,"Y","N"))</f>
        <v>N</v>
      </c>
      <c r="AF505" s="99" t="str">
        <f>IF(S505="","",IF(M505&gt;=Control!$D$5,"Y","N"))</f>
        <v>Y</v>
      </c>
      <c r="AG505" s="99" t="str">
        <f>IF(T505="","",IF(AB505&lt;=Control!$D$10,"Y","N"))</f>
        <v>Y</v>
      </c>
      <c r="AI505" s="110" t="str">
        <f>IF(X505="","",IF(X505&gt;=Control!$D$9,"Y","N"))</f>
        <v>N</v>
      </c>
      <c r="AK505" s="40" t="str">
        <f>IFERROR(INDEX(Assumptions!$D$92:$D$115,MATCH(C505,Assumptions!$B$92:$B$115,0)),"Low")</f>
        <v>High</v>
      </c>
    </row>
    <row r="506" spans="2:37" x14ac:dyDescent="0.2">
      <c r="B506">
        <v>503</v>
      </c>
      <c r="C506" t="s">
        <v>187</v>
      </c>
      <c r="D506" t="s">
        <v>2369</v>
      </c>
      <c r="E506" s="62">
        <f>SUM(G506:I506)</f>
        <v>0</v>
      </c>
      <c r="F506" s="71">
        <f>SUMIFS('CBG Plants'!N:N,'CBG Plants'!F:F,D506,'CBG Plants'!L:L,"Completed")
+SUMIFS('CBG Plants'!N:N,'CBG Plants'!F:F,D506,'CBG Plants'!L:L,"Functional")+SUMIFS('CBG Plants'!N:N,'CBG Plants'!F:F,D506,'CBG Plants'!L:L,"Under Construction")+SUMIFS('CBG Plants'!N:N,'CBG Plants'!F:F,D506,'CBG Plants'!L:L,"Yet to start construction")</f>
        <v>0</v>
      </c>
      <c r="G506" s="62">
        <f>COUNTIFS('CBG Plants'!F:F,D506,'CBG Plants'!L:L,"Completed")
+COUNTIFS('CBG Plants'!F:F,D506,'CBG Plants'!L:L,"Functional")</f>
        <v>0</v>
      </c>
      <c r="H506" s="62">
        <f>COUNTIFS('CBG Plants'!F:F,D506,'CBG Plants'!L:L,"Under Construction")</f>
        <v>0</v>
      </c>
      <c r="I506" s="62">
        <f>COUNTIFS('CBG Plants'!F:F,D506,'CBG Plants'!L:L,"Yet to start construction")</f>
        <v>0</v>
      </c>
      <c r="J506" t="s">
        <v>3227</v>
      </c>
      <c r="K506" t="s">
        <v>3228</v>
      </c>
      <c r="L506" t="s">
        <v>3229</v>
      </c>
      <c r="M506" s="72">
        <f t="shared" si="14"/>
        <v>420</v>
      </c>
      <c r="N506" s="72">
        <f t="shared" si="15"/>
        <v>420</v>
      </c>
      <c r="O506" s="72">
        <v>211.05</v>
      </c>
      <c r="P506" s="72">
        <v>0</v>
      </c>
      <c r="Q506" s="72">
        <v>208.95</v>
      </c>
      <c r="R506" s="62">
        <f>IFERROR(U506-F506,"")</f>
        <v>0.6</v>
      </c>
      <c r="S506" s="72">
        <f>IFERROR(T506*Assumptions!$C$4,"")</f>
        <v>20</v>
      </c>
      <c r="T506" s="72">
        <v>8</v>
      </c>
      <c r="U506" s="62">
        <f>IFERROR(S506*Assumptions!$C$5,"")+IFERROR(V506*Assumptions!$C$8*Assumptions!$C$5,"")</f>
        <v>0.6</v>
      </c>
      <c r="V506" s="72">
        <v>0</v>
      </c>
      <c r="W506" s="72">
        <f>IFERROR(ROUND(T506*(1+Assumptions!$C$7)^5,0),"")</f>
        <v>24</v>
      </c>
      <c r="X506" s="62">
        <f>IFERROR(ROUND(W506*Assumptions!$C$4*Assumptions!$C$6,4),"")+IFERROR(ROUND(Y506*Assumptions!$C$8*Assumptions!$C$6,4),"") - F506</f>
        <v>3</v>
      </c>
      <c r="Y506" s="62">
        <f>IFERROR(ROUND(V506*(1+Assumptions!$C$7)^5,0),"")</f>
        <v>0</v>
      </c>
      <c r="Z506" t="s">
        <v>164</v>
      </c>
      <c r="AA506" t="s">
        <v>188</v>
      </c>
      <c r="AB506" s="72">
        <v>215.8</v>
      </c>
      <c r="AC506" s="72">
        <v>78.3</v>
      </c>
      <c r="AD506">
        <v>0</v>
      </c>
      <c r="AE506" s="99" t="str">
        <f>IF(R506="","",IF(R506&gt;=Control!$D$4,"Y","N"))</f>
        <v>N</v>
      </c>
      <c r="AF506" s="99" t="str">
        <f>IF(S506="","",IF(M506&gt;=Control!$D$5,"Y","N"))</f>
        <v>Y</v>
      </c>
      <c r="AG506" s="99" t="str">
        <f>IF(T506="","",IF(AB506&lt;=Control!$D$10,"Y","N"))</f>
        <v>Y</v>
      </c>
      <c r="AI506" s="110" t="str">
        <f>IF(X506="","",IF(X506&gt;=Control!$D$9,"Y","N"))</f>
        <v>N</v>
      </c>
      <c r="AK506" s="40" t="str">
        <f>IFERROR(INDEX(Assumptions!$D$92:$D$115,MATCH(C506,Assumptions!$B$92:$B$115,0)),"Low")</f>
        <v>High</v>
      </c>
    </row>
    <row r="507" spans="2:37" x14ac:dyDescent="0.2">
      <c r="B507">
        <v>504</v>
      </c>
      <c r="C507" t="s">
        <v>187</v>
      </c>
      <c r="D507" t="s">
        <v>3230</v>
      </c>
      <c r="E507" s="62">
        <f>SUM(G507:I507)</f>
        <v>0</v>
      </c>
      <c r="F507" s="71">
        <f>SUMIFS('CBG Plants'!N:N,'CBG Plants'!F:F,D507,'CBG Plants'!L:L,"Completed")
+SUMIFS('CBG Plants'!N:N,'CBG Plants'!F:F,D507,'CBG Plants'!L:L,"Functional")+SUMIFS('CBG Plants'!N:N,'CBG Plants'!F:F,D507,'CBG Plants'!L:L,"Under Construction")+SUMIFS('CBG Plants'!N:N,'CBG Plants'!F:F,D507,'CBG Plants'!L:L,"Yet to start construction")</f>
        <v>0</v>
      </c>
      <c r="G507" s="62">
        <f>COUNTIFS('CBG Plants'!F:F,D507,'CBG Plants'!L:L,"Completed")
+COUNTIFS('CBG Plants'!F:F,D507,'CBG Plants'!L:L,"Functional")</f>
        <v>0</v>
      </c>
      <c r="H507" s="62">
        <f>COUNTIFS('CBG Plants'!F:F,D507,'CBG Plants'!L:L,"Under Construction")</f>
        <v>0</v>
      </c>
      <c r="I507" s="62">
        <f>COUNTIFS('CBG Plants'!F:F,D507,'CBG Plants'!L:L,"Yet to start construction")</f>
        <v>0</v>
      </c>
      <c r="J507" t="s">
        <v>3210</v>
      </c>
      <c r="M507" s="72">
        <f t="shared" si="14"/>
        <v>190.76999999999998</v>
      </c>
      <c r="N507" s="72">
        <f t="shared" si="15"/>
        <v>190.76999999999998</v>
      </c>
      <c r="O507" s="72">
        <v>95.85</v>
      </c>
      <c r="P507" s="72">
        <v>94.92</v>
      </c>
      <c r="Q507" s="72">
        <v>0</v>
      </c>
      <c r="R507" s="62">
        <f>IFERROR(U507-F507,"")</f>
        <v>0</v>
      </c>
      <c r="S507" s="72">
        <f>IFERROR(T507*Assumptions!$C$4,"")</f>
        <v>0</v>
      </c>
      <c r="T507" s="72">
        <v>0</v>
      </c>
      <c r="U507" s="62">
        <f>IFERROR(S507*Assumptions!$C$5,"")+IFERROR(V507*Assumptions!$C$8*Assumptions!$C$5,"")</f>
        <v>0</v>
      </c>
      <c r="V507" s="72">
        <v>0</v>
      </c>
      <c r="W507" s="72">
        <f>IFERROR(ROUND(T507*(1+Assumptions!$C$7)^5,0),"")</f>
        <v>0</v>
      </c>
      <c r="X507" s="62">
        <f>IFERROR(ROUND(W507*Assumptions!$C$4*Assumptions!$C$6,4),"")+IFERROR(ROUND(Y507*Assumptions!$C$8*Assumptions!$C$6,4),"") - F507</f>
        <v>0</v>
      </c>
      <c r="Y507" s="62">
        <f>IFERROR(ROUND(V507*(1+Assumptions!$C$7)^5,0),"")</f>
        <v>0</v>
      </c>
      <c r="Z507" t="s">
        <v>164</v>
      </c>
      <c r="AA507" t="s">
        <v>188</v>
      </c>
      <c r="AB507" s="72">
        <v>356.3</v>
      </c>
      <c r="AC507" s="72">
        <v>78.3</v>
      </c>
      <c r="AD507">
        <v>0</v>
      </c>
      <c r="AE507" s="99" t="str">
        <f>IF(R507="","",IF(R507&gt;=Control!$D$4,"Y","N"))</f>
        <v>N</v>
      </c>
      <c r="AF507" s="99" t="str">
        <f>IF(S507="","",IF(M507&gt;=Control!$D$5,"Y","N"))</f>
        <v>Y</v>
      </c>
      <c r="AG507" s="99" t="str">
        <f>IF(T507="","",IF(AB507&lt;=Control!$D$10,"Y","N"))</f>
        <v>Y</v>
      </c>
      <c r="AI507" s="110" t="str">
        <f>IF(X507="","",IF(X507&gt;=Control!$D$9,"Y","N"))</f>
        <v>N</v>
      </c>
      <c r="AK507" s="40" t="str">
        <f>IFERROR(INDEX(Assumptions!$D$92:$D$115,MATCH(C507,Assumptions!$B$92:$B$115,0)),"Low")</f>
        <v>High</v>
      </c>
    </row>
    <row r="508" spans="2:37" x14ac:dyDescent="0.2">
      <c r="B508">
        <v>505</v>
      </c>
      <c r="C508" t="s">
        <v>187</v>
      </c>
      <c r="D508" t="s">
        <v>2385</v>
      </c>
      <c r="E508" s="62">
        <f>SUM(G508:I508)</f>
        <v>0</v>
      </c>
      <c r="F508" s="71">
        <f>SUMIFS('CBG Plants'!N:N,'CBG Plants'!F:F,D508,'CBG Plants'!L:L,"Completed")
+SUMIFS('CBG Plants'!N:N,'CBG Plants'!F:F,D508,'CBG Plants'!L:L,"Functional")+SUMIFS('CBG Plants'!N:N,'CBG Plants'!F:F,D508,'CBG Plants'!L:L,"Under Construction")+SUMIFS('CBG Plants'!N:N,'CBG Plants'!F:F,D508,'CBG Plants'!L:L,"Yet to start construction")</f>
        <v>0</v>
      </c>
      <c r="G508" s="62">
        <f>COUNTIFS('CBG Plants'!F:F,D508,'CBG Plants'!L:L,"Completed")
+COUNTIFS('CBG Plants'!F:F,D508,'CBG Plants'!L:L,"Functional")</f>
        <v>0</v>
      </c>
      <c r="H508" s="62">
        <f>COUNTIFS('CBG Plants'!F:F,D508,'CBG Plants'!L:L,"Under Construction")</f>
        <v>0</v>
      </c>
      <c r="I508" s="62">
        <f>COUNTIFS('CBG Plants'!F:F,D508,'CBG Plants'!L:L,"Yet to start construction")</f>
        <v>0</v>
      </c>
      <c r="J508" t="s">
        <v>3231</v>
      </c>
      <c r="K508" t="s">
        <v>3232</v>
      </c>
      <c r="L508" t="s">
        <v>3233</v>
      </c>
      <c r="M508" s="72">
        <f t="shared" si="14"/>
        <v>266.27999999999997</v>
      </c>
      <c r="N508" s="72">
        <f t="shared" si="15"/>
        <v>266.27999999999997</v>
      </c>
      <c r="O508" s="72">
        <v>53.55</v>
      </c>
      <c r="P508" s="72">
        <v>175.98</v>
      </c>
      <c r="Q508" s="72">
        <v>36.75</v>
      </c>
      <c r="R508" s="62">
        <f>IFERROR(U508-F508,"")</f>
        <v>0.15</v>
      </c>
      <c r="S508" s="72">
        <f>IFERROR(T508*Assumptions!$C$4,"")</f>
        <v>5</v>
      </c>
      <c r="T508" s="72">
        <v>2</v>
      </c>
      <c r="U508" s="62">
        <f>IFERROR(S508*Assumptions!$C$5,"")+IFERROR(V508*Assumptions!$C$8*Assumptions!$C$5,"")</f>
        <v>0.15</v>
      </c>
      <c r="V508" s="72">
        <v>0</v>
      </c>
      <c r="W508" s="72">
        <f>IFERROR(ROUND(T508*(1+Assumptions!$C$7)^5,0),"")</f>
        <v>6</v>
      </c>
      <c r="X508" s="62">
        <f>IFERROR(ROUND(W508*Assumptions!$C$4*Assumptions!$C$6,4),"")+IFERROR(ROUND(Y508*Assumptions!$C$8*Assumptions!$C$6,4),"") - F508</f>
        <v>0.75</v>
      </c>
      <c r="Y508" s="62">
        <f>IFERROR(ROUND(V508*(1+Assumptions!$C$7)^5,0),"")</f>
        <v>0</v>
      </c>
      <c r="Z508" t="s">
        <v>164</v>
      </c>
      <c r="AA508" t="s">
        <v>188</v>
      </c>
      <c r="AB508" s="72">
        <v>260.8</v>
      </c>
      <c r="AC508" s="72">
        <v>78.3</v>
      </c>
      <c r="AD508">
        <v>0</v>
      </c>
      <c r="AE508" s="99" t="str">
        <f>IF(R508="","",IF(R508&gt;=Control!$D$4,"Y","N"))</f>
        <v>N</v>
      </c>
      <c r="AF508" s="99" t="str">
        <f>IF(S508="","",IF(M508&gt;=Control!$D$5,"Y","N"))</f>
        <v>Y</v>
      </c>
      <c r="AG508" s="99" t="str">
        <f>IF(T508="","",IF(AB508&lt;=Control!$D$10,"Y","N"))</f>
        <v>Y</v>
      </c>
      <c r="AI508" s="110" t="str">
        <f>IF(X508="","",IF(X508&gt;=Control!$D$9,"Y","N"))</f>
        <v>N</v>
      </c>
      <c r="AK508" s="40" t="str">
        <f>IFERROR(INDEX(Assumptions!$D$92:$D$115,MATCH(C508,Assumptions!$B$92:$B$115,0)),"Low")</f>
        <v>High</v>
      </c>
    </row>
    <row r="509" spans="2:37" x14ac:dyDescent="0.2">
      <c r="B509">
        <v>506</v>
      </c>
      <c r="C509" t="s">
        <v>187</v>
      </c>
      <c r="D509" t="s">
        <v>2365</v>
      </c>
      <c r="E509" s="62">
        <f>SUM(G509:I509)</f>
        <v>3</v>
      </c>
      <c r="F509" s="71">
        <f>SUMIFS('CBG Plants'!N:N,'CBG Plants'!F:F,D509,'CBG Plants'!L:L,"Completed")
+SUMIFS('CBG Plants'!N:N,'CBG Plants'!F:F,D509,'CBG Plants'!L:L,"Functional")+SUMIFS('CBG Plants'!N:N,'CBG Plants'!F:F,D509,'CBG Plants'!L:L,"Under Construction")+SUMIFS('CBG Plants'!N:N,'CBG Plants'!F:F,D509,'CBG Plants'!L:L,"Yet to start construction")</f>
        <v>14.7</v>
      </c>
      <c r="G509" s="62">
        <f>COUNTIFS('CBG Plants'!F:F,D509,'CBG Plants'!L:L,"Completed")
+COUNTIFS('CBG Plants'!F:F,D509,'CBG Plants'!L:L,"Functional")</f>
        <v>0</v>
      </c>
      <c r="H509" s="62">
        <f>COUNTIFS('CBG Plants'!F:F,D509,'CBG Plants'!L:L,"Under Construction")</f>
        <v>1</v>
      </c>
      <c r="I509" s="62">
        <f>COUNTIFS('CBG Plants'!F:F,D509,'CBG Plants'!L:L,"Yet to start construction")</f>
        <v>2</v>
      </c>
      <c r="J509" t="s">
        <v>3231</v>
      </c>
      <c r="K509" t="s">
        <v>3232</v>
      </c>
      <c r="L509" t="s">
        <v>3233</v>
      </c>
      <c r="M509" s="72">
        <f t="shared" si="14"/>
        <v>314.25</v>
      </c>
      <c r="N509" s="72">
        <f t="shared" si="15"/>
        <v>314.25</v>
      </c>
      <c r="O509" s="72">
        <v>303.75</v>
      </c>
      <c r="P509" s="72">
        <v>0</v>
      </c>
      <c r="Q509" s="72">
        <v>10.5</v>
      </c>
      <c r="R509" s="62">
        <f>IFERROR(U509-F509,"")</f>
        <v>-14.475</v>
      </c>
      <c r="S509" s="72">
        <f>IFERROR(T509*Assumptions!$C$4,"")</f>
        <v>7.5</v>
      </c>
      <c r="T509" s="72">
        <v>3</v>
      </c>
      <c r="U509" s="62">
        <f>IFERROR(S509*Assumptions!$C$5,"")+IFERROR(V509*Assumptions!$C$8*Assumptions!$C$5,"")</f>
        <v>0.22499999999999998</v>
      </c>
      <c r="V509" s="72">
        <v>0</v>
      </c>
      <c r="W509" s="72">
        <f>IFERROR(ROUND(T509*(1+Assumptions!$C$7)^5,0),"")</f>
        <v>9</v>
      </c>
      <c r="X509" s="62">
        <f>IFERROR(ROUND(W509*Assumptions!$C$4*Assumptions!$C$6,4),"")+IFERROR(ROUND(Y509*Assumptions!$C$8*Assumptions!$C$6,4),"") - F509</f>
        <v>-13.574999999999999</v>
      </c>
      <c r="Y509" s="62">
        <f>IFERROR(ROUND(V509*(1+Assumptions!$C$7)^5,0),"")</f>
        <v>0</v>
      </c>
      <c r="Z509" t="s">
        <v>164</v>
      </c>
      <c r="AA509" t="s">
        <v>188</v>
      </c>
      <c r="AB509" s="72">
        <v>48.3</v>
      </c>
      <c r="AC509" s="72">
        <v>78.3</v>
      </c>
      <c r="AD509">
        <v>0</v>
      </c>
      <c r="AE509" s="99" t="str">
        <f>IF(R509="","",IF(R509&gt;=Control!$D$4,"Y","N"))</f>
        <v>N</v>
      </c>
      <c r="AF509" s="99" t="str">
        <f>IF(S509="","",IF(M509&gt;=Control!$D$5,"Y","N"))</f>
        <v>Y</v>
      </c>
      <c r="AG509" s="99" t="str">
        <f>IF(T509="","",IF(AB509&lt;=Control!$D$10,"Y","N"))</f>
        <v>Y</v>
      </c>
      <c r="AI509" s="110" t="str">
        <f>IF(X509="","",IF(X509&gt;=Control!$D$9,"Y","N"))</f>
        <v>N</v>
      </c>
      <c r="AK509" s="40" t="str">
        <f>IFERROR(INDEX(Assumptions!$D$92:$D$115,MATCH(C509,Assumptions!$B$92:$B$115,0)),"Low")</f>
        <v>High</v>
      </c>
    </row>
    <row r="510" spans="2:37" x14ac:dyDescent="0.2">
      <c r="B510">
        <v>507</v>
      </c>
      <c r="C510" t="s">
        <v>187</v>
      </c>
      <c r="D510" t="s">
        <v>3234</v>
      </c>
      <c r="E510" s="62">
        <f>SUM(G510:I510)</f>
        <v>0</v>
      </c>
      <c r="F510" s="71">
        <f>SUMIFS('CBG Plants'!N:N,'CBG Plants'!F:F,D510,'CBG Plants'!L:L,"Completed")
+SUMIFS('CBG Plants'!N:N,'CBG Plants'!F:F,D510,'CBG Plants'!L:L,"Functional")+SUMIFS('CBG Plants'!N:N,'CBG Plants'!F:F,D510,'CBG Plants'!L:L,"Under Construction")+SUMIFS('CBG Plants'!N:N,'CBG Plants'!F:F,D510,'CBG Plants'!L:L,"Yet to start construction")</f>
        <v>0</v>
      </c>
      <c r="G510" s="62">
        <f>COUNTIFS('CBG Plants'!F:F,D510,'CBG Plants'!L:L,"Completed")
+COUNTIFS('CBG Plants'!F:F,D510,'CBG Plants'!L:L,"Functional")</f>
        <v>0</v>
      </c>
      <c r="H510" s="62">
        <f>COUNTIFS('CBG Plants'!F:F,D510,'CBG Plants'!L:L,"Under Construction")</f>
        <v>0</v>
      </c>
      <c r="I510" s="62">
        <f>COUNTIFS('CBG Plants'!F:F,D510,'CBG Plants'!L:L,"Yet to start construction")</f>
        <v>0</v>
      </c>
      <c r="M510" s="72">
        <f t="shared" si="14"/>
        <v>160.095</v>
      </c>
      <c r="N510" s="72">
        <f t="shared" si="15"/>
        <v>160.095</v>
      </c>
      <c r="O510" s="72">
        <v>68.849999999999994</v>
      </c>
      <c r="P510" s="72">
        <v>90.72</v>
      </c>
      <c r="Q510" s="72">
        <v>0.52500000000000002</v>
      </c>
      <c r="R510" s="62">
        <f>IFERROR(U510-F510,"")</f>
        <v>0</v>
      </c>
      <c r="S510" s="72">
        <f>IFERROR(T510*Assumptions!$C$4,"")</f>
        <v>0</v>
      </c>
      <c r="T510" s="72">
        <v>0</v>
      </c>
      <c r="U510" s="62">
        <f>IFERROR(S510*Assumptions!$C$5,"")+IFERROR(V510*Assumptions!$C$8*Assumptions!$C$5,"")</f>
        <v>0</v>
      </c>
      <c r="V510" s="72">
        <v>0</v>
      </c>
      <c r="W510" s="72">
        <f>IFERROR(ROUND(T510*(1+Assumptions!$C$7)^5,0),"")</f>
        <v>0</v>
      </c>
      <c r="X510" s="62">
        <f>IFERROR(ROUND(W510*Assumptions!$C$4*Assumptions!$C$6,4),"")+IFERROR(ROUND(Y510*Assumptions!$C$8*Assumptions!$C$6,4),"") - F510</f>
        <v>0</v>
      </c>
      <c r="Y510" s="62">
        <f>IFERROR(ROUND(V510*(1+Assumptions!$C$7)^5,0),"")</f>
        <v>0</v>
      </c>
      <c r="Z510" t="s">
        <v>164</v>
      </c>
      <c r="AA510" t="s">
        <v>188</v>
      </c>
      <c r="AB510" s="72">
        <v>420.7</v>
      </c>
      <c r="AC510" s="72">
        <v>78.3</v>
      </c>
      <c r="AD510">
        <v>0</v>
      </c>
      <c r="AE510" s="99" t="str">
        <f>IF(R510="","",IF(R510&gt;=Control!$D$4,"Y","N"))</f>
        <v>N</v>
      </c>
      <c r="AF510" s="99" t="str">
        <f>IF(S510="","",IF(M510&gt;=Control!$D$5,"Y","N"))</f>
        <v>Y</v>
      </c>
      <c r="AG510" s="99" t="str">
        <f>IF(T510="","",IF(AB510&lt;=Control!$D$10,"Y","N"))</f>
        <v>Y</v>
      </c>
      <c r="AI510" s="110" t="str">
        <f>IF(X510="","",IF(X510&gt;=Control!$D$9,"Y","N"))</f>
        <v>N</v>
      </c>
      <c r="AK510" s="40" t="str">
        <f>IFERROR(INDEX(Assumptions!$D$92:$D$115,MATCH(C510,Assumptions!$B$92:$B$115,0)),"Low")</f>
        <v>High</v>
      </c>
    </row>
    <row r="511" spans="2:37" x14ac:dyDescent="0.2">
      <c r="B511">
        <v>508</v>
      </c>
      <c r="C511" t="s">
        <v>187</v>
      </c>
      <c r="D511" t="s">
        <v>2345</v>
      </c>
      <c r="E511" s="62">
        <f>SUM(G511:I511)</f>
        <v>2</v>
      </c>
      <c r="F511" s="71">
        <f>SUMIFS('CBG Plants'!N:N,'CBG Plants'!F:F,D511,'CBG Plants'!L:L,"Completed")
+SUMIFS('CBG Plants'!N:N,'CBG Plants'!F:F,D511,'CBG Plants'!L:L,"Functional")+SUMIFS('CBG Plants'!N:N,'CBG Plants'!F:F,D511,'CBG Plants'!L:L,"Under Construction")+SUMIFS('CBG Plants'!N:N,'CBG Plants'!F:F,D511,'CBG Plants'!L:L,"Yet to start construction")</f>
        <v>10.5</v>
      </c>
      <c r="G511" s="62">
        <f>COUNTIFS('CBG Plants'!F:F,D511,'CBG Plants'!L:L,"Completed")
+COUNTIFS('CBG Plants'!F:F,D511,'CBG Plants'!L:L,"Functional")</f>
        <v>0</v>
      </c>
      <c r="H511" s="62">
        <f>COUNTIFS('CBG Plants'!F:F,D511,'CBG Plants'!L:L,"Under Construction")</f>
        <v>1</v>
      </c>
      <c r="I511" s="62">
        <f>COUNTIFS('CBG Plants'!F:F,D511,'CBG Plants'!L:L,"Yet to start construction")</f>
        <v>1</v>
      </c>
      <c r="J511" t="s">
        <v>3235</v>
      </c>
      <c r="K511" t="s">
        <v>3236</v>
      </c>
      <c r="M511" s="72">
        <f t="shared" si="14"/>
        <v>175.47</v>
      </c>
      <c r="N511" s="72">
        <f t="shared" si="15"/>
        <v>175.47</v>
      </c>
      <c r="O511" s="72">
        <v>162.44999999999999</v>
      </c>
      <c r="P511" s="72">
        <v>13.02</v>
      </c>
      <c r="Q511" s="72">
        <v>0</v>
      </c>
      <c r="R511" s="62">
        <f>IFERROR(U511-F511,"")</f>
        <v>-9.9330110999999999</v>
      </c>
      <c r="S511" s="72">
        <f>IFERROR(T511*Assumptions!$C$4,"")</f>
        <v>17.5</v>
      </c>
      <c r="T511" s="72">
        <v>7</v>
      </c>
      <c r="U511" s="62">
        <f>IFERROR(S511*Assumptions!$C$5,"")+IFERROR(V511*Assumptions!$C$8*Assumptions!$C$5,"")</f>
        <v>0.56698890000000002</v>
      </c>
      <c r="V511" s="72">
        <v>4178</v>
      </c>
      <c r="W511" s="72">
        <f>IFERROR(ROUND(T511*(1+Assumptions!$C$7)^5,0),"")</f>
        <v>21</v>
      </c>
      <c r="X511" s="62">
        <f>IFERROR(ROUND(W511*Assumptions!$C$4*Assumptions!$C$6,4),"")+IFERROR(ROUND(Y511*Assumptions!$C$8*Assumptions!$C$6,4),"") - F511</f>
        <v>-7.6614000000000004</v>
      </c>
      <c r="Y511" s="62">
        <f>IFERROR(ROUND(V511*(1+Assumptions!$C$7)^5,0),"")</f>
        <v>12750</v>
      </c>
      <c r="Z511" t="s">
        <v>164</v>
      </c>
      <c r="AA511" t="s">
        <v>188</v>
      </c>
      <c r="AB511" s="72">
        <v>53.9</v>
      </c>
      <c r="AC511" s="72">
        <v>78.3</v>
      </c>
      <c r="AD511">
        <v>0</v>
      </c>
      <c r="AE511" s="99" t="str">
        <f>IF(R511="","",IF(R511&gt;=Control!$D$4,"Y","N"))</f>
        <v>N</v>
      </c>
      <c r="AF511" s="99" t="str">
        <f>IF(S511="","",IF(M511&gt;=Control!$D$5,"Y","N"))</f>
        <v>Y</v>
      </c>
      <c r="AG511" s="99" t="str">
        <f>IF(T511="","",IF(AB511&lt;=Control!$D$10,"Y","N"))</f>
        <v>Y</v>
      </c>
      <c r="AI511" s="110" t="str">
        <f>IF(X511="","",IF(X511&gt;=Control!$D$9,"Y","N"))</f>
        <v>N</v>
      </c>
      <c r="AK511" s="40" t="str">
        <f>IFERROR(INDEX(Assumptions!$D$92:$D$115,MATCH(C511,Assumptions!$B$92:$B$115,0)),"Low")</f>
        <v>High</v>
      </c>
    </row>
    <row r="512" spans="2:37" x14ac:dyDescent="0.2">
      <c r="B512">
        <v>509</v>
      </c>
      <c r="C512" t="s">
        <v>187</v>
      </c>
      <c r="D512" t="s">
        <v>2388</v>
      </c>
      <c r="E512" s="62">
        <f>SUM(G512:I512)</f>
        <v>0</v>
      </c>
      <c r="F512" s="71">
        <f>SUMIFS('CBG Plants'!N:N,'CBG Plants'!F:F,D512,'CBG Plants'!L:L,"Completed")
+SUMIFS('CBG Plants'!N:N,'CBG Plants'!F:F,D512,'CBG Plants'!L:L,"Functional")+SUMIFS('CBG Plants'!N:N,'CBG Plants'!F:F,D512,'CBG Plants'!L:L,"Under Construction")+SUMIFS('CBG Plants'!N:N,'CBG Plants'!F:F,D512,'CBG Plants'!L:L,"Yet to start construction")</f>
        <v>0</v>
      </c>
      <c r="G512" s="62">
        <f>COUNTIFS('CBG Plants'!F:F,D512,'CBG Plants'!L:L,"Completed")
+COUNTIFS('CBG Plants'!F:F,D512,'CBG Plants'!L:L,"Functional")</f>
        <v>0</v>
      </c>
      <c r="H512" s="62">
        <f>COUNTIFS('CBG Plants'!F:F,D512,'CBG Plants'!L:L,"Under Construction")</f>
        <v>0</v>
      </c>
      <c r="I512" s="62">
        <f>COUNTIFS('CBG Plants'!F:F,D512,'CBG Plants'!L:L,"Yet to start construction")</f>
        <v>0</v>
      </c>
      <c r="J512" t="s">
        <v>3231</v>
      </c>
      <c r="K512" t="s">
        <v>3232</v>
      </c>
      <c r="L512" t="s">
        <v>3233</v>
      </c>
      <c r="M512" s="72">
        <f t="shared" si="14"/>
        <v>638.98500000000001</v>
      </c>
      <c r="N512" s="72">
        <f t="shared" si="15"/>
        <v>638.98500000000001</v>
      </c>
      <c r="O512" s="72">
        <v>360</v>
      </c>
      <c r="P512" s="72">
        <v>223.86</v>
      </c>
      <c r="Q512" s="72">
        <v>55.125</v>
      </c>
      <c r="R512" s="62">
        <f>IFERROR(U512-F512,"")</f>
        <v>0.15</v>
      </c>
      <c r="S512" s="72">
        <f>IFERROR(T512*Assumptions!$C$4,"")</f>
        <v>5</v>
      </c>
      <c r="T512" s="72">
        <v>2</v>
      </c>
      <c r="U512" s="62">
        <f>IFERROR(S512*Assumptions!$C$5,"")+IFERROR(V512*Assumptions!$C$8*Assumptions!$C$5,"")</f>
        <v>0.15</v>
      </c>
      <c r="V512" s="72">
        <v>0</v>
      </c>
      <c r="W512" s="72">
        <f>IFERROR(ROUND(T512*(1+Assumptions!$C$7)^5,0),"")</f>
        <v>6</v>
      </c>
      <c r="X512" s="62">
        <f>IFERROR(ROUND(W512*Assumptions!$C$4*Assumptions!$C$6,4),"")+IFERROR(ROUND(Y512*Assumptions!$C$8*Assumptions!$C$6,4),"") - F512</f>
        <v>0.75</v>
      </c>
      <c r="Y512" s="62">
        <f>IFERROR(ROUND(V512*(1+Assumptions!$C$7)^5,0),"")</f>
        <v>0</v>
      </c>
      <c r="Z512" t="s">
        <v>164</v>
      </c>
      <c r="AA512" t="s">
        <v>188</v>
      </c>
      <c r="AB512" s="72">
        <v>22.7</v>
      </c>
      <c r="AC512" s="72">
        <v>78.3</v>
      </c>
      <c r="AD512">
        <v>0</v>
      </c>
      <c r="AE512" s="99" t="str">
        <f>IF(R512="","",IF(R512&gt;=Control!$D$4,"Y","N"))</f>
        <v>N</v>
      </c>
      <c r="AF512" s="99" t="str">
        <f>IF(S512="","",IF(M512&gt;=Control!$D$5,"Y","N"))</f>
        <v>Y</v>
      </c>
      <c r="AG512" s="99" t="str">
        <f>IF(T512="","",IF(AB512&lt;=Control!$D$10,"Y","N"))</f>
        <v>Y</v>
      </c>
      <c r="AI512" s="110" t="str">
        <f>IF(X512="","",IF(X512&gt;=Control!$D$9,"Y","N"))</f>
        <v>N</v>
      </c>
      <c r="AK512" s="40" t="str">
        <f>IFERROR(INDEX(Assumptions!$D$92:$D$115,MATCH(C512,Assumptions!$B$92:$B$115,0)),"Low")</f>
        <v>High</v>
      </c>
    </row>
    <row r="513" spans="2:37" x14ac:dyDescent="0.2">
      <c r="B513">
        <v>510</v>
      </c>
      <c r="C513" t="s">
        <v>187</v>
      </c>
      <c r="D513" t="s">
        <v>2390</v>
      </c>
      <c r="E513" s="62">
        <f>SUM(G513:I513)</f>
        <v>0</v>
      </c>
      <c r="F513" s="71">
        <f>SUMIFS('CBG Plants'!N:N,'CBG Plants'!F:F,D513,'CBG Plants'!L:L,"Completed")
+SUMIFS('CBG Plants'!N:N,'CBG Plants'!F:F,D513,'CBG Plants'!L:L,"Functional")+SUMIFS('CBG Plants'!N:N,'CBG Plants'!F:F,D513,'CBG Plants'!L:L,"Under Construction")+SUMIFS('CBG Plants'!N:N,'CBG Plants'!F:F,D513,'CBG Plants'!L:L,"Yet to start construction")</f>
        <v>0</v>
      </c>
      <c r="G513" s="62">
        <f>COUNTIFS('CBG Plants'!F:F,D513,'CBG Plants'!L:L,"Completed")
+COUNTIFS('CBG Plants'!F:F,D513,'CBG Plants'!L:L,"Functional")</f>
        <v>0</v>
      </c>
      <c r="H513" s="62">
        <f>COUNTIFS('CBG Plants'!F:F,D513,'CBG Plants'!L:L,"Under Construction")</f>
        <v>0</v>
      </c>
      <c r="I513" s="62">
        <f>COUNTIFS('CBG Plants'!F:F,D513,'CBG Plants'!L:L,"Yet to start construction")</f>
        <v>0</v>
      </c>
      <c r="J513" t="s">
        <v>3237</v>
      </c>
      <c r="K513" t="s">
        <v>3238</v>
      </c>
      <c r="L513" t="s">
        <v>674</v>
      </c>
      <c r="M513" s="72">
        <f t="shared" si="14"/>
        <v>364.27499999999998</v>
      </c>
      <c r="N513" s="72">
        <f t="shared" si="15"/>
        <v>364.27499999999998</v>
      </c>
      <c r="O513" s="72">
        <v>183.15</v>
      </c>
      <c r="P513" s="72">
        <v>86.1</v>
      </c>
      <c r="Q513" s="72">
        <v>95.025000000000006</v>
      </c>
      <c r="R513" s="62">
        <f>IFERROR(U513-F513,"")</f>
        <v>0.15</v>
      </c>
      <c r="S513" s="72">
        <f>IFERROR(T513*Assumptions!$C$4,"")</f>
        <v>5</v>
      </c>
      <c r="T513" s="72">
        <v>2</v>
      </c>
      <c r="U513" s="62">
        <f>IFERROR(S513*Assumptions!$C$5,"")+IFERROR(V513*Assumptions!$C$8*Assumptions!$C$5,"")</f>
        <v>0.15</v>
      </c>
      <c r="V513" s="72">
        <v>0</v>
      </c>
      <c r="W513" s="72">
        <f>IFERROR(ROUND(T513*(1+Assumptions!$C$7)^5,0),"")</f>
        <v>6</v>
      </c>
      <c r="X513" s="62">
        <f>IFERROR(ROUND(W513*Assumptions!$C$4*Assumptions!$C$6,4),"")+IFERROR(ROUND(Y513*Assumptions!$C$8*Assumptions!$C$6,4),"") - F513</f>
        <v>0.75</v>
      </c>
      <c r="Y513" s="62">
        <f>IFERROR(ROUND(V513*(1+Assumptions!$C$7)^5,0),"")</f>
        <v>0</v>
      </c>
      <c r="Z513" t="s">
        <v>164</v>
      </c>
      <c r="AA513" t="s">
        <v>188</v>
      </c>
      <c r="AB513" s="72">
        <v>141.1</v>
      </c>
      <c r="AC513" s="72">
        <v>78.3</v>
      </c>
      <c r="AD513">
        <v>0</v>
      </c>
      <c r="AE513" s="99" t="str">
        <f>IF(R513="","",IF(R513&gt;=Control!$D$4,"Y","N"))</f>
        <v>N</v>
      </c>
      <c r="AF513" s="99" t="str">
        <f>IF(S513="","",IF(M513&gt;=Control!$D$5,"Y","N"))</f>
        <v>Y</v>
      </c>
      <c r="AG513" s="99" t="str">
        <f>IF(T513="","",IF(AB513&lt;=Control!$D$10,"Y","N"))</f>
        <v>Y</v>
      </c>
      <c r="AI513" s="110" t="str">
        <f>IF(X513="","",IF(X513&gt;=Control!$D$9,"Y","N"))</f>
        <v>N</v>
      </c>
      <c r="AK513" s="40" t="str">
        <f>IFERROR(INDEX(Assumptions!$D$92:$D$115,MATCH(C513,Assumptions!$B$92:$B$115,0)),"Low")</f>
        <v>High</v>
      </c>
    </row>
    <row r="514" spans="2:37" x14ac:dyDescent="0.2">
      <c r="B514">
        <v>511</v>
      </c>
      <c r="C514" t="s">
        <v>187</v>
      </c>
      <c r="D514" t="s">
        <v>2364</v>
      </c>
      <c r="E514" s="62">
        <f>SUM(G514:I514)</f>
        <v>1</v>
      </c>
      <c r="F514" s="71">
        <f>SUMIFS('CBG Plants'!N:N,'CBG Plants'!F:F,D514,'CBG Plants'!L:L,"Completed")
+SUMIFS('CBG Plants'!N:N,'CBG Plants'!F:F,D514,'CBG Plants'!L:L,"Functional")+SUMIFS('CBG Plants'!N:N,'CBG Plants'!F:F,D514,'CBG Plants'!L:L,"Under Construction")+SUMIFS('CBG Plants'!N:N,'CBG Plants'!F:F,D514,'CBG Plants'!L:L,"Yet to start construction")</f>
        <v>6</v>
      </c>
      <c r="G514" s="62">
        <f>COUNTIFS('CBG Plants'!F:F,D514,'CBG Plants'!L:L,"Completed")
+COUNTIFS('CBG Plants'!F:F,D514,'CBG Plants'!L:L,"Functional")</f>
        <v>0</v>
      </c>
      <c r="H514" s="62">
        <f>COUNTIFS('CBG Plants'!F:F,D514,'CBG Plants'!L:L,"Under Construction")</f>
        <v>0</v>
      </c>
      <c r="I514" s="62">
        <f>COUNTIFS('CBG Plants'!F:F,D514,'CBG Plants'!L:L,"Yet to start construction")</f>
        <v>1</v>
      </c>
      <c r="J514" t="s">
        <v>3239</v>
      </c>
      <c r="M514" s="72">
        <f t="shared" si="14"/>
        <v>137.02500000000001</v>
      </c>
      <c r="N514" s="72">
        <f t="shared" si="15"/>
        <v>137.02500000000001</v>
      </c>
      <c r="O514" s="72">
        <v>107.1</v>
      </c>
      <c r="P514" s="72">
        <v>0</v>
      </c>
      <c r="Q514" s="72">
        <v>29.925000000000001</v>
      </c>
      <c r="R514" s="62">
        <f>IFERROR(U514-F514,"")</f>
        <v>-5.7750000000000004</v>
      </c>
      <c r="S514" s="72">
        <f>IFERROR(T514*Assumptions!$C$4,"")</f>
        <v>7.5</v>
      </c>
      <c r="T514" s="72">
        <v>3</v>
      </c>
      <c r="U514" s="62">
        <f>IFERROR(S514*Assumptions!$C$5,"")+IFERROR(V514*Assumptions!$C$8*Assumptions!$C$5,"")</f>
        <v>0.22499999999999998</v>
      </c>
      <c r="V514" s="72">
        <v>0</v>
      </c>
      <c r="W514" s="72">
        <f>IFERROR(ROUND(T514*(1+Assumptions!$C$7)^5,0),"")</f>
        <v>9</v>
      </c>
      <c r="X514" s="62">
        <f>IFERROR(ROUND(W514*Assumptions!$C$4*Assumptions!$C$6,4),"")+IFERROR(ROUND(Y514*Assumptions!$C$8*Assumptions!$C$6,4),"") - F514</f>
        <v>-4.875</v>
      </c>
      <c r="Y514" s="62">
        <f>IFERROR(ROUND(V514*(1+Assumptions!$C$7)^5,0),"")</f>
        <v>0</v>
      </c>
      <c r="Z514" t="s">
        <v>164</v>
      </c>
      <c r="AA514" t="s">
        <v>188</v>
      </c>
      <c r="AB514" s="72">
        <v>32</v>
      </c>
      <c r="AC514" s="72">
        <v>78.3</v>
      </c>
      <c r="AD514">
        <v>0</v>
      </c>
      <c r="AE514" s="99" t="str">
        <f>IF(R514="","",IF(R514&gt;=Control!$D$4,"Y","N"))</f>
        <v>N</v>
      </c>
      <c r="AF514" s="99" t="str">
        <f>IF(S514="","",IF(M514&gt;=Control!$D$5,"Y","N"))</f>
        <v>Y</v>
      </c>
      <c r="AG514" s="99" t="str">
        <f>IF(T514="","",IF(AB514&lt;=Control!$D$10,"Y","N"))</f>
        <v>Y</v>
      </c>
      <c r="AI514" s="110" t="str">
        <f>IF(X514="","",IF(X514&gt;=Control!$D$9,"Y","N"))</f>
        <v>N</v>
      </c>
      <c r="AK514" s="40" t="str">
        <f>IFERROR(INDEX(Assumptions!$D$92:$D$115,MATCH(C514,Assumptions!$B$92:$B$115,0)),"Low")</f>
        <v>High</v>
      </c>
    </row>
    <row r="515" spans="2:37" x14ac:dyDescent="0.2">
      <c r="B515">
        <v>512</v>
      </c>
      <c r="C515" t="s">
        <v>187</v>
      </c>
      <c r="D515" t="s">
        <v>2373</v>
      </c>
      <c r="E515" s="62">
        <f>SUM(G515:I515)</f>
        <v>0</v>
      </c>
      <c r="F515" s="71">
        <f>SUMIFS('CBG Plants'!N:N,'CBG Plants'!F:F,D515,'CBG Plants'!L:L,"Completed")
+SUMIFS('CBG Plants'!N:N,'CBG Plants'!F:F,D515,'CBG Plants'!L:L,"Functional")+SUMIFS('CBG Plants'!N:N,'CBG Plants'!F:F,D515,'CBG Plants'!L:L,"Under Construction")+SUMIFS('CBG Plants'!N:N,'CBG Plants'!F:F,D515,'CBG Plants'!L:L,"Yet to start construction")</f>
        <v>0</v>
      </c>
      <c r="G515" s="62">
        <f>COUNTIFS('CBG Plants'!F:F,D515,'CBG Plants'!L:L,"Completed")
+COUNTIFS('CBG Plants'!F:F,D515,'CBG Plants'!L:L,"Functional")</f>
        <v>0</v>
      </c>
      <c r="H515" s="62">
        <f>COUNTIFS('CBG Plants'!F:F,D515,'CBG Plants'!L:L,"Under Construction")</f>
        <v>0</v>
      </c>
      <c r="I515" s="62">
        <f>COUNTIFS('CBG Plants'!F:F,D515,'CBG Plants'!L:L,"Yet to start construction")</f>
        <v>0</v>
      </c>
      <c r="M515" s="72">
        <f t="shared" si="14"/>
        <v>68.820000000000007</v>
      </c>
      <c r="N515" s="72">
        <f t="shared" si="15"/>
        <v>68.820000000000007</v>
      </c>
      <c r="O515" s="72">
        <v>68.400000000000006</v>
      </c>
      <c r="P515" s="72">
        <v>0.42</v>
      </c>
      <c r="Q515" s="72">
        <v>0</v>
      </c>
      <c r="R515" s="62">
        <f>IFERROR(U515-F515,"")</f>
        <v>0.3</v>
      </c>
      <c r="S515" s="72">
        <f>IFERROR(T515*Assumptions!$C$4,"")</f>
        <v>10</v>
      </c>
      <c r="T515" s="72">
        <v>4</v>
      </c>
      <c r="U515" s="62">
        <f>IFERROR(S515*Assumptions!$C$5,"")+IFERROR(V515*Assumptions!$C$8*Assumptions!$C$5,"")</f>
        <v>0.3</v>
      </c>
      <c r="V515" s="72">
        <v>0</v>
      </c>
      <c r="W515" s="72">
        <f>IFERROR(ROUND(T515*(1+Assumptions!$C$7)^5,0),"")</f>
        <v>12</v>
      </c>
      <c r="X515" s="62">
        <f>IFERROR(ROUND(W515*Assumptions!$C$4*Assumptions!$C$6,4),"")+IFERROR(ROUND(Y515*Assumptions!$C$8*Assumptions!$C$6,4),"") - F515</f>
        <v>1.5</v>
      </c>
      <c r="Y515" s="62">
        <f>IFERROR(ROUND(V515*(1+Assumptions!$C$7)^5,0),"")</f>
        <v>0</v>
      </c>
      <c r="Z515" t="s">
        <v>164</v>
      </c>
      <c r="AA515" t="s">
        <v>188</v>
      </c>
      <c r="AB515" s="72">
        <v>106.4</v>
      </c>
      <c r="AC515" s="72">
        <v>78.3</v>
      </c>
      <c r="AD515">
        <v>0</v>
      </c>
      <c r="AE515" s="99" t="str">
        <f>IF(R515="","",IF(R515&gt;=Control!$D$4,"Y","N"))</f>
        <v>N</v>
      </c>
      <c r="AF515" s="99" t="str">
        <f>IF(S515="","",IF(M515&gt;=Control!$D$5,"Y","N"))</f>
        <v>Y</v>
      </c>
      <c r="AG515" s="99" t="str">
        <f>IF(T515="","",IF(AB515&lt;=Control!$D$10,"Y","N"))</f>
        <v>Y</v>
      </c>
      <c r="AI515" s="110" t="str">
        <f>IF(X515="","",IF(X515&gt;=Control!$D$9,"Y","N"))</f>
        <v>N</v>
      </c>
      <c r="AK515" s="40" t="str">
        <f>IFERROR(INDEX(Assumptions!$D$92:$D$115,MATCH(C515,Assumptions!$B$92:$B$115,0)),"Low")</f>
        <v>High</v>
      </c>
    </row>
    <row r="516" spans="2:37" x14ac:dyDescent="0.2">
      <c r="B516">
        <v>513</v>
      </c>
      <c r="C516" t="s">
        <v>187</v>
      </c>
      <c r="D516" t="s">
        <v>3240</v>
      </c>
      <c r="E516" s="62">
        <f>SUM(G516:I516)</f>
        <v>0</v>
      </c>
      <c r="F516" s="71">
        <f>SUMIFS('CBG Plants'!N:N,'CBG Plants'!F:F,D516,'CBG Plants'!L:L,"Completed")
+SUMIFS('CBG Plants'!N:N,'CBG Plants'!F:F,D516,'CBG Plants'!L:L,"Functional")+SUMIFS('CBG Plants'!N:N,'CBG Plants'!F:F,D516,'CBG Plants'!L:L,"Under Construction")+SUMIFS('CBG Plants'!N:N,'CBG Plants'!F:F,D516,'CBG Plants'!L:L,"Yet to start construction")</f>
        <v>0</v>
      </c>
      <c r="G516" s="62">
        <f>COUNTIFS('CBG Plants'!F:F,D516,'CBG Plants'!L:L,"Completed")
+COUNTIFS('CBG Plants'!F:F,D516,'CBG Plants'!L:L,"Functional")</f>
        <v>0</v>
      </c>
      <c r="H516" s="62">
        <f>COUNTIFS('CBG Plants'!F:F,D516,'CBG Plants'!L:L,"Under Construction")</f>
        <v>0</v>
      </c>
      <c r="I516" s="62">
        <f>COUNTIFS('CBG Plants'!F:F,D516,'CBG Plants'!L:L,"Yet to start construction")</f>
        <v>0</v>
      </c>
      <c r="J516" t="s">
        <v>3241</v>
      </c>
      <c r="K516" t="s">
        <v>3241</v>
      </c>
      <c r="M516" s="72">
        <f t="shared" ref="M516:M579" si="16">IFERROR(N516-(AD516*365/1000),"")</f>
        <v>41.94</v>
      </c>
      <c r="N516" s="72">
        <f t="shared" ref="N516:N579" si="17">SUM(O516:Q516)</f>
        <v>41.94</v>
      </c>
      <c r="O516" s="72">
        <v>14.85</v>
      </c>
      <c r="P516" s="72">
        <v>0.84</v>
      </c>
      <c r="Q516" s="72">
        <v>26.25</v>
      </c>
      <c r="R516" s="62">
        <f>IFERROR(U516-F516,"")</f>
        <v>0</v>
      </c>
      <c r="S516" s="72">
        <f>IFERROR(T516*Assumptions!$C$4,"")</f>
        <v>0</v>
      </c>
      <c r="T516" s="72">
        <v>0</v>
      </c>
      <c r="U516" s="62">
        <f>IFERROR(S516*Assumptions!$C$5,"")+IFERROR(V516*Assumptions!$C$8*Assumptions!$C$5,"")</f>
        <v>0</v>
      </c>
      <c r="V516" s="72">
        <v>0</v>
      </c>
      <c r="W516" s="72">
        <f>IFERROR(ROUND(T516*(1+Assumptions!$C$7)^5,0),"")</f>
        <v>0</v>
      </c>
      <c r="X516" s="62">
        <f>IFERROR(ROUND(W516*Assumptions!$C$4*Assumptions!$C$6,4),"")+IFERROR(ROUND(Y516*Assumptions!$C$8*Assumptions!$C$6,4),"") - F516</f>
        <v>0</v>
      </c>
      <c r="Y516" s="62">
        <f>IFERROR(ROUND(V516*(1+Assumptions!$C$7)^5,0),"")</f>
        <v>0</v>
      </c>
      <c r="Z516" t="s">
        <v>164</v>
      </c>
      <c r="AA516" t="s">
        <v>188</v>
      </c>
      <c r="AB516" s="72">
        <v>43</v>
      </c>
      <c r="AC516" s="72">
        <v>78.3</v>
      </c>
      <c r="AD516">
        <v>0</v>
      </c>
      <c r="AE516" s="99" t="str">
        <f>IF(R516="","",IF(R516&gt;=Control!$D$4,"Y","N"))</f>
        <v>N</v>
      </c>
      <c r="AF516" s="99" t="str">
        <f>IF(S516="","",IF(M516&gt;=Control!$D$5,"Y","N"))</f>
        <v>N</v>
      </c>
      <c r="AG516" s="99" t="str">
        <f>IF(T516="","",IF(AB516&lt;=Control!$D$10,"Y","N"))</f>
        <v>Y</v>
      </c>
      <c r="AI516" s="110" t="str">
        <f>IF(X516="","",IF(X516&gt;=Control!$D$9,"Y","N"))</f>
        <v>N</v>
      </c>
      <c r="AK516" s="40" t="str">
        <f>IFERROR(INDEX(Assumptions!$D$92:$D$115,MATCH(C516,Assumptions!$B$92:$B$115,0)),"Low")</f>
        <v>High</v>
      </c>
    </row>
    <row r="517" spans="2:37" x14ac:dyDescent="0.2">
      <c r="B517">
        <v>514</v>
      </c>
      <c r="C517" t="s">
        <v>187</v>
      </c>
      <c r="D517" t="s">
        <v>2375</v>
      </c>
      <c r="E517" s="62">
        <f>SUM(G517:I517)</f>
        <v>2</v>
      </c>
      <c r="F517" s="71">
        <f>SUMIFS('CBG Plants'!N:N,'CBG Plants'!F:F,D517,'CBG Plants'!L:L,"Completed")
+SUMIFS('CBG Plants'!N:N,'CBG Plants'!F:F,D517,'CBG Plants'!L:L,"Functional")+SUMIFS('CBG Plants'!N:N,'CBG Plants'!F:F,D517,'CBG Plants'!L:L,"Under Construction")+SUMIFS('CBG Plants'!N:N,'CBG Plants'!F:F,D517,'CBG Plants'!L:L,"Yet to start construction")</f>
        <v>10</v>
      </c>
      <c r="G517" s="62">
        <f>COUNTIFS('CBG Plants'!F:F,D517,'CBG Plants'!L:L,"Completed")
+COUNTIFS('CBG Plants'!F:F,D517,'CBG Plants'!L:L,"Functional")</f>
        <v>0</v>
      </c>
      <c r="H517" s="62">
        <f>COUNTIFS('CBG Plants'!F:F,D517,'CBG Plants'!L:L,"Under Construction")</f>
        <v>0</v>
      </c>
      <c r="I517" s="62">
        <f>COUNTIFS('CBG Plants'!F:F,D517,'CBG Plants'!L:L,"Yet to start construction")</f>
        <v>2</v>
      </c>
      <c r="J517" t="s">
        <v>3241</v>
      </c>
      <c r="K517" t="s">
        <v>3241</v>
      </c>
      <c r="M517" s="72">
        <f t="shared" si="16"/>
        <v>268.14000000000004</v>
      </c>
      <c r="N517" s="72">
        <f t="shared" si="17"/>
        <v>268.14000000000004</v>
      </c>
      <c r="O517" s="72">
        <v>150.75</v>
      </c>
      <c r="P517" s="72">
        <v>116.34</v>
      </c>
      <c r="Q517" s="72">
        <v>1.05</v>
      </c>
      <c r="R517" s="62">
        <f>IFERROR(U517-F517,"")</f>
        <v>-9.6999999999999993</v>
      </c>
      <c r="S517" s="72">
        <f>IFERROR(T517*Assumptions!$C$4,"")</f>
        <v>10</v>
      </c>
      <c r="T517" s="72">
        <v>4</v>
      </c>
      <c r="U517" s="62">
        <f>IFERROR(S517*Assumptions!$C$5,"")+IFERROR(V517*Assumptions!$C$8*Assumptions!$C$5,"")</f>
        <v>0.3</v>
      </c>
      <c r="V517" s="72">
        <v>0</v>
      </c>
      <c r="W517" s="72">
        <f>IFERROR(ROUND(T517*(1+Assumptions!$C$7)^5,0),"")</f>
        <v>12</v>
      </c>
      <c r="X517" s="62">
        <f>IFERROR(ROUND(W517*Assumptions!$C$4*Assumptions!$C$6,4),"")+IFERROR(ROUND(Y517*Assumptions!$C$8*Assumptions!$C$6,4),"") - F517</f>
        <v>-8.5</v>
      </c>
      <c r="Y517" s="62">
        <f>IFERROR(ROUND(V517*(1+Assumptions!$C$7)^5,0),"")</f>
        <v>0</v>
      </c>
      <c r="Z517" t="s">
        <v>164</v>
      </c>
      <c r="AA517" t="s">
        <v>188</v>
      </c>
      <c r="AB517" s="72">
        <v>279.8</v>
      </c>
      <c r="AC517" s="72">
        <v>78.3</v>
      </c>
      <c r="AD517">
        <v>0</v>
      </c>
      <c r="AE517" s="99" t="str">
        <f>IF(R517="","",IF(R517&gt;=Control!$D$4,"Y","N"))</f>
        <v>N</v>
      </c>
      <c r="AF517" s="99" t="str">
        <f>IF(S517="","",IF(M517&gt;=Control!$D$5,"Y","N"))</f>
        <v>Y</v>
      </c>
      <c r="AG517" s="99" t="str">
        <f>IF(T517="","",IF(AB517&lt;=Control!$D$10,"Y","N"))</f>
        <v>Y</v>
      </c>
      <c r="AI517" s="110" t="str">
        <f>IF(X517="","",IF(X517&gt;=Control!$D$9,"Y","N"))</f>
        <v>N</v>
      </c>
      <c r="AK517" s="40" t="str">
        <f>IFERROR(INDEX(Assumptions!$D$92:$D$115,MATCH(C517,Assumptions!$B$92:$B$115,0)),"Low")</f>
        <v>High</v>
      </c>
    </row>
    <row r="518" spans="2:37" x14ac:dyDescent="0.2">
      <c r="B518">
        <v>515</v>
      </c>
      <c r="C518" t="s">
        <v>187</v>
      </c>
      <c r="D518" t="s">
        <v>2346</v>
      </c>
      <c r="E518" s="62">
        <f>SUM(G518:I518)</f>
        <v>8</v>
      </c>
      <c r="F518" s="71">
        <f>SUMIFS('CBG Plants'!N:N,'CBG Plants'!F:F,D518,'CBG Plants'!L:L,"Completed")
+SUMIFS('CBG Plants'!N:N,'CBG Plants'!F:F,D518,'CBG Plants'!L:L,"Functional")+SUMIFS('CBG Plants'!N:N,'CBG Plants'!F:F,D518,'CBG Plants'!L:L,"Under Construction")+SUMIFS('CBG Plants'!N:N,'CBG Plants'!F:F,D518,'CBG Plants'!L:L,"Yet to start construction")</f>
        <v>40</v>
      </c>
      <c r="G518" s="62">
        <f>COUNTIFS('CBG Plants'!F:F,D518,'CBG Plants'!L:L,"Completed")
+COUNTIFS('CBG Plants'!F:F,D518,'CBG Plants'!L:L,"Functional")</f>
        <v>0</v>
      </c>
      <c r="H518" s="62">
        <f>COUNTIFS('CBG Plants'!F:F,D518,'CBG Plants'!L:L,"Under Construction")</f>
        <v>2</v>
      </c>
      <c r="I518" s="62">
        <f>COUNTIFS('CBG Plants'!F:F,D518,'CBG Plants'!L:L,"Yet to start construction")</f>
        <v>6</v>
      </c>
      <c r="J518" t="s">
        <v>3242</v>
      </c>
      <c r="K518" t="s">
        <v>3243</v>
      </c>
      <c r="L518" t="s">
        <v>3244</v>
      </c>
      <c r="M518" s="72">
        <f t="shared" si="16"/>
        <v>626.42999999999995</v>
      </c>
      <c r="N518" s="72">
        <f t="shared" si="17"/>
        <v>626.42999999999995</v>
      </c>
      <c r="O518" s="72">
        <v>337.05</v>
      </c>
      <c r="P518" s="72">
        <v>272.58</v>
      </c>
      <c r="Q518" s="72">
        <v>16.8</v>
      </c>
      <c r="R518" s="62">
        <f>IFERROR(U518-F518,"")</f>
        <v>-39.210181900000002</v>
      </c>
      <c r="S518" s="72">
        <f>IFERROR(T518*Assumptions!$C$4,"")</f>
        <v>25</v>
      </c>
      <c r="T518" s="72">
        <v>10</v>
      </c>
      <c r="U518" s="62">
        <f>IFERROR(S518*Assumptions!$C$5,"")+IFERROR(V518*Assumptions!$C$8*Assumptions!$C$5,"")</f>
        <v>0.78981809999999997</v>
      </c>
      <c r="V518" s="72">
        <v>3962</v>
      </c>
      <c r="W518" s="72">
        <f>IFERROR(ROUND(T518*(1+Assumptions!$C$7)^5,0),"")</f>
        <v>31</v>
      </c>
      <c r="X518" s="62">
        <f>IFERROR(ROUND(W518*Assumptions!$C$4*Assumptions!$C$6,4),"")+IFERROR(ROUND(Y518*Assumptions!$C$8*Assumptions!$C$6,4),"") - F518</f>
        <v>-35.922499999999999</v>
      </c>
      <c r="Y518" s="62">
        <f>IFERROR(ROUND(V518*(1+Assumptions!$C$7)^5,0),"")</f>
        <v>12091</v>
      </c>
      <c r="Z518" t="s">
        <v>164</v>
      </c>
      <c r="AA518" t="s">
        <v>188</v>
      </c>
      <c r="AB518" s="72">
        <v>64</v>
      </c>
      <c r="AC518" s="72">
        <v>78.3</v>
      </c>
      <c r="AD518">
        <v>0</v>
      </c>
      <c r="AE518" s="99" t="str">
        <f>IF(R518="","",IF(R518&gt;=Control!$D$4,"Y","N"))</f>
        <v>N</v>
      </c>
      <c r="AF518" s="99" t="str">
        <f>IF(S518="","",IF(M518&gt;=Control!$D$5,"Y","N"))</f>
        <v>Y</v>
      </c>
      <c r="AG518" s="99" t="str">
        <f>IF(T518="","",IF(AB518&lt;=Control!$D$10,"Y","N"))</f>
        <v>Y</v>
      </c>
      <c r="AI518" s="110" t="str">
        <f>IF(X518="","",IF(X518&gt;=Control!$D$9,"Y","N"))</f>
        <v>N</v>
      </c>
      <c r="AK518" s="40" t="str">
        <f>IFERROR(INDEX(Assumptions!$D$92:$D$115,MATCH(C518,Assumptions!$B$92:$B$115,0)),"Low")</f>
        <v>High</v>
      </c>
    </row>
    <row r="519" spans="2:37" x14ac:dyDescent="0.2">
      <c r="B519">
        <v>516</v>
      </c>
      <c r="C519" t="s">
        <v>187</v>
      </c>
      <c r="D519" t="s">
        <v>2337</v>
      </c>
      <c r="E519" s="62">
        <f>SUM(G519:I519)</f>
        <v>2</v>
      </c>
      <c r="F519" s="71">
        <f>SUMIFS('CBG Plants'!N:N,'CBG Plants'!F:F,D519,'CBG Plants'!L:L,"Completed")
+SUMIFS('CBG Plants'!N:N,'CBG Plants'!F:F,D519,'CBG Plants'!L:L,"Functional")+SUMIFS('CBG Plants'!N:N,'CBG Plants'!F:F,D519,'CBG Plants'!L:L,"Under Construction")+SUMIFS('CBG Plants'!N:N,'CBG Plants'!F:F,D519,'CBG Plants'!L:L,"Yet to start construction")</f>
        <v>7</v>
      </c>
      <c r="G519" s="62">
        <f>COUNTIFS('CBG Plants'!F:F,D519,'CBG Plants'!L:L,"Completed")
+COUNTIFS('CBG Plants'!F:F,D519,'CBG Plants'!L:L,"Functional")</f>
        <v>0</v>
      </c>
      <c r="H519" s="62">
        <f>COUNTIFS('CBG Plants'!F:F,D519,'CBG Plants'!L:L,"Under Construction")</f>
        <v>0</v>
      </c>
      <c r="I519" s="62">
        <f>COUNTIFS('CBG Plants'!F:F,D519,'CBG Plants'!L:L,"Yet to start construction")</f>
        <v>2</v>
      </c>
      <c r="J519" t="s">
        <v>3245</v>
      </c>
      <c r="K519" t="s">
        <v>3246</v>
      </c>
      <c r="M519" s="72">
        <f t="shared" si="16"/>
        <v>519.72</v>
      </c>
      <c r="N519" s="72">
        <f t="shared" si="17"/>
        <v>519.72</v>
      </c>
      <c r="O519" s="72">
        <v>484.65</v>
      </c>
      <c r="P519" s="72">
        <v>0.42</v>
      </c>
      <c r="Q519" s="72">
        <v>34.65</v>
      </c>
      <c r="R519" s="62">
        <f>IFERROR(U519-F519,"")</f>
        <v>-5.2268542</v>
      </c>
      <c r="S519" s="72">
        <f>IFERROR(T519*Assumptions!$C$4,"")</f>
        <v>52.5</v>
      </c>
      <c r="T519" s="72">
        <v>21</v>
      </c>
      <c r="U519" s="62">
        <f>IFERROR(S519*Assumptions!$C$5,"")+IFERROR(V519*Assumptions!$C$8*Assumptions!$C$5,"")</f>
        <v>1.7731458</v>
      </c>
      <c r="V519" s="72">
        <v>19716</v>
      </c>
      <c r="W519" s="72">
        <f>IFERROR(ROUND(T519*(1+Assumptions!$C$7)^5,0),"")</f>
        <v>64</v>
      </c>
      <c r="X519" s="62">
        <f>IFERROR(ROUND(W519*Assumptions!$C$4*Assumptions!$C$6,4),"")+IFERROR(ROUND(Y519*Assumptions!$C$8*Assumptions!$C$6,4),"") - F519</f>
        <v>2.0077999999999996</v>
      </c>
      <c r="Y519" s="62">
        <f>IFERROR(ROUND(V519*(1+Assumptions!$C$7)^5,0),"")</f>
        <v>60168</v>
      </c>
      <c r="Z519" t="s">
        <v>164</v>
      </c>
      <c r="AA519" t="s">
        <v>188</v>
      </c>
      <c r="AB519" s="72">
        <v>7.7</v>
      </c>
      <c r="AC519" s="72">
        <v>78.3</v>
      </c>
      <c r="AD519">
        <v>0</v>
      </c>
      <c r="AE519" s="99" t="str">
        <f>IF(R519="","",IF(R519&gt;=Control!$D$4,"Y","N"))</f>
        <v>N</v>
      </c>
      <c r="AF519" s="99" t="str">
        <f>IF(S519="","",IF(M519&gt;=Control!$D$5,"Y","N"))</f>
        <v>Y</v>
      </c>
      <c r="AG519" s="99" t="str">
        <f>IF(T519="","",IF(AB519&lt;=Control!$D$10,"Y","N"))</f>
        <v>Y</v>
      </c>
      <c r="AI519" s="110" t="str">
        <f>IF(X519="","",IF(X519&gt;=Control!$D$9,"Y","N"))</f>
        <v>N</v>
      </c>
      <c r="AK519" s="40" t="str">
        <f>IFERROR(INDEX(Assumptions!$D$92:$D$115,MATCH(C519,Assumptions!$B$92:$B$115,0)),"Low")</f>
        <v>High</v>
      </c>
    </row>
    <row r="520" spans="2:37" x14ac:dyDescent="0.2">
      <c r="B520">
        <v>517</v>
      </c>
      <c r="C520" t="s">
        <v>187</v>
      </c>
      <c r="D520" t="s">
        <v>2358</v>
      </c>
      <c r="E520" s="62">
        <f>SUM(G520:I520)</f>
        <v>3</v>
      </c>
      <c r="F520" s="71">
        <f>SUMIFS('CBG Plants'!N:N,'CBG Plants'!F:F,D520,'CBG Plants'!L:L,"Completed")
+SUMIFS('CBG Plants'!N:N,'CBG Plants'!F:F,D520,'CBG Plants'!L:L,"Functional")+SUMIFS('CBG Plants'!N:N,'CBG Plants'!F:F,D520,'CBG Plants'!L:L,"Under Construction")+SUMIFS('CBG Plants'!N:N,'CBG Plants'!F:F,D520,'CBG Plants'!L:L,"Yet to start construction")</f>
        <v>8.4</v>
      </c>
      <c r="G520" s="62">
        <f>COUNTIFS('CBG Plants'!F:F,D520,'CBG Plants'!L:L,"Completed")
+COUNTIFS('CBG Plants'!F:F,D520,'CBG Plants'!L:L,"Functional")</f>
        <v>0</v>
      </c>
      <c r="H520" s="62">
        <f>COUNTIFS('CBG Plants'!F:F,D520,'CBG Plants'!L:L,"Under Construction")</f>
        <v>0</v>
      </c>
      <c r="I520" s="62">
        <f>COUNTIFS('CBG Plants'!F:F,D520,'CBG Plants'!L:L,"Yet to start construction")</f>
        <v>3</v>
      </c>
      <c r="J520" t="s">
        <v>3247</v>
      </c>
      <c r="K520" t="s">
        <v>3248</v>
      </c>
      <c r="L520" t="s">
        <v>3249</v>
      </c>
      <c r="M520" s="72">
        <f t="shared" si="16"/>
        <v>333.22500000000002</v>
      </c>
      <c r="N520" s="72">
        <f t="shared" si="17"/>
        <v>333.22500000000002</v>
      </c>
      <c r="O520" s="72">
        <v>297</v>
      </c>
      <c r="P520" s="72">
        <v>0</v>
      </c>
      <c r="Q520" s="72">
        <v>36.225000000000001</v>
      </c>
      <c r="R520" s="62">
        <f>IFERROR(U520-F520,"")</f>
        <v>-7.7935278000000006</v>
      </c>
      <c r="S520" s="72">
        <f>IFERROR(T520*Assumptions!$C$4,"")</f>
        <v>20</v>
      </c>
      <c r="T520" s="72">
        <v>8</v>
      </c>
      <c r="U520" s="62">
        <f>IFERROR(S520*Assumptions!$C$5,"")+IFERROR(V520*Assumptions!$C$8*Assumptions!$C$5,"")</f>
        <v>0.60647220000000002</v>
      </c>
      <c r="V520" s="72">
        <v>644</v>
      </c>
      <c r="W520" s="72">
        <f>IFERROR(ROUND(T520*(1+Assumptions!$C$7)^5,0),"")</f>
        <v>24</v>
      </c>
      <c r="X520" s="62">
        <f>IFERROR(ROUND(W520*Assumptions!$C$4*Assumptions!$C$6,4),"")+IFERROR(ROUND(Y520*Assumptions!$C$8*Assumptions!$C$6,4),"") - F520</f>
        <v>-5.3671000000000006</v>
      </c>
      <c r="Y520" s="62">
        <f>IFERROR(ROUND(V520*(1+Assumptions!$C$7)^5,0),"")</f>
        <v>1965</v>
      </c>
      <c r="Z520" t="s">
        <v>164</v>
      </c>
      <c r="AA520" t="s">
        <v>188</v>
      </c>
      <c r="AB520" s="72">
        <v>129</v>
      </c>
      <c r="AC520" s="72">
        <v>78.3</v>
      </c>
      <c r="AD520">
        <v>0</v>
      </c>
      <c r="AE520" s="99" t="str">
        <f>IF(R520="","",IF(R520&gt;=Control!$D$4,"Y","N"))</f>
        <v>N</v>
      </c>
      <c r="AF520" s="99" t="str">
        <f>IF(S520="","",IF(M520&gt;=Control!$D$5,"Y","N"))</f>
        <v>Y</v>
      </c>
      <c r="AG520" s="99" t="str">
        <f>IF(T520="","",IF(AB520&lt;=Control!$D$10,"Y","N"))</f>
        <v>Y</v>
      </c>
      <c r="AI520" s="110" t="str">
        <f>IF(X520="","",IF(X520&gt;=Control!$D$9,"Y","N"))</f>
        <v>N</v>
      </c>
      <c r="AK520" s="40" t="str">
        <f>IFERROR(INDEX(Assumptions!$D$92:$D$115,MATCH(C520,Assumptions!$B$92:$B$115,0)),"Low")</f>
        <v>High</v>
      </c>
    </row>
    <row r="521" spans="2:37" x14ac:dyDescent="0.2">
      <c r="B521">
        <v>518</v>
      </c>
      <c r="C521" t="s">
        <v>187</v>
      </c>
      <c r="D521" t="s">
        <v>2339</v>
      </c>
      <c r="E521" s="62">
        <f>SUM(G521:I521)</f>
        <v>4</v>
      </c>
      <c r="F521" s="71">
        <f>SUMIFS('CBG Plants'!N:N,'CBG Plants'!F:F,D521,'CBG Plants'!L:L,"Completed")
+SUMIFS('CBG Plants'!N:N,'CBG Plants'!F:F,D521,'CBG Plants'!L:L,"Functional")+SUMIFS('CBG Plants'!N:N,'CBG Plants'!F:F,D521,'CBG Plants'!L:L,"Under Construction")+SUMIFS('CBG Plants'!N:N,'CBG Plants'!F:F,D521,'CBG Plants'!L:L,"Yet to start construction")</f>
        <v>43</v>
      </c>
      <c r="G521" s="62">
        <f>COUNTIFS('CBG Plants'!F:F,D521,'CBG Plants'!L:L,"Completed")
+COUNTIFS('CBG Plants'!F:F,D521,'CBG Plants'!L:L,"Functional")</f>
        <v>0</v>
      </c>
      <c r="H521" s="62">
        <f>COUNTIFS('CBG Plants'!F:F,D521,'CBG Plants'!L:L,"Under Construction")</f>
        <v>0</v>
      </c>
      <c r="I521" s="62">
        <f>COUNTIFS('CBG Plants'!F:F,D521,'CBG Plants'!L:L,"Yet to start construction")</f>
        <v>4</v>
      </c>
      <c r="J521" t="s">
        <v>3250</v>
      </c>
      <c r="K521" t="s">
        <v>3251</v>
      </c>
      <c r="L521" t="s">
        <v>3252</v>
      </c>
      <c r="M521" s="72">
        <f t="shared" si="16"/>
        <v>476.34000000000003</v>
      </c>
      <c r="N521" s="72">
        <f t="shared" si="17"/>
        <v>476.34000000000003</v>
      </c>
      <c r="O521" s="72">
        <v>234</v>
      </c>
      <c r="P521" s="72">
        <v>242.34</v>
      </c>
      <c r="Q521" s="72">
        <v>0</v>
      </c>
      <c r="R521" s="62">
        <f>IFERROR(U521-F521,"")</f>
        <v>-42.371558499999999</v>
      </c>
      <c r="S521" s="72">
        <f>IFERROR(T521*Assumptions!$C$4,"")</f>
        <v>20</v>
      </c>
      <c r="T521" s="72">
        <v>8</v>
      </c>
      <c r="U521" s="62">
        <f>IFERROR(S521*Assumptions!$C$5,"")+IFERROR(V521*Assumptions!$C$8*Assumptions!$C$5,"")</f>
        <v>0.62844149999999999</v>
      </c>
      <c r="V521" s="72">
        <v>2830</v>
      </c>
      <c r="W521" s="72">
        <f>IFERROR(ROUND(T521*(1+Assumptions!$C$7)^5,0),"")</f>
        <v>24</v>
      </c>
      <c r="X521" s="62">
        <f>IFERROR(ROUND(W521*Assumptions!$C$4*Assumptions!$C$6,4),"")+IFERROR(ROUND(Y521*Assumptions!$C$8*Assumptions!$C$6,4),"") - F521</f>
        <v>-39.8553</v>
      </c>
      <c r="Y521" s="62">
        <f>IFERROR(ROUND(V521*(1+Assumptions!$C$7)^5,0),"")</f>
        <v>8636</v>
      </c>
      <c r="Z521" t="s">
        <v>164</v>
      </c>
      <c r="AA521" t="s">
        <v>188</v>
      </c>
      <c r="AB521" s="72">
        <v>372.9</v>
      </c>
      <c r="AC521" s="72">
        <v>78.3</v>
      </c>
      <c r="AD521">
        <v>0</v>
      </c>
      <c r="AE521" s="99" t="str">
        <f>IF(R521="","",IF(R521&gt;=Control!$D$4,"Y","N"))</f>
        <v>N</v>
      </c>
      <c r="AF521" s="99" t="str">
        <f>IF(S521="","",IF(M521&gt;=Control!$D$5,"Y","N"))</f>
        <v>Y</v>
      </c>
      <c r="AG521" s="99" t="str">
        <f>IF(T521="","",IF(AB521&lt;=Control!$D$10,"Y","N"))</f>
        <v>Y</v>
      </c>
      <c r="AI521" s="110" t="str">
        <f>IF(X521="","",IF(X521&gt;=Control!$D$9,"Y","N"))</f>
        <v>N</v>
      </c>
      <c r="AK521" s="40" t="str">
        <f>IFERROR(INDEX(Assumptions!$D$92:$D$115,MATCH(C521,Assumptions!$B$92:$B$115,0)),"Low")</f>
        <v>High</v>
      </c>
    </row>
    <row r="522" spans="2:37" x14ac:dyDescent="0.2">
      <c r="B522">
        <v>519</v>
      </c>
      <c r="C522" t="s">
        <v>187</v>
      </c>
      <c r="D522" t="s">
        <v>2391</v>
      </c>
      <c r="E522" s="62">
        <f>SUM(G522:I522)</f>
        <v>3</v>
      </c>
      <c r="F522" s="71">
        <f>SUMIFS('CBG Plants'!N:N,'CBG Plants'!F:F,D522,'CBG Plants'!L:L,"Completed")
+SUMIFS('CBG Plants'!N:N,'CBG Plants'!F:F,D522,'CBG Plants'!L:L,"Functional")+SUMIFS('CBG Plants'!N:N,'CBG Plants'!F:F,D522,'CBG Plants'!L:L,"Under Construction")+SUMIFS('CBG Plants'!N:N,'CBG Plants'!F:F,D522,'CBG Plants'!L:L,"Yet to start construction")</f>
        <v>22.5</v>
      </c>
      <c r="G522" s="62">
        <f>COUNTIFS('CBG Plants'!F:F,D522,'CBG Plants'!L:L,"Completed")
+COUNTIFS('CBG Plants'!F:F,D522,'CBG Plants'!L:L,"Functional")</f>
        <v>0</v>
      </c>
      <c r="H522" s="62">
        <f>COUNTIFS('CBG Plants'!F:F,D522,'CBG Plants'!L:L,"Under Construction")</f>
        <v>1</v>
      </c>
      <c r="I522" s="62">
        <f>COUNTIFS('CBG Plants'!F:F,D522,'CBG Plants'!L:L,"Yet to start construction")</f>
        <v>2</v>
      </c>
      <c r="J522" t="s">
        <v>3253</v>
      </c>
      <c r="K522" t="s">
        <v>3254</v>
      </c>
      <c r="L522" t="s">
        <v>3255</v>
      </c>
      <c r="M522" s="72">
        <f t="shared" si="16"/>
        <v>458.49</v>
      </c>
      <c r="N522" s="72">
        <f t="shared" si="17"/>
        <v>458.49</v>
      </c>
      <c r="O522" s="72">
        <v>325.35000000000002</v>
      </c>
      <c r="P522" s="72">
        <v>17.64</v>
      </c>
      <c r="Q522" s="72">
        <v>115.5</v>
      </c>
      <c r="R522" s="62">
        <f>IFERROR(U522-F522,"")</f>
        <v>-22.35</v>
      </c>
      <c r="S522" s="72">
        <f>IFERROR(T522*Assumptions!$C$4,"")</f>
        <v>5</v>
      </c>
      <c r="T522" s="72">
        <v>2</v>
      </c>
      <c r="U522" s="62">
        <f>IFERROR(S522*Assumptions!$C$5,"")+IFERROR(V522*Assumptions!$C$8*Assumptions!$C$5,"")</f>
        <v>0.15</v>
      </c>
      <c r="V522" s="72">
        <v>0</v>
      </c>
      <c r="W522" s="72">
        <f>IFERROR(ROUND(T522*(1+Assumptions!$C$7)^5,0),"")</f>
        <v>6</v>
      </c>
      <c r="X522" s="62">
        <f>IFERROR(ROUND(W522*Assumptions!$C$4*Assumptions!$C$6,4),"")+IFERROR(ROUND(Y522*Assumptions!$C$8*Assumptions!$C$6,4),"") - F522</f>
        <v>-21.75</v>
      </c>
      <c r="Y522" s="62">
        <f>IFERROR(ROUND(V522*(1+Assumptions!$C$7)^5,0),"")</f>
        <v>0</v>
      </c>
      <c r="Z522" t="s">
        <v>164</v>
      </c>
      <c r="AA522" t="s">
        <v>188</v>
      </c>
      <c r="AB522" s="72">
        <v>152.19999999999999</v>
      </c>
      <c r="AC522" s="72">
        <v>78.3</v>
      </c>
      <c r="AD522">
        <v>0</v>
      </c>
      <c r="AE522" s="99" t="str">
        <f>IF(R522="","",IF(R522&gt;=Control!$D$4,"Y","N"))</f>
        <v>N</v>
      </c>
      <c r="AF522" s="99" t="str">
        <f>IF(S522="","",IF(M522&gt;=Control!$D$5,"Y","N"))</f>
        <v>Y</v>
      </c>
      <c r="AG522" s="99" t="str">
        <f>IF(T522="","",IF(AB522&lt;=Control!$D$10,"Y","N"))</f>
        <v>Y</v>
      </c>
      <c r="AI522" s="110" t="str">
        <f>IF(X522="","",IF(X522&gt;=Control!$D$9,"Y","N"))</f>
        <v>N</v>
      </c>
      <c r="AK522" s="40" t="str">
        <f>IFERROR(INDEX(Assumptions!$D$92:$D$115,MATCH(C522,Assumptions!$B$92:$B$115,0)),"Low")</f>
        <v>High</v>
      </c>
    </row>
    <row r="523" spans="2:37" x14ac:dyDescent="0.2">
      <c r="B523">
        <v>520</v>
      </c>
      <c r="C523" t="s">
        <v>187</v>
      </c>
      <c r="D523" t="s">
        <v>2340</v>
      </c>
      <c r="E523" s="62">
        <f>SUM(G523:I523)</f>
        <v>2</v>
      </c>
      <c r="F523" s="71">
        <f>SUMIFS('CBG Plants'!N:N,'CBG Plants'!F:F,D523,'CBG Plants'!L:L,"Completed")
+SUMIFS('CBG Plants'!N:N,'CBG Plants'!F:F,D523,'CBG Plants'!L:L,"Functional")+SUMIFS('CBG Plants'!N:N,'CBG Plants'!F:F,D523,'CBG Plants'!L:L,"Under Construction")+SUMIFS('CBG Plants'!N:N,'CBG Plants'!F:F,D523,'CBG Plants'!L:L,"Yet to start construction")</f>
        <v>120</v>
      </c>
      <c r="G523" s="62">
        <f>COUNTIFS('CBG Plants'!F:F,D523,'CBG Plants'!L:L,"Completed")
+COUNTIFS('CBG Plants'!F:F,D523,'CBG Plants'!L:L,"Functional")</f>
        <v>1</v>
      </c>
      <c r="H523" s="62">
        <f>COUNTIFS('CBG Plants'!F:F,D523,'CBG Plants'!L:L,"Under Construction")</f>
        <v>0</v>
      </c>
      <c r="I523" s="62">
        <f>COUNTIFS('CBG Plants'!F:F,D523,'CBG Plants'!L:L,"Yet to start construction")</f>
        <v>1</v>
      </c>
      <c r="J523" t="s">
        <v>3225</v>
      </c>
      <c r="K523" t="s">
        <v>3226</v>
      </c>
      <c r="M523" s="72">
        <f t="shared" si="16"/>
        <v>404.19</v>
      </c>
      <c r="N523" s="72">
        <f t="shared" si="17"/>
        <v>458.94</v>
      </c>
      <c r="O523" s="72">
        <v>250.2</v>
      </c>
      <c r="P523" s="72">
        <v>208.74</v>
      </c>
      <c r="Q523" s="72">
        <v>0</v>
      </c>
      <c r="R523" s="62">
        <f>IFERROR(U523-F523,"")</f>
        <v>-118.89464460000001</v>
      </c>
      <c r="S523" s="72">
        <f>IFERROR(T523*Assumptions!$C$4,"")</f>
        <v>35</v>
      </c>
      <c r="T523" s="72">
        <v>14</v>
      </c>
      <c r="U523" s="62">
        <f>IFERROR(S523*Assumptions!$C$5,"")+IFERROR(V523*Assumptions!$C$8*Assumptions!$C$5,"")</f>
        <v>1.1053554000000001</v>
      </c>
      <c r="V523" s="72">
        <v>5508</v>
      </c>
      <c r="W523" s="72">
        <f>IFERROR(ROUND(T523*(1+Assumptions!$C$7)^5,0),"")</f>
        <v>43</v>
      </c>
      <c r="X523" s="62">
        <f>IFERROR(ROUND(W523*Assumptions!$C$4*Assumptions!$C$6,4),"")+IFERROR(ROUND(Y523*Assumptions!$C$8*Assumptions!$C$6,4),"") - F523</f>
        <v>-114.3434</v>
      </c>
      <c r="Y523" s="62">
        <f>IFERROR(ROUND(V523*(1+Assumptions!$C$7)^5,0),"")</f>
        <v>16809</v>
      </c>
      <c r="Z523" t="s">
        <v>164</v>
      </c>
      <c r="AA523" t="s">
        <v>188</v>
      </c>
      <c r="AB523" s="72">
        <v>316.2</v>
      </c>
      <c r="AC523" s="72">
        <v>78.3</v>
      </c>
      <c r="AD523">
        <v>150</v>
      </c>
      <c r="AE523" s="99" t="str">
        <f>IF(R523="","",IF(R523&gt;=Control!$D$4,"Y","N"))</f>
        <v>N</v>
      </c>
      <c r="AF523" s="99" t="str">
        <f>IF(S523="","",IF(M523&gt;=Control!$D$5,"Y","N"))</f>
        <v>Y</v>
      </c>
      <c r="AG523" s="99" t="str">
        <f>IF(T523="","",IF(AB523&lt;=Control!$D$10,"Y","N"))</f>
        <v>Y</v>
      </c>
      <c r="AI523" s="110" t="str">
        <f>IF(X523="","",IF(X523&gt;=Control!$D$9,"Y","N"))</f>
        <v>N</v>
      </c>
      <c r="AK523" s="40" t="str">
        <f>IFERROR(INDEX(Assumptions!$D$92:$D$115,MATCH(C523,Assumptions!$B$92:$B$115,0)),"Low")</f>
        <v>High</v>
      </c>
    </row>
    <row r="524" spans="2:37" x14ac:dyDescent="0.2">
      <c r="B524">
        <v>521</v>
      </c>
      <c r="C524" t="s">
        <v>187</v>
      </c>
      <c r="D524" t="s">
        <v>2348</v>
      </c>
      <c r="E524" s="62">
        <f>SUM(G524:I524)</f>
        <v>7</v>
      </c>
      <c r="F524" s="71">
        <f>SUMIFS('CBG Plants'!N:N,'CBG Plants'!F:F,D524,'CBG Plants'!L:L,"Completed")
+SUMIFS('CBG Plants'!N:N,'CBG Plants'!F:F,D524,'CBG Plants'!L:L,"Functional")+SUMIFS('CBG Plants'!N:N,'CBG Plants'!F:F,D524,'CBG Plants'!L:L,"Under Construction")+SUMIFS('CBG Plants'!N:N,'CBG Plants'!F:F,D524,'CBG Plants'!L:L,"Yet to start construction")</f>
        <v>16081.5</v>
      </c>
      <c r="G524" s="62">
        <f>COUNTIFS('CBG Plants'!F:F,D524,'CBG Plants'!L:L,"Completed")
+COUNTIFS('CBG Plants'!F:F,D524,'CBG Plants'!L:L,"Functional")</f>
        <v>0</v>
      </c>
      <c r="H524" s="62">
        <f>COUNTIFS('CBG Plants'!F:F,D524,'CBG Plants'!L:L,"Under Construction")</f>
        <v>1</v>
      </c>
      <c r="I524" s="62">
        <f>COUNTIFS('CBG Plants'!F:F,D524,'CBG Plants'!L:L,"Yet to start construction")</f>
        <v>6</v>
      </c>
      <c r="J524" t="s">
        <v>3256</v>
      </c>
      <c r="K524" t="s">
        <v>3257</v>
      </c>
      <c r="L524" t="s">
        <v>3258</v>
      </c>
      <c r="M524" s="72">
        <f t="shared" si="16"/>
        <v>540.88499999999999</v>
      </c>
      <c r="N524" s="72">
        <f t="shared" si="17"/>
        <v>540.88499999999999</v>
      </c>
      <c r="O524" s="72">
        <v>441.45</v>
      </c>
      <c r="P524" s="72">
        <v>49.56</v>
      </c>
      <c r="Q524" s="72">
        <v>49.875</v>
      </c>
      <c r="R524" s="62">
        <f>IFERROR(U524-F524,"")</f>
        <v>-16080.7101819</v>
      </c>
      <c r="S524" s="72">
        <f>IFERROR(T524*Assumptions!$C$4,"")</f>
        <v>25</v>
      </c>
      <c r="T524" s="72">
        <v>10</v>
      </c>
      <c r="U524" s="62">
        <f>IFERROR(S524*Assumptions!$C$5,"")+IFERROR(V524*Assumptions!$C$8*Assumptions!$C$5,"")</f>
        <v>0.78981809999999997</v>
      </c>
      <c r="V524" s="72">
        <v>3962</v>
      </c>
      <c r="W524" s="72">
        <f>IFERROR(ROUND(T524*(1+Assumptions!$C$7)^5,0),"")</f>
        <v>31</v>
      </c>
      <c r="X524" s="62">
        <f>IFERROR(ROUND(W524*Assumptions!$C$4*Assumptions!$C$6,4),"")+IFERROR(ROUND(Y524*Assumptions!$C$8*Assumptions!$C$6,4),"") - F524</f>
        <v>-16077.422500000001</v>
      </c>
      <c r="Y524" s="62">
        <f>IFERROR(ROUND(V524*(1+Assumptions!$C$7)^5,0),"")</f>
        <v>12091</v>
      </c>
      <c r="Z524" t="s">
        <v>164</v>
      </c>
      <c r="AA524" t="s">
        <v>188</v>
      </c>
      <c r="AB524" s="72">
        <v>39.4</v>
      </c>
      <c r="AC524" s="72">
        <v>78.3</v>
      </c>
      <c r="AD524">
        <v>0</v>
      </c>
      <c r="AE524" s="99" t="str">
        <f>IF(R524="","",IF(R524&gt;=Control!$D$4,"Y","N"))</f>
        <v>N</v>
      </c>
      <c r="AF524" s="99" t="str">
        <f>IF(S524="","",IF(M524&gt;=Control!$D$5,"Y","N"))</f>
        <v>Y</v>
      </c>
      <c r="AG524" s="99" t="str">
        <f>IF(T524="","",IF(AB524&lt;=Control!$D$10,"Y","N"))</f>
        <v>Y</v>
      </c>
      <c r="AI524" s="110" t="str">
        <f>IF(X524="","",IF(X524&gt;=Control!$D$9,"Y","N"))</f>
        <v>N</v>
      </c>
      <c r="AK524" s="40" t="str">
        <f>IFERROR(INDEX(Assumptions!$D$92:$D$115,MATCH(C524,Assumptions!$B$92:$B$115,0)),"Low")</f>
        <v>High</v>
      </c>
    </row>
    <row r="525" spans="2:37" x14ac:dyDescent="0.2">
      <c r="B525">
        <v>522</v>
      </c>
      <c r="C525" t="s">
        <v>187</v>
      </c>
      <c r="D525" t="s">
        <v>2379</v>
      </c>
      <c r="E525" s="62">
        <f>SUM(G525:I525)</f>
        <v>4</v>
      </c>
      <c r="F525" s="71">
        <f>SUMIFS('CBG Plants'!N:N,'CBG Plants'!F:F,D525,'CBG Plants'!L:L,"Completed")
+SUMIFS('CBG Plants'!N:N,'CBG Plants'!F:F,D525,'CBG Plants'!L:L,"Functional")+SUMIFS('CBG Plants'!N:N,'CBG Plants'!F:F,D525,'CBG Plants'!L:L,"Under Construction")+SUMIFS('CBG Plants'!N:N,'CBG Plants'!F:F,D525,'CBG Plants'!L:L,"Yet to start construction")</f>
        <v>31</v>
      </c>
      <c r="G525" s="62">
        <f>COUNTIFS('CBG Plants'!F:F,D525,'CBG Plants'!L:L,"Completed")
+COUNTIFS('CBG Plants'!F:F,D525,'CBG Plants'!L:L,"Functional")</f>
        <v>0</v>
      </c>
      <c r="H525" s="62">
        <f>COUNTIFS('CBG Plants'!F:F,D525,'CBG Plants'!L:L,"Under Construction")</f>
        <v>0</v>
      </c>
      <c r="I525" s="62">
        <f>COUNTIFS('CBG Plants'!F:F,D525,'CBG Plants'!L:L,"Yet to start construction")</f>
        <v>4</v>
      </c>
      <c r="J525" t="s">
        <v>3259</v>
      </c>
      <c r="K525" t="s">
        <v>3260</v>
      </c>
      <c r="L525" t="s">
        <v>3261</v>
      </c>
      <c r="M525" s="72">
        <f t="shared" si="16"/>
        <v>792.01499999999999</v>
      </c>
      <c r="N525" s="72">
        <f t="shared" si="17"/>
        <v>792.01499999999999</v>
      </c>
      <c r="O525" s="72">
        <v>292.95</v>
      </c>
      <c r="P525" s="72">
        <v>152.04</v>
      </c>
      <c r="Q525" s="72">
        <v>347.02499999999998</v>
      </c>
      <c r="R525" s="62">
        <f>IFERROR(U525-F525,"")</f>
        <v>-30.849557799999999</v>
      </c>
      <c r="S525" s="72">
        <f>IFERROR(T525*Assumptions!$C$4,"")</f>
        <v>5</v>
      </c>
      <c r="T525" s="72">
        <v>2</v>
      </c>
      <c r="U525" s="62">
        <f>IFERROR(S525*Assumptions!$C$5,"")+IFERROR(V525*Assumptions!$C$8*Assumptions!$C$5,"")</f>
        <v>0.1504422</v>
      </c>
      <c r="V525" s="72">
        <v>44</v>
      </c>
      <c r="W525" s="72">
        <f>IFERROR(ROUND(T525*(1+Assumptions!$C$7)^5,0),"")</f>
        <v>6</v>
      </c>
      <c r="X525" s="62">
        <f>IFERROR(ROUND(W525*Assumptions!$C$4*Assumptions!$C$6,4),"")+IFERROR(ROUND(Y525*Assumptions!$C$8*Assumptions!$C$6,4),"") - F525</f>
        <v>-30.247800000000002</v>
      </c>
      <c r="Y525" s="62">
        <f>IFERROR(ROUND(V525*(1+Assumptions!$C$7)^5,0),"")</f>
        <v>134</v>
      </c>
      <c r="Z525" t="s">
        <v>164</v>
      </c>
      <c r="AA525" t="s">
        <v>188</v>
      </c>
      <c r="AB525" s="72">
        <v>169</v>
      </c>
      <c r="AC525" s="72">
        <v>78.3</v>
      </c>
      <c r="AD525">
        <v>0</v>
      </c>
      <c r="AE525" s="99" t="str">
        <f>IF(R525="","",IF(R525&gt;=Control!$D$4,"Y","N"))</f>
        <v>N</v>
      </c>
      <c r="AF525" s="99" t="str">
        <f>IF(S525="","",IF(M525&gt;=Control!$D$5,"Y","N"))</f>
        <v>Y</v>
      </c>
      <c r="AG525" s="99" t="str">
        <f>IF(T525="","",IF(AB525&lt;=Control!$D$10,"Y","N"))</f>
        <v>Y</v>
      </c>
      <c r="AI525" s="110" t="str">
        <f>IF(X525="","",IF(X525&gt;=Control!$D$9,"Y","N"))</f>
        <v>N</v>
      </c>
      <c r="AK525" s="40" t="str">
        <f>IFERROR(INDEX(Assumptions!$D$92:$D$115,MATCH(C525,Assumptions!$B$92:$B$115,0)),"Low")</f>
        <v>High</v>
      </c>
    </row>
    <row r="526" spans="2:37" x14ac:dyDescent="0.2">
      <c r="B526">
        <v>523</v>
      </c>
      <c r="C526" t="s">
        <v>187</v>
      </c>
      <c r="D526" t="s">
        <v>2341</v>
      </c>
      <c r="E526" s="62">
        <f>SUM(G526:I526)</f>
        <v>0</v>
      </c>
      <c r="F526" s="71">
        <f>SUMIFS('CBG Plants'!N:N,'CBG Plants'!F:F,D526,'CBG Plants'!L:L,"Completed")
+SUMIFS('CBG Plants'!N:N,'CBG Plants'!F:F,D526,'CBG Plants'!L:L,"Functional")+SUMIFS('CBG Plants'!N:N,'CBG Plants'!F:F,D526,'CBG Plants'!L:L,"Under Construction")+SUMIFS('CBG Plants'!N:N,'CBG Plants'!F:F,D526,'CBG Plants'!L:L,"Yet to start construction")</f>
        <v>0</v>
      </c>
      <c r="G526" s="62">
        <f>COUNTIFS('CBG Plants'!F:F,D526,'CBG Plants'!L:L,"Completed")
+COUNTIFS('CBG Plants'!F:F,D526,'CBG Plants'!L:L,"Functional")</f>
        <v>0</v>
      </c>
      <c r="H526" s="62">
        <f>COUNTIFS('CBG Plants'!F:F,D526,'CBG Plants'!L:L,"Under Construction")</f>
        <v>0</v>
      </c>
      <c r="I526" s="62">
        <f>COUNTIFS('CBG Plants'!F:F,D526,'CBG Plants'!L:L,"Yet to start construction")</f>
        <v>0</v>
      </c>
      <c r="M526" s="72">
        <f t="shared" si="16"/>
        <v>183.54</v>
      </c>
      <c r="N526" s="72">
        <f t="shared" si="17"/>
        <v>183.54</v>
      </c>
      <c r="O526" s="72">
        <v>44.1</v>
      </c>
      <c r="P526" s="72">
        <v>135.24</v>
      </c>
      <c r="Q526" s="72">
        <v>4.2</v>
      </c>
      <c r="R526" s="62">
        <f>IFERROR(U526-F526,"")</f>
        <v>1.1053554000000001</v>
      </c>
      <c r="S526" s="72">
        <f>IFERROR(T526*Assumptions!$C$4,"")</f>
        <v>35</v>
      </c>
      <c r="T526" s="72">
        <v>14</v>
      </c>
      <c r="U526" s="62">
        <f>IFERROR(S526*Assumptions!$C$5,"")+IFERROR(V526*Assumptions!$C$8*Assumptions!$C$5,"")</f>
        <v>1.1053554000000001</v>
      </c>
      <c r="V526" s="72">
        <v>5508</v>
      </c>
      <c r="W526" s="72">
        <f>IFERROR(ROUND(T526*(1+Assumptions!$C$7)^5,0),"")</f>
        <v>43</v>
      </c>
      <c r="X526" s="62">
        <f>IFERROR(ROUND(W526*Assumptions!$C$4*Assumptions!$C$6,4),"")+IFERROR(ROUND(Y526*Assumptions!$C$8*Assumptions!$C$6,4),"") - F526</f>
        <v>5.6566000000000001</v>
      </c>
      <c r="Y526" s="62">
        <f>IFERROR(ROUND(V526*(1+Assumptions!$C$7)^5,0),"")</f>
        <v>16809</v>
      </c>
      <c r="Z526" t="s">
        <v>164</v>
      </c>
      <c r="AA526" t="s">
        <v>188</v>
      </c>
      <c r="AB526" s="72">
        <v>395.5</v>
      </c>
      <c r="AC526" s="72">
        <v>78.3</v>
      </c>
      <c r="AD526">
        <v>0</v>
      </c>
      <c r="AE526" s="99" t="str">
        <f>IF(R526="","",IF(R526&gt;=Control!$D$4,"Y","N"))</f>
        <v>N</v>
      </c>
      <c r="AF526" s="99" t="str">
        <f>IF(S526="","",IF(M526&gt;=Control!$D$5,"Y","N"))</f>
        <v>Y</v>
      </c>
      <c r="AG526" s="99" t="str">
        <f>IF(T526="","",IF(AB526&lt;=Control!$D$10,"Y","N"))</f>
        <v>Y</v>
      </c>
      <c r="AI526" s="110" t="str">
        <f>IF(X526="","",IF(X526&gt;=Control!$D$9,"Y","N"))</f>
        <v>N</v>
      </c>
      <c r="AK526" s="40" t="str">
        <f>IFERROR(INDEX(Assumptions!$D$92:$D$115,MATCH(C526,Assumptions!$B$92:$B$115,0)),"Low")</f>
        <v>High</v>
      </c>
    </row>
    <row r="527" spans="2:37" x14ac:dyDescent="0.2">
      <c r="B527">
        <v>524</v>
      </c>
      <c r="C527" t="s">
        <v>187</v>
      </c>
      <c r="D527" t="s">
        <v>2347</v>
      </c>
      <c r="E527" s="62">
        <f>SUM(G527:I527)</f>
        <v>1</v>
      </c>
      <c r="F527" s="71">
        <f>SUMIFS('CBG Plants'!N:N,'CBG Plants'!F:F,D527,'CBG Plants'!L:L,"Completed")
+SUMIFS('CBG Plants'!N:N,'CBG Plants'!F:F,D527,'CBG Plants'!L:L,"Functional")+SUMIFS('CBG Plants'!N:N,'CBG Plants'!F:F,D527,'CBG Plants'!L:L,"Under Construction")+SUMIFS('CBG Plants'!N:N,'CBG Plants'!F:F,D527,'CBG Plants'!L:L,"Yet to start construction")</f>
        <v>3</v>
      </c>
      <c r="G527" s="62">
        <f>COUNTIFS('CBG Plants'!F:F,D527,'CBG Plants'!L:L,"Completed")
+COUNTIFS('CBG Plants'!F:F,D527,'CBG Plants'!L:L,"Functional")</f>
        <v>0</v>
      </c>
      <c r="H527" s="62">
        <f>COUNTIFS('CBG Plants'!F:F,D527,'CBG Plants'!L:L,"Under Construction")</f>
        <v>0</v>
      </c>
      <c r="I527" s="62">
        <f>COUNTIFS('CBG Plants'!F:F,D527,'CBG Plants'!L:L,"Yet to start construction")</f>
        <v>1</v>
      </c>
      <c r="J527" t="s">
        <v>3262</v>
      </c>
      <c r="M527" s="72">
        <f t="shared" si="16"/>
        <v>267.90000000000003</v>
      </c>
      <c r="N527" s="72">
        <f t="shared" si="17"/>
        <v>267.90000000000003</v>
      </c>
      <c r="O527" s="72">
        <v>266.85000000000002</v>
      </c>
      <c r="P527" s="72">
        <v>0</v>
      </c>
      <c r="Q527" s="72">
        <v>1.05</v>
      </c>
      <c r="R527" s="62">
        <f>IFERROR(U527-F527,"")</f>
        <v>-2.2101819000000003</v>
      </c>
      <c r="S527" s="72">
        <f>IFERROR(T527*Assumptions!$C$4,"")</f>
        <v>25</v>
      </c>
      <c r="T527" s="72">
        <v>10</v>
      </c>
      <c r="U527" s="62">
        <f>IFERROR(S527*Assumptions!$C$5,"")+IFERROR(V527*Assumptions!$C$8*Assumptions!$C$5,"")</f>
        <v>0.78981809999999997</v>
      </c>
      <c r="V527" s="72">
        <v>3962</v>
      </c>
      <c r="W527" s="72">
        <f>IFERROR(ROUND(T527*(1+Assumptions!$C$7)^5,0),"")</f>
        <v>31</v>
      </c>
      <c r="X527" s="62">
        <f>IFERROR(ROUND(W527*Assumptions!$C$4*Assumptions!$C$6,4),"")+IFERROR(ROUND(Y527*Assumptions!$C$8*Assumptions!$C$6,4),"") - F527</f>
        <v>1.0774999999999997</v>
      </c>
      <c r="Y527" s="62">
        <f>IFERROR(ROUND(V527*(1+Assumptions!$C$7)^5,0),"")</f>
        <v>12091</v>
      </c>
      <c r="Z527" t="s">
        <v>164</v>
      </c>
      <c r="AA527" t="s">
        <v>188</v>
      </c>
      <c r="AB527" s="72">
        <v>44.4</v>
      </c>
      <c r="AC527" s="72">
        <v>78.3</v>
      </c>
      <c r="AD527">
        <v>0</v>
      </c>
      <c r="AE527" s="99" t="str">
        <f>IF(R527="","",IF(R527&gt;=Control!$D$4,"Y","N"))</f>
        <v>N</v>
      </c>
      <c r="AF527" s="99" t="str">
        <f>IF(S527="","",IF(M527&gt;=Control!$D$5,"Y","N"))</f>
        <v>Y</v>
      </c>
      <c r="AG527" s="99" t="str">
        <f>IF(T527="","",IF(AB527&lt;=Control!$D$10,"Y","N"))</f>
        <v>Y</v>
      </c>
      <c r="AI527" s="110" t="str">
        <f>IF(X527="","",IF(X527&gt;=Control!$D$9,"Y","N"))</f>
        <v>N</v>
      </c>
      <c r="AK527" s="40" t="str">
        <f>IFERROR(INDEX(Assumptions!$D$92:$D$115,MATCH(C527,Assumptions!$B$92:$B$115,0)),"Low")</f>
        <v>High</v>
      </c>
    </row>
    <row r="528" spans="2:37" x14ac:dyDescent="0.2">
      <c r="B528">
        <v>525</v>
      </c>
      <c r="C528" t="s">
        <v>187</v>
      </c>
      <c r="D528" t="s">
        <v>2344</v>
      </c>
      <c r="E528" s="62">
        <f>SUM(G528:I528)</f>
        <v>0</v>
      </c>
      <c r="F528" s="71">
        <f>SUMIFS('CBG Plants'!N:N,'CBG Plants'!F:F,D528,'CBG Plants'!L:L,"Completed")
+SUMIFS('CBG Plants'!N:N,'CBG Plants'!F:F,D528,'CBG Plants'!L:L,"Functional")+SUMIFS('CBG Plants'!N:N,'CBG Plants'!F:F,D528,'CBG Plants'!L:L,"Under Construction")+SUMIFS('CBG Plants'!N:N,'CBG Plants'!F:F,D528,'CBG Plants'!L:L,"Yet to start construction")</f>
        <v>0</v>
      </c>
      <c r="G528" s="62">
        <f>COUNTIFS('CBG Plants'!F:F,D528,'CBG Plants'!L:L,"Completed")
+COUNTIFS('CBG Plants'!F:F,D528,'CBG Plants'!L:L,"Functional")</f>
        <v>0</v>
      </c>
      <c r="H528" s="62">
        <f>COUNTIFS('CBG Plants'!F:F,D528,'CBG Plants'!L:L,"Under Construction")</f>
        <v>0</v>
      </c>
      <c r="I528" s="62">
        <f>COUNTIFS('CBG Plants'!F:F,D528,'CBG Plants'!L:L,"Yet to start construction")</f>
        <v>0</v>
      </c>
      <c r="J528" t="s">
        <v>3262</v>
      </c>
      <c r="M528" s="72">
        <f t="shared" si="16"/>
        <v>281.43</v>
      </c>
      <c r="N528" s="72">
        <f t="shared" si="17"/>
        <v>281.43</v>
      </c>
      <c r="O528" s="72">
        <v>170.55</v>
      </c>
      <c r="P528" s="72">
        <v>106.68</v>
      </c>
      <c r="Q528" s="72">
        <v>4.2</v>
      </c>
      <c r="R528" s="62">
        <f>IFERROR(U528-F528,"")</f>
        <v>0.37851750000000001</v>
      </c>
      <c r="S528" s="72">
        <f>IFERROR(T528*Assumptions!$C$4,"")</f>
        <v>12.5</v>
      </c>
      <c r="T528" s="72">
        <v>5</v>
      </c>
      <c r="U528" s="62">
        <f>IFERROR(S528*Assumptions!$C$5,"")+IFERROR(V528*Assumptions!$C$8*Assumptions!$C$5,"")</f>
        <v>0.37851750000000001</v>
      </c>
      <c r="V528" s="72">
        <v>350</v>
      </c>
      <c r="W528" s="72">
        <f>IFERROR(ROUND(T528*(1+Assumptions!$C$7)^5,0),"")</f>
        <v>15</v>
      </c>
      <c r="X528" s="62">
        <f>IFERROR(ROUND(W528*Assumptions!$C$4*Assumptions!$C$6,4),"")+IFERROR(ROUND(Y528*Assumptions!$C$8*Assumptions!$C$6,4),"") - F528</f>
        <v>1.8929</v>
      </c>
      <c r="Y528" s="62">
        <f>IFERROR(ROUND(V528*(1+Assumptions!$C$7)^5,0),"")</f>
        <v>1068</v>
      </c>
      <c r="Z528" t="s">
        <v>164</v>
      </c>
      <c r="AA528" t="s">
        <v>188</v>
      </c>
      <c r="AB528" s="72">
        <v>1.1000000000000001</v>
      </c>
      <c r="AC528" s="72">
        <v>78.3</v>
      </c>
      <c r="AD528">
        <v>0</v>
      </c>
      <c r="AE528" s="99" t="str">
        <f>IF(R528="","",IF(R528&gt;=Control!$D$4,"Y","N"))</f>
        <v>N</v>
      </c>
      <c r="AF528" s="99" t="str">
        <f>IF(S528="","",IF(M528&gt;=Control!$D$5,"Y","N"))</f>
        <v>Y</v>
      </c>
      <c r="AG528" s="99" t="str">
        <f>IF(T528="","",IF(AB528&lt;=Control!$D$10,"Y","N"))</f>
        <v>Y</v>
      </c>
      <c r="AI528" s="110" t="str">
        <f>IF(X528="","",IF(X528&gt;=Control!$D$9,"Y","N"))</f>
        <v>N</v>
      </c>
      <c r="AK528" s="40" t="str">
        <f>IFERROR(INDEX(Assumptions!$D$92:$D$115,MATCH(C528,Assumptions!$B$92:$B$115,0)),"Low")</f>
        <v>High</v>
      </c>
    </row>
    <row r="529" spans="2:37" x14ac:dyDescent="0.2">
      <c r="B529">
        <v>526</v>
      </c>
      <c r="C529" t="s">
        <v>187</v>
      </c>
      <c r="D529" t="s">
        <v>2349</v>
      </c>
      <c r="E529" s="62">
        <f>SUM(G529:I529)</f>
        <v>0</v>
      </c>
      <c r="F529" s="71">
        <f>SUMIFS('CBG Plants'!N:N,'CBG Plants'!F:F,D529,'CBG Plants'!L:L,"Completed")
+SUMIFS('CBG Plants'!N:N,'CBG Plants'!F:F,D529,'CBG Plants'!L:L,"Functional")+SUMIFS('CBG Plants'!N:N,'CBG Plants'!F:F,D529,'CBG Plants'!L:L,"Under Construction")+SUMIFS('CBG Plants'!N:N,'CBG Plants'!F:F,D529,'CBG Plants'!L:L,"Yet to start construction")</f>
        <v>0</v>
      </c>
      <c r="G529" s="62">
        <f>COUNTIFS('CBG Plants'!F:F,D529,'CBG Plants'!L:L,"Completed")
+COUNTIFS('CBG Plants'!F:F,D529,'CBG Plants'!L:L,"Functional")</f>
        <v>0</v>
      </c>
      <c r="H529" s="62">
        <f>COUNTIFS('CBG Plants'!F:F,D529,'CBG Plants'!L:L,"Under Construction")</f>
        <v>0</v>
      </c>
      <c r="I529" s="62">
        <f>COUNTIFS('CBG Plants'!F:F,D529,'CBG Plants'!L:L,"Yet to start construction")</f>
        <v>0</v>
      </c>
      <c r="J529" t="s">
        <v>3262</v>
      </c>
      <c r="M529" s="72">
        <f t="shared" si="16"/>
        <v>519</v>
      </c>
      <c r="N529" s="72">
        <f t="shared" si="17"/>
        <v>519</v>
      </c>
      <c r="O529" s="72">
        <v>354.15</v>
      </c>
      <c r="P529" s="72">
        <v>69.3</v>
      </c>
      <c r="Q529" s="72">
        <v>95.55</v>
      </c>
      <c r="R529" s="62">
        <f>IFERROR(U529-F529,"")</f>
        <v>0.48141629999999996</v>
      </c>
      <c r="S529" s="72">
        <f>IFERROR(T529*Assumptions!$C$4,"")</f>
        <v>15</v>
      </c>
      <c r="T529" s="72">
        <v>6</v>
      </c>
      <c r="U529" s="62">
        <f>IFERROR(S529*Assumptions!$C$5,"")+IFERROR(V529*Assumptions!$C$8*Assumptions!$C$5,"")</f>
        <v>0.48141629999999996</v>
      </c>
      <c r="V529" s="72">
        <v>3126</v>
      </c>
      <c r="W529" s="72">
        <f>IFERROR(ROUND(T529*(1+Assumptions!$C$7)^5,0),"")</f>
        <v>18</v>
      </c>
      <c r="X529" s="62">
        <f>IFERROR(ROUND(W529*Assumptions!$C$4*Assumptions!$C$6,4),"")+IFERROR(ROUND(Y529*Assumptions!$C$8*Assumptions!$C$6,4),"") - F529</f>
        <v>2.4098000000000002</v>
      </c>
      <c r="Y529" s="62">
        <f>IFERROR(ROUND(V529*(1+Assumptions!$C$7)^5,0),"")</f>
        <v>9540</v>
      </c>
      <c r="Z529" t="s">
        <v>164</v>
      </c>
      <c r="AA529" t="s">
        <v>188</v>
      </c>
      <c r="AB529" s="72">
        <v>59.2</v>
      </c>
      <c r="AC529" s="72">
        <v>78.3</v>
      </c>
      <c r="AD529">
        <v>0</v>
      </c>
      <c r="AE529" s="99" t="str">
        <f>IF(R529="","",IF(R529&gt;=Control!$D$4,"Y","N"))</f>
        <v>N</v>
      </c>
      <c r="AF529" s="99" t="str">
        <f>IF(S529="","",IF(M529&gt;=Control!$D$5,"Y","N"))</f>
        <v>Y</v>
      </c>
      <c r="AG529" s="99" t="str">
        <f>IF(T529="","",IF(AB529&lt;=Control!$D$10,"Y","N"))</f>
        <v>Y</v>
      </c>
      <c r="AI529" s="110" t="str">
        <f>IF(X529="","",IF(X529&gt;=Control!$D$9,"Y","N"))</f>
        <v>N</v>
      </c>
      <c r="AK529" s="40" t="str">
        <f>IFERROR(INDEX(Assumptions!$D$92:$D$115,MATCH(C529,Assumptions!$B$92:$B$115,0)),"Low")</f>
        <v>High</v>
      </c>
    </row>
    <row r="530" spans="2:37" x14ac:dyDescent="0.2">
      <c r="B530">
        <v>527</v>
      </c>
      <c r="C530" t="s">
        <v>187</v>
      </c>
      <c r="D530" t="s">
        <v>2350</v>
      </c>
      <c r="E530" s="62">
        <f>SUM(G530:I530)</f>
        <v>0</v>
      </c>
      <c r="F530" s="71">
        <f>SUMIFS('CBG Plants'!N:N,'CBG Plants'!F:F,D530,'CBG Plants'!L:L,"Completed")
+SUMIFS('CBG Plants'!N:N,'CBG Plants'!F:F,D530,'CBG Plants'!L:L,"Functional")+SUMIFS('CBG Plants'!N:N,'CBG Plants'!F:F,D530,'CBG Plants'!L:L,"Under Construction")+SUMIFS('CBG Plants'!N:N,'CBG Plants'!F:F,D530,'CBG Plants'!L:L,"Yet to start construction")</f>
        <v>0</v>
      </c>
      <c r="G530" s="62">
        <f>COUNTIFS('CBG Plants'!F:F,D530,'CBG Plants'!L:L,"Completed")
+COUNTIFS('CBG Plants'!F:F,D530,'CBG Plants'!L:L,"Functional")</f>
        <v>0</v>
      </c>
      <c r="H530" s="62">
        <f>COUNTIFS('CBG Plants'!F:F,D530,'CBG Plants'!L:L,"Under Construction")</f>
        <v>0</v>
      </c>
      <c r="I530" s="62">
        <f>COUNTIFS('CBG Plants'!F:F,D530,'CBG Plants'!L:L,"Yet to start construction")</f>
        <v>0</v>
      </c>
      <c r="M530" s="72">
        <f t="shared" si="16"/>
        <v>184.08</v>
      </c>
      <c r="N530" s="72">
        <f t="shared" si="17"/>
        <v>184.08</v>
      </c>
      <c r="O530" s="72">
        <v>83.7</v>
      </c>
      <c r="P530" s="72">
        <v>91.98</v>
      </c>
      <c r="Q530" s="72">
        <v>8.4</v>
      </c>
      <c r="R530" s="62">
        <f>IFERROR(U530-F530,"")</f>
        <v>0.51046079999999994</v>
      </c>
      <c r="S530" s="72">
        <f>IFERROR(T530*Assumptions!$C$4,"")</f>
        <v>15</v>
      </c>
      <c r="T530" s="72">
        <v>6</v>
      </c>
      <c r="U530" s="62">
        <f>IFERROR(S530*Assumptions!$C$5,"")+IFERROR(V530*Assumptions!$C$8*Assumptions!$C$5,"")</f>
        <v>0.51046079999999994</v>
      </c>
      <c r="V530" s="72">
        <v>6016</v>
      </c>
      <c r="W530" s="72">
        <f>IFERROR(ROUND(T530*(1+Assumptions!$C$7)^5,0),"")</f>
        <v>18</v>
      </c>
      <c r="X530" s="62">
        <f>IFERROR(ROUND(W530*Assumptions!$C$4*Assumptions!$C$6,4),"")+IFERROR(ROUND(Y530*Assumptions!$C$8*Assumptions!$C$6,4),"") - F530</f>
        <v>2.5575000000000001</v>
      </c>
      <c r="Y530" s="62">
        <f>IFERROR(ROUND(V530*(1+Assumptions!$C$7)^5,0),"")</f>
        <v>18359</v>
      </c>
      <c r="Z530" t="s">
        <v>164</v>
      </c>
      <c r="AA530" t="s">
        <v>188</v>
      </c>
      <c r="AB530" s="72">
        <v>433.9</v>
      </c>
      <c r="AC530" s="72">
        <v>78.3</v>
      </c>
      <c r="AD530">
        <v>0</v>
      </c>
      <c r="AE530" s="99" t="str">
        <f>IF(R530="","",IF(R530&gt;=Control!$D$4,"Y","N"))</f>
        <v>N</v>
      </c>
      <c r="AF530" s="99" t="str">
        <f>IF(S530="","",IF(M530&gt;=Control!$D$5,"Y","N"))</f>
        <v>Y</v>
      </c>
      <c r="AG530" s="99" t="str">
        <f>IF(T530="","",IF(AB530&lt;=Control!$D$10,"Y","N"))</f>
        <v>Y</v>
      </c>
      <c r="AI530" s="110" t="str">
        <f>IF(X530="","",IF(X530&gt;=Control!$D$9,"Y","N"))</f>
        <v>N</v>
      </c>
      <c r="AK530" s="40" t="str">
        <f>IFERROR(INDEX(Assumptions!$D$92:$D$115,MATCH(C530,Assumptions!$B$92:$B$115,0)),"Low")</f>
        <v>High</v>
      </c>
    </row>
    <row r="531" spans="2:37" x14ac:dyDescent="0.2">
      <c r="B531">
        <v>528</v>
      </c>
      <c r="C531" t="s">
        <v>187</v>
      </c>
      <c r="D531" t="s">
        <v>2351</v>
      </c>
      <c r="E531" s="62">
        <f>SUM(G531:I531)</f>
        <v>1</v>
      </c>
      <c r="F531" s="71">
        <f>SUMIFS('CBG Plants'!N:N,'CBG Plants'!F:F,D531,'CBG Plants'!L:L,"Completed")
+SUMIFS('CBG Plants'!N:N,'CBG Plants'!F:F,D531,'CBG Plants'!L:L,"Functional")+SUMIFS('CBG Plants'!N:N,'CBG Plants'!F:F,D531,'CBG Plants'!L:L,"Under Construction")+SUMIFS('CBG Plants'!N:N,'CBG Plants'!F:F,D531,'CBG Plants'!L:L,"Yet to start construction")</f>
        <v>33</v>
      </c>
      <c r="G531" s="62">
        <f>COUNTIFS('CBG Plants'!F:F,D531,'CBG Plants'!L:L,"Completed")
+COUNTIFS('CBG Plants'!F:F,D531,'CBG Plants'!L:L,"Functional")</f>
        <v>0</v>
      </c>
      <c r="H531" s="62">
        <f>COUNTIFS('CBG Plants'!F:F,D531,'CBG Plants'!L:L,"Under Construction")</f>
        <v>0</v>
      </c>
      <c r="I531" s="62">
        <f>COUNTIFS('CBG Plants'!F:F,D531,'CBG Plants'!L:L,"Yet to start construction")</f>
        <v>1</v>
      </c>
      <c r="J531" t="s">
        <v>3263</v>
      </c>
      <c r="M531" s="72">
        <f t="shared" si="16"/>
        <v>179.95499999999998</v>
      </c>
      <c r="N531" s="72">
        <f t="shared" si="17"/>
        <v>179.95499999999998</v>
      </c>
      <c r="O531" s="72">
        <v>64.349999999999994</v>
      </c>
      <c r="P531" s="72">
        <v>100.38</v>
      </c>
      <c r="Q531" s="72">
        <v>15.225</v>
      </c>
      <c r="R531" s="62">
        <f>IFERROR(U531-F531,"")</f>
        <v>-32.489539200000003</v>
      </c>
      <c r="S531" s="72">
        <f>IFERROR(T531*Assumptions!$C$4,"")</f>
        <v>15</v>
      </c>
      <c r="T531" s="72">
        <v>6</v>
      </c>
      <c r="U531" s="62">
        <f>IFERROR(S531*Assumptions!$C$5,"")+IFERROR(V531*Assumptions!$C$8*Assumptions!$C$5,"")</f>
        <v>0.51046079999999994</v>
      </c>
      <c r="V531" s="72">
        <v>6016</v>
      </c>
      <c r="W531" s="72">
        <f>IFERROR(ROUND(T531*(1+Assumptions!$C$7)^5,0),"")</f>
        <v>18</v>
      </c>
      <c r="X531" s="62">
        <f>IFERROR(ROUND(W531*Assumptions!$C$4*Assumptions!$C$6,4),"")+IFERROR(ROUND(Y531*Assumptions!$C$8*Assumptions!$C$6,4),"") - F531</f>
        <v>-30.442499999999999</v>
      </c>
      <c r="Y531" s="62">
        <f>IFERROR(ROUND(V531*(1+Assumptions!$C$7)^5,0),"")</f>
        <v>18359</v>
      </c>
      <c r="Z531" t="s">
        <v>164</v>
      </c>
      <c r="AA531" t="s">
        <v>188</v>
      </c>
      <c r="AB531" s="72">
        <v>487.9</v>
      </c>
      <c r="AC531" s="72">
        <v>78.3</v>
      </c>
      <c r="AD531">
        <v>0</v>
      </c>
      <c r="AE531" s="99" t="str">
        <f>IF(R531="","",IF(R531&gt;=Control!$D$4,"Y","N"))</f>
        <v>N</v>
      </c>
      <c r="AF531" s="99" t="str">
        <f>IF(S531="","",IF(M531&gt;=Control!$D$5,"Y","N"))</f>
        <v>Y</v>
      </c>
      <c r="AG531" s="99" t="str">
        <f>IF(T531="","",IF(AB531&lt;=Control!$D$10,"Y","N"))</f>
        <v>Y</v>
      </c>
      <c r="AI531" s="110" t="str">
        <f>IF(X531="","",IF(X531&gt;=Control!$D$9,"Y","N"))</f>
        <v>N</v>
      </c>
      <c r="AK531" s="40" t="str">
        <f>IFERROR(INDEX(Assumptions!$D$92:$D$115,MATCH(C531,Assumptions!$B$92:$B$115,0)),"Low")</f>
        <v>High</v>
      </c>
    </row>
    <row r="532" spans="2:37" x14ac:dyDescent="0.2">
      <c r="B532">
        <v>529</v>
      </c>
      <c r="C532" t="s">
        <v>187</v>
      </c>
      <c r="D532" t="s">
        <v>2371</v>
      </c>
      <c r="E532" s="62">
        <f>SUM(G532:I532)</f>
        <v>0</v>
      </c>
      <c r="F532" s="71">
        <f>SUMIFS('CBG Plants'!N:N,'CBG Plants'!F:F,D532,'CBG Plants'!L:L,"Completed")
+SUMIFS('CBG Plants'!N:N,'CBG Plants'!F:F,D532,'CBG Plants'!L:L,"Functional")+SUMIFS('CBG Plants'!N:N,'CBG Plants'!F:F,D532,'CBG Plants'!L:L,"Under Construction")+SUMIFS('CBG Plants'!N:N,'CBG Plants'!F:F,D532,'CBG Plants'!L:L,"Yet to start construction")</f>
        <v>0</v>
      </c>
      <c r="G532" s="62">
        <f>COUNTIFS('CBG Plants'!F:F,D532,'CBG Plants'!L:L,"Completed")
+COUNTIFS('CBG Plants'!F:F,D532,'CBG Plants'!L:L,"Functional")</f>
        <v>0</v>
      </c>
      <c r="H532" s="62">
        <f>COUNTIFS('CBG Plants'!F:F,D532,'CBG Plants'!L:L,"Under Construction")</f>
        <v>0</v>
      </c>
      <c r="I532" s="62">
        <f>COUNTIFS('CBG Plants'!F:F,D532,'CBG Plants'!L:L,"Yet to start construction")</f>
        <v>0</v>
      </c>
      <c r="J532" t="s">
        <v>3245</v>
      </c>
      <c r="K532" t="s">
        <v>3246</v>
      </c>
      <c r="M532" s="72">
        <f t="shared" si="16"/>
        <v>206.92500000000001</v>
      </c>
      <c r="N532" s="72">
        <f t="shared" si="17"/>
        <v>206.92500000000001</v>
      </c>
      <c r="O532" s="72">
        <v>204.3</v>
      </c>
      <c r="P532" s="72">
        <v>2.1</v>
      </c>
      <c r="Q532" s="72">
        <v>0.52500000000000002</v>
      </c>
      <c r="R532" s="62">
        <f>IFERROR(U532-F532,"")</f>
        <v>0.3</v>
      </c>
      <c r="S532" s="72">
        <f>IFERROR(T532*Assumptions!$C$4,"")</f>
        <v>10</v>
      </c>
      <c r="T532" s="72">
        <v>4</v>
      </c>
      <c r="U532" s="62">
        <f>IFERROR(S532*Assumptions!$C$5,"")+IFERROR(V532*Assumptions!$C$8*Assumptions!$C$5,"")</f>
        <v>0.3</v>
      </c>
      <c r="V532" s="72">
        <v>0</v>
      </c>
      <c r="W532" s="72">
        <f>IFERROR(ROUND(T532*(1+Assumptions!$C$7)^5,0),"")</f>
        <v>12</v>
      </c>
      <c r="X532" s="62">
        <f>IFERROR(ROUND(W532*Assumptions!$C$4*Assumptions!$C$6,4),"")+IFERROR(ROUND(Y532*Assumptions!$C$8*Assumptions!$C$6,4),"") - F532</f>
        <v>1.5</v>
      </c>
      <c r="Y532" s="62">
        <f>IFERROR(ROUND(V532*(1+Assumptions!$C$7)^5,0),"")</f>
        <v>0</v>
      </c>
      <c r="Z532" t="s">
        <v>164</v>
      </c>
      <c r="AA532" t="s">
        <v>188</v>
      </c>
      <c r="AB532" s="72">
        <v>157.1</v>
      </c>
      <c r="AC532" s="72">
        <v>78.3</v>
      </c>
      <c r="AD532">
        <v>0</v>
      </c>
      <c r="AE532" s="99" t="str">
        <f>IF(R532="","",IF(R532&gt;=Control!$D$4,"Y","N"))</f>
        <v>N</v>
      </c>
      <c r="AF532" s="99" t="str">
        <f>IF(S532="","",IF(M532&gt;=Control!$D$5,"Y","N"))</f>
        <v>Y</v>
      </c>
      <c r="AG532" s="99" t="str">
        <f>IF(T532="","",IF(AB532&lt;=Control!$D$10,"Y","N"))</f>
        <v>Y</v>
      </c>
      <c r="AI532" s="110" t="str">
        <f>IF(X532="","",IF(X532&gt;=Control!$D$9,"Y","N"))</f>
        <v>N</v>
      </c>
      <c r="AK532" s="40" t="str">
        <f>IFERROR(INDEX(Assumptions!$D$92:$D$115,MATCH(C532,Assumptions!$B$92:$B$115,0)),"Low")</f>
        <v>High</v>
      </c>
    </row>
    <row r="533" spans="2:37" x14ac:dyDescent="0.2">
      <c r="B533">
        <v>530</v>
      </c>
      <c r="C533" t="s">
        <v>187</v>
      </c>
      <c r="D533" t="s">
        <v>2352</v>
      </c>
      <c r="E533" s="62">
        <f>SUM(G533:I533)</f>
        <v>2</v>
      </c>
      <c r="F533" s="71">
        <f>SUMIFS('CBG Plants'!N:N,'CBG Plants'!F:F,D533,'CBG Plants'!L:L,"Completed")
+SUMIFS('CBG Plants'!N:N,'CBG Plants'!F:F,D533,'CBG Plants'!L:L,"Functional")+SUMIFS('CBG Plants'!N:N,'CBG Plants'!F:F,D533,'CBG Plants'!L:L,"Under Construction")+SUMIFS('CBG Plants'!N:N,'CBG Plants'!F:F,D533,'CBG Plants'!L:L,"Yet to start construction")</f>
        <v>6.3</v>
      </c>
      <c r="G533" s="62">
        <f>COUNTIFS('CBG Plants'!F:F,D533,'CBG Plants'!L:L,"Completed")
+COUNTIFS('CBG Plants'!F:F,D533,'CBG Plants'!L:L,"Functional")</f>
        <v>1</v>
      </c>
      <c r="H533" s="62">
        <f>COUNTIFS('CBG Plants'!F:F,D533,'CBG Plants'!L:L,"Under Construction")</f>
        <v>0</v>
      </c>
      <c r="I533" s="62">
        <f>COUNTIFS('CBG Plants'!F:F,D533,'CBG Plants'!L:L,"Yet to start construction")</f>
        <v>1</v>
      </c>
      <c r="J533" t="s">
        <v>3264</v>
      </c>
      <c r="K533" t="s">
        <v>3265</v>
      </c>
      <c r="M533" s="72">
        <f t="shared" si="16"/>
        <v>545.37499999999989</v>
      </c>
      <c r="N533" s="72">
        <f t="shared" si="17"/>
        <v>547.19999999999993</v>
      </c>
      <c r="O533" s="72">
        <v>544.04999999999995</v>
      </c>
      <c r="P533" s="72">
        <v>0</v>
      </c>
      <c r="Q533" s="72">
        <v>3.15</v>
      </c>
      <c r="R533" s="62">
        <f>IFERROR(U533-F533,"")</f>
        <v>-5.6925428999999994</v>
      </c>
      <c r="S533" s="72">
        <f>IFERROR(T533*Assumptions!$C$4,"")</f>
        <v>20</v>
      </c>
      <c r="T533" s="72">
        <v>8</v>
      </c>
      <c r="U533" s="62">
        <f>IFERROR(S533*Assumptions!$C$5,"")+IFERROR(V533*Assumptions!$C$8*Assumptions!$C$5,"")</f>
        <v>0.60745709999999997</v>
      </c>
      <c r="V533" s="72">
        <v>742</v>
      </c>
      <c r="W533" s="72">
        <f>IFERROR(ROUND(T533*(1+Assumptions!$C$7)^5,0),"")</f>
        <v>24</v>
      </c>
      <c r="X533" s="62">
        <f>IFERROR(ROUND(W533*Assumptions!$C$4*Assumptions!$C$6,4),"")+IFERROR(ROUND(Y533*Assumptions!$C$8*Assumptions!$C$6,4),"") - F533</f>
        <v>-3.2620999999999998</v>
      </c>
      <c r="Y533" s="62">
        <f>IFERROR(ROUND(V533*(1+Assumptions!$C$7)^5,0),"")</f>
        <v>2264</v>
      </c>
      <c r="Z533" t="s">
        <v>164</v>
      </c>
      <c r="AA533" t="s">
        <v>188</v>
      </c>
      <c r="AB533" s="72">
        <v>106.4</v>
      </c>
      <c r="AC533" s="72">
        <v>78.3</v>
      </c>
      <c r="AD533">
        <v>5</v>
      </c>
      <c r="AE533" s="99" t="str">
        <f>IF(R533="","",IF(R533&gt;=Control!$D$4,"Y","N"))</f>
        <v>N</v>
      </c>
      <c r="AF533" s="99" t="str">
        <f>IF(S533="","",IF(M533&gt;=Control!$D$5,"Y","N"))</f>
        <v>Y</v>
      </c>
      <c r="AG533" s="99" t="str">
        <f>IF(T533="","",IF(AB533&lt;=Control!$D$10,"Y","N"))</f>
        <v>Y</v>
      </c>
      <c r="AI533" s="110" t="str">
        <f>IF(X533="","",IF(X533&gt;=Control!$D$9,"Y","N"))</f>
        <v>N</v>
      </c>
      <c r="AK533" s="40" t="str">
        <f>IFERROR(INDEX(Assumptions!$D$92:$D$115,MATCH(C533,Assumptions!$B$92:$B$115,0)),"Low")</f>
        <v>High</v>
      </c>
    </row>
    <row r="534" spans="2:37" x14ac:dyDescent="0.2">
      <c r="B534">
        <v>531</v>
      </c>
      <c r="C534" t="s">
        <v>187</v>
      </c>
      <c r="D534" t="s">
        <v>2386</v>
      </c>
      <c r="E534" s="62">
        <f>SUM(G534:I534)</f>
        <v>0</v>
      </c>
      <c r="F534" s="71">
        <f>SUMIFS('CBG Plants'!N:N,'CBG Plants'!F:F,D534,'CBG Plants'!L:L,"Completed")
+SUMIFS('CBG Plants'!N:N,'CBG Plants'!F:F,D534,'CBG Plants'!L:L,"Functional")+SUMIFS('CBG Plants'!N:N,'CBG Plants'!F:F,D534,'CBG Plants'!L:L,"Under Construction")+SUMIFS('CBG Plants'!N:N,'CBG Plants'!F:F,D534,'CBG Plants'!L:L,"Yet to start construction")</f>
        <v>0</v>
      </c>
      <c r="G534" s="62">
        <f>COUNTIFS('CBG Plants'!F:F,D534,'CBG Plants'!L:L,"Completed")
+COUNTIFS('CBG Plants'!F:F,D534,'CBG Plants'!L:L,"Functional")</f>
        <v>0</v>
      </c>
      <c r="H534" s="62">
        <f>COUNTIFS('CBG Plants'!F:F,D534,'CBG Plants'!L:L,"Under Construction")</f>
        <v>0</v>
      </c>
      <c r="I534" s="62">
        <f>COUNTIFS('CBG Plants'!F:F,D534,'CBG Plants'!L:L,"Yet to start construction")</f>
        <v>0</v>
      </c>
      <c r="M534" s="72">
        <f t="shared" si="16"/>
        <v>147.78</v>
      </c>
      <c r="N534" s="72">
        <f t="shared" si="17"/>
        <v>147.78</v>
      </c>
      <c r="O534" s="72">
        <v>65.25</v>
      </c>
      <c r="P534" s="72">
        <v>77.28</v>
      </c>
      <c r="Q534" s="72">
        <v>5.25</v>
      </c>
      <c r="R534" s="62">
        <f>IFERROR(U534-F534,"")</f>
        <v>0.15</v>
      </c>
      <c r="S534" s="72">
        <f>IFERROR(T534*Assumptions!$C$4,"")</f>
        <v>5</v>
      </c>
      <c r="T534" s="72">
        <v>2</v>
      </c>
      <c r="U534" s="62">
        <f>IFERROR(S534*Assumptions!$C$5,"")+IFERROR(V534*Assumptions!$C$8*Assumptions!$C$5,"")</f>
        <v>0.15</v>
      </c>
      <c r="V534" s="72">
        <v>0</v>
      </c>
      <c r="W534" s="72">
        <f>IFERROR(ROUND(T534*(1+Assumptions!$C$7)^5,0),"")</f>
        <v>6</v>
      </c>
      <c r="X534" s="62">
        <f>IFERROR(ROUND(W534*Assumptions!$C$4*Assumptions!$C$6,4),"")+IFERROR(ROUND(Y534*Assumptions!$C$8*Assumptions!$C$6,4),"") - F534</f>
        <v>0.75</v>
      </c>
      <c r="Y534" s="62">
        <f>IFERROR(ROUND(V534*(1+Assumptions!$C$7)^5,0),"")</f>
        <v>0</v>
      </c>
      <c r="Z534" t="s">
        <v>164</v>
      </c>
      <c r="AA534" t="s">
        <v>188</v>
      </c>
      <c r="AB534" s="72">
        <v>345.6</v>
      </c>
      <c r="AC534" s="72">
        <v>78.3</v>
      </c>
      <c r="AD534">
        <v>0</v>
      </c>
      <c r="AE534" s="99" t="str">
        <f>IF(R534="","",IF(R534&gt;=Control!$D$4,"Y","N"))</f>
        <v>N</v>
      </c>
      <c r="AF534" s="99" t="str">
        <f>IF(S534="","",IF(M534&gt;=Control!$D$5,"Y","N"))</f>
        <v>Y</v>
      </c>
      <c r="AG534" s="99" t="str">
        <f>IF(T534="","",IF(AB534&lt;=Control!$D$10,"Y","N"))</f>
        <v>Y</v>
      </c>
      <c r="AI534" s="110" t="str">
        <f>IF(X534="","",IF(X534&gt;=Control!$D$9,"Y","N"))</f>
        <v>N</v>
      </c>
      <c r="AK534" s="40" t="str">
        <f>IFERROR(INDEX(Assumptions!$D$92:$D$115,MATCH(C534,Assumptions!$B$92:$B$115,0)),"Low")</f>
        <v>High</v>
      </c>
    </row>
    <row r="535" spans="2:37" x14ac:dyDescent="0.2">
      <c r="B535">
        <v>532</v>
      </c>
      <c r="C535" t="s">
        <v>187</v>
      </c>
      <c r="D535" t="s">
        <v>2392</v>
      </c>
      <c r="E535" s="62">
        <f>SUM(G535:I535)</f>
        <v>2</v>
      </c>
      <c r="F535" s="71">
        <f>SUMIFS('CBG Plants'!N:N,'CBG Plants'!F:F,D535,'CBG Plants'!L:L,"Completed")
+SUMIFS('CBG Plants'!N:N,'CBG Plants'!F:F,D535,'CBG Plants'!L:L,"Functional")+SUMIFS('CBG Plants'!N:N,'CBG Plants'!F:F,D535,'CBG Plants'!L:L,"Under Construction")+SUMIFS('CBG Plants'!N:N,'CBG Plants'!F:F,D535,'CBG Plants'!L:L,"Yet to start construction")</f>
        <v>7.5</v>
      </c>
      <c r="G535" s="62">
        <f>COUNTIFS('CBG Plants'!F:F,D535,'CBG Plants'!L:L,"Completed")
+COUNTIFS('CBG Plants'!F:F,D535,'CBG Plants'!L:L,"Functional")</f>
        <v>0</v>
      </c>
      <c r="H535" s="62">
        <f>COUNTIFS('CBG Plants'!F:F,D535,'CBG Plants'!L:L,"Under Construction")</f>
        <v>0</v>
      </c>
      <c r="I535" s="62">
        <f>COUNTIFS('CBG Plants'!F:F,D535,'CBG Plants'!L:L,"Yet to start construction")</f>
        <v>2</v>
      </c>
      <c r="J535" t="s">
        <v>3266</v>
      </c>
      <c r="K535" t="s">
        <v>3267</v>
      </c>
      <c r="M535" s="72">
        <f t="shared" si="16"/>
        <v>464.91</v>
      </c>
      <c r="N535" s="72">
        <f t="shared" si="17"/>
        <v>464.91</v>
      </c>
      <c r="O535" s="72">
        <v>377.55</v>
      </c>
      <c r="P535" s="72">
        <v>62.16</v>
      </c>
      <c r="Q535" s="72">
        <v>25.2</v>
      </c>
      <c r="R535" s="62">
        <f>IFERROR(U535-F535,"")</f>
        <v>-7.35</v>
      </c>
      <c r="S535" s="72">
        <f>IFERROR(T535*Assumptions!$C$4,"")</f>
        <v>5</v>
      </c>
      <c r="T535" s="72">
        <v>2</v>
      </c>
      <c r="U535" s="62">
        <f>IFERROR(S535*Assumptions!$C$5,"")+IFERROR(V535*Assumptions!$C$8*Assumptions!$C$5,"")</f>
        <v>0.15</v>
      </c>
      <c r="V535" s="72">
        <v>0</v>
      </c>
      <c r="W535" s="72">
        <f>IFERROR(ROUND(T535*(1+Assumptions!$C$7)^5,0),"")</f>
        <v>6</v>
      </c>
      <c r="X535" s="62">
        <f>IFERROR(ROUND(W535*Assumptions!$C$4*Assumptions!$C$6,4),"")+IFERROR(ROUND(Y535*Assumptions!$C$8*Assumptions!$C$6,4),"") - F535</f>
        <v>-6.75</v>
      </c>
      <c r="Y535" s="62">
        <f>IFERROR(ROUND(V535*(1+Assumptions!$C$7)^5,0),"")</f>
        <v>0</v>
      </c>
      <c r="Z535" t="s">
        <v>164</v>
      </c>
      <c r="AA535" t="s">
        <v>188</v>
      </c>
      <c r="AB535" s="72">
        <v>80.099999999999994</v>
      </c>
      <c r="AC535" s="72">
        <v>78.3</v>
      </c>
      <c r="AD535">
        <v>0</v>
      </c>
      <c r="AE535" s="99" t="str">
        <f>IF(R535="","",IF(R535&gt;=Control!$D$4,"Y","N"))</f>
        <v>N</v>
      </c>
      <c r="AF535" s="99" t="str">
        <f>IF(S535="","",IF(M535&gt;=Control!$D$5,"Y","N"))</f>
        <v>Y</v>
      </c>
      <c r="AG535" s="99" t="str">
        <f>IF(T535="","",IF(AB535&lt;=Control!$D$10,"Y","N"))</f>
        <v>Y</v>
      </c>
      <c r="AI535" s="110" t="str">
        <f>IF(X535="","",IF(X535&gt;=Control!$D$9,"Y","N"))</f>
        <v>N</v>
      </c>
      <c r="AK535" s="40" t="str">
        <f>IFERROR(INDEX(Assumptions!$D$92:$D$115,MATCH(C535,Assumptions!$B$92:$B$115,0)),"Low")</f>
        <v>High</v>
      </c>
    </row>
    <row r="536" spans="2:37" x14ac:dyDescent="0.2">
      <c r="B536">
        <v>533</v>
      </c>
      <c r="C536" t="s">
        <v>189</v>
      </c>
      <c r="D536" t="s">
        <v>2396</v>
      </c>
      <c r="E536" s="62">
        <f>SUM(G536:I536)</f>
        <v>0</v>
      </c>
      <c r="F536" s="71">
        <f>SUMIFS('CBG Plants'!N:N,'CBG Plants'!F:F,D536,'CBG Plants'!L:L,"Completed")
+SUMIFS('CBG Plants'!N:N,'CBG Plants'!F:F,D536,'CBG Plants'!L:L,"Functional")+SUMIFS('CBG Plants'!N:N,'CBG Plants'!F:F,D536,'CBG Plants'!L:L,"Under Construction")+SUMIFS('CBG Plants'!N:N,'CBG Plants'!F:F,D536,'CBG Plants'!L:L,"Yet to start construction")</f>
        <v>0</v>
      </c>
      <c r="G536" s="62">
        <f>COUNTIFS('CBG Plants'!F:F,D536,'CBG Plants'!L:L,"Completed")
+COUNTIFS('CBG Plants'!F:F,D536,'CBG Plants'!L:L,"Functional")</f>
        <v>0</v>
      </c>
      <c r="H536" s="62">
        <f>COUNTIFS('CBG Plants'!F:F,D536,'CBG Plants'!L:L,"Under Construction")</f>
        <v>0</v>
      </c>
      <c r="I536" s="62">
        <f>COUNTIFS('CBG Plants'!F:F,D536,'CBG Plants'!L:L,"Yet to start construction")</f>
        <v>0</v>
      </c>
      <c r="J536" t="s">
        <v>3268</v>
      </c>
      <c r="M536" s="72">
        <f t="shared" si="16"/>
        <v>113.50500000000001</v>
      </c>
      <c r="N536" s="72">
        <f t="shared" si="17"/>
        <v>113.50500000000001</v>
      </c>
      <c r="O536" s="72">
        <v>0</v>
      </c>
      <c r="P536" s="72">
        <v>112.98</v>
      </c>
      <c r="Q536" s="72">
        <v>0.52500000000000002</v>
      </c>
      <c r="R536" s="62">
        <f>IFERROR(U536-F536,"")</f>
        <v>0.57081795000000002</v>
      </c>
      <c r="S536" s="72">
        <f>IFERROR(T536*Assumptions!$C$4,"")</f>
        <v>17.5</v>
      </c>
      <c r="T536" s="72">
        <v>7</v>
      </c>
      <c r="U536" s="62">
        <f>IFERROR(S536*Assumptions!$C$5,"")+IFERROR(V536*Assumptions!$C$8*Assumptions!$C$5,"")</f>
        <v>0.57081795000000002</v>
      </c>
      <c r="V536" s="72">
        <v>4559</v>
      </c>
      <c r="W536" s="72">
        <f>IFERROR(ROUND(T536*(1+Assumptions!$C$7)^5,0),"")</f>
        <v>21</v>
      </c>
      <c r="X536" s="62">
        <f>IFERROR(ROUND(W536*Assumptions!$C$4*Assumptions!$C$6,4),"")+IFERROR(ROUND(Y536*Assumptions!$C$8*Assumptions!$C$6,4),"") - F536</f>
        <v>2.8580000000000001</v>
      </c>
      <c r="Y536" s="62">
        <f>IFERROR(ROUND(V536*(1+Assumptions!$C$7)^5,0),"")</f>
        <v>13913</v>
      </c>
      <c r="Z536" t="s">
        <v>153</v>
      </c>
      <c r="AA536" t="s">
        <v>175</v>
      </c>
      <c r="AB536" s="72">
        <v>134</v>
      </c>
      <c r="AC536" s="72">
        <v>16.5</v>
      </c>
      <c r="AD536">
        <v>0</v>
      </c>
      <c r="AE536" s="99" t="str">
        <f>IF(R536="","",IF(R536&gt;=Control!$D$4,"Y","N"))</f>
        <v>N</v>
      </c>
      <c r="AF536" s="99" t="str">
        <f>IF(S536="","",IF(M536&gt;=Control!$D$5,"Y","N"))</f>
        <v>Y</v>
      </c>
      <c r="AG536" s="99" t="str">
        <f>IF(T536="","",IF(AB536&lt;=Control!$D$10,"Y","N"))</f>
        <v>Y</v>
      </c>
      <c r="AI536" s="110" t="str">
        <f>IF(X536="","",IF(X536&gt;=Control!$D$9,"Y","N"))</f>
        <v>N</v>
      </c>
      <c r="AK536" s="40" t="str">
        <f>IFERROR(INDEX(Assumptions!$D$92:$D$115,MATCH(C536,Assumptions!$B$92:$B$115,0)),"Low")</f>
        <v>Low</v>
      </c>
    </row>
    <row r="537" spans="2:37" x14ac:dyDescent="0.2">
      <c r="B537">
        <v>534</v>
      </c>
      <c r="C537" t="s">
        <v>189</v>
      </c>
      <c r="D537" t="s">
        <v>2427</v>
      </c>
      <c r="E537" s="62">
        <f>SUM(G537:I537)</f>
        <v>1</v>
      </c>
      <c r="F537" s="71">
        <f>SUMIFS('CBG Plants'!N:N,'CBG Plants'!F:F,D537,'CBG Plants'!L:L,"Completed")
+SUMIFS('CBG Plants'!N:N,'CBG Plants'!F:F,D537,'CBG Plants'!L:L,"Functional")+SUMIFS('CBG Plants'!N:N,'CBG Plants'!F:F,D537,'CBG Plants'!L:L,"Under Construction")+SUMIFS('CBG Plants'!N:N,'CBG Plants'!F:F,D537,'CBG Plants'!L:L,"Yet to start construction")</f>
        <v>3</v>
      </c>
      <c r="G537" s="62">
        <f>COUNTIFS('CBG Plants'!F:F,D537,'CBG Plants'!L:L,"Completed")
+COUNTIFS('CBG Plants'!F:F,D537,'CBG Plants'!L:L,"Functional")</f>
        <v>0</v>
      </c>
      <c r="H537" s="62">
        <f>COUNTIFS('CBG Plants'!F:F,D537,'CBG Plants'!L:L,"Under Construction")</f>
        <v>1</v>
      </c>
      <c r="I537" s="62">
        <f>COUNTIFS('CBG Plants'!F:F,D537,'CBG Plants'!L:L,"Yet to start construction")</f>
        <v>0</v>
      </c>
      <c r="J537" t="s">
        <v>3269</v>
      </c>
      <c r="M537" s="72">
        <f t="shared" si="16"/>
        <v>151.41000000000003</v>
      </c>
      <c r="N537" s="72">
        <f t="shared" si="17"/>
        <v>151.41000000000003</v>
      </c>
      <c r="O537" s="72">
        <v>0</v>
      </c>
      <c r="P537" s="72">
        <v>150.36000000000001</v>
      </c>
      <c r="Q537" s="72">
        <v>1.05</v>
      </c>
      <c r="R537" s="62">
        <f>IFERROR(U537-F537,"")</f>
        <v>-2.9248995</v>
      </c>
      <c r="S537" s="72">
        <f>IFERROR(T537*Assumptions!$C$4,"")</f>
        <v>2.5</v>
      </c>
      <c r="T537" s="72">
        <v>1</v>
      </c>
      <c r="U537" s="62">
        <f>IFERROR(S537*Assumptions!$C$5,"")+IFERROR(V537*Assumptions!$C$8*Assumptions!$C$5,"")</f>
        <v>7.5100500000000001E-2</v>
      </c>
      <c r="V537" s="72">
        <v>10</v>
      </c>
      <c r="W537" s="72">
        <f>IFERROR(ROUND(T537*(1+Assumptions!$C$7)^5,0),"")</f>
        <v>3</v>
      </c>
      <c r="X537" s="62">
        <f>IFERROR(ROUND(W537*Assumptions!$C$4*Assumptions!$C$6,4),"")+IFERROR(ROUND(Y537*Assumptions!$C$8*Assumptions!$C$6,4),"") - F537</f>
        <v>-2.6244999999999998</v>
      </c>
      <c r="Y537" s="62">
        <f>IFERROR(ROUND(V537*(1+Assumptions!$C$7)^5,0),"")</f>
        <v>31</v>
      </c>
      <c r="Z537" t="s">
        <v>153</v>
      </c>
      <c r="AA537" t="s">
        <v>175</v>
      </c>
      <c r="AB537" s="72">
        <v>146.69999999999999</v>
      </c>
      <c r="AC537" s="72">
        <v>16.5</v>
      </c>
      <c r="AD537">
        <v>0</v>
      </c>
      <c r="AE537" s="99" t="str">
        <f>IF(R537="","",IF(R537&gt;=Control!$D$4,"Y","N"))</f>
        <v>N</v>
      </c>
      <c r="AF537" s="99" t="str">
        <f>IF(S537="","",IF(M537&gt;=Control!$D$5,"Y","N"))</f>
        <v>Y</v>
      </c>
      <c r="AG537" s="99" t="str">
        <f>IF(T537="","",IF(AB537&lt;=Control!$D$10,"Y","N"))</f>
        <v>Y</v>
      </c>
      <c r="AI537" s="110" t="str">
        <f>IF(X537="","",IF(X537&gt;=Control!$D$9,"Y","N"))</f>
        <v>N</v>
      </c>
      <c r="AK537" s="40" t="str">
        <f>IFERROR(INDEX(Assumptions!$D$92:$D$115,MATCH(C537,Assumptions!$B$92:$B$115,0)),"Low")</f>
        <v>Low</v>
      </c>
    </row>
    <row r="538" spans="2:37" x14ac:dyDescent="0.2">
      <c r="B538">
        <v>535</v>
      </c>
      <c r="C538" t="s">
        <v>189</v>
      </c>
      <c r="D538" t="s">
        <v>2400</v>
      </c>
      <c r="E538" s="62">
        <f>SUM(G538:I538)</f>
        <v>0</v>
      </c>
      <c r="F538" s="71">
        <f>SUMIFS('CBG Plants'!N:N,'CBG Plants'!F:F,D538,'CBG Plants'!L:L,"Completed")
+SUMIFS('CBG Plants'!N:N,'CBG Plants'!F:F,D538,'CBG Plants'!L:L,"Functional")+SUMIFS('CBG Plants'!N:N,'CBG Plants'!F:F,D538,'CBG Plants'!L:L,"Under Construction")+SUMIFS('CBG Plants'!N:N,'CBG Plants'!F:F,D538,'CBG Plants'!L:L,"Yet to start construction")</f>
        <v>0</v>
      </c>
      <c r="G538" s="62">
        <f>COUNTIFS('CBG Plants'!F:F,D538,'CBG Plants'!L:L,"Completed")
+COUNTIFS('CBG Plants'!F:F,D538,'CBG Plants'!L:L,"Functional")</f>
        <v>0</v>
      </c>
      <c r="H538" s="62">
        <f>COUNTIFS('CBG Plants'!F:F,D538,'CBG Plants'!L:L,"Under Construction")</f>
        <v>0</v>
      </c>
      <c r="I538" s="62">
        <f>COUNTIFS('CBG Plants'!F:F,D538,'CBG Plants'!L:L,"Yet to start construction")</f>
        <v>0</v>
      </c>
      <c r="J538" t="s">
        <v>3269</v>
      </c>
      <c r="M538" s="72">
        <f t="shared" si="16"/>
        <v>237.3</v>
      </c>
      <c r="N538" s="72">
        <f t="shared" si="17"/>
        <v>237.3</v>
      </c>
      <c r="O538" s="72">
        <v>0</v>
      </c>
      <c r="P538" s="72">
        <v>237.3</v>
      </c>
      <c r="Q538" s="72">
        <v>0</v>
      </c>
      <c r="R538" s="62">
        <f>IFERROR(U538-F538,"")</f>
        <v>0.30487425000000001</v>
      </c>
      <c r="S538" s="72">
        <f>IFERROR(T538*Assumptions!$C$4,"")</f>
        <v>10</v>
      </c>
      <c r="T538" s="72">
        <v>4</v>
      </c>
      <c r="U538" s="62">
        <f>IFERROR(S538*Assumptions!$C$5,"")+IFERROR(V538*Assumptions!$C$8*Assumptions!$C$5,"")</f>
        <v>0.30487425000000001</v>
      </c>
      <c r="V538" s="72">
        <v>485</v>
      </c>
      <c r="W538" s="72">
        <f>IFERROR(ROUND(T538*(1+Assumptions!$C$7)^5,0),"")</f>
        <v>12</v>
      </c>
      <c r="X538" s="62">
        <f>IFERROR(ROUND(W538*Assumptions!$C$4*Assumptions!$C$6,4),"")+IFERROR(ROUND(Y538*Assumptions!$C$8*Assumptions!$C$6,4),"") - F538</f>
        <v>1.5247999999999999</v>
      </c>
      <c r="Y538" s="62">
        <f>IFERROR(ROUND(V538*(1+Assumptions!$C$7)^5,0),"")</f>
        <v>1480</v>
      </c>
      <c r="Z538" t="s">
        <v>153</v>
      </c>
      <c r="AA538" t="s">
        <v>175</v>
      </c>
      <c r="AB538" s="72">
        <v>302.89999999999998</v>
      </c>
      <c r="AC538" s="72">
        <v>16.5</v>
      </c>
      <c r="AD538">
        <v>0</v>
      </c>
      <c r="AE538" s="99" t="str">
        <f>IF(R538="","",IF(R538&gt;=Control!$D$4,"Y","N"))</f>
        <v>N</v>
      </c>
      <c r="AF538" s="99" t="str">
        <f>IF(S538="","",IF(M538&gt;=Control!$D$5,"Y","N"))</f>
        <v>Y</v>
      </c>
      <c r="AG538" s="99" t="str">
        <f>IF(T538="","",IF(AB538&lt;=Control!$D$10,"Y","N"))</f>
        <v>Y</v>
      </c>
      <c r="AI538" s="110" t="str">
        <f>IF(X538="","",IF(X538&gt;=Control!$D$9,"Y","N"))</f>
        <v>N</v>
      </c>
      <c r="AK538" s="40" t="str">
        <f>IFERROR(INDEX(Assumptions!$D$92:$D$115,MATCH(C538,Assumptions!$B$92:$B$115,0)),"Low")</f>
        <v>Low</v>
      </c>
    </row>
    <row r="539" spans="2:37" x14ac:dyDescent="0.2">
      <c r="B539">
        <v>536</v>
      </c>
      <c r="C539" t="s">
        <v>189</v>
      </c>
      <c r="D539" t="s">
        <v>2404</v>
      </c>
      <c r="E539" s="62">
        <f>SUM(G539:I539)</f>
        <v>2</v>
      </c>
      <c r="F539" s="71">
        <f>SUMIFS('CBG Plants'!N:N,'CBG Plants'!F:F,D539,'CBG Plants'!L:L,"Completed")
+SUMIFS('CBG Plants'!N:N,'CBG Plants'!F:F,D539,'CBG Plants'!L:L,"Functional")+SUMIFS('CBG Plants'!N:N,'CBG Plants'!F:F,D539,'CBG Plants'!L:L,"Under Construction")+SUMIFS('CBG Plants'!N:N,'CBG Plants'!F:F,D539,'CBG Plants'!L:L,"Yet to start construction")</f>
        <v>15</v>
      </c>
      <c r="G539" s="62">
        <f>COUNTIFS('CBG Plants'!F:F,D539,'CBG Plants'!L:L,"Completed")
+COUNTIFS('CBG Plants'!F:F,D539,'CBG Plants'!L:L,"Functional")</f>
        <v>0</v>
      </c>
      <c r="H539" s="62">
        <f>COUNTIFS('CBG Plants'!F:F,D539,'CBG Plants'!L:L,"Under Construction")</f>
        <v>0</v>
      </c>
      <c r="I539" s="62">
        <f>COUNTIFS('CBG Plants'!F:F,D539,'CBG Plants'!L:L,"Yet to start construction")</f>
        <v>2</v>
      </c>
      <c r="J539" t="s">
        <v>3268</v>
      </c>
      <c r="K539" t="s">
        <v>3270</v>
      </c>
      <c r="M539" s="72">
        <f t="shared" si="16"/>
        <v>438.06</v>
      </c>
      <c r="N539" s="72">
        <f t="shared" si="17"/>
        <v>438.06</v>
      </c>
      <c r="O539" s="72">
        <v>0</v>
      </c>
      <c r="P539" s="72">
        <v>438.06</v>
      </c>
      <c r="Q539" s="72">
        <v>0</v>
      </c>
      <c r="R539" s="62">
        <f>IFERROR(U539-F539,"")</f>
        <v>-14.295221850000001</v>
      </c>
      <c r="S539" s="72">
        <f>IFERROR(T539*Assumptions!$C$4,"")</f>
        <v>22.5</v>
      </c>
      <c r="T539" s="72">
        <v>9</v>
      </c>
      <c r="U539" s="62">
        <f>IFERROR(S539*Assumptions!$C$5,"")+IFERROR(V539*Assumptions!$C$8*Assumptions!$C$5,"")</f>
        <v>0.70477814999999988</v>
      </c>
      <c r="V539" s="72">
        <v>2963</v>
      </c>
      <c r="W539" s="72">
        <f>IFERROR(ROUND(T539*(1+Assumptions!$C$7)^5,0),"")</f>
        <v>27</v>
      </c>
      <c r="X539" s="62">
        <f>IFERROR(ROUND(W539*Assumptions!$C$4*Assumptions!$C$6,4),"")+IFERROR(ROUND(Y539*Assumptions!$C$8*Assumptions!$C$6,4),"") - F539</f>
        <v>-11.4735</v>
      </c>
      <c r="Y539" s="62">
        <f>IFERROR(ROUND(V539*(1+Assumptions!$C$7)^5,0),"")</f>
        <v>9042</v>
      </c>
      <c r="Z539" t="s">
        <v>153</v>
      </c>
      <c r="AA539" t="s">
        <v>175</v>
      </c>
      <c r="AB539" s="72">
        <v>75.2</v>
      </c>
      <c r="AC539" s="72">
        <v>16.5</v>
      </c>
      <c r="AD539">
        <v>0</v>
      </c>
      <c r="AE539" s="99" t="str">
        <f>IF(R539="","",IF(R539&gt;=Control!$D$4,"Y","N"))</f>
        <v>N</v>
      </c>
      <c r="AF539" s="99" t="str">
        <f>IF(S539="","",IF(M539&gt;=Control!$D$5,"Y","N"))</f>
        <v>Y</v>
      </c>
      <c r="AG539" s="99" t="str">
        <f>IF(T539="","",IF(AB539&lt;=Control!$D$10,"Y","N"))</f>
        <v>Y</v>
      </c>
      <c r="AI539" s="110" t="str">
        <f>IF(X539="","",IF(X539&gt;=Control!$D$9,"Y","N"))</f>
        <v>N</v>
      </c>
      <c r="AK539" s="40" t="str">
        <f>IFERROR(INDEX(Assumptions!$D$92:$D$115,MATCH(C539,Assumptions!$B$92:$B$115,0)),"Low")</f>
        <v>Low</v>
      </c>
    </row>
    <row r="540" spans="2:37" x14ac:dyDescent="0.2">
      <c r="B540">
        <v>537</v>
      </c>
      <c r="C540" t="s">
        <v>189</v>
      </c>
      <c r="D540" t="s">
        <v>2402</v>
      </c>
      <c r="E540" s="62">
        <f>SUM(G540:I540)</f>
        <v>0</v>
      </c>
      <c r="F540" s="71">
        <f>SUMIFS('CBG Plants'!N:N,'CBG Plants'!F:F,D540,'CBG Plants'!L:L,"Completed")
+SUMIFS('CBG Plants'!N:N,'CBG Plants'!F:F,D540,'CBG Plants'!L:L,"Functional")+SUMIFS('CBG Plants'!N:N,'CBG Plants'!F:F,D540,'CBG Plants'!L:L,"Under Construction")+SUMIFS('CBG Plants'!N:N,'CBG Plants'!F:F,D540,'CBG Plants'!L:L,"Yet to start construction")</f>
        <v>0</v>
      </c>
      <c r="G540" s="62">
        <f>COUNTIFS('CBG Plants'!F:F,D540,'CBG Plants'!L:L,"Completed")
+COUNTIFS('CBG Plants'!F:F,D540,'CBG Plants'!L:L,"Functional")</f>
        <v>0</v>
      </c>
      <c r="H540" s="62">
        <f>COUNTIFS('CBG Plants'!F:F,D540,'CBG Plants'!L:L,"Under Construction")</f>
        <v>0</v>
      </c>
      <c r="I540" s="62">
        <f>COUNTIFS('CBG Plants'!F:F,D540,'CBG Plants'!L:L,"Yet to start construction")</f>
        <v>0</v>
      </c>
      <c r="M540" s="72">
        <f t="shared" si="16"/>
        <v>112.98</v>
      </c>
      <c r="N540" s="72">
        <f t="shared" si="17"/>
        <v>112.98</v>
      </c>
      <c r="O540" s="72">
        <v>0</v>
      </c>
      <c r="P540" s="72">
        <v>112.98</v>
      </c>
      <c r="Q540" s="72">
        <v>0</v>
      </c>
      <c r="R540" s="62">
        <f>IFERROR(U540-F540,"")</f>
        <v>0.30487425000000001</v>
      </c>
      <c r="S540" s="72">
        <f>IFERROR(T540*Assumptions!$C$4,"")</f>
        <v>10</v>
      </c>
      <c r="T540" s="72">
        <v>4</v>
      </c>
      <c r="U540" s="62">
        <f>IFERROR(S540*Assumptions!$C$5,"")+IFERROR(V540*Assumptions!$C$8*Assumptions!$C$5,"")</f>
        <v>0.30487425000000001</v>
      </c>
      <c r="V540" s="72">
        <v>485</v>
      </c>
      <c r="W540" s="72">
        <f>IFERROR(ROUND(T540*(1+Assumptions!$C$7)^5,0),"")</f>
        <v>12</v>
      </c>
      <c r="X540" s="62">
        <f>IFERROR(ROUND(W540*Assumptions!$C$4*Assumptions!$C$6,4),"")+IFERROR(ROUND(Y540*Assumptions!$C$8*Assumptions!$C$6,4),"") - F540</f>
        <v>1.5247999999999999</v>
      </c>
      <c r="Y540" s="62">
        <f>IFERROR(ROUND(V540*(1+Assumptions!$C$7)^5,0),"")</f>
        <v>1480</v>
      </c>
      <c r="Z540" t="s">
        <v>153</v>
      </c>
      <c r="AA540" t="s">
        <v>175</v>
      </c>
      <c r="AB540" s="72">
        <v>288.2</v>
      </c>
      <c r="AC540" s="72">
        <v>16.5</v>
      </c>
      <c r="AD540">
        <v>0</v>
      </c>
      <c r="AE540" s="99" t="str">
        <f>IF(R540="","",IF(R540&gt;=Control!$D$4,"Y","N"))</f>
        <v>N</v>
      </c>
      <c r="AF540" s="99" t="str">
        <f>IF(S540="","",IF(M540&gt;=Control!$D$5,"Y","N"))</f>
        <v>Y</v>
      </c>
      <c r="AG540" s="99" t="str">
        <f>IF(T540="","",IF(AB540&lt;=Control!$D$10,"Y","N"))</f>
        <v>Y</v>
      </c>
      <c r="AI540" s="110" t="str">
        <f>IF(X540="","",IF(X540&gt;=Control!$D$9,"Y","N"))</f>
        <v>N</v>
      </c>
      <c r="AK540" s="40" t="str">
        <f>IFERROR(INDEX(Assumptions!$D$92:$D$115,MATCH(C540,Assumptions!$B$92:$B$115,0)),"Low")</f>
        <v>Low</v>
      </c>
    </row>
    <row r="541" spans="2:37" x14ac:dyDescent="0.2">
      <c r="B541">
        <v>538</v>
      </c>
      <c r="C541" t="s">
        <v>189</v>
      </c>
      <c r="D541" t="s">
        <v>2422</v>
      </c>
      <c r="E541" s="62">
        <f>SUM(G541:I541)</f>
        <v>0</v>
      </c>
      <c r="F541" s="71">
        <f>SUMIFS('CBG Plants'!N:N,'CBG Plants'!F:F,D541,'CBG Plants'!L:L,"Completed")
+SUMIFS('CBG Plants'!N:N,'CBG Plants'!F:F,D541,'CBG Plants'!L:L,"Functional")+SUMIFS('CBG Plants'!N:N,'CBG Plants'!F:F,D541,'CBG Plants'!L:L,"Under Construction")+SUMIFS('CBG Plants'!N:N,'CBG Plants'!F:F,D541,'CBG Plants'!L:L,"Yet to start construction")</f>
        <v>0</v>
      </c>
      <c r="G541" s="62">
        <f>COUNTIFS('CBG Plants'!F:F,D541,'CBG Plants'!L:L,"Completed")
+COUNTIFS('CBG Plants'!F:F,D541,'CBG Plants'!L:L,"Functional")</f>
        <v>0</v>
      </c>
      <c r="H541" s="62">
        <f>COUNTIFS('CBG Plants'!F:F,D541,'CBG Plants'!L:L,"Under Construction")</f>
        <v>0</v>
      </c>
      <c r="I541" s="62">
        <f>COUNTIFS('CBG Plants'!F:F,D541,'CBG Plants'!L:L,"Yet to start construction")</f>
        <v>0</v>
      </c>
      <c r="M541" s="72">
        <f t="shared" si="16"/>
        <v>76.44</v>
      </c>
      <c r="N541" s="72">
        <f t="shared" si="17"/>
        <v>76.44</v>
      </c>
      <c r="O541" s="72">
        <v>0</v>
      </c>
      <c r="P541" s="72">
        <v>76.44</v>
      </c>
      <c r="Q541" s="72">
        <v>0</v>
      </c>
      <c r="R541" s="62">
        <f>IFERROR(U541-F541,"")</f>
        <v>7.905015E-2</v>
      </c>
      <c r="S541" s="72">
        <f>IFERROR(T541*Assumptions!$C$4,"")</f>
        <v>2.5</v>
      </c>
      <c r="T541" s="72">
        <v>1</v>
      </c>
      <c r="U541" s="62">
        <f>IFERROR(S541*Assumptions!$C$5,"")+IFERROR(V541*Assumptions!$C$8*Assumptions!$C$5,"")</f>
        <v>7.905015E-2</v>
      </c>
      <c r="V541" s="72">
        <v>403</v>
      </c>
      <c r="W541" s="72">
        <f>IFERROR(ROUND(T541*(1+Assumptions!$C$7)^5,0),"")</f>
        <v>3</v>
      </c>
      <c r="X541" s="62">
        <f>IFERROR(ROUND(W541*Assumptions!$C$4*Assumptions!$C$6,4),"")+IFERROR(ROUND(Y541*Assumptions!$C$8*Assumptions!$C$6,4),"") - F541</f>
        <v>0.39560000000000001</v>
      </c>
      <c r="Y541" s="62">
        <f>IFERROR(ROUND(V541*(1+Assumptions!$C$7)^5,0),"")</f>
        <v>1230</v>
      </c>
      <c r="Z541" t="s">
        <v>153</v>
      </c>
      <c r="AA541" t="s">
        <v>175</v>
      </c>
      <c r="AB541" s="72">
        <v>135.30000000000001</v>
      </c>
      <c r="AC541" s="72">
        <v>16.5</v>
      </c>
      <c r="AD541">
        <v>0</v>
      </c>
      <c r="AE541" s="99" t="str">
        <f>IF(R541="","",IF(R541&gt;=Control!$D$4,"Y","N"))</f>
        <v>N</v>
      </c>
      <c r="AF541" s="99" t="str">
        <f>IF(S541="","",IF(M541&gt;=Control!$D$5,"Y","N"))</f>
        <v>Y</v>
      </c>
      <c r="AG541" s="99" t="str">
        <f>IF(T541="","",IF(AB541&lt;=Control!$D$10,"Y","N"))</f>
        <v>Y</v>
      </c>
      <c r="AI541" s="110" t="str">
        <f>IF(X541="","",IF(X541&gt;=Control!$D$9,"Y","N"))</f>
        <v>N</v>
      </c>
      <c r="AK541" s="40" t="str">
        <f>IFERROR(INDEX(Assumptions!$D$92:$D$115,MATCH(C541,Assumptions!$B$92:$B$115,0)),"Low")</f>
        <v>Low</v>
      </c>
    </row>
    <row r="542" spans="2:37" x14ac:dyDescent="0.2">
      <c r="B542">
        <v>539</v>
      </c>
      <c r="C542" t="s">
        <v>189</v>
      </c>
      <c r="D542" t="s">
        <v>2430</v>
      </c>
      <c r="E542" s="62">
        <f>SUM(G542:I542)</f>
        <v>4</v>
      </c>
      <c r="F542" s="71">
        <f>SUMIFS('CBG Plants'!N:N,'CBG Plants'!F:F,D542,'CBG Plants'!L:L,"Completed")
+SUMIFS('CBG Plants'!N:N,'CBG Plants'!F:F,D542,'CBG Plants'!L:L,"Functional")+SUMIFS('CBG Plants'!N:N,'CBG Plants'!F:F,D542,'CBG Plants'!L:L,"Under Construction")+SUMIFS('CBG Plants'!N:N,'CBG Plants'!F:F,D542,'CBG Plants'!L:L,"Yet to start construction")</f>
        <v>41</v>
      </c>
      <c r="G542" s="62">
        <f>COUNTIFS('CBG Plants'!F:F,D542,'CBG Plants'!L:L,"Completed")
+COUNTIFS('CBG Plants'!F:F,D542,'CBG Plants'!L:L,"Functional")</f>
        <v>0</v>
      </c>
      <c r="H542" s="62">
        <f>COUNTIFS('CBG Plants'!F:F,D542,'CBG Plants'!L:L,"Under Construction")</f>
        <v>2</v>
      </c>
      <c r="I542" s="62">
        <f>COUNTIFS('CBG Plants'!F:F,D542,'CBG Plants'!L:L,"Yet to start construction")</f>
        <v>2</v>
      </c>
      <c r="J542" t="s">
        <v>3271</v>
      </c>
      <c r="K542" t="s">
        <v>3272</v>
      </c>
      <c r="L542" t="s">
        <v>3273</v>
      </c>
      <c r="M542" s="72">
        <f t="shared" si="16"/>
        <v>132.30000000000001</v>
      </c>
      <c r="N542" s="72">
        <f t="shared" si="17"/>
        <v>132.30000000000001</v>
      </c>
      <c r="O542" s="72">
        <v>0</v>
      </c>
      <c r="P542" s="72">
        <v>132.30000000000001</v>
      </c>
      <c r="Q542" s="72">
        <v>0</v>
      </c>
      <c r="R542" s="62">
        <f>IFERROR(U542-F542,"")</f>
        <v>-39.565557349999999</v>
      </c>
      <c r="S542" s="72">
        <f>IFERROR(T542*Assumptions!$C$4,"")</f>
        <v>35</v>
      </c>
      <c r="T542" s="72">
        <v>14</v>
      </c>
      <c r="U542" s="62">
        <f>IFERROR(S542*Assumptions!$C$5,"")+IFERROR(V542*Assumptions!$C$8*Assumptions!$C$5,"")</f>
        <v>1.43444265</v>
      </c>
      <c r="V542" s="72">
        <v>38253</v>
      </c>
      <c r="W542" s="72">
        <f>IFERROR(ROUND(T542*(1+Assumptions!$C$7)^5,0),"")</f>
        <v>43</v>
      </c>
      <c r="X542" s="62">
        <f>IFERROR(ROUND(W542*Assumptions!$C$4*Assumptions!$C$6,4),"")+IFERROR(ROUND(Y542*Assumptions!$C$8*Assumptions!$C$6,4),"") - F542</f>
        <v>-33.669600000000003</v>
      </c>
      <c r="Y542" s="62">
        <f>IFERROR(ROUND(V542*(1+Assumptions!$C$7)^5,0),"")</f>
        <v>116739</v>
      </c>
      <c r="Z542" t="s">
        <v>153</v>
      </c>
      <c r="AA542" t="s">
        <v>175</v>
      </c>
      <c r="AB542" s="72">
        <v>234.4</v>
      </c>
      <c r="AC542" s="72">
        <v>16.5</v>
      </c>
      <c r="AD542">
        <v>0</v>
      </c>
      <c r="AE542" s="99" t="str">
        <f>IF(R542="","",IF(R542&gt;=Control!$D$4,"Y","N"))</f>
        <v>N</v>
      </c>
      <c r="AF542" s="99" t="str">
        <f>IF(S542="","",IF(M542&gt;=Control!$D$5,"Y","N"))</f>
        <v>Y</v>
      </c>
      <c r="AG542" s="99" t="str">
        <f>IF(T542="","",IF(AB542&lt;=Control!$D$10,"Y","N"))</f>
        <v>Y</v>
      </c>
      <c r="AI542" s="110" t="str">
        <f>IF(X542="","",IF(X542&gt;=Control!$D$9,"Y","N"))</f>
        <v>N</v>
      </c>
      <c r="AK542" s="40" t="str">
        <f>IFERROR(INDEX(Assumptions!$D$92:$D$115,MATCH(C542,Assumptions!$B$92:$B$115,0)),"Low")</f>
        <v>Low</v>
      </c>
    </row>
    <row r="543" spans="2:37" x14ac:dyDescent="0.2">
      <c r="B543">
        <v>540</v>
      </c>
      <c r="C543" t="s">
        <v>189</v>
      </c>
      <c r="D543" t="s">
        <v>2406</v>
      </c>
      <c r="E543" s="62">
        <f>SUM(G543:I543)</f>
        <v>0</v>
      </c>
      <c r="F543" s="71">
        <f>SUMIFS('CBG Plants'!N:N,'CBG Plants'!F:F,D543,'CBG Plants'!L:L,"Completed")
+SUMIFS('CBG Plants'!N:N,'CBG Plants'!F:F,D543,'CBG Plants'!L:L,"Functional")+SUMIFS('CBG Plants'!N:N,'CBG Plants'!F:F,D543,'CBG Plants'!L:L,"Under Construction")+SUMIFS('CBG Plants'!N:N,'CBG Plants'!F:F,D543,'CBG Plants'!L:L,"Yet to start construction")</f>
        <v>0</v>
      </c>
      <c r="G543" s="62">
        <f>COUNTIFS('CBG Plants'!F:F,D543,'CBG Plants'!L:L,"Completed")
+COUNTIFS('CBG Plants'!F:F,D543,'CBG Plants'!L:L,"Functional")</f>
        <v>0</v>
      </c>
      <c r="H543" s="62">
        <f>COUNTIFS('CBG Plants'!F:F,D543,'CBG Plants'!L:L,"Under Construction")</f>
        <v>0</v>
      </c>
      <c r="I543" s="62">
        <f>COUNTIFS('CBG Plants'!F:F,D543,'CBG Plants'!L:L,"Yet to start construction")</f>
        <v>0</v>
      </c>
      <c r="M543" s="72">
        <f t="shared" si="16"/>
        <v>29.82</v>
      </c>
      <c r="N543" s="72">
        <f t="shared" si="17"/>
        <v>29.82</v>
      </c>
      <c r="O543" s="72">
        <v>0</v>
      </c>
      <c r="P543" s="72">
        <v>29.82</v>
      </c>
      <c r="Q543" s="72">
        <v>0</v>
      </c>
      <c r="R543" s="62">
        <f>IFERROR(U543-F543,"")</f>
        <v>0.70477814999999988</v>
      </c>
      <c r="S543" s="72">
        <f>IFERROR(T543*Assumptions!$C$4,"")</f>
        <v>22.5</v>
      </c>
      <c r="T543" s="72">
        <v>9</v>
      </c>
      <c r="U543" s="62">
        <f>IFERROR(S543*Assumptions!$C$5,"")+IFERROR(V543*Assumptions!$C$8*Assumptions!$C$5,"")</f>
        <v>0.70477814999999988</v>
      </c>
      <c r="V543" s="72">
        <v>2963</v>
      </c>
      <c r="W543" s="72">
        <f>IFERROR(ROUND(T543*(1+Assumptions!$C$7)^5,0),"")</f>
        <v>27</v>
      </c>
      <c r="X543" s="62">
        <f>IFERROR(ROUND(W543*Assumptions!$C$4*Assumptions!$C$6,4),"")+IFERROR(ROUND(Y543*Assumptions!$C$8*Assumptions!$C$6,4),"") - F543</f>
        <v>3.5265</v>
      </c>
      <c r="Y543" s="62">
        <f>IFERROR(ROUND(V543*(1+Assumptions!$C$7)^5,0),"")</f>
        <v>9042</v>
      </c>
      <c r="Z543" t="s">
        <v>153</v>
      </c>
      <c r="AA543" t="s">
        <v>175</v>
      </c>
      <c r="AB543" s="72">
        <v>91.4</v>
      </c>
      <c r="AC543" s="72">
        <v>16.5</v>
      </c>
      <c r="AD543">
        <v>0</v>
      </c>
      <c r="AE543" s="99" t="str">
        <f>IF(R543="","",IF(R543&gt;=Control!$D$4,"Y","N"))</f>
        <v>N</v>
      </c>
      <c r="AF543" s="99" t="str">
        <f>IF(S543="","",IF(M543&gt;=Control!$D$5,"Y","N"))</f>
        <v>N</v>
      </c>
      <c r="AG543" s="99" t="str">
        <f>IF(T543="","",IF(AB543&lt;=Control!$D$10,"Y","N"))</f>
        <v>Y</v>
      </c>
      <c r="AI543" s="110" t="str">
        <f>IF(X543="","",IF(X543&gt;=Control!$D$9,"Y","N"))</f>
        <v>N</v>
      </c>
      <c r="AK543" s="40" t="str">
        <f>IFERROR(INDEX(Assumptions!$D$92:$D$115,MATCH(C543,Assumptions!$B$92:$B$115,0)),"Low")</f>
        <v>Low</v>
      </c>
    </row>
    <row r="544" spans="2:37" x14ac:dyDescent="0.2">
      <c r="B544">
        <v>541</v>
      </c>
      <c r="C544" t="s">
        <v>189</v>
      </c>
      <c r="D544" t="s">
        <v>2397</v>
      </c>
      <c r="E544" s="62">
        <f>SUM(G544:I544)</f>
        <v>3</v>
      </c>
      <c r="F544" s="71">
        <f>SUMIFS('CBG Plants'!N:N,'CBG Plants'!F:F,D544,'CBG Plants'!L:L,"Completed")
+SUMIFS('CBG Plants'!N:N,'CBG Plants'!F:F,D544,'CBG Plants'!L:L,"Functional")+SUMIFS('CBG Plants'!N:N,'CBG Plants'!F:F,D544,'CBG Plants'!L:L,"Under Construction")+SUMIFS('CBG Plants'!N:N,'CBG Plants'!F:F,D544,'CBG Plants'!L:L,"Yet to start construction")</f>
        <v>44.8</v>
      </c>
      <c r="G544" s="62">
        <f>COUNTIFS('CBG Plants'!F:F,D544,'CBG Plants'!L:L,"Completed")
+COUNTIFS('CBG Plants'!F:F,D544,'CBG Plants'!L:L,"Functional")</f>
        <v>0</v>
      </c>
      <c r="H544" s="62">
        <f>COUNTIFS('CBG Plants'!F:F,D544,'CBG Plants'!L:L,"Under Construction")</f>
        <v>2</v>
      </c>
      <c r="I544" s="62">
        <f>COUNTIFS('CBG Plants'!F:F,D544,'CBG Plants'!L:L,"Yet to start construction")</f>
        <v>1</v>
      </c>
      <c r="J544" t="s">
        <v>3274</v>
      </c>
      <c r="K544" t="s">
        <v>3275</v>
      </c>
      <c r="L544" t="s">
        <v>3276</v>
      </c>
      <c r="M544" s="72">
        <f t="shared" si="16"/>
        <v>118.965</v>
      </c>
      <c r="N544" s="72">
        <f t="shared" si="17"/>
        <v>118.965</v>
      </c>
      <c r="O544" s="72">
        <v>0</v>
      </c>
      <c r="P544" s="72">
        <v>118.44</v>
      </c>
      <c r="Q544" s="72">
        <v>0.52500000000000002</v>
      </c>
      <c r="R544" s="62">
        <f>IFERROR(U544-F544,"")</f>
        <v>-44.229182049999999</v>
      </c>
      <c r="S544" s="72">
        <f>IFERROR(T544*Assumptions!$C$4,"")</f>
        <v>17.5</v>
      </c>
      <c r="T544" s="72">
        <v>7</v>
      </c>
      <c r="U544" s="62">
        <f>IFERROR(S544*Assumptions!$C$5,"")+IFERROR(V544*Assumptions!$C$8*Assumptions!$C$5,"")</f>
        <v>0.57081795000000002</v>
      </c>
      <c r="V544" s="72">
        <v>4559</v>
      </c>
      <c r="W544" s="72">
        <f>IFERROR(ROUND(T544*(1+Assumptions!$C$7)^5,0),"")</f>
        <v>21</v>
      </c>
      <c r="X544" s="62">
        <f>IFERROR(ROUND(W544*Assumptions!$C$4*Assumptions!$C$6,4),"")+IFERROR(ROUND(Y544*Assumptions!$C$8*Assumptions!$C$6,4),"") - F544</f>
        <v>-41.942</v>
      </c>
      <c r="Y544" s="62">
        <f>IFERROR(ROUND(V544*(1+Assumptions!$C$7)^5,0),"")</f>
        <v>13913</v>
      </c>
      <c r="Z544" t="s">
        <v>153</v>
      </c>
      <c r="AA544" t="s">
        <v>175</v>
      </c>
      <c r="AB544" s="72">
        <v>194.4</v>
      </c>
      <c r="AC544" s="72">
        <v>16.5</v>
      </c>
      <c r="AD544">
        <v>0</v>
      </c>
      <c r="AE544" s="99" t="str">
        <f>IF(R544="","",IF(R544&gt;=Control!$D$4,"Y","N"))</f>
        <v>N</v>
      </c>
      <c r="AF544" s="99" t="str">
        <f>IF(S544="","",IF(M544&gt;=Control!$D$5,"Y","N"))</f>
        <v>Y</v>
      </c>
      <c r="AG544" s="99" t="str">
        <f>IF(T544="","",IF(AB544&lt;=Control!$D$10,"Y","N"))</f>
        <v>Y</v>
      </c>
      <c r="AI544" s="110" t="str">
        <f>IF(X544="","",IF(X544&gt;=Control!$D$9,"Y","N"))</f>
        <v>N</v>
      </c>
      <c r="AK544" s="40" t="str">
        <f>IFERROR(INDEX(Assumptions!$D$92:$D$115,MATCH(C544,Assumptions!$B$92:$B$115,0)),"Low")</f>
        <v>Low</v>
      </c>
    </row>
    <row r="545" spans="2:37" x14ac:dyDescent="0.2">
      <c r="B545">
        <v>542</v>
      </c>
      <c r="C545" t="s">
        <v>189</v>
      </c>
      <c r="D545" t="s">
        <v>2419</v>
      </c>
      <c r="E545" s="62">
        <f>SUM(G545:I545)</f>
        <v>1</v>
      </c>
      <c r="F545" s="71">
        <f>SUMIFS('CBG Plants'!N:N,'CBG Plants'!F:F,D545,'CBG Plants'!L:L,"Completed")
+SUMIFS('CBG Plants'!N:N,'CBG Plants'!F:F,D545,'CBG Plants'!L:L,"Functional")+SUMIFS('CBG Plants'!N:N,'CBG Plants'!F:F,D545,'CBG Plants'!L:L,"Under Construction")+SUMIFS('CBG Plants'!N:N,'CBG Plants'!F:F,D545,'CBG Plants'!L:L,"Yet to start construction")</f>
        <v>4.8</v>
      </c>
      <c r="G545" s="62">
        <f>COUNTIFS('CBG Plants'!F:F,D545,'CBG Plants'!L:L,"Completed")
+COUNTIFS('CBG Plants'!F:F,D545,'CBG Plants'!L:L,"Functional")</f>
        <v>0</v>
      </c>
      <c r="H545" s="62">
        <f>COUNTIFS('CBG Plants'!F:F,D545,'CBG Plants'!L:L,"Under Construction")</f>
        <v>0</v>
      </c>
      <c r="I545" s="62">
        <f>COUNTIFS('CBG Plants'!F:F,D545,'CBG Plants'!L:L,"Yet to start construction")</f>
        <v>1</v>
      </c>
      <c r="J545" t="s">
        <v>3277</v>
      </c>
      <c r="M545" s="72">
        <f t="shared" si="16"/>
        <v>49.454999999999998</v>
      </c>
      <c r="N545" s="72">
        <f t="shared" si="17"/>
        <v>49.454999999999998</v>
      </c>
      <c r="O545" s="72">
        <v>0</v>
      </c>
      <c r="P545" s="72">
        <v>26.88</v>
      </c>
      <c r="Q545" s="72">
        <v>22.574999999999999</v>
      </c>
      <c r="R545" s="62">
        <f>IFERROR(U545-F545,"")</f>
        <v>-4.7209498500000002</v>
      </c>
      <c r="S545" s="72">
        <f>IFERROR(T545*Assumptions!$C$4,"")</f>
        <v>2.5</v>
      </c>
      <c r="T545" s="72">
        <v>1</v>
      </c>
      <c r="U545" s="62">
        <f>IFERROR(S545*Assumptions!$C$5,"")+IFERROR(V545*Assumptions!$C$8*Assumptions!$C$5,"")</f>
        <v>7.905015E-2</v>
      </c>
      <c r="V545" s="72">
        <v>403</v>
      </c>
      <c r="W545" s="72">
        <f>IFERROR(ROUND(T545*(1+Assumptions!$C$7)^5,0),"")</f>
        <v>3</v>
      </c>
      <c r="X545" s="62">
        <f>IFERROR(ROUND(W545*Assumptions!$C$4*Assumptions!$C$6,4),"")+IFERROR(ROUND(Y545*Assumptions!$C$8*Assumptions!$C$6,4),"") - F545</f>
        <v>-4.4043999999999999</v>
      </c>
      <c r="Y545" s="62">
        <f>IFERROR(ROUND(V545*(1+Assumptions!$C$7)^5,0),"")</f>
        <v>1230</v>
      </c>
      <c r="Z545" t="s">
        <v>153</v>
      </c>
      <c r="AA545" t="s">
        <v>175</v>
      </c>
      <c r="AB545" s="72">
        <v>296.2</v>
      </c>
      <c r="AC545" s="72">
        <v>16.5</v>
      </c>
      <c r="AD545">
        <v>0</v>
      </c>
      <c r="AE545" s="99" t="str">
        <f>IF(R545="","",IF(R545&gt;=Control!$D$4,"Y","N"))</f>
        <v>N</v>
      </c>
      <c r="AF545" s="99" t="str">
        <f>IF(S545="","",IF(M545&gt;=Control!$D$5,"Y","N"))</f>
        <v>N</v>
      </c>
      <c r="AG545" s="99" t="str">
        <f>IF(T545="","",IF(AB545&lt;=Control!$D$10,"Y","N"))</f>
        <v>Y</v>
      </c>
      <c r="AI545" s="110" t="str">
        <f>IF(X545="","",IF(X545&gt;=Control!$D$9,"Y","N"))</f>
        <v>N</v>
      </c>
      <c r="AK545" s="40" t="str">
        <f>IFERROR(INDEX(Assumptions!$D$92:$D$115,MATCH(C545,Assumptions!$B$92:$B$115,0)),"Low")</f>
        <v>Low</v>
      </c>
    </row>
    <row r="546" spans="2:37" x14ac:dyDescent="0.2">
      <c r="B546">
        <v>543</v>
      </c>
      <c r="C546" t="s">
        <v>189</v>
      </c>
      <c r="D546" t="s">
        <v>2408</v>
      </c>
      <c r="E546" s="62">
        <f>SUM(G546:I546)</f>
        <v>0</v>
      </c>
      <c r="F546" s="71">
        <f>SUMIFS('CBG Plants'!N:N,'CBG Plants'!F:F,D546,'CBG Plants'!L:L,"Completed")
+SUMIFS('CBG Plants'!N:N,'CBG Plants'!F:F,D546,'CBG Plants'!L:L,"Functional")+SUMIFS('CBG Plants'!N:N,'CBG Plants'!F:F,D546,'CBG Plants'!L:L,"Under Construction")+SUMIFS('CBG Plants'!N:N,'CBG Plants'!F:F,D546,'CBG Plants'!L:L,"Yet to start construction")</f>
        <v>0</v>
      </c>
      <c r="G546" s="62">
        <f>COUNTIFS('CBG Plants'!F:F,D546,'CBG Plants'!L:L,"Completed")
+COUNTIFS('CBG Plants'!F:F,D546,'CBG Plants'!L:L,"Functional")</f>
        <v>0</v>
      </c>
      <c r="H546" s="62">
        <f>COUNTIFS('CBG Plants'!F:F,D546,'CBG Plants'!L:L,"Under Construction")</f>
        <v>0</v>
      </c>
      <c r="I546" s="62">
        <f>COUNTIFS('CBG Plants'!F:F,D546,'CBG Plants'!L:L,"Yet to start construction")</f>
        <v>0</v>
      </c>
      <c r="M546" s="72">
        <f t="shared" si="16"/>
        <v>258.61500000000001</v>
      </c>
      <c r="N546" s="72">
        <f t="shared" si="17"/>
        <v>258.61500000000001</v>
      </c>
      <c r="O546" s="72">
        <v>0</v>
      </c>
      <c r="P546" s="72">
        <v>254.94</v>
      </c>
      <c r="Q546" s="72">
        <v>3.6749999999999998</v>
      </c>
      <c r="R546" s="62">
        <f>IFERROR(U546-F546,"")</f>
        <v>0.32826060000000001</v>
      </c>
      <c r="S546" s="72">
        <f>IFERROR(T546*Assumptions!$C$4,"")</f>
        <v>10</v>
      </c>
      <c r="T546" s="72">
        <v>4</v>
      </c>
      <c r="U546" s="62">
        <f>IFERROR(S546*Assumptions!$C$5,"")+IFERROR(V546*Assumptions!$C$8*Assumptions!$C$5,"")</f>
        <v>0.32826060000000001</v>
      </c>
      <c r="V546" s="72">
        <v>2812</v>
      </c>
      <c r="W546" s="72">
        <f>IFERROR(ROUND(T546*(1+Assumptions!$C$7)^5,0),"")</f>
        <v>12</v>
      </c>
      <c r="X546" s="62">
        <f>IFERROR(ROUND(W546*Assumptions!$C$4*Assumptions!$C$6,4),"")+IFERROR(ROUND(Y546*Assumptions!$C$8*Assumptions!$C$6,4),"") - F546</f>
        <v>1.6436999999999999</v>
      </c>
      <c r="Y546" s="62">
        <f>IFERROR(ROUND(V546*(1+Assumptions!$C$7)^5,0),"")</f>
        <v>8582</v>
      </c>
      <c r="Z546" t="s">
        <v>153</v>
      </c>
      <c r="AA546" t="s">
        <v>175</v>
      </c>
      <c r="AB546" s="72">
        <v>256.60000000000002</v>
      </c>
      <c r="AC546" s="72">
        <v>16.5</v>
      </c>
      <c r="AD546">
        <v>0</v>
      </c>
      <c r="AE546" s="99" t="str">
        <f>IF(R546="","",IF(R546&gt;=Control!$D$4,"Y","N"))</f>
        <v>N</v>
      </c>
      <c r="AF546" s="99" t="str">
        <f>IF(S546="","",IF(M546&gt;=Control!$D$5,"Y","N"))</f>
        <v>Y</v>
      </c>
      <c r="AG546" s="99" t="str">
        <f>IF(T546="","",IF(AB546&lt;=Control!$D$10,"Y","N"))</f>
        <v>Y</v>
      </c>
      <c r="AI546" s="110" t="str">
        <f>IF(X546="","",IF(X546&gt;=Control!$D$9,"Y","N"))</f>
        <v>N</v>
      </c>
      <c r="AK546" s="40" t="str">
        <f>IFERROR(INDEX(Assumptions!$D$92:$D$115,MATCH(C546,Assumptions!$B$92:$B$115,0)),"Low")</f>
        <v>Low</v>
      </c>
    </row>
    <row r="547" spans="2:37" x14ac:dyDescent="0.2">
      <c r="B547">
        <v>544</v>
      </c>
      <c r="C547" t="s">
        <v>189</v>
      </c>
      <c r="D547" t="s">
        <v>2411</v>
      </c>
      <c r="E547" s="62">
        <f>SUM(G547:I547)</f>
        <v>1</v>
      </c>
      <c r="F547" s="71">
        <f>SUMIFS('CBG Plants'!N:N,'CBG Plants'!F:F,D547,'CBG Plants'!L:L,"Completed")
+SUMIFS('CBG Plants'!N:N,'CBG Plants'!F:F,D547,'CBG Plants'!L:L,"Functional")+SUMIFS('CBG Plants'!N:N,'CBG Plants'!F:F,D547,'CBG Plants'!L:L,"Under Construction")+SUMIFS('CBG Plants'!N:N,'CBG Plants'!F:F,D547,'CBG Plants'!L:L,"Yet to start construction")</f>
        <v>2</v>
      </c>
      <c r="G547" s="62">
        <f>COUNTIFS('CBG Plants'!F:F,D547,'CBG Plants'!L:L,"Completed")
+COUNTIFS('CBG Plants'!F:F,D547,'CBG Plants'!L:L,"Functional")</f>
        <v>0</v>
      </c>
      <c r="H547" s="62">
        <f>COUNTIFS('CBG Plants'!F:F,D547,'CBG Plants'!L:L,"Under Construction")</f>
        <v>0</v>
      </c>
      <c r="I547" s="62">
        <f>COUNTIFS('CBG Plants'!F:F,D547,'CBG Plants'!L:L,"Yet to start construction")</f>
        <v>1</v>
      </c>
      <c r="J547" t="s">
        <v>3278</v>
      </c>
      <c r="M547" s="72">
        <f t="shared" si="16"/>
        <v>77.28</v>
      </c>
      <c r="N547" s="72">
        <f t="shared" si="17"/>
        <v>77.28</v>
      </c>
      <c r="O547" s="72">
        <v>0</v>
      </c>
      <c r="P547" s="72">
        <v>77.28</v>
      </c>
      <c r="Q547" s="72">
        <v>0</v>
      </c>
      <c r="R547" s="62">
        <f>IFERROR(U547-F547,"")</f>
        <v>-1.5629713999999999</v>
      </c>
      <c r="S547" s="72">
        <f>IFERROR(T547*Assumptions!$C$4,"")</f>
        <v>12.5</v>
      </c>
      <c r="T547" s="72">
        <v>5</v>
      </c>
      <c r="U547" s="62">
        <f>IFERROR(S547*Assumptions!$C$5,"")+IFERROR(V547*Assumptions!$C$8*Assumptions!$C$5,"")</f>
        <v>0.43702859999999999</v>
      </c>
      <c r="V547" s="72">
        <v>6172</v>
      </c>
      <c r="W547" s="72">
        <f>IFERROR(ROUND(T547*(1+Assumptions!$C$7)^5,0),"")</f>
        <v>15</v>
      </c>
      <c r="X547" s="62">
        <f>IFERROR(ROUND(W547*Assumptions!$C$4*Assumptions!$C$6,4),"")+IFERROR(ROUND(Y547*Assumptions!$C$8*Assumptions!$C$6,4),"") - F547</f>
        <v>0.19050000000000011</v>
      </c>
      <c r="Y547" s="62">
        <f>IFERROR(ROUND(V547*(1+Assumptions!$C$7)^5,0),"")</f>
        <v>18835</v>
      </c>
      <c r="Z547" t="s">
        <v>153</v>
      </c>
      <c r="AA547" t="s">
        <v>175</v>
      </c>
      <c r="AB547" s="72">
        <v>302.39999999999998</v>
      </c>
      <c r="AC547" s="72">
        <v>16.5</v>
      </c>
      <c r="AD547">
        <v>0</v>
      </c>
      <c r="AE547" s="99" t="str">
        <f>IF(R547="","",IF(R547&gt;=Control!$D$4,"Y","N"))</f>
        <v>N</v>
      </c>
      <c r="AF547" s="99" t="str">
        <f>IF(S547="","",IF(M547&gt;=Control!$D$5,"Y","N"))</f>
        <v>Y</v>
      </c>
      <c r="AG547" s="99" t="str">
        <f>IF(T547="","",IF(AB547&lt;=Control!$D$10,"Y","N"))</f>
        <v>Y</v>
      </c>
      <c r="AI547" s="110" t="str">
        <f>IF(X547="","",IF(X547&gt;=Control!$D$9,"Y","N"))</f>
        <v>N</v>
      </c>
      <c r="AK547" s="40" t="str">
        <f>IFERROR(INDEX(Assumptions!$D$92:$D$115,MATCH(C547,Assumptions!$B$92:$B$115,0)),"Low")</f>
        <v>Low</v>
      </c>
    </row>
    <row r="548" spans="2:37" x14ac:dyDescent="0.2">
      <c r="B548">
        <v>545</v>
      </c>
      <c r="C548" t="s">
        <v>189</v>
      </c>
      <c r="D548" t="s">
        <v>2413</v>
      </c>
      <c r="E548" s="62">
        <f>SUM(G548:I548)</f>
        <v>0</v>
      </c>
      <c r="F548" s="71">
        <f>SUMIFS('CBG Plants'!N:N,'CBG Plants'!F:F,D548,'CBG Plants'!L:L,"Completed")
+SUMIFS('CBG Plants'!N:N,'CBG Plants'!F:F,D548,'CBG Plants'!L:L,"Functional")+SUMIFS('CBG Plants'!N:N,'CBG Plants'!F:F,D548,'CBG Plants'!L:L,"Under Construction")+SUMIFS('CBG Plants'!N:N,'CBG Plants'!F:F,D548,'CBG Plants'!L:L,"Yet to start construction")</f>
        <v>0</v>
      </c>
      <c r="G548" s="62">
        <f>COUNTIFS('CBG Plants'!F:F,D548,'CBG Plants'!L:L,"Completed")
+COUNTIFS('CBG Plants'!F:F,D548,'CBG Plants'!L:L,"Functional")</f>
        <v>0</v>
      </c>
      <c r="H548" s="62">
        <f>COUNTIFS('CBG Plants'!F:F,D548,'CBG Plants'!L:L,"Under Construction")</f>
        <v>0</v>
      </c>
      <c r="I548" s="62">
        <f>COUNTIFS('CBG Plants'!F:F,D548,'CBG Plants'!L:L,"Yet to start construction")</f>
        <v>0</v>
      </c>
      <c r="J548" t="s">
        <v>3268</v>
      </c>
      <c r="M548" s="72">
        <f t="shared" si="16"/>
        <v>94.92</v>
      </c>
      <c r="N548" s="72">
        <f t="shared" si="17"/>
        <v>94.92</v>
      </c>
      <c r="O548" s="72">
        <v>0</v>
      </c>
      <c r="P548" s="72">
        <v>94.92</v>
      </c>
      <c r="Q548" s="72">
        <v>0</v>
      </c>
      <c r="R548" s="62">
        <f>IFERROR(U548-F548,"")</f>
        <v>1.0428978</v>
      </c>
      <c r="S548" s="72">
        <f>IFERROR(T548*Assumptions!$C$4,"")</f>
        <v>32.5</v>
      </c>
      <c r="T548" s="72">
        <v>13</v>
      </c>
      <c r="U548" s="62">
        <f>IFERROR(S548*Assumptions!$C$5,"")+IFERROR(V548*Assumptions!$C$8*Assumptions!$C$5,"")</f>
        <v>1.0428978</v>
      </c>
      <c r="V548" s="72">
        <v>6756</v>
      </c>
      <c r="W548" s="72">
        <f>IFERROR(ROUND(T548*(1+Assumptions!$C$7)^5,0),"")</f>
        <v>40</v>
      </c>
      <c r="X548" s="62">
        <f>IFERROR(ROUND(W548*Assumptions!$C$4*Assumptions!$C$6,4),"")+IFERROR(ROUND(Y548*Assumptions!$C$8*Assumptions!$C$6,4),"") - F548</f>
        <v>5.3453999999999997</v>
      </c>
      <c r="Y548" s="62">
        <f>IFERROR(ROUND(V548*(1+Assumptions!$C$7)^5,0),"")</f>
        <v>20618</v>
      </c>
      <c r="Z548" t="s">
        <v>153</v>
      </c>
      <c r="AA548" t="s">
        <v>175</v>
      </c>
      <c r="AB548" s="72">
        <v>248.4</v>
      </c>
      <c r="AC548" s="72">
        <v>16.5</v>
      </c>
      <c r="AD548">
        <v>0</v>
      </c>
      <c r="AE548" s="99" t="str">
        <f>IF(R548="","",IF(R548&gt;=Control!$D$4,"Y","N"))</f>
        <v>N</v>
      </c>
      <c r="AF548" s="99" t="str">
        <f>IF(S548="","",IF(M548&gt;=Control!$D$5,"Y","N"))</f>
        <v>Y</v>
      </c>
      <c r="AG548" s="99" t="str">
        <f>IF(T548="","",IF(AB548&lt;=Control!$D$10,"Y","N"))</f>
        <v>Y</v>
      </c>
      <c r="AI548" s="110" t="str">
        <f>IF(X548="","",IF(X548&gt;=Control!$D$9,"Y","N"))</f>
        <v>N</v>
      </c>
      <c r="AK548" s="40" t="str">
        <f>IFERROR(INDEX(Assumptions!$D$92:$D$115,MATCH(C548,Assumptions!$B$92:$B$115,0)),"Low")</f>
        <v>Low</v>
      </c>
    </row>
    <row r="549" spans="2:37" x14ac:dyDescent="0.2">
      <c r="B549">
        <v>546</v>
      </c>
      <c r="C549" t="s">
        <v>189</v>
      </c>
      <c r="D549" t="s">
        <v>2399</v>
      </c>
      <c r="E549" s="62">
        <f>SUM(G549:I549)</f>
        <v>1</v>
      </c>
      <c r="F549" s="71">
        <f>SUMIFS('CBG Plants'!N:N,'CBG Plants'!F:F,D549,'CBG Plants'!L:L,"Completed")
+SUMIFS('CBG Plants'!N:N,'CBG Plants'!F:F,D549,'CBG Plants'!L:L,"Functional")+SUMIFS('CBG Plants'!N:N,'CBG Plants'!F:F,D549,'CBG Plants'!L:L,"Under Construction")+SUMIFS('CBG Plants'!N:N,'CBG Plants'!F:F,D549,'CBG Plants'!L:L,"Yet to start construction")</f>
        <v>12</v>
      </c>
      <c r="G549" s="62">
        <f>COUNTIFS('CBG Plants'!F:F,D549,'CBG Plants'!L:L,"Completed")
+COUNTIFS('CBG Plants'!F:F,D549,'CBG Plants'!L:L,"Functional")</f>
        <v>0</v>
      </c>
      <c r="H549" s="62">
        <f>COUNTIFS('CBG Plants'!F:F,D549,'CBG Plants'!L:L,"Under Construction")</f>
        <v>0</v>
      </c>
      <c r="I549" s="62">
        <f>COUNTIFS('CBG Plants'!F:F,D549,'CBG Plants'!L:L,"Yet to start construction")</f>
        <v>1</v>
      </c>
      <c r="J549" t="s">
        <v>3268</v>
      </c>
      <c r="M549" s="72">
        <f t="shared" si="16"/>
        <v>31.08</v>
      </c>
      <c r="N549" s="72">
        <f t="shared" si="17"/>
        <v>31.08</v>
      </c>
      <c r="O549" s="72">
        <v>0</v>
      </c>
      <c r="P549" s="72">
        <v>31.08</v>
      </c>
      <c r="Q549" s="72">
        <v>0</v>
      </c>
      <c r="R549" s="62">
        <f>IFERROR(U549-F549,"")</f>
        <v>-11.44408305</v>
      </c>
      <c r="S549" s="72">
        <f>IFERROR(T549*Assumptions!$C$4,"")</f>
        <v>15</v>
      </c>
      <c r="T549" s="72">
        <v>6</v>
      </c>
      <c r="U549" s="62">
        <f>IFERROR(S549*Assumptions!$C$5,"")+IFERROR(V549*Assumptions!$C$8*Assumptions!$C$5,"")</f>
        <v>0.55591694999999997</v>
      </c>
      <c r="V549" s="72">
        <v>10539</v>
      </c>
      <c r="W549" s="72">
        <f>IFERROR(ROUND(T549*(1+Assumptions!$C$7)^5,0),"")</f>
        <v>18</v>
      </c>
      <c r="X549" s="62">
        <f>IFERROR(ROUND(W549*Assumptions!$C$4*Assumptions!$C$6,4),"")+IFERROR(ROUND(Y549*Assumptions!$C$8*Assumptions!$C$6,4),"") - F549</f>
        <v>-9.2112999999999996</v>
      </c>
      <c r="Y549" s="62">
        <f>IFERROR(ROUND(V549*(1+Assumptions!$C$7)^5,0),"")</f>
        <v>32162</v>
      </c>
      <c r="Z549" t="s">
        <v>153</v>
      </c>
      <c r="AA549" t="s">
        <v>175</v>
      </c>
      <c r="AB549" s="72">
        <v>5.9</v>
      </c>
      <c r="AC549" s="72">
        <v>16.5</v>
      </c>
      <c r="AD549">
        <v>0</v>
      </c>
      <c r="AE549" s="99" t="str">
        <f>IF(R549="","",IF(R549&gt;=Control!$D$4,"Y","N"))</f>
        <v>N</v>
      </c>
      <c r="AF549" s="99" t="str">
        <f>IF(S549="","",IF(M549&gt;=Control!$D$5,"Y","N"))</f>
        <v>N</v>
      </c>
      <c r="AG549" s="99" t="str">
        <f>IF(T549="","",IF(AB549&lt;=Control!$D$10,"Y","N"))</f>
        <v>Y</v>
      </c>
      <c r="AI549" s="110" t="str">
        <f>IF(X549="","",IF(X549&gt;=Control!$D$9,"Y","N"))</f>
        <v>N</v>
      </c>
      <c r="AK549" s="40" t="str">
        <f>IFERROR(INDEX(Assumptions!$D$92:$D$115,MATCH(C549,Assumptions!$B$92:$B$115,0)),"Low")</f>
        <v>Low</v>
      </c>
    </row>
    <row r="550" spans="2:37" x14ac:dyDescent="0.2">
      <c r="B550">
        <v>547</v>
      </c>
      <c r="C550" t="s">
        <v>189</v>
      </c>
      <c r="D550" t="s">
        <v>2426</v>
      </c>
      <c r="E550" s="62">
        <f>SUM(G550:I550)</f>
        <v>2</v>
      </c>
      <c r="F550" s="71">
        <f>SUMIFS('CBG Plants'!N:N,'CBG Plants'!F:F,D550,'CBG Plants'!L:L,"Completed")
+SUMIFS('CBG Plants'!N:N,'CBG Plants'!F:F,D550,'CBG Plants'!L:L,"Functional")+SUMIFS('CBG Plants'!N:N,'CBG Plants'!F:F,D550,'CBG Plants'!L:L,"Under Construction")+SUMIFS('CBG Plants'!N:N,'CBG Plants'!F:F,D550,'CBG Plants'!L:L,"Yet to start construction")</f>
        <v>13</v>
      </c>
      <c r="G550" s="62">
        <f>COUNTIFS('CBG Plants'!F:F,D550,'CBG Plants'!L:L,"Completed")
+COUNTIFS('CBG Plants'!F:F,D550,'CBG Plants'!L:L,"Functional")</f>
        <v>0</v>
      </c>
      <c r="H550" s="62">
        <f>COUNTIFS('CBG Plants'!F:F,D550,'CBG Plants'!L:L,"Under Construction")</f>
        <v>1</v>
      </c>
      <c r="I550" s="62">
        <f>COUNTIFS('CBG Plants'!F:F,D550,'CBG Plants'!L:L,"Yet to start construction")</f>
        <v>1</v>
      </c>
      <c r="J550" t="s">
        <v>3279</v>
      </c>
      <c r="K550" t="s">
        <v>3280</v>
      </c>
      <c r="M550" s="72">
        <f t="shared" si="16"/>
        <v>290.64000000000004</v>
      </c>
      <c r="N550" s="72">
        <f t="shared" si="17"/>
        <v>290.64000000000004</v>
      </c>
      <c r="O550" s="72">
        <v>0</v>
      </c>
      <c r="P550" s="72">
        <v>288.54000000000002</v>
      </c>
      <c r="Q550" s="72">
        <v>2.1</v>
      </c>
      <c r="R550" s="62">
        <f>IFERROR(U550-F550,"")</f>
        <v>-12.9248995</v>
      </c>
      <c r="S550" s="72">
        <f>IFERROR(T550*Assumptions!$C$4,"")</f>
        <v>2.5</v>
      </c>
      <c r="T550" s="72">
        <v>1</v>
      </c>
      <c r="U550" s="62">
        <f>IFERROR(S550*Assumptions!$C$5,"")+IFERROR(V550*Assumptions!$C$8*Assumptions!$C$5,"")</f>
        <v>7.5100500000000001E-2</v>
      </c>
      <c r="V550" s="72">
        <v>10</v>
      </c>
      <c r="W550" s="72">
        <f>IFERROR(ROUND(T550*(1+Assumptions!$C$7)^5,0),"")</f>
        <v>3</v>
      </c>
      <c r="X550" s="62">
        <f>IFERROR(ROUND(W550*Assumptions!$C$4*Assumptions!$C$6,4),"")+IFERROR(ROUND(Y550*Assumptions!$C$8*Assumptions!$C$6,4),"") - F550</f>
        <v>-12.624499999999999</v>
      </c>
      <c r="Y550" s="62">
        <f>IFERROR(ROUND(V550*(1+Assumptions!$C$7)^5,0),"")</f>
        <v>31</v>
      </c>
      <c r="Z550" t="s">
        <v>153</v>
      </c>
      <c r="AA550" t="s">
        <v>175</v>
      </c>
      <c r="AB550" s="72">
        <v>217.3</v>
      </c>
      <c r="AC550" s="72">
        <v>16.5</v>
      </c>
      <c r="AD550">
        <v>0</v>
      </c>
      <c r="AE550" s="99" t="str">
        <f>IF(R550="","",IF(R550&gt;=Control!$D$4,"Y","N"))</f>
        <v>N</v>
      </c>
      <c r="AF550" s="99" t="str">
        <f>IF(S550="","",IF(M550&gt;=Control!$D$5,"Y","N"))</f>
        <v>Y</v>
      </c>
      <c r="AG550" s="99" t="str">
        <f>IF(T550="","",IF(AB550&lt;=Control!$D$10,"Y","N"))</f>
        <v>Y</v>
      </c>
      <c r="AI550" s="110" t="str">
        <f>IF(X550="","",IF(X550&gt;=Control!$D$9,"Y","N"))</f>
        <v>N</v>
      </c>
      <c r="AK550" s="40" t="str">
        <f>IFERROR(INDEX(Assumptions!$D$92:$D$115,MATCH(C550,Assumptions!$B$92:$B$115,0)),"Low")</f>
        <v>Low</v>
      </c>
    </row>
    <row r="551" spans="2:37" x14ac:dyDescent="0.2">
      <c r="B551">
        <v>548</v>
      </c>
      <c r="C551" t="s">
        <v>189</v>
      </c>
      <c r="D551" t="s">
        <v>2421</v>
      </c>
      <c r="E551" s="62">
        <f>SUM(G551:I551)</f>
        <v>1</v>
      </c>
      <c r="F551" s="71">
        <f>SUMIFS('CBG Plants'!N:N,'CBG Plants'!F:F,D551,'CBG Plants'!L:L,"Completed")
+SUMIFS('CBG Plants'!N:N,'CBG Plants'!F:F,D551,'CBG Plants'!L:L,"Functional")+SUMIFS('CBG Plants'!N:N,'CBG Plants'!F:F,D551,'CBG Plants'!L:L,"Under Construction")+SUMIFS('CBG Plants'!N:N,'CBG Plants'!F:F,D551,'CBG Plants'!L:L,"Yet to start construction")</f>
        <v>10</v>
      </c>
      <c r="G551" s="62">
        <f>COUNTIFS('CBG Plants'!F:F,D551,'CBG Plants'!L:L,"Completed")
+COUNTIFS('CBG Plants'!F:F,D551,'CBG Plants'!L:L,"Functional")</f>
        <v>0</v>
      </c>
      <c r="H551" s="62">
        <f>COUNTIFS('CBG Plants'!F:F,D551,'CBG Plants'!L:L,"Under Construction")</f>
        <v>0</v>
      </c>
      <c r="I551" s="62">
        <f>COUNTIFS('CBG Plants'!F:F,D551,'CBG Plants'!L:L,"Yet to start construction")</f>
        <v>1</v>
      </c>
      <c r="J551" t="s">
        <v>3281</v>
      </c>
      <c r="M551" s="72">
        <f t="shared" si="16"/>
        <v>28.875</v>
      </c>
      <c r="N551" s="72">
        <f t="shared" si="17"/>
        <v>28.875</v>
      </c>
      <c r="O551" s="72">
        <v>0</v>
      </c>
      <c r="P551" s="72">
        <v>27.3</v>
      </c>
      <c r="Q551" s="72">
        <v>1.575</v>
      </c>
      <c r="R551" s="62">
        <f>IFERROR(U551-F551,"")</f>
        <v>-9.9209498499999995</v>
      </c>
      <c r="S551" s="72">
        <f>IFERROR(T551*Assumptions!$C$4,"")</f>
        <v>2.5</v>
      </c>
      <c r="T551" s="72">
        <v>1</v>
      </c>
      <c r="U551" s="62">
        <f>IFERROR(S551*Assumptions!$C$5,"")+IFERROR(V551*Assumptions!$C$8*Assumptions!$C$5,"")</f>
        <v>7.905015E-2</v>
      </c>
      <c r="V551" s="72">
        <v>403</v>
      </c>
      <c r="W551" s="72">
        <f>IFERROR(ROUND(T551*(1+Assumptions!$C$7)^5,0),"")</f>
        <v>3</v>
      </c>
      <c r="X551" s="62">
        <f>IFERROR(ROUND(W551*Assumptions!$C$4*Assumptions!$C$6,4),"")+IFERROR(ROUND(Y551*Assumptions!$C$8*Assumptions!$C$6,4),"") - F551</f>
        <v>-9.6044</v>
      </c>
      <c r="Y551" s="62">
        <f>IFERROR(ROUND(V551*(1+Assumptions!$C$7)^5,0),"")</f>
        <v>1230</v>
      </c>
      <c r="Z551" t="s">
        <v>153</v>
      </c>
      <c r="AA551" t="s">
        <v>175</v>
      </c>
      <c r="AB551" s="72">
        <v>191.3</v>
      </c>
      <c r="AC551" s="72">
        <v>16.5</v>
      </c>
      <c r="AD551">
        <v>0</v>
      </c>
      <c r="AE551" s="99" t="str">
        <f>IF(R551="","",IF(R551&gt;=Control!$D$4,"Y","N"))</f>
        <v>N</v>
      </c>
      <c r="AF551" s="99" t="str">
        <f>IF(S551="","",IF(M551&gt;=Control!$D$5,"Y","N"))</f>
        <v>N</v>
      </c>
      <c r="AG551" s="99" t="str">
        <f>IF(T551="","",IF(AB551&lt;=Control!$D$10,"Y","N"))</f>
        <v>Y</v>
      </c>
      <c r="AI551" s="110" t="str">
        <f>IF(X551="","",IF(X551&gt;=Control!$D$9,"Y","N"))</f>
        <v>N</v>
      </c>
      <c r="AK551" s="40" t="str">
        <f>IFERROR(INDEX(Assumptions!$D$92:$D$115,MATCH(C551,Assumptions!$B$92:$B$115,0)),"Low")</f>
        <v>Low</v>
      </c>
    </row>
    <row r="552" spans="2:37" x14ac:dyDescent="0.2">
      <c r="B552">
        <v>549</v>
      </c>
      <c r="C552" t="s">
        <v>189</v>
      </c>
      <c r="D552" t="s">
        <v>2412</v>
      </c>
      <c r="E552" s="62">
        <f>SUM(G552:I552)</f>
        <v>0</v>
      </c>
      <c r="F552" s="71">
        <f>SUMIFS('CBG Plants'!N:N,'CBG Plants'!F:F,D552,'CBG Plants'!L:L,"Completed")
+SUMIFS('CBG Plants'!N:N,'CBG Plants'!F:F,D552,'CBG Plants'!L:L,"Functional")+SUMIFS('CBG Plants'!N:N,'CBG Plants'!F:F,D552,'CBG Plants'!L:L,"Under Construction")+SUMIFS('CBG Plants'!N:N,'CBG Plants'!F:F,D552,'CBG Plants'!L:L,"Yet to start construction")</f>
        <v>0</v>
      </c>
      <c r="G552" s="62">
        <f>COUNTIFS('CBG Plants'!F:F,D552,'CBG Plants'!L:L,"Completed")
+COUNTIFS('CBG Plants'!F:F,D552,'CBG Plants'!L:L,"Functional")</f>
        <v>0</v>
      </c>
      <c r="H552" s="62">
        <f>COUNTIFS('CBG Plants'!F:F,D552,'CBG Plants'!L:L,"Under Construction")</f>
        <v>0</v>
      </c>
      <c r="I552" s="62">
        <f>COUNTIFS('CBG Plants'!F:F,D552,'CBG Plants'!L:L,"Yet to start construction")</f>
        <v>0</v>
      </c>
      <c r="J552" t="s">
        <v>3282</v>
      </c>
      <c r="M552" s="72">
        <f t="shared" si="16"/>
        <v>109.62</v>
      </c>
      <c r="N552" s="72">
        <f t="shared" si="17"/>
        <v>109.62</v>
      </c>
      <c r="O552" s="72">
        <v>0</v>
      </c>
      <c r="P552" s="72">
        <v>109.62</v>
      </c>
      <c r="Q552" s="72">
        <v>0</v>
      </c>
      <c r="R552" s="62">
        <f>IFERROR(U552-F552,"")</f>
        <v>0.43702859999999999</v>
      </c>
      <c r="S552" s="72">
        <f>IFERROR(T552*Assumptions!$C$4,"")</f>
        <v>12.5</v>
      </c>
      <c r="T552" s="72">
        <v>5</v>
      </c>
      <c r="U552" s="62">
        <f>IFERROR(S552*Assumptions!$C$5,"")+IFERROR(V552*Assumptions!$C$8*Assumptions!$C$5,"")</f>
        <v>0.43702859999999999</v>
      </c>
      <c r="V552" s="72">
        <v>6172</v>
      </c>
      <c r="W552" s="72">
        <f>IFERROR(ROUND(T552*(1+Assumptions!$C$7)^5,0),"")</f>
        <v>15</v>
      </c>
      <c r="X552" s="62">
        <f>IFERROR(ROUND(W552*Assumptions!$C$4*Assumptions!$C$6,4),"")+IFERROR(ROUND(Y552*Assumptions!$C$8*Assumptions!$C$6,4),"") - F552</f>
        <v>2.1905000000000001</v>
      </c>
      <c r="Y552" s="62">
        <f>IFERROR(ROUND(V552*(1+Assumptions!$C$7)^5,0),"")</f>
        <v>18835</v>
      </c>
      <c r="Z552" t="s">
        <v>153</v>
      </c>
      <c r="AA552" t="s">
        <v>175</v>
      </c>
      <c r="AB552" s="72">
        <v>306.39999999999998</v>
      </c>
      <c r="AC552" s="72">
        <v>16.5</v>
      </c>
      <c r="AD552">
        <v>0</v>
      </c>
      <c r="AE552" s="99" t="str">
        <f>IF(R552="","",IF(R552&gt;=Control!$D$4,"Y","N"))</f>
        <v>N</v>
      </c>
      <c r="AF552" s="99" t="str">
        <f>IF(S552="","",IF(M552&gt;=Control!$D$5,"Y","N"))</f>
        <v>Y</v>
      </c>
      <c r="AG552" s="99" t="str">
        <f>IF(T552="","",IF(AB552&lt;=Control!$D$10,"Y","N"))</f>
        <v>Y</v>
      </c>
      <c r="AI552" s="110" t="str">
        <f>IF(X552="","",IF(X552&gt;=Control!$D$9,"Y","N"))</f>
        <v>N</v>
      </c>
      <c r="AK552" s="40" t="str">
        <f>IFERROR(INDEX(Assumptions!$D$92:$D$115,MATCH(C552,Assumptions!$B$92:$B$115,0)),"Low")</f>
        <v>Low</v>
      </c>
    </row>
    <row r="553" spans="2:37" x14ac:dyDescent="0.2">
      <c r="B553">
        <v>550</v>
      </c>
      <c r="C553" t="s">
        <v>189</v>
      </c>
      <c r="D553" t="s">
        <v>2414</v>
      </c>
      <c r="E553" s="62">
        <f>SUM(G553:I553)</f>
        <v>0</v>
      </c>
      <c r="F553" s="71">
        <f>SUMIFS('CBG Plants'!N:N,'CBG Plants'!F:F,D553,'CBG Plants'!L:L,"Completed")
+SUMIFS('CBG Plants'!N:N,'CBG Plants'!F:F,D553,'CBG Plants'!L:L,"Functional")+SUMIFS('CBG Plants'!N:N,'CBG Plants'!F:F,D553,'CBG Plants'!L:L,"Under Construction")+SUMIFS('CBG Plants'!N:N,'CBG Plants'!F:F,D553,'CBG Plants'!L:L,"Yet to start construction")</f>
        <v>0</v>
      </c>
      <c r="G553" s="62">
        <f>COUNTIFS('CBG Plants'!F:F,D553,'CBG Plants'!L:L,"Completed")
+COUNTIFS('CBG Plants'!F:F,D553,'CBG Plants'!L:L,"Functional")</f>
        <v>0</v>
      </c>
      <c r="H553" s="62">
        <f>COUNTIFS('CBG Plants'!F:F,D553,'CBG Plants'!L:L,"Under Construction")</f>
        <v>0</v>
      </c>
      <c r="I553" s="62">
        <f>COUNTIFS('CBG Plants'!F:F,D553,'CBG Plants'!L:L,"Yet to start construction")</f>
        <v>0</v>
      </c>
      <c r="J553" t="s">
        <v>3282</v>
      </c>
      <c r="M553" s="72">
        <f t="shared" si="16"/>
        <v>195.405</v>
      </c>
      <c r="N553" s="72">
        <f t="shared" si="17"/>
        <v>195.405</v>
      </c>
      <c r="O553" s="72">
        <v>0</v>
      </c>
      <c r="P553" s="72">
        <v>192.78</v>
      </c>
      <c r="Q553" s="72">
        <v>2.625</v>
      </c>
      <c r="R553" s="62">
        <f>IFERROR(U553-F553,"")</f>
        <v>1.0428978</v>
      </c>
      <c r="S553" s="72">
        <f>IFERROR(T553*Assumptions!$C$4,"")</f>
        <v>32.5</v>
      </c>
      <c r="T553" s="72">
        <v>13</v>
      </c>
      <c r="U553" s="62">
        <f>IFERROR(S553*Assumptions!$C$5,"")+IFERROR(V553*Assumptions!$C$8*Assumptions!$C$5,"")</f>
        <v>1.0428978</v>
      </c>
      <c r="V553" s="72">
        <v>6756</v>
      </c>
      <c r="W553" s="72">
        <f>IFERROR(ROUND(T553*(1+Assumptions!$C$7)^5,0),"")</f>
        <v>40</v>
      </c>
      <c r="X553" s="62">
        <f>IFERROR(ROUND(W553*Assumptions!$C$4*Assumptions!$C$6,4),"")+IFERROR(ROUND(Y553*Assumptions!$C$8*Assumptions!$C$6,4),"") - F553</f>
        <v>5.3453999999999997</v>
      </c>
      <c r="Y553" s="62">
        <f>IFERROR(ROUND(V553*(1+Assumptions!$C$7)^5,0),"")</f>
        <v>20618</v>
      </c>
      <c r="Z553" t="s">
        <v>153</v>
      </c>
      <c r="AA553" t="s">
        <v>175</v>
      </c>
      <c r="AB553" s="72">
        <v>179</v>
      </c>
      <c r="AC553" s="72">
        <v>16.5</v>
      </c>
      <c r="AD553">
        <v>0</v>
      </c>
      <c r="AE553" s="99" t="str">
        <f>IF(R553="","",IF(R553&gt;=Control!$D$4,"Y","N"))</f>
        <v>N</v>
      </c>
      <c r="AF553" s="99" t="str">
        <f>IF(S553="","",IF(M553&gt;=Control!$D$5,"Y","N"))</f>
        <v>Y</v>
      </c>
      <c r="AG553" s="99" t="str">
        <f>IF(T553="","",IF(AB553&lt;=Control!$D$10,"Y","N"))</f>
        <v>Y</v>
      </c>
      <c r="AI553" s="110" t="str">
        <f>IF(X553="","",IF(X553&gt;=Control!$D$9,"Y","N"))</f>
        <v>N</v>
      </c>
      <c r="AK553" s="40" t="str">
        <f>IFERROR(INDEX(Assumptions!$D$92:$D$115,MATCH(C553,Assumptions!$B$92:$B$115,0)),"Low")</f>
        <v>Low</v>
      </c>
    </row>
    <row r="554" spans="2:37" x14ac:dyDescent="0.2">
      <c r="B554">
        <v>551</v>
      </c>
      <c r="C554" t="s">
        <v>189</v>
      </c>
      <c r="D554" t="s">
        <v>2429</v>
      </c>
      <c r="E554" s="62">
        <f>SUM(G554:I554)</f>
        <v>6</v>
      </c>
      <c r="F554" s="71">
        <f>SUMIFS('CBG Plants'!N:N,'CBG Plants'!F:F,D554,'CBG Plants'!L:L,"Completed")
+SUMIFS('CBG Plants'!N:N,'CBG Plants'!F:F,D554,'CBG Plants'!L:L,"Functional")+SUMIFS('CBG Plants'!N:N,'CBG Plants'!F:F,D554,'CBG Plants'!L:L,"Under Construction")+SUMIFS('CBG Plants'!N:N,'CBG Plants'!F:F,D554,'CBG Plants'!L:L,"Yet to start construction")</f>
        <v>19</v>
      </c>
      <c r="G554" s="62">
        <f>COUNTIFS('CBG Plants'!F:F,D554,'CBG Plants'!L:L,"Completed")
+COUNTIFS('CBG Plants'!F:F,D554,'CBG Plants'!L:L,"Functional")</f>
        <v>0</v>
      </c>
      <c r="H554" s="62">
        <f>COUNTIFS('CBG Plants'!F:F,D554,'CBG Plants'!L:L,"Under Construction")</f>
        <v>1</v>
      </c>
      <c r="I554" s="62">
        <f>COUNTIFS('CBG Plants'!F:F,D554,'CBG Plants'!L:L,"Yet to start construction")</f>
        <v>5</v>
      </c>
      <c r="J554" t="s">
        <v>3283</v>
      </c>
      <c r="K554" t="s">
        <v>3284</v>
      </c>
      <c r="L554" t="s">
        <v>3285</v>
      </c>
      <c r="M554" s="72">
        <f t="shared" si="16"/>
        <v>98.7</v>
      </c>
      <c r="N554" s="72">
        <f t="shared" si="17"/>
        <v>98.7</v>
      </c>
      <c r="O554" s="72">
        <v>0</v>
      </c>
      <c r="P554" s="72">
        <v>98.7</v>
      </c>
      <c r="Q554" s="72">
        <v>0</v>
      </c>
      <c r="R554" s="62">
        <f>IFERROR(U554-F554,"")</f>
        <v>-16.42704445</v>
      </c>
      <c r="S554" s="72">
        <f>IFERROR(T554*Assumptions!$C$4,"")</f>
        <v>60</v>
      </c>
      <c r="T554" s="72">
        <v>24</v>
      </c>
      <c r="U554" s="62">
        <f>IFERROR(S554*Assumptions!$C$5,"")+IFERROR(V554*Assumptions!$C$8*Assumptions!$C$5,"")</f>
        <v>2.5729555499999996</v>
      </c>
      <c r="V554" s="72">
        <v>76911</v>
      </c>
      <c r="W554" s="72">
        <f>IFERROR(ROUND(T554*(1+Assumptions!$C$7)^5,0),"")</f>
        <v>73</v>
      </c>
      <c r="X554" s="62">
        <f>IFERROR(ROUND(W554*Assumptions!$C$4*Assumptions!$C$6,4),"")+IFERROR(ROUND(Y554*Assumptions!$C$8*Assumptions!$C$6,4),"") - F554</f>
        <v>-5.9435000000000002</v>
      </c>
      <c r="Y554" s="62">
        <f>IFERROR(ROUND(V554*(1+Assumptions!$C$7)^5,0),"")</f>
        <v>234714</v>
      </c>
      <c r="Z554" t="s">
        <v>153</v>
      </c>
      <c r="AA554" t="s">
        <v>175</v>
      </c>
      <c r="AB554" s="72">
        <v>250.6</v>
      </c>
      <c r="AC554" s="72">
        <v>16.5</v>
      </c>
      <c r="AD554">
        <v>0</v>
      </c>
      <c r="AE554" s="99" t="str">
        <f>IF(R554="","",IF(R554&gt;=Control!$D$4,"Y","N"))</f>
        <v>N</v>
      </c>
      <c r="AF554" s="99" t="str">
        <f>IF(S554="","",IF(M554&gt;=Control!$D$5,"Y","N"))</f>
        <v>Y</v>
      </c>
      <c r="AG554" s="99" t="str">
        <f>IF(T554="","",IF(AB554&lt;=Control!$D$10,"Y","N"))</f>
        <v>Y</v>
      </c>
      <c r="AI554" s="110" t="str">
        <f>IF(X554="","",IF(X554&gt;=Control!$D$9,"Y","N"))</f>
        <v>N</v>
      </c>
      <c r="AK554" s="40" t="str">
        <f>IFERROR(INDEX(Assumptions!$D$92:$D$115,MATCH(C554,Assumptions!$B$92:$B$115,0)),"Low")</f>
        <v>Low</v>
      </c>
    </row>
    <row r="555" spans="2:37" x14ac:dyDescent="0.2">
      <c r="B555">
        <v>552</v>
      </c>
      <c r="C555" t="s">
        <v>189</v>
      </c>
      <c r="D555" t="s">
        <v>2415</v>
      </c>
      <c r="E555" s="62">
        <f>SUM(G555:I555)</f>
        <v>0</v>
      </c>
      <c r="F555" s="71">
        <f>SUMIFS('CBG Plants'!N:N,'CBG Plants'!F:F,D555,'CBG Plants'!L:L,"Completed")
+SUMIFS('CBG Plants'!N:N,'CBG Plants'!F:F,D555,'CBG Plants'!L:L,"Functional")+SUMIFS('CBG Plants'!N:N,'CBG Plants'!F:F,D555,'CBG Plants'!L:L,"Under Construction")+SUMIFS('CBG Plants'!N:N,'CBG Plants'!F:F,D555,'CBG Plants'!L:L,"Yet to start construction")</f>
        <v>0</v>
      </c>
      <c r="G555" s="62">
        <f>COUNTIFS('CBG Plants'!F:F,D555,'CBG Plants'!L:L,"Completed")
+COUNTIFS('CBG Plants'!F:F,D555,'CBG Plants'!L:L,"Functional")</f>
        <v>0</v>
      </c>
      <c r="H555" s="62">
        <f>COUNTIFS('CBG Plants'!F:F,D555,'CBG Plants'!L:L,"Under Construction")</f>
        <v>0</v>
      </c>
      <c r="I555" s="62">
        <f>COUNTIFS('CBG Plants'!F:F,D555,'CBG Plants'!L:L,"Yet to start construction")</f>
        <v>0</v>
      </c>
      <c r="M555" s="72">
        <f t="shared" si="16"/>
        <v>162.96</v>
      </c>
      <c r="N555" s="72">
        <f t="shared" si="17"/>
        <v>162.96</v>
      </c>
      <c r="O555" s="72">
        <v>0</v>
      </c>
      <c r="P555" s="72">
        <v>146.16</v>
      </c>
      <c r="Q555" s="72">
        <v>16.8</v>
      </c>
      <c r="R555" s="62">
        <f>IFERROR(U555-F555,"")</f>
        <v>7.4999999999999997E-2</v>
      </c>
      <c r="S555" s="72">
        <f>IFERROR(T555*Assumptions!$C$4,"")</f>
        <v>2.5</v>
      </c>
      <c r="T555" s="72">
        <v>1</v>
      </c>
      <c r="U555" s="62">
        <f>IFERROR(S555*Assumptions!$C$5,"")+IFERROR(V555*Assumptions!$C$8*Assumptions!$C$5,"")</f>
        <v>7.4999999999999997E-2</v>
      </c>
      <c r="V555" s="72">
        <v>0</v>
      </c>
      <c r="W555" s="72">
        <f>IFERROR(ROUND(T555*(1+Assumptions!$C$7)^5,0),"")</f>
        <v>3</v>
      </c>
      <c r="X555" s="62">
        <f>IFERROR(ROUND(W555*Assumptions!$C$4*Assumptions!$C$6,4),"")+IFERROR(ROUND(Y555*Assumptions!$C$8*Assumptions!$C$6,4),"") - F555</f>
        <v>0.375</v>
      </c>
      <c r="Y555" s="62">
        <f>IFERROR(ROUND(V555*(1+Assumptions!$C$7)^5,0),"")</f>
        <v>0</v>
      </c>
      <c r="Z555" t="s">
        <v>153</v>
      </c>
      <c r="AA555" t="s">
        <v>175</v>
      </c>
      <c r="AB555" s="72">
        <v>293.10000000000002</v>
      </c>
      <c r="AC555" s="72">
        <v>16.5</v>
      </c>
      <c r="AD555">
        <v>0</v>
      </c>
      <c r="AE555" s="99" t="str">
        <f>IF(R555="","",IF(R555&gt;=Control!$D$4,"Y","N"))</f>
        <v>N</v>
      </c>
      <c r="AF555" s="99" t="str">
        <f>IF(S555="","",IF(M555&gt;=Control!$D$5,"Y","N"))</f>
        <v>Y</v>
      </c>
      <c r="AG555" s="99" t="str">
        <f>IF(T555="","",IF(AB555&lt;=Control!$D$10,"Y","N"))</f>
        <v>Y</v>
      </c>
      <c r="AI555" s="110" t="str">
        <f>IF(X555="","",IF(X555&gt;=Control!$D$9,"Y","N"))</f>
        <v>N</v>
      </c>
      <c r="AK555" s="40" t="str">
        <f>IFERROR(INDEX(Assumptions!$D$92:$D$115,MATCH(C555,Assumptions!$B$92:$B$115,0)),"Low")</f>
        <v>Low</v>
      </c>
    </row>
    <row r="556" spans="2:37" x14ac:dyDescent="0.2">
      <c r="B556">
        <v>553</v>
      </c>
      <c r="C556" t="s">
        <v>189</v>
      </c>
      <c r="D556" t="s">
        <v>2417</v>
      </c>
      <c r="E556" s="62">
        <f>SUM(G556:I556)</f>
        <v>0</v>
      </c>
      <c r="F556" s="71">
        <f>SUMIFS('CBG Plants'!N:N,'CBG Plants'!F:F,D556,'CBG Plants'!L:L,"Completed")
+SUMIFS('CBG Plants'!N:N,'CBG Plants'!F:F,D556,'CBG Plants'!L:L,"Functional")+SUMIFS('CBG Plants'!N:N,'CBG Plants'!F:F,D556,'CBG Plants'!L:L,"Under Construction")+SUMIFS('CBG Plants'!N:N,'CBG Plants'!F:F,D556,'CBG Plants'!L:L,"Yet to start construction")</f>
        <v>0</v>
      </c>
      <c r="G556" s="62">
        <f>COUNTIFS('CBG Plants'!F:F,D556,'CBG Plants'!L:L,"Completed")
+COUNTIFS('CBG Plants'!F:F,D556,'CBG Plants'!L:L,"Functional")</f>
        <v>0</v>
      </c>
      <c r="H556" s="62">
        <f>COUNTIFS('CBG Plants'!F:F,D556,'CBG Plants'!L:L,"Under Construction")</f>
        <v>0</v>
      </c>
      <c r="I556" s="62">
        <f>COUNTIFS('CBG Plants'!F:F,D556,'CBG Plants'!L:L,"Yet to start construction")</f>
        <v>0</v>
      </c>
      <c r="J556" t="s">
        <v>3269</v>
      </c>
      <c r="M556" s="72">
        <f t="shared" si="16"/>
        <v>104.265</v>
      </c>
      <c r="N556" s="72">
        <f t="shared" si="17"/>
        <v>104.265</v>
      </c>
      <c r="O556" s="72">
        <v>0</v>
      </c>
      <c r="P556" s="72">
        <v>103.74</v>
      </c>
      <c r="Q556" s="72">
        <v>0.52500000000000002</v>
      </c>
      <c r="R556" s="62">
        <f>IFERROR(U556-F556,"")</f>
        <v>7.4999999999999997E-2</v>
      </c>
      <c r="S556" s="72">
        <f>IFERROR(T556*Assumptions!$C$4,"")</f>
        <v>2.5</v>
      </c>
      <c r="T556" s="72">
        <v>1</v>
      </c>
      <c r="U556" s="62">
        <f>IFERROR(S556*Assumptions!$C$5,"")+IFERROR(V556*Assumptions!$C$8*Assumptions!$C$5,"")</f>
        <v>7.4999999999999997E-2</v>
      </c>
      <c r="V556" s="72">
        <v>0</v>
      </c>
      <c r="W556" s="72">
        <f>IFERROR(ROUND(T556*(1+Assumptions!$C$7)^5,0),"")</f>
        <v>3</v>
      </c>
      <c r="X556" s="62">
        <f>IFERROR(ROUND(W556*Assumptions!$C$4*Assumptions!$C$6,4),"")+IFERROR(ROUND(Y556*Assumptions!$C$8*Assumptions!$C$6,4),"") - F556</f>
        <v>0.375</v>
      </c>
      <c r="Y556" s="62">
        <f>IFERROR(ROUND(V556*(1+Assumptions!$C$7)^5,0),"")</f>
        <v>0</v>
      </c>
      <c r="Z556" t="s">
        <v>153</v>
      </c>
      <c r="AA556" t="s">
        <v>175</v>
      </c>
      <c r="AB556" s="72">
        <v>333.1</v>
      </c>
      <c r="AC556" s="72">
        <v>16.5</v>
      </c>
      <c r="AD556">
        <v>0</v>
      </c>
      <c r="AE556" s="99" t="str">
        <f>IF(R556="","",IF(R556&gt;=Control!$D$4,"Y","N"))</f>
        <v>N</v>
      </c>
      <c r="AF556" s="99" t="str">
        <f>IF(S556="","",IF(M556&gt;=Control!$D$5,"Y","N"))</f>
        <v>Y</v>
      </c>
      <c r="AG556" s="99" t="str">
        <f>IF(T556="","",IF(AB556&lt;=Control!$D$10,"Y","N"))</f>
        <v>Y</v>
      </c>
      <c r="AI556" s="110" t="str">
        <f>IF(X556="","",IF(X556&gt;=Control!$D$9,"Y","N"))</f>
        <v>N</v>
      </c>
      <c r="AK556" s="40" t="str">
        <f>IFERROR(INDEX(Assumptions!$D$92:$D$115,MATCH(C556,Assumptions!$B$92:$B$115,0)),"Low")</f>
        <v>Low</v>
      </c>
    </row>
    <row r="557" spans="2:37" x14ac:dyDescent="0.2">
      <c r="B557">
        <v>554</v>
      </c>
      <c r="C557" t="s">
        <v>189</v>
      </c>
      <c r="D557" t="s">
        <v>2403</v>
      </c>
      <c r="E557" s="62">
        <f>SUM(G557:I557)</f>
        <v>0</v>
      </c>
      <c r="F557" s="71">
        <f>SUMIFS('CBG Plants'!N:N,'CBG Plants'!F:F,D557,'CBG Plants'!L:L,"Completed")
+SUMIFS('CBG Plants'!N:N,'CBG Plants'!F:F,D557,'CBG Plants'!L:L,"Functional")+SUMIFS('CBG Plants'!N:N,'CBG Plants'!F:F,D557,'CBG Plants'!L:L,"Under Construction")+SUMIFS('CBG Plants'!N:N,'CBG Plants'!F:F,D557,'CBG Plants'!L:L,"Yet to start construction")</f>
        <v>0</v>
      </c>
      <c r="G557" s="62">
        <f>COUNTIFS('CBG Plants'!F:F,D557,'CBG Plants'!L:L,"Completed")
+COUNTIFS('CBG Plants'!F:F,D557,'CBG Plants'!L:L,"Functional")</f>
        <v>0</v>
      </c>
      <c r="H557" s="62">
        <f>COUNTIFS('CBG Plants'!F:F,D557,'CBG Plants'!L:L,"Under Construction")</f>
        <v>0</v>
      </c>
      <c r="I557" s="62">
        <f>COUNTIFS('CBG Plants'!F:F,D557,'CBG Plants'!L:L,"Yet to start construction")</f>
        <v>0</v>
      </c>
      <c r="M557" s="72">
        <f t="shared" si="16"/>
        <v>318.99</v>
      </c>
      <c r="N557" s="72">
        <f t="shared" si="17"/>
        <v>318.99</v>
      </c>
      <c r="O557" s="72">
        <v>0</v>
      </c>
      <c r="P557" s="72">
        <v>317.94</v>
      </c>
      <c r="Q557" s="72">
        <v>1.05</v>
      </c>
      <c r="R557" s="62">
        <f>IFERROR(U557-F557,"")</f>
        <v>0.30487425000000001</v>
      </c>
      <c r="S557" s="72">
        <f>IFERROR(T557*Assumptions!$C$4,"")</f>
        <v>10</v>
      </c>
      <c r="T557" s="72">
        <v>4</v>
      </c>
      <c r="U557" s="62">
        <f>IFERROR(S557*Assumptions!$C$5,"")+IFERROR(V557*Assumptions!$C$8*Assumptions!$C$5,"")</f>
        <v>0.30487425000000001</v>
      </c>
      <c r="V557" s="72">
        <v>485</v>
      </c>
      <c r="W557" s="72">
        <f>IFERROR(ROUND(T557*(1+Assumptions!$C$7)^5,0),"")</f>
        <v>12</v>
      </c>
      <c r="X557" s="62">
        <f>IFERROR(ROUND(W557*Assumptions!$C$4*Assumptions!$C$6,4),"")+IFERROR(ROUND(Y557*Assumptions!$C$8*Assumptions!$C$6,4),"") - F557</f>
        <v>1.5247999999999999</v>
      </c>
      <c r="Y557" s="62">
        <f>IFERROR(ROUND(V557*(1+Assumptions!$C$7)^5,0),"")</f>
        <v>1480</v>
      </c>
      <c r="Z557" t="s">
        <v>153</v>
      </c>
      <c r="AA557" t="s">
        <v>175</v>
      </c>
      <c r="AB557" s="72">
        <v>248.3</v>
      </c>
      <c r="AC557" s="72">
        <v>16.5</v>
      </c>
      <c r="AD557">
        <v>0</v>
      </c>
      <c r="AE557" s="99" t="str">
        <f>IF(R557="","",IF(R557&gt;=Control!$D$4,"Y","N"))</f>
        <v>N</v>
      </c>
      <c r="AF557" s="99" t="str">
        <f>IF(S557="","",IF(M557&gt;=Control!$D$5,"Y","N"))</f>
        <v>Y</v>
      </c>
      <c r="AG557" s="99" t="str">
        <f>IF(T557="","",IF(AB557&lt;=Control!$D$10,"Y","N"))</f>
        <v>Y</v>
      </c>
      <c r="AI557" s="110" t="str">
        <f>IF(X557="","",IF(X557&gt;=Control!$D$9,"Y","N"))</f>
        <v>N</v>
      </c>
      <c r="AK557" s="40" t="str">
        <f>IFERROR(INDEX(Assumptions!$D$92:$D$115,MATCH(C557,Assumptions!$B$92:$B$115,0)),"Low")</f>
        <v>Low</v>
      </c>
    </row>
    <row r="558" spans="2:37" x14ac:dyDescent="0.2">
      <c r="B558">
        <v>555</v>
      </c>
      <c r="C558" t="s">
        <v>189</v>
      </c>
      <c r="D558" t="s">
        <v>2418</v>
      </c>
      <c r="E558" s="62">
        <f>SUM(G558:I558)</f>
        <v>0</v>
      </c>
      <c r="F558" s="71">
        <f>SUMIFS('CBG Plants'!N:N,'CBG Plants'!F:F,D558,'CBG Plants'!L:L,"Completed")
+SUMIFS('CBG Plants'!N:N,'CBG Plants'!F:F,D558,'CBG Plants'!L:L,"Functional")+SUMIFS('CBG Plants'!N:N,'CBG Plants'!F:F,D558,'CBG Plants'!L:L,"Under Construction")+SUMIFS('CBG Plants'!N:N,'CBG Plants'!F:F,D558,'CBG Plants'!L:L,"Yet to start construction")</f>
        <v>0</v>
      </c>
      <c r="G558" s="62">
        <f>COUNTIFS('CBG Plants'!F:F,D558,'CBG Plants'!L:L,"Completed")
+COUNTIFS('CBG Plants'!F:F,D558,'CBG Plants'!L:L,"Functional")</f>
        <v>0</v>
      </c>
      <c r="H558" s="62">
        <f>COUNTIFS('CBG Plants'!F:F,D558,'CBG Plants'!L:L,"Under Construction")</f>
        <v>0</v>
      </c>
      <c r="I558" s="62">
        <f>COUNTIFS('CBG Plants'!F:F,D558,'CBG Plants'!L:L,"Yet to start construction")</f>
        <v>0</v>
      </c>
      <c r="J558" t="s">
        <v>3269</v>
      </c>
      <c r="M558" s="72">
        <f t="shared" si="16"/>
        <v>178.815</v>
      </c>
      <c r="N558" s="72">
        <f t="shared" si="17"/>
        <v>178.815</v>
      </c>
      <c r="O558" s="72">
        <v>0</v>
      </c>
      <c r="P558" s="72">
        <v>99.54</v>
      </c>
      <c r="Q558" s="72">
        <v>79.275000000000006</v>
      </c>
      <c r="R558" s="62">
        <f>IFERROR(U558-F558,"")</f>
        <v>7.4999999999999997E-2</v>
      </c>
      <c r="S558" s="72">
        <f>IFERROR(T558*Assumptions!$C$4,"")</f>
        <v>2.5</v>
      </c>
      <c r="T558" s="72">
        <v>1</v>
      </c>
      <c r="U558" s="62">
        <f>IFERROR(S558*Assumptions!$C$5,"")+IFERROR(V558*Assumptions!$C$8*Assumptions!$C$5,"")</f>
        <v>7.4999999999999997E-2</v>
      </c>
      <c r="V558" s="72">
        <v>0</v>
      </c>
      <c r="W558" s="72">
        <f>IFERROR(ROUND(T558*(1+Assumptions!$C$7)^5,0),"")</f>
        <v>3</v>
      </c>
      <c r="X558" s="62">
        <f>IFERROR(ROUND(W558*Assumptions!$C$4*Assumptions!$C$6,4),"")+IFERROR(ROUND(Y558*Assumptions!$C$8*Assumptions!$C$6,4),"") - F558</f>
        <v>0.375</v>
      </c>
      <c r="Y558" s="62">
        <f>IFERROR(ROUND(V558*(1+Assumptions!$C$7)^5,0),"")</f>
        <v>0</v>
      </c>
      <c r="Z558" t="s">
        <v>153</v>
      </c>
      <c r="AA558" t="s">
        <v>175</v>
      </c>
      <c r="AB558" s="72">
        <v>199.5</v>
      </c>
      <c r="AC558" s="72">
        <v>16.5</v>
      </c>
      <c r="AD558">
        <v>0</v>
      </c>
      <c r="AE558" s="99" t="str">
        <f>IF(R558="","",IF(R558&gt;=Control!$D$4,"Y","N"))</f>
        <v>N</v>
      </c>
      <c r="AF558" s="99" t="str">
        <f>IF(S558="","",IF(M558&gt;=Control!$D$5,"Y","N"))</f>
        <v>Y</v>
      </c>
      <c r="AG558" s="99" t="str">
        <f>IF(T558="","",IF(AB558&lt;=Control!$D$10,"Y","N"))</f>
        <v>Y</v>
      </c>
      <c r="AI558" s="110" t="str">
        <f>IF(X558="","",IF(X558&gt;=Control!$D$9,"Y","N"))</f>
        <v>N</v>
      </c>
      <c r="AK558" s="40" t="str">
        <f>IFERROR(INDEX(Assumptions!$D$92:$D$115,MATCH(C558,Assumptions!$B$92:$B$115,0)),"Low")</f>
        <v>Low</v>
      </c>
    </row>
    <row r="559" spans="2:37" x14ac:dyDescent="0.2">
      <c r="B559">
        <v>556</v>
      </c>
      <c r="C559" t="s">
        <v>189</v>
      </c>
      <c r="D559" t="s">
        <v>2409</v>
      </c>
      <c r="E559" s="62">
        <f>SUM(G559:I559)</f>
        <v>0</v>
      </c>
      <c r="F559" s="71">
        <f>SUMIFS('CBG Plants'!N:N,'CBG Plants'!F:F,D559,'CBG Plants'!L:L,"Completed")
+SUMIFS('CBG Plants'!N:N,'CBG Plants'!F:F,D559,'CBG Plants'!L:L,"Functional")+SUMIFS('CBG Plants'!N:N,'CBG Plants'!F:F,D559,'CBG Plants'!L:L,"Under Construction")+SUMIFS('CBG Plants'!N:N,'CBG Plants'!F:F,D559,'CBG Plants'!L:L,"Yet to start construction")</f>
        <v>0</v>
      </c>
      <c r="G559" s="62">
        <f>COUNTIFS('CBG Plants'!F:F,D559,'CBG Plants'!L:L,"Completed")
+COUNTIFS('CBG Plants'!F:F,D559,'CBG Plants'!L:L,"Functional")</f>
        <v>0</v>
      </c>
      <c r="H559" s="62">
        <f>COUNTIFS('CBG Plants'!F:F,D559,'CBG Plants'!L:L,"Under Construction")</f>
        <v>0</v>
      </c>
      <c r="I559" s="62">
        <f>COUNTIFS('CBG Plants'!F:F,D559,'CBG Plants'!L:L,"Yet to start construction")</f>
        <v>0</v>
      </c>
      <c r="J559" t="s">
        <v>3268</v>
      </c>
      <c r="K559" t="s">
        <v>3270</v>
      </c>
      <c r="M559" s="72">
        <f t="shared" si="16"/>
        <v>82.53</v>
      </c>
      <c r="N559" s="72">
        <f t="shared" si="17"/>
        <v>82.53</v>
      </c>
      <c r="O559" s="72">
        <v>0</v>
      </c>
      <c r="P559" s="72">
        <v>81.48</v>
      </c>
      <c r="Q559" s="72">
        <v>1.05</v>
      </c>
      <c r="R559" s="62">
        <f>IFERROR(U559-F559,"")</f>
        <v>0.32826060000000001</v>
      </c>
      <c r="S559" s="72">
        <f>IFERROR(T559*Assumptions!$C$4,"")</f>
        <v>10</v>
      </c>
      <c r="T559" s="72">
        <v>4</v>
      </c>
      <c r="U559" s="62">
        <f>IFERROR(S559*Assumptions!$C$5,"")+IFERROR(V559*Assumptions!$C$8*Assumptions!$C$5,"")</f>
        <v>0.32826060000000001</v>
      </c>
      <c r="V559" s="72">
        <v>2812</v>
      </c>
      <c r="W559" s="72">
        <f>IFERROR(ROUND(T559*(1+Assumptions!$C$7)^5,0),"")</f>
        <v>12</v>
      </c>
      <c r="X559" s="62">
        <f>IFERROR(ROUND(W559*Assumptions!$C$4*Assumptions!$C$6,4),"")+IFERROR(ROUND(Y559*Assumptions!$C$8*Assumptions!$C$6,4),"") - F559</f>
        <v>1.6436999999999999</v>
      </c>
      <c r="Y559" s="62">
        <f>IFERROR(ROUND(V559*(1+Assumptions!$C$7)^5,0),"")</f>
        <v>8582</v>
      </c>
      <c r="Z559" t="s">
        <v>153</v>
      </c>
      <c r="AA559" t="s">
        <v>175</v>
      </c>
      <c r="AB559" s="72">
        <v>209.1</v>
      </c>
      <c r="AC559" s="72">
        <v>16.5</v>
      </c>
      <c r="AD559">
        <v>0</v>
      </c>
      <c r="AE559" s="99" t="str">
        <f>IF(R559="","",IF(R559&gt;=Control!$D$4,"Y","N"))</f>
        <v>N</v>
      </c>
      <c r="AF559" s="99" t="str">
        <f>IF(S559="","",IF(M559&gt;=Control!$D$5,"Y","N"))</f>
        <v>Y</v>
      </c>
      <c r="AG559" s="99" t="str">
        <f>IF(T559="","",IF(AB559&lt;=Control!$D$10,"Y","N"))</f>
        <v>Y</v>
      </c>
      <c r="AI559" s="110" t="str">
        <f>IF(X559="","",IF(X559&gt;=Control!$D$9,"Y","N"))</f>
        <v>N</v>
      </c>
      <c r="AK559" s="40" t="str">
        <f>IFERROR(INDEX(Assumptions!$D$92:$D$115,MATCH(C559,Assumptions!$B$92:$B$115,0)),"Low")</f>
        <v>Low</v>
      </c>
    </row>
    <row r="560" spans="2:37" x14ac:dyDescent="0.2">
      <c r="B560">
        <v>557</v>
      </c>
      <c r="C560" t="s">
        <v>189</v>
      </c>
      <c r="D560" t="s">
        <v>2428</v>
      </c>
      <c r="E560" s="62">
        <f>SUM(G560:I560)</f>
        <v>0</v>
      </c>
      <c r="F560" s="71">
        <f>SUMIFS('CBG Plants'!N:N,'CBG Plants'!F:F,D560,'CBG Plants'!L:L,"Completed")
+SUMIFS('CBG Plants'!N:N,'CBG Plants'!F:F,D560,'CBG Plants'!L:L,"Functional")+SUMIFS('CBG Plants'!N:N,'CBG Plants'!F:F,D560,'CBG Plants'!L:L,"Under Construction")+SUMIFS('CBG Plants'!N:N,'CBG Plants'!F:F,D560,'CBG Plants'!L:L,"Yet to start construction")</f>
        <v>0</v>
      </c>
      <c r="G560" s="62">
        <f>COUNTIFS('CBG Plants'!F:F,D560,'CBG Plants'!L:L,"Completed")
+COUNTIFS('CBG Plants'!F:F,D560,'CBG Plants'!L:L,"Functional")</f>
        <v>0</v>
      </c>
      <c r="H560" s="62">
        <f>COUNTIFS('CBG Plants'!F:F,D560,'CBG Plants'!L:L,"Under Construction")</f>
        <v>0</v>
      </c>
      <c r="I560" s="62">
        <f>COUNTIFS('CBG Plants'!F:F,D560,'CBG Plants'!L:L,"Yet to start construction")</f>
        <v>0</v>
      </c>
      <c r="M560" s="72">
        <f t="shared" si="16"/>
        <v>61.635000000000005</v>
      </c>
      <c r="N560" s="72">
        <f t="shared" si="17"/>
        <v>61.635000000000005</v>
      </c>
      <c r="O560" s="72">
        <v>0</v>
      </c>
      <c r="P560" s="72">
        <v>60.06</v>
      </c>
      <c r="Q560" s="72">
        <v>1.575</v>
      </c>
      <c r="R560" s="62">
        <f>IFERROR(U560-F560,"")</f>
        <v>7.5100500000000001E-2</v>
      </c>
      <c r="S560" s="72">
        <f>IFERROR(T560*Assumptions!$C$4,"")</f>
        <v>2.5</v>
      </c>
      <c r="T560" s="72">
        <v>1</v>
      </c>
      <c r="U560" s="62">
        <f>IFERROR(S560*Assumptions!$C$5,"")+IFERROR(V560*Assumptions!$C$8*Assumptions!$C$5,"")</f>
        <v>7.5100500000000001E-2</v>
      </c>
      <c r="V560" s="72">
        <v>10</v>
      </c>
      <c r="W560" s="72">
        <f>IFERROR(ROUND(T560*(1+Assumptions!$C$7)^5,0),"")</f>
        <v>3</v>
      </c>
      <c r="X560" s="62">
        <f>IFERROR(ROUND(W560*Assumptions!$C$4*Assumptions!$C$6,4),"")+IFERROR(ROUND(Y560*Assumptions!$C$8*Assumptions!$C$6,4),"") - F560</f>
        <v>0.3755</v>
      </c>
      <c r="Y560" s="62">
        <f>IFERROR(ROUND(V560*(1+Assumptions!$C$7)^5,0),"")</f>
        <v>31</v>
      </c>
      <c r="Z560" t="s">
        <v>153</v>
      </c>
      <c r="AA560" t="s">
        <v>175</v>
      </c>
      <c r="AB560" s="72">
        <v>131.4</v>
      </c>
      <c r="AC560" s="72">
        <v>16.5</v>
      </c>
      <c r="AD560">
        <v>0</v>
      </c>
      <c r="AE560" s="99" t="str">
        <f>IF(R560="","",IF(R560&gt;=Control!$D$4,"Y","N"))</f>
        <v>N</v>
      </c>
      <c r="AF560" s="99" t="str">
        <f>IF(S560="","",IF(M560&gt;=Control!$D$5,"Y","N"))</f>
        <v>Y</v>
      </c>
      <c r="AG560" s="99" t="str">
        <f>IF(T560="","",IF(AB560&lt;=Control!$D$10,"Y","N"))</f>
        <v>Y</v>
      </c>
      <c r="AI560" s="110" t="str">
        <f>IF(X560="","",IF(X560&gt;=Control!$D$9,"Y","N"))</f>
        <v>N</v>
      </c>
      <c r="AK560" s="40" t="str">
        <f>IFERROR(INDEX(Assumptions!$D$92:$D$115,MATCH(C560,Assumptions!$B$92:$B$115,0)),"Low")</f>
        <v>Low</v>
      </c>
    </row>
    <row r="561" spans="2:37" x14ac:dyDescent="0.2">
      <c r="B561">
        <v>558</v>
      </c>
      <c r="C561" t="s">
        <v>189</v>
      </c>
      <c r="D561" t="s">
        <v>2410</v>
      </c>
      <c r="E561" s="62">
        <f>SUM(G561:I561)</f>
        <v>1</v>
      </c>
      <c r="F561" s="71">
        <f>SUMIFS('CBG Plants'!N:N,'CBG Plants'!F:F,D561,'CBG Plants'!L:L,"Completed")
+SUMIFS('CBG Plants'!N:N,'CBG Plants'!F:F,D561,'CBG Plants'!L:L,"Functional")+SUMIFS('CBG Plants'!N:N,'CBG Plants'!F:F,D561,'CBG Plants'!L:L,"Under Construction")+SUMIFS('CBG Plants'!N:N,'CBG Plants'!F:F,D561,'CBG Plants'!L:L,"Yet to start construction")</f>
        <v>3</v>
      </c>
      <c r="G561" s="62">
        <f>COUNTIFS('CBG Plants'!F:F,D561,'CBG Plants'!L:L,"Completed")
+COUNTIFS('CBG Plants'!F:F,D561,'CBG Plants'!L:L,"Functional")</f>
        <v>0</v>
      </c>
      <c r="H561" s="62">
        <f>COUNTIFS('CBG Plants'!F:F,D561,'CBG Plants'!L:L,"Under Construction")</f>
        <v>0</v>
      </c>
      <c r="I561" s="62">
        <f>COUNTIFS('CBG Plants'!F:F,D561,'CBG Plants'!L:L,"Yet to start construction")</f>
        <v>1</v>
      </c>
      <c r="J561" t="s">
        <v>3286</v>
      </c>
      <c r="M561" s="72">
        <f t="shared" si="16"/>
        <v>139.44</v>
      </c>
      <c r="N561" s="72">
        <f t="shared" si="17"/>
        <v>139.44</v>
      </c>
      <c r="O561" s="72">
        <v>0</v>
      </c>
      <c r="P561" s="72">
        <v>139.44</v>
      </c>
      <c r="Q561" s="72">
        <v>0</v>
      </c>
      <c r="R561" s="62">
        <f>IFERROR(U561-F561,"")</f>
        <v>-2.6717393999999999</v>
      </c>
      <c r="S561" s="72">
        <f>IFERROR(T561*Assumptions!$C$4,"")</f>
        <v>10</v>
      </c>
      <c r="T561" s="72">
        <v>4</v>
      </c>
      <c r="U561" s="62">
        <f>IFERROR(S561*Assumptions!$C$5,"")+IFERROR(V561*Assumptions!$C$8*Assumptions!$C$5,"")</f>
        <v>0.32826060000000001</v>
      </c>
      <c r="V561" s="72">
        <v>2812</v>
      </c>
      <c r="W561" s="72">
        <f>IFERROR(ROUND(T561*(1+Assumptions!$C$7)^5,0),"")</f>
        <v>12</v>
      </c>
      <c r="X561" s="62">
        <f>IFERROR(ROUND(W561*Assumptions!$C$4*Assumptions!$C$6,4),"")+IFERROR(ROUND(Y561*Assumptions!$C$8*Assumptions!$C$6,4),"") - F561</f>
        <v>-1.3563000000000001</v>
      </c>
      <c r="Y561" s="62">
        <f>IFERROR(ROUND(V561*(1+Assumptions!$C$7)^5,0),"")</f>
        <v>8582</v>
      </c>
      <c r="Z561" t="s">
        <v>153</v>
      </c>
      <c r="AA561" t="s">
        <v>175</v>
      </c>
      <c r="AB561" s="72">
        <v>282.7</v>
      </c>
      <c r="AC561" s="72">
        <v>16.5</v>
      </c>
      <c r="AD561">
        <v>0</v>
      </c>
      <c r="AE561" s="99" t="str">
        <f>IF(R561="","",IF(R561&gt;=Control!$D$4,"Y","N"))</f>
        <v>N</v>
      </c>
      <c r="AF561" s="99" t="str">
        <f>IF(S561="","",IF(M561&gt;=Control!$D$5,"Y","N"))</f>
        <v>Y</v>
      </c>
      <c r="AG561" s="99" t="str">
        <f>IF(T561="","",IF(AB561&lt;=Control!$D$10,"Y","N"))</f>
        <v>Y</v>
      </c>
      <c r="AI561" s="110" t="str">
        <f>IF(X561="","",IF(X561&gt;=Control!$D$9,"Y","N"))</f>
        <v>N</v>
      </c>
      <c r="AK561" s="40" t="str">
        <f>IFERROR(INDEX(Assumptions!$D$92:$D$115,MATCH(C561,Assumptions!$B$92:$B$115,0)),"Low")</f>
        <v>Low</v>
      </c>
    </row>
    <row r="562" spans="2:37" x14ac:dyDescent="0.2">
      <c r="B562">
        <v>559</v>
      </c>
      <c r="C562" t="s">
        <v>189</v>
      </c>
      <c r="D562" t="s">
        <v>2424</v>
      </c>
      <c r="E562" s="62">
        <f>SUM(G562:I562)</f>
        <v>1</v>
      </c>
      <c r="F562" s="71">
        <f>SUMIFS('CBG Plants'!N:N,'CBG Plants'!F:F,D562,'CBG Plants'!L:L,"Completed")
+SUMIFS('CBG Plants'!N:N,'CBG Plants'!F:F,D562,'CBG Plants'!L:L,"Functional")+SUMIFS('CBG Plants'!N:N,'CBG Plants'!F:F,D562,'CBG Plants'!L:L,"Under Construction")+SUMIFS('CBG Plants'!N:N,'CBG Plants'!F:F,D562,'CBG Plants'!L:L,"Yet to start construction")</f>
        <v>5</v>
      </c>
      <c r="G562" s="62">
        <f>COUNTIFS('CBG Plants'!F:F,D562,'CBG Plants'!L:L,"Completed")
+COUNTIFS('CBG Plants'!F:F,D562,'CBG Plants'!L:L,"Functional")</f>
        <v>0</v>
      </c>
      <c r="H562" s="62">
        <f>COUNTIFS('CBG Plants'!F:F,D562,'CBG Plants'!L:L,"Under Construction")</f>
        <v>0</v>
      </c>
      <c r="I562" s="62">
        <f>COUNTIFS('CBG Plants'!F:F,D562,'CBG Plants'!L:L,"Yet to start construction")</f>
        <v>1</v>
      </c>
      <c r="J562" t="s">
        <v>3287</v>
      </c>
      <c r="M562" s="72">
        <f t="shared" si="16"/>
        <v>56.384999999999998</v>
      </c>
      <c r="N562" s="72">
        <f t="shared" si="17"/>
        <v>56.384999999999998</v>
      </c>
      <c r="O562" s="72">
        <v>0</v>
      </c>
      <c r="P562" s="72">
        <v>53.76</v>
      </c>
      <c r="Q562" s="72">
        <v>2.625</v>
      </c>
      <c r="R562" s="62">
        <f>IFERROR(U562-F562,"")</f>
        <v>-4.9248995000000004</v>
      </c>
      <c r="S562" s="72">
        <f>IFERROR(T562*Assumptions!$C$4,"")</f>
        <v>2.5</v>
      </c>
      <c r="T562" s="72">
        <v>1</v>
      </c>
      <c r="U562" s="62">
        <f>IFERROR(S562*Assumptions!$C$5,"")+IFERROR(V562*Assumptions!$C$8*Assumptions!$C$5,"")</f>
        <v>7.5100500000000001E-2</v>
      </c>
      <c r="V562" s="72">
        <v>10</v>
      </c>
      <c r="W562" s="72">
        <f>IFERROR(ROUND(T562*(1+Assumptions!$C$7)^5,0),"")</f>
        <v>3</v>
      </c>
      <c r="X562" s="62">
        <f>IFERROR(ROUND(W562*Assumptions!$C$4*Assumptions!$C$6,4),"")+IFERROR(ROUND(Y562*Assumptions!$C$8*Assumptions!$C$6,4),"") - F562</f>
        <v>-4.6245000000000003</v>
      </c>
      <c r="Y562" s="62">
        <f>IFERROR(ROUND(V562*(1+Assumptions!$C$7)^5,0),"")</f>
        <v>31</v>
      </c>
      <c r="Z562" t="s">
        <v>153</v>
      </c>
      <c r="AA562" t="s">
        <v>175</v>
      </c>
      <c r="AB562" s="72">
        <v>278.89999999999998</v>
      </c>
      <c r="AC562" s="72">
        <v>16.5</v>
      </c>
      <c r="AD562">
        <v>0</v>
      </c>
      <c r="AE562" s="99" t="str">
        <f>IF(R562="","",IF(R562&gt;=Control!$D$4,"Y","N"))</f>
        <v>N</v>
      </c>
      <c r="AF562" s="99" t="str">
        <f>IF(S562="","",IF(M562&gt;=Control!$D$5,"Y","N"))</f>
        <v>Y</v>
      </c>
      <c r="AG562" s="99" t="str">
        <f>IF(T562="","",IF(AB562&lt;=Control!$D$10,"Y","N"))</f>
        <v>Y</v>
      </c>
      <c r="AI562" s="110" t="str">
        <f>IF(X562="","",IF(X562&gt;=Control!$D$9,"Y","N"))</f>
        <v>N</v>
      </c>
      <c r="AK562" s="40" t="str">
        <f>IFERROR(INDEX(Assumptions!$D$92:$D$115,MATCH(C562,Assumptions!$B$92:$B$115,0)),"Low")</f>
        <v>Low</v>
      </c>
    </row>
    <row r="563" spans="2:37" x14ac:dyDescent="0.2">
      <c r="B563">
        <v>560</v>
      </c>
      <c r="C563" t="s">
        <v>189</v>
      </c>
      <c r="D563" t="s">
        <v>2407</v>
      </c>
      <c r="E563" s="62">
        <f>SUM(G563:I563)</f>
        <v>2</v>
      </c>
      <c r="F563" s="71">
        <f>SUMIFS('CBG Plants'!N:N,'CBG Plants'!F:F,D563,'CBG Plants'!L:L,"Completed")
+SUMIFS('CBG Plants'!N:N,'CBG Plants'!F:F,D563,'CBG Plants'!L:L,"Functional")+SUMIFS('CBG Plants'!N:N,'CBG Plants'!F:F,D563,'CBG Plants'!L:L,"Under Construction")+SUMIFS('CBG Plants'!N:N,'CBG Plants'!F:F,D563,'CBG Plants'!L:L,"Yet to start construction")</f>
        <v>22</v>
      </c>
      <c r="G563" s="62">
        <f>COUNTIFS('CBG Plants'!F:F,D563,'CBG Plants'!L:L,"Completed")
+COUNTIFS('CBG Plants'!F:F,D563,'CBG Plants'!L:L,"Functional")</f>
        <v>0</v>
      </c>
      <c r="H563" s="62">
        <f>COUNTIFS('CBG Plants'!F:F,D563,'CBG Plants'!L:L,"Under Construction")</f>
        <v>1</v>
      </c>
      <c r="I563" s="62">
        <f>COUNTIFS('CBG Plants'!F:F,D563,'CBG Plants'!L:L,"Yet to start construction")</f>
        <v>1</v>
      </c>
      <c r="J563" t="s">
        <v>3268</v>
      </c>
      <c r="K563" t="s">
        <v>3288</v>
      </c>
      <c r="M563" s="72">
        <f t="shared" si="16"/>
        <v>122.22</v>
      </c>
      <c r="N563" s="72">
        <f t="shared" si="17"/>
        <v>122.22</v>
      </c>
      <c r="O563" s="72">
        <v>0</v>
      </c>
      <c r="P563" s="72">
        <v>122.22</v>
      </c>
      <c r="Q563" s="72">
        <v>0</v>
      </c>
      <c r="R563" s="62">
        <f>IFERROR(U563-F563,"")</f>
        <v>-21.295221850000001</v>
      </c>
      <c r="S563" s="72">
        <f>IFERROR(T563*Assumptions!$C$4,"")</f>
        <v>22.5</v>
      </c>
      <c r="T563" s="72">
        <v>9</v>
      </c>
      <c r="U563" s="62">
        <f>IFERROR(S563*Assumptions!$C$5,"")+IFERROR(V563*Assumptions!$C$8*Assumptions!$C$5,"")</f>
        <v>0.70477814999999988</v>
      </c>
      <c r="V563" s="72">
        <v>2963</v>
      </c>
      <c r="W563" s="72">
        <f>IFERROR(ROUND(T563*(1+Assumptions!$C$7)^5,0),"")</f>
        <v>27</v>
      </c>
      <c r="X563" s="62">
        <f>IFERROR(ROUND(W563*Assumptions!$C$4*Assumptions!$C$6,4),"")+IFERROR(ROUND(Y563*Assumptions!$C$8*Assumptions!$C$6,4),"") - F563</f>
        <v>-18.473500000000001</v>
      </c>
      <c r="Y563" s="62">
        <f>IFERROR(ROUND(V563*(1+Assumptions!$C$7)^5,0),"")</f>
        <v>9042</v>
      </c>
      <c r="Z563" t="s">
        <v>153</v>
      </c>
      <c r="AA563" t="s">
        <v>175</v>
      </c>
      <c r="AB563" s="72">
        <v>52.9</v>
      </c>
      <c r="AC563" s="72">
        <v>16.5</v>
      </c>
      <c r="AD563">
        <v>0</v>
      </c>
      <c r="AE563" s="99" t="str">
        <f>IF(R563="","",IF(R563&gt;=Control!$D$4,"Y","N"))</f>
        <v>N</v>
      </c>
      <c r="AF563" s="99" t="str">
        <f>IF(S563="","",IF(M563&gt;=Control!$D$5,"Y","N"))</f>
        <v>Y</v>
      </c>
      <c r="AG563" s="99" t="str">
        <f>IF(T563="","",IF(AB563&lt;=Control!$D$10,"Y","N"))</f>
        <v>Y</v>
      </c>
      <c r="AI563" s="110" t="str">
        <f>IF(X563="","",IF(X563&gt;=Control!$D$9,"Y","N"))</f>
        <v>N</v>
      </c>
      <c r="AK563" s="40" t="str">
        <f>IFERROR(INDEX(Assumptions!$D$92:$D$115,MATCH(C563,Assumptions!$B$92:$B$115,0)),"Low")</f>
        <v>Low</v>
      </c>
    </row>
    <row r="564" spans="2:37" x14ac:dyDescent="0.2">
      <c r="B564">
        <v>561</v>
      </c>
      <c r="C564" t="s">
        <v>189</v>
      </c>
      <c r="D564" t="s">
        <v>2423</v>
      </c>
      <c r="E564" s="62">
        <f>SUM(G564:I564)</f>
        <v>0</v>
      </c>
      <c r="F564" s="71">
        <f>SUMIFS('CBG Plants'!N:N,'CBG Plants'!F:F,D564,'CBG Plants'!L:L,"Completed")
+SUMIFS('CBG Plants'!N:N,'CBG Plants'!F:F,D564,'CBG Plants'!L:L,"Functional")+SUMIFS('CBG Plants'!N:N,'CBG Plants'!F:F,D564,'CBG Plants'!L:L,"Under Construction")+SUMIFS('CBG Plants'!N:N,'CBG Plants'!F:F,D564,'CBG Plants'!L:L,"Yet to start construction")</f>
        <v>0</v>
      </c>
      <c r="G564" s="62">
        <f>COUNTIFS('CBG Plants'!F:F,D564,'CBG Plants'!L:L,"Completed")
+COUNTIFS('CBG Plants'!F:F,D564,'CBG Plants'!L:L,"Functional")</f>
        <v>0</v>
      </c>
      <c r="H564" s="62">
        <f>COUNTIFS('CBG Plants'!F:F,D564,'CBG Plants'!L:L,"Under Construction")</f>
        <v>0</v>
      </c>
      <c r="I564" s="62">
        <f>COUNTIFS('CBG Plants'!F:F,D564,'CBG Plants'!L:L,"Yet to start construction")</f>
        <v>0</v>
      </c>
      <c r="M564" s="72">
        <f t="shared" si="16"/>
        <v>179.34</v>
      </c>
      <c r="N564" s="72">
        <f t="shared" si="17"/>
        <v>179.34</v>
      </c>
      <c r="O564" s="72">
        <v>0</v>
      </c>
      <c r="P564" s="72">
        <v>179.34</v>
      </c>
      <c r="Q564" s="72">
        <v>0</v>
      </c>
      <c r="R564" s="62">
        <f>IFERROR(U564-F564,"")</f>
        <v>7.905015E-2</v>
      </c>
      <c r="S564" s="72">
        <f>IFERROR(T564*Assumptions!$C$4,"")</f>
        <v>2.5</v>
      </c>
      <c r="T564" s="72">
        <v>1</v>
      </c>
      <c r="U564" s="62">
        <f>IFERROR(S564*Assumptions!$C$5,"")+IFERROR(V564*Assumptions!$C$8*Assumptions!$C$5,"")</f>
        <v>7.905015E-2</v>
      </c>
      <c r="V564" s="72">
        <v>403</v>
      </c>
      <c r="W564" s="72">
        <f>IFERROR(ROUND(T564*(1+Assumptions!$C$7)^5,0),"")</f>
        <v>3</v>
      </c>
      <c r="X564" s="62">
        <f>IFERROR(ROUND(W564*Assumptions!$C$4*Assumptions!$C$6,4),"")+IFERROR(ROUND(Y564*Assumptions!$C$8*Assumptions!$C$6,4),"") - F564</f>
        <v>0.39560000000000001</v>
      </c>
      <c r="Y564" s="62">
        <f>IFERROR(ROUND(V564*(1+Assumptions!$C$7)^5,0),"")</f>
        <v>1230</v>
      </c>
      <c r="Z564" t="s">
        <v>153</v>
      </c>
      <c r="AA564" t="s">
        <v>175</v>
      </c>
      <c r="AB564" s="72">
        <v>103.5</v>
      </c>
      <c r="AC564" s="72">
        <v>16.5</v>
      </c>
      <c r="AD564">
        <v>0</v>
      </c>
      <c r="AE564" s="99" t="str">
        <f>IF(R564="","",IF(R564&gt;=Control!$D$4,"Y","N"))</f>
        <v>N</v>
      </c>
      <c r="AF564" s="99" t="str">
        <f>IF(S564="","",IF(M564&gt;=Control!$D$5,"Y","N"))</f>
        <v>Y</v>
      </c>
      <c r="AG564" s="99" t="str">
        <f>IF(T564="","",IF(AB564&lt;=Control!$D$10,"Y","N"))</f>
        <v>Y</v>
      </c>
      <c r="AI564" s="110" t="str">
        <f>IF(X564="","",IF(X564&gt;=Control!$D$9,"Y","N"))</f>
        <v>N</v>
      </c>
      <c r="AK564" s="40" t="str">
        <f>IFERROR(INDEX(Assumptions!$D$92:$D$115,MATCH(C564,Assumptions!$B$92:$B$115,0)),"Low")</f>
        <v>Low</v>
      </c>
    </row>
    <row r="565" spans="2:37" x14ac:dyDescent="0.2">
      <c r="B565">
        <v>562</v>
      </c>
      <c r="C565" t="s">
        <v>189</v>
      </c>
      <c r="D565" t="s">
        <v>2398</v>
      </c>
      <c r="E565" s="62">
        <f>SUM(G565:I565)</f>
        <v>0</v>
      </c>
      <c r="F565" s="71">
        <f>SUMIFS('CBG Plants'!N:N,'CBG Plants'!F:F,D565,'CBG Plants'!L:L,"Completed")
+SUMIFS('CBG Plants'!N:N,'CBG Plants'!F:F,D565,'CBG Plants'!L:L,"Functional")+SUMIFS('CBG Plants'!N:N,'CBG Plants'!F:F,D565,'CBG Plants'!L:L,"Under Construction")+SUMIFS('CBG Plants'!N:N,'CBG Plants'!F:F,D565,'CBG Plants'!L:L,"Yet to start construction")</f>
        <v>0</v>
      </c>
      <c r="G565" s="62">
        <f>COUNTIFS('CBG Plants'!F:F,D565,'CBG Plants'!L:L,"Completed")
+COUNTIFS('CBG Plants'!F:F,D565,'CBG Plants'!L:L,"Functional")</f>
        <v>0</v>
      </c>
      <c r="H565" s="62">
        <f>COUNTIFS('CBG Plants'!F:F,D565,'CBG Plants'!L:L,"Under Construction")</f>
        <v>0</v>
      </c>
      <c r="I565" s="62">
        <f>COUNTIFS('CBG Plants'!F:F,D565,'CBG Plants'!L:L,"Yet to start construction")</f>
        <v>0</v>
      </c>
      <c r="J565" t="s">
        <v>3268</v>
      </c>
      <c r="K565" t="s">
        <v>3270</v>
      </c>
      <c r="M565" s="72">
        <f t="shared" si="16"/>
        <v>87.57</v>
      </c>
      <c r="N565" s="72">
        <f t="shared" si="17"/>
        <v>87.57</v>
      </c>
      <c r="O565" s="72">
        <v>0</v>
      </c>
      <c r="P565" s="72">
        <v>86.52</v>
      </c>
      <c r="Q565" s="72">
        <v>1.05</v>
      </c>
      <c r="R565" s="62">
        <f>IFERROR(U565-F565,"")</f>
        <v>0.55591694999999997</v>
      </c>
      <c r="S565" s="72">
        <f>IFERROR(T565*Assumptions!$C$4,"")</f>
        <v>15</v>
      </c>
      <c r="T565" s="72">
        <v>6</v>
      </c>
      <c r="U565" s="62">
        <f>IFERROR(S565*Assumptions!$C$5,"")+IFERROR(V565*Assumptions!$C$8*Assumptions!$C$5,"")</f>
        <v>0.55591694999999997</v>
      </c>
      <c r="V565" s="72">
        <v>10539</v>
      </c>
      <c r="W565" s="72">
        <f>IFERROR(ROUND(T565*(1+Assumptions!$C$7)^5,0),"")</f>
        <v>18</v>
      </c>
      <c r="X565" s="62">
        <f>IFERROR(ROUND(W565*Assumptions!$C$4*Assumptions!$C$6,4),"")+IFERROR(ROUND(Y565*Assumptions!$C$8*Assumptions!$C$6,4),"") - F565</f>
        <v>2.7887</v>
      </c>
      <c r="Y565" s="62">
        <f>IFERROR(ROUND(V565*(1+Assumptions!$C$7)^5,0),"")</f>
        <v>32162</v>
      </c>
      <c r="Z565" t="s">
        <v>153</v>
      </c>
      <c r="AA565" t="s">
        <v>175</v>
      </c>
      <c r="AB565" s="72">
        <v>57.6</v>
      </c>
      <c r="AC565" s="72">
        <v>16.5</v>
      </c>
      <c r="AD565">
        <v>0</v>
      </c>
      <c r="AE565" s="99" t="str">
        <f>IF(R565="","",IF(R565&gt;=Control!$D$4,"Y","N"))</f>
        <v>N</v>
      </c>
      <c r="AF565" s="99" t="str">
        <f>IF(S565="","",IF(M565&gt;=Control!$D$5,"Y","N"))</f>
        <v>Y</v>
      </c>
      <c r="AG565" s="99" t="str">
        <f>IF(T565="","",IF(AB565&lt;=Control!$D$10,"Y","N"))</f>
        <v>Y</v>
      </c>
      <c r="AI565" s="110" t="str">
        <f>IF(X565="","",IF(X565&gt;=Control!$D$9,"Y","N"))</f>
        <v>N</v>
      </c>
      <c r="AK565" s="40" t="str">
        <f>IFERROR(INDEX(Assumptions!$D$92:$D$115,MATCH(C565,Assumptions!$B$92:$B$115,0)),"Low")</f>
        <v>Low</v>
      </c>
    </row>
    <row r="566" spans="2:37" x14ac:dyDescent="0.2">
      <c r="B566">
        <v>563</v>
      </c>
      <c r="C566" t="s">
        <v>190</v>
      </c>
      <c r="D566" t="s">
        <v>2449</v>
      </c>
      <c r="E566" s="62">
        <f>SUM(G566:I566)</f>
        <v>0</v>
      </c>
      <c r="F566" s="71">
        <f>SUMIFS('CBG Plants'!N:N,'CBG Plants'!F:F,D566,'CBG Plants'!L:L,"Completed")
+SUMIFS('CBG Plants'!N:N,'CBG Plants'!F:F,D566,'CBG Plants'!L:L,"Functional")+SUMIFS('CBG Plants'!N:N,'CBG Plants'!F:F,D566,'CBG Plants'!L:L,"Under Construction")+SUMIFS('CBG Plants'!N:N,'CBG Plants'!F:F,D566,'CBG Plants'!L:L,"Yet to start construction")</f>
        <v>0</v>
      </c>
      <c r="G566" s="62">
        <f>COUNTIFS('CBG Plants'!F:F,D566,'CBG Plants'!L:L,"Completed")
+COUNTIFS('CBG Plants'!F:F,D566,'CBG Plants'!L:L,"Functional")</f>
        <v>0</v>
      </c>
      <c r="H566" s="62">
        <f>COUNTIFS('CBG Plants'!F:F,D566,'CBG Plants'!L:L,"Under Construction")</f>
        <v>0</v>
      </c>
      <c r="I566" s="62">
        <f>COUNTIFS('CBG Plants'!F:F,D566,'CBG Plants'!L:L,"Yet to start construction")</f>
        <v>0</v>
      </c>
      <c r="J566" t="s">
        <v>3289</v>
      </c>
      <c r="M566" s="72">
        <f t="shared" si="16"/>
        <v>100.065</v>
      </c>
      <c r="N566" s="72">
        <f t="shared" si="17"/>
        <v>100.065</v>
      </c>
      <c r="O566" s="72">
        <v>0</v>
      </c>
      <c r="P566" s="72">
        <v>40.74</v>
      </c>
      <c r="Q566" s="72">
        <v>59.325000000000003</v>
      </c>
      <c r="R566" s="62">
        <f>IFERROR(U566-F566,"")</f>
        <v>0.22499999999999998</v>
      </c>
      <c r="S566" s="72">
        <f>IFERROR(T566*Assumptions!$C$4,"")</f>
        <v>7.5</v>
      </c>
      <c r="T566" s="72">
        <v>3</v>
      </c>
      <c r="U566" s="62">
        <f>IFERROR(S566*Assumptions!$C$5,"")+IFERROR(V566*Assumptions!$C$8*Assumptions!$C$5,"")</f>
        <v>0.22499999999999998</v>
      </c>
      <c r="V566" s="72">
        <v>0</v>
      </c>
      <c r="W566" s="72">
        <f>IFERROR(ROUND(T566*(1+Assumptions!$C$7)^5,0),"")</f>
        <v>9</v>
      </c>
      <c r="X566" s="62">
        <f>IFERROR(ROUND(W566*Assumptions!$C$4*Assumptions!$C$6,4),"")+IFERROR(ROUND(Y566*Assumptions!$C$8*Assumptions!$C$6,4),"") - F566</f>
        <v>1.125</v>
      </c>
      <c r="Y566" s="62">
        <f>IFERROR(ROUND(V566*(1+Assumptions!$C$7)^5,0),"")</f>
        <v>0</v>
      </c>
      <c r="Z566" t="s">
        <v>164</v>
      </c>
      <c r="AA566" t="s">
        <v>191</v>
      </c>
      <c r="AB566" s="72">
        <v>25.7</v>
      </c>
      <c r="AC566" s="72">
        <v>84.7</v>
      </c>
      <c r="AD566">
        <v>0</v>
      </c>
      <c r="AE566" s="99" t="str">
        <f>IF(R566="","",IF(R566&gt;=Control!$D$4,"Y","N"))</f>
        <v>N</v>
      </c>
      <c r="AF566" s="99" t="str">
        <f>IF(S566="","",IF(M566&gt;=Control!$D$5,"Y","N"))</f>
        <v>Y</v>
      </c>
      <c r="AG566" s="99" t="str">
        <f>IF(T566="","",IF(AB566&lt;=Control!$D$10,"Y","N"))</f>
        <v>Y</v>
      </c>
      <c r="AI566" s="110" t="str">
        <f>IF(X566="","",IF(X566&gt;=Control!$D$9,"Y","N"))</f>
        <v>N</v>
      </c>
      <c r="AK566" s="40" t="str">
        <f>IFERROR(INDEX(Assumptions!$D$92:$D$115,MATCH(C566,Assumptions!$B$92:$B$115,0)),"Low")</f>
        <v>Low</v>
      </c>
    </row>
    <row r="567" spans="2:37" x14ac:dyDescent="0.2">
      <c r="B567">
        <v>564</v>
      </c>
      <c r="C567" t="s">
        <v>190</v>
      </c>
      <c r="D567" t="s">
        <v>3290</v>
      </c>
      <c r="E567" s="62">
        <f>SUM(G567:I567)</f>
        <v>2</v>
      </c>
      <c r="F567" s="71">
        <f>SUMIFS('CBG Plants'!N:N,'CBG Plants'!F:F,D567,'CBG Plants'!L:L,"Completed")
+SUMIFS('CBG Plants'!N:N,'CBG Plants'!F:F,D567,'CBG Plants'!L:L,"Functional")+SUMIFS('CBG Plants'!N:N,'CBG Plants'!F:F,D567,'CBG Plants'!L:L,"Under Construction")+SUMIFS('CBG Plants'!N:N,'CBG Plants'!F:F,D567,'CBG Plants'!L:L,"Yet to start construction")</f>
        <v>4.5</v>
      </c>
      <c r="G567" s="62">
        <f>COUNTIFS('CBG Plants'!F:F,D567,'CBG Plants'!L:L,"Completed")
+COUNTIFS('CBG Plants'!F:F,D567,'CBG Plants'!L:L,"Functional")</f>
        <v>0</v>
      </c>
      <c r="H567" s="62">
        <f>COUNTIFS('CBG Plants'!F:F,D567,'CBG Plants'!L:L,"Under Construction")</f>
        <v>0</v>
      </c>
      <c r="I567" s="62">
        <f>COUNTIFS('CBG Plants'!F:F,D567,'CBG Plants'!L:L,"Yet to start construction")</f>
        <v>2</v>
      </c>
      <c r="J567" t="s">
        <v>3291</v>
      </c>
      <c r="K567" t="s">
        <v>3292</v>
      </c>
      <c r="M567" s="72">
        <f t="shared" si="16"/>
        <v>90.3</v>
      </c>
      <c r="N567" s="72">
        <f t="shared" si="17"/>
        <v>90.3</v>
      </c>
      <c r="O567" s="72">
        <v>0</v>
      </c>
      <c r="P567" s="72">
        <v>90.3</v>
      </c>
      <c r="Q567" s="72">
        <v>0</v>
      </c>
      <c r="R567" s="62">
        <f>IFERROR(U567-F567,"")</f>
        <v>-4.5</v>
      </c>
      <c r="S567" s="72">
        <f>IFERROR(T567*Assumptions!$C$4,"")</f>
        <v>0</v>
      </c>
      <c r="T567" s="72">
        <v>0</v>
      </c>
      <c r="U567" s="62">
        <f>IFERROR(S567*Assumptions!$C$5,"")+IFERROR(V567*Assumptions!$C$8*Assumptions!$C$5,"")</f>
        <v>0</v>
      </c>
      <c r="V567" s="72">
        <v>0</v>
      </c>
      <c r="W567" s="72">
        <f>IFERROR(ROUND(T567*(1+Assumptions!$C$7)^5,0),"")</f>
        <v>0</v>
      </c>
      <c r="X567" s="62">
        <f>IFERROR(ROUND(W567*Assumptions!$C$4*Assumptions!$C$6,4),"")+IFERROR(ROUND(Y567*Assumptions!$C$8*Assumptions!$C$6,4),"") - F567</f>
        <v>-4.5</v>
      </c>
      <c r="Y567" s="62">
        <f>IFERROR(ROUND(V567*(1+Assumptions!$C$7)^5,0),"")</f>
        <v>0</v>
      </c>
      <c r="Z567" t="s">
        <v>164</v>
      </c>
      <c r="AA567" t="s">
        <v>191</v>
      </c>
      <c r="AB567" s="72">
        <v>6.7</v>
      </c>
      <c r="AC567" s="72">
        <v>84.7</v>
      </c>
      <c r="AD567">
        <v>0</v>
      </c>
      <c r="AE567" s="99" t="str">
        <f>IF(R567="","",IF(R567&gt;=Control!$D$4,"Y","N"))</f>
        <v>N</v>
      </c>
      <c r="AF567" s="99" t="str">
        <f>IF(S567="","",IF(M567&gt;=Control!$D$5,"Y","N"))</f>
        <v>Y</v>
      </c>
      <c r="AG567" s="99" t="str">
        <f>IF(T567="","",IF(AB567&lt;=Control!$D$10,"Y","N"))</f>
        <v>Y</v>
      </c>
      <c r="AI567" s="110" t="str">
        <f>IF(X567="","",IF(X567&gt;=Control!$D$9,"Y","N"))</f>
        <v>N</v>
      </c>
      <c r="AK567" s="40" t="str">
        <f>IFERROR(INDEX(Assumptions!$D$92:$D$115,MATCH(C567,Assumptions!$B$92:$B$115,0)),"Low")</f>
        <v>Low</v>
      </c>
    </row>
    <row r="568" spans="2:37" x14ac:dyDescent="0.2">
      <c r="B568">
        <v>565</v>
      </c>
      <c r="C568" t="s">
        <v>190</v>
      </c>
      <c r="D568" t="s">
        <v>2433</v>
      </c>
      <c r="E568" s="62">
        <f>SUM(G568:I568)</f>
        <v>12</v>
      </c>
      <c r="F568" s="71">
        <f>SUMIFS('CBG Plants'!N:N,'CBG Plants'!F:F,D568,'CBG Plants'!L:L,"Completed")
+SUMIFS('CBG Plants'!N:N,'CBG Plants'!F:F,D568,'CBG Plants'!L:L,"Functional")+SUMIFS('CBG Plants'!N:N,'CBG Plants'!F:F,D568,'CBG Plants'!L:L,"Under Construction")+SUMIFS('CBG Plants'!N:N,'CBG Plants'!F:F,D568,'CBG Plants'!L:L,"Yet to start construction")</f>
        <v>84.800000000000011</v>
      </c>
      <c r="G568" s="62">
        <f>COUNTIFS('CBG Plants'!F:F,D568,'CBG Plants'!L:L,"Completed")
+COUNTIFS('CBG Plants'!F:F,D568,'CBG Plants'!L:L,"Functional")</f>
        <v>3</v>
      </c>
      <c r="H568" s="62">
        <f>COUNTIFS('CBG Plants'!F:F,D568,'CBG Plants'!L:L,"Under Construction")</f>
        <v>2</v>
      </c>
      <c r="I568" s="62">
        <f>COUNTIFS('CBG Plants'!F:F,D568,'CBG Plants'!L:L,"Yet to start construction")</f>
        <v>7</v>
      </c>
      <c r="J568" t="s">
        <v>3293</v>
      </c>
      <c r="K568" t="s">
        <v>3294</v>
      </c>
      <c r="L568" t="s">
        <v>3295</v>
      </c>
      <c r="M568" s="72">
        <f t="shared" si="16"/>
        <v>-109.5</v>
      </c>
      <c r="N568" s="72">
        <f t="shared" si="17"/>
        <v>0</v>
      </c>
      <c r="O568" s="72">
        <v>0</v>
      </c>
      <c r="P568" s="72">
        <v>0</v>
      </c>
      <c r="Q568" s="72">
        <v>0</v>
      </c>
      <c r="R568" s="62">
        <f>IFERROR(U568-F568,"")</f>
        <v>-81.472211750000014</v>
      </c>
      <c r="S568" s="72">
        <f>IFERROR(T568*Assumptions!$C$4,"")</f>
        <v>110</v>
      </c>
      <c r="T568" s="72">
        <v>44</v>
      </c>
      <c r="U568" s="62">
        <f>IFERROR(S568*Assumptions!$C$5,"")+IFERROR(V568*Assumptions!$C$8*Assumptions!$C$5,"")</f>
        <v>3.3277882499999998</v>
      </c>
      <c r="V568" s="72">
        <v>2765</v>
      </c>
      <c r="W568" s="72">
        <f>IFERROR(ROUND(T568*(1+Assumptions!$C$7)^5,0),"")</f>
        <v>134</v>
      </c>
      <c r="X568" s="62">
        <f>IFERROR(ROUND(W568*Assumptions!$C$4*Assumptions!$C$6,4),"")+IFERROR(ROUND(Y568*Assumptions!$C$8*Assumptions!$C$6,4),"") - F568</f>
        <v>-67.90870000000001</v>
      </c>
      <c r="Y568" s="62">
        <f>IFERROR(ROUND(V568*(1+Assumptions!$C$7)^5,0),"")</f>
        <v>8438</v>
      </c>
      <c r="Z568" t="s">
        <v>164</v>
      </c>
      <c r="AA568" t="s">
        <v>191</v>
      </c>
      <c r="AB568" s="72">
        <v>2.4</v>
      </c>
      <c r="AC568" s="72">
        <v>84.7</v>
      </c>
      <c r="AD568">
        <v>300</v>
      </c>
      <c r="AE568" s="99" t="str">
        <f>IF(R568="","",IF(R568&gt;=Control!$D$4,"Y","N"))</f>
        <v>N</v>
      </c>
      <c r="AF568" s="99" t="str">
        <f>IF(S568="","",IF(M568&gt;=Control!$D$5,"Y","N"))</f>
        <v>N</v>
      </c>
      <c r="AG568" s="99" t="str">
        <f>IF(T568="","",IF(AB568&lt;=Control!$D$10,"Y","N"))</f>
        <v>Y</v>
      </c>
      <c r="AI568" s="110" t="str">
        <f>IF(X568="","",IF(X568&gt;=Control!$D$9,"Y","N"))</f>
        <v>N</v>
      </c>
      <c r="AK568" s="40" t="str">
        <f>IFERROR(INDEX(Assumptions!$D$92:$D$115,MATCH(C568,Assumptions!$B$92:$B$115,0)),"Low")</f>
        <v>Low</v>
      </c>
    </row>
    <row r="569" spans="2:37" x14ac:dyDescent="0.2">
      <c r="B569">
        <v>566</v>
      </c>
      <c r="C569" t="s">
        <v>190</v>
      </c>
      <c r="D569" t="s">
        <v>2435</v>
      </c>
      <c r="E569" s="62">
        <f>SUM(G569:I569)</f>
        <v>2</v>
      </c>
      <c r="F569" s="71">
        <f>SUMIFS('CBG Plants'!N:N,'CBG Plants'!F:F,D569,'CBG Plants'!L:L,"Completed")
+SUMIFS('CBG Plants'!N:N,'CBG Plants'!F:F,D569,'CBG Plants'!L:L,"Functional")+SUMIFS('CBG Plants'!N:N,'CBG Plants'!F:F,D569,'CBG Plants'!L:L,"Under Construction")+SUMIFS('CBG Plants'!N:N,'CBG Plants'!F:F,D569,'CBG Plants'!L:L,"Yet to start construction")</f>
        <v>205</v>
      </c>
      <c r="G569" s="62">
        <f>COUNTIFS('CBG Plants'!F:F,D569,'CBG Plants'!L:L,"Completed")
+COUNTIFS('CBG Plants'!F:F,D569,'CBG Plants'!L:L,"Functional")</f>
        <v>0</v>
      </c>
      <c r="H569" s="62">
        <f>COUNTIFS('CBG Plants'!F:F,D569,'CBG Plants'!L:L,"Under Construction")</f>
        <v>0</v>
      </c>
      <c r="I569" s="62">
        <f>COUNTIFS('CBG Plants'!F:F,D569,'CBG Plants'!L:L,"Yet to start construction")</f>
        <v>2</v>
      </c>
      <c r="J569" t="s">
        <v>3296</v>
      </c>
      <c r="K569" t="s">
        <v>2565</v>
      </c>
      <c r="M569" s="72">
        <f t="shared" si="16"/>
        <v>8.61</v>
      </c>
      <c r="N569" s="72">
        <f t="shared" si="17"/>
        <v>8.61</v>
      </c>
      <c r="O569" s="72">
        <v>0</v>
      </c>
      <c r="P569" s="72">
        <v>1.26</v>
      </c>
      <c r="Q569" s="72">
        <v>7.35</v>
      </c>
      <c r="R569" s="62">
        <f>IFERROR(U569-F569,"")</f>
        <v>-201.37856769999999</v>
      </c>
      <c r="S569" s="72">
        <f>IFERROR(T569*Assumptions!$C$4,"")</f>
        <v>107.5</v>
      </c>
      <c r="T569" s="72">
        <v>43</v>
      </c>
      <c r="U569" s="62">
        <f>IFERROR(S569*Assumptions!$C$5,"")+IFERROR(V569*Assumptions!$C$8*Assumptions!$C$5,"")</f>
        <v>3.6214322999999999</v>
      </c>
      <c r="V569" s="72">
        <v>39446</v>
      </c>
      <c r="W569" s="72">
        <f>IFERROR(ROUND(T569*(1+Assumptions!$C$7)^5,0),"")</f>
        <v>131</v>
      </c>
      <c r="X569" s="62">
        <f>IFERROR(ROUND(W569*Assumptions!$C$4*Assumptions!$C$6,4),"")+IFERROR(ROUND(Y569*Assumptions!$C$8*Assumptions!$C$6,4),"") - F569</f>
        <v>-186.6086</v>
      </c>
      <c r="Y569" s="62">
        <f>IFERROR(ROUND(V569*(1+Assumptions!$C$7)^5,0),"")</f>
        <v>120380</v>
      </c>
      <c r="Z569" t="s">
        <v>164</v>
      </c>
      <c r="AA569" t="s">
        <v>191</v>
      </c>
      <c r="AB569" s="72">
        <v>162.69999999999999</v>
      </c>
      <c r="AC569" s="72">
        <v>84.7</v>
      </c>
      <c r="AD569">
        <v>0</v>
      </c>
      <c r="AE569" s="99" t="str">
        <f>IF(R569="","",IF(R569&gt;=Control!$D$4,"Y","N"))</f>
        <v>N</v>
      </c>
      <c r="AF569" s="99" t="str">
        <f>IF(S569="","",IF(M569&gt;=Control!$D$5,"Y","N"))</f>
        <v>N</v>
      </c>
      <c r="AG569" s="99" t="str">
        <f>IF(T569="","",IF(AB569&lt;=Control!$D$10,"Y","N"))</f>
        <v>Y</v>
      </c>
      <c r="AI569" s="110" t="str">
        <f>IF(X569="","",IF(X569&gt;=Control!$D$9,"Y","N"))</f>
        <v>N</v>
      </c>
      <c r="AK569" s="40" t="str">
        <f>IFERROR(INDEX(Assumptions!$D$92:$D$115,MATCH(C569,Assumptions!$B$92:$B$115,0)),"Low")</f>
        <v>Low</v>
      </c>
    </row>
    <row r="570" spans="2:37" x14ac:dyDescent="0.2">
      <c r="B570">
        <v>567</v>
      </c>
      <c r="C570" t="s">
        <v>190</v>
      </c>
      <c r="D570" t="s">
        <v>2436</v>
      </c>
      <c r="E570" s="62">
        <f>SUM(G570:I570)</f>
        <v>2</v>
      </c>
      <c r="F570" s="71">
        <f>SUMIFS('CBG Plants'!N:N,'CBG Plants'!F:F,D570,'CBG Plants'!L:L,"Completed")
+SUMIFS('CBG Plants'!N:N,'CBG Plants'!F:F,D570,'CBG Plants'!L:L,"Functional")+SUMIFS('CBG Plants'!N:N,'CBG Plants'!F:F,D570,'CBG Plants'!L:L,"Under Construction")+SUMIFS('CBG Plants'!N:N,'CBG Plants'!F:F,D570,'CBG Plants'!L:L,"Yet to start construction")</f>
        <v>13.399999999999999</v>
      </c>
      <c r="G570" s="62">
        <f>COUNTIFS('CBG Plants'!F:F,D570,'CBG Plants'!L:L,"Completed")
+COUNTIFS('CBG Plants'!F:F,D570,'CBG Plants'!L:L,"Functional")</f>
        <v>2</v>
      </c>
      <c r="H570" s="62">
        <f>COUNTIFS('CBG Plants'!F:F,D570,'CBG Plants'!L:L,"Under Construction")</f>
        <v>0</v>
      </c>
      <c r="I570" s="62">
        <f>COUNTIFS('CBG Plants'!F:F,D570,'CBG Plants'!L:L,"Yet to start construction")</f>
        <v>0</v>
      </c>
      <c r="J570" t="s">
        <v>3297</v>
      </c>
      <c r="K570" t="s">
        <v>3298</v>
      </c>
      <c r="M570" s="72">
        <f t="shared" si="16"/>
        <v>108.66500000000002</v>
      </c>
      <c r="N570" s="72">
        <f t="shared" si="17"/>
        <v>214.51500000000001</v>
      </c>
      <c r="O570" s="72">
        <v>0</v>
      </c>
      <c r="P570" s="72">
        <v>189.84</v>
      </c>
      <c r="Q570" s="72">
        <v>24.675000000000001</v>
      </c>
      <c r="R570" s="62">
        <f>IFERROR(U570-F570,"")</f>
        <v>-12.798954799999999</v>
      </c>
      <c r="S570" s="72">
        <f>IFERROR(T570*Assumptions!$C$4,"")</f>
        <v>20</v>
      </c>
      <c r="T570" s="72">
        <v>8</v>
      </c>
      <c r="U570" s="62">
        <f>IFERROR(S570*Assumptions!$C$5,"")+IFERROR(V570*Assumptions!$C$8*Assumptions!$C$5,"")</f>
        <v>0.60104519999999995</v>
      </c>
      <c r="V570" s="72">
        <v>104</v>
      </c>
      <c r="W570" s="72">
        <f>IFERROR(ROUND(T570*(1+Assumptions!$C$7)^5,0),"")</f>
        <v>24</v>
      </c>
      <c r="X570" s="62">
        <f>IFERROR(ROUND(W570*Assumptions!$C$4*Assumptions!$C$6,4),"")+IFERROR(ROUND(Y570*Assumptions!$C$8*Assumptions!$C$6,4),"") - F570</f>
        <v>-10.394699999999998</v>
      </c>
      <c r="Y570" s="62">
        <f>IFERROR(ROUND(V570*(1+Assumptions!$C$7)^5,0),"")</f>
        <v>317</v>
      </c>
      <c r="Z570" t="s">
        <v>164</v>
      </c>
      <c r="AA570" t="s">
        <v>191</v>
      </c>
      <c r="AB570" s="72">
        <v>21.4</v>
      </c>
      <c r="AC570" s="72">
        <v>84.7</v>
      </c>
      <c r="AD570">
        <v>290</v>
      </c>
      <c r="AE570" s="99" t="str">
        <f>IF(R570="","",IF(R570&gt;=Control!$D$4,"Y","N"))</f>
        <v>N</v>
      </c>
      <c r="AF570" s="99" t="str">
        <f>IF(S570="","",IF(M570&gt;=Control!$D$5,"Y","N"))</f>
        <v>Y</v>
      </c>
      <c r="AG570" s="99" t="str">
        <f>IF(T570="","",IF(AB570&lt;=Control!$D$10,"Y","N"))</f>
        <v>Y</v>
      </c>
      <c r="AI570" s="110" t="str">
        <f>IF(X570="","",IF(X570&gt;=Control!$D$9,"Y","N"))</f>
        <v>N</v>
      </c>
      <c r="AK570" s="40" t="str">
        <f>IFERROR(INDEX(Assumptions!$D$92:$D$115,MATCH(C570,Assumptions!$B$92:$B$115,0)),"Low")</f>
        <v>Low</v>
      </c>
    </row>
    <row r="571" spans="2:37" x14ac:dyDescent="0.2">
      <c r="B571">
        <v>568</v>
      </c>
      <c r="C571" t="s">
        <v>190</v>
      </c>
      <c r="D571" t="s">
        <v>2443</v>
      </c>
      <c r="E571" s="62">
        <f>SUM(G571:I571)</f>
        <v>2</v>
      </c>
      <c r="F571" s="71">
        <f>SUMIFS('CBG Plants'!N:N,'CBG Plants'!F:F,D571,'CBG Plants'!L:L,"Completed")
+SUMIFS('CBG Plants'!N:N,'CBG Plants'!F:F,D571,'CBG Plants'!L:L,"Functional")+SUMIFS('CBG Plants'!N:N,'CBG Plants'!F:F,D571,'CBG Plants'!L:L,"Under Construction")+SUMIFS('CBG Plants'!N:N,'CBG Plants'!F:F,D571,'CBG Plants'!L:L,"Yet to start construction")</f>
        <v>6.8</v>
      </c>
      <c r="G571" s="62">
        <f>COUNTIFS('CBG Plants'!F:F,D571,'CBG Plants'!L:L,"Completed")
+COUNTIFS('CBG Plants'!F:F,D571,'CBG Plants'!L:L,"Functional")</f>
        <v>0</v>
      </c>
      <c r="H571" s="62">
        <f>COUNTIFS('CBG Plants'!F:F,D571,'CBG Plants'!L:L,"Under Construction")</f>
        <v>1</v>
      </c>
      <c r="I571" s="62">
        <f>COUNTIFS('CBG Plants'!F:F,D571,'CBG Plants'!L:L,"Yet to start construction")</f>
        <v>1</v>
      </c>
      <c r="J571" t="s">
        <v>3299</v>
      </c>
      <c r="K571" t="s">
        <v>3300</v>
      </c>
      <c r="M571" s="72">
        <f t="shared" si="16"/>
        <v>59.429999999999993</v>
      </c>
      <c r="N571" s="72">
        <f t="shared" si="17"/>
        <v>59.429999999999993</v>
      </c>
      <c r="O571" s="72">
        <v>0</v>
      </c>
      <c r="P571" s="72">
        <v>39.479999999999997</v>
      </c>
      <c r="Q571" s="72">
        <v>19.95</v>
      </c>
      <c r="R571" s="62">
        <f>IFERROR(U571-F571,"")</f>
        <v>-6.1156936999999996</v>
      </c>
      <c r="S571" s="72">
        <f>IFERROR(T571*Assumptions!$C$4,"")</f>
        <v>22.5</v>
      </c>
      <c r="T571" s="72">
        <v>9</v>
      </c>
      <c r="U571" s="62">
        <f>IFERROR(S571*Assumptions!$C$5,"")+IFERROR(V571*Assumptions!$C$8*Assumptions!$C$5,"")</f>
        <v>0.68430629999999992</v>
      </c>
      <c r="V571" s="72">
        <v>926</v>
      </c>
      <c r="W571" s="72">
        <f>IFERROR(ROUND(T571*(1+Assumptions!$C$7)^5,0),"")</f>
        <v>27</v>
      </c>
      <c r="X571" s="62">
        <f>IFERROR(ROUND(W571*Assumptions!$C$4*Assumptions!$C$6,4),"")+IFERROR(ROUND(Y571*Assumptions!$C$8*Assumptions!$C$6,4),"") - F571</f>
        <v>-3.3776999999999999</v>
      </c>
      <c r="Y571" s="62">
        <f>IFERROR(ROUND(V571*(1+Assumptions!$C$7)^5,0),"")</f>
        <v>2826</v>
      </c>
      <c r="Z571" t="s">
        <v>164</v>
      </c>
      <c r="AA571" t="s">
        <v>191</v>
      </c>
      <c r="AB571" s="72">
        <v>127.2</v>
      </c>
      <c r="AC571" s="72">
        <v>84.7</v>
      </c>
      <c r="AD571">
        <v>0</v>
      </c>
      <c r="AE571" s="99" t="str">
        <f>IF(R571="","",IF(R571&gt;=Control!$D$4,"Y","N"))</f>
        <v>N</v>
      </c>
      <c r="AF571" s="99" t="str">
        <f>IF(S571="","",IF(M571&gt;=Control!$D$5,"Y","N"))</f>
        <v>Y</v>
      </c>
      <c r="AG571" s="99" t="str">
        <f>IF(T571="","",IF(AB571&lt;=Control!$D$10,"Y","N"))</f>
        <v>Y</v>
      </c>
      <c r="AI571" s="110" t="str">
        <f>IF(X571="","",IF(X571&gt;=Control!$D$9,"Y","N"))</f>
        <v>N</v>
      </c>
      <c r="AK571" s="40" t="str">
        <f>IFERROR(INDEX(Assumptions!$D$92:$D$115,MATCH(C571,Assumptions!$B$92:$B$115,0)),"Low")</f>
        <v>Low</v>
      </c>
    </row>
    <row r="572" spans="2:37" x14ac:dyDescent="0.2">
      <c r="B572">
        <v>569</v>
      </c>
      <c r="C572" t="s">
        <v>190</v>
      </c>
      <c r="D572" t="s">
        <v>2466</v>
      </c>
      <c r="E572" s="62">
        <f>SUM(G572:I572)</f>
        <v>1</v>
      </c>
      <c r="F572" s="71">
        <f>SUMIFS('CBG Plants'!N:N,'CBG Plants'!F:F,D572,'CBG Plants'!L:L,"Completed")
+SUMIFS('CBG Plants'!N:N,'CBG Plants'!F:F,D572,'CBG Plants'!L:L,"Functional")+SUMIFS('CBG Plants'!N:N,'CBG Plants'!F:F,D572,'CBG Plants'!L:L,"Under Construction")+SUMIFS('CBG Plants'!N:N,'CBG Plants'!F:F,D572,'CBG Plants'!L:L,"Yet to start construction")</f>
        <v>10.19</v>
      </c>
      <c r="G572" s="62">
        <f>COUNTIFS('CBG Plants'!F:F,D572,'CBG Plants'!L:L,"Completed")
+COUNTIFS('CBG Plants'!F:F,D572,'CBG Plants'!L:L,"Functional")</f>
        <v>0</v>
      </c>
      <c r="H572" s="62">
        <f>COUNTIFS('CBG Plants'!F:F,D572,'CBG Plants'!L:L,"Under Construction")</f>
        <v>0</v>
      </c>
      <c r="I572" s="62">
        <f>COUNTIFS('CBG Plants'!F:F,D572,'CBG Plants'!L:L,"Yet to start construction")</f>
        <v>1</v>
      </c>
      <c r="J572" t="s">
        <v>2940</v>
      </c>
      <c r="M572" s="72">
        <f t="shared" si="16"/>
        <v>147.10499999999999</v>
      </c>
      <c r="N572" s="72">
        <f t="shared" si="17"/>
        <v>147.10499999999999</v>
      </c>
      <c r="O572" s="72">
        <v>0</v>
      </c>
      <c r="P572" s="72">
        <v>28.98</v>
      </c>
      <c r="Q572" s="72">
        <v>118.125</v>
      </c>
      <c r="R572" s="62">
        <f>IFERROR(U572-F572,"")</f>
        <v>-9.8899999999999988</v>
      </c>
      <c r="S572" s="72">
        <f>IFERROR(T572*Assumptions!$C$4,"")</f>
        <v>10</v>
      </c>
      <c r="T572" s="72">
        <v>4</v>
      </c>
      <c r="U572" s="62">
        <f>IFERROR(S572*Assumptions!$C$5,"")+IFERROR(V572*Assumptions!$C$8*Assumptions!$C$5,"")</f>
        <v>0.3</v>
      </c>
      <c r="V572" s="72">
        <v>0</v>
      </c>
      <c r="W572" s="72">
        <f>IFERROR(ROUND(T572*(1+Assumptions!$C$7)^5,0),"")</f>
        <v>12</v>
      </c>
      <c r="X572" s="62">
        <f>IFERROR(ROUND(W572*Assumptions!$C$4*Assumptions!$C$6,4),"")+IFERROR(ROUND(Y572*Assumptions!$C$8*Assumptions!$C$6,4),"") - F572</f>
        <v>-8.69</v>
      </c>
      <c r="Y572" s="62">
        <f>IFERROR(ROUND(V572*(1+Assumptions!$C$7)^5,0),"")</f>
        <v>0</v>
      </c>
      <c r="Z572" t="s">
        <v>164</v>
      </c>
      <c r="AA572" t="s">
        <v>191</v>
      </c>
      <c r="AB572" s="72">
        <v>56</v>
      </c>
      <c r="AC572" s="72">
        <v>84.7</v>
      </c>
      <c r="AD572">
        <v>0</v>
      </c>
      <c r="AE572" s="99" t="str">
        <f>IF(R572="","",IF(R572&gt;=Control!$D$4,"Y","N"))</f>
        <v>N</v>
      </c>
      <c r="AF572" s="99" t="str">
        <f>IF(S572="","",IF(M572&gt;=Control!$D$5,"Y","N"))</f>
        <v>Y</v>
      </c>
      <c r="AG572" s="99" t="str">
        <f>IF(T572="","",IF(AB572&lt;=Control!$D$10,"Y","N"))</f>
        <v>Y</v>
      </c>
      <c r="AI572" s="110" t="str">
        <f>IF(X572="","",IF(X572&gt;=Control!$D$9,"Y","N"))</f>
        <v>N</v>
      </c>
      <c r="AK572" s="40" t="str">
        <f>IFERROR(INDEX(Assumptions!$D$92:$D$115,MATCH(C572,Assumptions!$B$92:$B$115,0)),"Low")</f>
        <v>Low</v>
      </c>
    </row>
    <row r="573" spans="2:37" x14ac:dyDescent="0.2">
      <c r="B573">
        <v>570</v>
      </c>
      <c r="C573" t="s">
        <v>190</v>
      </c>
      <c r="D573" t="s">
        <v>2469</v>
      </c>
      <c r="E573" s="62">
        <f>SUM(G573:I573)</f>
        <v>2</v>
      </c>
      <c r="F573" s="71">
        <f>SUMIFS('CBG Plants'!N:N,'CBG Plants'!F:F,D573,'CBG Plants'!L:L,"Completed")
+SUMIFS('CBG Plants'!N:N,'CBG Plants'!F:F,D573,'CBG Plants'!L:L,"Functional")+SUMIFS('CBG Plants'!N:N,'CBG Plants'!F:F,D573,'CBG Plants'!L:L,"Under Construction")+SUMIFS('CBG Plants'!N:N,'CBG Plants'!F:F,D573,'CBG Plants'!L:L,"Yet to start construction")</f>
        <v>16.399999999999999</v>
      </c>
      <c r="G573" s="62">
        <f>COUNTIFS('CBG Plants'!F:F,D573,'CBG Plants'!L:L,"Completed")
+COUNTIFS('CBG Plants'!F:F,D573,'CBG Plants'!L:L,"Functional")</f>
        <v>0</v>
      </c>
      <c r="H573" s="62">
        <f>COUNTIFS('CBG Plants'!F:F,D573,'CBG Plants'!L:L,"Under Construction")</f>
        <v>0</v>
      </c>
      <c r="I573" s="62">
        <f>COUNTIFS('CBG Plants'!F:F,D573,'CBG Plants'!L:L,"Yet to start construction")</f>
        <v>2</v>
      </c>
      <c r="J573" t="s">
        <v>3301</v>
      </c>
      <c r="K573" t="s">
        <v>3302</v>
      </c>
      <c r="M573" s="72">
        <f t="shared" si="16"/>
        <v>110.77500000000001</v>
      </c>
      <c r="N573" s="72">
        <f t="shared" si="17"/>
        <v>110.77500000000001</v>
      </c>
      <c r="O573" s="72">
        <v>0</v>
      </c>
      <c r="P573" s="72">
        <v>44.1</v>
      </c>
      <c r="Q573" s="72">
        <v>66.674999999999997</v>
      </c>
      <c r="R573" s="62">
        <f>IFERROR(U573-F573,"")</f>
        <v>-13.353388699999998</v>
      </c>
      <c r="S573" s="72">
        <f>IFERROR(T573*Assumptions!$C$4,"")</f>
        <v>92.5</v>
      </c>
      <c r="T573" s="72">
        <v>37</v>
      </c>
      <c r="U573" s="62">
        <f>IFERROR(S573*Assumptions!$C$5,"")+IFERROR(V573*Assumptions!$C$8*Assumptions!$C$5,"")</f>
        <v>3.0466112999999999</v>
      </c>
      <c r="V573" s="72">
        <v>27026</v>
      </c>
      <c r="W573" s="72">
        <f>IFERROR(ROUND(T573*(1+Assumptions!$C$7)^5,0),"")</f>
        <v>113</v>
      </c>
      <c r="X573" s="62">
        <f>IFERROR(ROUND(W573*Assumptions!$C$4*Assumptions!$C$6,4),"")+IFERROR(ROUND(Y573*Assumptions!$C$8*Assumptions!$C$6,4),"") - F573</f>
        <v>-0.89349999999999952</v>
      </c>
      <c r="Y573" s="62">
        <f>IFERROR(ROUND(V573*(1+Assumptions!$C$7)^5,0),"")</f>
        <v>82477</v>
      </c>
      <c r="Z573" t="s">
        <v>164</v>
      </c>
      <c r="AA573" t="s">
        <v>191</v>
      </c>
      <c r="AB573" s="72">
        <v>162.1</v>
      </c>
      <c r="AC573" s="72">
        <v>84.7</v>
      </c>
      <c r="AD573">
        <v>0</v>
      </c>
      <c r="AE573" s="99" t="str">
        <f>IF(R573="","",IF(R573&gt;=Control!$D$4,"Y","N"))</f>
        <v>N</v>
      </c>
      <c r="AF573" s="99" t="str">
        <f>IF(S573="","",IF(M573&gt;=Control!$D$5,"Y","N"))</f>
        <v>Y</v>
      </c>
      <c r="AG573" s="99" t="str">
        <f>IF(T573="","",IF(AB573&lt;=Control!$D$10,"Y","N"))</f>
        <v>Y</v>
      </c>
      <c r="AI573" s="110" t="str">
        <f>IF(X573="","",IF(X573&gt;=Control!$D$9,"Y","N"))</f>
        <v>N</v>
      </c>
      <c r="AK573" s="40" t="str">
        <f>IFERROR(INDEX(Assumptions!$D$92:$D$115,MATCH(C573,Assumptions!$B$92:$B$115,0)),"Low")</f>
        <v>Low</v>
      </c>
    </row>
    <row r="574" spans="2:37" x14ac:dyDescent="0.2">
      <c r="B574">
        <v>571</v>
      </c>
      <c r="C574" t="s">
        <v>190</v>
      </c>
      <c r="D574" t="s">
        <v>2448</v>
      </c>
      <c r="E574" s="62">
        <f>SUM(G574:I574)</f>
        <v>0</v>
      </c>
      <c r="F574" s="71">
        <f>SUMIFS('CBG Plants'!N:N,'CBG Plants'!F:F,D574,'CBG Plants'!L:L,"Completed")
+SUMIFS('CBG Plants'!N:N,'CBG Plants'!F:F,D574,'CBG Plants'!L:L,"Functional")+SUMIFS('CBG Plants'!N:N,'CBG Plants'!F:F,D574,'CBG Plants'!L:L,"Under Construction")+SUMIFS('CBG Plants'!N:N,'CBG Plants'!F:F,D574,'CBG Plants'!L:L,"Yet to start construction")</f>
        <v>0</v>
      </c>
      <c r="G574" s="62">
        <f>COUNTIFS('CBG Plants'!F:F,D574,'CBG Plants'!L:L,"Completed")
+COUNTIFS('CBG Plants'!F:F,D574,'CBG Plants'!L:L,"Functional")</f>
        <v>0</v>
      </c>
      <c r="H574" s="62">
        <f>COUNTIFS('CBG Plants'!F:F,D574,'CBG Plants'!L:L,"Under Construction")</f>
        <v>0</v>
      </c>
      <c r="I574" s="62">
        <f>COUNTIFS('CBG Plants'!F:F,D574,'CBG Plants'!L:L,"Yet to start construction")</f>
        <v>0</v>
      </c>
      <c r="J574" t="s">
        <v>3303</v>
      </c>
      <c r="M574" s="72">
        <f t="shared" si="16"/>
        <v>211.155</v>
      </c>
      <c r="N574" s="72">
        <f t="shared" si="17"/>
        <v>211.155</v>
      </c>
      <c r="O574" s="72">
        <v>0</v>
      </c>
      <c r="P574" s="72">
        <v>85.68</v>
      </c>
      <c r="Q574" s="72">
        <v>125.47499999999999</v>
      </c>
      <c r="R574" s="62">
        <f>IFERROR(U574-F574,"")</f>
        <v>0.30004019999999998</v>
      </c>
      <c r="S574" s="72">
        <f>IFERROR(T574*Assumptions!$C$4,"")</f>
        <v>10</v>
      </c>
      <c r="T574" s="72">
        <v>4</v>
      </c>
      <c r="U574" s="62">
        <f>IFERROR(S574*Assumptions!$C$5,"")+IFERROR(V574*Assumptions!$C$8*Assumptions!$C$5,"")</f>
        <v>0.30004019999999998</v>
      </c>
      <c r="V574" s="72">
        <v>4</v>
      </c>
      <c r="W574" s="72">
        <f>IFERROR(ROUND(T574*(1+Assumptions!$C$7)^5,0),"")</f>
        <v>12</v>
      </c>
      <c r="X574" s="62">
        <f>IFERROR(ROUND(W574*Assumptions!$C$4*Assumptions!$C$6,4),"")+IFERROR(ROUND(Y574*Assumptions!$C$8*Assumptions!$C$6,4),"") - F574</f>
        <v>1.5002</v>
      </c>
      <c r="Y574" s="62">
        <f>IFERROR(ROUND(V574*(1+Assumptions!$C$7)^5,0),"")</f>
        <v>12</v>
      </c>
      <c r="Z574" t="s">
        <v>164</v>
      </c>
      <c r="AA574" t="s">
        <v>191</v>
      </c>
      <c r="AB574" s="72">
        <v>34.6</v>
      </c>
      <c r="AC574" s="72">
        <v>84.7</v>
      </c>
      <c r="AD574">
        <v>0</v>
      </c>
      <c r="AE574" s="99" t="str">
        <f>IF(R574="","",IF(R574&gt;=Control!$D$4,"Y","N"))</f>
        <v>N</v>
      </c>
      <c r="AF574" s="99" t="str">
        <f>IF(S574="","",IF(M574&gt;=Control!$D$5,"Y","N"))</f>
        <v>Y</v>
      </c>
      <c r="AG574" s="99" t="str">
        <f>IF(T574="","",IF(AB574&lt;=Control!$D$10,"Y","N"))</f>
        <v>Y</v>
      </c>
      <c r="AI574" s="110" t="str">
        <f>IF(X574="","",IF(X574&gt;=Control!$D$9,"Y","N"))</f>
        <v>N</v>
      </c>
      <c r="AK574" s="40" t="str">
        <f>IFERROR(INDEX(Assumptions!$D$92:$D$115,MATCH(C574,Assumptions!$B$92:$B$115,0)),"Low")</f>
        <v>Low</v>
      </c>
    </row>
    <row r="575" spans="2:37" x14ac:dyDescent="0.2">
      <c r="B575">
        <v>572</v>
      </c>
      <c r="C575" t="s">
        <v>190</v>
      </c>
      <c r="D575" t="s">
        <v>2432</v>
      </c>
      <c r="E575" s="62">
        <f>SUM(G575:I575)</f>
        <v>2</v>
      </c>
      <c r="F575" s="71">
        <f>SUMIFS('CBG Plants'!N:N,'CBG Plants'!F:F,D575,'CBG Plants'!L:L,"Completed")
+SUMIFS('CBG Plants'!N:N,'CBG Plants'!F:F,D575,'CBG Plants'!L:L,"Functional")+SUMIFS('CBG Plants'!N:N,'CBG Plants'!F:F,D575,'CBG Plants'!L:L,"Under Construction")+SUMIFS('CBG Plants'!N:N,'CBG Plants'!F:F,D575,'CBG Plants'!L:L,"Yet to start construction")</f>
        <v>11.2</v>
      </c>
      <c r="G575" s="62">
        <f>COUNTIFS('CBG Plants'!F:F,D575,'CBG Plants'!L:L,"Completed")
+COUNTIFS('CBG Plants'!F:F,D575,'CBG Plants'!L:L,"Functional")</f>
        <v>0</v>
      </c>
      <c r="H575" s="62">
        <f>COUNTIFS('CBG Plants'!F:F,D575,'CBG Plants'!L:L,"Under Construction")</f>
        <v>2</v>
      </c>
      <c r="I575" s="62">
        <f>COUNTIFS('CBG Plants'!F:F,D575,'CBG Plants'!L:L,"Yet to start construction")</f>
        <v>0</v>
      </c>
      <c r="J575" t="s">
        <v>3304</v>
      </c>
      <c r="K575" t="s">
        <v>3305</v>
      </c>
      <c r="M575" s="72">
        <f t="shared" si="16"/>
        <v>81.48</v>
      </c>
      <c r="N575" s="72">
        <f t="shared" si="17"/>
        <v>81.48</v>
      </c>
      <c r="O575" s="72">
        <v>0</v>
      </c>
      <c r="P575" s="72">
        <v>81.48</v>
      </c>
      <c r="Q575" s="72">
        <v>0</v>
      </c>
      <c r="R575" s="62">
        <f>IFERROR(U575-F575,"")</f>
        <v>-7.1824350999999993</v>
      </c>
      <c r="S575" s="72">
        <f>IFERROR(T575*Assumptions!$C$4,"")</f>
        <v>130</v>
      </c>
      <c r="T575" s="72">
        <v>52</v>
      </c>
      <c r="U575" s="62">
        <f>IFERROR(S575*Assumptions!$C$5,"")+IFERROR(V575*Assumptions!$C$8*Assumptions!$C$5,"")</f>
        <v>4.0175649</v>
      </c>
      <c r="V575" s="72">
        <v>11698</v>
      </c>
      <c r="W575" s="72">
        <f>IFERROR(ROUND(T575*(1+Assumptions!$C$7)^5,0),"")</f>
        <v>159</v>
      </c>
      <c r="X575" s="62">
        <f>IFERROR(ROUND(W575*Assumptions!$C$4*Assumptions!$C$6,4),"")+IFERROR(ROUND(Y575*Assumptions!$C$8*Assumptions!$C$6,4),"") - F575</f>
        <v>9.2729999999999997</v>
      </c>
      <c r="Y575" s="62">
        <f>IFERROR(ROUND(V575*(1+Assumptions!$C$7)^5,0),"")</f>
        <v>35699</v>
      </c>
      <c r="Z575" t="s">
        <v>164</v>
      </c>
      <c r="AA575" t="s">
        <v>191</v>
      </c>
      <c r="AB575" s="72">
        <v>23.6</v>
      </c>
      <c r="AC575" s="72">
        <v>84.7</v>
      </c>
      <c r="AD575">
        <v>0</v>
      </c>
      <c r="AE575" s="99" t="str">
        <f>IF(R575="","",IF(R575&gt;=Control!$D$4,"Y","N"))</f>
        <v>N</v>
      </c>
      <c r="AF575" s="99" t="str">
        <f>IF(S575="","",IF(M575&gt;=Control!$D$5,"Y","N"))</f>
        <v>Y</v>
      </c>
      <c r="AG575" s="99" t="str">
        <f>IF(T575="","",IF(AB575&lt;=Control!$D$10,"Y","N"))</f>
        <v>Y</v>
      </c>
      <c r="AI575" s="110" t="str">
        <f>IF(X575="","",IF(X575&gt;=Control!$D$9,"Y","N"))</f>
        <v>N</v>
      </c>
      <c r="AK575" s="40" t="str">
        <f>IFERROR(INDEX(Assumptions!$D$92:$D$115,MATCH(C575,Assumptions!$B$92:$B$115,0)),"Low")</f>
        <v>Low</v>
      </c>
    </row>
    <row r="576" spans="2:37" x14ac:dyDescent="0.2">
      <c r="B576">
        <v>573</v>
      </c>
      <c r="C576" t="s">
        <v>190</v>
      </c>
      <c r="D576" t="s">
        <v>2461</v>
      </c>
      <c r="E576" s="62">
        <f>SUM(G576:I576)</f>
        <v>0</v>
      </c>
      <c r="F576" s="71">
        <f>SUMIFS('CBG Plants'!N:N,'CBG Plants'!F:F,D576,'CBG Plants'!L:L,"Completed")
+SUMIFS('CBG Plants'!N:N,'CBG Plants'!F:F,D576,'CBG Plants'!L:L,"Functional")+SUMIFS('CBG Plants'!N:N,'CBG Plants'!F:F,D576,'CBG Plants'!L:L,"Under Construction")+SUMIFS('CBG Plants'!N:N,'CBG Plants'!F:F,D576,'CBG Plants'!L:L,"Yet to start construction")</f>
        <v>0</v>
      </c>
      <c r="G576" s="62">
        <f>COUNTIFS('CBG Plants'!F:F,D576,'CBG Plants'!L:L,"Completed")
+COUNTIFS('CBG Plants'!F:F,D576,'CBG Plants'!L:L,"Functional")</f>
        <v>0</v>
      </c>
      <c r="H576" s="62">
        <f>COUNTIFS('CBG Plants'!F:F,D576,'CBG Plants'!L:L,"Under Construction")</f>
        <v>0</v>
      </c>
      <c r="I576" s="62">
        <f>COUNTIFS('CBG Plants'!F:F,D576,'CBG Plants'!L:L,"Yet to start construction")</f>
        <v>0</v>
      </c>
      <c r="J576" t="s">
        <v>3303</v>
      </c>
      <c r="M576" s="72">
        <f t="shared" si="16"/>
        <v>22.68</v>
      </c>
      <c r="N576" s="72">
        <f t="shared" si="17"/>
        <v>22.68</v>
      </c>
      <c r="O576" s="72">
        <v>0</v>
      </c>
      <c r="P576" s="72">
        <v>22.68</v>
      </c>
      <c r="Q576" s="72">
        <v>0</v>
      </c>
      <c r="R576" s="62">
        <f>IFERROR(U576-F576,"")</f>
        <v>0.30553754999999999</v>
      </c>
      <c r="S576" s="72">
        <f>IFERROR(T576*Assumptions!$C$4,"")</f>
        <v>10</v>
      </c>
      <c r="T576" s="72">
        <v>4</v>
      </c>
      <c r="U576" s="62">
        <f>IFERROR(S576*Assumptions!$C$5,"")+IFERROR(V576*Assumptions!$C$8*Assumptions!$C$5,"")</f>
        <v>0.30553754999999999</v>
      </c>
      <c r="V576" s="72">
        <v>551</v>
      </c>
      <c r="W576" s="72">
        <f>IFERROR(ROUND(T576*(1+Assumptions!$C$7)^5,0),"")</f>
        <v>12</v>
      </c>
      <c r="X576" s="62">
        <f>IFERROR(ROUND(W576*Assumptions!$C$4*Assumptions!$C$6,4),"")+IFERROR(ROUND(Y576*Assumptions!$C$8*Assumptions!$C$6,4),"") - F576</f>
        <v>1.5282</v>
      </c>
      <c r="Y576" s="62">
        <f>IFERROR(ROUND(V576*(1+Assumptions!$C$7)^5,0),"")</f>
        <v>1682</v>
      </c>
      <c r="Z576" t="s">
        <v>164</v>
      </c>
      <c r="AA576" t="s">
        <v>191</v>
      </c>
      <c r="AB576" s="72">
        <v>99.1</v>
      </c>
      <c r="AC576" s="72">
        <v>84.7</v>
      </c>
      <c r="AD576">
        <v>0</v>
      </c>
      <c r="AE576" s="99" t="str">
        <f>IF(R576="","",IF(R576&gt;=Control!$D$4,"Y","N"))</f>
        <v>N</v>
      </c>
      <c r="AF576" s="99" t="str">
        <f>IF(S576="","",IF(M576&gt;=Control!$D$5,"Y","N"))</f>
        <v>N</v>
      </c>
      <c r="AG576" s="99" t="str">
        <f>IF(T576="","",IF(AB576&lt;=Control!$D$10,"Y","N"))</f>
        <v>Y</v>
      </c>
      <c r="AI576" s="110" t="str">
        <f>IF(X576="","",IF(X576&gt;=Control!$D$9,"Y","N"))</f>
        <v>N</v>
      </c>
      <c r="AK576" s="40" t="str">
        <f>IFERROR(INDEX(Assumptions!$D$92:$D$115,MATCH(C576,Assumptions!$B$92:$B$115,0)),"Low")</f>
        <v>Low</v>
      </c>
    </row>
    <row r="577" spans="2:37" x14ac:dyDescent="0.2">
      <c r="B577">
        <v>574</v>
      </c>
      <c r="C577" t="s">
        <v>190</v>
      </c>
      <c r="D577" t="s">
        <v>2467</v>
      </c>
      <c r="E577" s="62">
        <f>SUM(G577:I577)</f>
        <v>1</v>
      </c>
      <c r="F577" s="71">
        <f>SUMIFS('CBG Plants'!N:N,'CBG Plants'!F:F,D577,'CBG Plants'!L:L,"Completed")
+SUMIFS('CBG Plants'!N:N,'CBG Plants'!F:F,D577,'CBG Plants'!L:L,"Functional")+SUMIFS('CBG Plants'!N:N,'CBG Plants'!F:F,D577,'CBG Plants'!L:L,"Under Construction")+SUMIFS('CBG Plants'!N:N,'CBG Plants'!F:F,D577,'CBG Plants'!L:L,"Yet to start construction")</f>
        <v>0.75</v>
      </c>
      <c r="G577" s="62">
        <f>COUNTIFS('CBG Plants'!F:F,D577,'CBG Plants'!L:L,"Completed")
+COUNTIFS('CBG Plants'!F:F,D577,'CBG Plants'!L:L,"Functional")</f>
        <v>0</v>
      </c>
      <c r="H577" s="62">
        <f>COUNTIFS('CBG Plants'!F:F,D577,'CBG Plants'!L:L,"Under Construction")</f>
        <v>0</v>
      </c>
      <c r="I577" s="62">
        <f>COUNTIFS('CBG Plants'!F:F,D577,'CBG Plants'!L:L,"Yet to start construction")</f>
        <v>1</v>
      </c>
      <c r="J577" t="s">
        <v>3289</v>
      </c>
      <c r="M577" s="72">
        <f t="shared" si="16"/>
        <v>22.68</v>
      </c>
      <c r="N577" s="72">
        <f t="shared" si="17"/>
        <v>22.68</v>
      </c>
      <c r="O577" s="72">
        <v>0</v>
      </c>
      <c r="P577" s="72">
        <v>20.58</v>
      </c>
      <c r="Q577" s="72">
        <v>2.1</v>
      </c>
      <c r="R577" s="62">
        <f>IFERROR(U577-F577,"")</f>
        <v>-0.45</v>
      </c>
      <c r="S577" s="72">
        <f>IFERROR(T577*Assumptions!$C$4,"")</f>
        <v>10</v>
      </c>
      <c r="T577" s="72">
        <v>4</v>
      </c>
      <c r="U577" s="62">
        <f>IFERROR(S577*Assumptions!$C$5,"")+IFERROR(V577*Assumptions!$C$8*Assumptions!$C$5,"")</f>
        <v>0.3</v>
      </c>
      <c r="V577" s="72">
        <v>0</v>
      </c>
      <c r="W577" s="72">
        <f>IFERROR(ROUND(T577*(1+Assumptions!$C$7)^5,0),"")</f>
        <v>12</v>
      </c>
      <c r="X577" s="62">
        <f>IFERROR(ROUND(W577*Assumptions!$C$4*Assumptions!$C$6,4),"")+IFERROR(ROUND(Y577*Assumptions!$C$8*Assumptions!$C$6,4),"") - F577</f>
        <v>0.75</v>
      </c>
      <c r="Y577" s="62">
        <f>IFERROR(ROUND(V577*(1+Assumptions!$C$7)^5,0),"")</f>
        <v>0</v>
      </c>
      <c r="Z577" t="s">
        <v>164</v>
      </c>
      <c r="AA577" t="s">
        <v>191</v>
      </c>
      <c r="AB577" s="72">
        <v>55.2</v>
      </c>
      <c r="AC577" s="72">
        <v>84.7</v>
      </c>
      <c r="AD577">
        <v>0</v>
      </c>
      <c r="AE577" s="99" t="str">
        <f>IF(R577="","",IF(R577&gt;=Control!$D$4,"Y","N"))</f>
        <v>N</v>
      </c>
      <c r="AF577" s="99" t="str">
        <f>IF(S577="","",IF(M577&gt;=Control!$D$5,"Y","N"))</f>
        <v>N</v>
      </c>
      <c r="AG577" s="99" t="str">
        <f>IF(T577="","",IF(AB577&lt;=Control!$D$10,"Y","N"))</f>
        <v>Y</v>
      </c>
      <c r="AI577" s="110" t="str">
        <f>IF(X577="","",IF(X577&gt;=Control!$D$9,"Y","N"))</f>
        <v>N</v>
      </c>
      <c r="AK577" s="40" t="str">
        <f>IFERROR(INDEX(Assumptions!$D$92:$D$115,MATCH(C577,Assumptions!$B$92:$B$115,0)),"Low")</f>
        <v>Low</v>
      </c>
    </row>
    <row r="578" spans="2:37" x14ac:dyDescent="0.2">
      <c r="B578">
        <v>575</v>
      </c>
      <c r="C578" t="s">
        <v>190</v>
      </c>
      <c r="D578" t="s">
        <v>2444</v>
      </c>
      <c r="E578" s="62">
        <f>SUM(G578:I578)</f>
        <v>1</v>
      </c>
      <c r="F578" s="71">
        <f>SUMIFS('CBG Plants'!N:N,'CBG Plants'!F:F,D578,'CBG Plants'!L:L,"Completed")
+SUMIFS('CBG Plants'!N:N,'CBG Plants'!F:F,D578,'CBG Plants'!L:L,"Functional")+SUMIFS('CBG Plants'!N:N,'CBG Plants'!F:F,D578,'CBG Plants'!L:L,"Under Construction")+SUMIFS('CBG Plants'!N:N,'CBG Plants'!F:F,D578,'CBG Plants'!L:L,"Yet to start construction")</f>
        <v>0.8</v>
      </c>
      <c r="G578" s="62">
        <f>COUNTIFS('CBG Plants'!F:F,D578,'CBG Plants'!L:L,"Completed")
+COUNTIFS('CBG Plants'!F:F,D578,'CBG Plants'!L:L,"Functional")</f>
        <v>0</v>
      </c>
      <c r="H578" s="62">
        <f>COUNTIFS('CBG Plants'!F:F,D578,'CBG Plants'!L:L,"Under Construction")</f>
        <v>0</v>
      </c>
      <c r="I578" s="62">
        <f>COUNTIFS('CBG Plants'!F:F,D578,'CBG Plants'!L:L,"Yet to start construction")</f>
        <v>1</v>
      </c>
      <c r="J578" t="s">
        <v>3175</v>
      </c>
      <c r="M578" s="72">
        <f t="shared" si="16"/>
        <v>54.285000000000004</v>
      </c>
      <c r="N578" s="72">
        <f t="shared" si="17"/>
        <v>54.285000000000004</v>
      </c>
      <c r="O578" s="72">
        <v>0</v>
      </c>
      <c r="P578" s="72">
        <v>47.46</v>
      </c>
      <c r="Q578" s="72">
        <v>6.8250000000000002</v>
      </c>
      <c r="R578" s="62">
        <f>IFERROR(U578-F578,"")</f>
        <v>-0.11569370000000012</v>
      </c>
      <c r="S578" s="72">
        <f>IFERROR(T578*Assumptions!$C$4,"")</f>
        <v>22.5</v>
      </c>
      <c r="T578" s="72">
        <v>9</v>
      </c>
      <c r="U578" s="62">
        <f>IFERROR(S578*Assumptions!$C$5,"")+IFERROR(V578*Assumptions!$C$8*Assumptions!$C$5,"")</f>
        <v>0.68430629999999992</v>
      </c>
      <c r="V578" s="72">
        <v>926</v>
      </c>
      <c r="W578" s="72">
        <f>IFERROR(ROUND(T578*(1+Assumptions!$C$7)^5,0),"")</f>
        <v>27</v>
      </c>
      <c r="X578" s="62">
        <f>IFERROR(ROUND(W578*Assumptions!$C$4*Assumptions!$C$6,4),"")+IFERROR(ROUND(Y578*Assumptions!$C$8*Assumptions!$C$6,4),"") - F578</f>
        <v>2.6223000000000001</v>
      </c>
      <c r="Y578" s="62">
        <f>IFERROR(ROUND(V578*(1+Assumptions!$C$7)^5,0),"")</f>
        <v>2826</v>
      </c>
      <c r="Z578" t="s">
        <v>164</v>
      </c>
      <c r="AA578" t="s">
        <v>191</v>
      </c>
      <c r="AB578" s="72">
        <v>165.8</v>
      </c>
      <c r="AC578" s="72">
        <v>84.7</v>
      </c>
      <c r="AD578">
        <v>0</v>
      </c>
      <c r="AE578" s="99" t="str">
        <f>IF(R578="","",IF(R578&gt;=Control!$D$4,"Y","N"))</f>
        <v>N</v>
      </c>
      <c r="AF578" s="99" t="str">
        <f>IF(S578="","",IF(M578&gt;=Control!$D$5,"Y","N"))</f>
        <v>Y</v>
      </c>
      <c r="AG578" s="99" t="str">
        <f>IF(T578="","",IF(AB578&lt;=Control!$D$10,"Y","N"))</f>
        <v>Y</v>
      </c>
      <c r="AI578" s="110" t="str">
        <f>IF(X578="","",IF(X578&gt;=Control!$D$9,"Y","N"))</f>
        <v>N</v>
      </c>
      <c r="AK578" s="40" t="str">
        <f>IFERROR(INDEX(Assumptions!$D$92:$D$115,MATCH(C578,Assumptions!$B$92:$B$115,0)),"Low")</f>
        <v>Low</v>
      </c>
    </row>
    <row r="579" spans="2:37" x14ac:dyDescent="0.2">
      <c r="B579">
        <v>576</v>
      </c>
      <c r="C579" t="s">
        <v>190</v>
      </c>
      <c r="D579" t="s">
        <v>2457</v>
      </c>
      <c r="E579" s="62">
        <f>SUM(G579:I579)</f>
        <v>1</v>
      </c>
      <c r="F579" s="71">
        <f>SUMIFS('CBG Plants'!N:N,'CBG Plants'!F:F,D579,'CBG Plants'!L:L,"Completed")
+SUMIFS('CBG Plants'!N:N,'CBG Plants'!F:F,D579,'CBG Plants'!L:L,"Functional")+SUMIFS('CBG Plants'!N:N,'CBG Plants'!F:F,D579,'CBG Plants'!L:L,"Under Construction")+SUMIFS('CBG Plants'!N:N,'CBG Plants'!F:F,D579,'CBG Plants'!L:L,"Yet to start construction")</f>
        <v>2</v>
      </c>
      <c r="G579" s="62">
        <f>COUNTIFS('CBG Plants'!F:F,D579,'CBG Plants'!L:L,"Completed")
+COUNTIFS('CBG Plants'!F:F,D579,'CBG Plants'!L:L,"Functional")</f>
        <v>0</v>
      </c>
      <c r="H579" s="62">
        <f>COUNTIFS('CBG Plants'!F:F,D579,'CBG Plants'!L:L,"Under Construction")</f>
        <v>0</v>
      </c>
      <c r="I579" s="62">
        <f>COUNTIFS('CBG Plants'!F:F,D579,'CBG Plants'!L:L,"Yet to start construction")</f>
        <v>1</v>
      </c>
      <c r="J579" t="s">
        <v>3306</v>
      </c>
      <c r="M579" s="72">
        <f t="shared" si="16"/>
        <v>129.04500000000002</v>
      </c>
      <c r="N579" s="72">
        <f t="shared" si="17"/>
        <v>129.04500000000002</v>
      </c>
      <c r="O579" s="72">
        <v>0</v>
      </c>
      <c r="P579" s="72">
        <v>73.92</v>
      </c>
      <c r="Q579" s="72">
        <v>55.125</v>
      </c>
      <c r="R579" s="62">
        <f>IFERROR(U579-F579,"")</f>
        <v>-1.3168193000000001</v>
      </c>
      <c r="S579" s="72">
        <f>IFERROR(T579*Assumptions!$C$4,"")</f>
        <v>22.5</v>
      </c>
      <c r="T579" s="72">
        <v>9</v>
      </c>
      <c r="U579" s="62">
        <f>IFERROR(S579*Assumptions!$C$5,"")+IFERROR(V579*Assumptions!$C$8*Assumptions!$C$5,"")</f>
        <v>0.68318069999999997</v>
      </c>
      <c r="V579" s="72">
        <v>814</v>
      </c>
      <c r="W579" s="72">
        <f>IFERROR(ROUND(T579*(1+Assumptions!$C$7)^5,0),"")</f>
        <v>27</v>
      </c>
      <c r="X579" s="62">
        <f>IFERROR(ROUND(W579*Assumptions!$C$4*Assumptions!$C$6,4),"")+IFERROR(ROUND(Y579*Assumptions!$C$8*Assumptions!$C$6,4),"") - F579</f>
        <v>1.4165999999999999</v>
      </c>
      <c r="Y579" s="62">
        <f>IFERROR(ROUND(V579*(1+Assumptions!$C$7)^5,0),"")</f>
        <v>2484</v>
      </c>
      <c r="Z579" t="s">
        <v>164</v>
      </c>
      <c r="AA579" t="s">
        <v>191</v>
      </c>
      <c r="AB579" s="72">
        <v>12.6</v>
      </c>
      <c r="AC579" s="72">
        <v>84.7</v>
      </c>
      <c r="AD579">
        <v>0</v>
      </c>
      <c r="AE579" s="99" t="str">
        <f>IF(R579="","",IF(R579&gt;=Control!$D$4,"Y","N"))</f>
        <v>N</v>
      </c>
      <c r="AF579" s="99" t="str">
        <f>IF(S579="","",IF(M579&gt;=Control!$D$5,"Y","N"))</f>
        <v>Y</v>
      </c>
      <c r="AG579" s="99" t="str">
        <f>IF(T579="","",IF(AB579&lt;=Control!$D$10,"Y","N"))</f>
        <v>Y</v>
      </c>
      <c r="AI579" s="110" t="str">
        <f>IF(X579="","",IF(X579&gt;=Control!$D$9,"Y","N"))</f>
        <v>N</v>
      </c>
      <c r="AK579" s="40" t="str">
        <f>IFERROR(INDEX(Assumptions!$D$92:$D$115,MATCH(C579,Assumptions!$B$92:$B$115,0)),"Low")</f>
        <v>Low</v>
      </c>
    </row>
    <row r="580" spans="2:37" x14ac:dyDescent="0.2">
      <c r="B580">
        <v>577</v>
      </c>
      <c r="C580" t="s">
        <v>190</v>
      </c>
      <c r="D580" t="s">
        <v>3307</v>
      </c>
      <c r="E580" s="62">
        <f>SUM(G580:I580)</f>
        <v>0</v>
      </c>
      <c r="F580" s="71">
        <f>SUMIFS('CBG Plants'!N:N,'CBG Plants'!F:F,D580,'CBG Plants'!L:L,"Completed")
+SUMIFS('CBG Plants'!N:N,'CBG Plants'!F:F,D580,'CBG Plants'!L:L,"Functional")+SUMIFS('CBG Plants'!N:N,'CBG Plants'!F:F,D580,'CBG Plants'!L:L,"Under Construction")+SUMIFS('CBG Plants'!N:N,'CBG Plants'!F:F,D580,'CBG Plants'!L:L,"Yet to start construction")</f>
        <v>0</v>
      </c>
      <c r="G580" s="62">
        <f>COUNTIFS('CBG Plants'!F:F,D580,'CBG Plants'!L:L,"Completed")
+COUNTIFS('CBG Plants'!F:F,D580,'CBG Plants'!L:L,"Functional")</f>
        <v>0</v>
      </c>
      <c r="H580" s="62">
        <f>COUNTIFS('CBG Plants'!F:F,D580,'CBG Plants'!L:L,"Under Construction")</f>
        <v>0</v>
      </c>
      <c r="I580" s="62">
        <f>COUNTIFS('CBG Plants'!F:F,D580,'CBG Plants'!L:L,"Yet to start construction")</f>
        <v>0</v>
      </c>
      <c r="J580" t="s">
        <v>3306</v>
      </c>
      <c r="M580" s="72">
        <f t="shared" ref="M580:M643" si="18">IFERROR(N580-(AD580*365/1000),"")</f>
        <v>168.42</v>
      </c>
      <c r="N580" s="72">
        <f t="shared" ref="N580:N643" si="19">SUM(O580:Q580)</f>
        <v>168.42</v>
      </c>
      <c r="O580" s="72">
        <v>0</v>
      </c>
      <c r="P580" s="72">
        <v>168.42</v>
      </c>
      <c r="Q580" s="72">
        <v>0</v>
      </c>
      <c r="R580" s="62">
        <f>IFERROR(U580-F580,"")</f>
        <v>0</v>
      </c>
      <c r="S580" s="72">
        <f>IFERROR(T580*Assumptions!$C$4,"")</f>
        <v>0</v>
      </c>
      <c r="T580" s="72">
        <v>0</v>
      </c>
      <c r="U580" s="62">
        <f>IFERROR(S580*Assumptions!$C$5,"")+IFERROR(V580*Assumptions!$C$8*Assumptions!$C$5,"")</f>
        <v>0</v>
      </c>
      <c r="V580" s="72">
        <v>0</v>
      </c>
      <c r="W580" s="72">
        <f>IFERROR(ROUND(T580*(1+Assumptions!$C$7)^5,0),"")</f>
        <v>0</v>
      </c>
      <c r="X580" s="62">
        <f>IFERROR(ROUND(W580*Assumptions!$C$4*Assumptions!$C$6,4),"")+IFERROR(ROUND(Y580*Assumptions!$C$8*Assumptions!$C$6,4),"") - F580</f>
        <v>0</v>
      </c>
      <c r="Y580" s="62">
        <f>IFERROR(ROUND(V580*(1+Assumptions!$C$7)^5,0),"")</f>
        <v>0</v>
      </c>
      <c r="Z580" t="s">
        <v>164</v>
      </c>
      <c r="AA580" t="s">
        <v>191</v>
      </c>
      <c r="AB580" s="72">
        <v>68.599999999999994</v>
      </c>
      <c r="AC580" s="72">
        <v>84.7</v>
      </c>
      <c r="AD580">
        <v>0</v>
      </c>
      <c r="AE580" s="99" t="str">
        <f>IF(R580="","",IF(R580&gt;=Control!$D$4,"Y","N"))</f>
        <v>N</v>
      </c>
      <c r="AF580" s="99" t="str">
        <f>IF(S580="","",IF(M580&gt;=Control!$D$5,"Y","N"))</f>
        <v>Y</v>
      </c>
      <c r="AG580" s="99" t="str">
        <f>IF(T580="","",IF(AB580&lt;=Control!$D$10,"Y","N"))</f>
        <v>Y</v>
      </c>
      <c r="AI580" s="110" t="str">
        <f>IF(X580="","",IF(X580&gt;=Control!$D$9,"Y","N"))</f>
        <v>N</v>
      </c>
      <c r="AK580" s="40" t="str">
        <f>IFERROR(INDEX(Assumptions!$D$92:$D$115,MATCH(C580,Assumptions!$B$92:$B$115,0)),"Low")</f>
        <v>Low</v>
      </c>
    </row>
    <row r="581" spans="2:37" x14ac:dyDescent="0.2">
      <c r="B581">
        <v>578</v>
      </c>
      <c r="C581" t="s">
        <v>190</v>
      </c>
      <c r="D581" t="s">
        <v>2431</v>
      </c>
      <c r="E581" s="62">
        <f>SUM(G581:I581)</f>
        <v>0</v>
      </c>
      <c r="F581" s="71">
        <f>SUMIFS('CBG Plants'!N:N,'CBG Plants'!F:F,D581,'CBG Plants'!L:L,"Completed")
+SUMIFS('CBG Plants'!N:N,'CBG Plants'!F:F,D581,'CBG Plants'!L:L,"Functional")+SUMIFS('CBG Plants'!N:N,'CBG Plants'!F:F,D581,'CBG Plants'!L:L,"Under Construction")+SUMIFS('CBG Plants'!N:N,'CBG Plants'!F:F,D581,'CBG Plants'!L:L,"Yet to start construction")</f>
        <v>0</v>
      </c>
      <c r="G581" s="62">
        <f>COUNTIFS('CBG Plants'!F:F,D581,'CBG Plants'!L:L,"Completed")
+COUNTIFS('CBG Plants'!F:F,D581,'CBG Plants'!L:L,"Functional")</f>
        <v>0</v>
      </c>
      <c r="H581" s="62">
        <f>COUNTIFS('CBG Plants'!F:F,D581,'CBG Plants'!L:L,"Under Construction")</f>
        <v>0</v>
      </c>
      <c r="I581" s="62">
        <f>COUNTIFS('CBG Plants'!F:F,D581,'CBG Plants'!L:L,"Yet to start construction")</f>
        <v>0</v>
      </c>
      <c r="M581" s="72">
        <f t="shared" si="18"/>
        <v>68.459999999999994</v>
      </c>
      <c r="N581" s="72">
        <f t="shared" si="19"/>
        <v>68.459999999999994</v>
      </c>
      <c r="O581" s="72">
        <v>0</v>
      </c>
      <c r="P581" s="72">
        <v>68.459999999999994</v>
      </c>
      <c r="Q581" s="72">
        <v>0</v>
      </c>
      <c r="R581" s="62">
        <f>IFERROR(U581-F581,"")</f>
        <v>0.98032649999999999</v>
      </c>
      <c r="S581" s="72">
        <f>IFERROR(T581*Assumptions!$C$4,"")</f>
        <v>32.5</v>
      </c>
      <c r="T581" s="72">
        <v>13</v>
      </c>
      <c r="U581" s="62">
        <f>IFERROR(S581*Assumptions!$C$5,"")+IFERROR(V581*Assumptions!$C$8*Assumptions!$C$5,"")</f>
        <v>0.98032649999999999</v>
      </c>
      <c r="V581" s="72">
        <v>530</v>
      </c>
      <c r="W581" s="72">
        <f>IFERROR(ROUND(T581*(1+Assumptions!$C$7)^5,0),"")</f>
        <v>40</v>
      </c>
      <c r="X581" s="62">
        <f>IFERROR(ROUND(W581*Assumptions!$C$4*Assumptions!$C$6,4),"")+IFERROR(ROUND(Y581*Assumptions!$C$8*Assumptions!$C$6,4),"") - F581</f>
        <v>5.0270999999999999</v>
      </c>
      <c r="Y581" s="62">
        <f>IFERROR(ROUND(V581*(1+Assumptions!$C$7)^5,0),"")</f>
        <v>1617</v>
      </c>
      <c r="Z581" t="s">
        <v>164</v>
      </c>
      <c r="AA581" t="s">
        <v>191</v>
      </c>
      <c r="AB581" s="72">
        <v>109</v>
      </c>
      <c r="AC581" s="72">
        <v>84.7</v>
      </c>
      <c r="AD581">
        <v>0</v>
      </c>
      <c r="AE581" s="99" t="str">
        <f>IF(R581="","",IF(R581&gt;=Control!$D$4,"Y","N"))</f>
        <v>N</v>
      </c>
      <c r="AF581" s="99" t="str">
        <f>IF(S581="","",IF(M581&gt;=Control!$D$5,"Y","N"))</f>
        <v>Y</v>
      </c>
      <c r="AG581" s="99" t="str">
        <f>IF(T581="","",IF(AB581&lt;=Control!$D$10,"Y","N"))</f>
        <v>Y</v>
      </c>
      <c r="AI581" s="110" t="str">
        <f>IF(X581="","",IF(X581&gt;=Control!$D$9,"Y","N"))</f>
        <v>N</v>
      </c>
      <c r="AK581" s="40" t="str">
        <f>IFERROR(INDEX(Assumptions!$D$92:$D$115,MATCH(C581,Assumptions!$B$92:$B$115,0)),"Low")</f>
        <v>Low</v>
      </c>
    </row>
    <row r="582" spans="2:37" x14ac:dyDescent="0.2">
      <c r="B582">
        <v>579</v>
      </c>
      <c r="C582" t="s">
        <v>190</v>
      </c>
      <c r="D582" t="s">
        <v>2451</v>
      </c>
      <c r="E582" s="62">
        <f>SUM(G582:I582)</f>
        <v>1</v>
      </c>
      <c r="F582" s="71">
        <f>SUMIFS('CBG Plants'!N:N,'CBG Plants'!F:F,D582,'CBG Plants'!L:L,"Completed")
+SUMIFS('CBG Plants'!N:N,'CBG Plants'!F:F,D582,'CBG Plants'!L:L,"Functional")+SUMIFS('CBG Plants'!N:N,'CBG Plants'!F:F,D582,'CBG Plants'!L:L,"Under Construction")+SUMIFS('CBG Plants'!N:N,'CBG Plants'!F:F,D582,'CBG Plants'!L:L,"Yet to start construction")</f>
        <v>10</v>
      </c>
      <c r="G582" s="62">
        <f>COUNTIFS('CBG Plants'!F:F,D582,'CBG Plants'!L:L,"Completed")
+COUNTIFS('CBG Plants'!F:F,D582,'CBG Plants'!L:L,"Functional")</f>
        <v>1</v>
      </c>
      <c r="H582" s="62">
        <f>COUNTIFS('CBG Plants'!F:F,D582,'CBG Plants'!L:L,"Under Construction")</f>
        <v>0</v>
      </c>
      <c r="I582" s="62">
        <f>COUNTIFS('CBG Plants'!F:F,D582,'CBG Plants'!L:L,"Yet to start construction")</f>
        <v>0</v>
      </c>
      <c r="J582" t="s">
        <v>3308</v>
      </c>
      <c r="M582" s="72">
        <f t="shared" si="18"/>
        <v>-20.740000000000002</v>
      </c>
      <c r="N582" s="72">
        <f t="shared" si="19"/>
        <v>63.21</v>
      </c>
      <c r="O582" s="72">
        <v>0</v>
      </c>
      <c r="P582" s="72">
        <v>15.96</v>
      </c>
      <c r="Q582" s="72">
        <v>47.25</v>
      </c>
      <c r="R582" s="62">
        <f>IFERROR(U582-F582,"")</f>
        <v>-8.1902916999999995</v>
      </c>
      <c r="S582" s="72">
        <f>IFERROR(T582*Assumptions!$C$4,"")</f>
        <v>60</v>
      </c>
      <c r="T582" s="72">
        <v>24</v>
      </c>
      <c r="U582" s="62">
        <f>IFERROR(S582*Assumptions!$C$5,"")+IFERROR(V582*Assumptions!$C$8*Assumptions!$C$5,"")</f>
        <v>1.8097082999999998</v>
      </c>
      <c r="V582" s="72">
        <v>966</v>
      </c>
      <c r="W582" s="72">
        <f>IFERROR(ROUND(T582*(1+Assumptions!$C$7)^5,0),"")</f>
        <v>73</v>
      </c>
      <c r="X582" s="62">
        <f>IFERROR(ROUND(W582*Assumptions!$C$4*Assumptions!$C$6,4),"")+IFERROR(ROUND(Y582*Assumptions!$C$8*Assumptions!$C$6,4),"") - F582</f>
        <v>-0.82559999999999967</v>
      </c>
      <c r="Y582" s="62">
        <f>IFERROR(ROUND(V582*(1+Assumptions!$C$7)^5,0),"")</f>
        <v>2948</v>
      </c>
      <c r="Z582" t="s">
        <v>164</v>
      </c>
      <c r="AA582" t="s">
        <v>191</v>
      </c>
      <c r="AB582" s="72">
        <v>84.2</v>
      </c>
      <c r="AC582" s="72">
        <v>84.7</v>
      </c>
      <c r="AD582">
        <v>230</v>
      </c>
      <c r="AE582" s="99" t="str">
        <f>IF(R582="","",IF(R582&gt;=Control!$D$4,"Y","N"))</f>
        <v>N</v>
      </c>
      <c r="AF582" s="99" t="str">
        <f>IF(S582="","",IF(M582&gt;=Control!$D$5,"Y","N"))</f>
        <v>N</v>
      </c>
      <c r="AG582" s="99" t="str">
        <f>IF(T582="","",IF(AB582&lt;=Control!$D$10,"Y","N"))</f>
        <v>Y</v>
      </c>
      <c r="AI582" s="110" t="str">
        <f>IF(X582="","",IF(X582&gt;=Control!$D$9,"Y","N"))</f>
        <v>N</v>
      </c>
      <c r="AK582" s="40" t="str">
        <f>IFERROR(INDEX(Assumptions!$D$92:$D$115,MATCH(C582,Assumptions!$B$92:$B$115,0)),"Low")</f>
        <v>Low</v>
      </c>
    </row>
    <row r="583" spans="2:37" x14ac:dyDescent="0.2">
      <c r="B583">
        <v>580</v>
      </c>
      <c r="C583" t="s">
        <v>190</v>
      </c>
      <c r="D583" t="s">
        <v>2450</v>
      </c>
      <c r="E583" s="62">
        <f>SUM(G583:I583)</f>
        <v>0</v>
      </c>
      <c r="F583" s="71">
        <f>SUMIFS('CBG Plants'!N:N,'CBG Plants'!F:F,D583,'CBG Plants'!L:L,"Completed")
+SUMIFS('CBG Plants'!N:N,'CBG Plants'!F:F,D583,'CBG Plants'!L:L,"Functional")+SUMIFS('CBG Plants'!N:N,'CBG Plants'!F:F,D583,'CBG Plants'!L:L,"Under Construction")+SUMIFS('CBG Plants'!N:N,'CBG Plants'!F:F,D583,'CBG Plants'!L:L,"Yet to start construction")</f>
        <v>0</v>
      </c>
      <c r="G583" s="62">
        <f>COUNTIFS('CBG Plants'!F:F,D583,'CBG Plants'!L:L,"Completed")
+COUNTIFS('CBG Plants'!F:F,D583,'CBG Plants'!L:L,"Functional")</f>
        <v>0</v>
      </c>
      <c r="H583" s="62">
        <f>COUNTIFS('CBG Plants'!F:F,D583,'CBG Plants'!L:L,"Under Construction")</f>
        <v>0</v>
      </c>
      <c r="I583" s="62">
        <f>COUNTIFS('CBG Plants'!F:F,D583,'CBG Plants'!L:L,"Yet to start construction")</f>
        <v>0</v>
      </c>
      <c r="M583" s="72">
        <f t="shared" si="18"/>
        <v>234.255</v>
      </c>
      <c r="N583" s="72">
        <f t="shared" si="19"/>
        <v>234.255</v>
      </c>
      <c r="O583" s="72">
        <v>0</v>
      </c>
      <c r="P583" s="72">
        <v>12.18</v>
      </c>
      <c r="Q583" s="72">
        <v>222.07499999999999</v>
      </c>
      <c r="R583" s="62">
        <f>IFERROR(U583-F583,"")</f>
        <v>0.22499999999999998</v>
      </c>
      <c r="S583" s="72">
        <f>IFERROR(T583*Assumptions!$C$4,"")</f>
        <v>7.5</v>
      </c>
      <c r="T583" s="72">
        <v>3</v>
      </c>
      <c r="U583" s="62">
        <f>IFERROR(S583*Assumptions!$C$5,"")+IFERROR(V583*Assumptions!$C$8*Assumptions!$C$5,"")</f>
        <v>0.22499999999999998</v>
      </c>
      <c r="V583" s="72">
        <v>0</v>
      </c>
      <c r="W583" s="72">
        <f>IFERROR(ROUND(T583*(1+Assumptions!$C$7)^5,0),"")</f>
        <v>9</v>
      </c>
      <c r="X583" s="62">
        <f>IFERROR(ROUND(W583*Assumptions!$C$4*Assumptions!$C$6,4),"")+IFERROR(ROUND(Y583*Assumptions!$C$8*Assumptions!$C$6,4),"") - F583</f>
        <v>1.125</v>
      </c>
      <c r="Y583" s="62">
        <f>IFERROR(ROUND(V583*(1+Assumptions!$C$7)^5,0),"")</f>
        <v>0</v>
      </c>
      <c r="Z583" t="s">
        <v>164</v>
      </c>
      <c r="AA583" t="s">
        <v>191</v>
      </c>
      <c r="AB583" s="72">
        <v>13.1</v>
      </c>
      <c r="AC583" s="72">
        <v>84.7</v>
      </c>
      <c r="AD583">
        <v>0</v>
      </c>
      <c r="AE583" s="99" t="str">
        <f>IF(R583="","",IF(R583&gt;=Control!$D$4,"Y","N"))</f>
        <v>N</v>
      </c>
      <c r="AF583" s="99" t="str">
        <f>IF(S583="","",IF(M583&gt;=Control!$D$5,"Y","N"))</f>
        <v>Y</v>
      </c>
      <c r="AG583" s="99" t="str">
        <f>IF(T583="","",IF(AB583&lt;=Control!$D$10,"Y","N"))</f>
        <v>Y</v>
      </c>
      <c r="AI583" s="110" t="str">
        <f>IF(X583="","",IF(X583&gt;=Control!$D$9,"Y","N"))</f>
        <v>N</v>
      </c>
      <c r="AK583" s="40" t="str">
        <f>IFERROR(INDEX(Assumptions!$D$92:$D$115,MATCH(C583,Assumptions!$B$92:$B$115,0)),"Low")</f>
        <v>Low</v>
      </c>
    </row>
    <row r="584" spans="2:37" x14ac:dyDescent="0.2">
      <c r="B584">
        <v>581</v>
      </c>
      <c r="C584" t="s">
        <v>190</v>
      </c>
      <c r="D584" t="s">
        <v>2453</v>
      </c>
      <c r="E584" s="62">
        <f>SUM(G584:I584)</f>
        <v>0</v>
      </c>
      <c r="F584" s="71">
        <f>SUMIFS('CBG Plants'!N:N,'CBG Plants'!F:F,D584,'CBG Plants'!L:L,"Completed")
+SUMIFS('CBG Plants'!N:N,'CBG Plants'!F:F,D584,'CBG Plants'!L:L,"Functional")+SUMIFS('CBG Plants'!N:N,'CBG Plants'!F:F,D584,'CBG Plants'!L:L,"Under Construction")+SUMIFS('CBG Plants'!N:N,'CBG Plants'!F:F,D584,'CBG Plants'!L:L,"Yet to start construction")</f>
        <v>0</v>
      </c>
      <c r="G584" s="62">
        <f>COUNTIFS('CBG Plants'!F:F,D584,'CBG Plants'!L:L,"Completed")
+COUNTIFS('CBG Plants'!F:F,D584,'CBG Plants'!L:L,"Functional")</f>
        <v>0</v>
      </c>
      <c r="H584" s="62">
        <f>COUNTIFS('CBG Plants'!F:F,D584,'CBG Plants'!L:L,"Under Construction")</f>
        <v>0</v>
      </c>
      <c r="I584" s="62">
        <f>COUNTIFS('CBG Plants'!F:F,D584,'CBG Plants'!L:L,"Yet to start construction")</f>
        <v>0</v>
      </c>
      <c r="M584" s="72">
        <f t="shared" si="18"/>
        <v>129.255</v>
      </c>
      <c r="N584" s="72">
        <f t="shared" si="19"/>
        <v>129.255</v>
      </c>
      <c r="O584" s="72">
        <v>0</v>
      </c>
      <c r="P584" s="72">
        <v>123.48</v>
      </c>
      <c r="Q584" s="72">
        <v>5.7750000000000004</v>
      </c>
      <c r="R584" s="62">
        <f>IFERROR(U584-F584,"")</f>
        <v>0.22499999999999998</v>
      </c>
      <c r="S584" s="72">
        <f>IFERROR(T584*Assumptions!$C$4,"")</f>
        <v>7.5</v>
      </c>
      <c r="T584" s="72">
        <v>3</v>
      </c>
      <c r="U584" s="62">
        <f>IFERROR(S584*Assumptions!$C$5,"")+IFERROR(V584*Assumptions!$C$8*Assumptions!$C$5,"")</f>
        <v>0.22499999999999998</v>
      </c>
      <c r="V584" s="72">
        <v>0</v>
      </c>
      <c r="W584" s="72">
        <f>IFERROR(ROUND(T584*(1+Assumptions!$C$7)^5,0),"")</f>
        <v>9</v>
      </c>
      <c r="X584" s="62">
        <f>IFERROR(ROUND(W584*Assumptions!$C$4*Assumptions!$C$6,4),"")+IFERROR(ROUND(Y584*Assumptions!$C$8*Assumptions!$C$6,4),"") - F584</f>
        <v>1.125</v>
      </c>
      <c r="Y584" s="62">
        <f>IFERROR(ROUND(V584*(1+Assumptions!$C$7)^5,0),"")</f>
        <v>0</v>
      </c>
      <c r="Z584" t="s">
        <v>164</v>
      </c>
      <c r="AA584" t="s">
        <v>191</v>
      </c>
      <c r="AB584" s="72">
        <v>42.3</v>
      </c>
      <c r="AC584" s="72">
        <v>84.7</v>
      </c>
      <c r="AD584">
        <v>0</v>
      </c>
      <c r="AE584" s="99" t="str">
        <f>IF(R584="","",IF(R584&gt;=Control!$D$4,"Y","N"))</f>
        <v>N</v>
      </c>
      <c r="AF584" s="99" t="str">
        <f>IF(S584="","",IF(M584&gt;=Control!$D$5,"Y","N"))</f>
        <v>Y</v>
      </c>
      <c r="AG584" s="99" t="str">
        <f>IF(T584="","",IF(AB584&lt;=Control!$D$10,"Y","N"))</f>
        <v>Y</v>
      </c>
      <c r="AI584" s="110" t="str">
        <f>IF(X584="","",IF(X584&gt;=Control!$D$9,"Y","N"))</f>
        <v>N</v>
      </c>
      <c r="AK584" s="40" t="str">
        <f>IFERROR(INDEX(Assumptions!$D$92:$D$115,MATCH(C584,Assumptions!$B$92:$B$115,0)),"Low")</f>
        <v>Low</v>
      </c>
    </row>
    <row r="585" spans="2:37" x14ac:dyDescent="0.2">
      <c r="B585">
        <v>582</v>
      </c>
      <c r="C585" t="s">
        <v>190</v>
      </c>
      <c r="D585" t="s">
        <v>2439</v>
      </c>
      <c r="E585" s="62">
        <f>SUM(G585:I585)</f>
        <v>5</v>
      </c>
      <c r="F585" s="71">
        <f>SUMIFS('CBG Plants'!N:N,'CBG Plants'!F:F,D585,'CBG Plants'!L:L,"Completed")
+SUMIFS('CBG Plants'!N:N,'CBG Plants'!F:F,D585,'CBG Plants'!L:L,"Functional")+SUMIFS('CBG Plants'!N:N,'CBG Plants'!F:F,D585,'CBG Plants'!L:L,"Under Construction")+SUMIFS('CBG Plants'!N:N,'CBG Plants'!F:F,D585,'CBG Plants'!L:L,"Yet to start construction")</f>
        <v>40.799999999999997</v>
      </c>
      <c r="G585" s="62">
        <f>COUNTIFS('CBG Plants'!F:F,D585,'CBG Plants'!L:L,"Completed")
+COUNTIFS('CBG Plants'!F:F,D585,'CBG Plants'!L:L,"Functional")</f>
        <v>0</v>
      </c>
      <c r="H585" s="62">
        <f>COUNTIFS('CBG Plants'!F:F,D585,'CBG Plants'!L:L,"Under Construction")</f>
        <v>0</v>
      </c>
      <c r="I585" s="62">
        <f>COUNTIFS('CBG Plants'!F:F,D585,'CBG Plants'!L:L,"Yet to start construction")</f>
        <v>5</v>
      </c>
      <c r="J585" t="s">
        <v>3309</v>
      </c>
      <c r="K585" t="s">
        <v>3310</v>
      </c>
      <c r="L585" t="s">
        <v>3311</v>
      </c>
      <c r="M585" s="72">
        <f t="shared" si="18"/>
        <v>108.14999999999999</v>
      </c>
      <c r="N585" s="72">
        <f t="shared" si="19"/>
        <v>108.14999999999999</v>
      </c>
      <c r="O585" s="72">
        <v>0</v>
      </c>
      <c r="P585" s="72">
        <v>107.1</v>
      </c>
      <c r="Q585" s="72">
        <v>1.05</v>
      </c>
      <c r="R585" s="62">
        <f>IFERROR(U585-F585,"")</f>
        <v>-40.076006249999999</v>
      </c>
      <c r="S585" s="72">
        <f>IFERROR(T585*Assumptions!$C$4,"")</f>
        <v>22.5</v>
      </c>
      <c r="T585" s="72">
        <v>9</v>
      </c>
      <c r="U585" s="62">
        <f>IFERROR(S585*Assumptions!$C$5,"")+IFERROR(V585*Assumptions!$C$8*Assumptions!$C$5,"")</f>
        <v>0.72399374999999999</v>
      </c>
      <c r="V585" s="72">
        <v>4875</v>
      </c>
      <c r="W585" s="72">
        <f>IFERROR(ROUND(T585*(1+Assumptions!$C$7)^5,0),"")</f>
        <v>27</v>
      </c>
      <c r="X585" s="62">
        <f>IFERROR(ROUND(W585*Assumptions!$C$4*Assumptions!$C$6,4),"")+IFERROR(ROUND(Y585*Assumptions!$C$8*Assumptions!$C$6,4),"") - F585</f>
        <v>-37.175799999999995</v>
      </c>
      <c r="Y585" s="62">
        <f>IFERROR(ROUND(V585*(1+Assumptions!$C$7)^5,0),"")</f>
        <v>14877</v>
      </c>
      <c r="Z585" t="s">
        <v>164</v>
      </c>
      <c r="AA585" t="s">
        <v>191</v>
      </c>
      <c r="AB585" s="72">
        <v>61.4</v>
      </c>
      <c r="AC585" s="72">
        <v>84.7</v>
      </c>
      <c r="AD585">
        <v>0</v>
      </c>
      <c r="AE585" s="99" t="str">
        <f>IF(R585="","",IF(R585&gt;=Control!$D$4,"Y","N"))</f>
        <v>N</v>
      </c>
      <c r="AF585" s="99" t="str">
        <f>IF(S585="","",IF(M585&gt;=Control!$D$5,"Y","N"))</f>
        <v>Y</v>
      </c>
      <c r="AG585" s="99" t="str">
        <f>IF(T585="","",IF(AB585&lt;=Control!$D$10,"Y","N"))</f>
        <v>Y</v>
      </c>
      <c r="AI585" s="110" t="str">
        <f>IF(X585="","",IF(X585&gt;=Control!$D$9,"Y","N"))</f>
        <v>N</v>
      </c>
      <c r="AK585" s="40" t="str">
        <f>IFERROR(INDEX(Assumptions!$D$92:$D$115,MATCH(C585,Assumptions!$B$92:$B$115,0)),"Low")</f>
        <v>Low</v>
      </c>
    </row>
    <row r="586" spans="2:37" x14ac:dyDescent="0.2">
      <c r="B586">
        <v>583</v>
      </c>
      <c r="C586" t="s">
        <v>190</v>
      </c>
      <c r="D586" t="s">
        <v>3312</v>
      </c>
      <c r="E586" s="62">
        <f>SUM(G586:I586)</f>
        <v>2</v>
      </c>
      <c r="F586" s="71">
        <f>SUMIFS('CBG Plants'!N:N,'CBG Plants'!F:F,D586,'CBG Plants'!L:L,"Completed")
+SUMIFS('CBG Plants'!N:N,'CBG Plants'!F:F,D586,'CBG Plants'!L:L,"Functional")+SUMIFS('CBG Plants'!N:N,'CBG Plants'!F:F,D586,'CBG Plants'!L:L,"Under Construction")+SUMIFS('CBG Plants'!N:N,'CBG Plants'!F:F,D586,'CBG Plants'!L:L,"Yet to start construction")</f>
        <v>8.8000000000000007</v>
      </c>
      <c r="G586" s="62">
        <f>COUNTIFS('CBG Plants'!F:F,D586,'CBG Plants'!L:L,"Completed")
+COUNTIFS('CBG Plants'!F:F,D586,'CBG Plants'!L:L,"Functional")</f>
        <v>1</v>
      </c>
      <c r="H586" s="62">
        <f>COUNTIFS('CBG Plants'!F:F,D586,'CBG Plants'!L:L,"Under Construction")</f>
        <v>0</v>
      </c>
      <c r="I586" s="62">
        <f>COUNTIFS('CBG Plants'!F:F,D586,'CBG Plants'!L:L,"Yet to start construction")</f>
        <v>1</v>
      </c>
      <c r="J586" t="s">
        <v>3313</v>
      </c>
      <c r="K586" t="s">
        <v>3314</v>
      </c>
      <c r="M586" s="72">
        <f t="shared" si="18"/>
        <v>53.249999999999993</v>
      </c>
      <c r="N586" s="72">
        <f t="shared" si="19"/>
        <v>86.1</v>
      </c>
      <c r="O586" s="72">
        <v>0</v>
      </c>
      <c r="P586" s="72">
        <v>86.1</v>
      </c>
      <c r="Q586" s="72">
        <v>0</v>
      </c>
      <c r="R586" s="62">
        <f>IFERROR(U586-F586,"")</f>
        <v>-8.8000000000000007</v>
      </c>
      <c r="S586" s="72">
        <f>IFERROR(T586*Assumptions!$C$4,"")</f>
        <v>0</v>
      </c>
      <c r="T586" s="72">
        <v>0</v>
      </c>
      <c r="U586" s="62">
        <f>IFERROR(S586*Assumptions!$C$5,"")+IFERROR(V586*Assumptions!$C$8*Assumptions!$C$5,"")</f>
        <v>0</v>
      </c>
      <c r="V586" s="72">
        <v>0</v>
      </c>
      <c r="W586" s="72">
        <f>IFERROR(ROUND(T586*(1+Assumptions!$C$7)^5,0),"")</f>
        <v>0</v>
      </c>
      <c r="X586" s="62">
        <f>IFERROR(ROUND(W586*Assumptions!$C$4*Assumptions!$C$6,4),"")+IFERROR(ROUND(Y586*Assumptions!$C$8*Assumptions!$C$6,4),"") - F586</f>
        <v>-8.8000000000000007</v>
      </c>
      <c r="Y586" s="62">
        <f>IFERROR(ROUND(V586*(1+Assumptions!$C$7)^5,0),"")</f>
        <v>0</v>
      </c>
      <c r="Z586" t="s">
        <v>164</v>
      </c>
      <c r="AA586" t="s">
        <v>191</v>
      </c>
      <c r="AB586" s="72">
        <v>64.8</v>
      </c>
      <c r="AC586" s="72">
        <v>84.7</v>
      </c>
      <c r="AD586">
        <v>90</v>
      </c>
      <c r="AE586" s="99" t="str">
        <f>IF(R586="","",IF(R586&gt;=Control!$D$4,"Y","N"))</f>
        <v>N</v>
      </c>
      <c r="AF586" s="99" t="str">
        <f>IF(S586="","",IF(M586&gt;=Control!$D$5,"Y","N"))</f>
        <v>Y</v>
      </c>
      <c r="AG586" s="99" t="str">
        <f>IF(T586="","",IF(AB586&lt;=Control!$D$10,"Y","N"))</f>
        <v>Y</v>
      </c>
      <c r="AI586" s="110" t="str">
        <f>IF(X586="","",IF(X586&gt;=Control!$D$9,"Y","N"))</f>
        <v>N</v>
      </c>
      <c r="AK586" s="40" t="str">
        <f>IFERROR(INDEX(Assumptions!$D$92:$D$115,MATCH(C586,Assumptions!$B$92:$B$115,0)),"Low")</f>
        <v>Low</v>
      </c>
    </row>
    <row r="587" spans="2:37" x14ac:dyDescent="0.2">
      <c r="B587">
        <v>584</v>
      </c>
      <c r="C587" t="s">
        <v>190</v>
      </c>
      <c r="D587" t="s">
        <v>2440</v>
      </c>
      <c r="E587" s="62">
        <f>SUM(G587:I587)</f>
        <v>2</v>
      </c>
      <c r="F587" s="71">
        <f>SUMIFS('CBG Plants'!N:N,'CBG Plants'!F:F,D587,'CBG Plants'!L:L,"Completed")
+SUMIFS('CBG Plants'!N:N,'CBG Plants'!F:F,D587,'CBG Plants'!L:L,"Functional")+SUMIFS('CBG Plants'!N:N,'CBG Plants'!F:F,D587,'CBG Plants'!L:L,"Under Construction")+SUMIFS('CBG Plants'!N:N,'CBG Plants'!F:F,D587,'CBG Plants'!L:L,"Yet to start construction")</f>
        <v>9.1</v>
      </c>
      <c r="G587" s="62">
        <f>COUNTIFS('CBG Plants'!F:F,D587,'CBG Plants'!L:L,"Completed")
+COUNTIFS('CBG Plants'!F:F,D587,'CBG Plants'!L:L,"Functional")</f>
        <v>0</v>
      </c>
      <c r="H587" s="62">
        <f>COUNTIFS('CBG Plants'!F:F,D587,'CBG Plants'!L:L,"Under Construction")</f>
        <v>0</v>
      </c>
      <c r="I587" s="62">
        <f>COUNTIFS('CBG Plants'!F:F,D587,'CBG Plants'!L:L,"Yet to start construction")</f>
        <v>2</v>
      </c>
      <c r="J587" t="s">
        <v>3315</v>
      </c>
      <c r="K587" t="s">
        <v>3316</v>
      </c>
      <c r="M587" s="72">
        <f t="shared" si="18"/>
        <v>252.315</v>
      </c>
      <c r="N587" s="72">
        <f t="shared" si="19"/>
        <v>252.315</v>
      </c>
      <c r="O587" s="72">
        <v>0</v>
      </c>
      <c r="P587" s="72">
        <v>36.54</v>
      </c>
      <c r="Q587" s="72">
        <v>215.77500000000001</v>
      </c>
      <c r="R587" s="62">
        <f>IFERROR(U587-F587,"")</f>
        <v>-7.2450666999999997</v>
      </c>
      <c r="S587" s="72">
        <f>IFERROR(T587*Assumptions!$C$4,"")</f>
        <v>60</v>
      </c>
      <c r="T587" s="72">
        <v>24</v>
      </c>
      <c r="U587" s="62">
        <f>IFERROR(S587*Assumptions!$C$5,"")+IFERROR(V587*Assumptions!$C$8*Assumptions!$C$5,"")</f>
        <v>1.8549332999999999</v>
      </c>
      <c r="V587" s="72">
        <v>5466</v>
      </c>
      <c r="W587" s="72">
        <f>IFERROR(ROUND(T587*(1+Assumptions!$C$7)^5,0),"")</f>
        <v>73</v>
      </c>
      <c r="X587" s="62">
        <f>IFERROR(ROUND(W587*Assumptions!$C$4*Assumptions!$C$6,4),"")+IFERROR(ROUND(Y587*Assumptions!$C$8*Assumptions!$C$6,4),"") - F587</f>
        <v>0.30440000000000111</v>
      </c>
      <c r="Y587" s="62">
        <f>IFERROR(ROUND(V587*(1+Assumptions!$C$7)^5,0),"")</f>
        <v>16681</v>
      </c>
      <c r="Z587" t="s">
        <v>164</v>
      </c>
      <c r="AA587" t="s">
        <v>191</v>
      </c>
      <c r="AB587" s="72">
        <v>98.4</v>
      </c>
      <c r="AC587" s="72">
        <v>84.7</v>
      </c>
      <c r="AD587">
        <v>0</v>
      </c>
      <c r="AE587" s="99" t="str">
        <f>IF(R587="","",IF(R587&gt;=Control!$D$4,"Y","N"))</f>
        <v>N</v>
      </c>
      <c r="AF587" s="99" t="str">
        <f>IF(S587="","",IF(M587&gt;=Control!$D$5,"Y","N"))</f>
        <v>Y</v>
      </c>
      <c r="AG587" s="99" t="str">
        <f>IF(T587="","",IF(AB587&lt;=Control!$D$10,"Y","N"))</f>
        <v>Y</v>
      </c>
      <c r="AI587" s="110" t="str">
        <f>IF(X587="","",IF(X587&gt;=Control!$D$9,"Y","N"))</f>
        <v>N</v>
      </c>
      <c r="AK587" s="40" t="str">
        <f>IFERROR(INDEX(Assumptions!$D$92:$D$115,MATCH(C587,Assumptions!$B$92:$B$115,0)),"Low")</f>
        <v>Low</v>
      </c>
    </row>
    <row r="588" spans="2:37" x14ac:dyDescent="0.2">
      <c r="B588">
        <v>585</v>
      </c>
      <c r="C588" t="s">
        <v>190</v>
      </c>
      <c r="D588" t="s">
        <v>2455</v>
      </c>
      <c r="E588" s="62">
        <f>SUM(G588:I588)</f>
        <v>1</v>
      </c>
      <c r="F588" s="71">
        <f>SUMIFS('CBG Plants'!N:N,'CBG Plants'!F:F,D588,'CBG Plants'!L:L,"Completed")
+SUMIFS('CBG Plants'!N:N,'CBG Plants'!F:F,D588,'CBG Plants'!L:L,"Functional")+SUMIFS('CBG Plants'!N:N,'CBG Plants'!F:F,D588,'CBG Plants'!L:L,"Under Construction")+SUMIFS('CBG Plants'!N:N,'CBG Plants'!F:F,D588,'CBG Plants'!L:L,"Yet to start construction")</f>
        <v>6</v>
      </c>
      <c r="G588" s="62">
        <f>COUNTIFS('CBG Plants'!F:F,D588,'CBG Plants'!L:L,"Completed")
+COUNTIFS('CBG Plants'!F:F,D588,'CBG Plants'!L:L,"Functional")</f>
        <v>0</v>
      </c>
      <c r="H588" s="62">
        <f>COUNTIFS('CBG Plants'!F:F,D588,'CBG Plants'!L:L,"Under Construction")</f>
        <v>0</v>
      </c>
      <c r="I588" s="62">
        <f>COUNTIFS('CBG Plants'!F:F,D588,'CBG Plants'!L:L,"Yet to start construction")</f>
        <v>1</v>
      </c>
      <c r="J588" t="s">
        <v>3317</v>
      </c>
      <c r="M588" s="72">
        <f t="shared" si="18"/>
        <v>91.14</v>
      </c>
      <c r="N588" s="72">
        <f t="shared" si="19"/>
        <v>91.14</v>
      </c>
      <c r="O588" s="72">
        <v>0</v>
      </c>
      <c r="P588" s="72">
        <v>91.14</v>
      </c>
      <c r="Q588" s="72">
        <v>0</v>
      </c>
      <c r="R588" s="62">
        <f>IFERROR(U588-F588,"")</f>
        <v>-5.7750000000000004</v>
      </c>
      <c r="S588" s="72">
        <f>IFERROR(T588*Assumptions!$C$4,"")</f>
        <v>7.5</v>
      </c>
      <c r="T588" s="72">
        <v>3</v>
      </c>
      <c r="U588" s="62">
        <f>IFERROR(S588*Assumptions!$C$5,"")+IFERROR(V588*Assumptions!$C$8*Assumptions!$C$5,"")</f>
        <v>0.22499999999999998</v>
      </c>
      <c r="V588" s="72">
        <v>0</v>
      </c>
      <c r="W588" s="72">
        <f>IFERROR(ROUND(T588*(1+Assumptions!$C$7)^5,0),"")</f>
        <v>9</v>
      </c>
      <c r="X588" s="62">
        <f>IFERROR(ROUND(W588*Assumptions!$C$4*Assumptions!$C$6,4),"")+IFERROR(ROUND(Y588*Assumptions!$C$8*Assumptions!$C$6,4),"") - F588</f>
        <v>-4.875</v>
      </c>
      <c r="Y588" s="62">
        <f>IFERROR(ROUND(V588*(1+Assumptions!$C$7)^5,0),"")</f>
        <v>0</v>
      </c>
      <c r="Z588" t="s">
        <v>164</v>
      </c>
      <c r="AA588" t="s">
        <v>191</v>
      </c>
      <c r="AB588" s="72">
        <v>43.9</v>
      </c>
      <c r="AC588" s="72">
        <v>84.7</v>
      </c>
      <c r="AD588">
        <v>0</v>
      </c>
      <c r="AE588" s="99" t="str">
        <f>IF(R588="","",IF(R588&gt;=Control!$D$4,"Y","N"))</f>
        <v>N</v>
      </c>
      <c r="AF588" s="99" t="str">
        <f>IF(S588="","",IF(M588&gt;=Control!$D$5,"Y","N"))</f>
        <v>Y</v>
      </c>
      <c r="AG588" s="99" t="str">
        <f>IF(T588="","",IF(AB588&lt;=Control!$D$10,"Y","N"))</f>
        <v>Y</v>
      </c>
      <c r="AI588" s="110" t="str">
        <f>IF(X588="","",IF(X588&gt;=Control!$D$9,"Y","N"))</f>
        <v>N</v>
      </c>
      <c r="AK588" s="40" t="str">
        <f>IFERROR(INDEX(Assumptions!$D$92:$D$115,MATCH(C588,Assumptions!$B$92:$B$115,0)),"Low")</f>
        <v>Low</v>
      </c>
    </row>
    <row r="589" spans="2:37" x14ac:dyDescent="0.2">
      <c r="B589">
        <v>586</v>
      </c>
      <c r="C589" t="s">
        <v>190</v>
      </c>
      <c r="D589" t="s">
        <v>2465</v>
      </c>
      <c r="E589" s="62">
        <f>SUM(G589:I589)</f>
        <v>0</v>
      </c>
      <c r="F589" s="71">
        <f>SUMIFS('CBG Plants'!N:N,'CBG Plants'!F:F,D589,'CBG Plants'!L:L,"Completed")
+SUMIFS('CBG Plants'!N:N,'CBG Plants'!F:F,D589,'CBG Plants'!L:L,"Functional")+SUMIFS('CBG Plants'!N:N,'CBG Plants'!F:F,D589,'CBG Plants'!L:L,"Under Construction")+SUMIFS('CBG Plants'!N:N,'CBG Plants'!F:F,D589,'CBG Plants'!L:L,"Yet to start construction")</f>
        <v>0</v>
      </c>
      <c r="G589" s="62">
        <f>COUNTIFS('CBG Plants'!F:F,D589,'CBG Plants'!L:L,"Completed")
+COUNTIFS('CBG Plants'!F:F,D589,'CBG Plants'!L:L,"Functional")</f>
        <v>0</v>
      </c>
      <c r="H589" s="62">
        <f>COUNTIFS('CBG Plants'!F:F,D589,'CBG Plants'!L:L,"Under Construction")</f>
        <v>0</v>
      </c>
      <c r="I589" s="62">
        <f>COUNTIFS('CBG Plants'!F:F,D589,'CBG Plants'!L:L,"Yet to start construction")</f>
        <v>0</v>
      </c>
      <c r="J589" t="s">
        <v>3318</v>
      </c>
      <c r="M589" s="72">
        <f t="shared" si="18"/>
        <v>113.08500000000001</v>
      </c>
      <c r="N589" s="72">
        <f t="shared" si="19"/>
        <v>113.08500000000001</v>
      </c>
      <c r="O589" s="72">
        <v>0</v>
      </c>
      <c r="P589" s="72">
        <v>66.36</v>
      </c>
      <c r="Q589" s="72">
        <v>46.725000000000001</v>
      </c>
      <c r="R589" s="62">
        <f>IFERROR(U589-F589,"")</f>
        <v>0.30553754999999999</v>
      </c>
      <c r="S589" s="72">
        <f>IFERROR(T589*Assumptions!$C$4,"")</f>
        <v>10</v>
      </c>
      <c r="T589" s="72">
        <v>4</v>
      </c>
      <c r="U589" s="62">
        <f>IFERROR(S589*Assumptions!$C$5,"")+IFERROR(V589*Assumptions!$C$8*Assumptions!$C$5,"")</f>
        <v>0.30553754999999999</v>
      </c>
      <c r="V589" s="72">
        <v>551</v>
      </c>
      <c r="W589" s="72">
        <f>IFERROR(ROUND(T589*(1+Assumptions!$C$7)^5,0),"")</f>
        <v>12</v>
      </c>
      <c r="X589" s="62">
        <f>IFERROR(ROUND(W589*Assumptions!$C$4*Assumptions!$C$6,4),"")+IFERROR(ROUND(Y589*Assumptions!$C$8*Assumptions!$C$6,4),"") - F589</f>
        <v>1.5282</v>
      </c>
      <c r="Y589" s="62">
        <f>IFERROR(ROUND(V589*(1+Assumptions!$C$7)^5,0),"")</f>
        <v>1682</v>
      </c>
      <c r="Z589" t="s">
        <v>164</v>
      </c>
      <c r="AA589" t="s">
        <v>191</v>
      </c>
      <c r="AB589" s="72">
        <v>75.2</v>
      </c>
      <c r="AC589" s="72">
        <v>84.7</v>
      </c>
      <c r="AD589">
        <v>0</v>
      </c>
      <c r="AE589" s="99" t="str">
        <f>IF(R589="","",IF(R589&gt;=Control!$D$4,"Y","N"))</f>
        <v>N</v>
      </c>
      <c r="AF589" s="99" t="str">
        <f>IF(S589="","",IF(M589&gt;=Control!$D$5,"Y","N"))</f>
        <v>Y</v>
      </c>
      <c r="AG589" s="99" t="str">
        <f>IF(T589="","",IF(AB589&lt;=Control!$D$10,"Y","N"))</f>
        <v>Y</v>
      </c>
      <c r="AI589" s="110" t="str">
        <f>IF(X589="","",IF(X589&gt;=Control!$D$9,"Y","N"))</f>
        <v>N</v>
      </c>
      <c r="AK589" s="40" t="str">
        <f>IFERROR(INDEX(Assumptions!$D$92:$D$115,MATCH(C589,Assumptions!$B$92:$B$115,0)),"Low")</f>
        <v>Low</v>
      </c>
    </row>
    <row r="590" spans="2:37" x14ac:dyDescent="0.2">
      <c r="B590">
        <v>587</v>
      </c>
      <c r="C590" t="s">
        <v>190</v>
      </c>
      <c r="D590" t="s">
        <v>2456</v>
      </c>
      <c r="E590" s="62">
        <f>SUM(G590:I590)</f>
        <v>3</v>
      </c>
      <c r="F590" s="71">
        <f>SUMIFS('CBG Plants'!N:N,'CBG Plants'!F:F,D590,'CBG Plants'!L:L,"Completed")
+SUMIFS('CBG Plants'!N:N,'CBG Plants'!F:F,D590,'CBG Plants'!L:L,"Functional")+SUMIFS('CBG Plants'!N:N,'CBG Plants'!F:F,D590,'CBG Plants'!L:L,"Under Construction")+SUMIFS('CBG Plants'!N:N,'CBG Plants'!F:F,D590,'CBG Plants'!L:L,"Yet to start construction")</f>
        <v>30.5</v>
      </c>
      <c r="G590" s="62">
        <f>COUNTIFS('CBG Plants'!F:F,D590,'CBG Plants'!L:L,"Completed")
+COUNTIFS('CBG Plants'!F:F,D590,'CBG Plants'!L:L,"Functional")</f>
        <v>0</v>
      </c>
      <c r="H590" s="62">
        <f>COUNTIFS('CBG Plants'!F:F,D590,'CBG Plants'!L:L,"Under Construction")</f>
        <v>0</v>
      </c>
      <c r="I590" s="62">
        <f>COUNTIFS('CBG Plants'!F:F,D590,'CBG Plants'!L:L,"Yet to start construction")</f>
        <v>3</v>
      </c>
      <c r="J590" t="s">
        <v>3319</v>
      </c>
      <c r="K590" t="s">
        <v>3320</v>
      </c>
      <c r="L590" t="s">
        <v>3321</v>
      </c>
      <c r="M590" s="72">
        <f t="shared" si="18"/>
        <v>309.96000000000004</v>
      </c>
      <c r="N590" s="72">
        <f t="shared" si="19"/>
        <v>309.96000000000004</v>
      </c>
      <c r="O590" s="72">
        <v>0</v>
      </c>
      <c r="P590" s="72">
        <v>307.86</v>
      </c>
      <c r="Q590" s="72">
        <v>2.1</v>
      </c>
      <c r="R590" s="62">
        <f>IFERROR(U590-F590,"")</f>
        <v>-30.274999999999999</v>
      </c>
      <c r="S590" s="72">
        <f>IFERROR(T590*Assumptions!$C$4,"")</f>
        <v>7.5</v>
      </c>
      <c r="T590" s="72">
        <v>3</v>
      </c>
      <c r="U590" s="62">
        <f>IFERROR(S590*Assumptions!$C$5,"")+IFERROR(V590*Assumptions!$C$8*Assumptions!$C$5,"")</f>
        <v>0.22499999999999998</v>
      </c>
      <c r="V590" s="72">
        <v>0</v>
      </c>
      <c r="W590" s="72">
        <f>IFERROR(ROUND(T590*(1+Assumptions!$C$7)^5,0),"")</f>
        <v>9</v>
      </c>
      <c r="X590" s="62">
        <f>IFERROR(ROUND(W590*Assumptions!$C$4*Assumptions!$C$6,4),"")+IFERROR(ROUND(Y590*Assumptions!$C$8*Assumptions!$C$6,4),"") - F590</f>
        <v>-29.375</v>
      </c>
      <c r="Y590" s="62">
        <f>IFERROR(ROUND(V590*(1+Assumptions!$C$7)^5,0),"")</f>
        <v>0</v>
      </c>
      <c r="Z590" t="s">
        <v>164</v>
      </c>
      <c r="AA590" t="s">
        <v>191</v>
      </c>
      <c r="AB590" s="72">
        <v>55.9</v>
      </c>
      <c r="AC590" s="72">
        <v>84.7</v>
      </c>
      <c r="AD590">
        <v>0</v>
      </c>
      <c r="AE590" s="99" t="str">
        <f>IF(R590="","",IF(R590&gt;=Control!$D$4,"Y","N"))</f>
        <v>N</v>
      </c>
      <c r="AF590" s="99" t="str">
        <f>IF(S590="","",IF(M590&gt;=Control!$D$5,"Y","N"))</f>
        <v>Y</v>
      </c>
      <c r="AG590" s="99" t="str">
        <f>IF(T590="","",IF(AB590&lt;=Control!$D$10,"Y","N"))</f>
        <v>Y</v>
      </c>
      <c r="AI590" s="110" t="str">
        <f>IF(X590="","",IF(X590&gt;=Control!$D$9,"Y","N"))</f>
        <v>N</v>
      </c>
      <c r="AK590" s="40" t="str">
        <f>IFERROR(INDEX(Assumptions!$D$92:$D$115,MATCH(C590,Assumptions!$B$92:$B$115,0)),"Low")</f>
        <v>Low</v>
      </c>
    </row>
    <row r="591" spans="2:37" x14ac:dyDescent="0.2">
      <c r="B591">
        <v>588</v>
      </c>
      <c r="C591" t="s">
        <v>190</v>
      </c>
      <c r="D591" t="s">
        <v>2468</v>
      </c>
      <c r="E591" s="62">
        <f>SUM(G591:I591)</f>
        <v>0</v>
      </c>
      <c r="F591" s="71">
        <f>SUMIFS('CBG Plants'!N:N,'CBG Plants'!F:F,D591,'CBG Plants'!L:L,"Completed")
+SUMIFS('CBG Plants'!N:N,'CBG Plants'!F:F,D591,'CBG Plants'!L:L,"Functional")+SUMIFS('CBG Plants'!N:N,'CBG Plants'!F:F,D591,'CBG Plants'!L:L,"Under Construction")+SUMIFS('CBG Plants'!N:N,'CBG Plants'!F:F,D591,'CBG Plants'!L:L,"Yet to start construction")</f>
        <v>0</v>
      </c>
      <c r="G591" s="62">
        <f>COUNTIFS('CBG Plants'!F:F,D591,'CBG Plants'!L:L,"Completed")
+COUNTIFS('CBG Plants'!F:F,D591,'CBG Plants'!L:L,"Functional")</f>
        <v>0</v>
      </c>
      <c r="H591" s="62">
        <f>COUNTIFS('CBG Plants'!F:F,D591,'CBG Plants'!L:L,"Under Construction")</f>
        <v>0</v>
      </c>
      <c r="I591" s="62">
        <f>COUNTIFS('CBG Plants'!F:F,D591,'CBG Plants'!L:L,"Yet to start construction")</f>
        <v>0</v>
      </c>
      <c r="M591" s="72">
        <f t="shared" si="18"/>
        <v>0</v>
      </c>
      <c r="N591" s="72">
        <f t="shared" si="19"/>
        <v>0</v>
      </c>
      <c r="O591" s="72">
        <v>0</v>
      </c>
      <c r="P591" s="72">
        <v>0</v>
      </c>
      <c r="Q591" s="72">
        <v>0</v>
      </c>
      <c r="R591" s="62">
        <f>IFERROR(U591-F591,"")</f>
        <v>3.0466112999999999</v>
      </c>
      <c r="S591" s="72">
        <f>IFERROR(T591*Assumptions!$C$4,"")</f>
        <v>92.5</v>
      </c>
      <c r="T591" s="72">
        <v>37</v>
      </c>
      <c r="U591" s="62">
        <f>IFERROR(S591*Assumptions!$C$5,"")+IFERROR(V591*Assumptions!$C$8*Assumptions!$C$5,"")</f>
        <v>3.0466112999999999</v>
      </c>
      <c r="V591" s="72">
        <v>27026</v>
      </c>
      <c r="W591" s="72">
        <f>IFERROR(ROUND(T591*(1+Assumptions!$C$7)^5,0),"")</f>
        <v>113</v>
      </c>
      <c r="X591" s="62">
        <f>IFERROR(ROUND(W591*Assumptions!$C$4*Assumptions!$C$6,4),"")+IFERROR(ROUND(Y591*Assumptions!$C$8*Assumptions!$C$6,4),"") - F591</f>
        <v>15.506499999999999</v>
      </c>
      <c r="Y591" s="62">
        <f>IFERROR(ROUND(V591*(1+Assumptions!$C$7)^5,0),"")</f>
        <v>82477</v>
      </c>
      <c r="Z591" t="s">
        <v>164</v>
      </c>
      <c r="AA591" t="s">
        <v>191</v>
      </c>
      <c r="AB591" s="72">
        <v>228.6</v>
      </c>
      <c r="AC591" s="72">
        <v>84.7</v>
      </c>
      <c r="AD591">
        <v>0</v>
      </c>
      <c r="AE591" s="99" t="str">
        <f>IF(R591="","",IF(R591&gt;=Control!$D$4,"Y","N"))</f>
        <v>Y</v>
      </c>
      <c r="AF591" s="99" t="str">
        <f>IF(S591="","",IF(M591&gt;=Control!$D$5,"Y","N"))</f>
        <v>N</v>
      </c>
      <c r="AG591" s="99" t="str">
        <f>IF(T591="","",IF(AB591&lt;=Control!$D$10,"Y","N"))</f>
        <v>Y</v>
      </c>
      <c r="AI591" s="110" t="str">
        <f>IF(X591="","",IF(X591&gt;=Control!$D$9,"Y","N"))</f>
        <v>Y</v>
      </c>
      <c r="AK591" s="40" t="str">
        <f>IFERROR(INDEX(Assumptions!$D$92:$D$115,MATCH(C591,Assumptions!$B$92:$B$115,0)),"Low")</f>
        <v>Low</v>
      </c>
    </row>
    <row r="592" spans="2:37" x14ac:dyDescent="0.2">
      <c r="B592">
        <v>589</v>
      </c>
      <c r="C592" t="s">
        <v>190</v>
      </c>
      <c r="D592" t="s">
        <v>2459</v>
      </c>
      <c r="E592" s="62">
        <f>SUM(G592:I592)</f>
        <v>1</v>
      </c>
      <c r="F592" s="71">
        <f>SUMIFS('CBG Plants'!N:N,'CBG Plants'!F:F,D592,'CBG Plants'!L:L,"Completed")
+SUMIFS('CBG Plants'!N:N,'CBG Plants'!F:F,D592,'CBG Plants'!L:L,"Functional")+SUMIFS('CBG Plants'!N:N,'CBG Plants'!F:F,D592,'CBG Plants'!L:L,"Under Construction")+SUMIFS('CBG Plants'!N:N,'CBG Plants'!F:F,D592,'CBG Plants'!L:L,"Yet to start construction")</f>
        <v>12</v>
      </c>
      <c r="G592" s="62">
        <f>COUNTIFS('CBG Plants'!F:F,D592,'CBG Plants'!L:L,"Completed")
+COUNTIFS('CBG Plants'!F:F,D592,'CBG Plants'!L:L,"Functional")</f>
        <v>0</v>
      </c>
      <c r="H592" s="62">
        <f>COUNTIFS('CBG Plants'!F:F,D592,'CBG Plants'!L:L,"Under Construction")</f>
        <v>1</v>
      </c>
      <c r="I592" s="62">
        <f>COUNTIFS('CBG Plants'!F:F,D592,'CBG Plants'!L:L,"Yet to start construction")</f>
        <v>0</v>
      </c>
      <c r="J592" t="s">
        <v>3318</v>
      </c>
      <c r="M592" s="72">
        <f t="shared" si="18"/>
        <v>48.93</v>
      </c>
      <c r="N592" s="72">
        <f t="shared" si="19"/>
        <v>48.93</v>
      </c>
      <c r="O592" s="72">
        <v>0</v>
      </c>
      <c r="P592" s="72">
        <v>28.98</v>
      </c>
      <c r="Q592" s="72">
        <v>19.95</v>
      </c>
      <c r="R592" s="62">
        <f>IFERROR(U592-F592,"")</f>
        <v>-11.316819300000001</v>
      </c>
      <c r="S592" s="72">
        <f>IFERROR(T592*Assumptions!$C$4,"")</f>
        <v>22.5</v>
      </c>
      <c r="T592" s="72">
        <v>9</v>
      </c>
      <c r="U592" s="62">
        <f>IFERROR(S592*Assumptions!$C$5,"")+IFERROR(V592*Assumptions!$C$8*Assumptions!$C$5,"")</f>
        <v>0.68318069999999997</v>
      </c>
      <c r="V592" s="72">
        <v>814</v>
      </c>
      <c r="W592" s="72">
        <f>IFERROR(ROUND(T592*(1+Assumptions!$C$7)^5,0),"")</f>
        <v>27</v>
      </c>
      <c r="X592" s="62">
        <f>IFERROR(ROUND(W592*Assumptions!$C$4*Assumptions!$C$6,4),"")+IFERROR(ROUND(Y592*Assumptions!$C$8*Assumptions!$C$6,4),"") - F592</f>
        <v>-8.583400000000001</v>
      </c>
      <c r="Y592" s="62">
        <f>IFERROR(ROUND(V592*(1+Assumptions!$C$7)^5,0),"")</f>
        <v>2484</v>
      </c>
      <c r="Z592" t="s">
        <v>164</v>
      </c>
      <c r="AA592" t="s">
        <v>191</v>
      </c>
      <c r="AB592" s="72">
        <v>74.8</v>
      </c>
      <c r="AC592" s="72">
        <v>84.7</v>
      </c>
      <c r="AD592">
        <v>0</v>
      </c>
      <c r="AE592" s="99" t="str">
        <f>IF(R592="","",IF(R592&gt;=Control!$D$4,"Y","N"))</f>
        <v>N</v>
      </c>
      <c r="AF592" s="99" t="str">
        <f>IF(S592="","",IF(M592&gt;=Control!$D$5,"Y","N"))</f>
        <v>N</v>
      </c>
      <c r="AG592" s="99" t="str">
        <f>IF(T592="","",IF(AB592&lt;=Control!$D$10,"Y","N"))</f>
        <v>Y</v>
      </c>
      <c r="AI592" s="110" t="str">
        <f>IF(X592="","",IF(X592&gt;=Control!$D$9,"Y","N"))</f>
        <v>N</v>
      </c>
      <c r="AK592" s="40" t="str">
        <f>IFERROR(INDEX(Assumptions!$D$92:$D$115,MATCH(C592,Assumptions!$B$92:$B$115,0)),"Low")</f>
        <v>Low</v>
      </c>
    </row>
    <row r="593" spans="2:37" x14ac:dyDescent="0.2">
      <c r="B593">
        <v>590</v>
      </c>
      <c r="C593" t="s">
        <v>190</v>
      </c>
      <c r="D593" t="s">
        <v>2434</v>
      </c>
      <c r="E593" s="62">
        <f>SUM(G593:I593)</f>
        <v>0</v>
      </c>
      <c r="F593" s="71">
        <f>SUMIFS('CBG Plants'!N:N,'CBG Plants'!F:F,D593,'CBG Plants'!L:L,"Completed")
+SUMIFS('CBG Plants'!N:N,'CBG Plants'!F:F,D593,'CBG Plants'!L:L,"Functional")+SUMIFS('CBG Plants'!N:N,'CBG Plants'!F:F,D593,'CBG Plants'!L:L,"Under Construction")+SUMIFS('CBG Plants'!N:N,'CBG Plants'!F:F,D593,'CBG Plants'!L:L,"Yet to start construction")</f>
        <v>0</v>
      </c>
      <c r="G593" s="62">
        <f>COUNTIFS('CBG Plants'!F:F,D593,'CBG Plants'!L:L,"Completed")
+COUNTIFS('CBG Plants'!F:F,D593,'CBG Plants'!L:L,"Functional")</f>
        <v>0</v>
      </c>
      <c r="H593" s="62">
        <f>COUNTIFS('CBG Plants'!F:F,D593,'CBG Plants'!L:L,"Under Construction")</f>
        <v>0</v>
      </c>
      <c r="I593" s="62">
        <f>COUNTIFS('CBG Plants'!F:F,D593,'CBG Plants'!L:L,"Yet to start construction")</f>
        <v>0</v>
      </c>
      <c r="J593" t="s">
        <v>3322</v>
      </c>
      <c r="K593" t="s">
        <v>3323</v>
      </c>
      <c r="L593" t="s">
        <v>3324</v>
      </c>
      <c r="M593" s="72">
        <f t="shared" si="18"/>
        <v>109.34</v>
      </c>
      <c r="N593" s="72">
        <f t="shared" si="19"/>
        <v>160.44</v>
      </c>
      <c r="O593" s="72">
        <v>0</v>
      </c>
      <c r="P593" s="72">
        <v>160.44</v>
      </c>
      <c r="Q593" s="72">
        <v>0</v>
      </c>
      <c r="R593" s="62">
        <f>IFERROR(U593-F593,"")</f>
        <v>3.3277882499999998</v>
      </c>
      <c r="S593" s="72">
        <f>IFERROR(T593*Assumptions!$C$4,"")</f>
        <v>110</v>
      </c>
      <c r="T593" s="72">
        <v>44</v>
      </c>
      <c r="U593" s="62">
        <f>IFERROR(S593*Assumptions!$C$5,"")+IFERROR(V593*Assumptions!$C$8*Assumptions!$C$5,"")</f>
        <v>3.3277882499999998</v>
      </c>
      <c r="V593" s="72">
        <v>2765</v>
      </c>
      <c r="W593" s="72">
        <f>IFERROR(ROUND(T593*(1+Assumptions!$C$7)^5,0),"")</f>
        <v>134</v>
      </c>
      <c r="X593" s="62">
        <f>IFERROR(ROUND(W593*Assumptions!$C$4*Assumptions!$C$6,4),"")+IFERROR(ROUND(Y593*Assumptions!$C$8*Assumptions!$C$6,4),"") - F593</f>
        <v>16.891300000000001</v>
      </c>
      <c r="Y593" s="62">
        <f>IFERROR(ROUND(V593*(1+Assumptions!$C$7)^5,0),"")</f>
        <v>8438</v>
      </c>
      <c r="Z593" t="s">
        <v>164</v>
      </c>
      <c r="AA593" t="s">
        <v>191</v>
      </c>
      <c r="AB593" s="72">
        <v>40.4</v>
      </c>
      <c r="AC593" s="72">
        <v>84.7</v>
      </c>
      <c r="AD593">
        <v>140</v>
      </c>
      <c r="AE593" s="99" t="str">
        <f>IF(R593="","",IF(R593&gt;=Control!$D$4,"Y","N"))</f>
        <v>Y</v>
      </c>
      <c r="AF593" s="99" t="str">
        <f>IF(S593="","",IF(M593&gt;=Control!$D$5,"Y","N"))</f>
        <v>Y</v>
      </c>
      <c r="AG593" s="99" t="str">
        <f>IF(T593="","",IF(AB593&lt;=Control!$D$10,"Y","N"))</f>
        <v>Y</v>
      </c>
      <c r="AI593" s="110" t="str">
        <f>IF(X593="","",IF(X593&gt;=Control!$D$9,"Y","N"))</f>
        <v>Y</v>
      </c>
      <c r="AK593" s="40" t="str">
        <f>IFERROR(INDEX(Assumptions!$D$92:$D$115,MATCH(C593,Assumptions!$B$92:$B$115,0)),"Low")</f>
        <v>Low</v>
      </c>
    </row>
    <row r="594" spans="2:37" x14ac:dyDescent="0.2">
      <c r="B594">
        <v>591</v>
      </c>
      <c r="C594" t="s">
        <v>190</v>
      </c>
      <c r="D594" t="s">
        <v>2438</v>
      </c>
      <c r="E594" s="62">
        <f>SUM(G594:I594)</f>
        <v>0</v>
      </c>
      <c r="F594" s="71">
        <f>SUMIFS('CBG Plants'!N:N,'CBG Plants'!F:F,D594,'CBG Plants'!L:L,"Completed")
+SUMIFS('CBG Plants'!N:N,'CBG Plants'!F:F,D594,'CBG Plants'!L:L,"Functional")+SUMIFS('CBG Plants'!N:N,'CBG Plants'!F:F,D594,'CBG Plants'!L:L,"Under Construction")+SUMIFS('CBG Plants'!N:N,'CBG Plants'!F:F,D594,'CBG Plants'!L:L,"Yet to start construction")</f>
        <v>0</v>
      </c>
      <c r="G594" s="62">
        <f>COUNTIFS('CBG Plants'!F:F,D594,'CBG Plants'!L:L,"Completed")
+COUNTIFS('CBG Plants'!F:F,D594,'CBG Plants'!L:L,"Functional")</f>
        <v>0</v>
      </c>
      <c r="H594" s="62">
        <f>COUNTIFS('CBG Plants'!F:F,D594,'CBG Plants'!L:L,"Under Construction")</f>
        <v>0</v>
      </c>
      <c r="I594" s="62">
        <f>COUNTIFS('CBG Plants'!F:F,D594,'CBG Plants'!L:L,"Yet to start construction")</f>
        <v>0</v>
      </c>
      <c r="J594" t="s">
        <v>3322</v>
      </c>
      <c r="K594" t="s">
        <v>3323</v>
      </c>
      <c r="L594" t="s">
        <v>3324</v>
      </c>
      <c r="M594" s="72">
        <f t="shared" si="18"/>
        <v>216.44000000000003</v>
      </c>
      <c r="N594" s="72">
        <f t="shared" si="19"/>
        <v>267.54000000000002</v>
      </c>
      <c r="O594" s="72">
        <v>0</v>
      </c>
      <c r="P594" s="72">
        <v>267.54000000000002</v>
      </c>
      <c r="Q594" s="72">
        <v>0</v>
      </c>
      <c r="R594" s="62">
        <f>IFERROR(U594-F594,"")</f>
        <v>0.60104519999999995</v>
      </c>
      <c r="S594" s="72">
        <f>IFERROR(T594*Assumptions!$C$4,"")</f>
        <v>20</v>
      </c>
      <c r="T594" s="72">
        <v>8</v>
      </c>
      <c r="U594" s="62">
        <f>IFERROR(S594*Assumptions!$C$5,"")+IFERROR(V594*Assumptions!$C$8*Assumptions!$C$5,"")</f>
        <v>0.60104519999999995</v>
      </c>
      <c r="V594" s="72">
        <v>104</v>
      </c>
      <c r="W594" s="72">
        <f>IFERROR(ROUND(T594*(1+Assumptions!$C$7)^5,0),"")</f>
        <v>24</v>
      </c>
      <c r="X594" s="62">
        <f>IFERROR(ROUND(W594*Assumptions!$C$4*Assumptions!$C$6,4),"")+IFERROR(ROUND(Y594*Assumptions!$C$8*Assumptions!$C$6,4),"") - F594</f>
        <v>3.0053000000000001</v>
      </c>
      <c r="Y594" s="62">
        <f>IFERROR(ROUND(V594*(1+Assumptions!$C$7)^5,0),"")</f>
        <v>317</v>
      </c>
      <c r="Z594" t="s">
        <v>164</v>
      </c>
      <c r="AA594" t="s">
        <v>191</v>
      </c>
      <c r="AB594" s="72">
        <v>82.1</v>
      </c>
      <c r="AC594" s="72">
        <v>84.7</v>
      </c>
      <c r="AD594">
        <v>140</v>
      </c>
      <c r="AE594" s="99" t="str">
        <f>IF(R594="","",IF(R594&gt;=Control!$D$4,"Y","N"))</f>
        <v>N</v>
      </c>
      <c r="AF594" s="99" t="str">
        <f>IF(S594="","",IF(M594&gt;=Control!$D$5,"Y","N"))</f>
        <v>Y</v>
      </c>
      <c r="AG594" s="99" t="str">
        <f>IF(T594="","",IF(AB594&lt;=Control!$D$10,"Y","N"))</f>
        <v>Y</v>
      </c>
      <c r="AI594" s="110" t="str">
        <f>IF(X594="","",IF(X594&gt;=Control!$D$9,"Y","N"))</f>
        <v>N</v>
      </c>
      <c r="AK594" s="40" t="str">
        <f>IFERROR(INDEX(Assumptions!$D$92:$D$115,MATCH(C594,Assumptions!$B$92:$B$115,0)),"Low")</f>
        <v>Low</v>
      </c>
    </row>
    <row r="595" spans="2:37" x14ac:dyDescent="0.2">
      <c r="B595">
        <v>592</v>
      </c>
      <c r="C595" t="s">
        <v>190</v>
      </c>
      <c r="D595" t="s">
        <v>2463</v>
      </c>
      <c r="E595" s="62">
        <f>SUM(G595:I595)</f>
        <v>0</v>
      </c>
      <c r="F595" s="71">
        <f>SUMIFS('CBG Plants'!N:N,'CBG Plants'!F:F,D595,'CBG Plants'!L:L,"Completed")
+SUMIFS('CBG Plants'!N:N,'CBG Plants'!F:F,D595,'CBG Plants'!L:L,"Functional")+SUMIFS('CBG Plants'!N:N,'CBG Plants'!F:F,D595,'CBG Plants'!L:L,"Under Construction")+SUMIFS('CBG Plants'!N:N,'CBG Plants'!F:F,D595,'CBG Plants'!L:L,"Yet to start construction")</f>
        <v>0</v>
      </c>
      <c r="G595" s="62">
        <f>COUNTIFS('CBG Plants'!F:F,D595,'CBG Plants'!L:L,"Completed")
+COUNTIFS('CBG Plants'!F:F,D595,'CBG Plants'!L:L,"Functional")</f>
        <v>0</v>
      </c>
      <c r="H595" s="62">
        <f>COUNTIFS('CBG Plants'!F:F,D595,'CBG Plants'!L:L,"Under Construction")</f>
        <v>0</v>
      </c>
      <c r="I595" s="62">
        <f>COUNTIFS('CBG Plants'!F:F,D595,'CBG Plants'!L:L,"Yet to start construction")</f>
        <v>0</v>
      </c>
      <c r="M595" s="72">
        <f t="shared" si="18"/>
        <v>97.545000000000002</v>
      </c>
      <c r="N595" s="72">
        <f t="shared" si="19"/>
        <v>97.545000000000002</v>
      </c>
      <c r="O595" s="72">
        <v>0</v>
      </c>
      <c r="P595" s="72">
        <v>15.12</v>
      </c>
      <c r="Q595" s="72">
        <v>82.424999999999997</v>
      </c>
      <c r="R595" s="62">
        <f>IFERROR(U595-F595,"")</f>
        <v>0.30553754999999999</v>
      </c>
      <c r="S595" s="72">
        <f>IFERROR(T595*Assumptions!$C$4,"")</f>
        <v>10</v>
      </c>
      <c r="T595" s="72">
        <v>4</v>
      </c>
      <c r="U595" s="62">
        <f>IFERROR(S595*Assumptions!$C$5,"")+IFERROR(V595*Assumptions!$C$8*Assumptions!$C$5,"")</f>
        <v>0.30553754999999999</v>
      </c>
      <c r="V595" s="72">
        <v>551</v>
      </c>
      <c r="W595" s="72">
        <f>IFERROR(ROUND(T595*(1+Assumptions!$C$7)^5,0),"")</f>
        <v>12</v>
      </c>
      <c r="X595" s="62">
        <f>IFERROR(ROUND(W595*Assumptions!$C$4*Assumptions!$C$6,4),"")+IFERROR(ROUND(Y595*Assumptions!$C$8*Assumptions!$C$6,4),"") - F595</f>
        <v>1.5282</v>
      </c>
      <c r="Y595" s="62">
        <f>IFERROR(ROUND(V595*(1+Assumptions!$C$7)^5,0),"")</f>
        <v>1682</v>
      </c>
      <c r="Z595" t="s">
        <v>164</v>
      </c>
      <c r="AA595" t="s">
        <v>191</v>
      </c>
      <c r="AB595" s="72">
        <v>14.9</v>
      </c>
      <c r="AC595" s="72">
        <v>84.7</v>
      </c>
      <c r="AD595">
        <v>0</v>
      </c>
      <c r="AE595" s="99" t="str">
        <f>IF(R595="","",IF(R595&gt;=Control!$D$4,"Y","N"))</f>
        <v>N</v>
      </c>
      <c r="AF595" s="99" t="str">
        <f>IF(S595="","",IF(M595&gt;=Control!$D$5,"Y","N"))</f>
        <v>Y</v>
      </c>
      <c r="AG595" s="99" t="str">
        <f>IF(T595="","",IF(AB595&lt;=Control!$D$10,"Y","N"))</f>
        <v>Y</v>
      </c>
      <c r="AI595" s="110" t="str">
        <f>IF(X595="","",IF(X595&gt;=Control!$D$9,"Y","N"))</f>
        <v>N</v>
      </c>
      <c r="AK595" s="40" t="str">
        <f>IFERROR(INDEX(Assumptions!$D$92:$D$115,MATCH(C595,Assumptions!$B$92:$B$115,0)),"Low")</f>
        <v>Low</v>
      </c>
    </row>
    <row r="596" spans="2:37" x14ac:dyDescent="0.2">
      <c r="B596">
        <v>593</v>
      </c>
      <c r="C596" t="s">
        <v>190</v>
      </c>
      <c r="D596" t="s">
        <v>2452</v>
      </c>
      <c r="E596" s="62">
        <f>SUM(G596:I596)</f>
        <v>2</v>
      </c>
      <c r="F596" s="71">
        <f>SUMIFS('CBG Plants'!N:N,'CBG Plants'!F:F,D596,'CBG Plants'!L:L,"Completed")
+SUMIFS('CBG Plants'!N:N,'CBG Plants'!F:F,D596,'CBG Plants'!L:L,"Functional")+SUMIFS('CBG Plants'!N:N,'CBG Plants'!F:F,D596,'CBG Plants'!L:L,"Under Construction")+SUMIFS('CBG Plants'!N:N,'CBG Plants'!F:F,D596,'CBG Plants'!L:L,"Yet to start construction")</f>
        <v>6.1</v>
      </c>
      <c r="G596" s="62">
        <f>COUNTIFS('CBG Plants'!F:F,D596,'CBG Plants'!L:L,"Completed")
+COUNTIFS('CBG Plants'!F:F,D596,'CBG Plants'!L:L,"Functional")</f>
        <v>0</v>
      </c>
      <c r="H596" s="62">
        <f>COUNTIFS('CBG Plants'!F:F,D596,'CBG Plants'!L:L,"Under Construction")</f>
        <v>0</v>
      </c>
      <c r="I596" s="62">
        <f>COUNTIFS('CBG Plants'!F:F,D596,'CBG Plants'!L:L,"Yet to start construction")</f>
        <v>2</v>
      </c>
      <c r="J596" t="s">
        <v>3325</v>
      </c>
      <c r="K596" t="s">
        <v>3326</v>
      </c>
      <c r="M596" s="72">
        <f t="shared" si="18"/>
        <v>169.155</v>
      </c>
      <c r="N596" s="72">
        <f t="shared" si="19"/>
        <v>169.155</v>
      </c>
      <c r="O596" s="72">
        <v>0</v>
      </c>
      <c r="P596" s="72">
        <v>104.58</v>
      </c>
      <c r="Q596" s="72">
        <v>64.575000000000003</v>
      </c>
      <c r="R596" s="62">
        <f>IFERROR(U596-F596,"")</f>
        <v>-4.2902917</v>
      </c>
      <c r="S596" s="72">
        <f>IFERROR(T596*Assumptions!$C$4,"")</f>
        <v>60</v>
      </c>
      <c r="T596" s="72">
        <v>24</v>
      </c>
      <c r="U596" s="62">
        <f>IFERROR(S596*Assumptions!$C$5,"")+IFERROR(V596*Assumptions!$C$8*Assumptions!$C$5,"")</f>
        <v>1.8097082999999998</v>
      </c>
      <c r="V596" s="72">
        <v>966</v>
      </c>
      <c r="W596" s="72">
        <f>IFERROR(ROUND(T596*(1+Assumptions!$C$7)^5,0),"")</f>
        <v>73</v>
      </c>
      <c r="X596" s="62">
        <f>IFERROR(ROUND(W596*Assumptions!$C$4*Assumptions!$C$6,4),"")+IFERROR(ROUND(Y596*Assumptions!$C$8*Assumptions!$C$6,4),"") - F596</f>
        <v>3.0744000000000007</v>
      </c>
      <c r="Y596" s="62">
        <f>IFERROR(ROUND(V596*(1+Assumptions!$C$7)^5,0),"")</f>
        <v>2948</v>
      </c>
      <c r="Z596" t="s">
        <v>164</v>
      </c>
      <c r="AA596" t="s">
        <v>191</v>
      </c>
      <c r="AB596" s="72">
        <v>18.3</v>
      </c>
      <c r="AC596" s="72">
        <v>84.7</v>
      </c>
      <c r="AD596">
        <v>0</v>
      </c>
      <c r="AE596" s="99" t="str">
        <f>IF(R596="","",IF(R596&gt;=Control!$D$4,"Y","N"))</f>
        <v>N</v>
      </c>
      <c r="AF596" s="99" t="str">
        <f>IF(S596="","",IF(M596&gt;=Control!$D$5,"Y","N"))</f>
        <v>Y</v>
      </c>
      <c r="AG596" s="99" t="str">
        <f>IF(T596="","",IF(AB596&lt;=Control!$D$10,"Y","N"))</f>
        <v>Y</v>
      </c>
      <c r="AI596" s="110" t="str">
        <f>IF(X596="","",IF(X596&gt;=Control!$D$9,"Y","N"))</f>
        <v>N</v>
      </c>
      <c r="AK596" s="40" t="str">
        <f>IFERROR(INDEX(Assumptions!$D$92:$D$115,MATCH(C596,Assumptions!$B$92:$B$115,0)),"Low")</f>
        <v>Low</v>
      </c>
    </row>
    <row r="597" spans="2:37" x14ac:dyDescent="0.2">
      <c r="B597">
        <v>594</v>
      </c>
      <c r="C597" t="s">
        <v>190</v>
      </c>
      <c r="D597" t="s">
        <v>2464</v>
      </c>
      <c r="E597" s="62">
        <f>SUM(G597:I597)</f>
        <v>1</v>
      </c>
      <c r="F597" s="71">
        <f>SUMIFS('CBG Plants'!N:N,'CBG Plants'!F:F,D597,'CBG Plants'!L:L,"Completed")
+SUMIFS('CBG Plants'!N:N,'CBG Plants'!F:F,D597,'CBG Plants'!L:L,"Functional")+SUMIFS('CBG Plants'!N:N,'CBG Plants'!F:F,D597,'CBG Plants'!L:L,"Under Construction")+SUMIFS('CBG Plants'!N:N,'CBG Plants'!F:F,D597,'CBG Plants'!L:L,"Yet to start construction")</f>
        <v>1.5</v>
      </c>
      <c r="G597" s="62">
        <f>COUNTIFS('CBG Plants'!F:F,D597,'CBG Plants'!L:L,"Completed")
+COUNTIFS('CBG Plants'!F:F,D597,'CBG Plants'!L:L,"Functional")</f>
        <v>0</v>
      </c>
      <c r="H597" s="62">
        <f>COUNTIFS('CBG Plants'!F:F,D597,'CBG Plants'!L:L,"Under Construction")</f>
        <v>0</v>
      </c>
      <c r="I597" s="62">
        <f>COUNTIFS('CBG Plants'!F:F,D597,'CBG Plants'!L:L,"Yet to start construction")</f>
        <v>1</v>
      </c>
      <c r="J597" t="s">
        <v>3327</v>
      </c>
      <c r="M597" s="72">
        <f t="shared" si="18"/>
        <v>76.965000000000003</v>
      </c>
      <c r="N597" s="72">
        <f t="shared" si="19"/>
        <v>76.965000000000003</v>
      </c>
      <c r="O597" s="72">
        <v>0</v>
      </c>
      <c r="P597" s="72">
        <v>74.34</v>
      </c>
      <c r="Q597" s="72">
        <v>2.625</v>
      </c>
      <c r="R597" s="62">
        <f>IFERROR(U597-F597,"")</f>
        <v>-1.1944624500000001</v>
      </c>
      <c r="S597" s="72">
        <f>IFERROR(T597*Assumptions!$C$4,"")</f>
        <v>10</v>
      </c>
      <c r="T597" s="72">
        <v>4</v>
      </c>
      <c r="U597" s="62">
        <f>IFERROR(S597*Assumptions!$C$5,"")+IFERROR(V597*Assumptions!$C$8*Assumptions!$C$5,"")</f>
        <v>0.30553754999999999</v>
      </c>
      <c r="V597" s="72">
        <v>551</v>
      </c>
      <c r="W597" s="72">
        <f>IFERROR(ROUND(T597*(1+Assumptions!$C$7)^5,0),"")</f>
        <v>12</v>
      </c>
      <c r="X597" s="62">
        <f>IFERROR(ROUND(W597*Assumptions!$C$4*Assumptions!$C$6,4),"")+IFERROR(ROUND(Y597*Assumptions!$C$8*Assumptions!$C$6,4),"") - F597</f>
        <v>2.8200000000000003E-2</v>
      </c>
      <c r="Y597" s="62">
        <f>IFERROR(ROUND(V597*(1+Assumptions!$C$7)^5,0),"")</f>
        <v>1682</v>
      </c>
      <c r="Z597" t="s">
        <v>164</v>
      </c>
      <c r="AA597" t="s">
        <v>191</v>
      </c>
      <c r="AB597" s="72">
        <v>62.2</v>
      </c>
      <c r="AC597" s="72">
        <v>84.7</v>
      </c>
      <c r="AD597">
        <v>0</v>
      </c>
      <c r="AE597" s="99" t="str">
        <f>IF(R597="","",IF(R597&gt;=Control!$D$4,"Y","N"))</f>
        <v>N</v>
      </c>
      <c r="AF597" s="99" t="str">
        <f>IF(S597="","",IF(M597&gt;=Control!$D$5,"Y","N"))</f>
        <v>Y</v>
      </c>
      <c r="AG597" s="99" t="str">
        <f>IF(T597="","",IF(AB597&lt;=Control!$D$10,"Y","N"))</f>
        <v>Y</v>
      </c>
      <c r="AI597" s="110" t="str">
        <f>IF(X597="","",IF(X597&gt;=Control!$D$9,"Y","N"))</f>
        <v>N</v>
      </c>
      <c r="AK597" s="40" t="str">
        <f>IFERROR(INDEX(Assumptions!$D$92:$D$115,MATCH(C597,Assumptions!$B$92:$B$115,0)),"Low")</f>
        <v>Low</v>
      </c>
    </row>
    <row r="598" spans="2:37" x14ac:dyDescent="0.2">
      <c r="B598">
        <v>595</v>
      </c>
      <c r="C598" t="s">
        <v>190</v>
      </c>
      <c r="D598" t="s">
        <v>3328</v>
      </c>
      <c r="E598" s="62">
        <f>SUM(G598:I598)</f>
        <v>0</v>
      </c>
      <c r="F598" s="71">
        <f>SUMIFS('CBG Plants'!N:N,'CBG Plants'!F:F,D598,'CBG Plants'!L:L,"Completed")
+SUMIFS('CBG Plants'!N:N,'CBG Plants'!F:F,D598,'CBG Plants'!L:L,"Functional")+SUMIFS('CBG Plants'!N:N,'CBG Plants'!F:F,D598,'CBG Plants'!L:L,"Under Construction")+SUMIFS('CBG Plants'!N:N,'CBG Plants'!F:F,D598,'CBG Plants'!L:L,"Yet to start construction")</f>
        <v>0</v>
      </c>
      <c r="G598" s="62">
        <f>COUNTIFS('CBG Plants'!F:F,D598,'CBG Plants'!L:L,"Completed")
+COUNTIFS('CBG Plants'!F:F,D598,'CBG Plants'!L:L,"Functional")</f>
        <v>0</v>
      </c>
      <c r="H598" s="62">
        <f>COUNTIFS('CBG Plants'!F:F,D598,'CBG Plants'!L:L,"Under Construction")</f>
        <v>0</v>
      </c>
      <c r="I598" s="62">
        <f>COUNTIFS('CBG Plants'!F:F,D598,'CBG Plants'!L:L,"Yet to start construction")</f>
        <v>0</v>
      </c>
      <c r="J598" t="s">
        <v>3329</v>
      </c>
      <c r="K598" t="s">
        <v>3330</v>
      </c>
      <c r="M598" s="72">
        <f t="shared" si="18"/>
        <v>17.43</v>
      </c>
      <c r="N598" s="72">
        <f t="shared" si="19"/>
        <v>17.43</v>
      </c>
      <c r="O598" s="72">
        <v>0</v>
      </c>
      <c r="P598" s="72">
        <v>14.28</v>
      </c>
      <c r="Q598" s="72">
        <v>3.15</v>
      </c>
      <c r="R598" s="62">
        <f>IFERROR(U598-F598,"")</f>
        <v>0</v>
      </c>
      <c r="S598" s="72">
        <f>IFERROR(T598*Assumptions!$C$4,"")</f>
        <v>0</v>
      </c>
      <c r="T598" s="72">
        <v>0</v>
      </c>
      <c r="U598" s="62">
        <f>IFERROR(S598*Assumptions!$C$5,"")+IFERROR(V598*Assumptions!$C$8*Assumptions!$C$5,"")</f>
        <v>0</v>
      </c>
      <c r="V598" s="72">
        <v>0</v>
      </c>
      <c r="W598" s="72">
        <f>IFERROR(ROUND(T598*(1+Assumptions!$C$7)^5,0),"")</f>
        <v>0</v>
      </c>
      <c r="X598" s="62">
        <f>IFERROR(ROUND(W598*Assumptions!$C$4*Assumptions!$C$6,4),"")+IFERROR(ROUND(Y598*Assumptions!$C$8*Assumptions!$C$6,4),"") - F598</f>
        <v>0</v>
      </c>
      <c r="Y598" s="62">
        <f>IFERROR(ROUND(V598*(1+Assumptions!$C$7)^5,0),"")</f>
        <v>0</v>
      </c>
      <c r="Z598" t="s">
        <v>164</v>
      </c>
      <c r="AA598" t="s">
        <v>191</v>
      </c>
      <c r="AB598" s="72">
        <v>116.2</v>
      </c>
      <c r="AC598" s="72">
        <v>84.7</v>
      </c>
      <c r="AD598">
        <v>0</v>
      </c>
      <c r="AE598" s="99" t="str">
        <f>IF(R598="","",IF(R598&gt;=Control!$D$4,"Y","N"))</f>
        <v>N</v>
      </c>
      <c r="AF598" s="99" t="str">
        <f>IF(S598="","",IF(M598&gt;=Control!$D$5,"Y","N"))</f>
        <v>N</v>
      </c>
      <c r="AG598" s="99" t="str">
        <f>IF(T598="","",IF(AB598&lt;=Control!$D$10,"Y","N"))</f>
        <v>Y</v>
      </c>
      <c r="AI598" s="110" t="str">
        <f>IF(X598="","",IF(X598&gt;=Control!$D$9,"Y","N"))</f>
        <v>N</v>
      </c>
      <c r="AK598" s="40" t="str">
        <f>IFERROR(INDEX(Assumptions!$D$92:$D$115,MATCH(C598,Assumptions!$B$92:$B$115,0)),"Low")</f>
        <v>Low</v>
      </c>
    </row>
    <row r="599" spans="2:37" x14ac:dyDescent="0.2">
      <c r="B599">
        <v>596</v>
      </c>
      <c r="C599" t="s">
        <v>190</v>
      </c>
      <c r="D599" t="s">
        <v>2441</v>
      </c>
      <c r="E599" s="62">
        <f>SUM(G599:I599)</f>
        <v>2</v>
      </c>
      <c r="F599" s="71">
        <f>SUMIFS('CBG Plants'!N:N,'CBG Plants'!F:F,D599,'CBG Plants'!L:L,"Completed")
+SUMIFS('CBG Plants'!N:N,'CBG Plants'!F:F,D599,'CBG Plants'!L:L,"Functional")+SUMIFS('CBG Plants'!N:N,'CBG Plants'!F:F,D599,'CBG Plants'!L:L,"Under Construction")+SUMIFS('CBG Plants'!N:N,'CBG Plants'!F:F,D599,'CBG Plants'!L:L,"Yet to start construction")</f>
        <v>15.3</v>
      </c>
      <c r="G599" s="62">
        <f>COUNTIFS('CBG Plants'!F:F,D599,'CBG Plants'!L:L,"Completed")
+COUNTIFS('CBG Plants'!F:F,D599,'CBG Plants'!L:L,"Functional")</f>
        <v>0</v>
      </c>
      <c r="H599" s="62">
        <f>COUNTIFS('CBG Plants'!F:F,D599,'CBG Plants'!L:L,"Under Construction")</f>
        <v>1</v>
      </c>
      <c r="I599" s="62">
        <f>COUNTIFS('CBG Plants'!F:F,D599,'CBG Plants'!L:L,"Yet to start construction")</f>
        <v>1</v>
      </c>
      <c r="J599" t="s">
        <v>3329</v>
      </c>
      <c r="K599" t="s">
        <v>3330</v>
      </c>
      <c r="M599" s="72">
        <f t="shared" si="18"/>
        <v>103.425</v>
      </c>
      <c r="N599" s="72">
        <f t="shared" si="19"/>
        <v>103.425</v>
      </c>
      <c r="O599" s="72">
        <v>0</v>
      </c>
      <c r="P599" s="72">
        <v>16.8</v>
      </c>
      <c r="Q599" s="72">
        <v>86.625</v>
      </c>
      <c r="R599" s="62">
        <f>IFERROR(U599-F599,"")</f>
        <v>-12.542956200000001</v>
      </c>
      <c r="S599" s="72">
        <f>IFERROR(T599*Assumptions!$C$4,"")</f>
        <v>90</v>
      </c>
      <c r="T599" s="72">
        <v>36</v>
      </c>
      <c r="U599" s="62">
        <f>IFERROR(S599*Assumptions!$C$5,"")+IFERROR(V599*Assumptions!$C$8*Assumptions!$C$5,"")</f>
        <v>2.7570437999999999</v>
      </c>
      <c r="V599" s="72">
        <v>5676</v>
      </c>
      <c r="W599" s="72">
        <f>IFERROR(ROUND(T599*(1+Assumptions!$C$7)^5,0),"")</f>
        <v>110</v>
      </c>
      <c r="X599" s="62">
        <f>IFERROR(ROUND(W599*Assumptions!$C$4*Assumptions!$C$6,4),"")+IFERROR(ROUND(Y599*Assumptions!$C$8*Assumptions!$C$6,4),"") - F599</f>
        <v>-1.2599</v>
      </c>
      <c r="Y599" s="62">
        <f>IFERROR(ROUND(V599*(1+Assumptions!$C$7)^5,0),"")</f>
        <v>17322</v>
      </c>
      <c r="Z599" t="s">
        <v>164</v>
      </c>
      <c r="AA599" t="s">
        <v>191</v>
      </c>
      <c r="AB599" s="72">
        <v>121</v>
      </c>
      <c r="AC599" s="72">
        <v>84.7</v>
      </c>
      <c r="AD599">
        <v>0</v>
      </c>
      <c r="AE599" s="99" t="str">
        <f>IF(R599="","",IF(R599&gt;=Control!$D$4,"Y","N"))</f>
        <v>N</v>
      </c>
      <c r="AF599" s="99" t="str">
        <f>IF(S599="","",IF(M599&gt;=Control!$D$5,"Y","N"))</f>
        <v>Y</v>
      </c>
      <c r="AG599" s="99" t="str">
        <f>IF(T599="","",IF(AB599&lt;=Control!$D$10,"Y","N"))</f>
        <v>Y</v>
      </c>
      <c r="AI599" s="110" t="str">
        <f>IF(X599="","",IF(X599&gt;=Control!$D$9,"Y","N"))</f>
        <v>N</v>
      </c>
      <c r="AK599" s="40" t="str">
        <f>IFERROR(INDEX(Assumptions!$D$92:$D$115,MATCH(C599,Assumptions!$B$92:$B$115,0)),"Low")</f>
        <v>Low</v>
      </c>
    </row>
    <row r="600" spans="2:37" x14ac:dyDescent="0.2">
      <c r="B600">
        <v>597</v>
      </c>
      <c r="C600" t="s">
        <v>190</v>
      </c>
      <c r="D600" t="s">
        <v>2445</v>
      </c>
      <c r="E600" s="62">
        <f>SUM(G600:I600)</f>
        <v>0</v>
      </c>
      <c r="F600" s="71">
        <f>SUMIFS('CBG Plants'!N:N,'CBG Plants'!F:F,D600,'CBG Plants'!L:L,"Completed")
+SUMIFS('CBG Plants'!N:N,'CBG Plants'!F:F,D600,'CBG Plants'!L:L,"Functional")+SUMIFS('CBG Plants'!N:N,'CBG Plants'!F:F,D600,'CBG Plants'!L:L,"Under Construction")+SUMIFS('CBG Plants'!N:N,'CBG Plants'!F:F,D600,'CBG Plants'!L:L,"Yet to start construction")</f>
        <v>0</v>
      </c>
      <c r="G600" s="62">
        <f>COUNTIFS('CBG Plants'!F:F,D600,'CBG Plants'!L:L,"Completed")
+COUNTIFS('CBG Plants'!F:F,D600,'CBG Plants'!L:L,"Functional")</f>
        <v>0</v>
      </c>
      <c r="H600" s="62">
        <f>COUNTIFS('CBG Plants'!F:F,D600,'CBG Plants'!L:L,"Under Construction")</f>
        <v>0</v>
      </c>
      <c r="I600" s="62">
        <f>COUNTIFS('CBG Plants'!F:F,D600,'CBG Plants'!L:L,"Yet to start construction")</f>
        <v>0</v>
      </c>
      <c r="M600" s="72">
        <f t="shared" si="18"/>
        <v>287.59499999999997</v>
      </c>
      <c r="N600" s="72">
        <f t="shared" si="19"/>
        <v>287.59499999999997</v>
      </c>
      <c r="O600" s="72">
        <v>0</v>
      </c>
      <c r="P600" s="72">
        <v>275.52</v>
      </c>
      <c r="Q600" s="72">
        <v>12.074999999999999</v>
      </c>
      <c r="R600" s="62">
        <f>IFERROR(U600-F600,"")</f>
        <v>0.30004019999999998</v>
      </c>
      <c r="S600" s="72">
        <f>IFERROR(T600*Assumptions!$C$4,"")</f>
        <v>10</v>
      </c>
      <c r="T600" s="72">
        <v>4</v>
      </c>
      <c r="U600" s="62">
        <f>IFERROR(S600*Assumptions!$C$5,"")+IFERROR(V600*Assumptions!$C$8*Assumptions!$C$5,"")</f>
        <v>0.30004019999999998</v>
      </c>
      <c r="V600" s="72">
        <v>4</v>
      </c>
      <c r="W600" s="72">
        <f>IFERROR(ROUND(T600*(1+Assumptions!$C$7)^5,0),"")</f>
        <v>12</v>
      </c>
      <c r="X600" s="62">
        <f>IFERROR(ROUND(W600*Assumptions!$C$4*Assumptions!$C$6,4),"")+IFERROR(ROUND(Y600*Assumptions!$C$8*Assumptions!$C$6,4),"") - F600</f>
        <v>1.5002</v>
      </c>
      <c r="Y600" s="62">
        <f>IFERROR(ROUND(V600*(1+Assumptions!$C$7)^5,0),"")</f>
        <v>12</v>
      </c>
      <c r="Z600" t="s">
        <v>164</v>
      </c>
      <c r="AA600" t="s">
        <v>191</v>
      </c>
      <c r="AB600" s="72">
        <v>59.6</v>
      </c>
      <c r="AC600" s="72">
        <v>84.7</v>
      </c>
      <c r="AD600">
        <v>0</v>
      </c>
      <c r="AE600" s="99" t="str">
        <f>IF(R600="","",IF(R600&gt;=Control!$D$4,"Y","N"))</f>
        <v>N</v>
      </c>
      <c r="AF600" s="99" t="str">
        <f>IF(S600="","",IF(M600&gt;=Control!$D$5,"Y","N"))</f>
        <v>Y</v>
      </c>
      <c r="AG600" s="99" t="str">
        <f>IF(T600="","",IF(AB600&lt;=Control!$D$10,"Y","N"))</f>
        <v>Y</v>
      </c>
      <c r="AI600" s="110" t="str">
        <f>IF(X600="","",IF(X600&gt;=Control!$D$9,"Y","N"))</f>
        <v>N</v>
      </c>
      <c r="AK600" s="40" t="str">
        <f>IFERROR(INDEX(Assumptions!$D$92:$D$115,MATCH(C600,Assumptions!$B$92:$B$115,0)),"Low")</f>
        <v>Low</v>
      </c>
    </row>
    <row r="601" spans="2:37" x14ac:dyDescent="0.2">
      <c r="B601">
        <v>598</v>
      </c>
      <c r="C601" t="s">
        <v>190</v>
      </c>
      <c r="D601" t="s">
        <v>2442</v>
      </c>
      <c r="E601" s="62">
        <f>SUM(G601:I601)</f>
        <v>0</v>
      </c>
      <c r="F601" s="71">
        <f>SUMIFS('CBG Plants'!N:N,'CBG Plants'!F:F,D601,'CBG Plants'!L:L,"Completed")
+SUMIFS('CBG Plants'!N:N,'CBG Plants'!F:F,D601,'CBG Plants'!L:L,"Functional")+SUMIFS('CBG Plants'!N:N,'CBG Plants'!F:F,D601,'CBG Plants'!L:L,"Under Construction")+SUMIFS('CBG Plants'!N:N,'CBG Plants'!F:F,D601,'CBG Plants'!L:L,"Yet to start construction")</f>
        <v>0</v>
      </c>
      <c r="G601" s="62">
        <f>COUNTIFS('CBG Plants'!F:F,D601,'CBG Plants'!L:L,"Completed")
+COUNTIFS('CBG Plants'!F:F,D601,'CBG Plants'!L:L,"Functional")</f>
        <v>0</v>
      </c>
      <c r="H601" s="62">
        <f>COUNTIFS('CBG Plants'!F:F,D601,'CBG Plants'!L:L,"Under Construction")</f>
        <v>0</v>
      </c>
      <c r="I601" s="62">
        <f>COUNTIFS('CBG Plants'!F:F,D601,'CBG Plants'!L:L,"Yet to start construction")</f>
        <v>0</v>
      </c>
      <c r="M601" s="72">
        <f t="shared" si="18"/>
        <v>15.33</v>
      </c>
      <c r="N601" s="72">
        <f t="shared" si="19"/>
        <v>15.33</v>
      </c>
      <c r="O601" s="72">
        <v>0</v>
      </c>
      <c r="P601" s="72">
        <v>14.28</v>
      </c>
      <c r="Q601" s="72">
        <v>1.05</v>
      </c>
      <c r="R601" s="62">
        <f>IFERROR(U601-F601,"")</f>
        <v>1.3382949</v>
      </c>
      <c r="S601" s="72">
        <f>IFERROR(T601*Assumptions!$C$4,"")</f>
        <v>42.5</v>
      </c>
      <c r="T601" s="72">
        <v>17</v>
      </c>
      <c r="U601" s="62">
        <f>IFERROR(S601*Assumptions!$C$5,"")+IFERROR(V601*Assumptions!$C$8*Assumptions!$C$5,"")</f>
        <v>1.3382949</v>
      </c>
      <c r="V601" s="72">
        <v>6298</v>
      </c>
      <c r="W601" s="72">
        <f>IFERROR(ROUND(T601*(1+Assumptions!$C$7)^5,0),"")</f>
        <v>52</v>
      </c>
      <c r="X601" s="62">
        <f>IFERROR(ROUND(W601*Assumptions!$C$4*Assumptions!$C$6,4),"")+IFERROR(ROUND(Y601*Assumptions!$C$8*Assumptions!$C$6,4),"") - F601</f>
        <v>6.8219000000000003</v>
      </c>
      <c r="Y601" s="62">
        <f>IFERROR(ROUND(V601*(1+Assumptions!$C$7)^5,0),"")</f>
        <v>19220</v>
      </c>
      <c r="Z601" t="s">
        <v>164</v>
      </c>
      <c r="AA601" t="s">
        <v>191</v>
      </c>
      <c r="AB601" s="72">
        <v>107.4</v>
      </c>
      <c r="AC601" s="72">
        <v>84.7</v>
      </c>
      <c r="AD601">
        <v>0</v>
      </c>
      <c r="AE601" s="99" t="str">
        <f>IF(R601="","",IF(R601&gt;=Control!$D$4,"Y","N"))</f>
        <v>N</v>
      </c>
      <c r="AF601" s="99" t="str">
        <f>IF(S601="","",IF(M601&gt;=Control!$D$5,"Y","N"))</f>
        <v>N</v>
      </c>
      <c r="AG601" s="99" t="str">
        <f>IF(T601="","",IF(AB601&lt;=Control!$D$10,"Y","N"))</f>
        <v>Y</v>
      </c>
      <c r="AI601" s="110" t="str">
        <f>IF(X601="","",IF(X601&gt;=Control!$D$9,"Y","N"))</f>
        <v>N</v>
      </c>
      <c r="AK601" s="40" t="str">
        <f>IFERROR(INDEX(Assumptions!$D$92:$D$115,MATCH(C601,Assumptions!$B$92:$B$115,0)),"Low")</f>
        <v>Low</v>
      </c>
    </row>
    <row r="602" spans="2:37" x14ac:dyDescent="0.2">
      <c r="B602">
        <v>599</v>
      </c>
      <c r="C602" t="s">
        <v>190</v>
      </c>
      <c r="D602" t="s">
        <v>2447</v>
      </c>
      <c r="E602" s="62">
        <f>SUM(G602:I602)</f>
        <v>0</v>
      </c>
      <c r="F602" s="71">
        <f>SUMIFS('CBG Plants'!N:N,'CBG Plants'!F:F,D602,'CBG Plants'!L:L,"Completed")
+SUMIFS('CBG Plants'!N:N,'CBG Plants'!F:F,D602,'CBG Plants'!L:L,"Functional")+SUMIFS('CBG Plants'!N:N,'CBG Plants'!F:F,D602,'CBG Plants'!L:L,"Under Construction")+SUMIFS('CBG Plants'!N:N,'CBG Plants'!F:F,D602,'CBG Plants'!L:L,"Yet to start construction")</f>
        <v>0</v>
      </c>
      <c r="G602" s="62">
        <f>COUNTIFS('CBG Plants'!F:F,D602,'CBG Plants'!L:L,"Completed")
+COUNTIFS('CBG Plants'!F:F,D602,'CBG Plants'!L:L,"Functional")</f>
        <v>0</v>
      </c>
      <c r="H602" s="62">
        <f>COUNTIFS('CBG Plants'!F:F,D602,'CBG Plants'!L:L,"Under Construction")</f>
        <v>0</v>
      </c>
      <c r="I602" s="62">
        <f>COUNTIFS('CBG Plants'!F:F,D602,'CBG Plants'!L:L,"Yet to start construction")</f>
        <v>0</v>
      </c>
      <c r="J602" t="s">
        <v>3268</v>
      </c>
      <c r="K602" t="s">
        <v>3331</v>
      </c>
      <c r="M602" s="72">
        <f t="shared" si="18"/>
        <v>129.35999999999999</v>
      </c>
      <c r="N602" s="72">
        <f t="shared" si="19"/>
        <v>129.35999999999999</v>
      </c>
      <c r="O602" s="72">
        <v>0</v>
      </c>
      <c r="P602" s="72">
        <v>125.16</v>
      </c>
      <c r="Q602" s="72">
        <v>4.2</v>
      </c>
      <c r="R602" s="62">
        <f>IFERROR(U602-F602,"")</f>
        <v>0.30004019999999998</v>
      </c>
      <c r="S602" s="72">
        <f>IFERROR(T602*Assumptions!$C$4,"")</f>
        <v>10</v>
      </c>
      <c r="T602" s="72">
        <v>4</v>
      </c>
      <c r="U602" s="62">
        <f>IFERROR(S602*Assumptions!$C$5,"")+IFERROR(V602*Assumptions!$C$8*Assumptions!$C$5,"")</f>
        <v>0.30004019999999998</v>
      </c>
      <c r="V602" s="72">
        <v>4</v>
      </c>
      <c r="W602" s="72">
        <f>IFERROR(ROUND(T602*(1+Assumptions!$C$7)^5,0),"")</f>
        <v>12</v>
      </c>
      <c r="X602" s="62">
        <f>IFERROR(ROUND(W602*Assumptions!$C$4*Assumptions!$C$6,4),"")+IFERROR(ROUND(Y602*Assumptions!$C$8*Assumptions!$C$6,4),"") - F602</f>
        <v>1.5002</v>
      </c>
      <c r="Y602" s="62">
        <f>IFERROR(ROUND(V602*(1+Assumptions!$C$7)^5,0),"")</f>
        <v>12</v>
      </c>
      <c r="Z602" t="s">
        <v>164</v>
      </c>
      <c r="AA602" t="s">
        <v>191</v>
      </c>
      <c r="AB602" s="72">
        <v>7.2</v>
      </c>
      <c r="AC602" s="72">
        <v>84.7</v>
      </c>
      <c r="AD602">
        <v>0</v>
      </c>
      <c r="AE602" s="99" t="str">
        <f>IF(R602="","",IF(R602&gt;=Control!$D$4,"Y","N"))</f>
        <v>N</v>
      </c>
      <c r="AF602" s="99" t="str">
        <f>IF(S602="","",IF(M602&gt;=Control!$D$5,"Y","N"))</f>
        <v>Y</v>
      </c>
      <c r="AG602" s="99" t="str">
        <f>IF(T602="","",IF(AB602&lt;=Control!$D$10,"Y","N"))</f>
        <v>Y</v>
      </c>
      <c r="AI602" s="110" t="str">
        <f>IF(X602="","",IF(X602&gt;=Control!$D$9,"Y","N"))</f>
        <v>N</v>
      </c>
      <c r="AK602" s="40" t="str">
        <f>IFERROR(INDEX(Assumptions!$D$92:$D$115,MATCH(C602,Assumptions!$B$92:$B$115,0)),"Low")</f>
        <v>Low</v>
      </c>
    </row>
    <row r="603" spans="2:37" x14ac:dyDescent="0.2">
      <c r="B603">
        <v>600</v>
      </c>
      <c r="C603" t="s">
        <v>190</v>
      </c>
      <c r="D603" t="s">
        <v>2460</v>
      </c>
      <c r="E603" s="62">
        <f>SUM(G603:I603)</f>
        <v>5</v>
      </c>
      <c r="F603" s="71">
        <f>SUMIFS('CBG Plants'!N:N,'CBG Plants'!F:F,D603,'CBG Plants'!L:L,"Completed")
+SUMIFS('CBG Plants'!N:N,'CBG Plants'!F:F,D603,'CBG Plants'!L:L,"Functional")+SUMIFS('CBG Plants'!N:N,'CBG Plants'!F:F,D603,'CBG Plants'!L:L,"Under Construction")+SUMIFS('CBG Plants'!N:N,'CBG Plants'!F:F,D603,'CBG Plants'!L:L,"Yet to start construction")</f>
        <v>49</v>
      </c>
      <c r="G603" s="62">
        <f>COUNTIFS('CBG Plants'!F:F,D603,'CBG Plants'!L:L,"Completed")
+COUNTIFS('CBG Plants'!F:F,D603,'CBG Plants'!L:L,"Functional")</f>
        <v>0</v>
      </c>
      <c r="H603" s="62">
        <f>COUNTIFS('CBG Plants'!F:F,D603,'CBG Plants'!L:L,"Under Construction")</f>
        <v>0</v>
      </c>
      <c r="I603" s="62">
        <f>COUNTIFS('CBG Plants'!F:F,D603,'CBG Plants'!L:L,"Yet to start construction")</f>
        <v>5</v>
      </c>
      <c r="J603" t="s">
        <v>3313</v>
      </c>
      <c r="K603" t="s">
        <v>3313</v>
      </c>
      <c r="L603" t="s">
        <v>3313</v>
      </c>
      <c r="M603" s="72">
        <f t="shared" si="18"/>
        <v>118.02</v>
      </c>
      <c r="N603" s="72">
        <f t="shared" si="19"/>
        <v>118.02</v>
      </c>
      <c r="O603" s="72">
        <v>0</v>
      </c>
      <c r="P603" s="72">
        <v>31.92</v>
      </c>
      <c r="Q603" s="72">
        <v>86.1</v>
      </c>
      <c r="R603" s="62">
        <f>IFERROR(U603-F603,"")</f>
        <v>-48.316819299999999</v>
      </c>
      <c r="S603" s="72">
        <f>IFERROR(T603*Assumptions!$C$4,"")</f>
        <v>22.5</v>
      </c>
      <c r="T603" s="72">
        <v>9</v>
      </c>
      <c r="U603" s="62">
        <f>IFERROR(S603*Assumptions!$C$5,"")+IFERROR(V603*Assumptions!$C$8*Assumptions!$C$5,"")</f>
        <v>0.68318069999999997</v>
      </c>
      <c r="V603" s="72">
        <v>814</v>
      </c>
      <c r="W603" s="72">
        <f>IFERROR(ROUND(T603*(1+Assumptions!$C$7)^5,0),"")</f>
        <v>27</v>
      </c>
      <c r="X603" s="62">
        <f>IFERROR(ROUND(W603*Assumptions!$C$4*Assumptions!$C$6,4),"")+IFERROR(ROUND(Y603*Assumptions!$C$8*Assumptions!$C$6,4),"") - F603</f>
        <v>-45.583399999999997</v>
      </c>
      <c r="Y603" s="62">
        <f>IFERROR(ROUND(V603*(1+Assumptions!$C$7)^5,0),"")</f>
        <v>2484</v>
      </c>
      <c r="Z603" t="s">
        <v>164</v>
      </c>
      <c r="AA603" t="s">
        <v>191</v>
      </c>
      <c r="AB603" s="72">
        <v>24.1</v>
      </c>
      <c r="AC603" s="72">
        <v>84.7</v>
      </c>
      <c r="AD603">
        <v>0</v>
      </c>
      <c r="AE603" s="99" t="str">
        <f>IF(R603="","",IF(R603&gt;=Control!$D$4,"Y","N"))</f>
        <v>N</v>
      </c>
      <c r="AF603" s="99" t="str">
        <f>IF(S603="","",IF(M603&gt;=Control!$D$5,"Y","N"))</f>
        <v>Y</v>
      </c>
      <c r="AG603" s="99" t="str">
        <f>IF(T603="","",IF(AB603&lt;=Control!$D$10,"Y","N"))</f>
        <v>Y</v>
      </c>
      <c r="AI603" s="110" t="str">
        <f>IF(X603="","",IF(X603&gt;=Control!$D$9,"Y","N"))</f>
        <v>N</v>
      </c>
      <c r="AK603" s="40" t="str">
        <f>IFERROR(INDEX(Assumptions!$D$92:$D$115,MATCH(C603,Assumptions!$B$92:$B$115,0)),"Low")</f>
        <v>Low</v>
      </c>
    </row>
    <row r="604" spans="2:37" x14ac:dyDescent="0.2">
      <c r="B604">
        <v>601</v>
      </c>
      <c r="C604" t="s">
        <v>192</v>
      </c>
      <c r="D604" t="s">
        <v>2482</v>
      </c>
      <c r="E604" s="62">
        <f>SUM(G604:I604)</f>
        <v>0</v>
      </c>
      <c r="F604" s="71">
        <f>SUMIFS('CBG Plants'!N:N,'CBG Plants'!F:F,D604,'CBG Plants'!L:L,"Completed")
+SUMIFS('CBG Plants'!N:N,'CBG Plants'!F:F,D604,'CBG Plants'!L:L,"Functional")+SUMIFS('CBG Plants'!N:N,'CBG Plants'!F:F,D604,'CBG Plants'!L:L,"Under Construction")+SUMIFS('CBG Plants'!N:N,'CBG Plants'!F:F,D604,'CBG Plants'!L:L,"Yet to start construction")</f>
        <v>0</v>
      </c>
      <c r="G604" s="62">
        <f>COUNTIFS('CBG Plants'!F:F,D604,'CBG Plants'!L:L,"Completed")
+COUNTIFS('CBG Plants'!F:F,D604,'CBG Plants'!L:L,"Functional")</f>
        <v>0</v>
      </c>
      <c r="H604" s="62">
        <f>COUNTIFS('CBG Plants'!F:F,D604,'CBG Plants'!L:L,"Under Construction")</f>
        <v>0</v>
      </c>
      <c r="I604" s="62">
        <f>COUNTIFS('CBG Plants'!F:F,D604,'CBG Plants'!L:L,"Yet to start construction")</f>
        <v>0</v>
      </c>
      <c r="M604" s="72">
        <f t="shared" si="18"/>
        <v>14.61</v>
      </c>
      <c r="N604" s="72">
        <f t="shared" si="19"/>
        <v>14.61</v>
      </c>
      <c r="O604" s="72">
        <v>8.1</v>
      </c>
      <c r="P604" s="72">
        <v>5.46</v>
      </c>
      <c r="Q604" s="72">
        <v>1.05</v>
      </c>
      <c r="R604" s="62">
        <f>IFERROR(U604-F604,"")</f>
        <v>0</v>
      </c>
      <c r="S604" s="72">
        <f>IFERROR(T604*Assumptions!$C$4,"")</f>
        <v>0</v>
      </c>
      <c r="T604" s="72">
        <v>0</v>
      </c>
      <c r="U604" s="62">
        <f>IFERROR(S604*Assumptions!$C$5,"")+IFERROR(V604*Assumptions!$C$8*Assumptions!$C$5,"")</f>
        <v>0</v>
      </c>
      <c r="V604" s="72">
        <v>0</v>
      </c>
      <c r="W604" s="72">
        <f>IFERROR(ROUND(T604*(1+Assumptions!$C$7)^5,0),"")</f>
        <v>0</v>
      </c>
      <c r="X604" s="62">
        <f>IFERROR(ROUND(W604*Assumptions!$C$4*Assumptions!$C$6,4),"")+IFERROR(ROUND(Y604*Assumptions!$C$8*Assumptions!$C$6,4),"") - F604</f>
        <v>0</v>
      </c>
      <c r="Y604" s="62">
        <f>IFERROR(ROUND(V604*(1+Assumptions!$C$7)^5,0),"")</f>
        <v>0</v>
      </c>
      <c r="Z604" t="s">
        <v>153</v>
      </c>
      <c r="AA604" t="s">
        <v>173</v>
      </c>
      <c r="AB604" s="72">
        <v>227</v>
      </c>
      <c r="AC604" s="72">
        <v>31</v>
      </c>
      <c r="AD604">
        <v>0</v>
      </c>
      <c r="AE604" s="99" t="str">
        <f>IF(R604="","",IF(R604&gt;=Control!$D$4,"Y","N"))</f>
        <v>N</v>
      </c>
      <c r="AF604" s="99" t="str">
        <f>IF(S604="","",IF(M604&gt;=Control!$D$5,"Y","N"))</f>
        <v>N</v>
      </c>
      <c r="AG604" s="99" t="str">
        <f>IF(T604="","",IF(AB604&lt;=Control!$D$10,"Y","N"))</f>
        <v>Y</v>
      </c>
      <c r="AI604" s="110" t="str">
        <f>IF(X604="","",IF(X604&gt;=Control!$D$9,"Y","N"))</f>
        <v>N</v>
      </c>
      <c r="AK604" s="40" t="str">
        <f>IFERROR(INDEX(Assumptions!$D$92:$D$115,MATCH(C604,Assumptions!$B$92:$B$115,0)),"Low")</f>
        <v>Low</v>
      </c>
    </row>
    <row r="605" spans="2:37" x14ac:dyDescent="0.2">
      <c r="B605">
        <v>602</v>
      </c>
      <c r="C605" t="s">
        <v>192</v>
      </c>
      <c r="D605" t="s">
        <v>2484</v>
      </c>
      <c r="E605" s="62">
        <f>SUM(G605:I605)</f>
        <v>0</v>
      </c>
      <c r="F605" s="71">
        <f>SUMIFS('CBG Plants'!N:N,'CBG Plants'!F:F,D605,'CBG Plants'!L:L,"Completed")
+SUMIFS('CBG Plants'!N:N,'CBG Plants'!F:F,D605,'CBG Plants'!L:L,"Functional")+SUMIFS('CBG Plants'!N:N,'CBG Plants'!F:F,D605,'CBG Plants'!L:L,"Under Construction")+SUMIFS('CBG Plants'!N:N,'CBG Plants'!F:F,D605,'CBG Plants'!L:L,"Yet to start construction")</f>
        <v>0</v>
      </c>
      <c r="G605" s="62">
        <f>COUNTIFS('CBG Plants'!F:F,D605,'CBG Plants'!L:L,"Completed")
+COUNTIFS('CBG Plants'!F:F,D605,'CBG Plants'!L:L,"Functional")</f>
        <v>0</v>
      </c>
      <c r="H605" s="62">
        <f>COUNTIFS('CBG Plants'!F:F,D605,'CBG Plants'!L:L,"Under Construction")</f>
        <v>0</v>
      </c>
      <c r="I605" s="62">
        <f>COUNTIFS('CBG Plants'!F:F,D605,'CBG Plants'!L:L,"Yet to start construction")</f>
        <v>0</v>
      </c>
      <c r="M605" s="72">
        <f t="shared" si="18"/>
        <v>18.689999999999998</v>
      </c>
      <c r="N605" s="72">
        <f t="shared" si="19"/>
        <v>18.689999999999998</v>
      </c>
      <c r="O605" s="72">
        <v>9.4499999999999993</v>
      </c>
      <c r="P605" s="72">
        <v>9.24</v>
      </c>
      <c r="Q605" s="72">
        <v>0</v>
      </c>
      <c r="R605" s="62">
        <f>IFERROR(U605-F605,"")</f>
        <v>0</v>
      </c>
      <c r="S605" s="72">
        <f>IFERROR(T605*Assumptions!$C$4,"")</f>
        <v>0</v>
      </c>
      <c r="T605" s="72">
        <v>0</v>
      </c>
      <c r="U605" s="62">
        <f>IFERROR(S605*Assumptions!$C$5,"")+IFERROR(V605*Assumptions!$C$8*Assumptions!$C$5,"")</f>
        <v>0</v>
      </c>
      <c r="V605" s="72">
        <v>0</v>
      </c>
      <c r="W605" s="72">
        <f>IFERROR(ROUND(T605*(1+Assumptions!$C$7)^5,0),"")</f>
        <v>0</v>
      </c>
      <c r="X605" s="62">
        <f>IFERROR(ROUND(W605*Assumptions!$C$4*Assumptions!$C$6,4),"")+IFERROR(ROUND(Y605*Assumptions!$C$8*Assumptions!$C$6,4),"") - F605</f>
        <v>0</v>
      </c>
      <c r="Y605" s="62">
        <f>IFERROR(ROUND(V605*(1+Assumptions!$C$7)^5,0),"")</f>
        <v>0</v>
      </c>
      <c r="Z605" t="s">
        <v>153</v>
      </c>
      <c r="AA605" t="s">
        <v>173</v>
      </c>
      <c r="AB605" s="72">
        <v>274.39999999999998</v>
      </c>
      <c r="AC605" s="72">
        <v>31</v>
      </c>
      <c r="AD605">
        <v>0</v>
      </c>
      <c r="AE605" s="99" t="str">
        <f>IF(R605="","",IF(R605&gt;=Control!$D$4,"Y","N"))</f>
        <v>N</v>
      </c>
      <c r="AF605" s="99" t="str">
        <f>IF(S605="","",IF(M605&gt;=Control!$D$5,"Y","N"))</f>
        <v>N</v>
      </c>
      <c r="AG605" s="99" t="str">
        <f>IF(T605="","",IF(AB605&lt;=Control!$D$10,"Y","N"))</f>
        <v>Y</v>
      </c>
      <c r="AI605" s="110" t="str">
        <f>IF(X605="","",IF(X605&gt;=Control!$D$9,"Y","N"))</f>
        <v>N</v>
      </c>
      <c r="AK605" s="40" t="str">
        <f>IFERROR(INDEX(Assumptions!$D$92:$D$115,MATCH(C605,Assumptions!$B$92:$B$115,0)),"Low")</f>
        <v>Low</v>
      </c>
    </row>
    <row r="606" spans="2:37" x14ac:dyDescent="0.2">
      <c r="B606">
        <v>603</v>
      </c>
      <c r="C606" t="s">
        <v>192</v>
      </c>
      <c r="D606" t="s">
        <v>2483</v>
      </c>
      <c r="E606" s="62">
        <f>SUM(G606:I606)</f>
        <v>0</v>
      </c>
      <c r="F606" s="71">
        <f>SUMIFS('CBG Plants'!N:N,'CBG Plants'!F:F,D606,'CBG Plants'!L:L,"Completed")
+SUMIFS('CBG Plants'!N:N,'CBG Plants'!F:F,D606,'CBG Plants'!L:L,"Functional")+SUMIFS('CBG Plants'!N:N,'CBG Plants'!F:F,D606,'CBG Plants'!L:L,"Under Construction")+SUMIFS('CBG Plants'!N:N,'CBG Plants'!F:F,D606,'CBG Plants'!L:L,"Yet to start construction")</f>
        <v>0</v>
      </c>
      <c r="G606" s="62">
        <f>COUNTIFS('CBG Plants'!F:F,D606,'CBG Plants'!L:L,"Completed")
+COUNTIFS('CBG Plants'!F:F,D606,'CBG Plants'!L:L,"Functional")</f>
        <v>0</v>
      </c>
      <c r="H606" s="62">
        <f>COUNTIFS('CBG Plants'!F:F,D606,'CBG Plants'!L:L,"Under Construction")</f>
        <v>0</v>
      </c>
      <c r="I606" s="62">
        <f>COUNTIFS('CBG Plants'!F:F,D606,'CBG Plants'!L:L,"Yet to start construction")</f>
        <v>0</v>
      </c>
      <c r="M606" s="72">
        <f t="shared" si="18"/>
        <v>15.690000000000001</v>
      </c>
      <c r="N606" s="72">
        <f t="shared" si="19"/>
        <v>15.690000000000001</v>
      </c>
      <c r="O606" s="72">
        <v>8.5500000000000007</v>
      </c>
      <c r="P606" s="72">
        <v>7.14</v>
      </c>
      <c r="Q606" s="72">
        <v>0</v>
      </c>
      <c r="R606" s="62">
        <f>IFERROR(U606-F606,"")</f>
        <v>0</v>
      </c>
      <c r="S606" s="72">
        <f>IFERROR(T606*Assumptions!$C$4,"")</f>
        <v>0</v>
      </c>
      <c r="T606" s="72">
        <v>0</v>
      </c>
      <c r="U606" s="62">
        <f>IFERROR(S606*Assumptions!$C$5,"")+IFERROR(V606*Assumptions!$C$8*Assumptions!$C$5,"")</f>
        <v>0</v>
      </c>
      <c r="V606" s="72">
        <v>0</v>
      </c>
      <c r="W606" s="72">
        <f>IFERROR(ROUND(T606*(1+Assumptions!$C$7)^5,0),"")</f>
        <v>0</v>
      </c>
      <c r="X606" s="62">
        <f>IFERROR(ROUND(W606*Assumptions!$C$4*Assumptions!$C$6,4),"")+IFERROR(ROUND(Y606*Assumptions!$C$8*Assumptions!$C$6,4),"") - F606</f>
        <v>0</v>
      </c>
      <c r="Y606" s="62">
        <f>IFERROR(ROUND(V606*(1+Assumptions!$C$7)^5,0),"")</f>
        <v>0</v>
      </c>
      <c r="Z606" t="s">
        <v>153</v>
      </c>
      <c r="AA606" t="s">
        <v>173</v>
      </c>
      <c r="AB606" s="72">
        <v>274.39999999999998</v>
      </c>
      <c r="AC606" s="72">
        <v>31</v>
      </c>
      <c r="AD606">
        <v>0</v>
      </c>
      <c r="AE606" s="99" t="str">
        <f>IF(R606="","",IF(R606&gt;=Control!$D$4,"Y","N"))</f>
        <v>N</v>
      </c>
      <c r="AF606" s="99" t="str">
        <f>IF(S606="","",IF(M606&gt;=Control!$D$5,"Y","N"))</f>
        <v>N</v>
      </c>
      <c r="AG606" s="99" t="str">
        <f>IF(T606="","",IF(AB606&lt;=Control!$D$10,"Y","N"))</f>
        <v>Y</v>
      </c>
      <c r="AI606" s="110" t="str">
        <f>IF(X606="","",IF(X606&gt;=Control!$D$9,"Y","N"))</f>
        <v>N</v>
      </c>
      <c r="AK606" s="40" t="str">
        <f>IFERROR(INDEX(Assumptions!$D$92:$D$115,MATCH(C606,Assumptions!$B$92:$B$115,0)),"Low")</f>
        <v>Low</v>
      </c>
    </row>
    <row r="607" spans="2:37" x14ac:dyDescent="0.2">
      <c r="B607">
        <v>604</v>
      </c>
      <c r="C607" t="s">
        <v>192</v>
      </c>
      <c r="D607" t="s">
        <v>2481</v>
      </c>
      <c r="E607" s="62">
        <f>SUM(G607:I607)</f>
        <v>1</v>
      </c>
      <c r="F607" s="71">
        <f>SUMIFS('CBG Plants'!N:N,'CBG Plants'!F:F,D607,'CBG Plants'!L:L,"Completed")
+SUMIFS('CBG Plants'!N:N,'CBG Plants'!F:F,D607,'CBG Plants'!L:L,"Functional")+SUMIFS('CBG Plants'!N:N,'CBG Plants'!F:F,D607,'CBG Plants'!L:L,"Under Construction")+SUMIFS('CBG Plants'!N:N,'CBG Plants'!F:F,D607,'CBG Plants'!L:L,"Yet to start construction")</f>
        <v>804</v>
      </c>
      <c r="G607" s="62">
        <f>COUNTIFS('CBG Plants'!F:F,D607,'CBG Plants'!L:L,"Completed")
+COUNTIFS('CBG Plants'!F:F,D607,'CBG Plants'!L:L,"Functional")</f>
        <v>0</v>
      </c>
      <c r="H607" s="62">
        <f>COUNTIFS('CBG Plants'!F:F,D607,'CBG Plants'!L:L,"Under Construction")</f>
        <v>0</v>
      </c>
      <c r="I607" s="62">
        <f>COUNTIFS('CBG Plants'!F:F,D607,'CBG Plants'!L:L,"Yet to start construction")</f>
        <v>1</v>
      </c>
      <c r="J607" t="s">
        <v>3332</v>
      </c>
      <c r="M607" s="72">
        <f t="shared" si="18"/>
        <v>8.9700000000000006</v>
      </c>
      <c r="N607" s="72">
        <f t="shared" si="19"/>
        <v>8.9700000000000006</v>
      </c>
      <c r="O607" s="72">
        <v>5.4</v>
      </c>
      <c r="P607" s="72">
        <v>2.52</v>
      </c>
      <c r="Q607" s="72">
        <v>1.05</v>
      </c>
      <c r="R607" s="62">
        <f>IFERROR(U607-F607,"")</f>
        <v>-804</v>
      </c>
      <c r="S607" s="72">
        <f>IFERROR(T607*Assumptions!$C$4,"")</f>
        <v>0</v>
      </c>
      <c r="T607" s="72">
        <v>0</v>
      </c>
      <c r="U607" s="62">
        <f>IFERROR(S607*Assumptions!$C$5,"")+IFERROR(V607*Assumptions!$C$8*Assumptions!$C$5,"")</f>
        <v>0</v>
      </c>
      <c r="V607" s="72">
        <v>0</v>
      </c>
      <c r="W607" s="72">
        <f>IFERROR(ROUND(T607*(1+Assumptions!$C$7)^5,0),"")</f>
        <v>0</v>
      </c>
      <c r="X607" s="62">
        <f>IFERROR(ROUND(W607*Assumptions!$C$4*Assumptions!$C$6,4),"")+IFERROR(ROUND(Y607*Assumptions!$C$8*Assumptions!$C$6,4),"") - F607</f>
        <v>-804</v>
      </c>
      <c r="Y607" s="62">
        <f>IFERROR(ROUND(V607*(1+Assumptions!$C$7)^5,0),"")</f>
        <v>0</v>
      </c>
      <c r="Z607" t="s">
        <v>153</v>
      </c>
      <c r="AA607" t="s">
        <v>173</v>
      </c>
      <c r="AB607" s="72">
        <v>257.10000000000002</v>
      </c>
      <c r="AC607" s="72">
        <v>31</v>
      </c>
      <c r="AD607">
        <v>0</v>
      </c>
      <c r="AE607" s="99" t="str">
        <f>IF(R607="","",IF(R607&gt;=Control!$D$4,"Y","N"))</f>
        <v>N</v>
      </c>
      <c r="AF607" s="99" t="str">
        <f>IF(S607="","",IF(M607&gt;=Control!$D$5,"Y","N"))</f>
        <v>N</v>
      </c>
      <c r="AG607" s="99" t="str">
        <f>IF(T607="","",IF(AB607&lt;=Control!$D$10,"Y","N"))</f>
        <v>Y</v>
      </c>
      <c r="AI607" s="110" t="str">
        <f>IF(X607="","",IF(X607&gt;=Control!$D$9,"Y","N"))</f>
        <v>N</v>
      </c>
      <c r="AK607" s="40" t="str">
        <f>IFERROR(INDEX(Assumptions!$D$92:$D$115,MATCH(C607,Assumptions!$B$92:$B$115,0)),"Low")</f>
        <v>Low</v>
      </c>
    </row>
    <row r="608" spans="2:37" x14ac:dyDescent="0.2">
      <c r="B608">
        <v>605</v>
      </c>
      <c r="C608" t="s">
        <v>192</v>
      </c>
      <c r="D608" t="s">
        <v>2472</v>
      </c>
      <c r="E608" s="62">
        <f>SUM(G608:I608)</f>
        <v>1</v>
      </c>
      <c r="F608" s="71">
        <f>SUMIFS('CBG Plants'!N:N,'CBG Plants'!F:F,D608,'CBG Plants'!L:L,"Completed")
+SUMIFS('CBG Plants'!N:N,'CBG Plants'!F:F,D608,'CBG Plants'!L:L,"Functional")+SUMIFS('CBG Plants'!N:N,'CBG Plants'!F:F,D608,'CBG Plants'!L:L,"Under Construction")+SUMIFS('CBG Plants'!N:N,'CBG Plants'!F:F,D608,'CBG Plants'!L:L,"Yet to start construction")</f>
        <v>2.5</v>
      </c>
      <c r="G608" s="62">
        <f>COUNTIFS('CBG Plants'!F:F,D608,'CBG Plants'!L:L,"Completed")
+COUNTIFS('CBG Plants'!F:F,D608,'CBG Plants'!L:L,"Functional")</f>
        <v>0</v>
      </c>
      <c r="H608" s="62">
        <f>COUNTIFS('CBG Plants'!F:F,D608,'CBG Plants'!L:L,"Under Construction")</f>
        <v>0</v>
      </c>
      <c r="I608" s="62">
        <f>COUNTIFS('CBG Plants'!F:F,D608,'CBG Plants'!L:L,"Yet to start construction")</f>
        <v>1</v>
      </c>
      <c r="J608" t="s">
        <v>3333</v>
      </c>
      <c r="M608" s="72">
        <f t="shared" si="18"/>
        <v>34.994999999999997</v>
      </c>
      <c r="N608" s="72">
        <f t="shared" si="19"/>
        <v>34.994999999999997</v>
      </c>
      <c r="O608" s="72">
        <v>16.2</v>
      </c>
      <c r="P608" s="72">
        <v>8.82</v>
      </c>
      <c r="Q608" s="72">
        <v>9.9749999999999996</v>
      </c>
      <c r="R608" s="62">
        <f>IFERROR(U608-F608,"")</f>
        <v>-0.9881755000000001</v>
      </c>
      <c r="S608" s="72">
        <f>IFERROR(T608*Assumptions!$C$4,"")</f>
        <v>37.5</v>
      </c>
      <c r="T608" s="72">
        <v>15</v>
      </c>
      <c r="U608" s="62">
        <f>IFERROR(S608*Assumptions!$C$5,"")+IFERROR(V608*Assumptions!$C$8*Assumptions!$C$5,"")</f>
        <v>1.5118244999999999</v>
      </c>
      <c r="V608" s="72">
        <v>38490</v>
      </c>
      <c r="W608" s="72">
        <f>IFERROR(ROUND(T608*(1+Assumptions!$C$7)^5,0),"")</f>
        <v>46</v>
      </c>
      <c r="X608" s="62">
        <f>IFERROR(ROUND(W608*Assumptions!$C$4*Assumptions!$C$6,4),"")+IFERROR(ROUND(Y608*Assumptions!$C$8*Assumptions!$C$6,4),"") - F608</f>
        <v>5.2175000000000002</v>
      </c>
      <c r="Y608" s="62">
        <f>IFERROR(ROUND(V608*(1+Assumptions!$C$7)^5,0),"")</f>
        <v>117462</v>
      </c>
      <c r="Z608" t="s">
        <v>153</v>
      </c>
      <c r="AA608" t="s">
        <v>173</v>
      </c>
      <c r="AB608" s="72">
        <v>123.6</v>
      </c>
      <c r="AC608" s="72">
        <v>31</v>
      </c>
      <c r="AD608">
        <v>0</v>
      </c>
      <c r="AE608" s="99" t="str">
        <f>IF(R608="","",IF(R608&gt;=Control!$D$4,"Y","N"))</f>
        <v>N</v>
      </c>
      <c r="AF608" s="99" t="str">
        <f>IF(S608="","",IF(M608&gt;=Control!$D$5,"Y","N"))</f>
        <v>N</v>
      </c>
      <c r="AG608" s="99" t="str">
        <f>IF(T608="","",IF(AB608&lt;=Control!$D$10,"Y","N"))</f>
        <v>Y</v>
      </c>
      <c r="AI608" s="110" t="str">
        <f>IF(X608="","",IF(X608&gt;=Control!$D$9,"Y","N"))</f>
        <v>N</v>
      </c>
      <c r="AK608" s="40" t="str">
        <f>IFERROR(INDEX(Assumptions!$D$92:$D$115,MATCH(C608,Assumptions!$B$92:$B$115,0)),"Low")</f>
        <v>Low</v>
      </c>
    </row>
    <row r="609" spans="2:37" x14ac:dyDescent="0.2">
      <c r="B609">
        <v>606</v>
      </c>
      <c r="C609" t="s">
        <v>192</v>
      </c>
      <c r="D609" t="s">
        <v>2471</v>
      </c>
      <c r="E609" s="62">
        <f>SUM(G609:I609)</f>
        <v>6</v>
      </c>
      <c r="F609" s="71">
        <f>SUMIFS('CBG Plants'!N:N,'CBG Plants'!F:F,D609,'CBG Plants'!L:L,"Completed")
+SUMIFS('CBG Plants'!N:N,'CBG Plants'!F:F,D609,'CBG Plants'!L:L,"Functional")+SUMIFS('CBG Plants'!N:N,'CBG Plants'!F:F,D609,'CBG Plants'!L:L,"Under Construction")+SUMIFS('CBG Plants'!N:N,'CBG Plants'!F:F,D609,'CBG Plants'!L:L,"Yet to start construction")</f>
        <v>16.32</v>
      </c>
      <c r="G609" s="62">
        <f>COUNTIFS('CBG Plants'!F:F,D609,'CBG Plants'!L:L,"Completed")
+COUNTIFS('CBG Plants'!F:F,D609,'CBG Plants'!L:L,"Functional")</f>
        <v>3</v>
      </c>
      <c r="H609" s="62">
        <f>COUNTIFS('CBG Plants'!F:F,D609,'CBG Plants'!L:L,"Under Construction")</f>
        <v>1</v>
      </c>
      <c r="I609" s="62">
        <f>COUNTIFS('CBG Plants'!F:F,D609,'CBG Plants'!L:L,"Yet to start construction")</f>
        <v>2</v>
      </c>
      <c r="J609" t="s">
        <v>3334</v>
      </c>
      <c r="K609" t="s">
        <v>3335</v>
      </c>
      <c r="L609" t="s">
        <v>3336</v>
      </c>
      <c r="M609" s="72">
        <f t="shared" si="18"/>
        <v>24.805000000000014</v>
      </c>
      <c r="N609" s="72">
        <f t="shared" si="19"/>
        <v>83.205000000000013</v>
      </c>
      <c r="O609" s="72">
        <v>68.400000000000006</v>
      </c>
      <c r="P609" s="72">
        <v>14.28</v>
      </c>
      <c r="Q609" s="72">
        <v>0.52500000000000002</v>
      </c>
      <c r="R609" s="62">
        <f>IFERROR(U609-F609,"")</f>
        <v>-15.135595050000001</v>
      </c>
      <c r="S609" s="72">
        <f>IFERROR(T609*Assumptions!$C$4,"")</f>
        <v>30</v>
      </c>
      <c r="T609" s="72">
        <v>12</v>
      </c>
      <c r="U609" s="62">
        <f>IFERROR(S609*Assumptions!$C$5,"")+IFERROR(V609*Assumptions!$C$8*Assumptions!$C$5,"")</f>
        <v>1.1844049499999998</v>
      </c>
      <c r="V609" s="72">
        <v>28299</v>
      </c>
      <c r="W609" s="72">
        <f>IFERROR(ROUND(T609*(1+Assumptions!$C$7)^5,0),"")</f>
        <v>37</v>
      </c>
      <c r="X609" s="62">
        <f>IFERROR(ROUND(W609*Assumptions!$C$4*Assumptions!$C$6,4),"")+IFERROR(ROUND(Y609*Assumptions!$C$8*Assumptions!$C$6,4),"") - F609</f>
        <v>-10.2484</v>
      </c>
      <c r="Y609" s="62">
        <f>IFERROR(ROUND(V609*(1+Assumptions!$C$7)^5,0),"")</f>
        <v>86362</v>
      </c>
      <c r="Z609" t="s">
        <v>153</v>
      </c>
      <c r="AA609" t="s">
        <v>173</v>
      </c>
      <c r="AB609" s="72">
        <v>110.4</v>
      </c>
      <c r="AC609" s="72">
        <v>31</v>
      </c>
      <c r="AD609">
        <v>160</v>
      </c>
      <c r="AE609" s="99" t="str">
        <f>IF(R609="","",IF(R609&gt;=Control!$D$4,"Y","N"))</f>
        <v>N</v>
      </c>
      <c r="AF609" s="99" t="str">
        <f>IF(S609="","",IF(M609&gt;=Control!$D$5,"Y","N"))</f>
        <v>N</v>
      </c>
      <c r="AG609" s="99" t="str">
        <f>IF(T609="","",IF(AB609&lt;=Control!$D$10,"Y","N"))</f>
        <v>Y</v>
      </c>
      <c r="AI609" s="110" t="str">
        <f>IF(X609="","",IF(X609&gt;=Control!$D$9,"Y","N"))</f>
        <v>N</v>
      </c>
      <c r="AK609" s="40" t="str">
        <f>IFERROR(INDEX(Assumptions!$D$92:$D$115,MATCH(C609,Assumptions!$B$92:$B$115,0)),"Low")</f>
        <v>Low</v>
      </c>
    </row>
    <row r="610" spans="2:37" x14ac:dyDescent="0.2">
      <c r="B610">
        <v>607</v>
      </c>
      <c r="C610" t="s">
        <v>192</v>
      </c>
      <c r="D610" t="s">
        <v>2473</v>
      </c>
      <c r="E610" s="62">
        <f>SUM(G610:I610)</f>
        <v>0</v>
      </c>
      <c r="F610" s="71">
        <f>SUMIFS('CBG Plants'!N:N,'CBG Plants'!F:F,D610,'CBG Plants'!L:L,"Completed")
+SUMIFS('CBG Plants'!N:N,'CBG Plants'!F:F,D610,'CBG Plants'!L:L,"Functional")+SUMIFS('CBG Plants'!N:N,'CBG Plants'!F:F,D610,'CBG Plants'!L:L,"Under Construction")+SUMIFS('CBG Plants'!N:N,'CBG Plants'!F:F,D610,'CBG Plants'!L:L,"Yet to start construction")</f>
        <v>0</v>
      </c>
      <c r="G610" s="62">
        <f>COUNTIFS('CBG Plants'!F:F,D610,'CBG Plants'!L:L,"Completed")
+COUNTIFS('CBG Plants'!F:F,D610,'CBG Plants'!L:L,"Functional")</f>
        <v>0</v>
      </c>
      <c r="H610" s="62">
        <f>COUNTIFS('CBG Plants'!F:F,D610,'CBG Plants'!L:L,"Under Construction")</f>
        <v>0</v>
      </c>
      <c r="I610" s="62">
        <f>COUNTIFS('CBG Plants'!F:F,D610,'CBG Plants'!L:L,"Yet to start construction")</f>
        <v>0</v>
      </c>
      <c r="M610" s="72">
        <f t="shared" si="18"/>
        <v>53.31</v>
      </c>
      <c r="N610" s="72">
        <f t="shared" si="19"/>
        <v>53.31</v>
      </c>
      <c r="O610" s="72">
        <v>34.200000000000003</v>
      </c>
      <c r="P610" s="72">
        <v>15.96</v>
      </c>
      <c r="Q610" s="72">
        <v>3.15</v>
      </c>
      <c r="R610" s="62">
        <f>IFERROR(U610-F610,"")</f>
        <v>1.6696609499999999</v>
      </c>
      <c r="S610" s="72">
        <f>IFERROR(T610*Assumptions!$C$4,"")</f>
        <v>52.5</v>
      </c>
      <c r="T610" s="72">
        <v>21</v>
      </c>
      <c r="U610" s="62">
        <f>IFERROR(S610*Assumptions!$C$5,"")+IFERROR(V610*Assumptions!$C$8*Assumptions!$C$5,"")</f>
        <v>1.6696609499999999</v>
      </c>
      <c r="V610" s="72">
        <v>9419</v>
      </c>
      <c r="W610" s="72">
        <f>IFERROR(ROUND(T610*(1+Assumptions!$C$7)^5,0),"")</f>
        <v>64</v>
      </c>
      <c r="X610" s="62">
        <f>IFERROR(ROUND(W610*Assumptions!$C$4*Assumptions!$C$6,4),"")+IFERROR(ROUND(Y610*Assumptions!$C$8*Assumptions!$C$6,4),"") - F610</f>
        <v>8.4815000000000005</v>
      </c>
      <c r="Y610" s="62">
        <f>IFERROR(ROUND(V610*(1+Assumptions!$C$7)^5,0),"")</f>
        <v>28745</v>
      </c>
      <c r="Z610" t="s">
        <v>153</v>
      </c>
      <c r="AA610" t="s">
        <v>173</v>
      </c>
      <c r="AB610" s="72">
        <v>203.5</v>
      </c>
      <c r="AC610" s="72">
        <v>31</v>
      </c>
      <c r="AD610">
        <v>0</v>
      </c>
      <c r="AE610" s="99" t="str">
        <f>IF(R610="","",IF(R610&gt;=Control!$D$4,"Y","N"))</f>
        <v>N</v>
      </c>
      <c r="AF610" s="99" t="str">
        <f>IF(S610="","",IF(M610&gt;=Control!$D$5,"Y","N"))</f>
        <v>Y</v>
      </c>
      <c r="AG610" s="99" t="str">
        <f>IF(T610="","",IF(AB610&lt;=Control!$D$10,"Y","N"))</f>
        <v>Y</v>
      </c>
      <c r="AI610" s="110" t="str">
        <f>IF(X610="","",IF(X610&gt;=Control!$D$9,"Y","N"))</f>
        <v>N</v>
      </c>
      <c r="AK610" s="40" t="str">
        <f>IFERROR(INDEX(Assumptions!$D$92:$D$115,MATCH(C610,Assumptions!$B$92:$B$115,0)),"Low")</f>
        <v>Low</v>
      </c>
    </row>
    <row r="611" spans="2:37" x14ac:dyDescent="0.2">
      <c r="B611">
        <v>608</v>
      </c>
      <c r="C611" t="s">
        <v>192</v>
      </c>
      <c r="D611" t="s">
        <v>2474</v>
      </c>
      <c r="E611" s="62">
        <f>SUM(G611:I611)</f>
        <v>0</v>
      </c>
      <c r="F611" s="71">
        <f>SUMIFS('CBG Plants'!N:N,'CBG Plants'!F:F,D611,'CBG Plants'!L:L,"Completed")
+SUMIFS('CBG Plants'!N:N,'CBG Plants'!F:F,D611,'CBG Plants'!L:L,"Functional")+SUMIFS('CBG Plants'!N:N,'CBG Plants'!F:F,D611,'CBG Plants'!L:L,"Under Construction")+SUMIFS('CBG Plants'!N:N,'CBG Plants'!F:F,D611,'CBG Plants'!L:L,"Yet to start construction")</f>
        <v>0</v>
      </c>
      <c r="G611" s="62">
        <f>COUNTIFS('CBG Plants'!F:F,D611,'CBG Plants'!L:L,"Completed")
+COUNTIFS('CBG Plants'!F:F,D611,'CBG Plants'!L:L,"Functional")</f>
        <v>0</v>
      </c>
      <c r="H611" s="62">
        <f>COUNTIFS('CBG Plants'!F:F,D611,'CBG Plants'!L:L,"Under Construction")</f>
        <v>0</v>
      </c>
      <c r="I611" s="62">
        <f>COUNTIFS('CBG Plants'!F:F,D611,'CBG Plants'!L:L,"Yet to start construction")</f>
        <v>0</v>
      </c>
      <c r="M611" s="72">
        <f t="shared" si="18"/>
        <v>9.0149999999999988</v>
      </c>
      <c r="N611" s="72">
        <f t="shared" si="19"/>
        <v>9.0149999999999988</v>
      </c>
      <c r="O611" s="72">
        <v>4.5</v>
      </c>
      <c r="P611" s="72">
        <v>2.94</v>
      </c>
      <c r="Q611" s="72">
        <v>1.575</v>
      </c>
      <c r="R611" s="62">
        <f>IFERROR(U611-F611,"")</f>
        <v>7.5512549999999998E-2</v>
      </c>
      <c r="S611" s="72">
        <f>IFERROR(T611*Assumptions!$C$4,"")</f>
        <v>2.5</v>
      </c>
      <c r="T611" s="72">
        <v>1</v>
      </c>
      <c r="U611" s="62">
        <f>IFERROR(S611*Assumptions!$C$5,"")+IFERROR(V611*Assumptions!$C$8*Assumptions!$C$5,"")</f>
        <v>7.5512549999999998E-2</v>
      </c>
      <c r="V611" s="72">
        <v>51</v>
      </c>
      <c r="W611" s="72">
        <f>IFERROR(ROUND(T611*(1+Assumptions!$C$7)^5,0),"")</f>
        <v>3</v>
      </c>
      <c r="X611" s="62">
        <f>IFERROR(ROUND(W611*Assumptions!$C$4*Assumptions!$C$6,4),"")+IFERROR(ROUND(Y611*Assumptions!$C$8*Assumptions!$C$6,4),"") - F611</f>
        <v>0.37759999999999999</v>
      </c>
      <c r="Y611" s="62">
        <f>IFERROR(ROUND(V611*(1+Assumptions!$C$7)^5,0),"")</f>
        <v>156</v>
      </c>
      <c r="Z611" t="s">
        <v>153</v>
      </c>
      <c r="AA611" t="s">
        <v>173</v>
      </c>
      <c r="AB611" s="72">
        <v>182.3</v>
      </c>
      <c r="AC611" s="72">
        <v>31</v>
      </c>
      <c r="AD611">
        <v>0</v>
      </c>
      <c r="AE611" s="99" t="str">
        <f>IF(R611="","",IF(R611&gt;=Control!$D$4,"Y","N"))</f>
        <v>N</v>
      </c>
      <c r="AF611" s="99" t="str">
        <f>IF(S611="","",IF(M611&gt;=Control!$D$5,"Y","N"))</f>
        <v>N</v>
      </c>
      <c r="AG611" s="99" t="str">
        <f>IF(T611="","",IF(AB611&lt;=Control!$D$10,"Y","N"))</f>
        <v>Y</v>
      </c>
      <c r="AI611" s="110" t="str">
        <f>IF(X611="","",IF(X611&gt;=Control!$D$9,"Y","N"))</f>
        <v>N</v>
      </c>
      <c r="AK611" s="40" t="str">
        <f>IFERROR(INDEX(Assumptions!$D$92:$D$115,MATCH(C611,Assumptions!$B$92:$B$115,0)),"Low")</f>
        <v>Low</v>
      </c>
    </row>
    <row r="612" spans="2:37" x14ac:dyDescent="0.2">
      <c r="B612">
        <v>609</v>
      </c>
      <c r="C612" t="s">
        <v>192</v>
      </c>
      <c r="D612" t="s">
        <v>2479</v>
      </c>
      <c r="E612" s="62">
        <f>SUM(G612:I612)</f>
        <v>0</v>
      </c>
      <c r="F612" s="71">
        <f>SUMIFS('CBG Plants'!N:N,'CBG Plants'!F:F,D612,'CBG Plants'!L:L,"Completed")
+SUMIFS('CBG Plants'!N:N,'CBG Plants'!F:F,D612,'CBG Plants'!L:L,"Functional")+SUMIFS('CBG Plants'!N:N,'CBG Plants'!F:F,D612,'CBG Plants'!L:L,"Under Construction")+SUMIFS('CBG Plants'!N:N,'CBG Plants'!F:F,D612,'CBG Plants'!L:L,"Yet to start construction")</f>
        <v>0</v>
      </c>
      <c r="G612" s="62">
        <f>COUNTIFS('CBG Plants'!F:F,D612,'CBG Plants'!L:L,"Completed")
+COUNTIFS('CBG Plants'!F:F,D612,'CBG Plants'!L:L,"Functional")</f>
        <v>0</v>
      </c>
      <c r="H612" s="62">
        <f>COUNTIFS('CBG Plants'!F:F,D612,'CBG Plants'!L:L,"Under Construction")</f>
        <v>0</v>
      </c>
      <c r="I612" s="62">
        <f>COUNTIFS('CBG Plants'!F:F,D612,'CBG Plants'!L:L,"Yet to start construction")</f>
        <v>0</v>
      </c>
      <c r="M612" s="72">
        <f t="shared" si="18"/>
        <v>21.720000000000002</v>
      </c>
      <c r="N612" s="72">
        <f t="shared" si="19"/>
        <v>21.720000000000002</v>
      </c>
      <c r="O612" s="72">
        <v>10.8</v>
      </c>
      <c r="P612" s="72">
        <v>8.82</v>
      </c>
      <c r="Q612" s="72">
        <v>2.1</v>
      </c>
      <c r="R612" s="62">
        <f>IFERROR(U612-F612,"")</f>
        <v>0</v>
      </c>
      <c r="S612" s="72">
        <f>IFERROR(T612*Assumptions!$C$4,"")</f>
        <v>0</v>
      </c>
      <c r="T612" s="72">
        <v>0</v>
      </c>
      <c r="U612" s="62">
        <f>IFERROR(S612*Assumptions!$C$5,"")+IFERROR(V612*Assumptions!$C$8*Assumptions!$C$5,"")</f>
        <v>0</v>
      </c>
      <c r="V612" s="72">
        <v>0</v>
      </c>
      <c r="W612" s="72">
        <f>IFERROR(ROUND(T612*(1+Assumptions!$C$7)^5,0),"")</f>
        <v>0</v>
      </c>
      <c r="X612" s="62">
        <f>IFERROR(ROUND(W612*Assumptions!$C$4*Assumptions!$C$6,4),"")+IFERROR(ROUND(Y612*Assumptions!$C$8*Assumptions!$C$6,4),"") - F612</f>
        <v>0</v>
      </c>
      <c r="Y612" s="62">
        <f>IFERROR(ROUND(V612*(1+Assumptions!$C$7)^5,0),"")</f>
        <v>0</v>
      </c>
      <c r="Z612" t="s">
        <v>153</v>
      </c>
      <c r="AA612" t="s">
        <v>173</v>
      </c>
      <c r="AB612" s="72">
        <v>320.8</v>
      </c>
      <c r="AC612" s="72">
        <v>31</v>
      </c>
      <c r="AD612">
        <v>0</v>
      </c>
      <c r="AE612" s="99" t="str">
        <f>IF(R612="","",IF(R612&gt;=Control!$D$4,"Y","N"))</f>
        <v>N</v>
      </c>
      <c r="AF612" s="99" t="str">
        <f>IF(S612="","",IF(M612&gt;=Control!$D$5,"Y","N"))</f>
        <v>N</v>
      </c>
      <c r="AG612" s="99" t="str">
        <f>IF(T612="","",IF(AB612&lt;=Control!$D$10,"Y","N"))</f>
        <v>Y</v>
      </c>
      <c r="AI612" s="110" t="str">
        <f>IF(X612="","",IF(X612&gt;=Control!$D$9,"Y","N"))</f>
        <v>N</v>
      </c>
      <c r="AK612" s="40" t="str">
        <f>IFERROR(INDEX(Assumptions!$D$92:$D$115,MATCH(C612,Assumptions!$B$92:$B$115,0)),"Low")</f>
        <v>Low</v>
      </c>
    </row>
    <row r="613" spans="2:37" x14ac:dyDescent="0.2">
      <c r="B613">
        <v>610</v>
      </c>
      <c r="C613" t="s">
        <v>192</v>
      </c>
      <c r="D613" t="s">
        <v>2477</v>
      </c>
      <c r="E613" s="62">
        <f>SUM(G613:I613)</f>
        <v>0</v>
      </c>
      <c r="F613" s="71">
        <f>SUMIFS('CBG Plants'!N:N,'CBG Plants'!F:F,D613,'CBG Plants'!L:L,"Completed")
+SUMIFS('CBG Plants'!N:N,'CBG Plants'!F:F,D613,'CBG Plants'!L:L,"Functional")+SUMIFS('CBG Plants'!N:N,'CBG Plants'!F:F,D613,'CBG Plants'!L:L,"Under Construction")+SUMIFS('CBG Plants'!N:N,'CBG Plants'!F:F,D613,'CBG Plants'!L:L,"Yet to start construction")</f>
        <v>0</v>
      </c>
      <c r="G613" s="62">
        <f>COUNTIFS('CBG Plants'!F:F,D613,'CBG Plants'!L:L,"Completed")
+COUNTIFS('CBG Plants'!F:F,D613,'CBG Plants'!L:L,"Functional")</f>
        <v>0</v>
      </c>
      <c r="H613" s="62">
        <f>COUNTIFS('CBG Plants'!F:F,D613,'CBG Plants'!L:L,"Under Construction")</f>
        <v>0</v>
      </c>
      <c r="I613" s="62">
        <f>COUNTIFS('CBG Plants'!F:F,D613,'CBG Plants'!L:L,"Yet to start construction")</f>
        <v>0</v>
      </c>
      <c r="M613" s="72">
        <f t="shared" si="18"/>
        <v>11.34</v>
      </c>
      <c r="N613" s="72">
        <f t="shared" si="19"/>
        <v>11.34</v>
      </c>
      <c r="O613" s="72">
        <v>6.3</v>
      </c>
      <c r="P613" s="72">
        <v>5.04</v>
      </c>
      <c r="Q613" s="72">
        <v>0</v>
      </c>
      <c r="R613" s="62">
        <f>IFERROR(U613-F613,"")</f>
        <v>7.5512549999999998E-2</v>
      </c>
      <c r="S613" s="72">
        <f>IFERROR(T613*Assumptions!$C$4,"")</f>
        <v>2.5</v>
      </c>
      <c r="T613" s="72">
        <v>1</v>
      </c>
      <c r="U613" s="62">
        <f>IFERROR(S613*Assumptions!$C$5,"")+IFERROR(V613*Assumptions!$C$8*Assumptions!$C$5,"")</f>
        <v>7.5512549999999998E-2</v>
      </c>
      <c r="V613" s="72">
        <v>51</v>
      </c>
      <c r="W613" s="72">
        <f>IFERROR(ROUND(T613*(1+Assumptions!$C$7)^5,0),"")</f>
        <v>3</v>
      </c>
      <c r="X613" s="62">
        <f>IFERROR(ROUND(W613*Assumptions!$C$4*Assumptions!$C$6,4),"")+IFERROR(ROUND(Y613*Assumptions!$C$8*Assumptions!$C$6,4),"") - F613</f>
        <v>0.37759999999999999</v>
      </c>
      <c r="Y613" s="62">
        <f>IFERROR(ROUND(V613*(1+Assumptions!$C$7)^5,0),"")</f>
        <v>156</v>
      </c>
      <c r="Z613" t="s">
        <v>153</v>
      </c>
      <c r="AA613" t="s">
        <v>173</v>
      </c>
      <c r="AB613" s="72">
        <v>225.7</v>
      </c>
      <c r="AC613" s="72">
        <v>31</v>
      </c>
      <c r="AD613">
        <v>0</v>
      </c>
      <c r="AE613" s="99" t="str">
        <f>IF(R613="","",IF(R613&gt;=Control!$D$4,"Y","N"))</f>
        <v>N</v>
      </c>
      <c r="AF613" s="99" t="str">
        <f>IF(S613="","",IF(M613&gt;=Control!$D$5,"Y","N"))</f>
        <v>N</v>
      </c>
      <c r="AG613" s="99" t="str">
        <f>IF(T613="","",IF(AB613&lt;=Control!$D$10,"Y","N"))</f>
        <v>Y</v>
      </c>
      <c r="AI613" s="110" t="str">
        <f>IF(X613="","",IF(X613&gt;=Control!$D$9,"Y","N"))</f>
        <v>N</v>
      </c>
      <c r="AK613" s="40" t="str">
        <f>IFERROR(INDEX(Assumptions!$D$92:$D$115,MATCH(C613,Assumptions!$B$92:$B$115,0)),"Low")</f>
        <v>Low</v>
      </c>
    </row>
    <row r="614" spans="2:37" x14ac:dyDescent="0.2">
      <c r="B614">
        <v>611</v>
      </c>
      <c r="C614" t="s">
        <v>192</v>
      </c>
      <c r="D614" t="s">
        <v>2478</v>
      </c>
      <c r="E614" s="62">
        <f>SUM(G614:I614)</f>
        <v>0</v>
      </c>
      <c r="F614" s="71">
        <f>SUMIFS('CBG Plants'!N:N,'CBG Plants'!F:F,D614,'CBG Plants'!L:L,"Completed")
+SUMIFS('CBG Plants'!N:N,'CBG Plants'!F:F,D614,'CBG Plants'!L:L,"Functional")+SUMIFS('CBG Plants'!N:N,'CBG Plants'!F:F,D614,'CBG Plants'!L:L,"Under Construction")+SUMIFS('CBG Plants'!N:N,'CBG Plants'!F:F,D614,'CBG Plants'!L:L,"Yet to start construction")</f>
        <v>0</v>
      </c>
      <c r="G614" s="62">
        <f>COUNTIFS('CBG Plants'!F:F,D614,'CBG Plants'!L:L,"Completed")
+COUNTIFS('CBG Plants'!F:F,D614,'CBG Plants'!L:L,"Functional")</f>
        <v>0</v>
      </c>
      <c r="H614" s="62">
        <f>COUNTIFS('CBG Plants'!F:F,D614,'CBG Plants'!L:L,"Under Construction")</f>
        <v>0</v>
      </c>
      <c r="I614" s="62">
        <f>COUNTIFS('CBG Plants'!F:F,D614,'CBG Plants'!L:L,"Yet to start construction")</f>
        <v>0</v>
      </c>
      <c r="M614" s="72">
        <f t="shared" si="18"/>
        <v>19.274999999999999</v>
      </c>
      <c r="N614" s="72">
        <f t="shared" si="19"/>
        <v>19.274999999999999</v>
      </c>
      <c r="O614" s="72">
        <v>10.35</v>
      </c>
      <c r="P614" s="72">
        <v>6.3</v>
      </c>
      <c r="Q614" s="72">
        <v>2.625</v>
      </c>
      <c r="R614" s="62">
        <f>IFERROR(U614-F614,"")</f>
        <v>7.5512549999999998E-2</v>
      </c>
      <c r="S614" s="72">
        <f>IFERROR(T614*Assumptions!$C$4,"")</f>
        <v>2.5</v>
      </c>
      <c r="T614" s="72">
        <v>1</v>
      </c>
      <c r="U614" s="62">
        <f>IFERROR(S614*Assumptions!$C$5,"")+IFERROR(V614*Assumptions!$C$8*Assumptions!$C$5,"")</f>
        <v>7.5512549999999998E-2</v>
      </c>
      <c r="V614" s="72">
        <v>51</v>
      </c>
      <c r="W614" s="72">
        <f>IFERROR(ROUND(T614*(1+Assumptions!$C$7)^5,0),"")</f>
        <v>3</v>
      </c>
      <c r="X614" s="62">
        <f>IFERROR(ROUND(W614*Assumptions!$C$4*Assumptions!$C$6,4),"")+IFERROR(ROUND(Y614*Assumptions!$C$8*Assumptions!$C$6,4),"") - F614</f>
        <v>0.37759999999999999</v>
      </c>
      <c r="Y614" s="62">
        <f>IFERROR(ROUND(V614*(1+Assumptions!$C$7)^5,0),"")</f>
        <v>156</v>
      </c>
      <c r="Z614" t="s">
        <v>153</v>
      </c>
      <c r="AA614" t="s">
        <v>173</v>
      </c>
      <c r="AB614" s="72">
        <v>175.6</v>
      </c>
      <c r="AC614" s="72">
        <v>31</v>
      </c>
      <c r="AD614">
        <v>0</v>
      </c>
      <c r="AE614" s="99" t="str">
        <f>IF(R614="","",IF(R614&gt;=Control!$D$4,"Y","N"))</f>
        <v>N</v>
      </c>
      <c r="AF614" s="99" t="str">
        <f>IF(S614="","",IF(M614&gt;=Control!$D$5,"Y","N"))</f>
        <v>N</v>
      </c>
      <c r="AG614" s="99" t="str">
        <f>IF(T614="","",IF(AB614&lt;=Control!$D$10,"Y","N"))</f>
        <v>Y</v>
      </c>
      <c r="AI614" s="110" t="str">
        <f>IF(X614="","",IF(X614&gt;=Control!$D$9,"Y","N"))</f>
        <v>N</v>
      </c>
      <c r="AK614" s="40" t="str">
        <f>IFERROR(INDEX(Assumptions!$D$92:$D$115,MATCH(C614,Assumptions!$B$92:$B$115,0)),"Low")</f>
        <v>Low</v>
      </c>
    </row>
    <row r="615" spans="2:37" x14ac:dyDescent="0.2">
      <c r="B615">
        <v>612</v>
      </c>
      <c r="C615" t="s">
        <v>192</v>
      </c>
      <c r="D615" t="s">
        <v>2470</v>
      </c>
      <c r="E615" s="62">
        <f>SUM(G615:I615)</f>
        <v>7</v>
      </c>
      <c r="F615" s="71">
        <f>SUMIFS('CBG Plants'!N:N,'CBG Plants'!F:F,D615,'CBG Plants'!L:L,"Completed")
+SUMIFS('CBG Plants'!N:N,'CBG Plants'!F:F,D615,'CBG Plants'!L:L,"Functional")+SUMIFS('CBG Plants'!N:N,'CBG Plants'!F:F,D615,'CBG Plants'!L:L,"Under Construction")+SUMIFS('CBG Plants'!N:N,'CBG Plants'!F:F,D615,'CBG Plants'!L:L,"Yet to start construction")</f>
        <v>2137.5</v>
      </c>
      <c r="G615" s="62">
        <f>COUNTIFS('CBG Plants'!F:F,D615,'CBG Plants'!L:L,"Completed")
+COUNTIFS('CBG Plants'!F:F,D615,'CBG Plants'!L:L,"Functional")</f>
        <v>0</v>
      </c>
      <c r="H615" s="62">
        <f>COUNTIFS('CBG Plants'!F:F,D615,'CBG Plants'!L:L,"Under Construction")</f>
        <v>1</v>
      </c>
      <c r="I615" s="62">
        <f>COUNTIFS('CBG Plants'!F:F,D615,'CBG Plants'!L:L,"Yet to start construction")</f>
        <v>6</v>
      </c>
      <c r="J615" t="s">
        <v>3337</v>
      </c>
      <c r="K615" t="s">
        <v>3338</v>
      </c>
      <c r="L615" t="s">
        <v>3339</v>
      </c>
      <c r="M615" s="72">
        <f t="shared" si="18"/>
        <v>351.6</v>
      </c>
      <c r="N615" s="72">
        <f t="shared" si="19"/>
        <v>351.6</v>
      </c>
      <c r="O615" s="72">
        <v>196.2</v>
      </c>
      <c r="P615" s="72">
        <v>153.30000000000001</v>
      </c>
      <c r="Q615" s="72">
        <v>2.1</v>
      </c>
      <c r="R615" s="62">
        <f>IFERROR(U615-F615,"")</f>
        <v>-2136.2636026499999</v>
      </c>
      <c r="S615" s="72">
        <f>IFERROR(T615*Assumptions!$C$4,"")</f>
        <v>35</v>
      </c>
      <c r="T615" s="72">
        <v>14</v>
      </c>
      <c r="U615" s="62">
        <f>IFERROR(S615*Assumptions!$C$5,"")+IFERROR(V615*Assumptions!$C$8*Assumptions!$C$5,"")</f>
        <v>1.2363973500000001</v>
      </c>
      <c r="V615" s="72">
        <v>18547</v>
      </c>
      <c r="W615" s="72">
        <f>IFERROR(ROUND(T615*(1+Assumptions!$C$7)^5,0),"")</f>
        <v>43</v>
      </c>
      <c r="X615" s="62">
        <f>IFERROR(ROUND(W615*Assumptions!$C$4*Assumptions!$C$6,4),"")+IFERROR(ROUND(Y615*Assumptions!$C$8*Assumptions!$C$6,4),"") - F615</f>
        <v>-2131.1768999999999</v>
      </c>
      <c r="Y615" s="62">
        <f>IFERROR(ROUND(V615*(1+Assumptions!$C$7)^5,0),"")</f>
        <v>56601</v>
      </c>
      <c r="Z615" t="s">
        <v>153</v>
      </c>
      <c r="AA615" t="s">
        <v>173</v>
      </c>
      <c r="AB615" s="72">
        <v>193.7</v>
      </c>
      <c r="AC615" s="72">
        <v>31</v>
      </c>
      <c r="AD615">
        <v>0</v>
      </c>
      <c r="AE615" s="99" t="str">
        <f>IF(R615="","",IF(R615&gt;=Control!$D$4,"Y","N"))</f>
        <v>N</v>
      </c>
      <c r="AF615" s="99" t="str">
        <f>IF(S615="","",IF(M615&gt;=Control!$D$5,"Y","N"))</f>
        <v>Y</v>
      </c>
      <c r="AG615" s="99" t="str">
        <f>IF(T615="","",IF(AB615&lt;=Control!$D$10,"Y","N"))</f>
        <v>Y</v>
      </c>
      <c r="AI615" s="110" t="str">
        <f>IF(X615="","",IF(X615&gt;=Control!$D$9,"Y","N"))</f>
        <v>N</v>
      </c>
      <c r="AK615" s="40" t="str">
        <f>IFERROR(INDEX(Assumptions!$D$92:$D$115,MATCH(C615,Assumptions!$B$92:$B$115,0)),"Low")</f>
        <v>Low</v>
      </c>
    </row>
    <row r="616" spans="2:37" x14ac:dyDescent="0.2">
      <c r="B616">
        <v>613</v>
      </c>
      <c r="C616" t="s">
        <v>192</v>
      </c>
      <c r="D616" t="s">
        <v>2476</v>
      </c>
      <c r="E616" s="62">
        <f>SUM(G616:I616)</f>
        <v>0</v>
      </c>
      <c r="F616" s="71">
        <f>SUMIFS('CBG Plants'!N:N,'CBG Plants'!F:F,D616,'CBG Plants'!L:L,"Completed")
+SUMIFS('CBG Plants'!N:N,'CBG Plants'!F:F,D616,'CBG Plants'!L:L,"Functional")+SUMIFS('CBG Plants'!N:N,'CBG Plants'!F:F,D616,'CBG Plants'!L:L,"Under Construction")+SUMIFS('CBG Plants'!N:N,'CBG Plants'!F:F,D616,'CBG Plants'!L:L,"Yet to start construction")</f>
        <v>0</v>
      </c>
      <c r="G616" s="62">
        <f>COUNTIFS('CBG Plants'!F:F,D616,'CBG Plants'!L:L,"Completed")
+COUNTIFS('CBG Plants'!F:F,D616,'CBG Plants'!L:L,"Functional")</f>
        <v>0</v>
      </c>
      <c r="H616" s="62">
        <f>COUNTIFS('CBG Plants'!F:F,D616,'CBG Plants'!L:L,"Under Construction")</f>
        <v>0</v>
      </c>
      <c r="I616" s="62">
        <f>COUNTIFS('CBG Plants'!F:F,D616,'CBG Plants'!L:L,"Yet to start construction")</f>
        <v>0</v>
      </c>
      <c r="M616" s="72">
        <f t="shared" si="18"/>
        <v>14.52</v>
      </c>
      <c r="N616" s="72">
        <f t="shared" si="19"/>
        <v>14.52</v>
      </c>
      <c r="O616" s="72">
        <v>6.75</v>
      </c>
      <c r="P616" s="72">
        <v>6.72</v>
      </c>
      <c r="Q616" s="72">
        <v>1.05</v>
      </c>
      <c r="R616" s="62">
        <f>IFERROR(U616-F616,"")</f>
        <v>7.5512549999999998E-2</v>
      </c>
      <c r="S616" s="72">
        <f>IFERROR(T616*Assumptions!$C$4,"")</f>
        <v>2.5</v>
      </c>
      <c r="T616" s="72">
        <v>1</v>
      </c>
      <c r="U616" s="62">
        <f>IFERROR(S616*Assumptions!$C$5,"")+IFERROR(V616*Assumptions!$C$8*Assumptions!$C$5,"")</f>
        <v>7.5512549999999998E-2</v>
      </c>
      <c r="V616" s="72">
        <v>51</v>
      </c>
      <c r="W616" s="72">
        <f>IFERROR(ROUND(T616*(1+Assumptions!$C$7)^5,0),"")</f>
        <v>3</v>
      </c>
      <c r="X616" s="62">
        <f>IFERROR(ROUND(W616*Assumptions!$C$4*Assumptions!$C$6,4),"")+IFERROR(ROUND(Y616*Assumptions!$C$8*Assumptions!$C$6,4),"") - F616</f>
        <v>0.37759999999999999</v>
      </c>
      <c r="Y616" s="62">
        <f>IFERROR(ROUND(V616*(1+Assumptions!$C$7)^5,0),"")</f>
        <v>156</v>
      </c>
      <c r="Z616" t="s">
        <v>153</v>
      </c>
      <c r="AA616" t="s">
        <v>173</v>
      </c>
      <c r="AB616" s="72">
        <v>196.3</v>
      </c>
      <c r="AC616" s="72">
        <v>31</v>
      </c>
      <c r="AD616">
        <v>0</v>
      </c>
      <c r="AE616" s="99" t="str">
        <f>IF(R616="","",IF(R616&gt;=Control!$D$4,"Y","N"))</f>
        <v>N</v>
      </c>
      <c r="AF616" s="99" t="str">
        <f>IF(S616="","",IF(M616&gt;=Control!$D$5,"Y","N"))</f>
        <v>N</v>
      </c>
      <c r="AG616" s="99" t="str">
        <f>IF(T616="","",IF(AB616&lt;=Control!$D$10,"Y","N"))</f>
        <v>Y</v>
      </c>
      <c r="AI616" s="110" t="str">
        <f>IF(X616="","",IF(X616&gt;=Control!$D$9,"Y","N"))</f>
        <v>N</v>
      </c>
      <c r="AK616" s="40" t="str">
        <f>IFERROR(INDEX(Assumptions!$D$92:$D$115,MATCH(C616,Assumptions!$B$92:$B$115,0)),"Low")</f>
        <v>Low</v>
      </c>
    </row>
    <row r="617" spans="2:37" x14ac:dyDescent="0.2">
      <c r="B617">
        <v>614</v>
      </c>
      <c r="C617" t="s">
        <v>193</v>
      </c>
      <c r="D617" t="s">
        <v>2493</v>
      </c>
      <c r="E617" s="62">
        <f>SUM(G617:I617)</f>
        <v>2</v>
      </c>
      <c r="F617" s="71">
        <f>SUMIFS('CBG Plants'!N:N,'CBG Plants'!F:F,D617,'CBG Plants'!L:L,"Completed")
+SUMIFS('CBG Plants'!N:N,'CBG Plants'!F:F,D617,'CBG Plants'!L:L,"Functional")+SUMIFS('CBG Plants'!N:N,'CBG Plants'!F:F,D617,'CBG Plants'!L:L,"Under Construction")+SUMIFS('CBG Plants'!N:N,'CBG Plants'!F:F,D617,'CBG Plants'!L:L,"Yet to start construction")</f>
        <v>10</v>
      </c>
      <c r="G617" s="62">
        <f>COUNTIFS('CBG Plants'!F:F,D617,'CBG Plants'!L:L,"Completed")
+COUNTIFS('CBG Plants'!F:F,D617,'CBG Plants'!L:L,"Functional")</f>
        <v>0</v>
      </c>
      <c r="H617" s="62">
        <f>COUNTIFS('CBG Plants'!F:F,D617,'CBG Plants'!L:L,"Under Construction")</f>
        <v>0</v>
      </c>
      <c r="I617" s="62">
        <f>COUNTIFS('CBG Plants'!F:F,D617,'CBG Plants'!L:L,"Yet to start construction")</f>
        <v>2</v>
      </c>
      <c r="J617" t="s">
        <v>3340</v>
      </c>
      <c r="K617" t="s">
        <v>3341</v>
      </c>
      <c r="M617" s="72">
        <f t="shared" si="18"/>
        <v>0</v>
      </c>
      <c r="N617" s="72">
        <f t="shared" si="19"/>
        <v>0</v>
      </c>
      <c r="O617" s="72">
        <v>0</v>
      </c>
      <c r="P617" s="72">
        <v>0</v>
      </c>
      <c r="Q617" s="72">
        <v>0</v>
      </c>
      <c r="R617" s="62">
        <f>IFERROR(U617-F617,"")</f>
        <v>-8.596916499999999</v>
      </c>
      <c r="S617" s="72">
        <f>IFERROR(T617*Assumptions!$C$4,"")</f>
        <v>37.5</v>
      </c>
      <c r="T617" s="72">
        <v>15</v>
      </c>
      <c r="U617" s="62">
        <f>IFERROR(S617*Assumptions!$C$5,"")+IFERROR(V617*Assumptions!$C$8*Assumptions!$C$5,"")</f>
        <v>1.4030835000000002</v>
      </c>
      <c r="V617" s="72">
        <v>27670</v>
      </c>
      <c r="W617" s="72">
        <f>IFERROR(ROUND(T617*(1+Assumptions!$C$7)^5,0),"")</f>
        <v>46</v>
      </c>
      <c r="X617" s="62">
        <f>IFERROR(ROUND(W617*Assumptions!$C$4*Assumptions!$C$6,4),"")+IFERROR(ROUND(Y617*Assumptions!$C$8*Assumptions!$C$6,4),"") - F617</f>
        <v>-2.8355999999999995</v>
      </c>
      <c r="Y617" s="62">
        <f>IFERROR(ROUND(V617*(1+Assumptions!$C$7)^5,0),"")</f>
        <v>84442</v>
      </c>
      <c r="Z617" t="s">
        <v>164</v>
      </c>
      <c r="AA617" t="s">
        <v>171</v>
      </c>
      <c r="AB617" s="72">
        <v>42.8</v>
      </c>
      <c r="AC617" s="72">
        <v>23</v>
      </c>
      <c r="AD617">
        <v>0</v>
      </c>
      <c r="AE617" s="99" t="str">
        <f>IF(R617="","",IF(R617&gt;=Control!$D$4,"Y","N"))</f>
        <v>N</v>
      </c>
      <c r="AF617" s="99" t="str">
        <f>IF(S617="","",IF(M617&gt;=Control!$D$5,"Y","N"))</f>
        <v>N</v>
      </c>
      <c r="AG617" s="99" t="str">
        <f>IF(T617="","",IF(AB617&lt;=Control!$D$10,"Y","N"))</f>
        <v>Y</v>
      </c>
      <c r="AI617" s="110" t="str">
        <f>IF(X617="","",IF(X617&gt;=Control!$D$9,"Y","N"))</f>
        <v>N</v>
      </c>
      <c r="AK617" s="40" t="str">
        <f>IFERROR(INDEX(Assumptions!$D$92:$D$115,MATCH(C617,Assumptions!$B$92:$B$115,0)),"Low")</f>
        <v>Low</v>
      </c>
    </row>
    <row r="618" spans="2:37" x14ac:dyDescent="0.2">
      <c r="B618">
        <v>615</v>
      </c>
      <c r="C618" t="s">
        <v>193</v>
      </c>
      <c r="D618" t="s">
        <v>2497</v>
      </c>
      <c r="E618" s="62">
        <f>SUM(G618:I618)</f>
        <v>1</v>
      </c>
      <c r="F618" s="71">
        <f>SUMIFS('CBG Plants'!N:N,'CBG Plants'!F:F,D618,'CBG Plants'!L:L,"Completed")
+SUMIFS('CBG Plants'!N:N,'CBG Plants'!F:F,D618,'CBG Plants'!L:L,"Functional")+SUMIFS('CBG Plants'!N:N,'CBG Plants'!F:F,D618,'CBG Plants'!L:L,"Under Construction")+SUMIFS('CBG Plants'!N:N,'CBG Plants'!F:F,D618,'CBG Plants'!L:L,"Yet to start construction")</f>
        <v>10</v>
      </c>
      <c r="G618" s="62">
        <f>COUNTIFS('CBG Plants'!F:F,D618,'CBG Plants'!L:L,"Completed")
+COUNTIFS('CBG Plants'!F:F,D618,'CBG Plants'!L:L,"Functional")</f>
        <v>1</v>
      </c>
      <c r="H618" s="62">
        <f>COUNTIFS('CBG Plants'!F:F,D618,'CBG Plants'!L:L,"Under Construction")</f>
        <v>0</v>
      </c>
      <c r="I618" s="62">
        <f>COUNTIFS('CBG Plants'!F:F,D618,'CBG Plants'!L:L,"Yet to start construction")</f>
        <v>0</v>
      </c>
      <c r="J618" t="s">
        <v>3342</v>
      </c>
      <c r="M618" s="72">
        <f t="shared" si="18"/>
        <v>-36.5</v>
      </c>
      <c r="N618" s="72">
        <f t="shared" si="19"/>
        <v>0</v>
      </c>
      <c r="O618" s="72">
        <v>0</v>
      </c>
      <c r="P618" s="72">
        <v>0</v>
      </c>
      <c r="Q618" s="72">
        <v>0</v>
      </c>
      <c r="R618" s="62">
        <f>IFERROR(U618-F618,"")</f>
        <v>-9.5297391999999999</v>
      </c>
      <c r="S618" s="72">
        <f>IFERROR(T618*Assumptions!$C$4,"")</f>
        <v>15</v>
      </c>
      <c r="T618" s="72">
        <v>6</v>
      </c>
      <c r="U618" s="62">
        <f>IFERROR(S618*Assumptions!$C$5,"")+IFERROR(V618*Assumptions!$C$8*Assumptions!$C$5,"")</f>
        <v>0.47026079999999998</v>
      </c>
      <c r="V618" s="72">
        <v>2016</v>
      </c>
      <c r="W618" s="72">
        <f>IFERROR(ROUND(T618*(1+Assumptions!$C$7)^5,0),"")</f>
        <v>18</v>
      </c>
      <c r="X618" s="62">
        <f>IFERROR(ROUND(W618*Assumptions!$C$4*Assumptions!$C$6,4),"")+IFERROR(ROUND(Y618*Assumptions!$C$8*Assumptions!$C$6,4),"") - F618</f>
        <v>-7.6470000000000002</v>
      </c>
      <c r="Y618" s="62">
        <f>IFERROR(ROUND(V618*(1+Assumptions!$C$7)^5,0),"")</f>
        <v>6152</v>
      </c>
      <c r="Z618" t="s">
        <v>164</v>
      </c>
      <c r="AA618" t="s">
        <v>171</v>
      </c>
      <c r="AB618" s="72">
        <v>60</v>
      </c>
      <c r="AC618" s="72">
        <v>23</v>
      </c>
      <c r="AD618">
        <v>100</v>
      </c>
      <c r="AE618" s="99" t="str">
        <f>IF(R618="","",IF(R618&gt;=Control!$D$4,"Y","N"))</f>
        <v>N</v>
      </c>
      <c r="AF618" s="99" t="str">
        <f>IF(S618="","",IF(M618&gt;=Control!$D$5,"Y","N"))</f>
        <v>N</v>
      </c>
      <c r="AG618" s="99" t="str">
        <f>IF(T618="","",IF(AB618&lt;=Control!$D$10,"Y","N"))</f>
        <v>Y</v>
      </c>
      <c r="AI618" s="110" t="str">
        <f>IF(X618="","",IF(X618&gt;=Control!$D$9,"Y","N"))</f>
        <v>N</v>
      </c>
      <c r="AK618" s="40" t="str">
        <f>IFERROR(INDEX(Assumptions!$D$92:$D$115,MATCH(C618,Assumptions!$B$92:$B$115,0)),"Low")</f>
        <v>Low</v>
      </c>
    </row>
    <row r="619" spans="2:37" x14ac:dyDescent="0.2">
      <c r="B619">
        <v>616</v>
      </c>
      <c r="C619" t="s">
        <v>193</v>
      </c>
      <c r="D619" t="s">
        <v>2488</v>
      </c>
      <c r="E619" s="62">
        <f>SUM(G619:I619)</f>
        <v>1</v>
      </c>
      <c r="F619" s="71">
        <f>SUMIFS('CBG Plants'!N:N,'CBG Plants'!F:F,D619,'CBG Plants'!L:L,"Completed")
+SUMIFS('CBG Plants'!N:N,'CBG Plants'!F:F,D619,'CBG Plants'!L:L,"Functional")+SUMIFS('CBG Plants'!N:N,'CBG Plants'!F:F,D619,'CBG Plants'!L:L,"Under Construction")+SUMIFS('CBG Plants'!N:N,'CBG Plants'!F:F,D619,'CBG Plants'!L:L,"Yet to start construction")</f>
        <v>10</v>
      </c>
      <c r="G619" s="62">
        <f>COUNTIFS('CBG Plants'!F:F,D619,'CBG Plants'!L:L,"Completed")
+COUNTIFS('CBG Plants'!F:F,D619,'CBG Plants'!L:L,"Functional")</f>
        <v>0</v>
      </c>
      <c r="H619" s="62">
        <f>COUNTIFS('CBG Plants'!F:F,D619,'CBG Plants'!L:L,"Under Construction")</f>
        <v>0</v>
      </c>
      <c r="I619" s="62">
        <f>COUNTIFS('CBG Plants'!F:F,D619,'CBG Plants'!L:L,"Yet to start construction")</f>
        <v>1</v>
      </c>
      <c r="J619" t="s">
        <v>3343</v>
      </c>
      <c r="M619" s="72">
        <f t="shared" si="18"/>
        <v>0</v>
      </c>
      <c r="N619" s="72">
        <f t="shared" si="19"/>
        <v>0</v>
      </c>
      <c r="O619" s="72">
        <v>0</v>
      </c>
      <c r="P619" s="72">
        <v>0</v>
      </c>
      <c r="Q619" s="72">
        <v>0</v>
      </c>
      <c r="R619" s="62">
        <f>IFERROR(U619-F619,"")</f>
        <v>-8.5234334500000006</v>
      </c>
      <c r="S619" s="72">
        <f>IFERROR(T619*Assumptions!$C$4,"")</f>
        <v>47.5</v>
      </c>
      <c r="T619" s="72">
        <v>19</v>
      </c>
      <c r="U619" s="62">
        <f>IFERROR(S619*Assumptions!$C$5,"")+IFERROR(V619*Assumptions!$C$8*Assumptions!$C$5,"")</f>
        <v>1.47656655</v>
      </c>
      <c r="V619" s="72">
        <v>5131</v>
      </c>
      <c r="W619" s="72">
        <f>IFERROR(ROUND(T619*(1+Assumptions!$C$7)^5,0),"")</f>
        <v>58</v>
      </c>
      <c r="X619" s="62">
        <f>IFERROR(ROUND(W619*Assumptions!$C$4*Assumptions!$C$6,4),"")+IFERROR(ROUND(Y619*Assumptions!$C$8*Assumptions!$C$6,4),"") - F619</f>
        <v>-2.4877000000000002</v>
      </c>
      <c r="Y619" s="62">
        <f>IFERROR(ROUND(V619*(1+Assumptions!$C$7)^5,0),"")</f>
        <v>15659</v>
      </c>
      <c r="Z619" t="s">
        <v>164</v>
      </c>
      <c r="AA619" t="s">
        <v>171</v>
      </c>
      <c r="AB619" s="72">
        <v>4.2</v>
      </c>
      <c r="AC619" s="72">
        <v>23</v>
      </c>
      <c r="AD619">
        <v>0</v>
      </c>
      <c r="AE619" s="99" t="str">
        <f>IF(R619="","",IF(R619&gt;=Control!$D$4,"Y","N"))</f>
        <v>N</v>
      </c>
      <c r="AF619" s="99" t="str">
        <f>IF(S619="","",IF(M619&gt;=Control!$D$5,"Y","N"))</f>
        <v>N</v>
      </c>
      <c r="AG619" s="99" t="str">
        <f>IF(T619="","",IF(AB619&lt;=Control!$D$10,"Y","N"))</f>
        <v>Y</v>
      </c>
      <c r="AI619" s="110" t="str">
        <f>IF(X619="","",IF(X619&gt;=Control!$D$9,"Y","N"))</f>
        <v>N</v>
      </c>
      <c r="AK619" s="40" t="str">
        <f>IFERROR(INDEX(Assumptions!$D$92:$D$115,MATCH(C619,Assumptions!$B$92:$B$115,0)),"Low")</f>
        <v>Low</v>
      </c>
    </row>
    <row r="620" spans="2:37" x14ac:dyDescent="0.2">
      <c r="B620">
        <v>617</v>
      </c>
      <c r="C620" t="s">
        <v>193</v>
      </c>
      <c r="D620" t="s">
        <v>2486</v>
      </c>
      <c r="E620" s="62">
        <f>SUM(G620:I620)</f>
        <v>1</v>
      </c>
      <c r="F620" s="71">
        <f>SUMIFS('CBG Plants'!N:N,'CBG Plants'!F:F,D620,'CBG Plants'!L:L,"Completed")
+SUMIFS('CBG Plants'!N:N,'CBG Plants'!F:F,D620,'CBG Plants'!L:L,"Functional")+SUMIFS('CBG Plants'!N:N,'CBG Plants'!F:F,D620,'CBG Plants'!L:L,"Under Construction")+SUMIFS('CBG Plants'!N:N,'CBG Plants'!F:F,D620,'CBG Plants'!L:L,"Yet to start construction")</f>
        <v>5</v>
      </c>
      <c r="G620" s="62">
        <f>COUNTIFS('CBG Plants'!F:F,D620,'CBG Plants'!L:L,"Completed")
+COUNTIFS('CBG Plants'!F:F,D620,'CBG Plants'!L:L,"Functional")</f>
        <v>0</v>
      </c>
      <c r="H620" s="62">
        <f>COUNTIFS('CBG Plants'!F:F,D620,'CBG Plants'!L:L,"Under Construction")</f>
        <v>0</v>
      </c>
      <c r="I620" s="62">
        <f>COUNTIFS('CBG Plants'!F:F,D620,'CBG Plants'!L:L,"Yet to start construction")</f>
        <v>1</v>
      </c>
      <c r="J620" t="s">
        <v>3344</v>
      </c>
      <c r="M620" s="72">
        <f t="shared" si="18"/>
        <v>0</v>
      </c>
      <c r="N620" s="72">
        <f t="shared" si="19"/>
        <v>0</v>
      </c>
      <c r="O620" s="72">
        <v>0</v>
      </c>
      <c r="P620" s="72">
        <v>0</v>
      </c>
      <c r="Q620" s="72">
        <v>0</v>
      </c>
      <c r="R620" s="62">
        <f>IFERROR(U620-F620,"")</f>
        <v>-3.5234334499999997</v>
      </c>
      <c r="S620" s="72">
        <f>IFERROR(T620*Assumptions!$C$4,"")</f>
        <v>47.5</v>
      </c>
      <c r="T620" s="72">
        <v>19</v>
      </c>
      <c r="U620" s="62">
        <f>IFERROR(S620*Assumptions!$C$5,"")+IFERROR(V620*Assumptions!$C$8*Assumptions!$C$5,"")</f>
        <v>1.47656655</v>
      </c>
      <c r="V620" s="72">
        <v>5131</v>
      </c>
      <c r="W620" s="72">
        <f>IFERROR(ROUND(T620*(1+Assumptions!$C$7)^5,0),"")</f>
        <v>58</v>
      </c>
      <c r="X620" s="62">
        <f>IFERROR(ROUND(W620*Assumptions!$C$4*Assumptions!$C$6,4),"")+IFERROR(ROUND(Y620*Assumptions!$C$8*Assumptions!$C$6,4),"") - F620</f>
        <v>2.5122999999999998</v>
      </c>
      <c r="Y620" s="62">
        <f>IFERROR(ROUND(V620*(1+Assumptions!$C$7)^5,0),"")</f>
        <v>15659</v>
      </c>
      <c r="Z620" t="s">
        <v>164</v>
      </c>
      <c r="AA620" t="s">
        <v>171</v>
      </c>
      <c r="AB620" s="72">
        <v>24.9</v>
      </c>
      <c r="AC620" s="72">
        <v>23</v>
      </c>
      <c r="AD620">
        <v>0</v>
      </c>
      <c r="AE620" s="99" t="str">
        <f>IF(R620="","",IF(R620&gt;=Control!$D$4,"Y","N"))</f>
        <v>N</v>
      </c>
      <c r="AF620" s="99" t="str">
        <f>IF(S620="","",IF(M620&gt;=Control!$D$5,"Y","N"))</f>
        <v>N</v>
      </c>
      <c r="AG620" s="99" t="str">
        <f>IF(T620="","",IF(AB620&lt;=Control!$D$10,"Y","N"))</f>
        <v>Y</v>
      </c>
      <c r="AI620" s="110" t="str">
        <f>IF(X620="","",IF(X620&gt;=Control!$D$9,"Y","N"))</f>
        <v>N</v>
      </c>
      <c r="AK620" s="40" t="str">
        <f>IFERROR(INDEX(Assumptions!$D$92:$D$115,MATCH(C620,Assumptions!$B$92:$B$115,0)),"Low")</f>
        <v>Low</v>
      </c>
    </row>
    <row r="621" spans="2:37" x14ac:dyDescent="0.2">
      <c r="B621">
        <v>618</v>
      </c>
      <c r="C621" t="s">
        <v>193</v>
      </c>
      <c r="D621" t="s">
        <v>2496</v>
      </c>
      <c r="E621" s="62">
        <f>SUM(G621:I621)</f>
        <v>1</v>
      </c>
      <c r="F621" s="71">
        <f>SUMIFS('CBG Plants'!N:N,'CBG Plants'!F:F,D621,'CBG Plants'!L:L,"Completed")
+SUMIFS('CBG Plants'!N:N,'CBG Plants'!F:F,D621,'CBG Plants'!L:L,"Functional")+SUMIFS('CBG Plants'!N:N,'CBG Plants'!F:F,D621,'CBG Plants'!L:L,"Under Construction")+SUMIFS('CBG Plants'!N:N,'CBG Plants'!F:F,D621,'CBG Plants'!L:L,"Yet to start construction")</f>
        <v>10</v>
      </c>
      <c r="G621" s="62">
        <f>COUNTIFS('CBG Plants'!F:F,D621,'CBG Plants'!L:L,"Completed")
+COUNTIFS('CBG Plants'!F:F,D621,'CBG Plants'!L:L,"Functional")</f>
        <v>0</v>
      </c>
      <c r="H621" s="62">
        <f>COUNTIFS('CBG Plants'!F:F,D621,'CBG Plants'!L:L,"Under Construction")</f>
        <v>1</v>
      </c>
      <c r="I621" s="62">
        <f>COUNTIFS('CBG Plants'!F:F,D621,'CBG Plants'!L:L,"Yet to start construction")</f>
        <v>0</v>
      </c>
      <c r="J621" t="s">
        <v>3345</v>
      </c>
      <c r="M621" s="72">
        <f t="shared" si="18"/>
        <v>0</v>
      </c>
      <c r="N621" s="72">
        <f t="shared" si="19"/>
        <v>0</v>
      </c>
      <c r="O621" s="72">
        <v>0</v>
      </c>
      <c r="P621" s="72">
        <v>0</v>
      </c>
      <c r="Q621" s="72">
        <v>0</v>
      </c>
      <c r="R621" s="62">
        <f>IFERROR(U621-F621,"")</f>
        <v>-9.7750000000000004</v>
      </c>
      <c r="S621" s="72">
        <f>IFERROR(T621*Assumptions!$C$4,"")</f>
        <v>7.5</v>
      </c>
      <c r="T621" s="72">
        <v>3</v>
      </c>
      <c r="U621" s="62">
        <f>IFERROR(S621*Assumptions!$C$5,"")+IFERROR(V621*Assumptions!$C$8*Assumptions!$C$5,"")</f>
        <v>0.22499999999999998</v>
      </c>
      <c r="V621" s="72">
        <v>0</v>
      </c>
      <c r="W621" s="72">
        <f>IFERROR(ROUND(T621*(1+Assumptions!$C$7)^5,0),"")</f>
        <v>9</v>
      </c>
      <c r="X621" s="62">
        <f>IFERROR(ROUND(W621*Assumptions!$C$4*Assumptions!$C$6,4),"")+IFERROR(ROUND(Y621*Assumptions!$C$8*Assumptions!$C$6,4),"") - F621</f>
        <v>-8.875</v>
      </c>
      <c r="Y621" s="62">
        <f>IFERROR(ROUND(V621*(1+Assumptions!$C$7)^5,0),"")</f>
        <v>0</v>
      </c>
      <c r="Z621" t="s">
        <v>164</v>
      </c>
      <c r="AA621" t="s">
        <v>171</v>
      </c>
      <c r="AB621" s="72">
        <v>117.4</v>
      </c>
      <c r="AC621" s="72">
        <v>23</v>
      </c>
      <c r="AD621">
        <v>0</v>
      </c>
      <c r="AE621" s="99" t="str">
        <f>IF(R621="","",IF(R621&gt;=Control!$D$4,"Y","N"))</f>
        <v>N</v>
      </c>
      <c r="AF621" s="99" t="str">
        <f>IF(S621="","",IF(M621&gt;=Control!$D$5,"Y","N"))</f>
        <v>N</v>
      </c>
      <c r="AG621" s="99" t="str">
        <f>IF(T621="","",IF(AB621&lt;=Control!$D$10,"Y","N"))</f>
        <v>Y</v>
      </c>
      <c r="AI621" s="110" t="str">
        <f>IF(X621="","",IF(X621&gt;=Control!$D$9,"Y","N"))</f>
        <v>N</v>
      </c>
      <c r="AK621" s="40" t="str">
        <f>IFERROR(INDEX(Assumptions!$D$92:$D$115,MATCH(C621,Assumptions!$B$92:$B$115,0)),"Low")</f>
        <v>Low</v>
      </c>
    </row>
    <row r="622" spans="2:37" x14ac:dyDescent="0.2">
      <c r="B622">
        <v>619</v>
      </c>
      <c r="C622" t="s">
        <v>193</v>
      </c>
      <c r="D622" t="s">
        <v>2494</v>
      </c>
      <c r="E622" s="62">
        <f>SUM(G622:I622)</f>
        <v>2</v>
      </c>
      <c r="F622" s="71">
        <f>SUMIFS('CBG Plants'!N:N,'CBG Plants'!F:F,D622,'CBG Plants'!L:L,"Completed")
+SUMIFS('CBG Plants'!N:N,'CBG Plants'!F:F,D622,'CBG Plants'!L:L,"Functional")+SUMIFS('CBG Plants'!N:N,'CBG Plants'!F:F,D622,'CBG Plants'!L:L,"Under Construction")+SUMIFS('CBG Plants'!N:N,'CBG Plants'!F:F,D622,'CBG Plants'!L:L,"Yet to start construction")</f>
        <v>4</v>
      </c>
      <c r="G622" s="62">
        <f>COUNTIFS('CBG Plants'!F:F,D622,'CBG Plants'!L:L,"Completed")
+COUNTIFS('CBG Plants'!F:F,D622,'CBG Plants'!L:L,"Functional")</f>
        <v>0</v>
      </c>
      <c r="H622" s="62">
        <f>COUNTIFS('CBG Plants'!F:F,D622,'CBG Plants'!L:L,"Under Construction")</f>
        <v>1</v>
      </c>
      <c r="I622" s="62">
        <f>COUNTIFS('CBG Plants'!F:F,D622,'CBG Plants'!L:L,"Yet to start construction")</f>
        <v>1</v>
      </c>
      <c r="J622" t="s">
        <v>3346</v>
      </c>
      <c r="K622" t="s">
        <v>3347</v>
      </c>
      <c r="M622" s="72">
        <f t="shared" si="18"/>
        <v>0</v>
      </c>
      <c r="N622" s="72">
        <f t="shared" si="19"/>
        <v>0</v>
      </c>
      <c r="O622" s="72">
        <v>0</v>
      </c>
      <c r="P622" s="72">
        <v>0</v>
      </c>
      <c r="Q622" s="72">
        <v>0</v>
      </c>
      <c r="R622" s="62">
        <f>IFERROR(U622-F622,"")</f>
        <v>-3.7749999999999999</v>
      </c>
      <c r="S622" s="72">
        <f>IFERROR(T622*Assumptions!$C$4,"")</f>
        <v>7.5</v>
      </c>
      <c r="T622" s="72">
        <v>3</v>
      </c>
      <c r="U622" s="62">
        <f>IFERROR(S622*Assumptions!$C$5,"")+IFERROR(V622*Assumptions!$C$8*Assumptions!$C$5,"")</f>
        <v>0.22499999999999998</v>
      </c>
      <c r="V622" s="72">
        <v>0</v>
      </c>
      <c r="W622" s="72">
        <f>IFERROR(ROUND(T622*(1+Assumptions!$C$7)^5,0),"")</f>
        <v>9</v>
      </c>
      <c r="X622" s="62">
        <f>IFERROR(ROUND(W622*Assumptions!$C$4*Assumptions!$C$6,4),"")+IFERROR(ROUND(Y622*Assumptions!$C$8*Assumptions!$C$6,4),"") - F622</f>
        <v>-2.875</v>
      </c>
      <c r="Y622" s="62">
        <f>IFERROR(ROUND(V622*(1+Assumptions!$C$7)^5,0),"")</f>
        <v>0</v>
      </c>
      <c r="Z622" t="s">
        <v>164</v>
      </c>
      <c r="AA622" t="s">
        <v>171</v>
      </c>
      <c r="AB622" s="72">
        <v>78.400000000000006</v>
      </c>
      <c r="AC622" s="72">
        <v>23</v>
      </c>
      <c r="AD622">
        <v>0</v>
      </c>
      <c r="AE622" s="99" t="str">
        <f>IF(R622="","",IF(R622&gt;=Control!$D$4,"Y","N"))</f>
        <v>N</v>
      </c>
      <c r="AF622" s="99" t="str">
        <f>IF(S622="","",IF(M622&gt;=Control!$D$5,"Y","N"))</f>
        <v>N</v>
      </c>
      <c r="AG622" s="99" t="str">
        <f>IF(T622="","",IF(AB622&lt;=Control!$D$10,"Y","N"))</f>
        <v>Y</v>
      </c>
      <c r="AI622" s="110" t="str">
        <f>IF(X622="","",IF(X622&gt;=Control!$D$9,"Y","N"))</f>
        <v>N</v>
      </c>
      <c r="AK622" s="40" t="str">
        <f>IFERROR(INDEX(Assumptions!$D$92:$D$115,MATCH(C622,Assumptions!$B$92:$B$115,0)),"Low")</f>
        <v>Low</v>
      </c>
    </row>
    <row r="623" spans="2:37" x14ac:dyDescent="0.2">
      <c r="B623">
        <v>620</v>
      </c>
      <c r="C623" t="s">
        <v>193</v>
      </c>
      <c r="D623" t="s">
        <v>2499</v>
      </c>
      <c r="E623" s="62">
        <f>SUM(G623:I623)</f>
        <v>1</v>
      </c>
      <c r="F623" s="71">
        <f>SUMIFS('CBG Plants'!N:N,'CBG Plants'!F:F,D623,'CBG Plants'!L:L,"Completed")
+SUMIFS('CBG Plants'!N:N,'CBG Plants'!F:F,D623,'CBG Plants'!L:L,"Functional")+SUMIFS('CBG Plants'!N:N,'CBG Plants'!F:F,D623,'CBG Plants'!L:L,"Under Construction")+SUMIFS('CBG Plants'!N:N,'CBG Plants'!F:F,D623,'CBG Plants'!L:L,"Yet to start construction")</f>
        <v>5</v>
      </c>
      <c r="G623" s="62">
        <f>COUNTIFS('CBG Plants'!F:F,D623,'CBG Plants'!L:L,"Completed")
+COUNTIFS('CBG Plants'!F:F,D623,'CBG Plants'!L:L,"Functional")</f>
        <v>0</v>
      </c>
      <c r="H623" s="62">
        <f>COUNTIFS('CBG Plants'!F:F,D623,'CBG Plants'!L:L,"Under Construction")</f>
        <v>0</v>
      </c>
      <c r="I623" s="62">
        <f>COUNTIFS('CBG Plants'!F:F,D623,'CBG Plants'!L:L,"Yet to start construction")</f>
        <v>1</v>
      </c>
      <c r="J623" t="s">
        <v>3348</v>
      </c>
      <c r="M623" s="72">
        <f t="shared" si="18"/>
        <v>0</v>
      </c>
      <c r="N623" s="72">
        <f t="shared" si="19"/>
        <v>0</v>
      </c>
      <c r="O623" s="72">
        <v>0</v>
      </c>
      <c r="P623" s="72">
        <v>0</v>
      </c>
      <c r="Q623" s="72">
        <v>0</v>
      </c>
      <c r="R623" s="62">
        <f>IFERROR(U623-F623,"")</f>
        <v>-4.5297391999999999</v>
      </c>
      <c r="S623" s="72">
        <f>IFERROR(T623*Assumptions!$C$4,"")</f>
        <v>15</v>
      </c>
      <c r="T623" s="72">
        <v>6</v>
      </c>
      <c r="U623" s="62">
        <f>IFERROR(S623*Assumptions!$C$5,"")+IFERROR(V623*Assumptions!$C$8*Assumptions!$C$5,"")</f>
        <v>0.47026079999999998</v>
      </c>
      <c r="V623" s="72">
        <v>2016</v>
      </c>
      <c r="W623" s="72">
        <f>IFERROR(ROUND(T623*(1+Assumptions!$C$7)^5,0),"")</f>
        <v>18</v>
      </c>
      <c r="X623" s="62">
        <f>IFERROR(ROUND(W623*Assumptions!$C$4*Assumptions!$C$6,4),"")+IFERROR(ROUND(Y623*Assumptions!$C$8*Assumptions!$C$6,4),"") - F623</f>
        <v>-2.6469999999999998</v>
      </c>
      <c r="Y623" s="62">
        <f>IFERROR(ROUND(V623*(1+Assumptions!$C$7)^5,0),"")</f>
        <v>6152</v>
      </c>
      <c r="Z623" t="s">
        <v>164</v>
      </c>
      <c r="AA623" t="s">
        <v>171</v>
      </c>
      <c r="AB623" s="72">
        <v>116.3</v>
      </c>
      <c r="AC623" s="72">
        <v>23</v>
      </c>
      <c r="AD623">
        <v>0</v>
      </c>
      <c r="AE623" s="99" t="str">
        <f>IF(R623="","",IF(R623&gt;=Control!$D$4,"Y","N"))</f>
        <v>N</v>
      </c>
      <c r="AF623" s="99" t="str">
        <f>IF(S623="","",IF(M623&gt;=Control!$D$5,"Y","N"))</f>
        <v>N</v>
      </c>
      <c r="AG623" s="99" t="str">
        <f>IF(T623="","",IF(AB623&lt;=Control!$D$10,"Y","N"))</f>
        <v>Y</v>
      </c>
      <c r="AI623" s="110" t="str">
        <f>IF(X623="","",IF(X623&gt;=Control!$D$9,"Y","N"))</f>
        <v>N</v>
      </c>
      <c r="AK623" s="40" t="str">
        <f>IFERROR(INDEX(Assumptions!$D$92:$D$115,MATCH(C623,Assumptions!$B$92:$B$115,0)),"Low")</f>
        <v>Low</v>
      </c>
    </row>
    <row r="624" spans="2:37" x14ac:dyDescent="0.2">
      <c r="B624">
        <v>621</v>
      </c>
      <c r="C624" t="s">
        <v>193</v>
      </c>
      <c r="D624" t="s">
        <v>2489</v>
      </c>
      <c r="E624" s="62">
        <f>SUM(G624:I624)</f>
        <v>1</v>
      </c>
      <c r="F624" s="71">
        <f>SUMIFS('CBG Plants'!N:N,'CBG Plants'!F:F,D624,'CBG Plants'!L:L,"Completed")
+SUMIFS('CBG Plants'!N:N,'CBG Plants'!F:F,D624,'CBG Plants'!L:L,"Functional")+SUMIFS('CBG Plants'!N:N,'CBG Plants'!F:F,D624,'CBG Plants'!L:L,"Under Construction")+SUMIFS('CBG Plants'!N:N,'CBG Plants'!F:F,D624,'CBG Plants'!L:L,"Yet to start construction")</f>
        <v>10</v>
      </c>
      <c r="G624" s="62">
        <f>COUNTIFS('CBG Plants'!F:F,D624,'CBG Plants'!L:L,"Completed")
+COUNTIFS('CBG Plants'!F:F,D624,'CBG Plants'!L:L,"Functional")</f>
        <v>0</v>
      </c>
      <c r="H624" s="62">
        <f>COUNTIFS('CBG Plants'!F:F,D624,'CBG Plants'!L:L,"Under Construction")</f>
        <v>1</v>
      </c>
      <c r="I624" s="62">
        <f>COUNTIFS('CBG Plants'!F:F,D624,'CBG Plants'!L:L,"Yet to start construction")</f>
        <v>0</v>
      </c>
      <c r="J624" t="s">
        <v>3349</v>
      </c>
      <c r="M624" s="72">
        <f t="shared" si="18"/>
        <v>0</v>
      </c>
      <c r="N624" s="72">
        <f t="shared" si="19"/>
        <v>0</v>
      </c>
      <c r="O624" s="72">
        <v>0</v>
      </c>
      <c r="P624" s="72">
        <v>0</v>
      </c>
      <c r="Q624" s="72">
        <v>0</v>
      </c>
      <c r="R624" s="62">
        <f>IFERROR(U624-F624,"")</f>
        <v>-8.6381780500000005</v>
      </c>
      <c r="S624" s="72">
        <f>IFERROR(T624*Assumptions!$C$4,"")</f>
        <v>42.5</v>
      </c>
      <c r="T624" s="72">
        <v>17</v>
      </c>
      <c r="U624" s="62">
        <f>IFERROR(S624*Assumptions!$C$5,"")+IFERROR(V624*Assumptions!$C$8*Assumptions!$C$5,"")</f>
        <v>1.3618219499999999</v>
      </c>
      <c r="V624" s="72">
        <v>8639</v>
      </c>
      <c r="W624" s="72">
        <f>IFERROR(ROUND(T624*(1+Assumptions!$C$7)^5,0),"")</f>
        <v>52</v>
      </c>
      <c r="X624" s="62">
        <f>IFERROR(ROUND(W624*Assumptions!$C$4*Assumptions!$C$6,4),"")+IFERROR(ROUND(Y624*Assumptions!$C$8*Assumptions!$C$6,4),"") - F624</f>
        <v>-3.0583999999999998</v>
      </c>
      <c r="Y624" s="62">
        <f>IFERROR(ROUND(V624*(1+Assumptions!$C$7)^5,0),"")</f>
        <v>26364</v>
      </c>
      <c r="Z624" t="s">
        <v>164</v>
      </c>
      <c r="AA624" t="s">
        <v>171</v>
      </c>
      <c r="AB624" s="72">
        <v>82.8</v>
      </c>
      <c r="AC624" s="72">
        <v>23</v>
      </c>
      <c r="AD624">
        <v>0</v>
      </c>
      <c r="AE624" s="99" t="str">
        <f>IF(R624="","",IF(R624&gt;=Control!$D$4,"Y","N"))</f>
        <v>N</v>
      </c>
      <c r="AF624" s="99" t="str">
        <f>IF(S624="","",IF(M624&gt;=Control!$D$5,"Y","N"))</f>
        <v>N</v>
      </c>
      <c r="AG624" s="99" t="str">
        <f>IF(T624="","",IF(AB624&lt;=Control!$D$10,"Y","N"))</f>
        <v>Y</v>
      </c>
      <c r="AI624" s="110" t="str">
        <f>IF(X624="","",IF(X624&gt;=Control!$D$9,"Y","N"))</f>
        <v>N</v>
      </c>
      <c r="AK624" s="40" t="str">
        <f>IFERROR(INDEX(Assumptions!$D$92:$D$115,MATCH(C624,Assumptions!$B$92:$B$115,0)),"Low")</f>
        <v>Low</v>
      </c>
    </row>
    <row r="625" spans="2:37" x14ac:dyDescent="0.2">
      <c r="B625">
        <v>622</v>
      </c>
      <c r="C625" t="s">
        <v>193</v>
      </c>
      <c r="D625" t="s">
        <v>2491</v>
      </c>
      <c r="E625" s="62">
        <f>SUM(G625:I625)</f>
        <v>2</v>
      </c>
      <c r="F625" s="71">
        <f>SUMIFS('CBG Plants'!N:N,'CBG Plants'!F:F,D625,'CBG Plants'!L:L,"Completed")
+SUMIFS('CBG Plants'!N:N,'CBG Plants'!F:F,D625,'CBG Plants'!L:L,"Functional")+SUMIFS('CBG Plants'!N:N,'CBG Plants'!F:F,D625,'CBG Plants'!L:L,"Under Construction")+SUMIFS('CBG Plants'!N:N,'CBG Plants'!F:F,D625,'CBG Plants'!L:L,"Yet to start construction")</f>
        <v>2.9</v>
      </c>
      <c r="G625" s="62">
        <f>COUNTIFS('CBG Plants'!F:F,D625,'CBG Plants'!L:L,"Completed")
+COUNTIFS('CBG Plants'!F:F,D625,'CBG Plants'!L:L,"Functional")</f>
        <v>0</v>
      </c>
      <c r="H625" s="62">
        <f>COUNTIFS('CBG Plants'!F:F,D625,'CBG Plants'!L:L,"Under Construction")</f>
        <v>0</v>
      </c>
      <c r="I625" s="62">
        <f>COUNTIFS('CBG Plants'!F:F,D625,'CBG Plants'!L:L,"Yet to start construction")</f>
        <v>2</v>
      </c>
      <c r="J625" t="s">
        <v>3350</v>
      </c>
      <c r="K625" t="s">
        <v>3351</v>
      </c>
      <c r="M625" s="72">
        <f t="shared" si="18"/>
        <v>0</v>
      </c>
      <c r="N625" s="72">
        <f t="shared" si="19"/>
        <v>0</v>
      </c>
      <c r="O625" s="72">
        <v>0</v>
      </c>
      <c r="P625" s="72">
        <v>0</v>
      </c>
      <c r="Q625" s="72">
        <v>0</v>
      </c>
      <c r="R625" s="62">
        <f>IFERROR(U625-F625,"")</f>
        <v>-1.53817805</v>
      </c>
      <c r="S625" s="72">
        <f>IFERROR(T625*Assumptions!$C$4,"")</f>
        <v>42.5</v>
      </c>
      <c r="T625" s="72">
        <v>17</v>
      </c>
      <c r="U625" s="62">
        <f>IFERROR(S625*Assumptions!$C$5,"")+IFERROR(V625*Assumptions!$C$8*Assumptions!$C$5,"")</f>
        <v>1.3618219499999999</v>
      </c>
      <c r="V625" s="72">
        <v>8639</v>
      </c>
      <c r="W625" s="72">
        <f>IFERROR(ROUND(T625*(1+Assumptions!$C$7)^5,0),"")</f>
        <v>52</v>
      </c>
      <c r="X625" s="62">
        <f>IFERROR(ROUND(W625*Assumptions!$C$4*Assumptions!$C$6,4),"")+IFERROR(ROUND(Y625*Assumptions!$C$8*Assumptions!$C$6,4),"") - F625</f>
        <v>4.0416000000000007</v>
      </c>
      <c r="Y625" s="62">
        <f>IFERROR(ROUND(V625*(1+Assumptions!$C$7)^5,0),"")</f>
        <v>26364</v>
      </c>
      <c r="Z625" t="s">
        <v>164</v>
      </c>
      <c r="AA625" t="s">
        <v>171</v>
      </c>
      <c r="AB625" s="72">
        <v>46.8</v>
      </c>
      <c r="AC625" s="72">
        <v>23</v>
      </c>
      <c r="AD625">
        <v>0</v>
      </c>
      <c r="AE625" s="99" t="str">
        <f>IF(R625="","",IF(R625&gt;=Control!$D$4,"Y","N"))</f>
        <v>N</v>
      </c>
      <c r="AF625" s="99" t="str">
        <f>IF(S625="","",IF(M625&gt;=Control!$D$5,"Y","N"))</f>
        <v>N</v>
      </c>
      <c r="AG625" s="99" t="str">
        <f>IF(T625="","",IF(AB625&lt;=Control!$D$10,"Y","N"))</f>
        <v>Y</v>
      </c>
      <c r="AI625" s="110" t="str">
        <f>IF(X625="","",IF(X625&gt;=Control!$D$9,"Y","N"))</f>
        <v>N</v>
      </c>
      <c r="AK625" s="40" t="str">
        <f>IFERROR(INDEX(Assumptions!$D$92:$D$115,MATCH(C625,Assumptions!$B$92:$B$115,0)),"Low")</f>
        <v>Low</v>
      </c>
    </row>
    <row r="626" spans="2:37" x14ac:dyDescent="0.2">
      <c r="B626">
        <v>623</v>
      </c>
      <c r="C626" t="s">
        <v>193</v>
      </c>
      <c r="D626" t="s">
        <v>2485</v>
      </c>
      <c r="E626" s="62">
        <f>SUM(G626:I626)</f>
        <v>1</v>
      </c>
      <c r="F626" s="71">
        <f>SUMIFS('CBG Plants'!N:N,'CBG Plants'!F:F,D626,'CBG Plants'!L:L,"Completed")
+SUMIFS('CBG Plants'!N:N,'CBG Plants'!F:F,D626,'CBG Plants'!L:L,"Functional")+SUMIFS('CBG Plants'!N:N,'CBG Plants'!F:F,D626,'CBG Plants'!L:L,"Under Construction")+SUMIFS('CBG Plants'!N:N,'CBG Plants'!F:F,D626,'CBG Plants'!L:L,"Yet to start construction")</f>
        <v>5</v>
      </c>
      <c r="G626" s="62">
        <f>COUNTIFS('CBG Plants'!F:F,D626,'CBG Plants'!L:L,"Completed")
+COUNTIFS('CBG Plants'!F:F,D626,'CBG Plants'!L:L,"Functional")</f>
        <v>0</v>
      </c>
      <c r="H626" s="62">
        <f>COUNTIFS('CBG Plants'!F:F,D626,'CBG Plants'!L:L,"Under Construction")</f>
        <v>0</v>
      </c>
      <c r="I626" s="62">
        <f>COUNTIFS('CBG Plants'!F:F,D626,'CBG Plants'!L:L,"Yet to start construction")</f>
        <v>1</v>
      </c>
      <c r="J626" t="s">
        <v>3352</v>
      </c>
      <c r="M626" s="72">
        <f t="shared" si="18"/>
        <v>0</v>
      </c>
      <c r="N626" s="72">
        <f t="shared" si="19"/>
        <v>0</v>
      </c>
      <c r="O626" s="72">
        <v>0</v>
      </c>
      <c r="P626" s="72">
        <v>0</v>
      </c>
      <c r="Q626" s="72">
        <v>0</v>
      </c>
      <c r="R626" s="62">
        <f>IFERROR(U626-F626,"")</f>
        <v>-2.8905668000000002</v>
      </c>
      <c r="S626" s="72">
        <f>IFERROR(T626*Assumptions!$C$4,"")</f>
        <v>65</v>
      </c>
      <c r="T626" s="72">
        <v>26</v>
      </c>
      <c r="U626" s="62">
        <f>IFERROR(S626*Assumptions!$C$5,"")+IFERROR(V626*Assumptions!$C$8*Assumptions!$C$5,"")</f>
        <v>2.1094331999999998</v>
      </c>
      <c r="V626" s="72">
        <v>15864</v>
      </c>
      <c r="W626" s="72">
        <f>IFERROR(ROUND(T626*(1+Assumptions!$C$7)^5,0),"")</f>
        <v>79</v>
      </c>
      <c r="X626" s="62">
        <f>IFERROR(ROUND(W626*Assumptions!$C$4*Assumptions!$C$6,4),"")+IFERROR(ROUND(Y626*Assumptions!$C$8*Assumptions!$C$6,4),"") - F626</f>
        <v>5.6859000000000002</v>
      </c>
      <c r="Y626" s="62">
        <f>IFERROR(ROUND(V626*(1+Assumptions!$C$7)^5,0),"")</f>
        <v>48413</v>
      </c>
      <c r="Z626" t="s">
        <v>164</v>
      </c>
      <c r="AA626" t="s">
        <v>171</v>
      </c>
      <c r="AB626" s="72">
        <v>32.6</v>
      </c>
      <c r="AC626" s="72">
        <v>23</v>
      </c>
      <c r="AD626">
        <v>0</v>
      </c>
      <c r="AE626" s="99" t="str">
        <f>IF(R626="","",IF(R626&gt;=Control!$D$4,"Y","N"))</f>
        <v>N</v>
      </c>
      <c r="AF626" s="99" t="str">
        <f>IF(S626="","",IF(M626&gt;=Control!$D$5,"Y","N"))</f>
        <v>N</v>
      </c>
      <c r="AG626" s="99" t="str">
        <f>IF(T626="","",IF(AB626&lt;=Control!$D$10,"Y","N"))</f>
        <v>Y</v>
      </c>
      <c r="AI626" s="110" t="str">
        <f>IF(X626="","",IF(X626&gt;=Control!$D$9,"Y","N"))</f>
        <v>N</v>
      </c>
      <c r="AK626" s="40" t="str">
        <f>IFERROR(INDEX(Assumptions!$D$92:$D$115,MATCH(C626,Assumptions!$B$92:$B$115,0)),"Low")</f>
        <v>Low</v>
      </c>
    </row>
    <row r="627" spans="2:37" x14ac:dyDescent="0.2">
      <c r="B627">
        <v>624</v>
      </c>
      <c r="C627" t="s">
        <v>193</v>
      </c>
      <c r="D627" t="s">
        <v>2492</v>
      </c>
      <c r="E627" s="62">
        <f>SUM(G627:I627)</f>
        <v>1</v>
      </c>
      <c r="F627" s="71">
        <f>SUMIFS('CBG Plants'!N:N,'CBG Plants'!F:F,D627,'CBG Plants'!L:L,"Completed")
+SUMIFS('CBG Plants'!N:N,'CBG Plants'!F:F,D627,'CBG Plants'!L:L,"Functional")+SUMIFS('CBG Plants'!N:N,'CBG Plants'!F:F,D627,'CBG Plants'!L:L,"Under Construction")+SUMIFS('CBG Plants'!N:N,'CBG Plants'!F:F,D627,'CBG Plants'!L:L,"Yet to start construction")</f>
        <v>2</v>
      </c>
      <c r="G627" s="62">
        <f>COUNTIFS('CBG Plants'!F:F,D627,'CBG Plants'!L:L,"Completed")
+COUNTIFS('CBG Plants'!F:F,D627,'CBG Plants'!L:L,"Functional")</f>
        <v>0</v>
      </c>
      <c r="H627" s="62">
        <f>COUNTIFS('CBG Plants'!F:F,D627,'CBG Plants'!L:L,"Under Construction")</f>
        <v>1</v>
      </c>
      <c r="I627" s="62">
        <f>COUNTIFS('CBG Plants'!F:F,D627,'CBG Plants'!L:L,"Yet to start construction")</f>
        <v>0</v>
      </c>
      <c r="J627" t="s">
        <v>3353</v>
      </c>
      <c r="M627" s="72">
        <f t="shared" si="18"/>
        <v>0</v>
      </c>
      <c r="N627" s="72">
        <f t="shared" si="19"/>
        <v>0</v>
      </c>
      <c r="O627" s="72">
        <v>0</v>
      </c>
      <c r="P627" s="72">
        <v>0</v>
      </c>
      <c r="Q627" s="72">
        <v>0</v>
      </c>
      <c r="R627" s="62">
        <f>IFERROR(U627-F627,"")</f>
        <v>-0.48728674999999999</v>
      </c>
      <c r="S627" s="72">
        <f>IFERROR(T627*Assumptions!$C$4,"")</f>
        <v>50</v>
      </c>
      <c r="T627" s="72">
        <v>20</v>
      </c>
      <c r="U627" s="62">
        <f>IFERROR(S627*Assumptions!$C$5,"")+IFERROR(V627*Assumptions!$C$8*Assumptions!$C$5,"")</f>
        <v>1.51271325</v>
      </c>
      <c r="V627" s="72">
        <v>1265</v>
      </c>
      <c r="W627" s="72">
        <f>IFERROR(ROUND(T627*(1+Assumptions!$C$7)^5,0),"")</f>
        <v>61</v>
      </c>
      <c r="X627" s="62">
        <f>IFERROR(ROUND(W627*Assumptions!$C$4*Assumptions!$C$6,4),"")+IFERROR(ROUND(Y627*Assumptions!$C$8*Assumptions!$C$6,4),"") - F627</f>
        <v>5.6897000000000002</v>
      </c>
      <c r="Y627" s="62">
        <f>IFERROR(ROUND(V627*(1+Assumptions!$C$7)^5,0),"")</f>
        <v>3860</v>
      </c>
      <c r="Z627" t="s">
        <v>164</v>
      </c>
      <c r="AA627" t="s">
        <v>171</v>
      </c>
      <c r="AB627" s="72">
        <v>46.8</v>
      </c>
      <c r="AC627" s="72">
        <v>23</v>
      </c>
      <c r="AD627">
        <v>0</v>
      </c>
      <c r="AE627" s="99" t="str">
        <f>IF(R627="","",IF(R627&gt;=Control!$D$4,"Y","N"))</f>
        <v>N</v>
      </c>
      <c r="AF627" s="99" t="str">
        <f>IF(S627="","",IF(M627&gt;=Control!$D$5,"Y","N"))</f>
        <v>N</v>
      </c>
      <c r="AG627" s="99" t="str">
        <f>IF(T627="","",IF(AB627&lt;=Control!$D$10,"Y","N"))</f>
        <v>Y</v>
      </c>
      <c r="AI627" s="110" t="str">
        <f>IF(X627="","",IF(X627&gt;=Control!$D$9,"Y","N"))</f>
        <v>N</v>
      </c>
      <c r="AK627" s="40" t="str">
        <f>IFERROR(INDEX(Assumptions!$D$92:$D$115,MATCH(C627,Assumptions!$B$92:$B$115,0)),"Low")</f>
        <v>Low</v>
      </c>
    </row>
  </sheetData>
  <autoFilter ref="B3:AK627" xr:uid="{00000000-0001-0000-0200-000000000000}">
    <sortState xmlns:xlrd2="http://schemas.microsoft.com/office/spreadsheetml/2017/richdata2" ref="B4:AK627">
      <sortCondition descending="1" ref="R3:R627"/>
    </sortState>
  </autoFilter>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30"/>
  <sheetViews>
    <sheetView zoomScaleNormal="100" workbookViewId="0">
      <selection activeCell="C10" sqref="C10"/>
    </sheetView>
  </sheetViews>
  <sheetFormatPr baseColWidth="10" defaultColWidth="8.83203125" defaultRowHeight="15" x14ac:dyDescent="0.2"/>
  <cols>
    <col min="1" max="1" width="2.6640625" customWidth="1"/>
    <col min="2" max="2" width="28.83203125" customWidth="1"/>
    <col min="3" max="3" width="31.1640625" customWidth="1"/>
    <col min="4" max="4" width="41.6640625" customWidth="1"/>
    <col min="5" max="5" width="12.33203125" customWidth="1"/>
  </cols>
  <sheetData>
    <row r="1" spans="2:4" ht="18.75" customHeight="1" x14ac:dyDescent="0.25">
      <c r="B1" s="25" t="s">
        <v>119</v>
      </c>
    </row>
    <row r="3" spans="2:4" ht="15" customHeight="1" x14ac:dyDescent="0.2">
      <c r="B3" s="26" t="s">
        <v>120</v>
      </c>
      <c r="C3" s="26" t="s">
        <v>121</v>
      </c>
      <c r="D3" s="26" t="s">
        <v>122</v>
      </c>
    </row>
    <row r="4" spans="2:4" ht="15" customHeight="1" x14ac:dyDescent="0.2">
      <c r="B4" t="s">
        <v>123</v>
      </c>
      <c r="C4">
        <v>2.5</v>
      </c>
      <c r="D4" t="s">
        <v>124</v>
      </c>
    </row>
    <row r="5" spans="2:4" ht="15" customHeight="1" x14ac:dyDescent="0.2">
      <c r="B5" t="s">
        <v>125</v>
      </c>
      <c r="C5" s="27">
        <v>0.03</v>
      </c>
      <c r="D5" t="s">
        <v>126</v>
      </c>
    </row>
    <row r="6" spans="2:4" ht="15" customHeight="1" x14ac:dyDescent="0.2">
      <c r="B6" t="s">
        <v>127</v>
      </c>
      <c r="C6" s="27">
        <v>0.05</v>
      </c>
      <c r="D6" t="s">
        <v>128</v>
      </c>
    </row>
    <row r="7" spans="2:4" ht="15" customHeight="1" x14ac:dyDescent="0.2">
      <c r="B7" t="s">
        <v>129</v>
      </c>
      <c r="C7">
        <v>0.25</v>
      </c>
      <c r="D7" t="s">
        <v>130</v>
      </c>
    </row>
    <row r="8" spans="2:4" x14ac:dyDescent="0.2">
      <c r="B8" t="s">
        <v>131</v>
      </c>
      <c r="C8">
        <v>3.3500000000000001E-4</v>
      </c>
    </row>
    <row r="10" spans="2:4" ht="15" customHeight="1" x14ac:dyDescent="0.2">
      <c r="B10" s="28" t="s">
        <v>132</v>
      </c>
    </row>
    <row r="11" spans="2:4" ht="15" customHeight="1" x14ac:dyDescent="0.2">
      <c r="B11" t="s">
        <v>133</v>
      </c>
      <c r="C11" t="s">
        <v>134</v>
      </c>
      <c r="D11" t="s">
        <v>135</v>
      </c>
    </row>
    <row r="12" spans="2:4" ht="15" customHeight="1" x14ac:dyDescent="0.2">
      <c r="B12" t="s">
        <v>136</v>
      </c>
      <c r="C12" t="s">
        <v>137</v>
      </c>
      <c r="D12" t="s">
        <v>138</v>
      </c>
    </row>
    <row r="13" spans="2:4" ht="15" customHeight="1" x14ac:dyDescent="0.2">
      <c r="B13" t="s">
        <v>139</v>
      </c>
      <c r="C13" t="s">
        <v>140</v>
      </c>
      <c r="D13" t="s">
        <v>141</v>
      </c>
    </row>
    <row r="15" spans="2:4" ht="15" customHeight="1" x14ac:dyDescent="0.2">
      <c r="B15" t="s">
        <v>142</v>
      </c>
      <c r="C15" t="s">
        <v>143</v>
      </c>
      <c r="D15" t="s">
        <v>144</v>
      </c>
    </row>
    <row r="17" spans="2:6" ht="15" customHeight="1" x14ac:dyDescent="0.2">
      <c r="B17" t="s">
        <v>145</v>
      </c>
      <c r="C17" t="s">
        <v>146</v>
      </c>
    </row>
    <row r="19" spans="2:6" ht="15" customHeight="1" x14ac:dyDescent="0.2">
      <c r="B19" s="28" t="s">
        <v>147</v>
      </c>
    </row>
    <row r="20" spans="2:6" ht="15" customHeight="1" x14ac:dyDescent="0.2">
      <c r="B20" s="28" t="s">
        <v>2</v>
      </c>
      <c r="C20" s="28" t="s">
        <v>148</v>
      </c>
      <c r="D20" s="28" t="s">
        <v>149</v>
      </c>
      <c r="E20" s="28" t="s">
        <v>150</v>
      </c>
      <c r="F20" s="28" t="s">
        <v>151</v>
      </c>
    </row>
    <row r="21" spans="2:6" ht="15" customHeight="1" x14ac:dyDescent="0.2">
      <c r="B21" s="29" t="s">
        <v>152</v>
      </c>
      <c r="C21" s="29" t="s">
        <v>153</v>
      </c>
      <c r="D21" s="29" t="s">
        <v>154</v>
      </c>
      <c r="E21" s="29">
        <v>1485</v>
      </c>
      <c r="F21" s="29">
        <v>85</v>
      </c>
    </row>
    <row r="22" spans="2:6" ht="15" customHeight="1" x14ac:dyDescent="0.2">
      <c r="B22" s="29" t="s">
        <v>155</v>
      </c>
      <c r="C22" s="29" t="s">
        <v>153</v>
      </c>
      <c r="D22" s="29" t="s">
        <v>156</v>
      </c>
      <c r="E22" s="29">
        <v>2748</v>
      </c>
      <c r="F22" s="29">
        <v>44.8</v>
      </c>
    </row>
    <row r="23" spans="2:6" ht="15" customHeight="1" x14ac:dyDescent="0.2">
      <c r="B23" s="29" t="s">
        <v>157</v>
      </c>
      <c r="C23" s="29" t="s">
        <v>153</v>
      </c>
      <c r="D23" s="29" t="s">
        <v>158</v>
      </c>
      <c r="E23" s="29">
        <v>867</v>
      </c>
      <c r="F23" s="29">
        <v>16</v>
      </c>
    </row>
    <row r="24" spans="2:6" ht="15" customHeight="1" x14ac:dyDescent="0.2">
      <c r="B24" s="29" t="s">
        <v>159</v>
      </c>
      <c r="C24" s="29" t="s">
        <v>153</v>
      </c>
      <c r="D24" s="29" t="s">
        <v>160</v>
      </c>
      <c r="E24" s="29">
        <v>6732</v>
      </c>
      <c r="F24" s="30">
        <v>111.3</v>
      </c>
    </row>
    <row r="25" spans="2:6" ht="15" customHeight="1" x14ac:dyDescent="0.2">
      <c r="B25" s="29" t="s">
        <v>161</v>
      </c>
      <c r="C25" s="29" t="s">
        <v>153</v>
      </c>
      <c r="D25" s="29" t="s">
        <v>154</v>
      </c>
      <c r="E25" s="29">
        <v>1485</v>
      </c>
      <c r="F25" s="30">
        <v>85</v>
      </c>
    </row>
    <row r="26" spans="2:6" ht="15" customHeight="1" x14ac:dyDescent="0.2">
      <c r="B26" s="29" t="s">
        <v>162</v>
      </c>
      <c r="C26" s="29" t="s">
        <v>153</v>
      </c>
      <c r="D26" s="29" t="s">
        <v>160</v>
      </c>
      <c r="E26" s="29">
        <v>6732</v>
      </c>
      <c r="F26" s="30">
        <v>111.3</v>
      </c>
    </row>
    <row r="27" spans="2:6" ht="15" customHeight="1" x14ac:dyDescent="0.2">
      <c r="B27" s="29" t="s">
        <v>163</v>
      </c>
      <c r="C27" s="29" t="s">
        <v>164</v>
      </c>
      <c r="D27" s="29" t="s">
        <v>165</v>
      </c>
      <c r="E27" s="29">
        <v>1339</v>
      </c>
      <c r="F27" s="30">
        <v>83.1</v>
      </c>
    </row>
    <row r="28" spans="2:6" ht="15" customHeight="1" x14ac:dyDescent="0.2">
      <c r="B28" s="29" t="s">
        <v>166</v>
      </c>
      <c r="C28" s="29" t="s">
        <v>153</v>
      </c>
      <c r="D28" s="29" t="s">
        <v>167</v>
      </c>
      <c r="E28" s="29">
        <v>440</v>
      </c>
      <c r="F28" s="30">
        <v>35</v>
      </c>
    </row>
    <row r="29" spans="2:6" ht="15" customHeight="1" x14ac:dyDescent="0.2">
      <c r="B29" s="29" t="s">
        <v>168</v>
      </c>
      <c r="C29" s="29" t="s">
        <v>153</v>
      </c>
      <c r="D29" s="29" t="s">
        <v>169</v>
      </c>
      <c r="E29" s="29">
        <v>107</v>
      </c>
      <c r="F29" s="30">
        <v>2.4</v>
      </c>
    </row>
    <row r="30" spans="2:6" ht="15" customHeight="1" x14ac:dyDescent="0.2">
      <c r="B30" s="29" t="s">
        <v>170</v>
      </c>
      <c r="C30" s="29" t="s">
        <v>164</v>
      </c>
      <c r="D30" s="29" t="s">
        <v>171</v>
      </c>
      <c r="E30" s="29">
        <v>3315</v>
      </c>
      <c r="F30" s="30">
        <v>23</v>
      </c>
    </row>
    <row r="31" spans="2:6" ht="15" customHeight="1" x14ac:dyDescent="0.2">
      <c r="B31" s="29" t="s">
        <v>172</v>
      </c>
      <c r="C31" s="29" t="s">
        <v>153</v>
      </c>
      <c r="D31" s="29" t="s">
        <v>173</v>
      </c>
      <c r="E31" s="29">
        <v>998</v>
      </c>
      <c r="F31" s="30">
        <v>31</v>
      </c>
    </row>
    <row r="32" spans="2:6" ht="15" customHeight="1" x14ac:dyDescent="0.2">
      <c r="B32" s="29" t="s">
        <v>174</v>
      </c>
      <c r="C32" s="29" t="s">
        <v>153</v>
      </c>
      <c r="D32" s="29" t="s">
        <v>175</v>
      </c>
      <c r="E32" s="29">
        <v>1707</v>
      </c>
      <c r="F32" s="30">
        <v>16.5</v>
      </c>
    </row>
    <row r="33" spans="2:6" ht="15" customHeight="1" x14ac:dyDescent="0.2">
      <c r="B33" s="29" t="s">
        <v>176</v>
      </c>
      <c r="C33" s="29" t="s">
        <v>153</v>
      </c>
      <c r="D33" s="29" t="s">
        <v>173</v>
      </c>
      <c r="E33" s="29">
        <v>998</v>
      </c>
      <c r="F33" s="30">
        <v>31</v>
      </c>
    </row>
    <row r="34" spans="2:6" ht="15" customHeight="1" x14ac:dyDescent="0.2">
      <c r="B34" s="29" t="s">
        <v>177</v>
      </c>
      <c r="C34" s="29" t="s">
        <v>164</v>
      </c>
      <c r="D34" s="29" t="s">
        <v>178</v>
      </c>
      <c r="E34" s="29">
        <v>1182</v>
      </c>
      <c r="F34" s="30">
        <v>16</v>
      </c>
    </row>
    <row r="35" spans="2:6" ht="15" customHeight="1" x14ac:dyDescent="0.2">
      <c r="B35" s="29" t="s">
        <v>179</v>
      </c>
      <c r="C35" s="29" t="s">
        <v>153</v>
      </c>
      <c r="D35" s="29" t="s">
        <v>173</v>
      </c>
      <c r="E35" s="29">
        <v>998</v>
      </c>
      <c r="F35" s="30">
        <v>31</v>
      </c>
    </row>
    <row r="36" spans="2:6" ht="15" customHeight="1" x14ac:dyDescent="0.2">
      <c r="B36" s="29" t="s">
        <v>180</v>
      </c>
      <c r="C36" s="29" t="s">
        <v>181</v>
      </c>
      <c r="D36" s="29" t="s">
        <v>182</v>
      </c>
      <c r="E36" s="29">
        <v>0</v>
      </c>
      <c r="F36" s="30">
        <v>3.1</v>
      </c>
    </row>
    <row r="37" spans="2:6" ht="15" customHeight="1" x14ac:dyDescent="0.2">
      <c r="B37" s="31" t="s">
        <v>183</v>
      </c>
      <c r="C37" s="29" t="s">
        <v>164</v>
      </c>
      <c r="D37" s="29" t="s">
        <v>171</v>
      </c>
      <c r="E37" s="29">
        <v>3315</v>
      </c>
      <c r="F37" s="30">
        <v>23</v>
      </c>
    </row>
    <row r="38" spans="2:6" ht="15" customHeight="1" x14ac:dyDescent="0.2">
      <c r="B38" s="29" t="s">
        <v>184</v>
      </c>
      <c r="C38" s="29" t="s">
        <v>153</v>
      </c>
      <c r="D38" s="29" t="s">
        <v>154</v>
      </c>
      <c r="E38" s="29">
        <v>1485</v>
      </c>
      <c r="F38" s="30">
        <v>85</v>
      </c>
    </row>
    <row r="39" spans="2:6" ht="15" customHeight="1" x14ac:dyDescent="0.2">
      <c r="B39" s="29" t="s">
        <v>185</v>
      </c>
      <c r="C39" s="29" t="s">
        <v>164</v>
      </c>
      <c r="D39" s="29" t="s">
        <v>186</v>
      </c>
      <c r="E39" s="29">
        <v>675</v>
      </c>
      <c r="F39" s="30">
        <v>16</v>
      </c>
    </row>
    <row r="40" spans="2:6" ht="15" customHeight="1" x14ac:dyDescent="0.2">
      <c r="B40" s="29" t="s">
        <v>187</v>
      </c>
      <c r="C40" s="29" t="s">
        <v>164</v>
      </c>
      <c r="D40" s="29" t="s">
        <v>188</v>
      </c>
      <c r="E40" s="29">
        <v>365</v>
      </c>
      <c r="F40" s="30">
        <v>78.3</v>
      </c>
    </row>
    <row r="41" spans="2:6" ht="15" customHeight="1" x14ac:dyDescent="0.2">
      <c r="B41" s="29" t="s">
        <v>189</v>
      </c>
      <c r="C41" s="29" t="s">
        <v>153</v>
      </c>
      <c r="D41" s="29" t="s">
        <v>175</v>
      </c>
      <c r="E41" s="29">
        <v>1707</v>
      </c>
      <c r="F41" s="30">
        <v>16.5</v>
      </c>
    </row>
    <row r="42" spans="2:6" ht="15" customHeight="1" x14ac:dyDescent="0.2">
      <c r="B42" s="29" t="s">
        <v>190</v>
      </c>
      <c r="C42" s="29" t="s">
        <v>164</v>
      </c>
      <c r="D42" s="29" t="s">
        <v>191</v>
      </c>
      <c r="E42" s="29">
        <v>1121</v>
      </c>
      <c r="F42" s="30">
        <v>84.7</v>
      </c>
    </row>
    <row r="43" spans="2:6" ht="15" customHeight="1" x14ac:dyDescent="0.2">
      <c r="B43" s="29" t="s">
        <v>192</v>
      </c>
      <c r="C43" s="29" t="s">
        <v>153</v>
      </c>
      <c r="D43" s="29" t="s">
        <v>173</v>
      </c>
      <c r="E43" s="29">
        <v>998</v>
      </c>
      <c r="F43" s="30">
        <v>31</v>
      </c>
    </row>
    <row r="44" spans="2:6" ht="15" customHeight="1" x14ac:dyDescent="0.2">
      <c r="B44" s="31" t="s">
        <v>193</v>
      </c>
      <c r="C44" s="29" t="s">
        <v>164</v>
      </c>
      <c r="D44" s="29" t="s">
        <v>171</v>
      </c>
      <c r="E44" s="29">
        <v>3315</v>
      </c>
      <c r="F44" s="30">
        <v>23</v>
      </c>
    </row>
    <row r="46" spans="2:6" ht="15" customHeight="1" x14ac:dyDescent="0.2">
      <c r="B46" s="28" t="s">
        <v>194</v>
      </c>
    </row>
    <row r="47" spans="2:6" ht="15" customHeight="1" x14ac:dyDescent="0.2">
      <c r="B47" t="s">
        <v>195</v>
      </c>
      <c r="C47">
        <f>SUM('All States'!T4:T627)</f>
        <v>8582</v>
      </c>
    </row>
    <row r="48" spans="2:6" ht="15" customHeight="1" x14ac:dyDescent="0.2">
      <c r="B48" t="s">
        <v>196</v>
      </c>
      <c r="C48">
        <f>SUM('All States'!W4:W627)</f>
        <v>26158</v>
      </c>
    </row>
    <row r="49" spans="2:4" ht="15" customHeight="1" x14ac:dyDescent="0.2">
      <c r="B49" s="28" t="s">
        <v>197</v>
      </c>
      <c r="C49">
        <f>SUM('All States'!V4:V627)</f>
        <v>14760015</v>
      </c>
    </row>
    <row r="50" spans="2:4" ht="15" customHeight="1" x14ac:dyDescent="0.2">
      <c r="B50" s="1" t="s">
        <v>198</v>
      </c>
      <c r="C50">
        <f>SUM('All States'!Y4:Y627)</f>
        <v>45044002</v>
      </c>
    </row>
    <row r="52" spans="2:4" ht="15" customHeight="1" x14ac:dyDescent="0.2">
      <c r="B52" s="28" t="s">
        <v>199</v>
      </c>
    </row>
    <row r="53" spans="2:4" ht="15" customHeight="1" x14ac:dyDescent="0.2">
      <c r="B53" s="84" t="s">
        <v>200</v>
      </c>
      <c r="C53" s="84"/>
      <c r="D53" s="84"/>
    </row>
    <row r="54" spans="2:4" ht="15" customHeight="1" x14ac:dyDescent="0.2">
      <c r="B54" s="84"/>
      <c r="C54" s="84"/>
      <c r="D54" s="84"/>
    </row>
    <row r="55" spans="2:4" ht="15" customHeight="1" x14ac:dyDescent="0.2">
      <c r="B55" s="84"/>
      <c r="C55" s="84"/>
      <c r="D55" s="84"/>
    </row>
    <row r="56" spans="2:4" ht="15" customHeight="1" x14ac:dyDescent="0.2">
      <c r="B56" s="84"/>
      <c r="C56" s="84"/>
      <c r="D56" s="84"/>
    </row>
    <row r="58" spans="2:4" ht="15" customHeight="1" x14ac:dyDescent="0.2">
      <c r="B58" s="28" t="s">
        <v>201</v>
      </c>
    </row>
    <row r="59" spans="2:4" ht="15" customHeight="1" x14ac:dyDescent="0.2">
      <c r="B59" s="84" t="s">
        <v>202</v>
      </c>
      <c r="C59" s="84"/>
      <c r="D59" s="84"/>
    </row>
    <row r="60" spans="2:4" ht="15" customHeight="1" x14ac:dyDescent="0.2">
      <c r="B60" s="84"/>
      <c r="C60" s="84"/>
      <c r="D60" s="84"/>
    </row>
    <row r="61" spans="2:4" ht="15" customHeight="1" x14ac:dyDescent="0.2">
      <c r="B61" s="84"/>
      <c r="C61" s="84"/>
      <c r="D61" s="84"/>
    </row>
    <row r="62" spans="2:4" ht="15" customHeight="1" x14ac:dyDescent="0.2">
      <c r="B62" s="84"/>
      <c r="C62" s="84"/>
      <c r="D62" s="84"/>
    </row>
    <row r="64" spans="2:4" ht="15" customHeight="1" x14ac:dyDescent="0.2">
      <c r="B64" s="28" t="s">
        <v>203</v>
      </c>
    </row>
    <row r="65" spans="2:4" ht="15" customHeight="1" x14ac:dyDescent="0.2">
      <c r="B65" s="84" t="s">
        <v>204</v>
      </c>
      <c r="C65" s="84"/>
      <c r="D65" s="84"/>
    </row>
    <row r="66" spans="2:4" ht="15" customHeight="1" x14ac:dyDescent="0.2">
      <c r="B66" s="84"/>
      <c r="C66" s="84"/>
      <c r="D66" s="84"/>
    </row>
    <row r="67" spans="2:4" ht="15" customHeight="1" x14ac:dyDescent="0.2">
      <c r="B67" s="84"/>
      <c r="C67" s="84"/>
      <c r="D67" s="84"/>
    </row>
    <row r="68" spans="2:4" ht="15" customHeight="1" x14ac:dyDescent="0.2">
      <c r="B68" s="84"/>
      <c r="C68" s="84"/>
      <c r="D68" s="84"/>
    </row>
    <row r="69" spans="2:4" ht="15" customHeight="1" x14ac:dyDescent="0.2">
      <c r="B69" s="84"/>
      <c r="C69" s="84"/>
      <c r="D69" s="84"/>
    </row>
    <row r="71" spans="2:4" ht="15" customHeight="1" x14ac:dyDescent="0.2">
      <c r="B71" s="28" t="s">
        <v>205</v>
      </c>
    </row>
    <row r="72" spans="2:4" ht="15" customHeight="1" x14ac:dyDescent="0.2">
      <c r="B72" s="84" t="s">
        <v>206</v>
      </c>
      <c r="C72" s="84"/>
      <c r="D72" s="84"/>
    </row>
    <row r="73" spans="2:4" ht="15" customHeight="1" x14ac:dyDescent="0.2">
      <c r="B73" s="84"/>
      <c r="C73" s="84"/>
      <c r="D73" s="84"/>
    </row>
    <row r="74" spans="2:4" ht="15" customHeight="1" x14ac:dyDescent="0.2">
      <c r="B74" s="84"/>
      <c r="C74" s="84"/>
      <c r="D74" s="84"/>
    </row>
    <row r="75" spans="2:4" ht="15" customHeight="1" x14ac:dyDescent="0.2">
      <c r="B75" s="84"/>
      <c r="C75" s="84"/>
      <c r="D75" s="84"/>
    </row>
    <row r="76" spans="2:4" ht="15" customHeight="1" x14ac:dyDescent="0.2">
      <c r="B76" s="84"/>
      <c r="C76" s="84"/>
      <c r="D76" s="84"/>
    </row>
    <row r="77" spans="2:4" ht="15" customHeight="1" x14ac:dyDescent="0.2">
      <c r="B77" s="84"/>
      <c r="C77" s="84"/>
      <c r="D77" s="84"/>
    </row>
    <row r="78" spans="2:4" ht="15" customHeight="1" x14ac:dyDescent="0.2">
      <c r="B78" s="84"/>
      <c r="C78" s="84"/>
      <c r="D78" s="84"/>
    </row>
    <row r="81" spans="2:6" ht="15" customHeight="1" x14ac:dyDescent="0.2">
      <c r="B81" t="s">
        <v>207</v>
      </c>
    </row>
    <row r="82" spans="2:6" ht="15" customHeight="1" x14ac:dyDescent="0.2">
      <c r="B82" t="s">
        <v>208</v>
      </c>
    </row>
    <row r="84" spans="2:6" ht="15" customHeight="1" x14ac:dyDescent="0.2">
      <c r="B84" s="85" t="s">
        <v>209</v>
      </c>
      <c r="C84" s="85"/>
      <c r="D84" s="85"/>
      <c r="E84" s="85"/>
      <c r="F84" s="85"/>
    </row>
    <row r="85" spans="2:6" ht="30" customHeight="1" x14ac:dyDescent="0.2">
      <c r="B85" s="82" t="s">
        <v>210</v>
      </c>
      <c r="C85" s="82"/>
      <c r="D85" s="82"/>
      <c r="E85" s="82"/>
      <c r="F85" s="82"/>
    </row>
    <row r="87" spans="2:6" ht="60" customHeight="1" x14ac:dyDescent="0.2">
      <c r="B87" s="32" t="s">
        <v>211</v>
      </c>
      <c r="C87" s="83" t="s">
        <v>212</v>
      </c>
      <c r="D87" s="83"/>
      <c r="E87" s="83"/>
      <c r="F87" s="83"/>
    </row>
    <row r="88" spans="2:6" ht="54.75" customHeight="1" x14ac:dyDescent="0.2">
      <c r="B88" s="33" t="s">
        <v>213</v>
      </c>
      <c r="C88" s="83" t="s">
        <v>214</v>
      </c>
      <c r="D88" s="83"/>
      <c r="E88" s="83"/>
      <c r="F88" s="83"/>
    </row>
    <row r="89" spans="2:6" ht="30" customHeight="1" x14ac:dyDescent="0.2">
      <c r="B89" s="34" t="s">
        <v>215</v>
      </c>
      <c r="C89" s="82" t="s">
        <v>216</v>
      </c>
      <c r="D89" s="82"/>
      <c r="E89" s="82"/>
      <c r="F89" s="82"/>
    </row>
    <row r="91" spans="2:6" ht="27.75" customHeight="1" x14ac:dyDescent="0.2">
      <c r="B91" s="35" t="s">
        <v>217</v>
      </c>
      <c r="C91" s="35" t="s">
        <v>218</v>
      </c>
      <c r="D91" s="35" t="s">
        <v>219</v>
      </c>
      <c r="E91" s="35" t="s">
        <v>220</v>
      </c>
    </row>
    <row r="92" spans="2:6" ht="21.75" customHeight="1" x14ac:dyDescent="0.2">
      <c r="B92" s="29" t="s">
        <v>159</v>
      </c>
      <c r="C92" s="29" t="s">
        <v>7</v>
      </c>
      <c r="D92" s="36" t="s">
        <v>211</v>
      </c>
      <c r="E92" s="37" t="s">
        <v>221</v>
      </c>
    </row>
    <row r="93" spans="2:6" ht="21.75" customHeight="1" x14ac:dyDescent="0.2">
      <c r="B93" s="29" t="s">
        <v>155</v>
      </c>
      <c r="C93" s="29" t="s">
        <v>10</v>
      </c>
      <c r="D93" s="36" t="s">
        <v>211</v>
      </c>
      <c r="E93" s="37" t="s">
        <v>222</v>
      </c>
    </row>
    <row r="94" spans="2:6" ht="21.75" customHeight="1" x14ac:dyDescent="0.2">
      <c r="B94" s="29" t="s">
        <v>166</v>
      </c>
      <c r="C94" s="29" t="s">
        <v>12</v>
      </c>
      <c r="D94" s="36" t="s">
        <v>211</v>
      </c>
      <c r="E94" s="37" t="s">
        <v>223</v>
      </c>
    </row>
    <row r="95" spans="2:6" ht="21.75" customHeight="1" x14ac:dyDescent="0.2">
      <c r="B95" s="29" t="s">
        <v>187</v>
      </c>
      <c r="C95" s="29" t="s">
        <v>9</v>
      </c>
      <c r="D95" s="36" t="s">
        <v>211</v>
      </c>
      <c r="E95" s="37" t="s">
        <v>224</v>
      </c>
    </row>
    <row r="96" spans="2:6" ht="21.75" customHeight="1" x14ac:dyDescent="0.2">
      <c r="B96" s="29" t="s">
        <v>161</v>
      </c>
      <c r="C96" s="29" t="s">
        <v>8</v>
      </c>
      <c r="D96" s="36" t="s">
        <v>211</v>
      </c>
      <c r="E96" s="37" t="s">
        <v>225</v>
      </c>
    </row>
    <row r="97" spans="2:5" ht="21.75" customHeight="1" x14ac:dyDescent="0.2">
      <c r="B97" s="29" t="s">
        <v>163</v>
      </c>
      <c r="C97" s="29" t="s">
        <v>11</v>
      </c>
      <c r="D97" s="38" t="s">
        <v>213</v>
      </c>
      <c r="E97" s="37" t="s">
        <v>226</v>
      </c>
    </row>
    <row r="98" spans="2:5" ht="21.75" customHeight="1" x14ac:dyDescent="0.2">
      <c r="B98" s="29" t="s">
        <v>162</v>
      </c>
      <c r="C98" s="29" t="s">
        <v>16</v>
      </c>
      <c r="D98" s="38" t="s">
        <v>213</v>
      </c>
      <c r="E98" s="37" t="s">
        <v>227</v>
      </c>
    </row>
    <row r="99" spans="2:5" ht="21.75" customHeight="1" x14ac:dyDescent="0.2">
      <c r="B99" s="29" t="s">
        <v>184</v>
      </c>
      <c r="C99" s="29" t="s">
        <v>15</v>
      </c>
      <c r="D99" s="38" t="s">
        <v>213</v>
      </c>
      <c r="E99" s="37" t="s">
        <v>228</v>
      </c>
    </row>
    <row r="100" spans="2:5" ht="15" customHeight="1" x14ac:dyDescent="0.2">
      <c r="B100" s="29" t="s">
        <v>157</v>
      </c>
      <c r="C100" s="29" t="s">
        <v>13</v>
      </c>
      <c r="D100" s="38" t="s">
        <v>213</v>
      </c>
      <c r="E100" s="37" t="s">
        <v>229</v>
      </c>
    </row>
    <row r="101" spans="2:5" ht="15" customHeight="1" x14ac:dyDescent="0.2">
      <c r="B101" s="29" t="s">
        <v>152</v>
      </c>
      <c r="C101" s="29" t="s">
        <v>17</v>
      </c>
      <c r="D101" s="38" t="s">
        <v>213</v>
      </c>
      <c r="E101" s="37" t="s">
        <v>229</v>
      </c>
    </row>
    <row r="102" spans="2:5" ht="15" customHeight="1" x14ac:dyDescent="0.2">
      <c r="B102" s="29" t="s">
        <v>190</v>
      </c>
      <c r="C102" s="29" t="s">
        <v>14</v>
      </c>
      <c r="D102" s="38" t="s">
        <v>213</v>
      </c>
      <c r="E102" s="37" t="s">
        <v>229</v>
      </c>
    </row>
    <row r="103" spans="2:5" ht="15" customHeight="1" x14ac:dyDescent="0.2">
      <c r="B103" s="29" t="s">
        <v>193</v>
      </c>
      <c r="C103" s="29" t="s">
        <v>22</v>
      </c>
      <c r="D103" s="38" t="s">
        <v>213</v>
      </c>
      <c r="E103" s="37" t="s">
        <v>229</v>
      </c>
    </row>
    <row r="104" spans="2:5" ht="15" customHeight="1" x14ac:dyDescent="0.2">
      <c r="B104" s="29" t="s">
        <v>189</v>
      </c>
      <c r="C104" s="29" t="s">
        <v>19</v>
      </c>
      <c r="D104" s="38" t="s">
        <v>213</v>
      </c>
      <c r="E104" s="37" t="s">
        <v>229</v>
      </c>
    </row>
    <row r="105" spans="2:5" ht="15" customHeight="1" x14ac:dyDescent="0.2">
      <c r="B105" s="29" t="s">
        <v>174</v>
      </c>
      <c r="C105" s="29" t="s">
        <v>20</v>
      </c>
      <c r="D105" s="38" t="s">
        <v>213</v>
      </c>
      <c r="E105" s="37" t="s">
        <v>229</v>
      </c>
    </row>
    <row r="106" spans="2:5" ht="15" customHeight="1" x14ac:dyDescent="0.2">
      <c r="B106" s="29" t="s">
        <v>170</v>
      </c>
      <c r="C106" s="29" t="s">
        <v>18</v>
      </c>
      <c r="D106" s="38" t="s">
        <v>213</v>
      </c>
      <c r="E106" s="37" t="s">
        <v>229</v>
      </c>
    </row>
    <row r="107" spans="2:5" ht="15" customHeight="1" x14ac:dyDescent="0.2">
      <c r="B107" s="29" t="s">
        <v>168</v>
      </c>
      <c r="C107" s="29" t="s">
        <v>25</v>
      </c>
      <c r="D107" s="38" t="s">
        <v>213</v>
      </c>
      <c r="E107" s="37" t="s">
        <v>229</v>
      </c>
    </row>
    <row r="108" spans="2:5" ht="15" customHeight="1" x14ac:dyDescent="0.2">
      <c r="B108" s="29" t="s">
        <v>183</v>
      </c>
      <c r="C108" s="29" t="s">
        <v>23</v>
      </c>
      <c r="D108" s="38" t="s">
        <v>213</v>
      </c>
      <c r="E108" s="37" t="s">
        <v>229</v>
      </c>
    </row>
    <row r="109" spans="2:5" ht="15" customHeight="1" x14ac:dyDescent="0.2">
      <c r="B109" s="29" t="s">
        <v>185</v>
      </c>
      <c r="C109" s="29" t="s">
        <v>26</v>
      </c>
      <c r="D109" s="38" t="s">
        <v>213</v>
      </c>
      <c r="E109" s="37" t="s">
        <v>229</v>
      </c>
    </row>
    <row r="110" spans="2:5" ht="15" customHeight="1" x14ac:dyDescent="0.2">
      <c r="B110" s="29" t="s">
        <v>179</v>
      </c>
      <c r="C110" s="29" t="s">
        <v>29</v>
      </c>
      <c r="D110" s="38" t="s">
        <v>213</v>
      </c>
      <c r="E110" s="37" t="s">
        <v>229</v>
      </c>
    </row>
    <row r="111" spans="2:5" ht="15" customHeight="1" x14ac:dyDescent="0.2">
      <c r="B111" s="29" t="s">
        <v>192</v>
      </c>
      <c r="C111" s="29" t="s">
        <v>21</v>
      </c>
      <c r="D111" s="38" t="s">
        <v>213</v>
      </c>
      <c r="E111" s="37" t="s">
        <v>229</v>
      </c>
    </row>
    <row r="112" spans="2:5" ht="15" customHeight="1" x14ac:dyDescent="0.2">
      <c r="B112" s="29" t="s">
        <v>176</v>
      </c>
      <c r="C112" s="29" t="s">
        <v>24</v>
      </c>
      <c r="D112" s="38" t="s">
        <v>213</v>
      </c>
      <c r="E112" s="37" t="s">
        <v>229</v>
      </c>
    </row>
    <row r="113" spans="2:5" ht="15" customHeight="1" x14ac:dyDescent="0.2">
      <c r="B113" s="29" t="s">
        <v>172</v>
      </c>
      <c r="C113" s="29" t="s">
        <v>27</v>
      </c>
      <c r="D113" s="38" t="s">
        <v>213</v>
      </c>
      <c r="E113" s="37" t="s">
        <v>229</v>
      </c>
    </row>
    <row r="114" spans="2:5" ht="15" customHeight="1" x14ac:dyDescent="0.2">
      <c r="B114" s="29" t="s">
        <v>177</v>
      </c>
      <c r="C114" s="29" t="s">
        <v>28</v>
      </c>
      <c r="D114" s="38" t="s">
        <v>213</v>
      </c>
      <c r="E114" s="37" t="s">
        <v>229</v>
      </c>
    </row>
    <row r="115" spans="2:5" ht="15" customHeight="1" x14ac:dyDescent="0.2">
      <c r="B115" s="29" t="s">
        <v>180</v>
      </c>
      <c r="C115" s="29" t="s">
        <v>230</v>
      </c>
      <c r="D115" s="38" t="s">
        <v>213</v>
      </c>
      <c r="E115" s="37" t="s">
        <v>229</v>
      </c>
    </row>
    <row r="116" spans="2:5" ht="15" customHeight="1" x14ac:dyDescent="0.2">
      <c r="B116" s="29"/>
      <c r="C116" s="29" t="s">
        <v>231</v>
      </c>
      <c r="D116" s="38" t="s">
        <v>213</v>
      </c>
      <c r="E116" s="37" t="s">
        <v>229</v>
      </c>
    </row>
    <row r="117" spans="2:5" ht="15" customHeight="1" x14ac:dyDescent="0.2">
      <c r="B117" s="29"/>
      <c r="C117" s="29" t="s">
        <v>20</v>
      </c>
      <c r="D117" s="38" t="s">
        <v>213</v>
      </c>
      <c r="E117" s="37" t="s">
        <v>229</v>
      </c>
    </row>
    <row r="118" spans="2:5" ht="15" customHeight="1" x14ac:dyDescent="0.2">
      <c r="B118" s="29"/>
      <c r="C118" s="29" t="s">
        <v>232</v>
      </c>
      <c r="D118" s="38" t="s">
        <v>213</v>
      </c>
      <c r="E118" s="37" t="s">
        <v>229</v>
      </c>
    </row>
    <row r="119" spans="2:5" ht="15" customHeight="1" x14ac:dyDescent="0.2">
      <c r="B119" s="29"/>
      <c r="C119" s="29" t="s">
        <v>233</v>
      </c>
      <c r="D119" s="38" t="s">
        <v>213</v>
      </c>
      <c r="E119" s="37" t="s">
        <v>229</v>
      </c>
    </row>
    <row r="120" spans="2:5" ht="15" customHeight="1" x14ac:dyDescent="0.2">
      <c r="B120" s="29"/>
      <c r="C120" s="29" t="s">
        <v>234</v>
      </c>
      <c r="D120" s="38" t="s">
        <v>213</v>
      </c>
      <c r="E120" s="37" t="s">
        <v>229</v>
      </c>
    </row>
    <row r="121" spans="2:5" ht="15" customHeight="1" x14ac:dyDescent="0.2">
      <c r="B121" s="29"/>
      <c r="C121" s="29" t="s">
        <v>235</v>
      </c>
      <c r="D121" s="38" t="s">
        <v>213</v>
      </c>
      <c r="E121" s="37" t="s">
        <v>229</v>
      </c>
    </row>
    <row r="122" spans="2:5" ht="15" customHeight="1" x14ac:dyDescent="0.2">
      <c r="B122" s="29"/>
      <c r="C122" s="29" t="s">
        <v>236</v>
      </c>
      <c r="D122" s="38" t="s">
        <v>213</v>
      </c>
      <c r="E122" s="37" t="s">
        <v>229</v>
      </c>
    </row>
    <row r="123" spans="2:5" ht="15" customHeight="1" x14ac:dyDescent="0.2">
      <c r="B123" s="29"/>
      <c r="C123" s="29" t="s">
        <v>237</v>
      </c>
      <c r="D123" s="38" t="s">
        <v>213</v>
      </c>
      <c r="E123" s="37" t="s">
        <v>229</v>
      </c>
    </row>
    <row r="124" spans="2:5" ht="15" customHeight="1" x14ac:dyDescent="0.2">
      <c r="B124" s="29"/>
      <c r="C124" s="29" t="s">
        <v>238</v>
      </c>
      <c r="D124" s="38" t="s">
        <v>213</v>
      </c>
      <c r="E124" s="37" t="s">
        <v>229</v>
      </c>
    </row>
    <row r="125" spans="2:5" ht="15" customHeight="1" x14ac:dyDescent="0.2">
      <c r="B125" s="29"/>
      <c r="C125" s="29" t="s">
        <v>239</v>
      </c>
      <c r="D125" s="38" t="s">
        <v>213</v>
      </c>
      <c r="E125" s="37" t="s">
        <v>229</v>
      </c>
    </row>
    <row r="126" spans="2:5" ht="15" customHeight="1" x14ac:dyDescent="0.2">
      <c r="B126" s="29"/>
      <c r="C126" s="29" t="s">
        <v>240</v>
      </c>
      <c r="D126" s="38" t="s">
        <v>213</v>
      </c>
      <c r="E126" s="37" t="s">
        <v>229</v>
      </c>
    </row>
    <row r="127" spans="2:5" ht="15" customHeight="1" x14ac:dyDescent="0.2">
      <c r="B127" s="29"/>
      <c r="C127" s="29" t="s">
        <v>241</v>
      </c>
      <c r="D127" s="38" t="s">
        <v>213</v>
      </c>
      <c r="E127" s="37" t="s">
        <v>229</v>
      </c>
    </row>
    <row r="128" spans="2:5" ht="15" customHeight="1" x14ac:dyDescent="0.2">
      <c r="B128" s="29"/>
      <c r="C128" s="29" t="s">
        <v>242</v>
      </c>
      <c r="D128" s="38" t="s">
        <v>213</v>
      </c>
      <c r="E128" s="37" t="s">
        <v>229</v>
      </c>
    </row>
    <row r="129" spans="2:5" ht="15" customHeight="1" x14ac:dyDescent="0.2">
      <c r="B129" s="29"/>
      <c r="C129" s="29" t="s">
        <v>243</v>
      </c>
      <c r="D129" s="38" t="s">
        <v>213</v>
      </c>
      <c r="E129" s="37" t="s">
        <v>229</v>
      </c>
    </row>
    <row r="130" spans="2:5" ht="15" customHeight="1" x14ac:dyDescent="0.2">
      <c r="B130" s="29"/>
      <c r="C130" s="29" t="s">
        <v>244</v>
      </c>
      <c r="D130" s="38" t="s">
        <v>213</v>
      </c>
      <c r="E130" s="37" t="s">
        <v>229</v>
      </c>
    </row>
  </sheetData>
  <mergeCells count="9">
    <mergeCell ref="B85:F85"/>
    <mergeCell ref="C87:F87"/>
    <mergeCell ref="C88:F88"/>
    <mergeCell ref="C89:F89"/>
    <mergeCell ref="B53:D56"/>
    <mergeCell ref="B59:D62"/>
    <mergeCell ref="B65:D69"/>
    <mergeCell ref="B72:D78"/>
    <mergeCell ref="B84:F8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895"/>
  <sheetViews>
    <sheetView zoomScaleNormal="100" workbookViewId="0"/>
  </sheetViews>
  <sheetFormatPr baseColWidth="10" defaultColWidth="8.83203125" defaultRowHeight="15" x14ac:dyDescent="0.2"/>
  <sheetData>
    <row r="1" spans="1:16" ht="15" customHeight="1" x14ac:dyDescent="0.2">
      <c r="A1" t="s">
        <v>245</v>
      </c>
      <c r="B1" t="s">
        <v>69</v>
      </c>
      <c r="C1" t="s">
        <v>246</v>
      </c>
      <c r="D1" t="s">
        <v>2</v>
      </c>
      <c r="E1" t="s">
        <v>35</v>
      </c>
      <c r="F1" t="s">
        <v>247</v>
      </c>
      <c r="G1" t="s">
        <v>248</v>
      </c>
      <c r="H1" t="s">
        <v>249</v>
      </c>
      <c r="I1" t="s">
        <v>250</v>
      </c>
      <c r="J1" t="s">
        <v>251</v>
      </c>
      <c r="K1" t="s">
        <v>252</v>
      </c>
      <c r="L1" t="s">
        <v>253</v>
      </c>
      <c r="M1" t="s">
        <v>254</v>
      </c>
      <c r="N1" t="s">
        <v>255</v>
      </c>
      <c r="O1" t="s">
        <v>256</v>
      </c>
      <c r="P1" t="s">
        <v>257</v>
      </c>
    </row>
    <row r="2" spans="1:16" ht="15" customHeight="1" x14ac:dyDescent="0.2">
      <c r="A2" t="s">
        <v>258</v>
      </c>
      <c r="B2" t="s">
        <v>259</v>
      </c>
      <c r="C2" t="s">
        <v>260</v>
      </c>
      <c r="D2" t="s">
        <v>9</v>
      </c>
      <c r="E2" t="s">
        <v>261</v>
      </c>
      <c r="F2" t="s">
        <v>262</v>
      </c>
      <c r="G2">
        <v>40000</v>
      </c>
      <c r="H2">
        <v>40000</v>
      </c>
      <c r="I2">
        <v>40517</v>
      </c>
      <c r="J2">
        <v>2</v>
      </c>
      <c r="K2">
        <v>2</v>
      </c>
      <c r="L2">
        <v>6</v>
      </c>
      <c r="M2" t="s">
        <v>263</v>
      </c>
      <c r="N2" t="s">
        <v>263</v>
      </c>
      <c r="O2" t="s">
        <v>264</v>
      </c>
    </row>
    <row r="3" spans="1:16" ht="15" customHeight="1" x14ac:dyDescent="0.2">
      <c r="A3" t="s">
        <v>265</v>
      </c>
      <c r="B3" t="s">
        <v>266</v>
      </c>
      <c r="C3" t="s">
        <v>267</v>
      </c>
      <c r="D3" t="s">
        <v>16</v>
      </c>
      <c r="E3" t="s">
        <v>268</v>
      </c>
      <c r="F3" t="s">
        <v>262</v>
      </c>
      <c r="G3">
        <v>100000</v>
      </c>
      <c r="H3">
        <v>100000</v>
      </c>
      <c r="I3">
        <v>84510</v>
      </c>
      <c r="J3">
        <v>6</v>
      </c>
      <c r="K3">
        <v>6</v>
      </c>
      <c r="L3">
        <v>13</v>
      </c>
      <c r="M3" t="s">
        <v>269</v>
      </c>
      <c r="N3" t="s">
        <v>269</v>
      </c>
      <c r="O3" t="s">
        <v>270</v>
      </c>
    </row>
    <row r="4" spans="1:16" ht="15" customHeight="1" x14ac:dyDescent="0.2">
      <c r="A4" t="s">
        <v>271</v>
      </c>
      <c r="B4" t="s">
        <v>272</v>
      </c>
      <c r="C4" t="s">
        <v>273</v>
      </c>
      <c r="D4" t="s">
        <v>7</v>
      </c>
      <c r="E4" t="s">
        <v>274</v>
      </c>
      <c r="F4" t="s">
        <v>275</v>
      </c>
      <c r="G4">
        <v>65000</v>
      </c>
      <c r="H4">
        <v>65000</v>
      </c>
      <c r="I4">
        <v>27833</v>
      </c>
      <c r="J4">
        <v>5</v>
      </c>
      <c r="K4">
        <v>5</v>
      </c>
      <c r="L4">
        <v>13</v>
      </c>
      <c r="M4" t="s">
        <v>276</v>
      </c>
      <c r="N4" t="s">
        <v>276</v>
      </c>
      <c r="O4" t="s">
        <v>277</v>
      </c>
    </row>
    <row r="5" spans="1:16" ht="15" customHeight="1" x14ac:dyDescent="0.2">
      <c r="A5" t="s">
        <v>278</v>
      </c>
      <c r="B5" t="s">
        <v>279</v>
      </c>
      <c r="C5" t="s">
        <v>280</v>
      </c>
      <c r="D5" t="s">
        <v>13</v>
      </c>
      <c r="E5" t="s">
        <v>281</v>
      </c>
      <c r="F5" t="s">
        <v>282</v>
      </c>
      <c r="G5">
        <v>50000</v>
      </c>
      <c r="H5">
        <v>50000</v>
      </c>
      <c r="I5">
        <v>69180</v>
      </c>
      <c r="J5">
        <v>9</v>
      </c>
      <c r="K5">
        <v>9</v>
      </c>
      <c r="L5">
        <v>13</v>
      </c>
      <c r="M5" t="s">
        <v>283</v>
      </c>
      <c r="N5" t="s">
        <v>283</v>
      </c>
      <c r="O5" t="s">
        <v>284</v>
      </c>
    </row>
    <row r="6" spans="1:16" ht="15" customHeight="1" x14ac:dyDescent="0.2">
      <c r="A6" t="s">
        <v>285</v>
      </c>
      <c r="B6" t="s">
        <v>286</v>
      </c>
      <c r="C6" t="s">
        <v>287</v>
      </c>
      <c r="D6" t="s">
        <v>12</v>
      </c>
      <c r="E6" t="s">
        <v>261</v>
      </c>
      <c r="F6" t="s">
        <v>282</v>
      </c>
      <c r="G6">
        <v>60000</v>
      </c>
      <c r="H6">
        <v>60000</v>
      </c>
      <c r="I6">
        <v>57116</v>
      </c>
      <c r="J6">
        <v>3</v>
      </c>
      <c r="K6">
        <v>3</v>
      </c>
      <c r="L6">
        <v>27</v>
      </c>
      <c r="M6" t="s">
        <v>288</v>
      </c>
      <c r="N6" t="s">
        <v>288</v>
      </c>
      <c r="O6" t="s">
        <v>289</v>
      </c>
    </row>
    <row r="7" spans="1:16" ht="15" customHeight="1" x14ac:dyDescent="0.2">
      <c r="A7" t="s">
        <v>290</v>
      </c>
      <c r="B7" t="s">
        <v>291</v>
      </c>
      <c r="C7" t="s">
        <v>292</v>
      </c>
      <c r="D7" t="s">
        <v>7</v>
      </c>
      <c r="E7" t="s">
        <v>261</v>
      </c>
      <c r="F7" t="s">
        <v>282</v>
      </c>
      <c r="G7">
        <v>125000</v>
      </c>
      <c r="H7">
        <v>125000</v>
      </c>
      <c r="I7">
        <v>85270</v>
      </c>
      <c r="J7">
        <v>5</v>
      </c>
      <c r="K7">
        <v>5</v>
      </c>
      <c r="L7">
        <v>26</v>
      </c>
      <c r="M7" t="s">
        <v>293</v>
      </c>
      <c r="N7" t="s">
        <v>293</v>
      </c>
      <c r="O7" t="s">
        <v>294</v>
      </c>
    </row>
    <row r="8" spans="1:16" ht="41.25" customHeight="1" x14ac:dyDescent="0.2">
      <c r="A8" t="s">
        <v>295</v>
      </c>
      <c r="B8" t="s">
        <v>296</v>
      </c>
      <c r="C8" t="s">
        <v>27</v>
      </c>
      <c r="D8" s="1" t="s">
        <v>297</v>
      </c>
      <c r="E8" s="1" t="s">
        <v>298</v>
      </c>
      <c r="F8" t="s">
        <v>299</v>
      </c>
      <c r="G8">
        <v>700000</v>
      </c>
      <c r="H8">
        <v>700000</v>
      </c>
      <c r="I8">
        <v>34432</v>
      </c>
      <c r="L8">
        <v>37</v>
      </c>
      <c r="M8" t="s">
        <v>300</v>
      </c>
      <c r="N8" t="s">
        <v>300</v>
      </c>
      <c r="O8" t="s">
        <v>301</v>
      </c>
    </row>
    <row r="9" spans="1:16" ht="27.75" customHeight="1" x14ac:dyDescent="0.2">
      <c r="A9" t="s">
        <v>302</v>
      </c>
      <c r="B9" t="s">
        <v>303</v>
      </c>
      <c r="C9" t="s">
        <v>304</v>
      </c>
      <c r="D9" t="s">
        <v>7</v>
      </c>
      <c r="E9" s="1" t="s">
        <v>298</v>
      </c>
      <c r="F9" t="s">
        <v>299</v>
      </c>
      <c r="G9">
        <v>225000</v>
      </c>
      <c r="H9">
        <v>225000</v>
      </c>
      <c r="I9">
        <v>25785</v>
      </c>
      <c r="L9">
        <v>11</v>
      </c>
      <c r="M9" t="s">
        <v>305</v>
      </c>
      <c r="N9" t="s">
        <v>305</v>
      </c>
      <c r="O9" t="s">
        <v>306</v>
      </c>
    </row>
    <row r="10" spans="1:16" ht="15" customHeight="1" x14ac:dyDescent="0.2">
      <c r="A10" t="s">
        <v>307</v>
      </c>
      <c r="B10" t="s">
        <v>308</v>
      </c>
      <c r="C10" t="s">
        <v>309</v>
      </c>
      <c r="D10" t="s">
        <v>7</v>
      </c>
      <c r="E10" t="s">
        <v>310</v>
      </c>
      <c r="F10" t="s">
        <v>311</v>
      </c>
      <c r="G10">
        <v>23706</v>
      </c>
      <c r="H10">
        <v>23706</v>
      </c>
      <c r="I10">
        <v>29923</v>
      </c>
      <c r="L10">
        <v>11</v>
      </c>
      <c r="M10" t="s">
        <v>312</v>
      </c>
      <c r="N10" t="s">
        <v>312</v>
      </c>
      <c r="O10" t="s">
        <v>313</v>
      </c>
    </row>
    <row r="11" spans="1:16" ht="15" customHeight="1" x14ac:dyDescent="0.2">
      <c r="A11" t="s">
        <v>314</v>
      </c>
      <c r="B11" t="s">
        <v>315</v>
      </c>
      <c r="C11" t="s">
        <v>316</v>
      </c>
      <c r="D11" t="s">
        <v>11</v>
      </c>
      <c r="E11" t="s">
        <v>97</v>
      </c>
      <c r="F11" t="s">
        <v>317</v>
      </c>
      <c r="G11">
        <v>187200</v>
      </c>
      <c r="H11">
        <v>187200</v>
      </c>
      <c r="I11">
        <v>900</v>
      </c>
      <c r="L11">
        <v>11</v>
      </c>
      <c r="M11" t="s">
        <v>318</v>
      </c>
      <c r="N11" t="s">
        <v>318</v>
      </c>
      <c r="O11" t="s">
        <v>319</v>
      </c>
    </row>
    <row r="12" spans="1:16" ht="15" customHeight="1" x14ac:dyDescent="0.2">
      <c r="A12" t="s">
        <v>320</v>
      </c>
      <c r="B12" t="s">
        <v>321</v>
      </c>
      <c r="C12" t="s">
        <v>322</v>
      </c>
      <c r="D12" t="s">
        <v>10</v>
      </c>
      <c r="E12" t="s">
        <v>80</v>
      </c>
      <c r="F12" t="s">
        <v>323</v>
      </c>
      <c r="G12">
        <v>490000</v>
      </c>
      <c r="H12">
        <v>490000</v>
      </c>
      <c r="I12">
        <v>81988</v>
      </c>
      <c r="L12">
        <v>41</v>
      </c>
      <c r="M12" t="s">
        <v>324</v>
      </c>
      <c r="N12" t="s">
        <v>324</v>
      </c>
      <c r="O12" t="s">
        <v>325</v>
      </c>
    </row>
    <row r="13" spans="1:16" ht="15" customHeight="1" x14ac:dyDescent="0.2">
      <c r="A13" t="s">
        <v>326</v>
      </c>
      <c r="B13" t="s">
        <v>327</v>
      </c>
      <c r="C13" t="s">
        <v>328</v>
      </c>
      <c r="D13" t="s">
        <v>10</v>
      </c>
      <c r="E13" t="s">
        <v>80</v>
      </c>
      <c r="F13" t="s">
        <v>329</v>
      </c>
      <c r="G13">
        <v>368000</v>
      </c>
      <c r="H13">
        <v>368000</v>
      </c>
      <c r="I13">
        <v>64853</v>
      </c>
      <c r="L13">
        <v>31</v>
      </c>
      <c r="M13" t="s">
        <v>330</v>
      </c>
      <c r="N13" t="s">
        <v>330</v>
      </c>
      <c r="O13" t="s">
        <v>331</v>
      </c>
    </row>
    <row r="14" spans="1:16" ht="15" customHeight="1" x14ac:dyDescent="0.2">
      <c r="A14" t="s">
        <v>332</v>
      </c>
      <c r="B14" t="s">
        <v>333</v>
      </c>
      <c r="C14" t="s">
        <v>334</v>
      </c>
      <c r="D14" t="s">
        <v>10</v>
      </c>
      <c r="E14" t="s">
        <v>80</v>
      </c>
      <c r="F14" t="s">
        <v>335</v>
      </c>
      <c r="G14">
        <v>166000</v>
      </c>
      <c r="H14">
        <v>166000</v>
      </c>
      <c r="I14">
        <v>18791</v>
      </c>
      <c r="L14">
        <v>19</v>
      </c>
      <c r="M14" t="s">
        <v>336</v>
      </c>
      <c r="N14" t="s">
        <v>336</v>
      </c>
      <c r="O14" t="s">
        <v>337</v>
      </c>
    </row>
    <row r="15" spans="1:16" ht="27.75" customHeight="1" x14ac:dyDescent="0.2">
      <c r="A15" t="s">
        <v>338</v>
      </c>
      <c r="B15" t="s">
        <v>339</v>
      </c>
      <c r="C15" t="s">
        <v>340</v>
      </c>
      <c r="D15" t="s">
        <v>10</v>
      </c>
      <c r="E15" s="1" t="s">
        <v>341</v>
      </c>
      <c r="F15" t="s">
        <v>342</v>
      </c>
      <c r="G15">
        <v>142000</v>
      </c>
      <c r="H15">
        <v>142000</v>
      </c>
      <c r="I15">
        <v>0</v>
      </c>
      <c r="L15">
        <v>0</v>
      </c>
      <c r="M15" t="s">
        <v>343</v>
      </c>
      <c r="N15" t="s">
        <v>343</v>
      </c>
      <c r="O15" t="s">
        <v>344</v>
      </c>
    </row>
    <row r="16" spans="1:16" ht="27.75" customHeight="1" x14ac:dyDescent="0.2">
      <c r="A16" t="s">
        <v>345</v>
      </c>
      <c r="B16" t="s">
        <v>346</v>
      </c>
      <c r="C16" t="s">
        <v>347</v>
      </c>
      <c r="D16" t="s">
        <v>11</v>
      </c>
      <c r="E16" s="1" t="s">
        <v>341</v>
      </c>
      <c r="F16" t="s">
        <v>348</v>
      </c>
      <c r="G16">
        <v>298000</v>
      </c>
      <c r="H16">
        <v>298000</v>
      </c>
      <c r="I16">
        <v>0</v>
      </c>
      <c r="L16">
        <v>3</v>
      </c>
      <c r="M16" t="s">
        <v>349</v>
      </c>
      <c r="N16" t="s">
        <v>349</v>
      </c>
      <c r="O16" t="s">
        <v>350</v>
      </c>
    </row>
    <row r="17" spans="1:15" ht="15" customHeight="1" x14ac:dyDescent="0.2">
      <c r="A17" t="s">
        <v>351</v>
      </c>
      <c r="B17" t="s">
        <v>352</v>
      </c>
      <c r="C17" t="s">
        <v>353</v>
      </c>
      <c r="D17" t="s">
        <v>15</v>
      </c>
      <c r="E17" t="s">
        <v>261</v>
      </c>
      <c r="F17" t="s">
        <v>354</v>
      </c>
      <c r="G17">
        <v>131156</v>
      </c>
      <c r="H17">
        <v>131156</v>
      </c>
      <c r="I17">
        <v>315731</v>
      </c>
      <c r="L17">
        <v>159</v>
      </c>
      <c r="M17" t="s">
        <v>355</v>
      </c>
      <c r="N17" t="s">
        <v>355</v>
      </c>
      <c r="O17" t="s">
        <v>356</v>
      </c>
    </row>
    <row r="18" spans="1:15" ht="27.75" customHeight="1" x14ac:dyDescent="0.2">
      <c r="A18" t="s">
        <v>357</v>
      </c>
      <c r="B18" t="s">
        <v>358</v>
      </c>
      <c r="C18" t="s">
        <v>359</v>
      </c>
      <c r="D18" t="s">
        <v>12</v>
      </c>
      <c r="E18" s="1" t="s">
        <v>298</v>
      </c>
      <c r="F18" t="s">
        <v>360</v>
      </c>
      <c r="G18">
        <v>11782</v>
      </c>
      <c r="H18">
        <v>11782</v>
      </c>
      <c r="I18">
        <v>17909</v>
      </c>
      <c r="L18">
        <v>19</v>
      </c>
      <c r="M18" t="s">
        <v>361</v>
      </c>
      <c r="N18" t="s">
        <v>361</v>
      </c>
      <c r="O18" t="s">
        <v>362</v>
      </c>
    </row>
    <row r="19" spans="1:15" ht="15" customHeight="1" x14ac:dyDescent="0.2">
      <c r="A19" t="s">
        <v>363</v>
      </c>
      <c r="B19" t="s">
        <v>79</v>
      </c>
      <c r="C19" t="s">
        <v>78</v>
      </c>
      <c r="D19" t="s">
        <v>8</v>
      </c>
      <c r="E19" t="s">
        <v>80</v>
      </c>
      <c r="F19" t="s">
        <v>360</v>
      </c>
      <c r="G19">
        <v>51452</v>
      </c>
      <c r="H19">
        <v>51452</v>
      </c>
      <c r="I19">
        <v>62962</v>
      </c>
      <c r="L19">
        <v>37</v>
      </c>
      <c r="M19" t="s">
        <v>364</v>
      </c>
      <c r="N19" t="s">
        <v>364</v>
      </c>
      <c r="O19" t="s">
        <v>365</v>
      </c>
    </row>
    <row r="20" spans="1:15" ht="15" customHeight="1" x14ac:dyDescent="0.2">
      <c r="A20" t="s">
        <v>366</v>
      </c>
      <c r="B20" t="s">
        <v>367</v>
      </c>
      <c r="C20" t="s">
        <v>368</v>
      </c>
      <c r="D20" t="s">
        <v>8</v>
      </c>
      <c r="E20" t="s">
        <v>86</v>
      </c>
      <c r="F20" t="s">
        <v>360</v>
      </c>
      <c r="G20">
        <v>26476</v>
      </c>
      <c r="H20">
        <v>26476</v>
      </c>
      <c r="I20">
        <v>127856</v>
      </c>
      <c r="L20">
        <v>75</v>
      </c>
      <c r="M20" t="s">
        <v>364</v>
      </c>
      <c r="N20" t="s">
        <v>364</v>
      </c>
      <c r="O20" t="s">
        <v>369</v>
      </c>
    </row>
    <row r="21" spans="1:15" ht="27.75" customHeight="1" x14ac:dyDescent="0.2">
      <c r="A21" t="s">
        <v>370</v>
      </c>
      <c r="B21" t="s">
        <v>371</v>
      </c>
      <c r="C21" t="s">
        <v>372</v>
      </c>
      <c r="D21" s="1" t="s">
        <v>373</v>
      </c>
      <c r="E21" t="s">
        <v>80</v>
      </c>
      <c r="F21" t="s">
        <v>360</v>
      </c>
      <c r="G21">
        <v>3823</v>
      </c>
      <c r="H21">
        <v>3823</v>
      </c>
      <c r="I21">
        <v>15601</v>
      </c>
      <c r="L21">
        <v>6</v>
      </c>
      <c r="M21" t="s">
        <v>263</v>
      </c>
      <c r="N21" t="s">
        <v>263</v>
      </c>
      <c r="O21" t="s">
        <v>374</v>
      </c>
    </row>
    <row r="22" spans="1:15" ht="27.75" customHeight="1" x14ac:dyDescent="0.2">
      <c r="A22" t="s">
        <v>375</v>
      </c>
      <c r="B22" t="s">
        <v>376</v>
      </c>
      <c r="C22" t="s">
        <v>377</v>
      </c>
      <c r="D22" t="s">
        <v>378</v>
      </c>
      <c r="E22" s="1" t="s">
        <v>298</v>
      </c>
      <c r="F22" t="s">
        <v>360</v>
      </c>
      <c r="G22">
        <v>2519</v>
      </c>
      <c r="H22">
        <v>2519</v>
      </c>
      <c r="I22">
        <v>5572</v>
      </c>
      <c r="L22">
        <v>4</v>
      </c>
      <c r="M22" t="s">
        <v>379</v>
      </c>
      <c r="N22" t="s">
        <v>379</v>
      </c>
      <c r="O22" t="s">
        <v>380</v>
      </c>
    </row>
    <row r="23" spans="1:15" ht="15" customHeight="1" x14ac:dyDescent="0.2">
      <c r="A23" t="s">
        <v>381</v>
      </c>
      <c r="B23" t="s">
        <v>382</v>
      </c>
      <c r="C23" t="s">
        <v>383</v>
      </c>
      <c r="D23" t="s">
        <v>11</v>
      </c>
      <c r="E23" t="s">
        <v>80</v>
      </c>
      <c r="F23" t="s">
        <v>384</v>
      </c>
      <c r="G23">
        <v>24445</v>
      </c>
      <c r="H23">
        <v>24445</v>
      </c>
      <c r="I23">
        <v>34987</v>
      </c>
      <c r="L23">
        <v>17</v>
      </c>
      <c r="M23" t="s">
        <v>385</v>
      </c>
      <c r="N23" t="s">
        <v>385</v>
      </c>
      <c r="O23" t="s">
        <v>386</v>
      </c>
    </row>
    <row r="24" spans="1:15" ht="15" customHeight="1" x14ac:dyDescent="0.2">
      <c r="A24" t="s">
        <v>387</v>
      </c>
      <c r="B24" t="s">
        <v>388</v>
      </c>
      <c r="C24" t="s">
        <v>389</v>
      </c>
      <c r="D24" t="s">
        <v>8</v>
      </c>
      <c r="E24" t="s">
        <v>274</v>
      </c>
      <c r="F24" t="s">
        <v>390</v>
      </c>
      <c r="G24">
        <v>52810</v>
      </c>
      <c r="H24">
        <v>52810</v>
      </c>
      <c r="I24">
        <v>34301</v>
      </c>
      <c r="L24">
        <v>79</v>
      </c>
      <c r="M24" t="s">
        <v>364</v>
      </c>
      <c r="N24" t="s">
        <v>364</v>
      </c>
      <c r="O24" t="s">
        <v>391</v>
      </c>
    </row>
    <row r="25" spans="1:15" ht="27.75" customHeight="1" x14ac:dyDescent="0.2">
      <c r="A25" t="s">
        <v>392</v>
      </c>
      <c r="B25" t="s">
        <v>393</v>
      </c>
      <c r="C25" t="s">
        <v>394</v>
      </c>
      <c r="D25" t="s">
        <v>26</v>
      </c>
      <c r="E25" s="1" t="s">
        <v>298</v>
      </c>
      <c r="F25" t="s">
        <v>395</v>
      </c>
      <c r="G25">
        <v>40701</v>
      </c>
      <c r="H25">
        <v>40701</v>
      </c>
      <c r="I25">
        <v>43581</v>
      </c>
      <c r="L25">
        <v>21</v>
      </c>
      <c r="M25" t="s">
        <v>396</v>
      </c>
      <c r="N25" t="s">
        <v>396</v>
      </c>
      <c r="O25" t="s">
        <v>397</v>
      </c>
    </row>
    <row r="26" spans="1:15" ht="27.75" customHeight="1" x14ac:dyDescent="0.2">
      <c r="A26" t="s">
        <v>398</v>
      </c>
      <c r="B26" t="s">
        <v>399</v>
      </c>
      <c r="C26" t="s">
        <v>400</v>
      </c>
      <c r="D26" t="s">
        <v>235</v>
      </c>
      <c r="E26" s="1" t="s">
        <v>298</v>
      </c>
      <c r="F26" t="s">
        <v>401</v>
      </c>
      <c r="G26">
        <v>15429</v>
      </c>
      <c r="H26">
        <v>15429</v>
      </c>
      <c r="I26">
        <v>18547</v>
      </c>
      <c r="L26">
        <v>14</v>
      </c>
      <c r="M26" t="s">
        <v>402</v>
      </c>
      <c r="N26" t="s">
        <v>402</v>
      </c>
      <c r="O26" t="s">
        <v>403</v>
      </c>
    </row>
    <row r="27" spans="1:15" ht="27.75" customHeight="1" x14ac:dyDescent="0.2">
      <c r="A27" t="s">
        <v>404</v>
      </c>
      <c r="B27" t="s">
        <v>405</v>
      </c>
      <c r="C27" t="s">
        <v>406</v>
      </c>
      <c r="D27" t="s">
        <v>235</v>
      </c>
      <c r="E27" s="1" t="s">
        <v>407</v>
      </c>
      <c r="F27" t="s">
        <v>408</v>
      </c>
      <c r="G27">
        <v>16905</v>
      </c>
      <c r="H27">
        <v>16905</v>
      </c>
      <c r="I27">
        <v>28299</v>
      </c>
      <c r="L27">
        <v>12</v>
      </c>
      <c r="M27" t="s">
        <v>409</v>
      </c>
      <c r="N27" t="s">
        <v>409</v>
      </c>
      <c r="O27" t="s">
        <v>410</v>
      </c>
    </row>
    <row r="28" spans="1:15" ht="15" customHeight="1" x14ac:dyDescent="0.2">
      <c r="A28" t="s">
        <v>411</v>
      </c>
      <c r="B28" t="s">
        <v>412</v>
      </c>
      <c r="C28" t="s">
        <v>413</v>
      </c>
      <c r="D28" t="s">
        <v>13</v>
      </c>
      <c r="E28" t="s">
        <v>414</v>
      </c>
      <c r="F28" t="s">
        <v>415</v>
      </c>
      <c r="G28">
        <v>60934</v>
      </c>
      <c r="H28">
        <v>60934</v>
      </c>
      <c r="I28">
        <v>49860</v>
      </c>
      <c r="L28">
        <v>16</v>
      </c>
      <c r="M28" t="s">
        <v>364</v>
      </c>
      <c r="N28" t="s">
        <v>364</v>
      </c>
      <c r="O28" t="s">
        <v>416</v>
      </c>
    </row>
    <row r="29" spans="1:15" ht="15" customHeight="1" x14ac:dyDescent="0.2">
      <c r="A29" t="s">
        <v>417</v>
      </c>
      <c r="B29" t="s">
        <v>418</v>
      </c>
      <c r="C29" t="s">
        <v>419</v>
      </c>
      <c r="D29" t="s">
        <v>13</v>
      </c>
      <c r="E29" t="s">
        <v>414</v>
      </c>
      <c r="F29" t="s">
        <v>415</v>
      </c>
      <c r="G29">
        <v>54576</v>
      </c>
      <c r="H29">
        <v>54576</v>
      </c>
      <c r="I29">
        <v>51111</v>
      </c>
      <c r="L29">
        <v>16</v>
      </c>
      <c r="M29" t="s">
        <v>364</v>
      </c>
      <c r="N29" t="s">
        <v>364</v>
      </c>
      <c r="O29" t="s">
        <v>420</v>
      </c>
    </row>
    <row r="30" spans="1:15" ht="27.75" customHeight="1" x14ac:dyDescent="0.2">
      <c r="A30" t="s">
        <v>421</v>
      </c>
      <c r="B30" t="s">
        <v>422</v>
      </c>
      <c r="C30" t="s">
        <v>423</v>
      </c>
      <c r="D30" t="s">
        <v>15</v>
      </c>
      <c r="E30" s="1" t="s">
        <v>424</v>
      </c>
      <c r="F30" t="s">
        <v>415</v>
      </c>
      <c r="G30">
        <v>32004</v>
      </c>
      <c r="H30">
        <v>32004</v>
      </c>
      <c r="I30">
        <v>33137</v>
      </c>
      <c r="L30">
        <v>13</v>
      </c>
      <c r="M30" t="s">
        <v>364</v>
      </c>
      <c r="N30" t="s">
        <v>364</v>
      </c>
      <c r="O30" t="s">
        <v>425</v>
      </c>
    </row>
    <row r="31" spans="1:15" ht="27.75" customHeight="1" x14ac:dyDescent="0.2">
      <c r="A31" t="s">
        <v>426</v>
      </c>
      <c r="B31" t="s">
        <v>427</v>
      </c>
      <c r="C31" t="s">
        <v>428</v>
      </c>
      <c r="D31" t="s">
        <v>13</v>
      </c>
      <c r="E31" s="1" t="s">
        <v>424</v>
      </c>
      <c r="F31" t="s">
        <v>429</v>
      </c>
      <c r="G31">
        <v>50837</v>
      </c>
      <c r="H31">
        <v>50837</v>
      </c>
      <c r="I31">
        <v>30626</v>
      </c>
      <c r="L31">
        <v>32</v>
      </c>
      <c r="M31" t="s">
        <v>364</v>
      </c>
      <c r="N31" t="s">
        <v>364</v>
      </c>
      <c r="O31" t="s">
        <v>430</v>
      </c>
    </row>
    <row r="32" spans="1:15" ht="27.75" customHeight="1" x14ac:dyDescent="0.2">
      <c r="A32" t="s">
        <v>431</v>
      </c>
      <c r="B32" t="s">
        <v>432</v>
      </c>
      <c r="C32" t="s">
        <v>433</v>
      </c>
      <c r="D32" t="s">
        <v>15</v>
      </c>
      <c r="E32" s="1" t="s">
        <v>298</v>
      </c>
      <c r="F32" t="s">
        <v>429</v>
      </c>
      <c r="G32">
        <v>19135</v>
      </c>
      <c r="H32">
        <v>19135</v>
      </c>
      <c r="I32">
        <v>20834</v>
      </c>
      <c r="L32">
        <v>12</v>
      </c>
      <c r="M32" t="s">
        <v>434</v>
      </c>
      <c r="N32" t="s">
        <v>434</v>
      </c>
      <c r="O32" t="s">
        <v>435</v>
      </c>
    </row>
    <row r="33" spans="1:15" ht="27.75" customHeight="1" x14ac:dyDescent="0.2">
      <c r="A33" t="s">
        <v>436</v>
      </c>
      <c r="B33" t="s">
        <v>437</v>
      </c>
      <c r="C33" t="s">
        <v>438</v>
      </c>
      <c r="D33" t="s">
        <v>15</v>
      </c>
      <c r="E33" s="1" t="s">
        <v>424</v>
      </c>
      <c r="F33" t="s">
        <v>429</v>
      </c>
      <c r="G33">
        <v>49193</v>
      </c>
      <c r="H33">
        <v>49193</v>
      </c>
      <c r="I33">
        <v>35488</v>
      </c>
      <c r="L33">
        <v>17</v>
      </c>
      <c r="M33" t="s">
        <v>364</v>
      </c>
      <c r="N33" t="s">
        <v>364</v>
      </c>
      <c r="O33" t="s">
        <v>439</v>
      </c>
    </row>
    <row r="34" spans="1:15" ht="15" customHeight="1" x14ac:dyDescent="0.2">
      <c r="A34" t="s">
        <v>379</v>
      </c>
      <c r="B34" t="s">
        <v>440</v>
      </c>
      <c r="C34" t="s">
        <v>441</v>
      </c>
      <c r="D34" t="s">
        <v>11</v>
      </c>
      <c r="E34" t="s">
        <v>80</v>
      </c>
      <c r="F34" t="s">
        <v>442</v>
      </c>
      <c r="G34">
        <v>13695</v>
      </c>
      <c r="H34">
        <v>13695</v>
      </c>
      <c r="I34">
        <v>15389</v>
      </c>
      <c r="L34">
        <v>19</v>
      </c>
      <c r="M34" t="s">
        <v>443</v>
      </c>
      <c r="N34" t="s">
        <v>443</v>
      </c>
      <c r="O34" t="s">
        <v>444</v>
      </c>
    </row>
    <row r="35" spans="1:15" ht="27.75" customHeight="1" x14ac:dyDescent="0.2">
      <c r="A35" t="s">
        <v>445</v>
      </c>
      <c r="B35" t="s">
        <v>446</v>
      </c>
      <c r="C35" t="s">
        <v>447</v>
      </c>
      <c r="D35" t="s">
        <v>7</v>
      </c>
      <c r="E35" s="1" t="s">
        <v>73</v>
      </c>
      <c r="F35" t="s">
        <v>448</v>
      </c>
      <c r="G35">
        <v>29883</v>
      </c>
      <c r="H35">
        <v>29883</v>
      </c>
      <c r="I35">
        <v>30095</v>
      </c>
      <c r="L35">
        <v>18</v>
      </c>
      <c r="M35" t="s">
        <v>449</v>
      </c>
      <c r="N35" t="s">
        <v>449</v>
      </c>
      <c r="O35" t="s">
        <v>450</v>
      </c>
    </row>
    <row r="36" spans="1:15" ht="15" customHeight="1" x14ac:dyDescent="0.2">
      <c r="A36" t="s">
        <v>451</v>
      </c>
      <c r="B36" t="s">
        <v>452</v>
      </c>
      <c r="C36" t="s">
        <v>453</v>
      </c>
      <c r="D36" t="s">
        <v>10</v>
      </c>
      <c r="E36" t="s">
        <v>80</v>
      </c>
      <c r="F36" t="s">
        <v>454</v>
      </c>
      <c r="G36">
        <v>14742</v>
      </c>
      <c r="H36">
        <v>14742</v>
      </c>
      <c r="I36">
        <v>19834</v>
      </c>
      <c r="L36">
        <v>15</v>
      </c>
      <c r="M36" t="s">
        <v>364</v>
      </c>
      <c r="N36" t="s">
        <v>364</v>
      </c>
      <c r="O36" t="s">
        <v>455</v>
      </c>
    </row>
    <row r="37" spans="1:15" ht="15" customHeight="1" x14ac:dyDescent="0.2">
      <c r="A37" t="s">
        <v>456</v>
      </c>
      <c r="B37" t="s">
        <v>457</v>
      </c>
      <c r="C37" t="s">
        <v>458</v>
      </c>
      <c r="D37" t="s">
        <v>10</v>
      </c>
      <c r="E37" t="s">
        <v>459</v>
      </c>
      <c r="F37" t="s">
        <v>454</v>
      </c>
      <c r="G37">
        <v>13382</v>
      </c>
      <c r="H37">
        <v>13382</v>
      </c>
      <c r="I37">
        <v>27508</v>
      </c>
      <c r="L37">
        <v>25</v>
      </c>
      <c r="M37" t="s">
        <v>364</v>
      </c>
      <c r="N37" t="s">
        <v>364</v>
      </c>
      <c r="O37" t="s">
        <v>460</v>
      </c>
    </row>
    <row r="38" spans="1:15" ht="15" customHeight="1" x14ac:dyDescent="0.2">
      <c r="A38" t="s">
        <v>461</v>
      </c>
      <c r="B38" t="s">
        <v>462</v>
      </c>
      <c r="C38" t="s">
        <v>463</v>
      </c>
      <c r="D38" t="s">
        <v>10</v>
      </c>
      <c r="E38" t="s">
        <v>80</v>
      </c>
      <c r="F38" t="s">
        <v>464</v>
      </c>
      <c r="G38">
        <v>1080</v>
      </c>
      <c r="H38">
        <v>1080</v>
      </c>
      <c r="I38">
        <v>1762</v>
      </c>
      <c r="L38">
        <v>5</v>
      </c>
      <c r="M38" t="s">
        <v>465</v>
      </c>
      <c r="N38" t="s">
        <v>465</v>
      </c>
      <c r="O38" t="s">
        <v>466</v>
      </c>
    </row>
    <row r="39" spans="1:15" ht="27.75" customHeight="1" x14ac:dyDescent="0.2">
      <c r="A39" t="s">
        <v>467</v>
      </c>
      <c r="B39" t="s">
        <v>468</v>
      </c>
      <c r="C39" t="s">
        <v>469</v>
      </c>
      <c r="D39" t="s">
        <v>11</v>
      </c>
      <c r="E39" s="1" t="s">
        <v>73</v>
      </c>
      <c r="F39" t="s">
        <v>470</v>
      </c>
      <c r="G39">
        <v>6782</v>
      </c>
      <c r="H39">
        <v>6782</v>
      </c>
      <c r="I39">
        <v>11116</v>
      </c>
      <c r="L39">
        <v>20</v>
      </c>
      <c r="M39" t="s">
        <v>361</v>
      </c>
      <c r="N39" t="s">
        <v>361</v>
      </c>
      <c r="O39" t="s">
        <v>471</v>
      </c>
    </row>
    <row r="40" spans="1:15" ht="27.75" customHeight="1" x14ac:dyDescent="0.2">
      <c r="A40" t="s">
        <v>472</v>
      </c>
      <c r="B40" t="s">
        <v>473</v>
      </c>
      <c r="C40" t="s">
        <v>474</v>
      </c>
      <c r="D40" t="s">
        <v>28</v>
      </c>
      <c r="E40" s="1" t="s">
        <v>475</v>
      </c>
      <c r="F40" t="s">
        <v>476</v>
      </c>
      <c r="G40">
        <v>9588</v>
      </c>
      <c r="H40">
        <v>9588</v>
      </c>
      <c r="I40">
        <v>12085</v>
      </c>
      <c r="L40">
        <v>8</v>
      </c>
      <c r="M40" t="s">
        <v>361</v>
      </c>
      <c r="N40" t="s">
        <v>361</v>
      </c>
      <c r="O40" t="s">
        <v>477</v>
      </c>
    </row>
    <row r="41" spans="1:15" ht="15" customHeight="1" x14ac:dyDescent="0.2">
      <c r="A41" t="s">
        <v>478</v>
      </c>
      <c r="B41" t="s">
        <v>479</v>
      </c>
      <c r="C41" t="s">
        <v>480</v>
      </c>
      <c r="D41" t="s">
        <v>10</v>
      </c>
      <c r="E41" t="s">
        <v>80</v>
      </c>
      <c r="F41" t="s">
        <v>481</v>
      </c>
      <c r="G41">
        <v>16714</v>
      </c>
      <c r="H41">
        <v>16714</v>
      </c>
      <c r="I41">
        <v>15813</v>
      </c>
      <c r="L41">
        <v>19</v>
      </c>
      <c r="M41" t="s">
        <v>482</v>
      </c>
      <c r="N41" t="s">
        <v>482</v>
      </c>
      <c r="O41" t="s">
        <v>483</v>
      </c>
    </row>
    <row r="42" spans="1:15" ht="15" customHeight="1" x14ac:dyDescent="0.2">
      <c r="A42" t="s">
        <v>350</v>
      </c>
      <c r="B42" t="s">
        <v>484</v>
      </c>
      <c r="C42" t="s">
        <v>485</v>
      </c>
      <c r="D42" t="s">
        <v>10</v>
      </c>
      <c r="E42" t="s">
        <v>486</v>
      </c>
      <c r="F42" t="s">
        <v>487</v>
      </c>
      <c r="G42">
        <v>28021</v>
      </c>
      <c r="H42">
        <v>28021</v>
      </c>
      <c r="I42">
        <v>65181</v>
      </c>
      <c r="L42">
        <v>68</v>
      </c>
      <c r="M42" t="s">
        <v>364</v>
      </c>
      <c r="N42" t="s">
        <v>364</v>
      </c>
      <c r="O42" t="s">
        <v>488</v>
      </c>
    </row>
    <row r="43" spans="1:15" ht="15" customHeight="1" x14ac:dyDescent="0.2">
      <c r="A43" t="s">
        <v>489</v>
      </c>
      <c r="B43" t="s">
        <v>490</v>
      </c>
      <c r="C43" t="s">
        <v>491</v>
      </c>
      <c r="D43" t="s">
        <v>10</v>
      </c>
      <c r="E43" t="s">
        <v>80</v>
      </c>
      <c r="F43" t="s">
        <v>492</v>
      </c>
      <c r="G43">
        <v>12650</v>
      </c>
      <c r="H43">
        <v>12650</v>
      </c>
      <c r="I43">
        <v>47846</v>
      </c>
      <c r="L43">
        <v>29</v>
      </c>
      <c r="M43" t="s">
        <v>493</v>
      </c>
      <c r="N43" t="s">
        <v>493</v>
      </c>
      <c r="O43" t="s">
        <v>494</v>
      </c>
    </row>
    <row r="44" spans="1:15" ht="15" customHeight="1" x14ac:dyDescent="0.2">
      <c r="A44" t="s">
        <v>495</v>
      </c>
      <c r="B44" t="s">
        <v>496</v>
      </c>
      <c r="C44" t="s">
        <v>497</v>
      </c>
      <c r="D44" t="s">
        <v>10</v>
      </c>
      <c r="E44" t="s">
        <v>80</v>
      </c>
      <c r="F44" t="s">
        <v>492</v>
      </c>
      <c r="G44">
        <v>15191</v>
      </c>
      <c r="H44">
        <v>15191</v>
      </c>
      <c r="I44">
        <v>31943</v>
      </c>
      <c r="L44">
        <v>31</v>
      </c>
      <c r="M44" t="s">
        <v>498</v>
      </c>
      <c r="N44" t="s">
        <v>498</v>
      </c>
      <c r="O44" t="s">
        <v>499</v>
      </c>
    </row>
    <row r="45" spans="1:15" ht="15" customHeight="1" x14ac:dyDescent="0.2">
      <c r="A45" t="s">
        <v>500</v>
      </c>
      <c r="B45" t="s">
        <v>501</v>
      </c>
      <c r="C45" t="s">
        <v>502</v>
      </c>
      <c r="D45" t="s">
        <v>11</v>
      </c>
      <c r="E45" t="s">
        <v>486</v>
      </c>
      <c r="F45" t="s">
        <v>503</v>
      </c>
      <c r="G45">
        <v>5905</v>
      </c>
      <c r="H45">
        <v>5905</v>
      </c>
      <c r="I45">
        <v>7258</v>
      </c>
      <c r="L45">
        <v>16</v>
      </c>
      <c r="M45" t="s">
        <v>361</v>
      </c>
      <c r="N45" t="s">
        <v>361</v>
      </c>
      <c r="O45" t="s">
        <v>504</v>
      </c>
    </row>
    <row r="46" spans="1:15" ht="27.75" customHeight="1" x14ac:dyDescent="0.2">
      <c r="A46" t="s">
        <v>505</v>
      </c>
      <c r="B46" t="s">
        <v>506</v>
      </c>
      <c r="C46" t="s">
        <v>507</v>
      </c>
      <c r="D46" t="s">
        <v>12</v>
      </c>
      <c r="E46" s="1" t="s">
        <v>73</v>
      </c>
      <c r="F46" t="s">
        <v>508</v>
      </c>
      <c r="G46">
        <v>11771</v>
      </c>
      <c r="H46">
        <v>11771</v>
      </c>
      <c r="I46">
        <v>11878</v>
      </c>
      <c r="L46">
        <v>15</v>
      </c>
      <c r="M46" t="s">
        <v>361</v>
      </c>
      <c r="N46" t="s">
        <v>361</v>
      </c>
      <c r="O46" t="s">
        <v>509</v>
      </c>
    </row>
    <row r="47" spans="1:15" ht="15" customHeight="1" x14ac:dyDescent="0.2">
      <c r="A47" t="s">
        <v>510</v>
      </c>
      <c r="B47" t="s">
        <v>511</v>
      </c>
      <c r="C47" t="s">
        <v>512</v>
      </c>
      <c r="D47" t="s">
        <v>8</v>
      </c>
      <c r="E47" t="s">
        <v>86</v>
      </c>
      <c r="F47" t="s">
        <v>513</v>
      </c>
      <c r="G47">
        <v>19856</v>
      </c>
      <c r="H47">
        <v>19856</v>
      </c>
      <c r="I47">
        <v>26027</v>
      </c>
      <c r="L47">
        <v>33</v>
      </c>
      <c r="M47" t="s">
        <v>364</v>
      </c>
      <c r="N47" t="s">
        <v>364</v>
      </c>
      <c r="O47" t="s">
        <v>514</v>
      </c>
    </row>
    <row r="48" spans="1:15" ht="15" customHeight="1" x14ac:dyDescent="0.2">
      <c r="A48" t="s">
        <v>515</v>
      </c>
      <c r="B48" t="s">
        <v>516</v>
      </c>
      <c r="C48" t="s">
        <v>517</v>
      </c>
      <c r="D48" t="s">
        <v>12</v>
      </c>
      <c r="E48" t="s">
        <v>518</v>
      </c>
      <c r="F48" t="s">
        <v>519</v>
      </c>
      <c r="G48">
        <v>8902</v>
      </c>
      <c r="H48">
        <v>8902</v>
      </c>
      <c r="I48">
        <v>38677</v>
      </c>
      <c r="L48">
        <v>44</v>
      </c>
      <c r="M48" t="s">
        <v>361</v>
      </c>
      <c r="N48" t="s">
        <v>361</v>
      </c>
      <c r="O48" t="s">
        <v>520</v>
      </c>
    </row>
    <row r="49" spans="1:15" ht="15" customHeight="1" x14ac:dyDescent="0.2">
      <c r="A49" t="s">
        <v>521</v>
      </c>
      <c r="B49" t="s">
        <v>522</v>
      </c>
      <c r="C49" t="s">
        <v>523</v>
      </c>
      <c r="D49" t="s">
        <v>9</v>
      </c>
      <c r="E49" t="s">
        <v>524</v>
      </c>
      <c r="F49" t="s">
        <v>525</v>
      </c>
      <c r="G49">
        <v>1061</v>
      </c>
      <c r="H49">
        <v>1061</v>
      </c>
      <c r="I49">
        <v>1902</v>
      </c>
      <c r="L49">
        <v>5</v>
      </c>
      <c r="M49" t="s">
        <v>364</v>
      </c>
      <c r="N49" t="s">
        <v>364</v>
      </c>
      <c r="O49" t="s">
        <v>526</v>
      </c>
    </row>
    <row r="50" spans="1:15" ht="27.75" customHeight="1" x14ac:dyDescent="0.2">
      <c r="A50" t="s">
        <v>527</v>
      </c>
      <c r="B50" t="s">
        <v>528</v>
      </c>
      <c r="C50" t="s">
        <v>529</v>
      </c>
      <c r="D50" t="s">
        <v>12</v>
      </c>
      <c r="E50" s="1" t="s">
        <v>73</v>
      </c>
      <c r="F50" t="s">
        <v>530</v>
      </c>
      <c r="G50">
        <v>10300</v>
      </c>
      <c r="H50">
        <v>10300</v>
      </c>
      <c r="I50">
        <v>16994</v>
      </c>
      <c r="L50">
        <v>33</v>
      </c>
      <c r="M50" t="s">
        <v>361</v>
      </c>
      <c r="N50" t="s">
        <v>361</v>
      </c>
      <c r="O50" t="s">
        <v>531</v>
      </c>
    </row>
    <row r="51" spans="1:15" ht="41.25" customHeight="1" x14ac:dyDescent="0.2">
      <c r="A51" t="s">
        <v>532</v>
      </c>
      <c r="B51" t="s">
        <v>533</v>
      </c>
      <c r="C51" t="s">
        <v>534</v>
      </c>
      <c r="D51" t="s">
        <v>10</v>
      </c>
      <c r="E51" t="s">
        <v>80</v>
      </c>
      <c r="F51" s="1" t="s">
        <v>535</v>
      </c>
      <c r="G51">
        <v>13050</v>
      </c>
      <c r="H51">
        <v>10114</v>
      </c>
      <c r="I51">
        <v>30618</v>
      </c>
      <c r="L51">
        <v>29</v>
      </c>
      <c r="M51" t="s">
        <v>364</v>
      </c>
      <c r="N51" t="s">
        <v>536</v>
      </c>
      <c r="O51" t="s">
        <v>537</v>
      </c>
    </row>
    <row r="52" spans="1:15" ht="15" customHeight="1" x14ac:dyDescent="0.2">
      <c r="A52" t="s">
        <v>538</v>
      </c>
      <c r="B52" t="s">
        <v>539</v>
      </c>
      <c r="C52" t="s">
        <v>540</v>
      </c>
      <c r="D52" t="s">
        <v>8</v>
      </c>
      <c r="E52" t="s">
        <v>541</v>
      </c>
      <c r="F52" t="s">
        <v>542</v>
      </c>
      <c r="G52">
        <v>43658</v>
      </c>
      <c r="H52">
        <v>43658</v>
      </c>
      <c r="I52">
        <v>44900</v>
      </c>
      <c r="L52">
        <v>35</v>
      </c>
      <c r="M52" t="s">
        <v>364</v>
      </c>
      <c r="N52" t="s">
        <v>364</v>
      </c>
      <c r="O52" t="s">
        <v>543</v>
      </c>
    </row>
    <row r="53" spans="1:15" ht="27.75" customHeight="1" x14ac:dyDescent="0.2">
      <c r="A53" t="s">
        <v>544</v>
      </c>
      <c r="B53" t="s">
        <v>545</v>
      </c>
      <c r="C53" t="s">
        <v>546</v>
      </c>
      <c r="D53" t="s">
        <v>28</v>
      </c>
      <c r="E53" s="1" t="s">
        <v>298</v>
      </c>
      <c r="F53" t="s">
        <v>547</v>
      </c>
      <c r="G53">
        <v>7592</v>
      </c>
      <c r="H53">
        <v>7592</v>
      </c>
      <c r="I53">
        <v>8597</v>
      </c>
      <c r="L53">
        <v>8</v>
      </c>
      <c r="M53" t="s">
        <v>548</v>
      </c>
      <c r="N53" t="s">
        <v>548</v>
      </c>
      <c r="O53" t="s">
        <v>549</v>
      </c>
    </row>
    <row r="54" spans="1:15" ht="15" customHeight="1" x14ac:dyDescent="0.2">
      <c r="A54" t="s">
        <v>550</v>
      </c>
      <c r="B54" t="s">
        <v>551</v>
      </c>
      <c r="C54" t="s">
        <v>552</v>
      </c>
      <c r="D54" t="s">
        <v>12</v>
      </c>
      <c r="E54" t="s">
        <v>518</v>
      </c>
      <c r="F54" t="s">
        <v>553</v>
      </c>
      <c r="G54">
        <v>14604</v>
      </c>
      <c r="H54">
        <v>14604</v>
      </c>
      <c r="I54">
        <v>41209</v>
      </c>
      <c r="L54">
        <v>30</v>
      </c>
      <c r="M54" t="s">
        <v>554</v>
      </c>
      <c r="N54" t="s">
        <v>554</v>
      </c>
      <c r="O54" t="s">
        <v>555</v>
      </c>
    </row>
    <row r="55" spans="1:15" ht="15" customHeight="1" x14ac:dyDescent="0.2">
      <c r="A55" t="s">
        <v>556</v>
      </c>
      <c r="B55" t="s">
        <v>557</v>
      </c>
      <c r="C55" t="s">
        <v>558</v>
      </c>
      <c r="D55" t="s">
        <v>12</v>
      </c>
      <c r="E55" t="s">
        <v>559</v>
      </c>
      <c r="F55" t="s">
        <v>560</v>
      </c>
      <c r="G55">
        <v>20624</v>
      </c>
      <c r="H55">
        <v>20624</v>
      </c>
      <c r="I55">
        <v>21662</v>
      </c>
      <c r="L55">
        <v>34</v>
      </c>
      <c r="M55" t="s">
        <v>561</v>
      </c>
      <c r="N55" t="s">
        <v>561</v>
      </c>
      <c r="O55" t="s">
        <v>562</v>
      </c>
    </row>
    <row r="56" spans="1:15" ht="15" customHeight="1" x14ac:dyDescent="0.2">
      <c r="A56" t="s">
        <v>563</v>
      </c>
      <c r="B56" t="s">
        <v>564</v>
      </c>
      <c r="C56" t="s">
        <v>565</v>
      </c>
      <c r="D56" t="s">
        <v>8</v>
      </c>
      <c r="E56" t="s">
        <v>559</v>
      </c>
      <c r="F56" t="s">
        <v>566</v>
      </c>
      <c r="G56">
        <v>38760</v>
      </c>
      <c r="H56">
        <v>38760</v>
      </c>
      <c r="I56">
        <v>39543</v>
      </c>
      <c r="L56">
        <v>34</v>
      </c>
      <c r="M56" t="s">
        <v>364</v>
      </c>
      <c r="N56" t="s">
        <v>364</v>
      </c>
      <c r="O56" t="s">
        <v>567</v>
      </c>
    </row>
    <row r="57" spans="1:15" ht="27.75" customHeight="1" x14ac:dyDescent="0.2">
      <c r="A57" t="s">
        <v>568</v>
      </c>
      <c r="B57" t="s">
        <v>569</v>
      </c>
      <c r="C57" t="s">
        <v>570</v>
      </c>
      <c r="D57" t="s">
        <v>7</v>
      </c>
      <c r="E57" s="1" t="s">
        <v>298</v>
      </c>
      <c r="F57" t="s">
        <v>566</v>
      </c>
      <c r="G57">
        <v>16026</v>
      </c>
      <c r="H57">
        <v>16026</v>
      </c>
      <c r="I57">
        <v>16382</v>
      </c>
      <c r="L57">
        <v>22</v>
      </c>
      <c r="M57" t="s">
        <v>571</v>
      </c>
      <c r="N57" t="s">
        <v>571</v>
      </c>
      <c r="O57" t="s">
        <v>572</v>
      </c>
    </row>
    <row r="58" spans="1:15" ht="27.75" customHeight="1" x14ac:dyDescent="0.2">
      <c r="A58" t="s">
        <v>573</v>
      </c>
      <c r="B58" t="s">
        <v>574</v>
      </c>
      <c r="C58" t="s">
        <v>575</v>
      </c>
      <c r="D58" t="s">
        <v>7</v>
      </c>
      <c r="E58" s="1" t="s">
        <v>576</v>
      </c>
      <c r="F58" t="s">
        <v>577</v>
      </c>
      <c r="G58">
        <v>10496</v>
      </c>
      <c r="H58">
        <v>10496</v>
      </c>
      <c r="I58">
        <v>5448</v>
      </c>
      <c r="L58">
        <v>15</v>
      </c>
      <c r="M58" t="s">
        <v>361</v>
      </c>
      <c r="N58" t="s">
        <v>361</v>
      </c>
      <c r="O58" t="s">
        <v>578</v>
      </c>
    </row>
    <row r="59" spans="1:15" ht="41.25" customHeight="1" x14ac:dyDescent="0.2">
      <c r="A59" t="s">
        <v>579</v>
      </c>
      <c r="B59" t="s">
        <v>580</v>
      </c>
      <c r="C59" s="1" t="s">
        <v>581</v>
      </c>
      <c r="D59" t="s">
        <v>13</v>
      </c>
      <c r="E59" t="s">
        <v>582</v>
      </c>
      <c r="F59" s="1" t="s">
        <v>583</v>
      </c>
      <c r="G59">
        <v>929842</v>
      </c>
      <c r="H59">
        <v>116230</v>
      </c>
      <c r="I59">
        <v>6754</v>
      </c>
      <c r="J59">
        <v>211</v>
      </c>
      <c r="K59">
        <v>40</v>
      </c>
      <c r="L59">
        <v>26</v>
      </c>
      <c r="M59" t="s">
        <v>584</v>
      </c>
      <c r="N59" t="s">
        <v>585</v>
      </c>
      <c r="O59" t="s">
        <v>586</v>
      </c>
    </row>
    <row r="60" spans="1:15" ht="41.25" customHeight="1" x14ac:dyDescent="0.2">
      <c r="A60" t="s">
        <v>587</v>
      </c>
      <c r="B60" t="s">
        <v>588</v>
      </c>
      <c r="C60" s="1" t="s">
        <v>589</v>
      </c>
      <c r="D60" t="s">
        <v>25</v>
      </c>
      <c r="E60" s="1" t="s">
        <v>590</v>
      </c>
      <c r="F60" s="1" t="s">
        <v>591</v>
      </c>
      <c r="G60">
        <v>95001</v>
      </c>
      <c r="H60">
        <v>30875</v>
      </c>
      <c r="I60">
        <v>4127</v>
      </c>
      <c r="J60">
        <v>21</v>
      </c>
      <c r="K60">
        <v>10</v>
      </c>
      <c r="L60">
        <v>3</v>
      </c>
      <c r="M60" t="s">
        <v>592</v>
      </c>
      <c r="N60" t="s">
        <v>593</v>
      </c>
      <c r="O60" t="s">
        <v>594</v>
      </c>
    </row>
    <row r="61" spans="1:15" ht="41.25" customHeight="1" x14ac:dyDescent="0.2">
      <c r="A61" t="s">
        <v>595</v>
      </c>
      <c r="B61" t="s">
        <v>596</v>
      </c>
      <c r="C61" s="1" t="s">
        <v>597</v>
      </c>
      <c r="D61" t="s">
        <v>25</v>
      </c>
      <c r="E61" s="1" t="s">
        <v>590</v>
      </c>
      <c r="F61" s="1" t="s">
        <v>598</v>
      </c>
      <c r="G61">
        <v>321001</v>
      </c>
      <c r="H61">
        <v>104325</v>
      </c>
      <c r="I61">
        <v>7337</v>
      </c>
      <c r="J61">
        <v>51</v>
      </c>
      <c r="K61">
        <v>25</v>
      </c>
      <c r="L61">
        <v>8</v>
      </c>
      <c r="M61" t="s">
        <v>599</v>
      </c>
      <c r="N61" t="s">
        <v>600</v>
      </c>
      <c r="O61" t="s">
        <v>601</v>
      </c>
    </row>
    <row r="62" spans="1:15" ht="27.75" customHeight="1" x14ac:dyDescent="0.2">
      <c r="A62" t="s">
        <v>602</v>
      </c>
      <c r="B62" t="s">
        <v>603</v>
      </c>
      <c r="C62" s="1" t="s">
        <v>604</v>
      </c>
      <c r="D62" t="s">
        <v>18</v>
      </c>
      <c r="E62" t="s">
        <v>582</v>
      </c>
      <c r="F62" t="s">
        <v>605</v>
      </c>
      <c r="G62">
        <v>14271</v>
      </c>
      <c r="H62">
        <v>6898</v>
      </c>
      <c r="I62">
        <v>5325</v>
      </c>
      <c r="J62">
        <v>12</v>
      </c>
      <c r="K62">
        <v>8</v>
      </c>
      <c r="L62">
        <v>16</v>
      </c>
      <c r="M62" t="s">
        <v>606</v>
      </c>
      <c r="N62" t="s">
        <v>607</v>
      </c>
      <c r="O62" t="s">
        <v>608</v>
      </c>
    </row>
    <row r="63" spans="1:15" ht="27.75" customHeight="1" x14ac:dyDescent="0.2">
      <c r="A63" t="s">
        <v>609</v>
      </c>
      <c r="B63" t="s">
        <v>610</v>
      </c>
      <c r="C63" t="s">
        <v>611</v>
      </c>
      <c r="D63" t="s">
        <v>18</v>
      </c>
      <c r="E63" s="1" t="s">
        <v>612</v>
      </c>
      <c r="F63" t="s">
        <v>613</v>
      </c>
      <c r="G63">
        <v>169787</v>
      </c>
      <c r="H63">
        <v>93383</v>
      </c>
      <c r="I63">
        <v>7373</v>
      </c>
      <c r="J63">
        <v>25</v>
      </c>
      <c r="K63">
        <v>18</v>
      </c>
      <c r="L63">
        <v>10</v>
      </c>
      <c r="M63" t="s">
        <v>614</v>
      </c>
      <c r="N63" t="s">
        <v>465</v>
      </c>
      <c r="O63" t="s">
        <v>615</v>
      </c>
    </row>
    <row r="64" spans="1:15" ht="27.75" customHeight="1" x14ac:dyDescent="0.2">
      <c r="A64" t="s">
        <v>616</v>
      </c>
      <c r="B64" t="s">
        <v>617</v>
      </c>
      <c r="C64" t="s">
        <v>618</v>
      </c>
      <c r="D64" t="s">
        <v>18</v>
      </c>
      <c r="E64" s="1" t="s">
        <v>298</v>
      </c>
      <c r="F64" t="s">
        <v>613</v>
      </c>
      <c r="G64">
        <v>37591</v>
      </c>
      <c r="H64">
        <v>20675</v>
      </c>
      <c r="I64">
        <v>5970</v>
      </c>
      <c r="J64">
        <v>46</v>
      </c>
      <c r="K64">
        <v>33</v>
      </c>
      <c r="L64">
        <v>27</v>
      </c>
      <c r="M64" t="s">
        <v>619</v>
      </c>
      <c r="N64" t="s">
        <v>620</v>
      </c>
      <c r="O64" t="s">
        <v>621</v>
      </c>
    </row>
    <row r="65" spans="1:15" ht="27.75" customHeight="1" x14ac:dyDescent="0.2">
      <c r="A65" t="s">
        <v>622</v>
      </c>
      <c r="B65" t="s">
        <v>623</v>
      </c>
      <c r="C65" t="s">
        <v>624</v>
      </c>
      <c r="D65" s="1" t="s">
        <v>625</v>
      </c>
      <c r="E65" t="s">
        <v>486</v>
      </c>
      <c r="F65" t="s">
        <v>626</v>
      </c>
      <c r="G65">
        <v>91000</v>
      </c>
      <c r="H65">
        <v>50050</v>
      </c>
      <c r="I65">
        <v>12219</v>
      </c>
      <c r="J65">
        <v>35</v>
      </c>
      <c r="K65">
        <v>25</v>
      </c>
      <c r="L65">
        <v>21</v>
      </c>
      <c r="M65" t="s">
        <v>627</v>
      </c>
      <c r="N65" t="s">
        <v>628</v>
      </c>
      <c r="O65" t="s">
        <v>629</v>
      </c>
    </row>
    <row r="66" spans="1:15" ht="15" customHeight="1" x14ac:dyDescent="0.2">
      <c r="A66" t="s">
        <v>630</v>
      </c>
      <c r="B66" t="s">
        <v>631</v>
      </c>
      <c r="C66" t="s">
        <v>632</v>
      </c>
      <c r="D66" t="s">
        <v>10</v>
      </c>
      <c r="E66" t="s">
        <v>97</v>
      </c>
      <c r="F66" t="s">
        <v>633</v>
      </c>
      <c r="G66">
        <v>87005</v>
      </c>
      <c r="H66">
        <v>43503</v>
      </c>
      <c r="I66">
        <v>4294</v>
      </c>
      <c r="J66">
        <v>20</v>
      </c>
      <c r="K66">
        <v>14</v>
      </c>
      <c r="L66">
        <v>16</v>
      </c>
      <c r="M66" t="s">
        <v>634</v>
      </c>
      <c r="N66" t="s">
        <v>635</v>
      </c>
      <c r="O66" t="s">
        <v>636</v>
      </c>
    </row>
    <row r="67" spans="1:15" ht="15" customHeight="1" x14ac:dyDescent="0.2">
      <c r="A67" t="s">
        <v>637</v>
      </c>
      <c r="B67" t="s">
        <v>638</v>
      </c>
      <c r="C67" t="s">
        <v>639</v>
      </c>
      <c r="D67" t="s">
        <v>10</v>
      </c>
      <c r="E67" t="s">
        <v>97</v>
      </c>
      <c r="F67" t="s">
        <v>640</v>
      </c>
      <c r="G67">
        <v>12098</v>
      </c>
      <c r="H67">
        <v>6654</v>
      </c>
      <c r="I67">
        <v>302</v>
      </c>
      <c r="J67">
        <v>4</v>
      </c>
      <c r="K67">
        <v>3</v>
      </c>
      <c r="L67">
        <v>5</v>
      </c>
      <c r="M67" t="s">
        <v>641</v>
      </c>
      <c r="N67" t="s">
        <v>642</v>
      </c>
      <c r="O67" t="s">
        <v>643</v>
      </c>
    </row>
    <row r="68" spans="1:15" ht="41.25" customHeight="1" x14ac:dyDescent="0.2">
      <c r="A68" t="s">
        <v>644</v>
      </c>
      <c r="B68" t="s">
        <v>645</v>
      </c>
      <c r="C68" s="1" t="s">
        <v>646</v>
      </c>
      <c r="D68" t="s">
        <v>10</v>
      </c>
      <c r="E68" t="s">
        <v>97</v>
      </c>
      <c r="F68" t="s">
        <v>640</v>
      </c>
      <c r="G68">
        <v>90191</v>
      </c>
      <c r="H68">
        <v>49605</v>
      </c>
      <c r="I68">
        <v>7982</v>
      </c>
      <c r="J68">
        <v>25</v>
      </c>
      <c r="K68">
        <v>18</v>
      </c>
      <c r="L68">
        <v>14</v>
      </c>
      <c r="M68" t="s">
        <v>647</v>
      </c>
      <c r="N68" t="s">
        <v>648</v>
      </c>
      <c r="O68" t="s">
        <v>649</v>
      </c>
    </row>
    <row r="69" spans="1:15" ht="15" customHeight="1" x14ac:dyDescent="0.2">
      <c r="A69" t="s">
        <v>650</v>
      </c>
      <c r="B69" t="s">
        <v>651</v>
      </c>
      <c r="C69" t="s">
        <v>652</v>
      </c>
      <c r="D69" t="s">
        <v>10</v>
      </c>
      <c r="E69" t="s">
        <v>274</v>
      </c>
      <c r="F69" t="s">
        <v>653</v>
      </c>
      <c r="G69">
        <v>77400</v>
      </c>
      <c r="H69">
        <v>42570</v>
      </c>
      <c r="I69">
        <v>18413</v>
      </c>
      <c r="J69">
        <v>45</v>
      </c>
      <c r="K69">
        <v>32</v>
      </c>
      <c r="L69">
        <v>19</v>
      </c>
      <c r="M69" t="s">
        <v>654</v>
      </c>
      <c r="N69" t="s">
        <v>655</v>
      </c>
      <c r="O69" t="s">
        <v>656</v>
      </c>
    </row>
    <row r="70" spans="1:15" ht="27.75" customHeight="1" x14ac:dyDescent="0.2">
      <c r="A70" t="s">
        <v>657</v>
      </c>
      <c r="B70" t="s">
        <v>658</v>
      </c>
      <c r="C70" s="1" t="s">
        <v>659</v>
      </c>
      <c r="D70" t="s">
        <v>10</v>
      </c>
      <c r="E70" t="s">
        <v>97</v>
      </c>
      <c r="F70" t="s">
        <v>660</v>
      </c>
      <c r="G70">
        <v>175007</v>
      </c>
      <c r="H70">
        <v>96254</v>
      </c>
      <c r="I70">
        <v>7485</v>
      </c>
      <c r="J70">
        <v>30</v>
      </c>
      <c r="K70">
        <v>21</v>
      </c>
      <c r="L70">
        <v>29</v>
      </c>
      <c r="M70" t="s">
        <v>647</v>
      </c>
      <c r="N70" t="s">
        <v>648</v>
      </c>
      <c r="O70" t="s">
        <v>661</v>
      </c>
    </row>
    <row r="71" spans="1:15" ht="15" customHeight="1" x14ac:dyDescent="0.2">
      <c r="A71" t="s">
        <v>662</v>
      </c>
      <c r="B71" t="s">
        <v>663</v>
      </c>
      <c r="C71" t="s">
        <v>664</v>
      </c>
      <c r="D71" t="s">
        <v>10</v>
      </c>
      <c r="E71" t="s">
        <v>80</v>
      </c>
      <c r="F71" t="s">
        <v>605</v>
      </c>
      <c r="G71">
        <v>1750</v>
      </c>
      <c r="H71">
        <v>963</v>
      </c>
      <c r="I71">
        <v>5182</v>
      </c>
      <c r="J71">
        <v>4</v>
      </c>
      <c r="K71">
        <v>3</v>
      </c>
      <c r="L71">
        <v>10</v>
      </c>
      <c r="M71" t="s">
        <v>563</v>
      </c>
      <c r="N71" t="s">
        <v>495</v>
      </c>
      <c r="O71" t="s">
        <v>312</v>
      </c>
    </row>
    <row r="72" spans="1:15" ht="15" customHeight="1" x14ac:dyDescent="0.2">
      <c r="A72" t="s">
        <v>665</v>
      </c>
      <c r="B72" t="s">
        <v>666</v>
      </c>
      <c r="C72" t="s">
        <v>667</v>
      </c>
      <c r="D72" t="s">
        <v>10</v>
      </c>
      <c r="E72" t="s">
        <v>97</v>
      </c>
      <c r="F72" t="s">
        <v>640</v>
      </c>
      <c r="G72">
        <v>60464</v>
      </c>
      <c r="H72">
        <v>33255</v>
      </c>
      <c r="I72">
        <v>3463</v>
      </c>
      <c r="J72">
        <v>12</v>
      </c>
      <c r="K72">
        <v>9</v>
      </c>
      <c r="L72">
        <v>10</v>
      </c>
      <c r="M72" t="s">
        <v>668</v>
      </c>
      <c r="N72" t="s">
        <v>669</v>
      </c>
      <c r="O72" t="s">
        <v>670</v>
      </c>
    </row>
    <row r="73" spans="1:15" ht="27.75" customHeight="1" x14ac:dyDescent="0.2">
      <c r="A73" t="s">
        <v>312</v>
      </c>
      <c r="B73" t="s">
        <v>671</v>
      </c>
      <c r="C73" s="1" t="s">
        <v>672</v>
      </c>
      <c r="D73" s="1" t="s">
        <v>673</v>
      </c>
      <c r="E73" s="1" t="s">
        <v>298</v>
      </c>
      <c r="F73" t="s">
        <v>653</v>
      </c>
      <c r="G73">
        <v>32360</v>
      </c>
      <c r="H73">
        <v>15371</v>
      </c>
      <c r="I73">
        <v>663</v>
      </c>
      <c r="J73">
        <v>45</v>
      </c>
      <c r="K73">
        <v>21</v>
      </c>
      <c r="L73">
        <v>12</v>
      </c>
      <c r="M73" t="s">
        <v>674</v>
      </c>
      <c r="N73" t="s">
        <v>674</v>
      </c>
      <c r="O73" t="s">
        <v>258</v>
      </c>
    </row>
    <row r="74" spans="1:15" ht="27.75" customHeight="1" x14ac:dyDescent="0.2">
      <c r="A74" t="s">
        <v>675</v>
      </c>
      <c r="B74" t="s">
        <v>676</v>
      </c>
      <c r="C74" s="1" t="s">
        <v>677</v>
      </c>
      <c r="D74" t="s">
        <v>12</v>
      </c>
      <c r="E74" t="s">
        <v>97</v>
      </c>
      <c r="F74" t="s">
        <v>653</v>
      </c>
      <c r="G74">
        <v>150464</v>
      </c>
      <c r="H74">
        <v>82755</v>
      </c>
      <c r="I74">
        <v>6701</v>
      </c>
      <c r="J74">
        <v>60</v>
      </c>
      <c r="K74">
        <v>43</v>
      </c>
      <c r="L74">
        <v>57</v>
      </c>
      <c r="M74" t="s">
        <v>647</v>
      </c>
      <c r="N74" t="s">
        <v>648</v>
      </c>
      <c r="O74" t="s">
        <v>678</v>
      </c>
    </row>
    <row r="75" spans="1:15" ht="41.25" customHeight="1" x14ac:dyDescent="0.2">
      <c r="A75" t="s">
        <v>679</v>
      </c>
      <c r="B75" t="s">
        <v>680</v>
      </c>
      <c r="C75" t="s">
        <v>681</v>
      </c>
      <c r="D75" t="s">
        <v>12</v>
      </c>
      <c r="E75" t="s">
        <v>682</v>
      </c>
      <c r="F75" s="1" t="s">
        <v>683</v>
      </c>
      <c r="G75">
        <v>251370</v>
      </c>
      <c r="H75">
        <v>81695</v>
      </c>
      <c r="I75">
        <v>3697</v>
      </c>
      <c r="J75">
        <v>46</v>
      </c>
      <c r="K75">
        <v>22</v>
      </c>
      <c r="L75">
        <v>33</v>
      </c>
      <c r="M75" t="s">
        <v>684</v>
      </c>
      <c r="N75" t="s">
        <v>685</v>
      </c>
      <c r="O75" t="s">
        <v>686</v>
      </c>
    </row>
    <row r="76" spans="1:15" ht="41.25" customHeight="1" x14ac:dyDescent="0.2">
      <c r="A76" t="s">
        <v>687</v>
      </c>
      <c r="B76" t="s">
        <v>688</v>
      </c>
      <c r="C76" t="s">
        <v>689</v>
      </c>
      <c r="D76" t="s">
        <v>12</v>
      </c>
      <c r="E76" s="1" t="s">
        <v>690</v>
      </c>
      <c r="F76" s="1" t="s">
        <v>691</v>
      </c>
      <c r="G76">
        <v>138815</v>
      </c>
      <c r="H76">
        <v>45115</v>
      </c>
      <c r="I76">
        <v>3132</v>
      </c>
      <c r="J76">
        <v>46</v>
      </c>
      <c r="K76">
        <v>22</v>
      </c>
      <c r="L76">
        <v>39</v>
      </c>
      <c r="M76" t="s">
        <v>692</v>
      </c>
      <c r="N76" t="s">
        <v>693</v>
      </c>
      <c r="O76" t="s">
        <v>694</v>
      </c>
    </row>
    <row r="77" spans="1:15" ht="27.75" customHeight="1" x14ac:dyDescent="0.2">
      <c r="A77" t="s">
        <v>695</v>
      </c>
      <c r="B77" t="s">
        <v>696</v>
      </c>
      <c r="C77" t="s">
        <v>697</v>
      </c>
      <c r="D77" t="s">
        <v>12</v>
      </c>
      <c r="E77" s="1" t="s">
        <v>91</v>
      </c>
      <c r="F77" t="s">
        <v>640</v>
      </c>
      <c r="G77">
        <v>98000</v>
      </c>
      <c r="H77">
        <v>53900</v>
      </c>
      <c r="I77">
        <v>15099</v>
      </c>
      <c r="J77">
        <v>38</v>
      </c>
      <c r="K77">
        <v>27</v>
      </c>
      <c r="L77">
        <v>51</v>
      </c>
      <c r="M77" t="s">
        <v>698</v>
      </c>
      <c r="N77" t="s">
        <v>699</v>
      </c>
      <c r="O77" t="s">
        <v>700</v>
      </c>
    </row>
    <row r="78" spans="1:15" ht="15" customHeight="1" x14ac:dyDescent="0.2">
      <c r="A78" t="s">
        <v>701</v>
      </c>
      <c r="B78" t="s">
        <v>702</v>
      </c>
      <c r="C78" t="s">
        <v>703</v>
      </c>
      <c r="D78" t="s">
        <v>12</v>
      </c>
      <c r="E78" t="s">
        <v>97</v>
      </c>
      <c r="F78" t="s">
        <v>653</v>
      </c>
      <c r="G78">
        <v>181019</v>
      </c>
      <c r="H78">
        <v>99560</v>
      </c>
      <c r="I78">
        <v>34790</v>
      </c>
      <c r="J78">
        <v>60</v>
      </c>
      <c r="K78">
        <v>43</v>
      </c>
      <c r="L78">
        <v>46</v>
      </c>
      <c r="M78" t="s">
        <v>704</v>
      </c>
      <c r="N78" t="s">
        <v>283</v>
      </c>
      <c r="O78" t="s">
        <v>705</v>
      </c>
    </row>
    <row r="79" spans="1:15" ht="27.75" customHeight="1" x14ac:dyDescent="0.2">
      <c r="A79" t="s">
        <v>706</v>
      </c>
      <c r="B79" t="s">
        <v>707</v>
      </c>
      <c r="C79" t="s">
        <v>708</v>
      </c>
      <c r="D79" t="s">
        <v>29</v>
      </c>
      <c r="E79" s="1" t="s">
        <v>73</v>
      </c>
      <c r="F79" t="s">
        <v>605</v>
      </c>
      <c r="G79">
        <v>28170</v>
      </c>
      <c r="H79">
        <v>13381</v>
      </c>
      <c r="I79">
        <v>14405</v>
      </c>
      <c r="J79">
        <v>10</v>
      </c>
      <c r="K79">
        <v>5</v>
      </c>
      <c r="L79">
        <v>15</v>
      </c>
      <c r="M79" t="s">
        <v>674</v>
      </c>
      <c r="N79" t="s">
        <v>674</v>
      </c>
      <c r="O79" t="s">
        <v>478</v>
      </c>
    </row>
    <row r="80" spans="1:15" ht="41.25" customHeight="1" x14ac:dyDescent="0.2">
      <c r="A80" t="s">
        <v>709</v>
      </c>
      <c r="B80" t="s">
        <v>710</v>
      </c>
      <c r="C80" s="1" t="s">
        <v>711</v>
      </c>
      <c r="D80" t="s">
        <v>23</v>
      </c>
      <c r="E80" t="s">
        <v>582</v>
      </c>
      <c r="F80" s="1" t="s">
        <v>712</v>
      </c>
      <c r="G80">
        <v>79052</v>
      </c>
      <c r="H80">
        <v>25692</v>
      </c>
      <c r="I80">
        <v>13931</v>
      </c>
      <c r="J80">
        <v>99</v>
      </c>
      <c r="K80">
        <v>48</v>
      </c>
      <c r="L80">
        <v>27</v>
      </c>
      <c r="M80" t="s">
        <v>713</v>
      </c>
      <c r="N80" t="s">
        <v>714</v>
      </c>
      <c r="O80" t="s">
        <v>715</v>
      </c>
    </row>
    <row r="81" spans="1:15" ht="41.25" customHeight="1" x14ac:dyDescent="0.2">
      <c r="A81" t="s">
        <v>716</v>
      </c>
      <c r="B81" t="s">
        <v>717</v>
      </c>
      <c r="C81" t="s">
        <v>718</v>
      </c>
      <c r="D81" t="s">
        <v>23</v>
      </c>
      <c r="E81" t="s">
        <v>261</v>
      </c>
      <c r="F81" s="1" t="s">
        <v>719</v>
      </c>
      <c r="G81">
        <v>50000</v>
      </c>
      <c r="H81">
        <v>16250</v>
      </c>
      <c r="I81">
        <v>13905</v>
      </c>
      <c r="J81">
        <v>30</v>
      </c>
      <c r="K81">
        <v>15</v>
      </c>
      <c r="L81">
        <v>15</v>
      </c>
      <c r="M81" t="s">
        <v>361</v>
      </c>
      <c r="N81" t="s">
        <v>720</v>
      </c>
      <c r="O81" t="s">
        <v>721</v>
      </c>
    </row>
    <row r="82" spans="1:15" ht="15" customHeight="1" x14ac:dyDescent="0.2">
      <c r="A82" t="s">
        <v>722</v>
      </c>
      <c r="B82" t="s">
        <v>723</v>
      </c>
      <c r="C82" t="s">
        <v>724</v>
      </c>
      <c r="D82" t="s">
        <v>15</v>
      </c>
      <c r="E82" t="s">
        <v>86</v>
      </c>
      <c r="F82" t="s">
        <v>626</v>
      </c>
      <c r="G82">
        <v>101000</v>
      </c>
      <c r="H82">
        <v>55550</v>
      </c>
      <c r="I82">
        <v>38045</v>
      </c>
      <c r="J82">
        <v>42</v>
      </c>
      <c r="K82">
        <v>30</v>
      </c>
      <c r="L82">
        <v>28</v>
      </c>
      <c r="M82" t="s">
        <v>687</v>
      </c>
      <c r="N82" t="s">
        <v>579</v>
      </c>
      <c r="O82" t="s">
        <v>622</v>
      </c>
    </row>
    <row r="83" spans="1:15" ht="41.25" customHeight="1" x14ac:dyDescent="0.2">
      <c r="A83" t="s">
        <v>725</v>
      </c>
      <c r="B83" t="s">
        <v>726</v>
      </c>
      <c r="C83" t="s">
        <v>727</v>
      </c>
      <c r="D83" t="s">
        <v>15</v>
      </c>
      <c r="E83" t="s">
        <v>97</v>
      </c>
      <c r="F83" s="1" t="s">
        <v>728</v>
      </c>
      <c r="G83">
        <v>110099</v>
      </c>
      <c r="H83">
        <v>35782</v>
      </c>
      <c r="I83">
        <v>328</v>
      </c>
      <c r="J83">
        <v>11</v>
      </c>
      <c r="K83">
        <v>5</v>
      </c>
      <c r="L83">
        <v>12</v>
      </c>
      <c r="M83" t="s">
        <v>729</v>
      </c>
      <c r="N83" t="s">
        <v>730</v>
      </c>
      <c r="O83" t="s">
        <v>731</v>
      </c>
    </row>
    <row r="84" spans="1:15" ht="27.75" customHeight="1" x14ac:dyDescent="0.2">
      <c r="A84" t="s">
        <v>732</v>
      </c>
      <c r="B84" t="s">
        <v>733</v>
      </c>
      <c r="C84" t="s">
        <v>734</v>
      </c>
      <c r="D84" t="s">
        <v>15</v>
      </c>
      <c r="E84" s="1" t="s">
        <v>73</v>
      </c>
      <c r="F84" t="s">
        <v>735</v>
      </c>
      <c r="G84">
        <v>53850</v>
      </c>
      <c r="H84">
        <v>29618</v>
      </c>
      <c r="I84">
        <v>34168</v>
      </c>
      <c r="J84">
        <v>24</v>
      </c>
      <c r="K84">
        <v>17</v>
      </c>
      <c r="L84">
        <v>44</v>
      </c>
      <c r="M84" t="s">
        <v>736</v>
      </c>
      <c r="N84" t="s">
        <v>737</v>
      </c>
      <c r="O84" t="s">
        <v>738</v>
      </c>
    </row>
    <row r="85" spans="1:15" ht="27.75" customHeight="1" x14ac:dyDescent="0.2">
      <c r="A85" t="s">
        <v>739</v>
      </c>
      <c r="B85" t="s">
        <v>740</v>
      </c>
      <c r="C85" t="s">
        <v>741</v>
      </c>
      <c r="D85" t="s">
        <v>15</v>
      </c>
      <c r="E85" s="1" t="s">
        <v>73</v>
      </c>
      <c r="F85" t="s">
        <v>742</v>
      </c>
      <c r="G85">
        <v>6200</v>
      </c>
      <c r="H85">
        <v>3410</v>
      </c>
      <c r="I85">
        <v>6432</v>
      </c>
      <c r="J85">
        <v>4</v>
      </c>
      <c r="K85">
        <v>3</v>
      </c>
      <c r="L85">
        <v>22</v>
      </c>
      <c r="M85" t="s">
        <v>743</v>
      </c>
      <c r="N85" t="s">
        <v>744</v>
      </c>
      <c r="O85" t="s">
        <v>745</v>
      </c>
    </row>
    <row r="86" spans="1:15" ht="41.25" customHeight="1" x14ac:dyDescent="0.2">
      <c r="A86" t="s">
        <v>746</v>
      </c>
      <c r="B86" t="s">
        <v>747</v>
      </c>
      <c r="C86" t="s">
        <v>748</v>
      </c>
      <c r="D86" t="s">
        <v>15</v>
      </c>
      <c r="E86" t="s">
        <v>261</v>
      </c>
      <c r="F86" s="1" t="s">
        <v>749</v>
      </c>
      <c r="G86">
        <v>350000</v>
      </c>
      <c r="H86">
        <v>113750</v>
      </c>
      <c r="I86">
        <v>52655</v>
      </c>
      <c r="J86">
        <v>100</v>
      </c>
      <c r="K86">
        <v>49</v>
      </c>
      <c r="L86">
        <v>42</v>
      </c>
      <c r="M86" t="s">
        <v>750</v>
      </c>
      <c r="N86" t="s">
        <v>751</v>
      </c>
      <c r="O86" t="s">
        <v>752</v>
      </c>
    </row>
    <row r="87" spans="1:15" ht="27.75" customHeight="1" x14ac:dyDescent="0.2">
      <c r="A87" t="s">
        <v>753</v>
      </c>
      <c r="B87" t="s">
        <v>754</v>
      </c>
      <c r="C87" t="s">
        <v>755</v>
      </c>
      <c r="D87" t="s">
        <v>15</v>
      </c>
      <c r="E87" s="1" t="s">
        <v>77</v>
      </c>
      <c r="F87" t="s">
        <v>660</v>
      </c>
      <c r="G87">
        <v>113115</v>
      </c>
      <c r="H87">
        <v>62213</v>
      </c>
      <c r="I87">
        <v>58662</v>
      </c>
      <c r="J87">
        <v>37</v>
      </c>
      <c r="K87">
        <v>26</v>
      </c>
      <c r="L87">
        <v>25</v>
      </c>
      <c r="M87" t="s">
        <v>756</v>
      </c>
      <c r="N87" t="s">
        <v>757</v>
      </c>
      <c r="O87" t="s">
        <v>758</v>
      </c>
    </row>
    <row r="88" spans="1:15" ht="41.25" customHeight="1" x14ac:dyDescent="0.2">
      <c r="A88" t="s">
        <v>759</v>
      </c>
      <c r="B88" t="s">
        <v>760</v>
      </c>
      <c r="C88" t="s">
        <v>761</v>
      </c>
      <c r="D88" t="s">
        <v>26</v>
      </c>
      <c r="E88" s="1" t="s">
        <v>298</v>
      </c>
      <c r="F88" s="1" t="s">
        <v>762</v>
      </c>
      <c r="G88">
        <v>421277</v>
      </c>
      <c r="H88">
        <v>136915</v>
      </c>
      <c r="I88">
        <v>11286</v>
      </c>
      <c r="J88">
        <v>142</v>
      </c>
      <c r="K88">
        <v>69</v>
      </c>
      <c r="L88">
        <v>34</v>
      </c>
      <c r="M88" t="s">
        <v>763</v>
      </c>
      <c r="N88" t="s">
        <v>764</v>
      </c>
      <c r="O88" t="s">
        <v>765</v>
      </c>
    </row>
    <row r="89" spans="1:15" ht="41.25" customHeight="1" x14ac:dyDescent="0.2">
      <c r="A89" t="s">
        <v>766</v>
      </c>
      <c r="B89" t="s">
        <v>767</v>
      </c>
      <c r="C89" t="s">
        <v>768</v>
      </c>
      <c r="D89" t="s">
        <v>26</v>
      </c>
      <c r="E89" s="1" t="s">
        <v>298</v>
      </c>
      <c r="F89" s="1" t="s">
        <v>769</v>
      </c>
      <c r="G89">
        <v>338518</v>
      </c>
      <c r="H89">
        <v>110018</v>
      </c>
      <c r="I89">
        <v>13031</v>
      </c>
      <c r="J89">
        <v>130</v>
      </c>
      <c r="K89">
        <v>63</v>
      </c>
      <c r="L89">
        <v>35</v>
      </c>
      <c r="M89" t="s">
        <v>770</v>
      </c>
      <c r="N89" t="s">
        <v>771</v>
      </c>
      <c r="O89" t="s">
        <v>772</v>
      </c>
    </row>
    <row r="90" spans="1:15" ht="41.25" customHeight="1" x14ac:dyDescent="0.2">
      <c r="A90" t="s">
        <v>773</v>
      </c>
      <c r="B90" t="s">
        <v>774</v>
      </c>
      <c r="C90" t="s">
        <v>775</v>
      </c>
      <c r="D90" s="1" t="s">
        <v>776</v>
      </c>
      <c r="E90" s="1" t="s">
        <v>298</v>
      </c>
      <c r="F90" s="1" t="s">
        <v>762</v>
      </c>
      <c r="G90">
        <v>367176</v>
      </c>
      <c r="H90">
        <v>119332</v>
      </c>
      <c r="I90">
        <v>14285</v>
      </c>
      <c r="J90">
        <v>125</v>
      </c>
      <c r="K90">
        <v>61</v>
      </c>
      <c r="L90">
        <v>33</v>
      </c>
      <c r="M90" t="s">
        <v>777</v>
      </c>
      <c r="N90" t="s">
        <v>778</v>
      </c>
      <c r="O90" t="s">
        <v>779</v>
      </c>
    </row>
    <row r="91" spans="1:15" ht="41.25" customHeight="1" x14ac:dyDescent="0.2">
      <c r="A91" t="s">
        <v>780</v>
      </c>
      <c r="B91" t="s">
        <v>781</v>
      </c>
      <c r="C91" t="s">
        <v>782</v>
      </c>
      <c r="D91" t="s">
        <v>26</v>
      </c>
      <c r="E91" s="1" t="s">
        <v>298</v>
      </c>
      <c r="F91" s="1" t="s">
        <v>783</v>
      </c>
      <c r="G91">
        <v>600000</v>
      </c>
      <c r="H91">
        <v>195000</v>
      </c>
      <c r="I91">
        <v>23019</v>
      </c>
      <c r="J91">
        <v>200</v>
      </c>
      <c r="K91">
        <v>98</v>
      </c>
      <c r="L91">
        <v>61</v>
      </c>
      <c r="M91" t="s">
        <v>784</v>
      </c>
      <c r="N91" t="s">
        <v>785</v>
      </c>
      <c r="O91" t="s">
        <v>786</v>
      </c>
    </row>
    <row r="92" spans="1:15" ht="27.75" customHeight="1" x14ac:dyDescent="0.2">
      <c r="A92" t="s">
        <v>787</v>
      </c>
      <c r="B92" t="s">
        <v>788</v>
      </c>
      <c r="C92" t="s">
        <v>789</v>
      </c>
      <c r="D92" t="s">
        <v>9</v>
      </c>
      <c r="E92" s="1" t="s">
        <v>790</v>
      </c>
      <c r="F92" t="s">
        <v>735</v>
      </c>
      <c r="G92">
        <v>550222</v>
      </c>
      <c r="H92">
        <v>302622</v>
      </c>
      <c r="I92">
        <v>39432</v>
      </c>
      <c r="J92">
        <v>104</v>
      </c>
      <c r="K92">
        <v>74</v>
      </c>
      <c r="L92">
        <v>42</v>
      </c>
      <c r="M92" t="s">
        <v>791</v>
      </c>
      <c r="N92" t="s">
        <v>792</v>
      </c>
      <c r="O92" t="s">
        <v>784</v>
      </c>
    </row>
    <row r="93" spans="1:15" ht="15" customHeight="1" x14ac:dyDescent="0.2">
      <c r="A93" t="s">
        <v>793</v>
      </c>
      <c r="B93" t="s">
        <v>794</v>
      </c>
      <c r="C93" t="s">
        <v>795</v>
      </c>
      <c r="D93" t="s">
        <v>9</v>
      </c>
      <c r="E93" t="s">
        <v>582</v>
      </c>
      <c r="F93" t="s">
        <v>605</v>
      </c>
      <c r="G93">
        <v>4900</v>
      </c>
      <c r="H93">
        <v>2695</v>
      </c>
      <c r="I93">
        <v>1813</v>
      </c>
      <c r="J93">
        <v>7</v>
      </c>
      <c r="K93">
        <v>5</v>
      </c>
      <c r="L93">
        <v>6</v>
      </c>
      <c r="M93" t="s">
        <v>796</v>
      </c>
      <c r="N93" t="s">
        <v>797</v>
      </c>
      <c r="O93" t="s">
        <v>798</v>
      </c>
    </row>
    <row r="94" spans="1:15" ht="15" customHeight="1" x14ac:dyDescent="0.2">
      <c r="A94" t="s">
        <v>799</v>
      </c>
      <c r="B94" t="s">
        <v>800</v>
      </c>
      <c r="C94" t="s">
        <v>801</v>
      </c>
      <c r="D94" t="s">
        <v>9</v>
      </c>
      <c r="E94" t="s">
        <v>582</v>
      </c>
      <c r="F94" t="s">
        <v>605</v>
      </c>
      <c r="G94">
        <v>7861</v>
      </c>
      <c r="H94">
        <v>4324</v>
      </c>
      <c r="I94">
        <v>2830</v>
      </c>
      <c r="J94">
        <v>18</v>
      </c>
      <c r="K94">
        <v>13</v>
      </c>
      <c r="L94">
        <v>8</v>
      </c>
      <c r="M94" t="s">
        <v>802</v>
      </c>
      <c r="N94" t="s">
        <v>803</v>
      </c>
      <c r="O94" t="s">
        <v>804</v>
      </c>
    </row>
    <row r="95" spans="1:15" ht="27.75" customHeight="1" x14ac:dyDescent="0.2">
      <c r="A95" t="s">
        <v>805</v>
      </c>
      <c r="B95" t="s">
        <v>806</v>
      </c>
      <c r="C95" t="s">
        <v>807</v>
      </c>
      <c r="D95" t="s">
        <v>9</v>
      </c>
      <c r="E95" s="1" t="s">
        <v>73</v>
      </c>
      <c r="F95" t="s">
        <v>605</v>
      </c>
      <c r="G95">
        <v>15600</v>
      </c>
      <c r="H95">
        <v>8580</v>
      </c>
      <c r="I95">
        <v>11015</v>
      </c>
      <c r="J95">
        <v>8</v>
      </c>
      <c r="K95">
        <v>6</v>
      </c>
      <c r="L95">
        <v>27</v>
      </c>
      <c r="M95" t="s">
        <v>808</v>
      </c>
      <c r="N95" t="s">
        <v>809</v>
      </c>
      <c r="O95" t="s">
        <v>810</v>
      </c>
    </row>
    <row r="96" spans="1:15" ht="27.75" customHeight="1" x14ac:dyDescent="0.2">
      <c r="A96" t="s">
        <v>811</v>
      </c>
      <c r="B96" t="s">
        <v>99</v>
      </c>
      <c r="C96" t="s">
        <v>98</v>
      </c>
      <c r="D96" t="s">
        <v>8</v>
      </c>
      <c r="E96" s="1" t="s">
        <v>73</v>
      </c>
      <c r="F96" t="s">
        <v>660</v>
      </c>
      <c r="G96">
        <v>708100</v>
      </c>
      <c r="H96">
        <v>389455</v>
      </c>
      <c r="I96">
        <v>165037</v>
      </c>
      <c r="J96">
        <v>106</v>
      </c>
      <c r="K96">
        <v>76</v>
      </c>
      <c r="L96">
        <v>128</v>
      </c>
      <c r="M96" t="s">
        <v>812</v>
      </c>
      <c r="N96" t="s">
        <v>813</v>
      </c>
      <c r="O96" t="s">
        <v>814</v>
      </c>
    </row>
    <row r="97" spans="1:15" ht="41.25" customHeight="1" x14ac:dyDescent="0.2">
      <c r="A97" t="s">
        <v>815</v>
      </c>
      <c r="B97" t="s">
        <v>76</v>
      </c>
      <c r="C97" s="1" t="s">
        <v>74</v>
      </c>
      <c r="D97" s="1" t="s">
        <v>75</v>
      </c>
      <c r="E97" s="1" t="s">
        <v>77</v>
      </c>
      <c r="F97" s="1" t="s">
        <v>816</v>
      </c>
      <c r="G97">
        <v>937965</v>
      </c>
      <c r="H97">
        <v>304839</v>
      </c>
      <c r="I97">
        <v>238411</v>
      </c>
      <c r="J97">
        <v>156</v>
      </c>
      <c r="K97">
        <v>76</v>
      </c>
      <c r="L97">
        <v>113</v>
      </c>
      <c r="M97" t="s">
        <v>817</v>
      </c>
      <c r="N97" t="s">
        <v>818</v>
      </c>
      <c r="O97" t="s">
        <v>444</v>
      </c>
    </row>
    <row r="98" spans="1:15" ht="15" customHeight="1" x14ac:dyDescent="0.2">
      <c r="A98" t="s">
        <v>819</v>
      </c>
      <c r="B98" t="s">
        <v>820</v>
      </c>
      <c r="C98" t="s">
        <v>821</v>
      </c>
      <c r="D98" t="s">
        <v>8</v>
      </c>
      <c r="E98" t="s">
        <v>86</v>
      </c>
      <c r="F98" t="s">
        <v>735</v>
      </c>
      <c r="G98">
        <v>9999</v>
      </c>
      <c r="H98">
        <v>5499</v>
      </c>
      <c r="I98">
        <v>7503</v>
      </c>
      <c r="J98">
        <v>30</v>
      </c>
      <c r="K98">
        <v>21</v>
      </c>
      <c r="L98">
        <v>49</v>
      </c>
      <c r="M98" t="s">
        <v>314</v>
      </c>
      <c r="N98" t="s">
        <v>302</v>
      </c>
      <c r="O98" t="s">
        <v>822</v>
      </c>
    </row>
    <row r="99" spans="1:15" ht="27.75" customHeight="1" x14ac:dyDescent="0.2">
      <c r="A99" t="s">
        <v>823</v>
      </c>
      <c r="B99" t="s">
        <v>824</v>
      </c>
      <c r="C99" t="s">
        <v>825</v>
      </c>
      <c r="D99" t="s">
        <v>8</v>
      </c>
      <c r="E99" s="1" t="s">
        <v>73</v>
      </c>
      <c r="F99" t="s">
        <v>660</v>
      </c>
      <c r="G99">
        <v>376700</v>
      </c>
      <c r="H99">
        <v>194628</v>
      </c>
      <c r="I99">
        <v>89857</v>
      </c>
      <c r="J99">
        <v>64</v>
      </c>
      <c r="K99">
        <v>44</v>
      </c>
      <c r="L99">
        <v>87</v>
      </c>
      <c r="M99" t="s">
        <v>826</v>
      </c>
      <c r="N99" t="s">
        <v>444</v>
      </c>
      <c r="O99" t="s">
        <v>827</v>
      </c>
    </row>
    <row r="100" spans="1:15" ht="27.75" customHeight="1" x14ac:dyDescent="0.2">
      <c r="A100" t="s">
        <v>828</v>
      </c>
      <c r="B100" t="s">
        <v>829</v>
      </c>
      <c r="C100" t="s">
        <v>830</v>
      </c>
      <c r="D100" t="s">
        <v>8</v>
      </c>
      <c r="E100" s="1" t="s">
        <v>77</v>
      </c>
      <c r="F100" t="s">
        <v>605</v>
      </c>
      <c r="G100">
        <v>25779</v>
      </c>
      <c r="H100">
        <v>14178</v>
      </c>
      <c r="I100">
        <v>13322</v>
      </c>
      <c r="J100">
        <v>25</v>
      </c>
      <c r="K100">
        <v>18</v>
      </c>
      <c r="L100">
        <v>19</v>
      </c>
      <c r="M100" t="s">
        <v>571</v>
      </c>
      <c r="N100" t="s">
        <v>831</v>
      </c>
      <c r="O100" t="s">
        <v>514</v>
      </c>
    </row>
    <row r="101" spans="1:15" ht="41.25" customHeight="1" x14ac:dyDescent="0.2">
      <c r="A101" t="s">
        <v>832</v>
      </c>
      <c r="B101" t="s">
        <v>833</v>
      </c>
      <c r="C101" t="s">
        <v>834</v>
      </c>
      <c r="D101" t="s">
        <v>19</v>
      </c>
      <c r="E101" s="1" t="s">
        <v>73</v>
      </c>
      <c r="F101" s="1" t="s">
        <v>835</v>
      </c>
      <c r="G101">
        <v>22600</v>
      </c>
      <c r="H101">
        <v>7345</v>
      </c>
      <c r="I101">
        <v>9117</v>
      </c>
      <c r="J101">
        <v>21</v>
      </c>
      <c r="K101">
        <v>10</v>
      </c>
      <c r="L101">
        <v>14</v>
      </c>
      <c r="M101" t="s">
        <v>836</v>
      </c>
      <c r="N101" t="s">
        <v>837</v>
      </c>
      <c r="O101" t="s">
        <v>838</v>
      </c>
    </row>
    <row r="102" spans="1:15" ht="41.25" customHeight="1" x14ac:dyDescent="0.2">
      <c r="A102" t="s">
        <v>839</v>
      </c>
      <c r="B102" t="s">
        <v>840</v>
      </c>
      <c r="C102" t="s">
        <v>841</v>
      </c>
      <c r="D102" t="s">
        <v>19</v>
      </c>
      <c r="E102" t="s">
        <v>261</v>
      </c>
      <c r="F102" s="1" t="s">
        <v>712</v>
      </c>
      <c r="G102">
        <v>100000</v>
      </c>
      <c r="H102">
        <v>32500</v>
      </c>
      <c r="I102">
        <v>21077</v>
      </c>
      <c r="J102">
        <v>20</v>
      </c>
      <c r="K102">
        <v>10</v>
      </c>
      <c r="L102">
        <v>11</v>
      </c>
      <c r="M102" t="s">
        <v>842</v>
      </c>
      <c r="N102" t="s">
        <v>843</v>
      </c>
      <c r="O102" t="s">
        <v>844</v>
      </c>
    </row>
    <row r="103" spans="1:15" ht="41.25" customHeight="1" x14ac:dyDescent="0.2">
      <c r="A103" t="s">
        <v>845</v>
      </c>
      <c r="B103" t="s">
        <v>846</v>
      </c>
      <c r="C103" s="1" t="s">
        <v>847</v>
      </c>
      <c r="D103" t="s">
        <v>19</v>
      </c>
      <c r="E103" t="s">
        <v>97</v>
      </c>
      <c r="F103" s="1" t="s">
        <v>848</v>
      </c>
      <c r="G103">
        <v>150464</v>
      </c>
      <c r="H103">
        <v>48901</v>
      </c>
      <c r="I103">
        <v>1456</v>
      </c>
      <c r="J103">
        <v>20</v>
      </c>
      <c r="K103">
        <v>10</v>
      </c>
      <c r="L103">
        <v>13</v>
      </c>
      <c r="M103" t="s">
        <v>849</v>
      </c>
      <c r="N103" t="s">
        <v>850</v>
      </c>
      <c r="O103" t="s">
        <v>851</v>
      </c>
    </row>
    <row r="104" spans="1:15" ht="41.25" customHeight="1" x14ac:dyDescent="0.2">
      <c r="A104" t="s">
        <v>629</v>
      </c>
      <c r="B104" t="s">
        <v>852</v>
      </c>
      <c r="C104" s="1" t="s">
        <v>853</v>
      </c>
      <c r="D104" t="s">
        <v>19</v>
      </c>
      <c r="E104" s="1" t="s">
        <v>73</v>
      </c>
      <c r="F104" s="1" t="s">
        <v>683</v>
      </c>
      <c r="G104">
        <v>13910</v>
      </c>
      <c r="H104">
        <v>4521</v>
      </c>
      <c r="I104">
        <v>8888</v>
      </c>
      <c r="J104">
        <v>11</v>
      </c>
      <c r="K104">
        <v>5</v>
      </c>
      <c r="L104">
        <v>27</v>
      </c>
      <c r="M104" t="s">
        <v>361</v>
      </c>
      <c r="N104" t="s">
        <v>720</v>
      </c>
      <c r="O104" t="s">
        <v>854</v>
      </c>
    </row>
    <row r="105" spans="1:15" ht="41.25" customHeight="1" x14ac:dyDescent="0.2">
      <c r="A105" t="s">
        <v>855</v>
      </c>
      <c r="B105" t="s">
        <v>856</v>
      </c>
      <c r="C105" t="s">
        <v>857</v>
      </c>
      <c r="D105" t="s">
        <v>19</v>
      </c>
      <c r="E105" t="s">
        <v>261</v>
      </c>
      <c r="F105" s="1" t="s">
        <v>712</v>
      </c>
      <c r="G105">
        <v>51000</v>
      </c>
      <c r="H105">
        <v>16575</v>
      </c>
      <c r="I105">
        <v>8436</v>
      </c>
      <c r="J105">
        <v>15</v>
      </c>
      <c r="K105">
        <v>7</v>
      </c>
      <c r="L105">
        <v>11</v>
      </c>
      <c r="M105" t="s">
        <v>361</v>
      </c>
      <c r="N105" t="s">
        <v>720</v>
      </c>
      <c r="O105" t="s">
        <v>858</v>
      </c>
    </row>
    <row r="106" spans="1:15" ht="41.25" customHeight="1" x14ac:dyDescent="0.2">
      <c r="A106" t="s">
        <v>859</v>
      </c>
      <c r="B106" t="s">
        <v>860</v>
      </c>
      <c r="C106" t="s">
        <v>861</v>
      </c>
      <c r="D106" t="s">
        <v>19</v>
      </c>
      <c r="E106" s="1" t="s">
        <v>73</v>
      </c>
      <c r="F106" s="1" t="s">
        <v>862</v>
      </c>
      <c r="G106">
        <v>12550</v>
      </c>
      <c r="H106">
        <v>4079</v>
      </c>
      <c r="I106">
        <v>12343</v>
      </c>
      <c r="J106">
        <v>10</v>
      </c>
      <c r="K106">
        <v>5</v>
      </c>
      <c r="L106">
        <v>9</v>
      </c>
      <c r="M106" t="s">
        <v>863</v>
      </c>
      <c r="N106" t="s">
        <v>864</v>
      </c>
      <c r="O106" t="s">
        <v>865</v>
      </c>
    </row>
    <row r="107" spans="1:15" ht="41.25" customHeight="1" x14ac:dyDescent="0.2">
      <c r="A107" t="s">
        <v>866</v>
      </c>
      <c r="B107" t="s">
        <v>867</v>
      </c>
      <c r="C107" t="s">
        <v>868</v>
      </c>
      <c r="D107" t="s">
        <v>19</v>
      </c>
      <c r="E107" s="1" t="s">
        <v>73</v>
      </c>
      <c r="F107" s="1" t="s">
        <v>862</v>
      </c>
      <c r="G107">
        <v>18200</v>
      </c>
      <c r="H107">
        <v>5915</v>
      </c>
      <c r="I107">
        <v>13512</v>
      </c>
      <c r="J107">
        <v>19</v>
      </c>
      <c r="K107">
        <v>9</v>
      </c>
      <c r="L107">
        <v>25</v>
      </c>
      <c r="M107" t="s">
        <v>869</v>
      </c>
      <c r="N107" t="s">
        <v>870</v>
      </c>
      <c r="O107" t="s">
        <v>439</v>
      </c>
    </row>
    <row r="108" spans="1:15" ht="27.75" customHeight="1" x14ac:dyDescent="0.2">
      <c r="A108" t="s">
        <v>871</v>
      </c>
      <c r="B108" t="s">
        <v>872</v>
      </c>
      <c r="C108" t="s">
        <v>873</v>
      </c>
      <c r="D108" s="1" t="s">
        <v>874</v>
      </c>
      <c r="E108" t="s">
        <v>274</v>
      </c>
      <c r="F108" t="s">
        <v>660</v>
      </c>
      <c r="G108">
        <v>166644</v>
      </c>
      <c r="H108">
        <v>91654</v>
      </c>
      <c r="I108">
        <v>852</v>
      </c>
      <c r="J108">
        <v>27</v>
      </c>
      <c r="K108">
        <v>19</v>
      </c>
      <c r="L108">
        <v>9</v>
      </c>
      <c r="M108" t="s">
        <v>875</v>
      </c>
      <c r="N108" t="s">
        <v>876</v>
      </c>
      <c r="O108" t="s">
        <v>877</v>
      </c>
    </row>
    <row r="109" spans="1:15" ht="41.25" customHeight="1" x14ac:dyDescent="0.2">
      <c r="A109" t="s">
        <v>878</v>
      </c>
      <c r="B109" t="s">
        <v>879</v>
      </c>
      <c r="C109" t="s">
        <v>880</v>
      </c>
      <c r="D109" t="s">
        <v>881</v>
      </c>
      <c r="E109" s="1" t="s">
        <v>882</v>
      </c>
      <c r="F109" s="1" t="s">
        <v>883</v>
      </c>
      <c r="G109">
        <v>275000</v>
      </c>
      <c r="H109">
        <v>89375</v>
      </c>
      <c r="I109">
        <v>0</v>
      </c>
      <c r="J109">
        <v>130</v>
      </c>
      <c r="K109">
        <v>63</v>
      </c>
      <c r="L109">
        <v>2</v>
      </c>
      <c r="M109" t="s">
        <v>884</v>
      </c>
      <c r="N109" t="s">
        <v>885</v>
      </c>
      <c r="O109" t="s">
        <v>886</v>
      </c>
    </row>
    <row r="110" spans="1:15" ht="27.75" customHeight="1" x14ac:dyDescent="0.2">
      <c r="A110" t="s">
        <v>887</v>
      </c>
      <c r="B110" t="s">
        <v>888</v>
      </c>
      <c r="C110" s="1" t="s">
        <v>889</v>
      </c>
      <c r="D110" t="s">
        <v>11</v>
      </c>
      <c r="E110" t="s">
        <v>274</v>
      </c>
      <c r="F110" t="s">
        <v>640</v>
      </c>
      <c r="G110">
        <v>520200</v>
      </c>
      <c r="H110">
        <v>286110</v>
      </c>
      <c r="I110">
        <v>17023</v>
      </c>
      <c r="J110">
        <v>54</v>
      </c>
      <c r="K110">
        <v>38</v>
      </c>
      <c r="L110">
        <v>45</v>
      </c>
      <c r="M110" t="s">
        <v>890</v>
      </c>
      <c r="N110" t="s">
        <v>891</v>
      </c>
      <c r="O110" t="s">
        <v>892</v>
      </c>
    </row>
    <row r="111" spans="1:15" ht="27.75" customHeight="1" x14ac:dyDescent="0.2">
      <c r="A111" t="s">
        <v>893</v>
      </c>
      <c r="B111" t="s">
        <v>894</v>
      </c>
      <c r="C111" s="1" t="s">
        <v>895</v>
      </c>
      <c r="D111" t="s">
        <v>11</v>
      </c>
      <c r="E111" s="1" t="s">
        <v>896</v>
      </c>
      <c r="F111" t="s">
        <v>897</v>
      </c>
      <c r="G111">
        <v>451317</v>
      </c>
      <c r="H111">
        <v>225659</v>
      </c>
      <c r="I111">
        <v>16522</v>
      </c>
      <c r="J111">
        <v>47</v>
      </c>
      <c r="K111">
        <v>32</v>
      </c>
      <c r="L111">
        <v>31</v>
      </c>
      <c r="M111" t="s">
        <v>898</v>
      </c>
      <c r="N111" t="s">
        <v>899</v>
      </c>
      <c r="O111" t="s">
        <v>900</v>
      </c>
    </row>
    <row r="112" spans="1:15" ht="27.75" customHeight="1" x14ac:dyDescent="0.2">
      <c r="A112" t="s">
        <v>744</v>
      </c>
      <c r="B112" t="s">
        <v>901</v>
      </c>
      <c r="C112" s="1" t="s">
        <v>902</v>
      </c>
      <c r="D112" t="s">
        <v>11</v>
      </c>
      <c r="E112" s="1" t="s">
        <v>896</v>
      </c>
      <c r="F112" t="s">
        <v>897</v>
      </c>
      <c r="G112">
        <v>386147</v>
      </c>
      <c r="H112">
        <v>193074</v>
      </c>
      <c r="I112">
        <v>15623</v>
      </c>
      <c r="J112">
        <v>51</v>
      </c>
      <c r="K112">
        <v>34</v>
      </c>
      <c r="L112">
        <v>23</v>
      </c>
      <c r="M112" t="s">
        <v>903</v>
      </c>
      <c r="N112" t="s">
        <v>904</v>
      </c>
      <c r="O112" t="s">
        <v>905</v>
      </c>
    </row>
    <row r="113" spans="1:15" ht="15" customHeight="1" x14ac:dyDescent="0.2">
      <c r="A113" t="s">
        <v>906</v>
      </c>
      <c r="B113" t="s">
        <v>907</v>
      </c>
      <c r="C113" t="s">
        <v>908</v>
      </c>
      <c r="D113" t="s">
        <v>16</v>
      </c>
      <c r="E113" t="s">
        <v>909</v>
      </c>
      <c r="F113" t="s">
        <v>660</v>
      </c>
      <c r="G113">
        <v>551111</v>
      </c>
      <c r="H113">
        <v>261778</v>
      </c>
      <c r="I113">
        <v>51071</v>
      </c>
      <c r="J113">
        <v>80</v>
      </c>
      <c r="K113">
        <v>38</v>
      </c>
      <c r="L113">
        <v>46</v>
      </c>
      <c r="M113" t="s">
        <v>674</v>
      </c>
      <c r="N113" t="s">
        <v>674</v>
      </c>
      <c r="O113" t="s">
        <v>910</v>
      </c>
    </row>
    <row r="114" spans="1:15" ht="41.25" customHeight="1" x14ac:dyDescent="0.2">
      <c r="A114" t="s">
        <v>911</v>
      </c>
      <c r="B114" t="s">
        <v>912</v>
      </c>
      <c r="C114" s="1" t="s">
        <v>913</v>
      </c>
      <c r="D114" t="s">
        <v>16</v>
      </c>
      <c r="E114" s="1" t="s">
        <v>914</v>
      </c>
      <c r="F114" s="1" t="s">
        <v>915</v>
      </c>
      <c r="G114">
        <v>1320000</v>
      </c>
      <c r="H114">
        <v>429000</v>
      </c>
      <c r="I114">
        <v>20626</v>
      </c>
      <c r="J114">
        <v>132</v>
      </c>
      <c r="K114">
        <v>64</v>
      </c>
      <c r="L114">
        <v>73</v>
      </c>
      <c r="M114" t="s">
        <v>916</v>
      </c>
      <c r="N114" t="s">
        <v>917</v>
      </c>
      <c r="O114" t="s">
        <v>918</v>
      </c>
    </row>
    <row r="115" spans="1:15" ht="41.25" customHeight="1" x14ac:dyDescent="0.2">
      <c r="A115" t="s">
        <v>919</v>
      </c>
      <c r="B115" t="s">
        <v>920</v>
      </c>
      <c r="C115" s="1" t="s">
        <v>921</v>
      </c>
      <c r="D115" t="s">
        <v>16</v>
      </c>
      <c r="E115" t="s">
        <v>274</v>
      </c>
      <c r="F115" t="s">
        <v>653</v>
      </c>
      <c r="G115">
        <v>60300</v>
      </c>
      <c r="H115">
        <v>33165</v>
      </c>
      <c r="I115">
        <v>7125</v>
      </c>
      <c r="J115">
        <v>27</v>
      </c>
      <c r="K115">
        <v>19</v>
      </c>
      <c r="L115">
        <v>19</v>
      </c>
      <c r="M115" t="s">
        <v>922</v>
      </c>
      <c r="N115" t="s">
        <v>923</v>
      </c>
      <c r="O115" t="s">
        <v>924</v>
      </c>
    </row>
    <row r="116" spans="1:15" ht="15" customHeight="1" x14ac:dyDescent="0.2">
      <c r="A116" t="s">
        <v>925</v>
      </c>
      <c r="B116" t="s">
        <v>926</v>
      </c>
      <c r="C116" t="s">
        <v>927</v>
      </c>
      <c r="D116" t="s">
        <v>16</v>
      </c>
      <c r="E116" t="s">
        <v>97</v>
      </c>
      <c r="F116" t="s">
        <v>928</v>
      </c>
      <c r="G116">
        <v>270056</v>
      </c>
      <c r="H116">
        <v>148531</v>
      </c>
      <c r="I116">
        <v>5299</v>
      </c>
      <c r="J116">
        <v>25</v>
      </c>
      <c r="K116">
        <v>18</v>
      </c>
      <c r="L116">
        <v>20</v>
      </c>
      <c r="M116" t="s">
        <v>779</v>
      </c>
      <c r="N116" t="s">
        <v>929</v>
      </c>
      <c r="O116" t="s">
        <v>930</v>
      </c>
    </row>
    <row r="117" spans="1:15" ht="27.75" customHeight="1" x14ac:dyDescent="0.2">
      <c r="A117" t="s">
        <v>931</v>
      </c>
      <c r="B117" t="s">
        <v>932</v>
      </c>
      <c r="C117" s="1" t="s">
        <v>933</v>
      </c>
      <c r="D117" t="s">
        <v>16</v>
      </c>
      <c r="E117" t="s">
        <v>97</v>
      </c>
      <c r="F117" t="s">
        <v>653</v>
      </c>
      <c r="G117">
        <v>400583</v>
      </c>
      <c r="H117">
        <v>220321</v>
      </c>
      <c r="I117">
        <v>30037</v>
      </c>
      <c r="J117">
        <v>70</v>
      </c>
      <c r="K117">
        <v>50</v>
      </c>
      <c r="L117">
        <v>44</v>
      </c>
      <c r="M117" t="s">
        <v>934</v>
      </c>
      <c r="N117" t="s">
        <v>935</v>
      </c>
      <c r="O117" t="s">
        <v>936</v>
      </c>
    </row>
    <row r="118" spans="1:15" ht="15" customHeight="1" x14ac:dyDescent="0.2">
      <c r="A118" t="s">
        <v>810</v>
      </c>
      <c r="B118" t="s">
        <v>937</v>
      </c>
      <c r="C118" t="s">
        <v>938</v>
      </c>
      <c r="D118" t="s">
        <v>16</v>
      </c>
      <c r="E118" t="s">
        <v>939</v>
      </c>
      <c r="F118" t="s">
        <v>660</v>
      </c>
      <c r="G118">
        <v>18000</v>
      </c>
      <c r="H118">
        <v>9900</v>
      </c>
      <c r="I118">
        <v>2804</v>
      </c>
      <c r="J118">
        <v>14</v>
      </c>
      <c r="K118">
        <v>10</v>
      </c>
      <c r="L118">
        <v>9</v>
      </c>
      <c r="M118" t="s">
        <v>940</v>
      </c>
      <c r="N118" t="s">
        <v>941</v>
      </c>
      <c r="O118" t="s">
        <v>942</v>
      </c>
    </row>
    <row r="119" spans="1:15" ht="41.25" customHeight="1" x14ac:dyDescent="0.2">
      <c r="A119" t="s">
        <v>943</v>
      </c>
      <c r="B119" t="s">
        <v>944</v>
      </c>
      <c r="C119" t="s">
        <v>945</v>
      </c>
      <c r="D119" t="s">
        <v>14</v>
      </c>
      <c r="E119" t="s">
        <v>909</v>
      </c>
      <c r="F119" s="1" t="s">
        <v>946</v>
      </c>
      <c r="G119">
        <v>1151111</v>
      </c>
      <c r="H119">
        <v>374111</v>
      </c>
      <c r="I119">
        <v>11698</v>
      </c>
      <c r="J119">
        <v>111</v>
      </c>
      <c r="K119">
        <v>54</v>
      </c>
      <c r="L119">
        <v>52</v>
      </c>
      <c r="M119" t="s">
        <v>947</v>
      </c>
      <c r="N119" t="s">
        <v>948</v>
      </c>
      <c r="O119" t="s">
        <v>949</v>
      </c>
    </row>
    <row r="120" spans="1:15" ht="41.25" customHeight="1" x14ac:dyDescent="0.2">
      <c r="A120" t="s">
        <v>950</v>
      </c>
      <c r="B120" t="s">
        <v>951</v>
      </c>
      <c r="C120" t="s">
        <v>952</v>
      </c>
      <c r="D120" t="s">
        <v>14</v>
      </c>
      <c r="E120" s="1" t="s">
        <v>953</v>
      </c>
      <c r="F120" s="1" t="s">
        <v>954</v>
      </c>
      <c r="G120">
        <v>3300000</v>
      </c>
      <c r="H120">
        <v>1072500</v>
      </c>
      <c r="I120">
        <v>5529</v>
      </c>
      <c r="J120">
        <v>222</v>
      </c>
      <c r="K120">
        <v>108</v>
      </c>
      <c r="L120">
        <v>87</v>
      </c>
      <c r="M120" t="s">
        <v>955</v>
      </c>
      <c r="N120" t="s">
        <v>956</v>
      </c>
      <c r="O120" t="s">
        <v>957</v>
      </c>
    </row>
    <row r="121" spans="1:15" ht="41.25" customHeight="1" x14ac:dyDescent="0.2">
      <c r="A121" t="s">
        <v>958</v>
      </c>
      <c r="B121" t="s">
        <v>959</v>
      </c>
      <c r="C121" t="s">
        <v>960</v>
      </c>
      <c r="D121" t="s">
        <v>14</v>
      </c>
      <c r="E121" t="s">
        <v>582</v>
      </c>
      <c r="F121" s="1" t="s">
        <v>961</v>
      </c>
      <c r="G121">
        <v>912783</v>
      </c>
      <c r="H121">
        <v>296654</v>
      </c>
      <c r="I121">
        <v>39446</v>
      </c>
      <c r="J121">
        <v>273</v>
      </c>
      <c r="K121">
        <v>133</v>
      </c>
      <c r="L121">
        <v>43</v>
      </c>
      <c r="M121" t="s">
        <v>962</v>
      </c>
      <c r="N121" t="s">
        <v>963</v>
      </c>
      <c r="O121" t="s">
        <v>964</v>
      </c>
    </row>
    <row r="122" spans="1:15" ht="41.25" customHeight="1" x14ac:dyDescent="0.2">
      <c r="A122" t="s">
        <v>965</v>
      </c>
      <c r="B122" t="s">
        <v>966</v>
      </c>
      <c r="C122" s="1" t="s">
        <v>967</v>
      </c>
      <c r="D122" t="s">
        <v>14</v>
      </c>
      <c r="E122" t="s">
        <v>97</v>
      </c>
      <c r="F122" s="1" t="s">
        <v>968</v>
      </c>
      <c r="G122">
        <v>300089</v>
      </c>
      <c r="H122">
        <v>97529</v>
      </c>
      <c r="I122">
        <v>312</v>
      </c>
      <c r="J122">
        <v>40</v>
      </c>
      <c r="K122">
        <v>20</v>
      </c>
      <c r="L122">
        <v>24</v>
      </c>
      <c r="M122" t="s">
        <v>634</v>
      </c>
      <c r="N122" t="s">
        <v>969</v>
      </c>
      <c r="O122" t="s">
        <v>642</v>
      </c>
    </row>
    <row r="123" spans="1:15" ht="15" customHeight="1" x14ac:dyDescent="0.2">
      <c r="A123" t="s">
        <v>970</v>
      </c>
      <c r="B123" t="s">
        <v>971</v>
      </c>
      <c r="C123" t="s">
        <v>972</v>
      </c>
      <c r="D123" t="s">
        <v>14</v>
      </c>
      <c r="E123" t="s">
        <v>909</v>
      </c>
      <c r="F123" t="s">
        <v>640</v>
      </c>
      <c r="G123">
        <v>41311</v>
      </c>
      <c r="H123">
        <v>22721</v>
      </c>
      <c r="I123">
        <v>4875</v>
      </c>
      <c r="J123">
        <v>11</v>
      </c>
      <c r="K123">
        <v>8</v>
      </c>
      <c r="L123">
        <v>9</v>
      </c>
      <c r="M123" t="s">
        <v>973</v>
      </c>
      <c r="N123" t="s">
        <v>974</v>
      </c>
      <c r="O123" t="s">
        <v>839</v>
      </c>
    </row>
    <row r="124" spans="1:15" ht="41.25" customHeight="1" x14ac:dyDescent="0.2">
      <c r="A124" t="s">
        <v>975</v>
      </c>
      <c r="B124" t="s">
        <v>976</v>
      </c>
      <c r="C124" t="s">
        <v>977</v>
      </c>
      <c r="D124" t="s">
        <v>14</v>
      </c>
      <c r="E124" t="s">
        <v>582</v>
      </c>
      <c r="F124" s="1" t="s">
        <v>978</v>
      </c>
      <c r="G124">
        <v>337062</v>
      </c>
      <c r="H124">
        <v>25280</v>
      </c>
      <c r="I124">
        <v>5466</v>
      </c>
      <c r="J124">
        <v>158</v>
      </c>
      <c r="K124">
        <v>18</v>
      </c>
      <c r="L124">
        <v>24</v>
      </c>
      <c r="M124" t="s">
        <v>979</v>
      </c>
      <c r="N124" t="s">
        <v>980</v>
      </c>
      <c r="O124" t="s">
        <v>981</v>
      </c>
    </row>
    <row r="125" spans="1:15" ht="41.25" customHeight="1" x14ac:dyDescent="0.2">
      <c r="A125" t="s">
        <v>313</v>
      </c>
      <c r="B125" t="s">
        <v>982</v>
      </c>
      <c r="C125" t="s">
        <v>983</v>
      </c>
      <c r="D125" t="s">
        <v>14</v>
      </c>
      <c r="E125" t="s">
        <v>97</v>
      </c>
      <c r="F125" s="1" t="s">
        <v>984</v>
      </c>
      <c r="G125">
        <v>375005</v>
      </c>
      <c r="H125">
        <v>65626</v>
      </c>
      <c r="I125">
        <v>5676</v>
      </c>
      <c r="J125">
        <v>75</v>
      </c>
      <c r="K125">
        <v>20</v>
      </c>
      <c r="L125">
        <v>36</v>
      </c>
      <c r="M125" t="s">
        <v>985</v>
      </c>
      <c r="N125" t="s">
        <v>986</v>
      </c>
      <c r="O125" t="s">
        <v>987</v>
      </c>
    </row>
    <row r="126" spans="1:15" ht="27.75" customHeight="1" x14ac:dyDescent="0.2">
      <c r="A126" t="s">
        <v>988</v>
      </c>
      <c r="B126" t="s">
        <v>989</v>
      </c>
      <c r="C126" s="1" t="s">
        <v>990</v>
      </c>
      <c r="D126" t="s">
        <v>17</v>
      </c>
      <c r="E126" s="1" t="s">
        <v>424</v>
      </c>
      <c r="F126" t="s">
        <v>613</v>
      </c>
      <c r="G126">
        <v>99999</v>
      </c>
      <c r="H126">
        <v>54999</v>
      </c>
      <c r="I126">
        <v>2215</v>
      </c>
      <c r="J126">
        <v>12</v>
      </c>
      <c r="K126">
        <v>9</v>
      </c>
      <c r="L126">
        <v>13</v>
      </c>
      <c r="M126" t="s">
        <v>606</v>
      </c>
      <c r="N126" t="s">
        <v>991</v>
      </c>
      <c r="O126" t="s">
        <v>992</v>
      </c>
    </row>
    <row r="127" spans="1:15" ht="41.25" customHeight="1" x14ac:dyDescent="0.2">
      <c r="A127" t="s">
        <v>993</v>
      </c>
      <c r="B127" t="s">
        <v>994</v>
      </c>
      <c r="C127" s="1" t="s">
        <v>995</v>
      </c>
      <c r="D127" t="s">
        <v>17</v>
      </c>
      <c r="E127" t="s">
        <v>582</v>
      </c>
      <c r="F127" s="1" t="s">
        <v>996</v>
      </c>
      <c r="G127">
        <v>5731</v>
      </c>
      <c r="H127">
        <v>2006</v>
      </c>
      <c r="I127">
        <v>818</v>
      </c>
      <c r="J127">
        <v>5</v>
      </c>
      <c r="K127">
        <v>3</v>
      </c>
      <c r="L127">
        <v>9</v>
      </c>
      <c r="M127" t="s">
        <v>997</v>
      </c>
      <c r="N127" t="s">
        <v>998</v>
      </c>
      <c r="O127" t="s">
        <v>999</v>
      </c>
    </row>
    <row r="128" spans="1:15" ht="41.25" customHeight="1" x14ac:dyDescent="0.2">
      <c r="A128" t="s">
        <v>1000</v>
      </c>
      <c r="B128" t="s">
        <v>1001</v>
      </c>
      <c r="C128" s="1" t="s">
        <v>1002</v>
      </c>
      <c r="D128" t="s">
        <v>17</v>
      </c>
      <c r="E128" s="1" t="s">
        <v>424</v>
      </c>
      <c r="F128" t="s">
        <v>735</v>
      </c>
      <c r="G128">
        <v>99999</v>
      </c>
      <c r="H128">
        <v>54999</v>
      </c>
      <c r="I128">
        <v>4618</v>
      </c>
      <c r="J128">
        <v>12</v>
      </c>
      <c r="K128">
        <v>9</v>
      </c>
      <c r="L128">
        <v>11</v>
      </c>
      <c r="M128" t="s">
        <v>606</v>
      </c>
      <c r="N128" t="s">
        <v>991</v>
      </c>
      <c r="O128" t="s">
        <v>1003</v>
      </c>
    </row>
    <row r="129" spans="1:15" ht="27.75" customHeight="1" x14ac:dyDescent="0.2">
      <c r="A129" t="s">
        <v>643</v>
      </c>
      <c r="B129" t="s">
        <v>1004</v>
      </c>
      <c r="C129" s="1" t="s">
        <v>1005</v>
      </c>
      <c r="D129" t="s">
        <v>17</v>
      </c>
      <c r="E129" t="s">
        <v>274</v>
      </c>
      <c r="F129" t="s">
        <v>653</v>
      </c>
      <c r="G129">
        <v>310770</v>
      </c>
      <c r="H129">
        <v>170924</v>
      </c>
      <c r="I129">
        <v>2965</v>
      </c>
      <c r="J129">
        <v>54</v>
      </c>
      <c r="K129">
        <v>38</v>
      </c>
      <c r="L129">
        <v>21</v>
      </c>
      <c r="M129" t="s">
        <v>1006</v>
      </c>
      <c r="N129" t="s">
        <v>1007</v>
      </c>
      <c r="O129" t="s">
        <v>1008</v>
      </c>
    </row>
    <row r="130" spans="1:15" ht="27.75" customHeight="1" x14ac:dyDescent="0.2">
      <c r="A130" t="s">
        <v>1009</v>
      </c>
      <c r="B130" t="s">
        <v>1010</v>
      </c>
      <c r="C130" s="1" t="s">
        <v>1011</v>
      </c>
      <c r="D130" t="s">
        <v>17</v>
      </c>
      <c r="E130" s="1" t="s">
        <v>424</v>
      </c>
      <c r="F130" t="s">
        <v>1012</v>
      </c>
      <c r="G130">
        <v>415000</v>
      </c>
      <c r="H130">
        <v>207500</v>
      </c>
      <c r="I130">
        <v>6616</v>
      </c>
      <c r="J130">
        <v>110</v>
      </c>
      <c r="K130">
        <v>74</v>
      </c>
      <c r="L130">
        <v>29</v>
      </c>
      <c r="M130" t="s">
        <v>1013</v>
      </c>
      <c r="N130" t="s">
        <v>1014</v>
      </c>
      <c r="O130" t="s">
        <v>300</v>
      </c>
    </row>
    <row r="131" spans="1:15" ht="27.75" customHeight="1" x14ac:dyDescent="0.2">
      <c r="A131" t="s">
        <v>1015</v>
      </c>
      <c r="B131" t="s">
        <v>1016</v>
      </c>
      <c r="C131" s="1" t="s">
        <v>1017</v>
      </c>
      <c r="D131" t="s">
        <v>17</v>
      </c>
      <c r="E131" s="1" t="s">
        <v>424</v>
      </c>
      <c r="F131" t="s">
        <v>653</v>
      </c>
      <c r="G131">
        <v>350000</v>
      </c>
      <c r="H131">
        <v>192500</v>
      </c>
      <c r="I131">
        <v>6350</v>
      </c>
      <c r="J131">
        <v>75</v>
      </c>
      <c r="K131">
        <v>53</v>
      </c>
      <c r="L131">
        <v>22</v>
      </c>
      <c r="M131" t="s">
        <v>1018</v>
      </c>
      <c r="N131" t="s">
        <v>1019</v>
      </c>
      <c r="O131" t="s">
        <v>1020</v>
      </c>
    </row>
    <row r="132" spans="1:15" ht="27.75" customHeight="1" x14ac:dyDescent="0.2">
      <c r="A132" t="s">
        <v>1021</v>
      </c>
      <c r="B132" t="s">
        <v>1022</v>
      </c>
      <c r="C132" t="s">
        <v>1023</v>
      </c>
      <c r="D132" t="s">
        <v>242</v>
      </c>
      <c r="E132" s="1" t="s">
        <v>1024</v>
      </c>
      <c r="F132" t="s">
        <v>660</v>
      </c>
      <c r="G132">
        <v>11514</v>
      </c>
      <c r="H132">
        <v>6333</v>
      </c>
      <c r="I132">
        <v>1482</v>
      </c>
      <c r="J132">
        <v>6</v>
      </c>
      <c r="K132">
        <v>4</v>
      </c>
      <c r="L132">
        <v>10</v>
      </c>
      <c r="M132" t="s">
        <v>886</v>
      </c>
      <c r="N132" t="s">
        <v>1025</v>
      </c>
      <c r="O132" t="s">
        <v>887</v>
      </c>
    </row>
    <row r="133" spans="1:15" ht="27.75" customHeight="1" x14ac:dyDescent="0.2">
      <c r="A133" t="s">
        <v>1025</v>
      </c>
      <c r="B133" t="s">
        <v>1026</v>
      </c>
      <c r="C133" t="s">
        <v>1027</v>
      </c>
      <c r="D133" t="s">
        <v>242</v>
      </c>
      <c r="E133" s="1" t="s">
        <v>1024</v>
      </c>
      <c r="F133" t="s">
        <v>660</v>
      </c>
      <c r="G133">
        <v>15800</v>
      </c>
      <c r="H133">
        <v>8690</v>
      </c>
      <c r="I133">
        <v>20204</v>
      </c>
      <c r="J133">
        <v>6</v>
      </c>
      <c r="K133">
        <v>4</v>
      </c>
      <c r="L133">
        <v>8</v>
      </c>
      <c r="M133" t="s">
        <v>595</v>
      </c>
      <c r="N133" t="s">
        <v>515</v>
      </c>
      <c r="O133" t="s">
        <v>521</v>
      </c>
    </row>
    <row r="134" spans="1:15" ht="27.75" customHeight="1" x14ac:dyDescent="0.2">
      <c r="A134" t="s">
        <v>942</v>
      </c>
      <c r="B134" t="s">
        <v>1028</v>
      </c>
      <c r="C134" s="1" t="s">
        <v>1029</v>
      </c>
      <c r="D134" t="s">
        <v>7</v>
      </c>
      <c r="E134" s="1" t="s">
        <v>298</v>
      </c>
      <c r="F134" t="s">
        <v>735</v>
      </c>
      <c r="G134">
        <v>143404</v>
      </c>
      <c r="H134">
        <v>78872</v>
      </c>
      <c r="I134">
        <v>7468</v>
      </c>
      <c r="J134">
        <v>46</v>
      </c>
      <c r="K134">
        <v>33</v>
      </c>
      <c r="L134">
        <v>32</v>
      </c>
      <c r="M134" t="s">
        <v>1030</v>
      </c>
      <c r="N134" t="s">
        <v>1031</v>
      </c>
      <c r="O134" t="s">
        <v>1032</v>
      </c>
    </row>
    <row r="135" spans="1:15" ht="27.75" customHeight="1" x14ac:dyDescent="0.2">
      <c r="A135" t="s">
        <v>1033</v>
      </c>
      <c r="B135" t="s">
        <v>1034</v>
      </c>
      <c r="C135" s="1" t="s">
        <v>1035</v>
      </c>
      <c r="D135" t="s">
        <v>7</v>
      </c>
      <c r="E135" s="1" t="s">
        <v>298</v>
      </c>
      <c r="F135" t="s">
        <v>653</v>
      </c>
      <c r="G135">
        <v>58658</v>
      </c>
      <c r="H135">
        <v>32262</v>
      </c>
      <c r="I135">
        <v>8820</v>
      </c>
      <c r="J135">
        <v>24</v>
      </c>
      <c r="K135">
        <v>17</v>
      </c>
      <c r="L135">
        <v>21</v>
      </c>
      <c r="M135" t="s">
        <v>493</v>
      </c>
      <c r="N135" t="s">
        <v>1036</v>
      </c>
      <c r="O135" t="s">
        <v>930</v>
      </c>
    </row>
    <row r="136" spans="1:15" ht="27.75" customHeight="1" x14ac:dyDescent="0.2">
      <c r="A136" t="s">
        <v>1037</v>
      </c>
      <c r="B136" t="s">
        <v>1038</v>
      </c>
      <c r="C136" s="1" t="s">
        <v>1039</v>
      </c>
      <c r="D136" t="s">
        <v>7</v>
      </c>
      <c r="E136" s="1" t="s">
        <v>73</v>
      </c>
      <c r="F136" t="s">
        <v>742</v>
      </c>
      <c r="G136">
        <v>18169</v>
      </c>
      <c r="H136">
        <v>9993</v>
      </c>
      <c r="I136">
        <v>8307</v>
      </c>
      <c r="J136">
        <v>20</v>
      </c>
      <c r="K136">
        <v>14</v>
      </c>
      <c r="L136">
        <v>42</v>
      </c>
      <c r="M136" t="s">
        <v>1040</v>
      </c>
      <c r="N136" t="s">
        <v>1041</v>
      </c>
      <c r="O136" t="s">
        <v>1042</v>
      </c>
    </row>
    <row r="137" spans="1:15" ht="27.75" customHeight="1" x14ac:dyDescent="0.2">
      <c r="A137" t="s">
        <v>1043</v>
      </c>
      <c r="B137" t="s">
        <v>1044</v>
      </c>
      <c r="C137" s="1" t="s">
        <v>1045</v>
      </c>
      <c r="D137" t="s">
        <v>7</v>
      </c>
      <c r="E137" t="s">
        <v>274</v>
      </c>
      <c r="F137" t="s">
        <v>653</v>
      </c>
      <c r="G137">
        <v>118800</v>
      </c>
      <c r="H137">
        <v>65340</v>
      </c>
      <c r="I137">
        <v>18642</v>
      </c>
      <c r="J137">
        <v>27</v>
      </c>
      <c r="K137">
        <v>19</v>
      </c>
      <c r="L137">
        <v>41</v>
      </c>
      <c r="M137" t="s">
        <v>444</v>
      </c>
      <c r="N137" t="s">
        <v>1046</v>
      </c>
      <c r="O137" t="s">
        <v>1047</v>
      </c>
    </row>
    <row r="138" spans="1:15" ht="15" customHeight="1" x14ac:dyDescent="0.2">
      <c r="A138" t="s">
        <v>1048</v>
      </c>
      <c r="B138" t="s">
        <v>1049</v>
      </c>
      <c r="C138" t="s">
        <v>1050</v>
      </c>
      <c r="D138" t="s">
        <v>7</v>
      </c>
      <c r="E138" t="s">
        <v>1051</v>
      </c>
      <c r="F138" t="s">
        <v>735</v>
      </c>
      <c r="G138">
        <v>4000</v>
      </c>
      <c r="H138">
        <v>2200</v>
      </c>
      <c r="I138">
        <v>2074</v>
      </c>
      <c r="J138">
        <v>4</v>
      </c>
      <c r="K138">
        <v>3</v>
      </c>
      <c r="L138">
        <v>10</v>
      </c>
      <c r="M138" t="s">
        <v>1052</v>
      </c>
      <c r="N138" t="s">
        <v>1053</v>
      </c>
      <c r="O138" t="s">
        <v>1054</v>
      </c>
    </row>
    <row r="139" spans="1:15" ht="41.25" customHeight="1" x14ac:dyDescent="0.2">
      <c r="A139" t="s">
        <v>1055</v>
      </c>
      <c r="B139" t="s">
        <v>1056</v>
      </c>
      <c r="C139" s="1" t="s">
        <v>1057</v>
      </c>
      <c r="D139" t="s">
        <v>7</v>
      </c>
      <c r="E139" t="s">
        <v>274</v>
      </c>
      <c r="F139" s="1" t="s">
        <v>1058</v>
      </c>
      <c r="G139">
        <v>178200</v>
      </c>
      <c r="H139">
        <v>66825</v>
      </c>
      <c r="I139">
        <v>19767</v>
      </c>
      <c r="J139">
        <v>36</v>
      </c>
      <c r="K139">
        <v>20</v>
      </c>
      <c r="L139">
        <v>34</v>
      </c>
      <c r="M139" t="s">
        <v>1059</v>
      </c>
      <c r="N139" t="s">
        <v>1060</v>
      </c>
      <c r="O139" t="s">
        <v>1061</v>
      </c>
    </row>
    <row r="140" spans="1:15" ht="27.75" customHeight="1" x14ac:dyDescent="0.2">
      <c r="A140" t="s">
        <v>1062</v>
      </c>
      <c r="B140" t="s">
        <v>1063</v>
      </c>
      <c r="C140" s="1" t="s">
        <v>1064</v>
      </c>
      <c r="D140" t="s">
        <v>7</v>
      </c>
      <c r="E140" t="s">
        <v>518</v>
      </c>
      <c r="F140" t="s">
        <v>653</v>
      </c>
      <c r="G140">
        <v>105543</v>
      </c>
      <c r="H140">
        <v>58049</v>
      </c>
      <c r="I140">
        <v>79213</v>
      </c>
      <c r="J140">
        <v>36</v>
      </c>
      <c r="K140">
        <v>26</v>
      </c>
      <c r="L140">
        <v>45</v>
      </c>
      <c r="M140" t="s">
        <v>1065</v>
      </c>
      <c r="N140" t="s">
        <v>1066</v>
      </c>
      <c r="O140" t="s">
        <v>1067</v>
      </c>
    </row>
    <row r="141" spans="1:15" ht="15" customHeight="1" x14ac:dyDescent="0.2">
      <c r="A141" t="s">
        <v>1068</v>
      </c>
      <c r="B141" t="s">
        <v>1069</v>
      </c>
      <c r="C141" t="s">
        <v>1070</v>
      </c>
      <c r="D141" t="s">
        <v>7</v>
      </c>
      <c r="E141" t="s">
        <v>274</v>
      </c>
      <c r="F141" t="s">
        <v>653</v>
      </c>
      <c r="G141">
        <v>154800</v>
      </c>
      <c r="H141">
        <v>85140</v>
      </c>
      <c r="I141">
        <v>13492</v>
      </c>
      <c r="J141">
        <v>27</v>
      </c>
      <c r="K141">
        <v>19</v>
      </c>
      <c r="L141">
        <v>21</v>
      </c>
      <c r="M141" t="s">
        <v>1071</v>
      </c>
      <c r="N141" t="s">
        <v>1072</v>
      </c>
      <c r="O141" t="s">
        <v>1073</v>
      </c>
    </row>
    <row r="142" spans="1:15" ht="15" customHeight="1" x14ac:dyDescent="0.2">
      <c r="A142" t="s">
        <v>1074</v>
      </c>
      <c r="B142" t="s">
        <v>1075</v>
      </c>
      <c r="C142" t="s">
        <v>1076</v>
      </c>
      <c r="D142" t="s">
        <v>7</v>
      </c>
      <c r="E142" t="s">
        <v>1051</v>
      </c>
      <c r="F142" t="s">
        <v>735</v>
      </c>
      <c r="G142">
        <v>3000</v>
      </c>
      <c r="H142">
        <v>1650</v>
      </c>
      <c r="I142">
        <v>749</v>
      </c>
      <c r="J142">
        <v>2</v>
      </c>
      <c r="K142">
        <v>1</v>
      </c>
      <c r="L142">
        <v>4</v>
      </c>
      <c r="M142" t="s">
        <v>1077</v>
      </c>
      <c r="N142" t="s">
        <v>931</v>
      </c>
      <c r="O142" t="s">
        <v>1048</v>
      </c>
    </row>
    <row r="143" spans="1:15" ht="41.25" customHeight="1" x14ac:dyDescent="0.2">
      <c r="A143" t="s">
        <v>1078</v>
      </c>
      <c r="B143" t="s">
        <v>1079</v>
      </c>
      <c r="C143" t="s">
        <v>1080</v>
      </c>
      <c r="D143" t="s">
        <v>21</v>
      </c>
      <c r="E143" t="s">
        <v>261</v>
      </c>
      <c r="F143" s="1" t="s">
        <v>1081</v>
      </c>
      <c r="G143">
        <v>300001</v>
      </c>
      <c r="H143">
        <v>97500</v>
      </c>
      <c r="I143">
        <v>38490</v>
      </c>
      <c r="J143">
        <v>50</v>
      </c>
      <c r="K143">
        <v>24</v>
      </c>
      <c r="L143">
        <v>15</v>
      </c>
      <c r="M143" t="s">
        <v>1082</v>
      </c>
      <c r="N143" t="s">
        <v>1083</v>
      </c>
      <c r="O143" t="s">
        <v>1084</v>
      </c>
    </row>
    <row r="144" spans="1:15" ht="41.25" customHeight="1" x14ac:dyDescent="0.2">
      <c r="A144" t="s">
        <v>743</v>
      </c>
      <c r="B144" t="s">
        <v>1085</v>
      </c>
      <c r="C144" t="s">
        <v>1086</v>
      </c>
      <c r="D144" t="s">
        <v>22</v>
      </c>
      <c r="E144" s="1" t="s">
        <v>298</v>
      </c>
      <c r="F144" s="1" t="s">
        <v>683</v>
      </c>
      <c r="G144">
        <v>247852</v>
      </c>
      <c r="H144">
        <v>80552</v>
      </c>
      <c r="I144">
        <v>15864</v>
      </c>
      <c r="J144">
        <v>80</v>
      </c>
      <c r="K144">
        <v>39</v>
      </c>
      <c r="L144">
        <v>26</v>
      </c>
      <c r="M144" t="s">
        <v>1087</v>
      </c>
      <c r="N144" t="s">
        <v>1088</v>
      </c>
      <c r="O144" t="s">
        <v>1089</v>
      </c>
    </row>
    <row r="145" spans="1:15" ht="15" customHeight="1" x14ac:dyDescent="0.2">
      <c r="A145" t="s">
        <v>1090</v>
      </c>
      <c r="B145" t="s">
        <v>1091</v>
      </c>
      <c r="C145" t="s">
        <v>1092</v>
      </c>
      <c r="D145" t="s">
        <v>13</v>
      </c>
      <c r="E145" t="s">
        <v>1093</v>
      </c>
      <c r="F145" t="s">
        <v>1094</v>
      </c>
      <c r="G145">
        <v>1001101</v>
      </c>
      <c r="H145">
        <v>400440</v>
      </c>
      <c r="I145">
        <v>11164</v>
      </c>
      <c r="J145">
        <v>134</v>
      </c>
      <c r="K145">
        <v>80</v>
      </c>
      <c r="L145">
        <v>28</v>
      </c>
      <c r="M145" t="s">
        <v>1095</v>
      </c>
      <c r="N145" t="s">
        <v>1096</v>
      </c>
      <c r="O145" t="s">
        <v>1097</v>
      </c>
    </row>
    <row r="146" spans="1:15" ht="15" customHeight="1" x14ac:dyDescent="0.2">
      <c r="A146" t="s">
        <v>1098</v>
      </c>
      <c r="B146" t="s">
        <v>1099</v>
      </c>
      <c r="C146" t="s">
        <v>1100</v>
      </c>
      <c r="D146" t="s">
        <v>13</v>
      </c>
      <c r="E146" t="s">
        <v>1093</v>
      </c>
      <c r="F146" t="s">
        <v>1094</v>
      </c>
      <c r="G146">
        <v>852111</v>
      </c>
      <c r="H146">
        <v>340844</v>
      </c>
      <c r="I146">
        <v>6530</v>
      </c>
      <c r="J146">
        <v>81</v>
      </c>
      <c r="K146">
        <v>49</v>
      </c>
      <c r="L146">
        <v>20</v>
      </c>
      <c r="M146" t="s">
        <v>1101</v>
      </c>
      <c r="N146" t="s">
        <v>1102</v>
      </c>
      <c r="O146" t="s">
        <v>1103</v>
      </c>
    </row>
    <row r="147" spans="1:15" ht="41.25" customHeight="1" x14ac:dyDescent="0.2">
      <c r="A147" t="s">
        <v>628</v>
      </c>
      <c r="B147" t="s">
        <v>1104</v>
      </c>
      <c r="C147" t="s">
        <v>1105</v>
      </c>
      <c r="D147" s="1" t="s">
        <v>1106</v>
      </c>
      <c r="E147" t="s">
        <v>1093</v>
      </c>
      <c r="F147" s="1" t="s">
        <v>1107</v>
      </c>
      <c r="G147">
        <v>2295933</v>
      </c>
      <c r="H147">
        <v>746178</v>
      </c>
      <c r="I147">
        <v>18894</v>
      </c>
      <c r="J147">
        <v>251</v>
      </c>
      <c r="K147">
        <v>122</v>
      </c>
      <c r="L147">
        <v>51</v>
      </c>
      <c r="M147" t="s">
        <v>1108</v>
      </c>
      <c r="N147" t="s">
        <v>1109</v>
      </c>
      <c r="O147" t="s">
        <v>1110</v>
      </c>
    </row>
    <row r="148" spans="1:15" ht="41.25" customHeight="1" x14ac:dyDescent="0.2">
      <c r="A148" t="s">
        <v>1111</v>
      </c>
      <c r="B148" t="s">
        <v>1112</v>
      </c>
      <c r="C148" s="1" t="s">
        <v>1113</v>
      </c>
      <c r="D148" t="s">
        <v>18</v>
      </c>
      <c r="E148" t="s">
        <v>582</v>
      </c>
      <c r="F148" s="1" t="s">
        <v>1114</v>
      </c>
      <c r="G148">
        <v>305200</v>
      </c>
      <c r="H148">
        <v>99190</v>
      </c>
      <c r="I148">
        <v>15153</v>
      </c>
      <c r="J148">
        <v>79</v>
      </c>
      <c r="K148">
        <v>39</v>
      </c>
      <c r="L148">
        <v>11</v>
      </c>
      <c r="M148" t="s">
        <v>1115</v>
      </c>
      <c r="N148" t="s">
        <v>729</v>
      </c>
      <c r="O148" t="s">
        <v>1072</v>
      </c>
    </row>
    <row r="149" spans="1:15" ht="27.75" customHeight="1" x14ac:dyDescent="0.2">
      <c r="A149" t="s">
        <v>1116</v>
      </c>
      <c r="B149" t="s">
        <v>1117</v>
      </c>
      <c r="C149" s="1" t="s">
        <v>1118</v>
      </c>
      <c r="D149" t="s">
        <v>18</v>
      </c>
      <c r="E149" t="s">
        <v>582</v>
      </c>
      <c r="F149" t="s">
        <v>1119</v>
      </c>
      <c r="G149">
        <v>80636</v>
      </c>
      <c r="H149">
        <v>31582</v>
      </c>
      <c r="I149">
        <v>16825</v>
      </c>
      <c r="J149">
        <v>50</v>
      </c>
      <c r="K149">
        <v>29</v>
      </c>
      <c r="L149">
        <v>13</v>
      </c>
      <c r="M149" t="s">
        <v>1120</v>
      </c>
      <c r="N149" t="s">
        <v>1121</v>
      </c>
      <c r="O149" t="s">
        <v>1122</v>
      </c>
    </row>
    <row r="150" spans="1:15" ht="41.25" customHeight="1" x14ac:dyDescent="0.2">
      <c r="A150" t="s">
        <v>1123</v>
      </c>
      <c r="B150" t="s">
        <v>1124</v>
      </c>
      <c r="C150" s="1" t="s">
        <v>1125</v>
      </c>
      <c r="D150" t="s">
        <v>18</v>
      </c>
      <c r="E150" t="s">
        <v>582</v>
      </c>
      <c r="F150" s="1" t="s">
        <v>1114</v>
      </c>
      <c r="G150">
        <v>24730</v>
      </c>
      <c r="H150">
        <v>8037</v>
      </c>
      <c r="I150">
        <v>6051</v>
      </c>
      <c r="J150">
        <v>9</v>
      </c>
      <c r="K150">
        <v>4</v>
      </c>
      <c r="L150">
        <v>7</v>
      </c>
      <c r="M150" t="s">
        <v>1126</v>
      </c>
      <c r="N150" t="s">
        <v>1127</v>
      </c>
      <c r="O150" t="s">
        <v>752</v>
      </c>
    </row>
    <row r="151" spans="1:15" ht="27.75" customHeight="1" x14ac:dyDescent="0.2">
      <c r="A151" t="s">
        <v>1077</v>
      </c>
      <c r="B151" t="s">
        <v>1128</v>
      </c>
      <c r="C151" s="1" t="s">
        <v>1129</v>
      </c>
      <c r="D151" t="s">
        <v>18</v>
      </c>
      <c r="E151" t="s">
        <v>582</v>
      </c>
      <c r="F151" t="s">
        <v>1119</v>
      </c>
      <c r="G151">
        <v>54471</v>
      </c>
      <c r="H151">
        <v>21334</v>
      </c>
      <c r="I151">
        <v>12893</v>
      </c>
      <c r="J151">
        <v>16</v>
      </c>
      <c r="K151">
        <v>9</v>
      </c>
      <c r="L151">
        <v>12</v>
      </c>
      <c r="M151" t="s">
        <v>1130</v>
      </c>
      <c r="N151" t="s">
        <v>1131</v>
      </c>
      <c r="O151" t="s">
        <v>1132</v>
      </c>
    </row>
    <row r="152" spans="1:15" ht="27.75" customHeight="1" x14ac:dyDescent="0.2">
      <c r="A152" t="s">
        <v>1133</v>
      </c>
      <c r="B152" t="s">
        <v>1134</v>
      </c>
      <c r="C152" s="1" t="s">
        <v>1135</v>
      </c>
      <c r="D152" t="s">
        <v>18</v>
      </c>
      <c r="E152" t="s">
        <v>582</v>
      </c>
      <c r="F152" t="s">
        <v>1119</v>
      </c>
      <c r="G152">
        <v>1006975</v>
      </c>
      <c r="H152">
        <v>394399</v>
      </c>
      <c r="I152">
        <v>55327</v>
      </c>
      <c r="J152">
        <v>222</v>
      </c>
      <c r="K152">
        <v>130</v>
      </c>
      <c r="L152">
        <v>48</v>
      </c>
      <c r="M152" t="s">
        <v>1136</v>
      </c>
      <c r="N152" t="s">
        <v>1137</v>
      </c>
      <c r="O152" t="s">
        <v>1138</v>
      </c>
    </row>
    <row r="153" spans="1:15" ht="41.25" customHeight="1" x14ac:dyDescent="0.2">
      <c r="A153" t="s">
        <v>809</v>
      </c>
      <c r="B153" t="s">
        <v>1139</v>
      </c>
      <c r="C153" t="s">
        <v>1140</v>
      </c>
      <c r="D153" s="1" t="s">
        <v>1141</v>
      </c>
      <c r="E153" t="s">
        <v>582</v>
      </c>
      <c r="F153" s="1" t="s">
        <v>1114</v>
      </c>
      <c r="G153">
        <v>13632</v>
      </c>
      <c r="H153">
        <v>4430</v>
      </c>
      <c r="I153">
        <v>2876</v>
      </c>
      <c r="J153">
        <v>21</v>
      </c>
      <c r="K153">
        <v>10</v>
      </c>
      <c r="L153">
        <v>5</v>
      </c>
      <c r="M153" t="s">
        <v>1036</v>
      </c>
      <c r="N153" t="s">
        <v>288</v>
      </c>
      <c r="O153" t="s">
        <v>1142</v>
      </c>
    </row>
    <row r="154" spans="1:15" ht="27.75" customHeight="1" x14ac:dyDescent="0.2">
      <c r="A154" t="s">
        <v>1143</v>
      </c>
      <c r="B154" t="s">
        <v>1144</v>
      </c>
      <c r="C154" s="1" t="s">
        <v>1145</v>
      </c>
      <c r="D154" s="1" t="s">
        <v>1141</v>
      </c>
      <c r="E154" t="s">
        <v>582</v>
      </c>
      <c r="F154" t="s">
        <v>1119</v>
      </c>
      <c r="G154">
        <v>37441</v>
      </c>
      <c r="H154">
        <v>14664</v>
      </c>
      <c r="I154">
        <v>10014</v>
      </c>
      <c r="J154">
        <v>16</v>
      </c>
      <c r="K154">
        <v>9</v>
      </c>
      <c r="L154">
        <v>8</v>
      </c>
      <c r="M154" t="s">
        <v>1146</v>
      </c>
      <c r="N154" t="s">
        <v>1109</v>
      </c>
      <c r="O154" t="s">
        <v>1147</v>
      </c>
    </row>
    <row r="155" spans="1:15" ht="15" customHeight="1" x14ac:dyDescent="0.2">
      <c r="A155" t="s">
        <v>1148</v>
      </c>
      <c r="B155" t="s">
        <v>1149</v>
      </c>
      <c r="C155" t="s">
        <v>1150</v>
      </c>
      <c r="D155" t="s">
        <v>12</v>
      </c>
      <c r="E155" t="s">
        <v>518</v>
      </c>
      <c r="F155" t="s">
        <v>1119</v>
      </c>
      <c r="G155">
        <v>99144</v>
      </c>
      <c r="H155">
        <v>44615</v>
      </c>
      <c r="I155">
        <v>47698</v>
      </c>
      <c r="J155">
        <v>27</v>
      </c>
      <c r="K155">
        <v>17</v>
      </c>
      <c r="L155">
        <v>17</v>
      </c>
      <c r="M155" t="s">
        <v>1151</v>
      </c>
      <c r="N155" t="s">
        <v>289</v>
      </c>
      <c r="O155" t="s">
        <v>1152</v>
      </c>
    </row>
    <row r="156" spans="1:15" ht="41.25" customHeight="1" x14ac:dyDescent="0.2">
      <c r="A156" t="s">
        <v>1153</v>
      </c>
      <c r="B156" t="s">
        <v>83</v>
      </c>
      <c r="C156" s="1" t="s">
        <v>81</v>
      </c>
      <c r="D156" s="1" t="s">
        <v>82</v>
      </c>
      <c r="E156" t="s">
        <v>80</v>
      </c>
      <c r="F156" s="1" t="s">
        <v>1154</v>
      </c>
      <c r="G156">
        <v>500001</v>
      </c>
      <c r="H156">
        <v>162500</v>
      </c>
      <c r="I156">
        <v>3411</v>
      </c>
      <c r="J156">
        <v>54</v>
      </c>
      <c r="K156">
        <v>26</v>
      </c>
      <c r="L156">
        <v>31</v>
      </c>
      <c r="M156" t="s">
        <v>1018</v>
      </c>
      <c r="N156" t="s">
        <v>1155</v>
      </c>
      <c r="O156" t="s">
        <v>1156</v>
      </c>
    </row>
    <row r="157" spans="1:15" ht="27.75" customHeight="1" x14ac:dyDescent="0.2">
      <c r="A157" t="s">
        <v>1157</v>
      </c>
      <c r="B157" t="s">
        <v>1158</v>
      </c>
      <c r="C157" t="s">
        <v>1159</v>
      </c>
      <c r="D157" t="s">
        <v>23</v>
      </c>
      <c r="E157" s="1" t="s">
        <v>73</v>
      </c>
      <c r="F157" t="s">
        <v>1119</v>
      </c>
      <c r="G157">
        <v>10821</v>
      </c>
      <c r="H157">
        <v>4869</v>
      </c>
      <c r="I157">
        <v>4792</v>
      </c>
      <c r="J157">
        <v>4</v>
      </c>
      <c r="K157">
        <v>3</v>
      </c>
      <c r="L157">
        <v>12</v>
      </c>
      <c r="M157" t="s">
        <v>832</v>
      </c>
      <c r="N157" t="s">
        <v>675</v>
      </c>
      <c r="O157" t="s">
        <v>859</v>
      </c>
    </row>
    <row r="158" spans="1:15" ht="41.25" customHeight="1" x14ac:dyDescent="0.2">
      <c r="A158" t="s">
        <v>1160</v>
      </c>
      <c r="B158" t="s">
        <v>1161</v>
      </c>
      <c r="C158" t="s">
        <v>1162</v>
      </c>
      <c r="D158" t="s">
        <v>23</v>
      </c>
      <c r="E158" t="s">
        <v>261</v>
      </c>
      <c r="F158" s="1" t="s">
        <v>1114</v>
      </c>
      <c r="G158">
        <v>220001</v>
      </c>
      <c r="H158">
        <v>71500</v>
      </c>
      <c r="I158">
        <v>14889</v>
      </c>
      <c r="J158">
        <v>41</v>
      </c>
      <c r="K158">
        <v>20</v>
      </c>
      <c r="L158">
        <v>18</v>
      </c>
      <c r="M158" t="s">
        <v>600</v>
      </c>
      <c r="N158" t="s">
        <v>1163</v>
      </c>
      <c r="O158" t="s">
        <v>1164</v>
      </c>
    </row>
    <row r="159" spans="1:15" ht="41.25" customHeight="1" x14ac:dyDescent="0.2">
      <c r="A159" t="s">
        <v>1165</v>
      </c>
      <c r="B159" t="s">
        <v>1166</v>
      </c>
      <c r="C159" t="s">
        <v>1167</v>
      </c>
      <c r="D159" t="s">
        <v>23</v>
      </c>
      <c r="E159" t="s">
        <v>261</v>
      </c>
      <c r="F159" s="1" t="s">
        <v>1114</v>
      </c>
      <c r="G159">
        <v>6028</v>
      </c>
      <c r="H159">
        <v>1959</v>
      </c>
      <c r="I159">
        <v>301</v>
      </c>
      <c r="J159">
        <v>5</v>
      </c>
      <c r="K159">
        <v>2</v>
      </c>
      <c r="L159">
        <v>2</v>
      </c>
      <c r="M159" t="s">
        <v>832</v>
      </c>
      <c r="N159" t="s">
        <v>616</v>
      </c>
      <c r="O159" t="s">
        <v>344</v>
      </c>
    </row>
    <row r="160" spans="1:15" ht="15" customHeight="1" x14ac:dyDescent="0.2">
      <c r="A160" t="s">
        <v>1168</v>
      </c>
      <c r="B160" t="s">
        <v>1169</v>
      </c>
      <c r="C160" t="s">
        <v>1170</v>
      </c>
      <c r="D160" t="s">
        <v>15</v>
      </c>
      <c r="E160" t="s">
        <v>1093</v>
      </c>
      <c r="F160" t="s">
        <v>1094</v>
      </c>
      <c r="G160">
        <v>586121</v>
      </c>
      <c r="H160">
        <v>234448</v>
      </c>
      <c r="I160">
        <v>6080</v>
      </c>
      <c r="J160">
        <v>114</v>
      </c>
      <c r="K160">
        <v>68</v>
      </c>
      <c r="L160">
        <v>25</v>
      </c>
      <c r="M160" t="s">
        <v>1171</v>
      </c>
      <c r="N160" t="s">
        <v>1172</v>
      </c>
      <c r="O160" t="s">
        <v>1173</v>
      </c>
    </row>
    <row r="161" spans="1:15" ht="27.75" customHeight="1" x14ac:dyDescent="0.2">
      <c r="A161" t="s">
        <v>1174</v>
      </c>
      <c r="B161" t="s">
        <v>1175</v>
      </c>
      <c r="C161" s="1" t="s">
        <v>1176</v>
      </c>
      <c r="D161" t="s">
        <v>15</v>
      </c>
      <c r="E161" t="s">
        <v>1093</v>
      </c>
      <c r="F161" t="s">
        <v>1094</v>
      </c>
      <c r="G161">
        <v>928651</v>
      </c>
      <c r="H161">
        <v>371460</v>
      </c>
      <c r="I161">
        <v>415</v>
      </c>
      <c r="J161">
        <v>121</v>
      </c>
      <c r="K161">
        <v>73</v>
      </c>
      <c r="L161">
        <v>22</v>
      </c>
      <c r="M161" t="s">
        <v>1177</v>
      </c>
      <c r="N161" t="s">
        <v>1178</v>
      </c>
      <c r="O161" t="s">
        <v>471</v>
      </c>
    </row>
    <row r="162" spans="1:15" ht="15" customHeight="1" x14ac:dyDescent="0.2">
      <c r="A162" t="s">
        <v>1179</v>
      </c>
      <c r="B162" t="s">
        <v>1180</v>
      </c>
      <c r="C162" t="s">
        <v>1181</v>
      </c>
      <c r="D162" t="s">
        <v>15</v>
      </c>
      <c r="E162" t="s">
        <v>1093</v>
      </c>
      <c r="F162" t="s">
        <v>1094</v>
      </c>
      <c r="G162">
        <v>526551</v>
      </c>
      <c r="H162">
        <v>210620</v>
      </c>
      <c r="I162">
        <v>1740</v>
      </c>
      <c r="J162">
        <v>62</v>
      </c>
      <c r="K162">
        <v>37</v>
      </c>
      <c r="L162">
        <v>23</v>
      </c>
      <c r="M162" t="s">
        <v>1182</v>
      </c>
      <c r="N162" t="s">
        <v>1183</v>
      </c>
      <c r="O162" t="s">
        <v>1184</v>
      </c>
    </row>
    <row r="163" spans="1:15" ht="27.75" customHeight="1" x14ac:dyDescent="0.2">
      <c r="A163" t="s">
        <v>642</v>
      </c>
      <c r="B163" t="s">
        <v>1185</v>
      </c>
      <c r="C163" s="1" t="s">
        <v>1186</v>
      </c>
      <c r="D163" t="s">
        <v>15</v>
      </c>
      <c r="E163" t="s">
        <v>1093</v>
      </c>
      <c r="F163" t="s">
        <v>1094</v>
      </c>
      <c r="G163">
        <v>1354714</v>
      </c>
      <c r="H163">
        <v>541886</v>
      </c>
      <c r="I163">
        <v>5838</v>
      </c>
      <c r="J163">
        <v>171</v>
      </c>
      <c r="K163">
        <v>103</v>
      </c>
      <c r="L163">
        <v>33</v>
      </c>
      <c r="M163" t="s">
        <v>1187</v>
      </c>
      <c r="N163" t="s">
        <v>858</v>
      </c>
      <c r="O163" t="s">
        <v>1188</v>
      </c>
    </row>
    <row r="164" spans="1:15" ht="27.75" customHeight="1" x14ac:dyDescent="0.2">
      <c r="A164" t="s">
        <v>1189</v>
      </c>
      <c r="B164" t="s">
        <v>1190</v>
      </c>
      <c r="C164" s="1" t="s">
        <v>1191</v>
      </c>
      <c r="D164" t="s">
        <v>15</v>
      </c>
      <c r="E164" t="s">
        <v>1093</v>
      </c>
      <c r="F164" t="s">
        <v>1094</v>
      </c>
      <c r="G164">
        <v>899311</v>
      </c>
      <c r="H164">
        <v>359724</v>
      </c>
      <c r="I164">
        <v>1084</v>
      </c>
      <c r="J164">
        <v>126</v>
      </c>
      <c r="K164">
        <v>76</v>
      </c>
      <c r="L164">
        <v>27</v>
      </c>
      <c r="M164" t="s">
        <v>1192</v>
      </c>
      <c r="N164" t="s">
        <v>1182</v>
      </c>
      <c r="O164" t="s">
        <v>1020</v>
      </c>
    </row>
    <row r="165" spans="1:15" ht="27.75" customHeight="1" x14ac:dyDescent="0.2">
      <c r="A165" t="s">
        <v>1193</v>
      </c>
      <c r="B165" t="s">
        <v>1194</v>
      </c>
      <c r="C165" s="1" t="s">
        <v>1195</v>
      </c>
      <c r="D165" t="s">
        <v>26</v>
      </c>
      <c r="E165" t="s">
        <v>1093</v>
      </c>
      <c r="F165" t="s">
        <v>1119</v>
      </c>
      <c r="G165">
        <v>1851111</v>
      </c>
      <c r="H165">
        <v>833000</v>
      </c>
      <c r="I165">
        <v>56307</v>
      </c>
      <c r="J165">
        <v>291</v>
      </c>
      <c r="K165">
        <v>186</v>
      </c>
      <c r="L165">
        <v>48</v>
      </c>
      <c r="M165" t="s">
        <v>1196</v>
      </c>
      <c r="N165" t="s">
        <v>449</v>
      </c>
      <c r="O165" t="s">
        <v>634</v>
      </c>
    </row>
    <row r="166" spans="1:15" ht="15" customHeight="1" x14ac:dyDescent="0.2">
      <c r="A166" t="s">
        <v>1197</v>
      </c>
      <c r="B166" t="s">
        <v>1198</v>
      </c>
      <c r="C166" t="s">
        <v>1199</v>
      </c>
      <c r="D166" t="s">
        <v>9</v>
      </c>
      <c r="E166" t="s">
        <v>582</v>
      </c>
      <c r="F166" t="s">
        <v>1119</v>
      </c>
      <c r="G166">
        <v>3885</v>
      </c>
      <c r="H166">
        <v>1748</v>
      </c>
      <c r="I166">
        <v>1806</v>
      </c>
      <c r="J166">
        <v>9</v>
      </c>
      <c r="K166">
        <v>6</v>
      </c>
      <c r="L166">
        <v>3</v>
      </c>
      <c r="M166" t="s">
        <v>1165</v>
      </c>
      <c r="N166" t="s">
        <v>925</v>
      </c>
      <c r="O166" t="s">
        <v>1200</v>
      </c>
    </row>
    <row r="167" spans="1:15" ht="27.75" customHeight="1" x14ac:dyDescent="0.2">
      <c r="A167" t="s">
        <v>1201</v>
      </c>
      <c r="B167" t="s">
        <v>1202</v>
      </c>
      <c r="C167" s="1" t="s">
        <v>1203</v>
      </c>
      <c r="D167" t="s">
        <v>9</v>
      </c>
      <c r="E167" t="s">
        <v>268</v>
      </c>
      <c r="F167" t="s">
        <v>1119</v>
      </c>
      <c r="G167">
        <v>167756</v>
      </c>
      <c r="H167">
        <v>75490</v>
      </c>
      <c r="I167">
        <v>700</v>
      </c>
      <c r="J167">
        <v>26</v>
      </c>
      <c r="K167">
        <v>17</v>
      </c>
      <c r="L167">
        <v>9</v>
      </c>
      <c r="M167" t="s">
        <v>1204</v>
      </c>
      <c r="N167" t="s">
        <v>1205</v>
      </c>
      <c r="O167" t="s">
        <v>344</v>
      </c>
    </row>
    <row r="168" spans="1:15" ht="15" customHeight="1" x14ac:dyDescent="0.2">
      <c r="A168" t="s">
        <v>1206</v>
      </c>
      <c r="B168" t="s">
        <v>1207</v>
      </c>
      <c r="C168" t="s">
        <v>1208</v>
      </c>
      <c r="D168" t="s">
        <v>9</v>
      </c>
      <c r="E168" t="s">
        <v>582</v>
      </c>
      <c r="F168" t="s">
        <v>1119</v>
      </c>
      <c r="G168">
        <v>8160</v>
      </c>
      <c r="H168">
        <v>3672</v>
      </c>
      <c r="I168">
        <v>4178</v>
      </c>
      <c r="J168">
        <v>8</v>
      </c>
      <c r="K168">
        <v>5</v>
      </c>
      <c r="L168">
        <v>7</v>
      </c>
      <c r="M168" t="s">
        <v>1055</v>
      </c>
      <c r="N168" t="s">
        <v>832</v>
      </c>
      <c r="O168" t="s">
        <v>1003</v>
      </c>
    </row>
    <row r="169" spans="1:15" ht="15" customHeight="1" x14ac:dyDescent="0.2">
      <c r="A169" t="s">
        <v>1209</v>
      </c>
      <c r="B169" t="s">
        <v>1210</v>
      </c>
      <c r="C169" t="s">
        <v>1211</v>
      </c>
      <c r="D169" t="s">
        <v>9</v>
      </c>
      <c r="E169" t="s">
        <v>261</v>
      </c>
      <c r="F169" t="s">
        <v>1119</v>
      </c>
      <c r="G169">
        <v>400001</v>
      </c>
      <c r="H169">
        <v>180000</v>
      </c>
      <c r="I169">
        <v>11887</v>
      </c>
      <c r="J169">
        <v>65</v>
      </c>
      <c r="K169">
        <v>41</v>
      </c>
      <c r="L169">
        <v>30</v>
      </c>
      <c r="M169" t="s">
        <v>1212</v>
      </c>
      <c r="N169" t="s">
        <v>526</v>
      </c>
      <c r="O169" t="s">
        <v>1213</v>
      </c>
    </row>
    <row r="170" spans="1:15" ht="27.75" customHeight="1" x14ac:dyDescent="0.2">
      <c r="A170" t="s">
        <v>1214</v>
      </c>
      <c r="B170" t="s">
        <v>1215</v>
      </c>
      <c r="C170" t="s">
        <v>1216</v>
      </c>
      <c r="D170" t="s">
        <v>9</v>
      </c>
      <c r="E170" s="1" t="s">
        <v>790</v>
      </c>
      <c r="F170" t="s">
        <v>1119</v>
      </c>
      <c r="G170">
        <v>27229</v>
      </c>
      <c r="H170">
        <v>12253</v>
      </c>
      <c r="I170">
        <v>3126</v>
      </c>
      <c r="J170">
        <v>11</v>
      </c>
      <c r="K170">
        <v>7</v>
      </c>
      <c r="L170">
        <v>6</v>
      </c>
      <c r="M170" t="s">
        <v>595</v>
      </c>
      <c r="N170" t="s">
        <v>500</v>
      </c>
      <c r="O170" t="s">
        <v>657</v>
      </c>
    </row>
    <row r="171" spans="1:15" ht="27.75" customHeight="1" x14ac:dyDescent="0.2">
      <c r="A171" t="s">
        <v>886</v>
      </c>
      <c r="B171" t="s">
        <v>1217</v>
      </c>
      <c r="C171" t="s">
        <v>1218</v>
      </c>
      <c r="D171" t="s">
        <v>9</v>
      </c>
      <c r="E171" s="1" t="s">
        <v>73</v>
      </c>
      <c r="F171" t="s">
        <v>1119</v>
      </c>
      <c r="G171">
        <v>20800</v>
      </c>
      <c r="H171">
        <v>9360</v>
      </c>
      <c r="I171">
        <v>12031</v>
      </c>
      <c r="J171">
        <v>11</v>
      </c>
      <c r="K171">
        <v>7</v>
      </c>
      <c r="L171">
        <v>12</v>
      </c>
      <c r="M171" t="s">
        <v>1219</v>
      </c>
      <c r="N171" t="s">
        <v>1220</v>
      </c>
      <c r="O171" t="s">
        <v>277</v>
      </c>
    </row>
    <row r="172" spans="1:15" ht="27.75" customHeight="1" x14ac:dyDescent="0.2">
      <c r="A172" t="s">
        <v>1213</v>
      </c>
      <c r="B172" t="s">
        <v>1221</v>
      </c>
      <c r="C172" s="1" t="s">
        <v>1222</v>
      </c>
      <c r="D172" t="s">
        <v>9</v>
      </c>
      <c r="E172" t="s">
        <v>80</v>
      </c>
      <c r="F172" t="s">
        <v>1119</v>
      </c>
      <c r="G172">
        <v>484500</v>
      </c>
      <c r="H172">
        <v>218025</v>
      </c>
      <c r="I172">
        <v>2226</v>
      </c>
      <c r="J172">
        <v>42</v>
      </c>
      <c r="K172">
        <v>27</v>
      </c>
      <c r="L172">
        <v>24</v>
      </c>
      <c r="M172" t="s">
        <v>364</v>
      </c>
      <c r="N172" t="s">
        <v>1223</v>
      </c>
      <c r="O172" t="s">
        <v>1224</v>
      </c>
    </row>
    <row r="173" spans="1:15" ht="27.75" customHeight="1" x14ac:dyDescent="0.2">
      <c r="A173" t="s">
        <v>1225</v>
      </c>
      <c r="B173" t="s">
        <v>1226</v>
      </c>
      <c r="C173" t="s">
        <v>1227</v>
      </c>
      <c r="D173" s="1" t="s">
        <v>1228</v>
      </c>
      <c r="E173" t="s">
        <v>97</v>
      </c>
      <c r="F173" t="s">
        <v>1119</v>
      </c>
      <c r="G173">
        <v>77033</v>
      </c>
      <c r="H173">
        <v>34665</v>
      </c>
      <c r="I173">
        <v>0</v>
      </c>
      <c r="J173">
        <v>20</v>
      </c>
      <c r="K173">
        <v>13</v>
      </c>
      <c r="L173">
        <v>9</v>
      </c>
      <c r="M173" t="s">
        <v>1229</v>
      </c>
      <c r="N173" t="s">
        <v>1230</v>
      </c>
      <c r="O173" t="s">
        <v>1231</v>
      </c>
    </row>
    <row r="174" spans="1:15" ht="27.75" customHeight="1" x14ac:dyDescent="0.2">
      <c r="A174" t="s">
        <v>670</v>
      </c>
      <c r="B174" t="s">
        <v>1232</v>
      </c>
      <c r="C174" s="1" t="s">
        <v>1233</v>
      </c>
      <c r="D174" s="1" t="s">
        <v>1234</v>
      </c>
      <c r="E174" t="s">
        <v>80</v>
      </c>
      <c r="F174" t="s">
        <v>1119</v>
      </c>
      <c r="G174">
        <v>450000</v>
      </c>
      <c r="H174">
        <v>202500</v>
      </c>
      <c r="I174">
        <v>2575</v>
      </c>
      <c r="J174">
        <v>54</v>
      </c>
      <c r="K174">
        <v>34</v>
      </c>
      <c r="L174">
        <v>32</v>
      </c>
      <c r="M174" t="s">
        <v>884</v>
      </c>
      <c r="N174" t="s">
        <v>1235</v>
      </c>
      <c r="O174" t="s">
        <v>1236</v>
      </c>
    </row>
    <row r="175" spans="1:15" ht="27.75" customHeight="1" x14ac:dyDescent="0.2">
      <c r="A175" t="s">
        <v>1237</v>
      </c>
      <c r="B175" t="s">
        <v>96</v>
      </c>
      <c r="C175" s="1" t="s">
        <v>94</v>
      </c>
      <c r="D175" s="1" t="s">
        <v>95</v>
      </c>
      <c r="E175" t="s">
        <v>97</v>
      </c>
      <c r="F175" t="s">
        <v>1119</v>
      </c>
      <c r="G175">
        <v>110099</v>
      </c>
      <c r="H175">
        <v>49545</v>
      </c>
      <c r="I175">
        <v>105</v>
      </c>
      <c r="J175">
        <v>29</v>
      </c>
      <c r="K175">
        <v>18</v>
      </c>
      <c r="L175">
        <v>22</v>
      </c>
      <c r="M175" t="s">
        <v>934</v>
      </c>
      <c r="N175" t="s">
        <v>1238</v>
      </c>
      <c r="O175" t="s">
        <v>1239</v>
      </c>
    </row>
    <row r="176" spans="1:15" ht="41.25" customHeight="1" x14ac:dyDescent="0.2">
      <c r="A176" t="s">
        <v>1240</v>
      </c>
      <c r="B176" t="s">
        <v>1241</v>
      </c>
      <c r="C176" s="1" t="s">
        <v>1242</v>
      </c>
      <c r="D176" t="s">
        <v>11</v>
      </c>
      <c r="E176" t="s">
        <v>80</v>
      </c>
      <c r="F176" s="1" t="s">
        <v>1154</v>
      </c>
      <c r="G176">
        <v>350004</v>
      </c>
      <c r="H176">
        <v>113751</v>
      </c>
      <c r="I176">
        <v>4031</v>
      </c>
      <c r="J176">
        <v>45</v>
      </c>
      <c r="K176">
        <v>22</v>
      </c>
      <c r="L176">
        <v>27</v>
      </c>
      <c r="M176" t="s">
        <v>1243</v>
      </c>
      <c r="N176" t="s">
        <v>1244</v>
      </c>
      <c r="O176" t="s">
        <v>1245</v>
      </c>
    </row>
    <row r="177" spans="1:15" ht="15" customHeight="1" x14ac:dyDescent="0.2">
      <c r="A177" t="s">
        <v>1246</v>
      </c>
      <c r="B177" t="s">
        <v>1247</v>
      </c>
      <c r="C177" t="s">
        <v>1248</v>
      </c>
      <c r="D177" t="s">
        <v>11</v>
      </c>
      <c r="E177" t="s">
        <v>80</v>
      </c>
      <c r="F177" t="s">
        <v>1119</v>
      </c>
      <c r="G177">
        <v>600123</v>
      </c>
      <c r="H177">
        <v>270055</v>
      </c>
      <c r="I177">
        <v>10043</v>
      </c>
      <c r="J177">
        <v>81</v>
      </c>
      <c r="K177">
        <v>52</v>
      </c>
      <c r="L177">
        <v>41</v>
      </c>
      <c r="M177" t="s">
        <v>364</v>
      </c>
      <c r="N177" t="s">
        <v>1223</v>
      </c>
      <c r="O177" t="s">
        <v>1249</v>
      </c>
    </row>
    <row r="178" spans="1:15" ht="15" customHeight="1" x14ac:dyDescent="0.2">
      <c r="A178" t="s">
        <v>1250</v>
      </c>
      <c r="B178" t="s">
        <v>1251</v>
      </c>
      <c r="C178" t="s">
        <v>1252</v>
      </c>
      <c r="D178" t="s">
        <v>16</v>
      </c>
      <c r="E178" t="s">
        <v>518</v>
      </c>
      <c r="F178" t="s">
        <v>1119</v>
      </c>
      <c r="G178">
        <v>1000944</v>
      </c>
      <c r="H178">
        <v>450425</v>
      </c>
      <c r="I178">
        <v>274800</v>
      </c>
      <c r="J178">
        <v>198</v>
      </c>
      <c r="K178">
        <v>126</v>
      </c>
      <c r="L178">
        <v>81</v>
      </c>
      <c r="M178" t="s">
        <v>792</v>
      </c>
      <c r="N178" t="s">
        <v>1253</v>
      </c>
      <c r="O178" t="s">
        <v>1254</v>
      </c>
    </row>
    <row r="179" spans="1:15" ht="15" customHeight="1" x14ac:dyDescent="0.2">
      <c r="A179" t="s">
        <v>1255</v>
      </c>
      <c r="B179" t="s">
        <v>1256</v>
      </c>
      <c r="C179" t="s">
        <v>1257</v>
      </c>
      <c r="D179" t="s">
        <v>16</v>
      </c>
      <c r="E179" t="s">
        <v>80</v>
      </c>
      <c r="F179" t="s">
        <v>1119</v>
      </c>
      <c r="G179">
        <v>400008</v>
      </c>
      <c r="H179">
        <v>180004</v>
      </c>
      <c r="I179">
        <v>10989</v>
      </c>
      <c r="J179">
        <v>30</v>
      </c>
      <c r="K179">
        <v>19</v>
      </c>
      <c r="L179">
        <v>32</v>
      </c>
      <c r="M179" t="s">
        <v>364</v>
      </c>
      <c r="N179" t="s">
        <v>1223</v>
      </c>
      <c r="O179" t="s">
        <v>1258</v>
      </c>
    </row>
    <row r="180" spans="1:15" ht="41.25" customHeight="1" x14ac:dyDescent="0.2">
      <c r="A180" t="s">
        <v>1259</v>
      </c>
      <c r="B180" t="s">
        <v>1260</v>
      </c>
      <c r="C180" t="s">
        <v>1261</v>
      </c>
      <c r="D180" t="s">
        <v>7</v>
      </c>
      <c r="E180" t="s">
        <v>274</v>
      </c>
      <c r="F180" s="1" t="s">
        <v>1262</v>
      </c>
      <c r="G180">
        <v>100800</v>
      </c>
      <c r="H180">
        <v>37800</v>
      </c>
      <c r="I180">
        <v>15400</v>
      </c>
      <c r="J180">
        <v>40</v>
      </c>
      <c r="K180">
        <v>23</v>
      </c>
      <c r="L180">
        <v>30</v>
      </c>
      <c r="M180" t="s">
        <v>1263</v>
      </c>
      <c r="N180" t="s">
        <v>493</v>
      </c>
      <c r="O180" t="s">
        <v>1264</v>
      </c>
    </row>
    <row r="181" spans="1:15" ht="27.75" customHeight="1" x14ac:dyDescent="0.2">
      <c r="A181" t="s">
        <v>1265</v>
      </c>
      <c r="B181" t="s">
        <v>90</v>
      </c>
      <c r="C181" s="1" t="s">
        <v>89</v>
      </c>
      <c r="D181" t="s">
        <v>7</v>
      </c>
      <c r="E181" s="1" t="s">
        <v>91</v>
      </c>
      <c r="F181" t="s">
        <v>1119</v>
      </c>
      <c r="G181">
        <v>145000</v>
      </c>
      <c r="H181">
        <v>65250</v>
      </c>
      <c r="I181">
        <v>17224</v>
      </c>
      <c r="J181">
        <v>140</v>
      </c>
      <c r="K181">
        <v>89</v>
      </c>
      <c r="L181">
        <v>68</v>
      </c>
      <c r="M181" t="s">
        <v>1243</v>
      </c>
      <c r="N181" t="s">
        <v>1266</v>
      </c>
      <c r="O181" t="s">
        <v>1267</v>
      </c>
    </row>
    <row r="182" spans="1:15" ht="41.25" customHeight="1" x14ac:dyDescent="0.2">
      <c r="A182" t="s">
        <v>1268</v>
      </c>
      <c r="B182" t="s">
        <v>1269</v>
      </c>
      <c r="C182" t="s">
        <v>1270</v>
      </c>
      <c r="D182" t="s">
        <v>7</v>
      </c>
      <c r="E182" t="s">
        <v>274</v>
      </c>
      <c r="F182" s="1" t="s">
        <v>1262</v>
      </c>
      <c r="G182">
        <v>35100</v>
      </c>
      <c r="H182">
        <v>13163</v>
      </c>
      <c r="I182">
        <v>9995</v>
      </c>
      <c r="J182">
        <v>18</v>
      </c>
      <c r="K182">
        <v>10</v>
      </c>
      <c r="L182">
        <v>18</v>
      </c>
      <c r="M182" t="s">
        <v>1271</v>
      </c>
      <c r="N182" t="s">
        <v>1068</v>
      </c>
      <c r="O182" t="s">
        <v>1272</v>
      </c>
    </row>
    <row r="183" spans="1:15" ht="27.75" customHeight="1" x14ac:dyDescent="0.2">
      <c r="A183" t="s">
        <v>1273</v>
      </c>
      <c r="B183" t="s">
        <v>93</v>
      </c>
      <c r="C183" s="1" t="s">
        <v>92</v>
      </c>
      <c r="D183" t="s">
        <v>7</v>
      </c>
      <c r="E183" s="1" t="s">
        <v>91</v>
      </c>
      <c r="F183" t="s">
        <v>1119</v>
      </c>
      <c r="G183">
        <v>98000</v>
      </c>
      <c r="H183">
        <v>44100</v>
      </c>
      <c r="I183">
        <v>19336</v>
      </c>
      <c r="J183">
        <v>75</v>
      </c>
      <c r="K183">
        <v>48</v>
      </c>
      <c r="L183">
        <v>63</v>
      </c>
      <c r="M183" t="s">
        <v>1243</v>
      </c>
      <c r="N183" t="s">
        <v>1266</v>
      </c>
      <c r="O183" t="s">
        <v>1274</v>
      </c>
    </row>
    <row r="184" spans="1:15" ht="15" customHeight="1" x14ac:dyDescent="0.2">
      <c r="A184" t="s">
        <v>1275</v>
      </c>
      <c r="B184" t="s">
        <v>1276</v>
      </c>
      <c r="C184" t="s">
        <v>1277</v>
      </c>
      <c r="D184" t="s">
        <v>7</v>
      </c>
      <c r="E184" t="s">
        <v>274</v>
      </c>
      <c r="F184" t="s">
        <v>1119</v>
      </c>
      <c r="G184">
        <v>111600</v>
      </c>
      <c r="H184">
        <v>50220</v>
      </c>
      <c r="I184">
        <v>10957</v>
      </c>
      <c r="J184">
        <v>36</v>
      </c>
      <c r="K184">
        <v>23</v>
      </c>
      <c r="L184">
        <v>31</v>
      </c>
      <c r="M184" t="s">
        <v>1278</v>
      </c>
      <c r="N184" t="s">
        <v>1279</v>
      </c>
      <c r="O184" t="s">
        <v>750</v>
      </c>
    </row>
    <row r="185" spans="1:15" ht="27.75" customHeight="1" x14ac:dyDescent="0.2">
      <c r="A185" t="s">
        <v>1280</v>
      </c>
      <c r="B185" t="s">
        <v>1281</v>
      </c>
      <c r="C185" t="s">
        <v>1282</v>
      </c>
      <c r="D185" t="s">
        <v>7</v>
      </c>
      <c r="E185" s="1" t="s">
        <v>298</v>
      </c>
      <c r="F185" t="s">
        <v>1094</v>
      </c>
      <c r="G185">
        <v>77033</v>
      </c>
      <c r="H185">
        <v>30813</v>
      </c>
      <c r="I185">
        <v>8170</v>
      </c>
      <c r="J185">
        <v>38</v>
      </c>
      <c r="K185">
        <v>23</v>
      </c>
      <c r="L185">
        <v>19</v>
      </c>
      <c r="M185" t="s">
        <v>1283</v>
      </c>
      <c r="N185" t="s">
        <v>1284</v>
      </c>
      <c r="O185" t="s">
        <v>1156</v>
      </c>
    </row>
    <row r="186" spans="1:15" ht="27.75" customHeight="1" x14ac:dyDescent="0.2">
      <c r="A186" t="s">
        <v>1285</v>
      </c>
      <c r="B186" t="s">
        <v>1286</v>
      </c>
      <c r="C186" s="1" t="s">
        <v>1287</v>
      </c>
      <c r="D186" t="s">
        <v>7</v>
      </c>
      <c r="E186" t="s">
        <v>518</v>
      </c>
      <c r="F186" t="s">
        <v>1119</v>
      </c>
      <c r="G186">
        <v>144000</v>
      </c>
      <c r="H186">
        <v>64800</v>
      </c>
      <c r="I186">
        <v>60945</v>
      </c>
      <c r="J186">
        <v>45</v>
      </c>
      <c r="K186">
        <v>29</v>
      </c>
      <c r="L186">
        <v>31</v>
      </c>
      <c r="M186" t="s">
        <v>1288</v>
      </c>
      <c r="N186" t="s">
        <v>1289</v>
      </c>
      <c r="O186" t="s">
        <v>1290</v>
      </c>
    </row>
    <row r="187" spans="1:15" ht="27.75" customHeight="1" x14ac:dyDescent="0.2">
      <c r="A187" t="s">
        <v>1291</v>
      </c>
      <c r="B187" t="s">
        <v>1292</v>
      </c>
      <c r="C187" t="s">
        <v>1293</v>
      </c>
      <c r="D187" t="s">
        <v>7</v>
      </c>
      <c r="E187" s="1" t="s">
        <v>91</v>
      </c>
      <c r="F187" t="s">
        <v>1119</v>
      </c>
      <c r="G187">
        <v>60000</v>
      </c>
      <c r="H187">
        <v>27000</v>
      </c>
      <c r="I187">
        <v>18010</v>
      </c>
      <c r="J187">
        <v>45</v>
      </c>
      <c r="K187">
        <v>29</v>
      </c>
      <c r="L187">
        <v>38</v>
      </c>
      <c r="M187" t="s">
        <v>1294</v>
      </c>
      <c r="N187" t="s">
        <v>1295</v>
      </c>
      <c r="O187" t="s">
        <v>1296</v>
      </c>
    </row>
    <row r="188" spans="1:15" ht="27.75" customHeight="1" x14ac:dyDescent="0.2">
      <c r="A188" t="s">
        <v>1297</v>
      </c>
      <c r="B188" t="s">
        <v>1298</v>
      </c>
      <c r="C188" s="1" t="s">
        <v>1299</v>
      </c>
      <c r="D188" t="s">
        <v>7</v>
      </c>
      <c r="E188" t="s">
        <v>261</v>
      </c>
      <c r="F188" t="s">
        <v>1119</v>
      </c>
      <c r="G188">
        <v>151001</v>
      </c>
      <c r="H188">
        <v>67950</v>
      </c>
      <c r="I188">
        <v>12515</v>
      </c>
      <c r="J188">
        <v>51</v>
      </c>
      <c r="K188">
        <v>33</v>
      </c>
      <c r="L188">
        <v>34</v>
      </c>
      <c r="M188" t="s">
        <v>796</v>
      </c>
      <c r="N188" t="s">
        <v>986</v>
      </c>
      <c r="O188" t="s">
        <v>1300</v>
      </c>
    </row>
    <row r="189" spans="1:15" ht="27.75" customHeight="1" x14ac:dyDescent="0.2">
      <c r="A189" t="s">
        <v>627</v>
      </c>
      <c r="B189" t="s">
        <v>1301</v>
      </c>
      <c r="C189" t="s">
        <v>1302</v>
      </c>
      <c r="D189" t="s">
        <v>7</v>
      </c>
      <c r="E189" s="1" t="s">
        <v>91</v>
      </c>
      <c r="F189" t="s">
        <v>1119</v>
      </c>
      <c r="G189">
        <v>125000</v>
      </c>
      <c r="H189">
        <v>56250</v>
      </c>
      <c r="I189">
        <v>20784</v>
      </c>
      <c r="J189">
        <v>75</v>
      </c>
      <c r="K189">
        <v>48</v>
      </c>
      <c r="L189">
        <v>46</v>
      </c>
      <c r="M189" t="s">
        <v>802</v>
      </c>
      <c r="N189" t="s">
        <v>778</v>
      </c>
      <c r="O189" t="s">
        <v>600</v>
      </c>
    </row>
    <row r="190" spans="1:15" ht="27.75" customHeight="1" x14ac:dyDescent="0.2">
      <c r="A190" t="s">
        <v>1303</v>
      </c>
      <c r="B190" t="s">
        <v>1304</v>
      </c>
      <c r="C190" t="s">
        <v>1305</v>
      </c>
      <c r="D190" s="1" t="s">
        <v>1306</v>
      </c>
      <c r="E190" s="1" t="s">
        <v>91</v>
      </c>
      <c r="F190" t="s">
        <v>1119</v>
      </c>
      <c r="G190">
        <v>300000</v>
      </c>
      <c r="H190">
        <v>127500</v>
      </c>
      <c r="I190">
        <v>18838</v>
      </c>
      <c r="J190">
        <v>91</v>
      </c>
      <c r="K190">
        <v>39</v>
      </c>
      <c r="L190">
        <v>41</v>
      </c>
      <c r="M190" t="s">
        <v>674</v>
      </c>
      <c r="N190" t="s">
        <v>674</v>
      </c>
      <c r="O190" t="s">
        <v>449</v>
      </c>
    </row>
    <row r="191" spans="1:15" ht="41.25" customHeight="1" x14ac:dyDescent="0.2">
      <c r="A191" t="s">
        <v>1307</v>
      </c>
      <c r="B191" t="s">
        <v>1308</v>
      </c>
      <c r="C191" s="1" t="s">
        <v>1309</v>
      </c>
      <c r="D191" t="s">
        <v>22</v>
      </c>
      <c r="E191" s="1" t="s">
        <v>91</v>
      </c>
      <c r="F191" s="1" t="s">
        <v>1310</v>
      </c>
      <c r="G191">
        <v>690000</v>
      </c>
      <c r="H191">
        <v>224250</v>
      </c>
      <c r="I191">
        <v>14639</v>
      </c>
      <c r="J191">
        <v>125</v>
      </c>
      <c r="K191">
        <v>41</v>
      </c>
      <c r="L191">
        <v>22</v>
      </c>
      <c r="M191" t="s">
        <v>674</v>
      </c>
      <c r="N191" t="s">
        <v>674</v>
      </c>
      <c r="O191" t="s">
        <v>1311</v>
      </c>
    </row>
    <row r="192" spans="1:15" ht="41.25" customHeight="1" x14ac:dyDescent="0.2">
      <c r="A192" t="s">
        <v>1312</v>
      </c>
      <c r="B192" t="s">
        <v>1313</v>
      </c>
      <c r="C192" s="1" t="s">
        <v>1314</v>
      </c>
      <c r="D192" t="s">
        <v>22</v>
      </c>
      <c r="E192" s="1" t="s">
        <v>91</v>
      </c>
      <c r="F192" s="1" t="s">
        <v>1315</v>
      </c>
      <c r="G192">
        <v>575000</v>
      </c>
      <c r="H192">
        <v>143750</v>
      </c>
      <c r="I192">
        <v>10262</v>
      </c>
      <c r="J192">
        <v>100</v>
      </c>
      <c r="K192">
        <v>38</v>
      </c>
      <c r="L192">
        <v>37</v>
      </c>
      <c r="M192" t="s">
        <v>1082</v>
      </c>
      <c r="N192" t="s">
        <v>1316</v>
      </c>
      <c r="O192" t="s">
        <v>1317</v>
      </c>
    </row>
    <row r="193" spans="1:15" ht="41.25" customHeight="1" x14ac:dyDescent="0.2">
      <c r="A193" t="s">
        <v>1318</v>
      </c>
      <c r="B193" t="s">
        <v>1319</v>
      </c>
      <c r="C193" s="1" t="s">
        <v>1320</v>
      </c>
      <c r="D193" t="s">
        <v>22</v>
      </c>
      <c r="E193" s="1" t="s">
        <v>91</v>
      </c>
      <c r="F193" s="1" t="s">
        <v>1315</v>
      </c>
      <c r="G193">
        <v>625000</v>
      </c>
      <c r="H193">
        <v>156250</v>
      </c>
      <c r="I193">
        <v>17277</v>
      </c>
      <c r="J193">
        <v>110</v>
      </c>
      <c r="K193">
        <v>41</v>
      </c>
      <c r="L193">
        <v>34</v>
      </c>
      <c r="M193" t="s">
        <v>1321</v>
      </c>
      <c r="N193" t="s">
        <v>904</v>
      </c>
      <c r="O193" t="s">
        <v>1072</v>
      </c>
    </row>
    <row r="194" spans="1:15" ht="41.25" customHeight="1" x14ac:dyDescent="0.2">
      <c r="A194" t="s">
        <v>1322</v>
      </c>
      <c r="B194" t="s">
        <v>1323</v>
      </c>
      <c r="C194" t="s">
        <v>1324</v>
      </c>
      <c r="D194" t="s">
        <v>22</v>
      </c>
      <c r="E194" s="1" t="s">
        <v>91</v>
      </c>
      <c r="F194" s="1" t="s">
        <v>1114</v>
      </c>
      <c r="G194">
        <v>300000</v>
      </c>
      <c r="H194">
        <v>97500</v>
      </c>
      <c r="I194">
        <v>1265</v>
      </c>
      <c r="J194">
        <v>65</v>
      </c>
      <c r="K194">
        <v>32</v>
      </c>
      <c r="L194">
        <v>20</v>
      </c>
      <c r="M194" t="s">
        <v>1325</v>
      </c>
      <c r="N194" t="s">
        <v>1326</v>
      </c>
      <c r="O194" t="s">
        <v>1327</v>
      </c>
    </row>
    <row r="195" spans="1:15" ht="27.75" customHeight="1" x14ac:dyDescent="0.2">
      <c r="A195" t="s">
        <v>1200</v>
      </c>
      <c r="B195" t="s">
        <v>1328</v>
      </c>
      <c r="C195" s="1" t="s">
        <v>1329</v>
      </c>
      <c r="D195" t="s">
        <v>13</v>
      </c>
      <c r="E195" t="s">
        <v>582</v>
      </c>
      <c r="F195" t="s">
        <v>1330</v>
      </c>
      <c r="G195">
        <v>4499311</v>
      </c>
      <c r="H195">
        <v>1462276</v>
      </c>
      <c r="I195">
        <v>841</v>
      </c>
      <c r="J195">
        <v>301</v>
      </c>
      <c r="K195">
        <v>147</v>
      </c>
      <c r="L195">
        <v>38</v>
      </c>
      <c r="M195" t="s">
        <v>1331</v>
      </c>
      <c r="N195" t="s">
        <v>1332</v>
      </c>
      <c r="O195" t="s">
        <v>1333</v>
      </c>
    </row>
    <row r="196" spans="1:15" ht="41.25" customHeight="1" x14ac:dyDescent="0.2">
      <c r="A196" t="s">
        <v>974</v>
      </c>
      <c r="B196" t="s">
        <v>1334</v>
      </c>
      <c r="C196" s="1" t="s">
        <v>1335</v>
      </c>
      <c r="D196" t="s">
        <v>25</v>
      </c>
      <c r="E196" t="s">
        <v>97</v>
      </c>
      <c r="F196" s="1" t="s">
        <v>1336</v>
      </c>
      <c r="G196">
        <v>481962</v>
      </c>
      <c r="H196">
        <v>120491</v>
      </c>
      <c r="I196">
        <v>0</v>
      </c>
      <c r="J196">
        <v>78</v>
      </c>
      <c r="K196">
        <v>29</v>
      </c>
      <c r="L196">
        <v>9</v>
      </c>
      <c r="M196" t="s">
        <v>1337</v>
      </c>
      <c r="N196" t="s">
        <v>1338</v>
      </c>
      <c r="O196" t="s">
        <v>344</v>
      </c>
    </row>
    <row r="197" spans="1:15" ht="41.25" customHeight="1" x14ac:dyDescent="0.2">
      <c r="A197" t="s">
        <v>808</v>
      </c>
      <c r="B197" t="s">
        <v>1339</v>
      </c>
      <c r="C197" s="1" t="s">
        <v>1340</v>
      </c>
      <c r="D197" t="s">
        <v>25</v>
      </c>
      <c r="E197" s="1" t="s">
        <v>1341</v>
      </c>
      <c r="F197" s="1" t="s">
        <v>1342</v>
      </c>
      <c r="G197">
        <v>346000</v>
      </c>
      <c r="H197">
        <v>95150</v>
      </c>
      <c r="I197">
        <v>838</v>
      </c>
      <c r="J197">
        <v>166</v>
      </c>
      <c r="K197">
        <v>68</v>
      </c>
      <c r="L197">
        <v>1</v>
      </c>
      <c r="M197" t="s">
        <v>1343</v>
      </c>
      <c r="N197" t="s">
        <v>1344</v>
      </c>
      <c r="O197" t="s">
        <v>1345</v>
      </c>
    </row>
    <row r="198" spans="1:15" ht="41.25" customHeight="1" x14ac:dyDescent="0.2">
      <c r="A198" t="s">
        <v>1346</v>
      </c>
      <c r="B198" t="s">
        <v>1347</v>
      </c>
      <c r="C198" s="1" t="s">
        <v>1348</v>
      </c>
      <c r="D198" t="s">
        <v>25</v>
      </c>
      <c r="E198" t="s">
        <v>97</v>
      </c>
      <c r="F198" s="1" t="s">
        <v>1349</v>
      </c>
      <c r="G198">
        <v>311962</v>
      </c>
      <c r="H198">
        <v>62392</v>
      </c>
      <c r="I198">
        <v>0</v>
      </c>
      <c r="J198">
        <v>62</v>
      </c>
      <c r="K198">
        <v>19</v>
      </c>
      <c r="L198">
        <v>6</v>
      </c>
      <c r="M198" t="s">
        <v>1350</v>
      </c>
      <c r="N198" t="s">
        <v>1040</v>
      </c>
      <c r="O198" t="s">
        <v>1055</v>
      </c>
    </row>
    <row r="199" spans="1:15" ht="41.25" customHeight="1" x14ac:dyDescent="0.2">
      <c r="A199" t="s">
        <v>1351</v>
      </c>
      <c r="B199" t="s">
        <v>1352</v>
      </c>
      <c r="C199" s="1" t="s">
        <v>1353</v>
      </c>
      <c r="D199" t="s">
        <v>25</v>
      </c>
      <c r="E199" t="s">
        <v>97</v>
      </c>
      <c r="F199" s="1" t="s">
        <v>1349</v>
      </c>
      <c r="G199">
        <v>481962</v>
      </c>
      <c r="H199">
        <v>96392</v>
      </c>
      <c r="I199">
        <v>0</v>
      </c>
      <c r="J199">
        <v>78</v>
      </c>
      <c r="K199">
        <v>23</v>
      </c>
      <c r="L199">
        <v>9</v>
      </c>
      <c r="M199" t="s">
        <v>1354</v>
      </c>
      <c r="N199" t="s">
        <v>1355</v>
      </c>
      <c r="O199" t="s">
        <v>478</v>
      </c>
    </row>
    <row r="200" spans="1:15" ht="27.75" customHeight="1" x14ac:dyDescent="0.2">
      <c r="A200" t="s">
        <v>1356</v>
      </c>
      <c r="B200" t="s">
        <v>1357</v>
      </c>
      <c r="C200" s="1" t="s">
        <v>1358</v>
      </c>
      <c r="D200" t="s">
        <v>18</v>
      </c>
      <c r="E200" s="1" t="s">
        <v>73</v>
      </c>
      <c r="F200" t="s">
        <v>1330</v>
      </c>
      <c r="G200">
        <v>1010999</v>
      </c>
      <c r="H200">
        <v>328575</v>
      </c>
      <c r="I200">
        <v>53858</v>
      </c>
      <c r="J200">
        <v>50</v>
      </c>
      <c r="K200">
        <v>24</v>
      </c>
      <c r="L200">
        <v>26</v>
      </c>
      <c r="M200" t="s">
        <v>1359</v>
      </c>
      <c r="N200" t="s">
        <v>1360</v>
      </c>
      <c r="O200" t="s">
        <v>891</v>
      </c>
    </row>
    <row r="201" spans="1:15" ht="27.75" customHeight="1" x14ac:dyDescent="0.2">
      <c r="A201" t="s">
        <v>1361</v>
      </c>
      <c r="B201" t="s">
        <v>1362</v>
      </c>
      <c r="C201" s="1" t="s">
        <v>1363</v>
      </c>
      <c r="D201" s="1" t="s">
        <v>1364</v>
      </c>
      <c r="E201" s="1" t="s">
        <v>73</v>
      </c>
      <c r="F201" t="s">
        <v>1365</v>
      </c>
      <c r="G201">
        <v>1010999</v>
      </c>
      <c r="H201">
        <v>303300</v>
      </c>
      <c r="I201">
        <v>63219</v>
      </c>
      <c r="J201">
        <v>67</v>
      </c>
      <c r="K201">
        <v>30</v>
      </c>
      <c r="L201">
        <v>36</v>
      </c>
      <c r="M201" t="s">
        <v>1366</v>
      </c>
      <c r="N201" t="s">
        <v>1367</v>
      </c>
      <c r="O201" t="s">
        <v>1368</v>
      </c>
    </row>
    <row r="202" spans="1:15" ht="41.25" customHeight="1" x14ac:dyDescent="0.2">
      <c r="A202" t="s">
        <v>1369</v>
      </c>
      <c r="B202" t="s">
        <v>1370</v>
      </c>
      <c r="C202" s="1" t="s">
        <v>1371</v>
      </c>
      <c r="D202" t="s">
        <v>20</v>
      </c>
      <c r="E202" t="s">
        <v>1372</v>
      </c>
      <c r="F202" s="1" t="s">
        <v>1373</v>
      </c>
      <c r="G202">
        <v>1506000</v>
      </c>
      <c r="H202">
        <v>112950</v>
      </c>
      <c r="I202">
        <v>756</v>
      </c>
      <c r="J202">
        <v>606</v>
      </c>
      <c r="K202">
        <v>68</v>
      </c>
      <c r="L202">
        <v>9</v>
      </c>
      <c r="M202" t="s">
        <v>1374</v>
      </c>
      <c r="N202" t="s">
        <v>1375</v>
      </c>
      <c r="O202" t="s">
        <v>1376</v>
      </c>
    </row>
    <row r="203" spans="1:15" ht="41.25" customHeight="1" x14ac:dyDescent="0.2">
      <c r="A203" t="s">
        <v>1377</v>
      </c>
      <c r="B203" t="s">
        <v>1378</v>
      </c>
      <c r="C203" s="1" t="s">
        <v>1379</v>
      </c>
      <c r="D203" t="s">
        <v>20</v>
      </c>
      <c r="E203" t="s">
        <v>97</v>
      </c>
      <c r="F203" s="1" t="s">
        <v>1380</v>
      </c>
      <c r="G203">
        <v>311962</v>
      </c>
      <c r="H203">
        <v>38995</v>
      </c>
      <c r="I203">
        <v>0</v>
      </c>
      <c r="J203">
        <v>78</v>
      </c>
      <c r="K203">
        <v>15</v>
      </c>
      <c r="L203">
        <v>10</v>
      </c>
      <c r="M203" t="s">
        <v>1337</v>
      </c>
      <c r="N203" t="s">
        <v>721</v>
      </c>
      <c r="O203" t="s">
        <v>622</v>
      </c>
    </row>
    <row r="204" spans="1:15" ht="41.25" customHeight="1" x14ac:dyDescent="0.2">
      <c r="A204" t="s">
        <v>1381</v>
      </c>
      <c r="B204" t="s">
        <v>1382</v>
      </c>
      <c r="C204" s="1" t="s">
        <v>1383</v>
      </c>
      <c r="D204" t="s">
        <v>20</v>
      </c>
      <c r="E204" t="s">
        <v>97</v>
      </c>
      <c r="F204" s="1" t="s">
        <v>1380</v>
      </c>
      <c r="G204">
        <v>1111962</v>
      </c>
      <c r="H204">
        <v>138995</v>
      </c>
      <c r="I204">
        <v>0</v>
      </c>
      <c r="J204">
        <v>178</v>
      </c>
      <c r="K204">
        <v>33</v>
      </c>
      <c r="L204">
        <v>20</v>
      </c>
      <c r="M204" t="s">
        <v>1337</v>
      </c>
      <c r="N204" t="s">
        <v>721</v>
      </c>
      <c r="O204" t="s">
        <v>1133</v>
      </c>
    </row>
    <row r="205" spans="1:15" ht="41.25" customHeight="1" x14ac:dyDescent="0.2">
      <c r="A205" t="s">
        <v>1384</v>
      </c>
      <c r="B205" t="s">
        <v>1385</v>
      </c>
      <c r="C205" s="1" t="s">
        <v>1386</v>
      </c>
      <c r="D205" t="s">
        <v>20</v>
      </c>
      <c r="E205" t="s">
        <v>97</v>
      </c>
      <c r="F205" s="1" t="s">
        <v>1387</v>
      </c>
      <c r="G205">
        <v>881162</v>
      </c>
      <c r="H205">
        <v>88116</v>
      </c>
      <c r="I205">
        <v>0</v>
      </c>
      <c r="J205">
        <v>162</v>
      </c>
      <c r="K205">
        <v>24</v>
      </c>
      <c r="L205">
        <v>7</v>
      </c>
      <c r="M205" t="s">
        <v>1337</v>
      </c>
      <c r="N205" t="s">
        <v>1388</v>
      </c>
      <c r="O205" t="s">
        <v>538</v>
      </c>
    </row>
    <row r="206" spans="1:15" ht="27.75" customHeight="1" x14ac:dyDescent="0.2">
      <c r="A206" t="s">
        <v>1389</v>
      </c>
      <c r="B206" t="s">
        <v>1390</v>
      </c>
      <c r="C206" s="1" t="s">
        <v>1391</v>
      </c>
      <c r="D206" t="s">
        <v>29</v>
      </c>
      <c r="E206" t="s">
        <v>1392</v>
      </c>
      <c r="F206" t="s">
        <v>1393</v>
      </c>
      <c r="G206">
        <v>252000</v>
      </c>
      <c r="H206">
        <v>81900</v>
      </c>
      <c r="I206">
        <v>0</v>
      </c>
      <c r="J206">
        <v>45</v>
      </c>
      <c r="K206">
        <v>15</v>
      </c>
      <c r="L206">
        <v>3</v>
      </c>
      <c r="M206" t="s">
        <v>674</v>
      </c>
      <c r="N206" t="s">
        <v>674</v>
      </c>
      <c r="O206" t="s">
        <v>344</v>
      </c>
    </row>
    <row r="207" spans="1:15" ht="68.25" customHeight="1" x14ac:dyDescent="0.2">
      <c r="A207" t="s">
        <v>1394</v>
      </c>
      <c r="B207" t="s">
        <v>1395</v>
      </c>
      <c r="C207" t="s">
        <v>1396</v>
      </c>
      <c r="D207" t="s">
        <v>29</v>
      </c>
      <c r="E207" s="1" t="s">
        <v>1397</v>
      </c>
      <c r="F207" t="s">
        <v>1330</v>
      </c>
      <c r="G207">
        <v>300109</v>
      </c>
      <c r="H207">
        <v>97535</v>
      </c>
      <c r="I207">
        <v>0</v>
      </c>
      <c r="J207">
        <v>41</v>
      </c>
      <c r="K207">
        <v>13</v>
      </c>
      <c r="L207">
        <v>3</v>
      </c>
      <c r="M207" t="s">
        <v>674</v>
      </c>
      <c r="N207" t="s">
        <v>674</v>
      </c>
      <c r="O207" t="s">
        <v>344</v>
      </c>
    </row>
    <row r="208" spans="1:15" ht="41.25" customHeight="1" x14ac:dyDescent="0.2">
      <c r="A208" t="s">
        <v>1271</v>
      </c>
      <c r="B208" t="s">
        <v>1398</v>
      </c>
      <c r="C208" s="1" t="s">
        <v>1399</v>
      </c>
      <c r="D208" s="1" t="s">
        <v>1400</v>
      </c>
      <c r="E208" t="s">
        <v>582</v>
      </c>
      <c r="F208" s="1" t="s">
        <v>1401</v>
      </c>
      <c r="G208">
        <v>1452352</v>
      </c>
      <c r="H208">
        <v>108926</v>
      </c>
      <c r="I208">
        <v>0</v>
      </c>
      <c r="J208">
        <v>121</v>
      </c>
      <c r="K208">
        <v>9</v>
      </c>
      <c r="L208">
        <v>3</v>
      </c>
      <c r="M208" t="s">
        <v>674</v>
      </c>
      <c r="N208" t="s">
        <v>674</v>
      </c>
      <c r="O208" t="s">
        <v>344</v>
      </c>
    </row>
    <row r="209" spans="1:15" ht="41.25" customHeight="1" x14ac:dyDescent="0.2">
      <c r="A209" t="s">
        <v>1402</v>
      </c>
      <c r="B209" t="s">
        <v>1403</v>
      </c>
      <c r="C209" s="1" t="s">
        <v>1404</v>
      </c>
      <c r="D209" t="s">
        <v>23</v>
      </c>
      <c r="E209" t="s">
        <v>97</v>
      </c>
      <c r="F209" s="1" t="s">
        <v>1405</v>
      </c>
      <c r="G209">
        <v>161978</v>
      </c>
      <c r="H209">
        <v>28346</v>
      </c>
      <c r="I209">
        <v>0</v>
      </c>
      <c r="J209">
        <v>62</v>
      </c>
      <c r="K209">
        <v>16</v>
      </c>
      <c r="L209">
        <v>16</v>
      </c>
      <c r="M209" t="s">
        <v>1406</v>
      </c>
      <c r="N209" t="s">
        <v>1407</v>
      </c>
      <c r="O209" t="s">
        <v>630</v>
      </c>
    </row>
    <row r="210" spans="1:15" ht="27.75" customHeight="1" x14ac:dyDescent="0.2">
      <c r="A210" t="s">
        <v>641</v>
      </c>
      <c r="B210" t="s">
        <v>1408</v>
      </c>
      <c r="C210" t="s">
        <v>1409</v>
      </c>
      <c r="D210" t="s">
        <v>15</v>
      </c>
      <c r="E210" s="1" t="s">
        <v>424</v>
      </c>
      <c r="F210" t="s">
        <v>1330</v>
      </c>
      <c r="G210">
        <v>382500</v>
      </c>
      <c r="H210">
        <v>124313</v>
      </c>
      <c r="I210">
        <v>0</v>
      </c>
      <c r="J210">
        <v>81</v>
      </c>
      <c r="K210">
        <v>39</v>
      </c>
      <c r="L210">
        <v>5</v>
      </c>
      <c r="M210" t="s">
        <v>1410</v>
      </c>
      <c r="N210" t="s">
        <v>1411</v>
      </c>
      <c r="O210" t="s">
        <v>1412</v>
      </c>
    </row>
    <row r="211" spans="1:15" ht="27.75" customHeight="1" x14ac:dyDescent="0.2">
      <c r="A211" t="s">
        <v>1413</v>
      </c>
      <c r="B211" t="s">
        <v>1414</v>
      </c>
      <c r="C211" s="1" t="s">
        <v>1415</v>
      </c>
      <c r="D211" t="s">
        <v>26</v>
      </c>
      <c r="E211" t="s">
        <v>1416</v>
      </c>
      <c r="F211" t="s">
        <v>1330</v>
      </c>
      <c r="G211">
        <v>1080928</v>
      </c>
      <c r="H211">
        <v>351302</v>
      </c>
      <c r="I211">
        <v>0</v>
      </c>
      <c r="J211">
        <v>325</v>
      </c>
      <c r="K211">
        <v>158</v>
      </c>
      <c r="L211">
        <v>25</v>
      </c>
      <c r="M211" t="s">
        <v>449</v>
      </c>
      <c r="N211" t="s">
        <v>634</v>
      </c>
      <c r="O211" t="s">
        <v>344</v>
      </c>
    </row>
    <row r="212" spans="1:15" ht="27.75" customHeight="1" x14ac:dyDescent="0.2">
      <c r="A212" t="s">
        <v>1417</v>
      </c>
      <c r="B212" t="s">
        <v>1418</v>
      </c>
      <c r="C212" s="1" t="s">
        <v>1419</v>
      </c>
      <c r="D212" s="1" t="s">
        <v>1420</v>
      </c>
      <c r="E212" s="1" t="s">
        <v>424</v>
      </c>
      <c r="F212" t="s">
        <v>1330</v>
      </c>
      <c r="G212">
        <v>540000</v>
      </c>
      <c r="H212">
        <v>175500</v>
      </c>
      <c r="I212">
        <v>0</v>
      </c>
      <c r="J212">
        <v>126</v>
      </c>
      <c r="K212">
        <v>61</v>
      </c>
      <c r="L212">
        <v>12</v>
      </c>
      <c r="M212" t="s">
        <v>1421</v>
      </c>
      <c r="N212" t="s">
        <v>1422</v>
      </c>
      <c r="O212" t="s">
        <v>1423</v>
      </c>
    </row>
    <row r="213" spans="1:15" ht="27.75" customHeight="1" x14ac:dyDescent="0.2">
      <c r="A213" t="s">
        <v>1424</v>
      </c>
      <c r="B213" t="s">
        <v>1425</v>
      </c>
      <c r="C213" s="1" t="s">
        <v>1426</v>
      </c>
      <c r="D213" t="s">
        <v>9</v>
      </c>
      <c r="E213" t="s">
        <v>97</v>
      </c>
      <c r="F213" t="s">
        <v>1427</v>
      </c>
      <c r="G213">
        <v>511978</v>
      </c>
      <c r="H213">
        <v>166393</v>
      </c>
      <c r="I213">
        <v>0</v>
      </c>
      <c r="J213">
        <v>119</v>
      </c>
      <c r="K213">
        <v>58</v>
      </c>
      <c r="L213">
        <v>32</v>
      </c>
      <c r="M213" t="s">
        <v>1428</v>
      </c>
      <c r="N213" t="s">
        <v>949</v>
      </c>
      <c r="O213" t="s">
        <v>744</v>
      </c>
    </row>
    <row r="214" spans="1:15" ht="27.75" customHeight="1" x14ac:dyDescent="0.2">
      <c r="A214" t="s">
        <v>1429</v>
      </c>
      <c r="B214" t="s">
        <v>1430</v>
      </c>
      <c r="C214" s="1" t="s">
        <v>1431</v>
      </c>
      <c r="D214" t="s">
        <v>9</v>
      </c>
      <c r="E214" t="s">
        <v>97</v>
      </c>
      <c r="F214" t="s">
        <v>1427</v>
      </c>
      <c r="G214">
        <v>191978</v>
      </c>
      <c r="H214">
        <v>62393</v>
      </c>
      <c r="I214">
        <v>0</v>
      </c>
      <c r="J214">
        <v>47</v>
      </c>
      <c r="K214">
        <v>23</v>
      </c>
      <c r="L214">
        <v>14</v>
      </c>
      <c r="M214" t="s">
        <v>1432</v>
      </c>
      <c r="N214" t="s">
        <v>1433</v>
      </c>
      <c r="O214" t="s">
        <v>532</v>
      </c>
    </row>
    <row r="215" spans="1:15" ht="41.25" customHeight="1" x14ac:dyDescent="0.2">
      <c r="A215" t="s">
        <v>1434</v>
      </c>
      <c r="B215" t="s">
        <v>1435</v>
      </c>
      <c r="C215" s="1" t="s">
        <v>1436</v>
      </c>
      <c r="D215" t="s">
        <v>9</v>
      </c>
      <c r="E215" s="1" t="s">
        <v>424</v>
      </c>
      <c r="F215" s="1" t="s">
        <v>1437</v>
      </c>
      <c r="G215">
        <v>400500</v>
      </c>
      <c r="H215">
        <v>20025</v>
      </c>
      <c r="I215">
        <v>174</v>
      </c>
      <c r="J215">
        <v>171</v>
      </c>
      <c r="K215">
        <v>13</v>
      </c>
      <c r="L215">
        <v>9</v>
      </c>
      <c r="M215" t="s">
        <v>1438</v>
      </c>
      <c r="N215" t="s">
        <v>1439</v>
      </c>
      <c r="O215" t="s">
        <v>344</v>
      </c>
    </row>
    <row r="216" spans="1:15" ht="41.25" customHeight="1" x14ac:dyDescent="0.2">
      <c r="A216" t="s">
        <v>1440</v>
      </c>
      <c r="B216" t="s">
        <v>1441</v>
      </c>
      <c r="C216" s="1" t="s">
        <v>1442</v>
      </c>
      <c r="D216" t="s">
        <v>9</v>
      </c>
      <c r="E216" s="1" t="s">
        <v>424</v>
      </c>
      <c r="F216" s="1" t="s">
        <v>1443</v>
      </c>
      <c r="G216">
        <v>1530000</v>
      </c>
      <c r="H216">
        <v>114750</v>
      </c>
      <c r="I216">
        <v>1</v>
      </c>
      <c r="J216">
        <v>171</v>
      </c>
      <c r="K216">
        <v>19</v>
      </c>
      <c r="L216">
        <v>10</v>
      </c>
      <c r="M216" t="s">
        <v>1444</v>
      </c>
      <c r="N216" t="s">
        <v>1445</v>
      </c>
      <c r="O216" t="s">
        <v>344</v>
      </c>
    </row>
    <row r="217" spans="1:15" ht="41.25" customHeight="1" x14ac:dyDescent="0.2">
      <c r="A217" t="s">
        <v>1446</v>
      </c>
      <c r="B217" t="s">
        <v>1447</v>
      </c>
      <c r="C217" s="1" t="s">
        <v>1448</v>
      </c>
      <c r="D217" t="s">
        <v>9</v>
      </c>
      <c r="E217" s="1" t="s">
        <v>424</v>
      </c>
      <c r="F217" s="1" t="s">
        <v>1437</v>
      </c>
      <c r="G217">
        <v>663300</v>
      </c>
      <c r="H217">
        <v>33165</v>
      </c>
      <c r="I217">
        <v>0</v>
      </c>
      <c r="J217">
        <v>207</v>
      </c>
      <c r="K217">
        <v>16</v>
      </c>
      <c r="L217">
        <v>9</v>
      </c>
      <c r="M217" t="s">
        <v>1449</v>
      </c>
      <c r="N217" t="s">
        <v>1316</v>
      </c>
      <c r="O217" t="s">
        <v>344</v>
      </c>
    </row>
    <row r="218" spans="1:15" ht="41.25" customHeight="1" x14ac:dyDescent="0.2">
      <c r="A218" t="s">
        <v>1450</v>
      </c>
      <c r="B218" t="s">
        <v>1451</v>
      </c>
      <c r="C218" s="1" t="s">
        <v>1452</v>
      </c>
      <c r="D218" t="s">
        <v>8</v>
      </c>
      <c r="E218" s="1" t="s">
        <v>77</v>
      </c>
      <c r="F218" s="1" t="s">
        <v>1401</v>
      </c>
      <c r="G218">
        <v>2007730</v>
      </c>
      <c r="H218">
        <v>150580</v>
      </c>
      <c r="I218">
        <v>0</v>
      </c>
      <c r="J218">
        <v>325</v>
      </c>
      <c r="K218">
        <v>37</v>
      </c>
      <c r="L218">
        <v>56</v>
      </c>
      <c r="M218" t="s">
        <v>1453</v>
      </c>
      <c r="N218" t="s">
        <v>1454</v>
      </c>
      <c r="O218" t="s">
        <v>1455</v>
      </c>
    </row>
    <row r="219" spans="1:15" ht="41.25" customHeight="1" x14ac:dyDescent="0.2">
      <c r="A219" t="s">
        <v>1456</v>
      </c>
      <c r="B219" t="s">
        <v>1457</v>
      </c>
      <c r="C219" t="s">
        <v>1458</v>
      </c>
      <c r="D219" t="s">
        <v>8</v>
      </c>
      <c r="E219" t="s">
        <v>582</v>
      </c>
      <c r="F219" s="1" t="s">
        <v>1405</v>
      </c>
      <c r="G219">
        <v>2309973</v>
      </c>
      <c r="H219">
        <v>404245</v>
      </c>
      <c r="I219">
        <v>0</v>
      </c>
      <c r="J219">
        <v>151</v>
      </c>
      <c r="K219">
        <v>40</v>
      </c>
      <c r="L219">
        <v>11</v>
      </c>
      <c r="M219" t="s">
        <v>1459</v>
      </c>
      <c r="N219" t="s">
        <v>1460</v>
      </c>
      <c r="O219" t="s">
        <v>1077</v>
      </c>
    </row>
    <row r="220" spans="1:15" ht="41.25" customHeight="1" x14ac:dyDescent="0.2">
      <c r="A220" t="s">
        <v>1461</v>
      </c>
      <c r="B220" t="s">
        <v>1462</v>
      </c>
      <c r="C220" t="s">
        <v>1463</v>
      </c>
      <c r="D220" t="s">
        <v>8</v>
      </c>
      <c r="E220" t="s">
        <v>97</v>
      </c>
      <c r="F220" s="1" t="s">
        <v>1464</v>
      </c>
      <c r="G220">
        <v>511962</v>
      </c>
      <c r="H220">
        <v>51196</v>
      </c>
      <c r="I220">
        <v>0</v>
      </c>
      <c r="J220">
        <v>101</v>
      </c>
      <c r="K220">
        <v>15</v>
      </c>
      <c r="L220">
        <v>18</v>
      </c>
      <c r="M220" t="s">
        <v>1337</v>
      </c>
      <c r="N220" t="s">
        <v>1388</v>
      </c>
      <c r="O220" t="s">
        <v>1231</v>
      </c>
    </row>
    <row r="221" spans="1:15" ht="41.25" customHeight="1" x14ac:dyDescent="0.2">
      <c r="A221" t="s">
        <v>1465</v>
      </c>
      <c r="B221" t="s">
        <v>1466</v>
      </c>
      <c r="C221" t="s">
        <v>1467</v>
      </c>
      <c r="D221" t="s">
        <v>8</v>
      </c>
      <c r="E221" t="s">
        <v>97</v>
      </c>
      <c r="F221" s="1" t="s">
        <v>1401</v>
      </c>
      <c r="G221">
        <v>901962</v>
      </c>
      <c r="H221">
        <v>67647</v>
      </c>
      <c r="I221">
        <v>0</v>
      </c>
      <c r="J221">
        <v>162</v>
      </c>
      <c r="K221">
        <v>18</v>
      </c>
      <c r="L221">
        <v>23</v>
      </c>
      <c r="M221" t="s">
        <v>1468</v>
      </c>
      <c r="N221" t="s">
        <v>1460</v>
      </c>
      <c r="O221" t="s">
        <v>514</v>
      </c>
    </row>
    <row r="222" spans="1:15" ht="41.25" customHeight="1" x14ac:dyDescent="0.2">
      <c r="A222" t="s">
        <v>1469</v>
      </c>
      <c r="B222" t="s">
        <v>1470</v>
      </c>
      <c r="C222" t="s">
        <v>1471</v>
      </c>
      <c r="D222" t="s">
        <v>8</v>
      </c>
      <c r="E222" s="1" t="s">
        <v>424</v>
      </c>
      <c r="F222" s="1" t="s">
        <v>1401</v>
      </c>
      <c r="G222">
        <v>909000</v>
      </c>
      <c r="H222">
        <v>68175</v>
      </c>
      <c r="I222">
        <v>0</v>
      </c>
      <c r="J222">
        <v>117</v>
      </c>
      <c r="K222">
        <v>13</v>
      </c>
      <c r="L222">
        <v>8</v>
      </c>
      <c r="M222" t="s">
        <v>1421</v>
      </c>
      <c r="N222" t="s">
        <v>1472</v>
      </c>
      <c r="O222" t="s">
        <v>344</v>
      </c>
    </row>
    <row r="223" spans="1:15" ht="41.25" customHeight="1" x14ac:dyDescent="0.2">
      <c r="A223" t="s">
        <v>980</v>
      </c>
      <c r="B223" t="s">
        <v>1473</v>
      </c>
      <c r="C223" t="s">
        <v>1474</v>
      </c>
      <c r="D223" t="s">
        <v>8</v>
      </c>
      <c r="E223" t="s">
        <v>1475</v>
      </c>
      <c r="F223" s="1" t="s">
        <v>1373</v>
      </c>
      <c r="G223">
        <v>1965000</v>
      </c>
      <c r="H223">
        <v>147375</v>
      </c>
      <c r="I223">
        <v>142</v>
      </c>
      <c r="J223">
        <v>756</v>
      </c>
      <c r="K223">
        <v>85</v>
      </c>
      <c r="L223">
        <v>39</v>
      </c>
      <c r="M223" t="s">
        <v>1476</v>
      </c>
      <c r="N223" t="s">
        <v>1249</v>
      </c>
      <c r="O223" t="s">
        <v>1376</v>
      </c>
    </row>
    <row r="224" spans="1:15" ht="41.25" customHeight="1" x14ac:dyDescent="0.2">
      <c r="A224" t="s">
        <v>1477</v>
      </c>
      <c r="B224" t="s">
        <v>1478</v>
      </c>
      <c r="C224" s="1" t="s">
        <v>1479</v>
      </c>
      <c r="D224" t="s">
        <v>8</v>
      </c>
      <c r="E224" t="s">
        <v>97</v>
      </c>
      <c r="F224" s="1" t="s">
        <v>1437</v>
      </c>
      <c r="G224">
        <v>361962</v>
      </c>
      <c r="H224">
        <v>18098</v>
      </c>
      <c r="I224">
        <v>0</v>
      </c>
      <c r="J224">
        <v>78</v>
      </c>
      <c r="K224">
        <v>6</v>
      </c>
      <c r="L224">
        <v>15</v>
      </c>
      <c r="M224" t="s">
        <v>1480</v>
      </c>
      <c r="N224" t="s">
        <v>974</v>
      </c>
      <c r="O224" t="s">
        <v>1206</v>
      </c>
    </row>
    <row r="225" spans="1:15" ht="27.75" customHeight="1" x14ac:dyDescent="0.2">
      <c r="A225" t="s">
        <v>1481</v>
      </c>
      <c r="B225" t="s">
        <v>1482</v>
      </c>
      <c r="C225" s="1" t="s">
        <v>1483</v>
      </c>
      <c r="D225" s="1" t="s">
        <v>1484</v>
      </c>
      <c r="E225" t="s">
        <v>97</v>
      </c>
      <c r="F225" t="s">
        <v>1427</v>
      </c>
      <c r="G225">
        <v>221962</v>
      </c>
      <c r="H225">
        <v>72138</v>
      </c>
      <c r="I225">
        <v>283</v>
      </c>
      <c r="J225">
        <v>62</v>
      </c>
      <c r="K225">
        <v>30</v>
      </c>
      <c r="L225">
        <v>19</v>
      </c>
      <c r="M225" t="s">
        <v>1485</v>
      </c>
      <c r="N225" t="s">
        <v>987</v>
      </c>
      <c r="O225" t="s">
        <v>344</v>
      </c>
    </row>
    <row r="226" spans="1:15" ht="41.25" customHeight="1" x14ac:dyDescent="0.2">
      <c r="A226" t="s">
        <v>1486</v>
      </c>
      <c r="B226" t="s">
        <v>1487</v>
      </c>
      <c r="C226" s="1" t="s">
        <v>1488</v>
      </c>
      <c r="D226" t="s">
        <v>19</v>
      </c>
      <c r="E226" t="s">
        <v>97</v>
      </c>
      <c r="F226" s="1" t="s">
        <v>1489</v>
      </c>
      <c r="G226">
        <v>151968</v>
      </c>
      <c r="H226">
        <v>22795</v>
      </c>
      <c r="I226">
        <v>0</v>
      </c>
      <c r="J226">
        <v>38</v>
      </c>
      <c r="K226">
        <v>9</v>
      </c>
      <c r="L226">
        <v>4</v>
      </c>
      <c r="M226" t="s">
        <v>1490</v>
      </c>
      <c r="N226" t="s">
        <v>986</v>
      </c>
      <c r="O226" t="s">
        <v>344</v>
      </c>
    </row>
    <row r="227" spans="1:15" ht="41.25" customHeight="1" x14ac:dyDescent="0.2">
      <c r="A227" t="s">
        <v>1491</v>
      </c>
      <c r="B227" t="s">
        <v>1492</v>
      </c>
      <c r="C227" s="1" t="s">
        <v>1493</v>
      </c>
      <c r="D227" t="s">
        <v>19</v>
      </c>
      <c r="E227" t="s">
        <v>261</v>
      </c>
      <c r="F227" s="1" t="s">
        <v>1494</v>
      </c>
      <c r="G227">
        <v>30001</v>
      </c>
      <c r="H227">
        <v>4500</v>
      </c>
      <c r="I227">
        <v>1611</v>
      </c>
      <c r="J227">
        <v>30</v>
      </c>
      <c r="K227">
        <v>7</v>
      </c>
      <c r="L227">
        <v>4</v>
      </c>
      <c r="M227" t="s">
        <v>1082</v>
      </c>
      <c r="N227" t="s">
        <v>1495</v>
      </c>
      <c r="O227" t="s">
        <v>344</v>
      </c>
    </row>
    <row r="228" spans="1:15" ht="41.25" customHeight="1" x14ac:dyDescent="0.2">
      <c r="A228" t="s">
        <v>1496</v>
      </c>
      <c r="B228" t="s">
        <v>1497</v>
      </c>
      <c r="C228" s="1" t="s">
        <v>1498</v>
      </c>
      <c r="D228" t="s">
        <v>19</v>
      </c>
      <c r="E228" s="1" t="s">
        <v>424</v>
      </c>
      <c r="F228" s="1" t="s">
        <v>1499</v>
      </c>
      <c r="G228">
        <v>303030</v>
      </c>
      <c r="H228">
        <v>0</v>
      </c>
      <c r="I228">
        <v>39</v>
      </c>
      <c r="J228">
        <v>63</v>
      </c>
      <c r="K228">
        <v>0</v>
      </c>
      <c r="L228">
        <v>3</v>
      </c>
      <c r="M228" t="s">
        <v>1500</v>
      </c>
      <c r="N228" t="s">
        <v>993</v>
      </c>
      <c r="O228" t="s">
        <v>431</v>
      </c>
    </row>
    <row r="229" spans="1:15" ht="41.25" customHeight="1" x14ac:dyDescent="0.2">
      <c r="A229" t="s">
        <v>1501</v>
      </c>
      <c r="B229" t="s">
        <v>1502</v>
      </c>
      <c r="C229" t="s">
        <v>1503</v>
      </c>
      <c r="D229" t="s">
        <v>11</v>
      </c>
      <c r="E229" t="s">
        <v>582</v>
      </c>
      <c r="F229" s="1" t="s">
        <v>1504</v>
      </c>
      <c r="G229">
        <v>262740</v>
      </c>
      <c r="H229">
        <v>0</v>
      </c>
      <c r="I229">
        <v>0</v>
      </c>
      <c r="J229">
        <v>51</v>
      </c>
      <c r="K229">
        <v>0</v>
      </c>
      <c r="L229">
        <v>4</v>
      </c>
      <c r="M229" t="s">
        <v>1133</v>
      </c>
      <c r="N229" t="s">
        <v>290</v>
      </c>
      <c r="O229" t="s">
        <v>344</v>
      </c>
    </row>
    <row r="230" spans="1:15" ht="27.75" customHeight="1" x14ac:dyDescent="0.2">
      <c r="A230" t="s">
        <v>1423</v>
      </c>
      <c r="B230" t="s">
        <v>1505</v>
      </c>
      <c r="C230" t="s">
        <v>1506</v>
      </c>
      <c r="D230" t="s">
        <v>11</v>
      </c>
      <c r="E230" s="1" t="s">
        <v>424</v>
      </c>
      <c r="F230" t="s">
        <v>1507</v>
      </c>
      <c r="G230">
        <v>243000</v>
      </c>
      <c r="H230">
        <v>72900</v>
      </c>
      <c r="I230">
        <v>61</v>
      </c>
      <c r="J230">
        <v>72</v>
      </c>
      <c r="K230">
        <v>32</v>
      </c>
      <c r="L230">
        <v>6</v>
      </c>
      <c r="M230" t="s">
        <v>1410</v>
      </c>
      <c r="N230" t="s">
        <v>804</v>
      </c>
      <c r="O230" t="s">
        <v>1043</v>
      </c>
    </row>
    <row r="231" spans="1:15" ht="41.25" customHeight="1" x14ac:dyDescent="0.2">
      <c r="A231" t="s">
        <v>1508</v>
      </c>
      <c r="B231" t="s">
        <v>1509</v>
      </c>
      <c r="C231" s="1" t="s">
        <v>1510</v>
      </c>
      <c r="D231" s="1" t="s">
        <v>1511</v>
      </c>
      <c r="E231" s="1" t="s">
        <v>73</v>
      </c>
      <c r="F231" t="s">
        <v>1365</v>
      </c>
      <c r="G231">
        <v>752999</v>
      </c>
      <c r="H231">
        <v>225900</v>
      </c>
      <c r="I231">
        <v>41422</v>
      </c>
      <c r="J231">
        <v>49</v>
      </c>
      <c r="K231">
        <v>22</v>
      </c>
      <c r="L231">
        <v>34</v>
      </c>
      <c r="M231" t="s">
        <v>1512</v>
      </c>
      <c r="N231" t="s">
        <v>1513</v>
      </c>
      <c r="O231" t="s">
        <v>1192</v>
      </c>
    </row>
    <row r="232" spans="1:15" ht="15" customHeight="1" x14ac:dyDescent="0.2">
      <c r="A232" t="s">
        <v>1514</v>
      </c>
      <c r="B232" t="s">
        <v>1515</v>
      </c>
      <c r="C232" t="s">
        <v>1516</v>
      </c>
      <c r="D232" t="s">
        <v>16</v>
      </c>
      <c r="E232" t="s">
        <v>1517</v>
      </c>
      <c r="F232" t="s">
        <v>1330</v>
      </c>
      <c r="G232">
        <v>900000</v>
      </c>
      <c r="H232">
        <v>292500</v>
      </c>
      <c r="I232">
        <v>880</v>
      </c>
      <c r="J232">
        <v>81</v>
      </c>
      <c r="K232">
        <v>39</v>
      </c>
      <c r="L232">
        <v>12</v>
      </c>
      <c r="M232" t="s">
        <v>364</v>
      </c>
      <c r="N232" t="s">
        <v>1518</v>
      </c>
      <c r="O232" t="s">
        <v>363</v>
      </c>
    </row>
    <row r="233" spans="1:15" ht="41.25" customHeight="1" x14ac:dyDescent="0.2">
      <c r="A233" t="s">
        <v>1519</v>
      </c>
      <c r="B233" t="s">
        <v>1520</v>
      </c>
      <c r="C233" t="s">
        <v>1521</v>
      </c>
      <c r="D233" t="s">
        <v>16</v>
      </c>
      <c r="E233" t="s">
        <v>582</v>
      </c>
      <c r="F233" s="1" t="s">
        <v>1522</v>
      </c>
      <c r="G233">
        <v>2087645</v>
      </c>
      <c r="H233">
        <v>469720</v>
      </c>
      <c r="I233">
        <v>7012</v>
      </c>
      <c r="J233">
        <v>171</v>
      </c>
      <c r="K233">
        <v>58</v>
      </c>
      <c r="L233">
        <v>43</v>
      </c>
      <c r="M233" t="s">
        <v>1243</v>
      </c>
      <c r="N233" t="s">
        <v>1523</v>
      </c>
      <c r="O233" t="s">
        <v>1524</v>
      </c>
    </row>
    <row r="234" spans="1:15" ht="27.75" customHeight="1" x14ac:dyDescent="0.2">
      <c r="A234" t="s">
        <v>1003</v>
      </c>
      <c r="B234" t="s">
        <v>1525</v>
      </c>
      <c r="C234" s="1" t="s">
        <v>1526</v>
      </c>
      <c r="D234" t="s">
        <v>16</v>
      </c>
      <c r="E234" s="1" t="s">
        <v>91</v>
      </c>
      <c r="F234" t="s">
        <v>1330</v>
      </c>
      <c r="G234">
        <v>707000</v>
      </c>
      <c r="H234">
        <v>229775</v>
      </c>
      <c r="I234">
        <v>8114</v>
      </c>
      <c r="J234">
        <v>124</v>
      </c>
      <c r="K234">
        <v>60</v>
      </c>
      <c r="L234">
        <v>55</v>
      </c>
      <c r="M234" t="s">
        <v>1527</v>
      </c>
      <c r="N234" t="s">
        <v>1528</v>
      </c>
      <c r="O234" t="s">
        <v>1529</v>
      </c>
    </row>
    <row r="235" spans="1:15" ht="41.25" customHeight="1" x14ac:dyDescent="0.2">
      <c r="A235" t="s">
        <v>1127</v>
      </c>
      <c r="B235" t="s">
        <v>1530</v>
      </c>
      <c r="C235" t="s">
        <v>1531</v>
      </c>
      <c r="D235" t="s">
        <v>14</v>
      </c>
      <c r="E235" t="s">
        <v>582</v>
      </c>
      <c r="F235" s="1" t="s">
        <v>1336</v>
      </c>
      <c r="G235">
        <v>1619227</v>
      </c>
      <c r="H235">
        <v>404807</v>
      </c>
      <c r="I235">
        <v>1852</v>
      </c>
      <c r="J235">
        <v>201</v>
      </c>
      <c r="K235">
        <v>75</v>
      </c>
      <c r="L235">
        <v>18</v>
      </c>
      <c r="M235" t="s">
        <v>1532</v>
      </c>
      <c r="N235" t="s">
        <v>600</v>
      </c>
      <c r="O235" t="s">
        <v>594</v>
      </c>
    </row>
    <row r="236" spans="1:15" ht="41.25" customHeight="1" x14ac:dyDescent="0.2">
      <c r="A236" t="s">
        <v>1533</v>
      </c>
      <c r="B236" t="s">
        <v>1534</v>
      </c>
      <c r="C236" s="1" t="s">
        <v>1535</v>
      </c>
      <c r="D236" t="s">
        <v>14</v>
      </c>
      <c r="E236" s="1" t="s">
        <v>424</v>
      </c>
      <c r="F236" s="1" t="s">
        <v>1536</v>
      </c>
      <c r="G236">
        <v>1323000</v>
      </c>
      <c r="H236">
        <v>297675</v>
      </c>
      <c r="I236">
        <v>11</v>
      </c>
      <c r="J236">
        <v>99</v>
      </c>
      <c r="K236">
        <v>33</v>
      </c>
      <c r="L236">
        <v>11</v>
      </c>
      <c r="M236" t="s">
        <v>1500</v>
      </c>
      <c r="N236" t="s">
        <v>1537</v>
      </c>
      <c r="O236" t="s">
        <v>332</v>
      </c>
    </row>
    <row r="237" spans="1:15" ht="41.25" customHeight="1" x14ac:dyDescent="0.2">
      <c r="A237" t="s">
        <v>1538</v>
      </c>
      <c r="B237" t="s">
        <v>1539</v>
      </c>
      <c r="C237" t="s">
        <v>1540</v>
      </c>
      <c r="D237" t="s">
        <v>14</v>
      </c>
      <c r="E237" s="1" t="s">
        <v>424</v>
      </c>
      <c r="F237" s="1" t="s">
        <v>1541</v>
      </c>
      <c r="G237">
        <v>419400</v>
      </c>
      <c r="H237">
        <v>94365</v>
      </c>
      <c r="I237">
        <v>0</v>
      </c>
      <c r="J237">
        <v>63</v>
      </c>
      <c r="K237">
        <v>21</v>
      </c>
      <c r="L237">
        <v>5</v>
      </c>
      <c r="M237" t="s">
        <v>1542</v>
      </c>
      <c r="N237" t="s">
        <v>778</v>
      </c>
      <c r="O237" t="s">
        <v>925</v>
      </c>
    </row>
    <row r="238" spans="1:15" ht="41.25" customHeight="1" x14ac:dyDescent="0.2">
      <c r="A238" t="s">
        <v>1543</v>
      </c>
      <c r="B238" t="s">
        <v>1544</v>
      </c>
      <c r="C238" t="s">
        <v>1545</v>
      </c>
      <c r="D238" t="s">
        <v>14</v>
      </c>
      <c r="E238" t="s">
        <v>486</v>
      </c>
      <c r="F238" s="1" t="s">
        <v>1380</v>
      </c>
      <c r="G238">
        <v>1774000</v>
      </c>
      <c r="H238">
        <v>221750</v>
      </c>
      <c r="I238">
        <v>1932</v>
      </c>
      <c r="J238">
        <v>290</v>
      </c>
      <c r="K238">
        <v>54</v>
      </c>
      <c r="L238">
        <v>48</v>
      </c>
      <c r="M238" t="s">
        <v>1546</v>
      </c>
      <c r="N238" t="s">
        <v>1547</v>
      </c>
      <c r="O238" t="s">
        <v>745</v>
      </c>
    </row>
    <row r="239" spans="1:15" ht="41.25" customHeight="1" x14ac:dyDescent="0.2">
      <c r="A239" t="s">
        <v>1548</v>
      </c>
      <c r="B239" t="s">
        <v>1549</v>
      </c>
      <c r="C239" s="1" t="s">
        <v>1550</v>
      </c>
      <c r="D239" t="s">
        <v>14</v>
      </c>
      <c r="E239" s="1" t="s">
        <v>424</v>
      </c>
      <c r="F239" s="1" t="s">
        <v>1349</v>
      </c>
      <c r="G239">
        <v>1400004</v>
      </c>
      <c r="H239">
        <v>280001</v>
      </c>
      <c r="I239">
        <v>0</v>
      </c>
      <c r="J239">
        <v>216</v>
      </c>
      <c r="K239">
        <v>65</v>
      </c>
      <c r="L239">
        <v>9</v>
      </c>
      <c r="M239" t="s">
        <v>1551</v>
      </c>
      <c r="N239" t="s">
        <v>1552</v>
      </c>
      <c r="O239" t="s">
        <v>974</v>
      </c>
    </row>
    <row r="240" spans="1:15" ht="41.25" customHeight="1" x14ac:dyDescent="0.2">
      <c r="A240" t="s">
        <v>1553</v>
      </c>
      <c r="B240" t="s">
        <v>1554</v>
      </c>
      <c r="C240" s="1" t="s">
        <v>1555</v>
      </c>
      <c r="D240" t="s">
        <v>14</v>
      </c>
      <c r="E240" t="s">
        <v>582</v>
      </c>
      <c r="F240" s="1" t="s">
        <v>1336</v>
      </c>
      <c r="G240">
        <v>2846696</v>
      </c>
      <c r="H240">
        <v>711674</v>
      </c>
      <c r="I240">
        <v>2442</v>
      </c>
      <c r="J240">
        <v>201</v>
      </c>
      <c r="K240">
        <v>75</v>
      </c>
      <c r="L240">
        <v>28</v>
      </c>
      <c r="M240" t="s">
        <v>1556</v>
      </c>
      <c r="N240" t="s">
        <v>1557</v>
      </c>
      <c r="O240" t="s">
        <v>721</v>
      </c>
    </row>
    <row r="241" spans="1:15" ht="41.25" customHeight="1" x14ac:dyDescent="0.2">
      <c r="A241" t="s">
        <v>1558</v>
      </c>
      <c r="B241" t="s">
        <v>1559</v>
      </c>
      <c r="C241" s="1" t="s">
        <v>1560</v>
      </c>
      <c r="D241" t="s">
        <v>14</v>
      </c>
      <c r="E241" t="s">
        <v>582</v>
      </c>
      <c r="F241" s="1" t="s">
        <v>1336</v>
      </c>
      <c r="G241">
        <v>2939842</v>
      </c>
      <c r="H241">
        <v>734961</v>
      </c>
      <c r="I241">
        <v>2204</v>
      </c>
      <c r="J241">
        <v>251</v>
      </c>
      <c r="K241">
        <v>94</v>
      </c>
      <c r="L241">
        <v>16</v>
      </c>
      <c r="M241" t="s">
        <v>1556</v>
      </c>
      <c r="N241" t="s">
        <v>1557</v>
      </c>
      <c r="O241" t="s">
        <v>1561</v>
      </c>
    </row>
    <row r="242" spans="1:15" ht="41.25" customHeight="1" x14ac:dyDescent="0.2">
      <c r="A242" t="s">
        <v>1562</v>
      </c>
      <c r="B242" t="s">
        <v>1563</v>
      </c>
      <c r="C242" t="s">
        <v>1564</v>
      </c>
      <c r="D242" t="s">
        <v>14</v>
      </c>
      <c r="E242" s="1" t="s">
        <v>424</v>
      </c>
      <c r="F242" s="1" t="s">
        <v>1565</v>
      </c>
      <c r="G242">
        <v>1008000</v>
      </c>
      <c r="H242">
        <v>252000</v>
      </c>
      <c r="I242">
        <v>0</v>
      </c>
      <c r="J242">
        <v>135</v>
      </c>
      <c r="K242">
        <v>51</v>
      </c>
      <c r="L242">
        <v>7</v>
      </c>
      <c r="M242" t="s">
        <v>1566</v>
      </c>
      <c r="N242" t="s">
        <v>1065</v>
      </c>
      <c r="O242" t="s">
        <v>1078</v>
      </c>
    </row>
    <row r="243" spans="1:15" ht="27.75" customHeight="1" x14ac:dyDescent="0.2">
      <c r="A243" t="s">
        <v>1567</v>
      </c>
      <c r="B243" t="s">
        <v>1568</v>
      </c>
      <c r="C243" t="s">
        <v>1569</v>
      </c>
      <c r="D243" t="s">
        <v>14</v>
      </c>
      <c r="E243" s="1" t="s">
        <v>73</v>
      </c>
      <c r="F243" t="s">
        <v>1330</v>
      </c>
      <c r="G243">
        <v>884777</v>
      </c>
      <c r="H243">
        <v>287553</v>
      </c>
      <c r="I243">
        <v>54052</v>
      </c>
      <c r="J243">
        <v>201</v>
      </c>
      <c r="K243">
        <v>98</v>
      </c>
      <c r="L243">
        <v>74</v>
      </c>
      <c r="M243" t="s">
        <v>1570</v>
      </c>
      <c r="N243" t="s">
        <v>1571</v>
      </c>
      <c r="O243" t="s">
        <v>276</v>
      </c>
    </row>
    <row r="244" spans="1:15" ht="41.25" customHeight="1" x14ac:dyDescent="0.2">
      <c r="A244" t="s">
        <v>1572</v>
      </c>
      <c r="B244" t="s">
        <v>1573</v>
      </c>
      <c r="C244" s="1" t="s">
        <v>1574</v>
      </c>
      <c r="D244" t="s">
        <v>17</v>
      </c>
      <c r="E244" s="1" t="s">
        <v>77</v>
      </c>
      <c r="F244" s="1" t="s">
        <v>1401</v>
      </c>
      <c r="G244">
        <v>1286333</v>
      </c>
      <c r="H244">
        <v>96475</v>
      </c>
      <c r="I244">
        <v>0</v>
      </c>
      <c r="J244">
        <v>351</v>
      </c>
      <c r="K244">
        <v>39</v>
      </c>
      <c r="L244">
        <v>29</v>
      </c>
      <c r="M244" t="s">
        <v>962</v>
      </c>
      <c r="N244" t="s">
        <v>720</v>
      </c>
      <c r="O244" t="s">
        <v>1258</v>
      </c>
    </row>
    <row r="245" spans="1:15" ht="41.25" customHeight="1" x14ac:dyDescent="0.2">
      <c r="A245" t="s">
        <v>1575</v>
      </c>
      <c r="B245" t="s">
        <v>1576</v>
      </c>
      <c r="C245" s="1" t="s">
        <v>1577</v>
      </c>
      <c r="D245" s="1" t="s">
        <v>1578</v>
      </c>
      <c r="E245" s="1" t="s">
        <v>424</v>
      </c>
      <c r="F245" t="s">
        <v>1330</v>
      </c>
      <c r="G245">
        <v>1299996</v>
      </c>
      <c r="H245">
        <v>422499</v>
      </c>
      <c r="I245">
        <v>146</v>
      </c>
      <c r="J245">
        <v>270</v>
      </c>
      <c r="K245">
        <v>132</v>
      </c>
      <c r="L245">
        <v>14</v>
      </c>
      <c r="M245" t="s">
        <v>1579</v>
      </c>
      <c r="N245" t="s">
        <v>1580</v>
      </c>
      <c r="O245" t="s">
        <v>1581</v>
      </c>
    </row>
    <row r="246" spans="1:15" ht="27.75" customHeight="1" x14ac:dyDescent="0.2">
      <c r="A246" t="s">
        <v>1272</v>
      </c>
      <c r="B246" t="s">
        <v>1582</v>
      </c>
      <c r="C246" t="s">
        <v>1583</v>
      </c>
      <c r="D246" t="s">
        <v>242</v>
      </c>
      <c r="E246" s="1" t="s">
        <v>1341</v>
      </c>
      <c r="F246" t="s">
        <v>1330</v>
      </c>
      <c r="G246">
        <v>96000</v>
      </c>
      <c r="H246">
        <v>31200</v>
      </c>
      <c r="I246">
        <v>0</v>
      </c>
      <c r="J246">
        <v>46</v>
      </c>
      <c r="K246">
        <v>22</v>
      </c>
      <c r="L246">
        <v>3</v>
      </c>
      <c r="M246" t="s">
        <v>1584</v>
      </c>
      <c r="N246" t="s">
        <v>1585</v>
      </c>
      <c r="O246" t="s">
        <v>344</v>
      </c>
    </row>
    <row r="247" spans="1:15" ht="27.75" customHeight="1" x14ac:dyDescent="0.2">
      <c r="A247" t="s">
        <v>1586</v>
      </c>
      <c r="B247" t="s">
        <v>1587</v>
      </c>
      <c r="C247" s="1" t="s">
        <v>1588</v>
      </c>
      <c r="D247" t="s">
        <v>242</v>
      </c>
      <c r="E247" s="1" t="s">
        <v>1341</v>
      </c>
      <c r="F247" t="s">
        <v>1330</v>
      </c>
      <c r="G247">
        <v>116000</v>
      </c>
      <c r="H247">
        <v>37700</v>
      </c>
      <c r="I247">
        <v>0</v>
      </c>
      <c r="J247">
        <v>66</v>
      </c>
      <c r="K247">
        <v>32</v>
      </c>
      <c r="L247">
        <v>2</v>
      </c>
      <c r="M247" t="s">
        <v>1589</v>
      </c>
      <c r="N247" t="s">
        <v>1590</v>
      </c>
      <c r="O247" t="s">
        <v>344</v>
      </c>
    </row>
    <row r="248" spans="1:15" ht="41.25" customHeight="1" x14ac:dyDescent="0.2">
      <c r="A248" t="s">
        <v>1591</v>
      </c>
      <c r="B248" t="s">
        <v>1592</v>
      </c>
      <c r="C248" s="1" t="s">
        <v>1593</v>
      </c>
      <c r="D248" t="s">
        <v>7</v>
      </c>
      <c r="E248" s="1" t="s">
        <v>424</v>
      </c>
      <c r="F248" t="s">
        <v>1365</v>
      </c>
      <c r="G248">
        <v>657000</v>
      </c>
      <c r="H248">
        <v>197100</v>
      </c>
      <c r="I248">
        <v>0</v>
      </c>
      <c r="J248">
        <v>99</v>
      </c>
      <c r="K248">
        <v>45</v>
      </c>
      <c r="L248">
        <v>14</v>
      </c>
      <c r="M248" t="s">
        <v>1594</v>
      </c>
      <c r="N248" t="s">
        <v>1595</v>
      </c>
      <c r="O248" t="s">
        <v>515</v>
      </c>
    </row>
    <row r="249" spans="1:15" ht="27.75" customHeight="1" x14ac:dyDescent="0.2">
      <c r="A249" t="s">
        <v>758</v>
      </c>
      <c r="B249" t="s">
        <v>1596</v>
      </c>
      <c r="C249" t="s">
        <v>1597</v>
      </c>
      <c r="D249" t="s">
        <v>7</v>
      </c>
      <c r="E249" s="1" t="s">
        <v>424</v>
      </c>
      <c r="F249" t="s">
        <v>1365</v>
      </c>
      <c r="G249">
        <v>252000</v>
      </c>
      <c r="H249">
        <v>75600</v>
      </c>
      <c r="I249">
        <v>0</v>
      </c>
      <c r="J249">
        <v>45</v>
      </c>
      <c r="K249">
        <v>20</v>
      </c>
      <c r="L249">
        <v>5</v>
      </c>
      <c r="M249" t="s">
        <v>1542</v>
      </c>
      <c r="N249" t="s">
        <v>1598</v>
      </c>
      <c r="O249" t="s">
        <v>344</v>
      </c>
    </row>
    <row r="250" spans="1:15" ht="27.75" customHeight="1" x14ac:dyDescent="0.2">
      <c r="A250" t="s">
        <v>1599</v>
      </c>
      <c r="B250" t="s">
        <v>1600</v>
      </c>
      <c r="C250" t="s">
        <v>1601</v>
      </c>
      <c r="D250" t="s">
        <v>22</v>
      </c>
      <c r="E250" s="1" t="s">
        <v>73</v>
      </c>
      <c r="F250" t="s">
        <v>1330</v>
      </c>
      <c r="G250">
        <v>555999</v>
      </c>
      <c r="H250">
        <v>180700</v>
      </c>
      <c r="I250">
        <v>55340</v>
      </c>
      <c r="J250">
        <v>27</v>
      </c>
      <c r="K250">
        <v>13</v>
      </c>
      <c r="L250">
        <v>30</v>
      </c>
      <c r="M250" t="s">
        <v>1602</v>
      </c>
      <c r="N250" t="s">
        <v>1603</v>
      </c>
      <c r="O250" t="s">
        <v>1604</v>
      </c>
    </row>
    <row r="251" spans="1:15" ht="41.25" customHeight="1" x14ac:dyDescent="0.2">
      <c r="A251" t="s">
        <v>1605</v>
      </c>
      <c r="B251" t="s">
        <v>1606</v>
      </c>
      <c r="C251" s="1" t="s">
        <v>1607</v>
      </c>
      <c r="D251" t="s">
        <v>22</v>
      </c>
      <c r="E251" t="s">
        <v>582</v>
      </c>
      <c r="F251" s="1" t="s">
        <v>1349</v>
      </c>
      <c r="G251">
        <v>3734901</v>
      </c>
      <c r="H251">
        <v>746980</v>
      </c>
      <c r="I251">
        <v>0</v>
      </c>
      <c r="J251">
        <v>131</v>
      </c>
      <c r="K251">
        <v>39</v>
      </c>
      <c r="L251">
        <v>8</v>
      </c>
      <c r="M251" t="s">
        <v>1018</v>
      </c>
      <c r="N251" t="s">
        <v>1219</v>
      </c>
      <c r="O251" t="s">
        <v>1206</v>
      </c>
    </row>
    <row r="252" spans="1:15" ht="41.25" customHeight="1" x14ac:dyDescent="0.2">
      <c r="A252" t="s">
        <v>973</v>
      </c>
      <c r="B252" t="s">
        <v>1608</v>
      </c>
      <c r="C252" t="s">
        <v>1609</v>
      </c>
      <c r="D252" t="s">
        <v>22</v>
      </c>
      <c r="E252" s="1" t="s">
        <v>73</v>
      </c>
      <c r="F252" s="1" t="s">
        <v>1610</v>
      </c>
      <c r="G252">
        <v>251999</v>
      </c>
      <c r="H252">
        <v>69300</v>
      </c>
      <c r="I252">
        <v>35665</v>
      </c>
      <c r="J252">
        <v>19</v>
      </c>
      <c r="K252">
        <v>8</v>
      </c>
      <c r="L252">
        <v>17</v>
      </c>
      <c r="M252" t="s">
        <v>1611</v>
      </c>
      <c r="N252" t="s">
        <v>1612</v>
      </c>
      <c r="O252" t="s">
        <v>1613</v>
      </c>
    </row>
    <row r="253" spans="1:15" ht="15" customHeight="1" x14ac:dyDescent="0.2">
      <c r="A253" t="s">
        <v>1614</v>
      </c>
      <c r="B253" t="s">
        <v>1615</v>
      </c>
      <c r="C253" t="s">
        <v>1616</v>
      </c>
      <c r="D253" t="s">
        <v>7</v>
      </c>
      <c r="E253" t="s">
        <v>518</v>
      </c>
      <c r="F253" t="s">
        <v>1617</v>
      </c>
      <c r="G253">
        <v>150006</v>
      </c>
      <c r="H253">
        <v>45002</v>
      </c>
      <c r="I253">
        <v>39222</v>
      </c>
      <c r="J253">
        <v>102</v>
      </c>
      <c r="K253">
        <v>46</v>
      </c>
      <c r="L253">
        <v>19</v>
      </c>
      <c r="M253" t="s">
        <v>1618</v>
      </c>
      <c r="N253" t="s">
        <v>1182</v>
      </c>
      <c r="O253" t="s">
        <v>1311</v>
      </c>
    </row>
    <row r="254" spans="1:15" ht="41.25" customHeight="1" x14ac:dyDescent="0.2">
      <c r="A254" t="s">
        <v>1619</v>
      </c>
      <c r="B254" t="s">
        <v>1620</v>
      </c>
      <c r="C254" s="1" t="s">
        <v>1621</v>
      </c>
      <c r="D254" t="s">
        <v>21</v>
      </c>
      <c r="E254" t="s">
        <v>1622</v>
      </c>
      <c r="F254" t="s">
        <v>1623</v>
      </c>
      <c r="G254">
        <v>351000</v>
      </c>
      <c r="H254">
        <v>105300</v>
      </c>
      <c r="I254">
        <v>203</v>
      </c>
      <c r="J254">
        <v>63</v>
      </c>
      <c r="K254">
        <v>19</v>
      </c>
      <c r="L254">
        <v>3</v>
      </c>
      <c r="M254" t="s">
        <v>674</v>
      </c>
      <c r="N254" t="s">
        <v>674</v>
      </c>
      <c r="O254" t="s">
        <v>344</v>
      </c>
    </row>
    <row r="255" spans="1:15" ht="27.75" customHeight="1" x14ac:dyDescent="0.2">
      <c r="A255" t="s">
        <v>1624</v>
      </c>
      <c r="B255" t="s">
        <v>1625</v>
      </c>
      <c r="C255" s="1" t="s">
        <v>1626</v>
      </c>
      <c r="D255" t="s">
        <v>21</v>
      </c>
      <c r="E255" t="s">
        <v>1622</v>
      </c>
      <c r="F255" t="s">
        <v>1627</v>
      </c>
      <c r="G255">
        <v>405000</v>
      </c>
      <c r="H255">
        <v>121500</v>
      </c>
      <c r="I255">
        <v>0</v>
      </c>
      <c r="J255">
        <v>72</v>
      </c>
      <c r="K255">
        <v>22</v>
      </c>
      <c r="L255">
        <v>1</v>
      </c>
      <c r="M255" t="s">
        <v>674</v>
      </c>
      <c r="N255" t="s">
        <v>674</v>
      </c>
      <c r="O255" t="s">
        <v>344</v>
      </c>
    </row>
    <row r="256" spans="1:15" ht="15" customHeight="1" x14ac:dyDescent="0.2">
      <c r="A256" t="s">
        <v>1628</v>
      </c>
      <c r="B256" t="s">
        <v>1629</v>
      </c>
      <c r="C256" t="s">
        <v>1630</v>
      </c>
      <c r="D256" t="s">
        <v>12</v>
      </c>
      <c r="E256" t="s">
        <v>97</v>
      </c>
      <c r="F256" t="s">
        <v>1631</v>
      </c>
      <c r="G256">
        <v>403853</v>
      </c>
      <c r="H256">
        <v>333763</v>
      </c>
      <c r="I256">
        <v>175743</v>
      </c>
      <c r="L256">
        <v>36</v>
      </c>
      <c r="M256" t="s">
        <v>1632</v>
      </c>
      <c r="N256" t="s">
        <v>674</v>
      </c>
      <c r="O256" t="s">
        <v>1633</v>
      </c>
    </row>
    <row r="257" spans="1:15" ht="15" customHeight="1" x14ac:dyDescent="0.2">
      <c r="A257" t="s">
        <v>1634</v>
      </c>
      <c r="B257" t="s">
        <v>1635</v>
      </c>
      <c r="C257" t="s">
        <v>1636</v>
      </c>
      <c r="D257" t="s">
        <v>12</v>
      </c>
      <c r="E257" t="s">
        <v>518</v>
      </c>
      <c r="F257" t="s">
        <v>1631</v>
      </c>
      <c r="G257">
        <v>49914</v>
      </c>
      <c r="H257">
        <v>41252</v>
      </c>
      <c r="I257">
        <v>0</v>
      </c>
      <c r="L257">
        <v>0</v>
      </c>
      <c r="M257" t="s">
        <v>732</v>
      </c>
      <c r="N257" t="s">
        <v>644</v>
      </c>
      <c r="O257" t="s">
        <v>344</v>
      </c>
    </row>
    <row r="258" spans="1:15" ht="15" customHeight="1" x14ac:dyDescent="0.2">
      <c r="A258" t="s">
        <v>1637</v>
      </c>
      <c r="B258" t="s">
        <v>1638</v>
      </c>
      <c r="C258" t="s">
        <v>1639</v>
      </c>
      <c r="D258" t="s">
        <v>12</v>
      </c>
      <c r="E258" t="s">
        <v>518</v>
      </c>
      <c r="F258" t="s">
        <v>1631</v>
      </c>
      <c r="G258">
        <v>136130</v>
      </c>
      <c r="H258">
        <v>112504</v>
      </c>
      <c r="I258">
        <v>42008</v>
      </c>
      <c r="L258">
        <v>27</v>
      </c>
      <c r="M258" t="s">
        <v>1402</v>
      </c>
      <c r="N258" t="s">
        <v>674</v>
      </c>
      <c r="O258" t="s">
        <v>1640</v>
      </c>
    </row>
    <row r="259" spans="1:15" ht="15" customHeight="1" x14ac:dyDescent="0.2">
      <c r="A259" t="s">
        <v>1641</v>
      </c>
      <c r="B259" t="s">
        <v>1642</v>
      </c>
      <c r="C259" t="s">
        <v>1643</v>
      </c>
      <c r="D259" t="s">
        <v>18</v>
      </c>
      <c r="E259" t="s">
        <v>1644</v>
      </c>
      <c r="F259" t="s">
        <v>1645</v>
      </c>
      <c r="G259">
        <v>50154</v>
      </c>
      <c r="H259">
        <v>50154</v>
      </c>
      <c r="I259">
        <v>103491</v>
      </c>
      <c r="L259">
        <v>42</v>
      </c>
      <c r="M259" t="s">
        <v>1646</v>
      </c>
      <c r="N259" t="s">
        <v>1646</v>
      </c>
      <c r="O259" t="s">
        <v>1647</v>
      </c>
    </row>
    <row r="260" spans="1:15" ht="41.25" customHeight="1" x14ac:dyDescent="0.2">
      <c r="A260" t="s">
        <v>1648</v>
      </c>
      <c r="B260" t="s">
        <v>1649</v>
      </c>
      <c r="C260" t="s">
        <v>1650</v>
      </c>
      <c r="D260" t="s">
        <v>23</v>
      </c>
      <c r="E260" t="s">
        <v>1644</v>
      </c>
      <c r="F260" s="1" t="s">
        <v>1651</v>
      </c>
      <c r="G260">
        <v>24278</v>
      </c>
      <c r="H260">
        <v>19276</v>
      </c>
      <c r="I260">
        <v>62957</v>
      </c>
      <c r="L260">
        <v>16</v>
      </c>
      <c r="M260" t="s">
        <v>1652</v>
      </c>
      <c r="N260" t="s">
        <v>1653</v>
      </c>
      <c r="O260" t="s">
        <v>1288</v>
      </c>
    </row>
    <row r="261" spans="1:15" ht="41.25" customHeight="1" x14ac:dyDescent="0.2">
      <c r="A261" t="s">
        <v>1654</v>
      </c>
      <c r="B261" t="s">
        <v>1655</v>
      </c>
      <c r="C261" t="s">
        <v>1656</v>
      </c>
      <c r="D261" t="s">
        <v>23</v>
      </c>
      <c r="E261" t="s">
        <v>1644</v>
      </c>
      <c r="F261" s="1" t="s">
        <v>1651</v>
      </c>
      <c r="G261">
        <v>29962</v>
      </c>
      <c r="H261">
        <v>23220</v>
      </c>
      <c r="I261">
        <v>79467</v>
      </c>
      <c r="L261">
        <v>27</v>
      </c>
      <c r="M261" t="s">
        <v>364</v>
      </c>
      <c r="N261" t="s">
        <v>536</v>
      </c>
      <c r="O261" t="s">
        <v>1657</v>
      </c>
    </row>
    <row r="262" spans="1:15" ht="41.25" customHeight="1" x14ac:dyDescent="0.2">
      <c r="A262" t="s">
        <v>1439</v>
      </c>
      <c r="B262" t="s">
        <v>1658</v>
      </c>
      <c r="C262" t="s">
        <v>1659</v>
      </c>
      <c r="D262" t="s">
        <v>19</v>
      </c>
      <c r="E262" t="s">
        <v>1644</v>
      </c>
      <c r="F262" s="1" t="s">
        <v>1660</v>
      </c>
      <c r="G262">
        <v>26900</v>
      </c>
      <c r="H262">
        <v>21650</v>
      </c>
      <c r="I262">
        <v>76911</v>
      </c>
      <c r="L262">
        <v>24</v>
      </c>
      <c r="M262" t="s">
        <v>1661</v>
      </c>
      <c r="N262" t="s">
        <v>1662</v>
      </c>
      <c r="O262" t="s">
        <v>1663</v>
      </c>
    </row>
    <row r="263" spans="1:15" ht="41.25" customHeight="1" x14ac:dyDescent="0.2">
      <c r="A263" t="s">
        <v>877</v>
      </c>
      <c r="B263" t="s">
        <v>1664</v>
      </c>
      <c r="C263" t="s">
        <v>1665</v>
      </c>
      <c r="D263" t="s">
        <v>19</v>
      </c>
      <c r="E263" t="s">
        <v>1644</v>
      </c>
      <c r="F263" s="1" t="s">
        <v>1660</v>
      </c>
      <c r="G263">
        <v>28959</v>
      </c>
      <c r="H263">
        <v>22443</v>
      </c>
      <c r="I263">
        <v>38253</v>
      </c>
      <c r="L263">
        <v>14</v>
      </c>
      <c r="M263" t="s">
        <v>1529</v>
      </c>
      <c r="N263" t="s">
        <v>1666</v>
      </c>
      <c r="O263" t="s">
        <v>1183</v>
      </c>
    </row>
    <row r="264" spans="1:15" ht="15" customHeight="1" x14ac:dyDescent="0.2">
      <c r="A264" t="s">
        <v>1667</v>
      </c>
      <c r="B264" t="s">
        <v>1668</v>
      </c>
      <c r="C264" t="s">
        <v>1669</v>
      </c>
      <c r="D264" t="s">
        <v>7</v>
      </c>
      <c r="E264" t="s">
        <v>1644</v>
      </c>
      <c r="F264" t="s">
        <v>1645</v>
      </c>
      <c r="G264">
        <v>40211</v>
      </c>
      <c r="H264">
        <v>40211</v>
      </c>
      <c r="I264">
        <v>139921</v>
      </c>
      <c r="L264">
        <v>45</v>
      </c>
      <c r="M264" t="s">
        <v>1670</v>
      </c>
      <c r="N264" t="s">
        <v>1670</v>
      </c>
      <c r="O264" t="s">
        <v>1671</v>
      </c>
    </row>
    <row r="265" spans="1:15" ht="15" customHeight="1" x14ac:dyDescent="0.2">
      <c r="A265" t="s">
        <v>1672</v>
      </c>
      <c r="B265" t="s">
        <v>1673</v>
      </c>
      <c r="C265" t="s">
        <v>1674</v>
      </c>
      <c r="D265" t="s">
        <v>7</v>
      </c>
      <c r="E265" t="s">
        <v>97</v>
      </c>
      <c r="F265" t="s">
        <v>1675</v>
      </c>
      <c r="G265">
        <v>25100</v>
      </c>
      <c r="H265">
        <v>25100</v>
      </c>
      <c r="I265">
        <v>14733</v>
      </c>
      <c r="L265">
        <v>10</v>
      </c>
      <c r="M265" t="s">
        <v>1654</v>
      </c>
      <c r="N265" t="s">
        <v>1654</v>
      </c>
      <c r="O265" t="s">
        <v>1676</v>
      </c>
    </row>
    <row r="266" spans="1:15" ht="15" customHeight="1" x14ac:dyDescent="0.2">
      <c r="A266" t="s">
        <v>1677</v>
      </c>
      <c r="B266" t="s">
        <v>1678</v>
      </c>
      <c r="C266" t="s">
        <v>1679</v>
      </c>
      <c r="D266" t="s">
        <v>10</v>
      </c>
      <c r="E266" t="s">
        <v>80</v>
      </c>
      <c r="F266" t="s">
        <v>1680</v>
      </c>
      <c r="G266">
        <v>576000</v>
      </c>
      <c r="H266">
        <v>576000</v>
      </c>
      <c r="I266">
        <v>935011</v>
      </c>
      <c r="L266">
        <v>120</v>
      </c>
      <c r="M266" t="s">
        <v>1681</v>
      </c>
      <c r="N266" t="s">
        <v>1681</v>
      </c>
      <c r="O266" t="s">
        <v>1682</v>
      </c>
    </row>
    <row r="267" spans="1:15" ht="15" customHeight="1" x14ac:dyDescent="0.2">
      <c r="A267" t="s">
        <v>1683</v>
      </c>
      <c r="B267" t="s">
        <v>1684</v>
      </c>
      <c r="C267" t="s">
        <v>1685</v>
      </c>
      <c r="D267" t="s">
        <v>7</v>
      </c>
      <c r="E267" t="s">
        <v>274</v>
      </c>
      <c r="F267" t="s">
        <v>1686</v>
      </c>
      <c r="G267">
        <v>127000</v>
      </c>
      <c r="H267">
        <v>127000</v>
      </c>
      <c r="I267">
        <v>44518</v>
      </c>
      <c r="L267">
        <v>8</v>
      </c>
      <c r="M267" t="s">
        <v>331</v>
      </c>
      <c r="N267" t="s">
        <v>331</v>
      </c>
      <c r="O267" t="s">
        <v>1687</v>
      </c>
    </row>
    <row r="268" spans="1:15" ht="15" customHeight="1" x14ac:dyDescent="0.2">
      <c r="A268" t="s">
        <v>1688</v>
      </c>
      <c r="B268" t="s">
        <v>1689</v>
      </c>
      <c r="C268" t="s">
        <v>1690</v>
      </c>
      <c r="D268" t="s">
        <v>10</v>
      </c>
      <c r="E268" t="s">
        <v>80</v>
      </c>
      <c r="F268" t="s">
        <v>1691</v>
      </c>
      <c r="G268">
        <v>129737</v>
      </c>
      <c r="H268">
        <v>129737</v>
      </c>
      <c r="I268">
        <v>82105</v>
      </c>
      <c r="L268">
        <v>32</v>
      </c>
      <c r="M268" t="s">
        <v>947</v>
      </c>
      <c r="N268" t="s">
        <v>947</v>
      </c>
      <c r="O268" t="s">
        <v>1692</v>
      </c>
    </row>
    <row r="269" spans="1:15" ht="15" customHeight="1" x14ac:dyDescent="0.2">
      <c r="A269" t="s">
        <v>1693</v>
      </c>
      <c r="B269" t="s">
        <v>1694</v>
      </c>
      <c r="C269" t="s">
        <v>1695</v>
      </c>
      <c r="D269" t="s">
        <v>10</v>
      </c>
      <c r="E269" t="s">
        <v>80</v>
      </c>
      <c r="F269" t="s">
        <v>1691</v>
      </c>
      <c r="G269">
        <v>115093</v>
      </c>
      <c r="H269">
        <v>115093</v>
      </c>
      <c r="I269">
        <v>132075</v>
      </c>
      <c r="L269">
        <v>27</v>
      </c>
      <c r="M269" t="s">
        <v>607</v>
      </c>
      <c r="N269" t="s">
        <v>607</v>
      </c>
      <c r="O269" t="s">
        <v>331</v>
      </c>
    </row>
    <row r="270" spans="1:15" ht="15" customHeight="1" x14ac:dyDescent="0.2">
      <c r="A270" t="s">
        <v>1696</v>
      </c>
      <c r="B270" t="s">
        <v>1697</v>
      </c>
      <c r="C270" t="s">
        <v>62</v>
      </c>
      <c r="D270" t="s">
        <v>10</v>
      </c>
      <c r="E270" t="s">
        <v>80</v>
      </c>
      <c r="F270" t="s">
        <v>1691</v>
      </c>
      <c r="G270">
        <v>409105</v>
      </c>
      <c r="H270">
        <v>409105</v>
      </c>
      <c r="I270">
        <v>423218</v>
      </c>
      <c r="L270">
        <v>97</v>
      </c>
      <c r="M270" t="s">
        <v>1698</v>
      </c>
      <c r="N270" t="s">
        <v>1698</v>
      </c>
      <c r="O270" t="s">
        <v>1699</v>
      </c>
    </row>
    <row r="271" spans="1:15" ht="15" customHeight="1" x14ac:dyDescent="0.2">
      <c r="A271" t="s">
        <v>1495</v>
      </c>
      <c r="B271" t="s">
        <v>1700</v>
      </c>
      <c r="C271" t="s">
        <v>1701</v>
      </c>
      <c r="D271" t="s">
        <v>10</v>
      </c>
      <c r="E271" t="s">
        <v>80</v>
      </c>
      <c r="F271" t="s">
        <v>1691</v>
      </c>
      <c r="G271">
        <v>112728</v>
      </c>
      <c r="H271">
        <v>112728</v>
      </c>
      <c r="I271">
        <v>35954</v>
      </c>
      <c r="L271">
        <v>29</v>
      </c>
      <c r="M271" t="s">
        <v>1702</v>
      </c>
      <c r="N271" t="s">
        <v>1702</v>
      </c>
      <c r="O271" t="s">
        <v>1703</v>
      </c>
    </row>
    <row r="272" spans="1:15" ht="15" customHeight="1" x14ac:dyDescent="0.2">
      <c r="A272" t="s">
        <v>1053</v>
      </c>
      <c r="B272" t="s">
        <v>1704</v>
      </c>
      <c r="C272" t="s">
        <v>1705</v>
      </c>
      <c r="D272" t="s">
        <v>10</v>
      </c>
      <c r="E272" t="s">
        <v>97</v>
      </c>
      <c r="F272" t="s">
        <v>1706</v>
      </c>
      <c r="G272">
        <v>599698</v>
      </c>
      <c r="H272">
        <v>599698</v>
      </c>
      <c r="I272">
        <v>779748</v>
      </c>
      <c r="L272">
        <v>87</v>
      </c>
      <c r="M272" t="s">
        <v>1707</v>
      </c>
      <c r="N272" t="s">
        <v>1707</v>
      </c>
      <c r="O272" t="s">
        <v>1708</v>
      </c>
    </row>
    <row r="273" spans="1:15" ht="15" customHeight="1" x14ac:dyDescent="0.2">
      <c r="A273" t="s">
        <v>1709</v>
      </c>
      <c r="B273" t="s">
        <v>1710</v>
      </c>
      <c r="C273" t="s">
        <v>1711</v>
      </c>
      <c r="D273" t="s">
        <v>10</v>
      </c>
      <c r="E273" t="s">
        <v>80</v>
      </c>
      <c r="F273" t="s">
        <v>1712</v>
      </c>
      <c r="G273">
        <v>5481</v>
      </c>
      <c r="H273">
        <v>5481</v>
      </c>
      <c r="I273">
        <v>44544</v>
      </c>
      <c r="L273">
        <v>1</v>
      </c>
      <c r="M273" t="s">
        <v>500</v>
      </c>
      <c r="N273" t="s">
        <v>500</v>
      </c>
      <c r="O273" t="s">
        <v>398</v>
      </c>
    </row>
    <row r="274" spans="1:15" ht="15" customHeight="1" x14ac:dyDescent="0.2">
      <c r="A274" t="s">
        <v>1713</v>
      </c>
      <c r="B274" t="s">
        <v>1714</v>
      </c>
      <c r="C274" t="s">
        <v>61</v>
      </c>
      <c r="D274" t="s">
        <v>10</v>
      </c>
      <c r="E274" t="s">
        <v>80</v>
      </c>
      <c r="F274" t="s">
        <v>1715</v>
      </c>
      <c r="G274">
        <v>115095</v>
      </c>
      <c r="H274">
        <v>115095</v>
      </c>
      <c r="I274">
        <v>157069</v>
      </c>
      <c r="L274">
        <v>28</v>
      </c>
      <c r="M274" t="s">
        <v>1716</v>
      </c>
      <c r="N274" t="s">
        <v>1716</v>
      </c>
      <c r="O274" t="s">
        <v>1717</v>
      </c>
    </row>
    <row r="275" spans="1:15" ht="27.75" customHeight="1" x14ac:dyDescent="0.2">
      <c r="A275" t="s">
        <v>757</v>
      </c>
      <c r="B275" t="s">
        <v>1718</v>
      </c>
      <c r="C275" s="1" t="s">
        <v>1719</v>
      </c>
      <c r="D275" t="s">
        <v>10</v>
      </c>
      <c r="E275" s="1" t="s">
        <v>1720</v>
      </c>
      <c r="F275" t="s">
        <v>1721</v>
      </c>
      <c r="I275">
        <v>55920</v>
      </c>
      <c r="L275">
        <v>15</v>
      </c>
      <c r="M275" t="s">
        <v>674</v>
      </c>
      <c r="N275" t="s">
        <v>674</v>
      </c>
      <c r="O275" t="s">
        <v>1722</v>
      </c>
    </row>
    <row r="276" spans="1:15" ht="27.75" customHeight="1" x14ac:dyDescent="0.2">
      <c r="A276" t="s">
        <v>1723</v>
      </c>
      <c r="B276" t="s">
        <v>1724</v>
      </c>
      <c r="C276" t="s">
        <v>1725</v>
      </c>
      <c r="D276" t="s">
        <v>16</v>
      </c>
      <c r="E276" s="1" t="s">
        <v>1726</v>
      </c>
      <c r="F276" t="s">
        <v>1727</v>
      </c>
      <c r="G276">
        <v>27207</v>
      </c>
      <c r="H276">
        <v>27207</v>
      </c>
      <c r="I276">
        <v>7952</v>
      </c>
      <c r="L276">
        <v>5</v>
      </c>
      <c r="M276" t="s">
        <v>1456</v>
      </c>
      <c r="N276" t="s">
        <v>1456</v>
      </c>
      <c r="O276" t="s">
        <v>1728</v>
      </c>
    </row>
    <row r="277" spans="1:15" ht="27.75" customHeight="1" x14ac:dyDescent="0.2">
      <c r="A277" t="s">
        <v>1729</v>
      </c>
      <c r="B277" t="s">
        <v>1730</v>
      </c>
      <c r="C277" t="s">
        <v>1731</v>
      </c>
      <c r="D277" t="s">
        <v>12</v>
      </c>
      <c r="E277" s="1" t="s">
        <v>1732</v>
      </c>
      <c r="F277" t="s">
        <v>1631</v>
      </c>
      <c r="G277">
        <v>317637</v>
      </c>
      <c r="H277">
        <v>262510</v>
      </c>
      <c r="I277">
        <v>75050</v>
      </c>
      <c r="L277">
        <v>65</v>
      </c>
      <c r="M277" t="s">
        <v>1733</v>
      </c>
      <c r="N277" t="s">
        <v>674</v>
      </c>
      <c r="O277" t="s">
        <v>1734</v>
      </c>
    </row>
    <row r="278" spans="1:15" ht="15" customHeight="1" x14ac:dyDescent="0.2">
      <c r="A278" t="s">
        <v>1735</v>
      </c>
      <c r="B278" t="s">
        <v>1736</v>
      </c>
      <c r="C278" t="s">
        <v>1737</v>
      </c>
      <c r="D278" t="s">
        <v>24</v>
      </c>
      <c r="E278" t="s">
        <v>518</v>
      </c>
      <c r="F278" t="s">
        <v>1738</v>
      </c>
      <c r="G278">
        <v>237000</v>
      </c>
      <c r="H278">
        <v>237000</v>
      </c>
      <c r="I278">
        <v>1975576</v>
      </c>
      <c r="L278">
        <v>459</v>
      </c>
      <c r="M278" t="s">
        <v>1739</v>
      </c>
      <c r="N278" t="s">
        <v>1739</v>
      </c>
      <c r="O278" t="s">
        <v>1740</v>
      </c>
    </row>
    <row r="279" spans="1:15" ht="15" customHeight="1" x14ac:dyDescent="0.2">
      <c r="A279" t="s">
        <v>822</v>
      </c>
      <c r="B279" t="s">
        <v>1741</v>
      </c>
      <c r="C279" t="s">
        <v>1742</v>
      </c>
      <c r="D279" t="s">
        <v>8</v>
      </c>
      <c r="E279" t="s">
        <v>86</v>
      </c>
      <c r="F279" t="s">
        <v>1743</v>
      </c>
      <c r="G279">
        <v>406000</v>
      </c>
      <c r="H279">
        <v>406000</v>
      </c>
      <c r="I279">
        <v>1541903</v>
      </c>
      <c r="L279">
        <v>152</v>
      </c>
      <c r="M279" t="s">
        <v>674</v>
      </c>
      <c r="N279" t="s">
        <v>674</v>
      </c>
      <c r="O279" t="s">
        <v>1744</v>
      </c>
    </row>
    <row r="280" spans="1:15" ht="15" customHeight="1" x14ac:dyDescent="0.2">
      <c r="A280" t="s">
        <v>1745</v>
      </c>
      <c r="B280" t="s">
        <v>1746</v>
      </c>
      <c r="C280" t="s">
        <v>1747</v>
      </c>
      <c r="D280" t="s">
        <v>7</v>
      </c>
      <c r="E280" t="s">
        <v>310</v>
      </c>
      <c r="F280" t="s">
        <v>1748</v>
      </c>
      <c r="G280">
        <v>27500</v>
      </c>
      <c r="H280">
        <v>27500</v>
      </c>
      <c r="I280">
        <v>60764</v>
      </c>
      <c r="L280">
        <v>24</v>
      </c>
      <c r="M280" t="s">
        <v>730</v>
      </c>
      <c r="N280" t="s">
        <v>730</v>
      </c>
      <c r="O280" t="s">
        <v>844</v>
      </c>
    </row>
    <row r="281" spans="1:15" ht="15" customHeight="1" x14ac:dyDescent="0.2">
      <c r="A281" t="s">
        <v>1749</v>
      </c>
      <c r="B281" t="s">
        <v>1750</v>
      </c>
      <c r="C281" t="s">
        <v>1751</v>
      </c>
      <c r="D281" t="s">
        <v>7</v>
      </c>
      <c r="E281" t="s">
        <v>310</v>
      </c>
      <c r="F281" t="s">
        <v>1748</v>
      </c>
      <c r="G281">
        <v>70035</v>
      </c>
      <c r="H281">
        <v>70035</v>
      </c>
      <c r="I281">
        <v>140406</v>
      </c>
      <c r="L281">
        <v>60</v>
      </c>
      <c r="M281" t="s">
        <v>729</v>
      </c>
      <c r="N281" t="s">
        <v>729</v>
      </c>
      <c r="O281" t="s">
        <v>1752</v>
      </c>
    </row>
    <row r="282" spans="1:15" ht="41.25" customHeight="1" x14ac:dyDescent="0.2">
      <c r="A282" t="s">
        <v>1753</v>
      </c>
      <c r="B282" t="s">
        <v>88</v>
      </c>
      <c r="C282" s="1" t="s">
        <v>87</v>
      </c>
      <c r="D282" t="s">
        <v>8</v>
      </c>
      <c r="E282" s="1" t="s">
        <v>77</v>
      </c>
      <c r="F282" t="s">
        <v>262</v>
      </c>
      <c r="G282">
        <v>72000</v>
      </c>
      <c r="H282">
        <v>72000</v>
      </c>
      <c r="I282">
        <v>866532</v>
      </c>
      <c r="L282">
        <v>133</v>
      </c>
      <c r="M282" t="s">
        <v>885</v>
      </c>
      <c r="N282" t="s">
        <v>885</v>
      </c>
      <c r="O282" t="s">
        <v>1254</v>
      </c>
    </row>
    <row r="283" spans="1:15" ht="15" customHeight="1" x14ac:dyDescent="0.2">
      <c r="A283" t="s">
        <v>1754</v>
      </c>
      <c r="B283" t="s">
        <v>1755</v>
      </c>
      <c r="C283" t="s">
        <v>1756</v>
      </c>
      <c r="D283" t="s">
        <v>13</v>
      </c>
      <c r="E283" t="s">
        <v>281</v>
      </c>
      <c r="F283" t="s">
        <v>1757</v>
      </c>
      <c r="G283">
        <v>97267</v>
      </c>
      <c r="H283">
        <v>97267</v>
      </c>
      <c r="I283">
        <v>67015</v>
      </c>
      <c r="L283">
        <v>33</v>
      </c>
      <c r="M283" t="s">
        <v>1758</v>
      </c>
      <c r="N283" t="s">
        <v>1758</v>
      </c>
      <c r="O283" t="s">
        <v>1759</v>
      </c>
    </row>
    <row r="284" spans="1:15" ht="27.75" customHeight="1" x14ac:dyDescent="0.2">
      <c r="A284" t="s">
        <v>1760</v>
      </c>
      <c r="B284" t="s">
        <v>85</v>
      </c>
      <c r="C284" s="1" t="s">
        <v>84</v>
      </c>
      <c r="D284" t="s">
        <v>8</v>
      </c>
      <c r="E284" t="s">
        <v>86</v>
      </c>
      <c r="F284" t="s">
        <v>1761</v>
      </c>
      <c r="G284">
        <v>225000</v>
      </c>
      <c r="H284">
        <v>225000</v>
      </c>
      <c r="I284">
        <v>1499861</v>
      </c>
      <c r="L284">
        <v>182</v>
      </c>
      <c r="M284" t="s">
        <v>439</v>
      </c>
      <c r="N284" t="s">
        <v>439</v>
      </c>
      <c r="O284" t="s">
        <v>1762</v>
      </c>
    </row>
    <row r="285" spans="1:15" ht="15" customHeight="1" x14ac:dyDescent="0.2">
      <c r="A285" t="s">
        <v>1763</v>
      </c>
      <c r="B285" t="s">
        <v>1764</v>
      </c>
      <c r="C285" t="s">
        <v>1765</v>
      </c>
      <c r="D285" t="s">
        <v>9</v>
      </c>
      <c r="E285" t="s">
        <v>1766</v>
      </c>
      <c r="F285" t="s">
        <v>1767</v>
      </c>
      <c r="G285">
        <v>50000</v>
      </c>
      <c r="H285">
        <v>50000</v>
      </c>
      <c r="I285">
        <v>136292</v>
      </c>
      <c r="L285">
        <v>89</v>
      </c>
      <c r="M285" t="s">
        <v>1768</v>
      </c>
      <c r="N285" t="s">
        <v>1768</v>
      </c>
      <c r="O285" t="s">
        <v>1769</v>
      </c>
    </row>
    <row r="286" spans="1:15" ht="15" customHeight="1" x14ac:dyDescent="0.2">
      <c r="A286" t="s">
        <v>1770</v>
      </c>
      <c r="B286" t="s">
        <v>1771</v>
      </c>
      <c r="C286" t="s">
        <v>1772</v>
      </c>
      <c r="D286" t="s">
        <v>17</v>
      </c>
      <c r="E286" t="s">
        <v>281</v>
      </c>
      <c r="F286" t="s">
        <v>1773</v>
      </c>
      <c r="G286">
        <v>266000</v>
      </c>
      <c r="H286">
        <v>266000</v>
      </c>
      <c r="I286">
        <v>242051</v>
      </c>
      <c r="L286">
        <v>98</v>
      </c>
      <c r="M286" t="s">
        <v>1774</v>
      </c>
      <c r="N286" t="s">
        <v>1774</v>
      </c>
      <c r="O286" t="s">
        <v>1775</v>
      </c>
    </row>
    <row r="287" spans="1:15" ht="15" customHeight="1" x14ac:dyDescent="0.2">
      <c r="A287" t="s">
        <v>745</v>
      </c>
      <c r="B287" t="s">
        <v>1776</v>
      </c>
      <c r="C287" t="s">
        <v>1777</v>
      </c>
      <c r="D287" t="s">
        <v>7</v>
      </c>
      <c r="E287" t="s">
        <v>1051</v>
      </c>
      <c r="F287" t="s">
        <v>1778</v>
      </c>
      <c r="G287">
        <v>22000</v>
      </c>
      <c r="H287">
        <v>22000</v>
      </c>
      <c r="I287">
        <v>117415</v>
      </c>
      <c r="L287">
        <v>33</v>
      </c>
      <c r="M287" t="s">
        <v>1612</v>
      </c>
      <c r="N287" t="s">
        <v>1612</v>
      </c>
      <c r="O287" t="s">
        <v>668</v>
      </c>
    </row>
    <row r="288" spans="1:15" ht="15" customHeight="1" x14ac:dyDescent="0.2">
      <c r="A288" t="s">
        <v>1779</v>
      </c>
      <c r="B288" t="s">
        <v>1780</v>
      </c>
      <c r="C288" t="s">
        <v>1781</v>
      </c>
      <c r="D288" t="s">
        <v>10</v>
      </c>
      <c r="E288" t="s">
        <v>459</v>
      </c>
      <c r="F288" t="s">
        <v>1782</v>
      </c>
      <c r="G288">
        <v>99000</v>
      </c>
      <c r="H288">
        <v>99000</v>
      </c>
      <c r="I288">
        <v>343425</v>
      </c>
      <c r="L288">
        <v>136</v>
      </c>
      <c r="M288" t="s">
        <v>1422</v>
      </c>
      <c r="N288" t="s">
        <v>1422</v>
      </c>
      <c r="O288" t="s">
        <v>1783</v>
      </c>
    </row>
    <row r="289" spans="1:15" ht="15" customHeight="1" x14ac:dyDescent="0.2">
      <c r="A289" t="s">
        <v>1784</v>
      </c>
      <c r="B289" t="s">
        <v>1785</v>
      </c>
      <c r="C289" t="s">
        <v>1786</v>
      </c>
      <c r="D289" t="s">
        <v>9</v>
      </c>
      <c r="E289" t="s">
        <v>1766</v>
      </c>
      <c r="F289" t="s">
        <v>1787</v>
      </c>
      <c r="G289">
        <v>44000</v>
      </c>
      <c r="H289">
        <v>44000</v>
      </c>
      <c r="I289">
        <v>66988</v>
      </c>
      <c r="L289">
        <v>33</v>
      </c>
      <c r="M289" t="s">
        <v>1265</v>
      </c>
      <c r="N289" t="s">
        <v>1265</v>
      </c>
      <c r="O289" t="s">
        <v>1424</v>
      </c>
    </row>
    <row r="290" spans="1:15" ht="27.75" customHeight="1" x14ac:dyDescent="0.2">
      <c r="A290" t="s">
        <v>1788</v>
      </c>
      <c r="B290" t="s">
        <v>1789</v>
      </c>
      <c r="C290" t="s">
        <v>1790</v>
      </c>
      <c r="D290" s="1" t="s">
        <v>1791</v>
      </c>
      <c r="E290" t="s">
        <v>261</v>
      </c>
      <c r="F290" t="s">
        <v>1792</v>
      </c>
      <c r="G290">
        <v>24000</v>
      </c>
      <c r="H290">
        <v>24000</v>
      </c>
      <c r="I290">
        <v>32656</v>
      </c>
      <c r="L290">
        <v>55</v>
      </c>
      <c r="M290" t="s">
        <v>647</v>
      </c>
      <c r="N290" t="s">
        <v>647</v>
      </c>
      <c r="O290" t="s">
        <v>1793</v>
      </c>
    </row>
    <row r="291" spans="1:15" ht="41.25" customHeight="1" x14ac:dyDescent="0.2">
      <c r="A291" t="s">
        <v>986</v>
      </c>
      <c r="B291" t="s">
        <v>1794</v>
      </c>
      <c r="C291" s="1" t="s">
        <v>1795</v>
      </c>
      <c r="D291" t="s">
        <v>22</v>
      </c>
      <c r="E291" t="s">
        <v>1796</v>
      </c>
      <c r="F291" s="1" t="s">
        <v>1797</v>
      </c>
      <c r="G291">
        <v>1417959</v>
      </c>
      <c r="H291">
        <v>1208980</v>
      </c>
      <c r="I291">
        <v>7103</v>
      </c>
      <c r="L291">
        <v>32</v>
      </c>
      <c r="M291" t="s">
        <v>1798</v>
      </c>
      <c r="N291" t="s">
        <v>1799</v>
      </c>
      <c r="O291" t="s">
        <v>1800</v>
      </c>
    </row>
    <row r="292" spans="1:15" ht="15" customHeight="1" x14ac:dyDescent="0.2">
      <c r="A292" t="s">
        <v>1801</v>
      </c>
      <c r="B292" t="s">
        <v>1802</v>
      </c>
      <c r="C292" t="s">
        <v>1803</v>
      </c>
      <c r="D292" t="s">
        <v>25</v>
      </c>
      <c r="E292" t="s">
        <v>1804</v>
      </c>
      <c r="F292" t="s">
        <v>1805</v>
      </c>
      <c r="I292">
        <v>67962</v>
      </c>
      <c r="L292">
        <v>10</v>
      </c>
      <c r="M292" t="s">
        <v>674</v>
      </c>
      <c r="N292" t="s">
        <v>674</v>
      </c>
      <c r="O292" t="s">
        <v>1806</v>
      </c>
    </row>
    <row r="293" spans="1:15" ht="27.75" customHeight="1" x14ac:dyDescent="0.2">
      <c r="A293" t="s">
        <v>1807</v>
      </c>
      <c r="B293" t="s">
        <v>1808</v>
      </c>
      <c r="C293" t="s">
        <v>1809</v>
      </c>
      <c r="D293" t="s">
        <v>242</v>
      </c>
      <c r="E293" s="1" t="s">
        <v>1024</v>
      </c>
      <c r="F293" t="s">
        <v>1810</v>
      </c>
      <c r="I293">
        <v>49880</v>
      </c>
      <c r="L293">
        <v>7</v>
      </c>
      <c r="M293" t="s">
        <v>674</v>
      </c>
      <c r="N293" t="s">
        <v>674</v>
      </c>
      <c r="O293" t="s">
        <v>467</v>
      </c>
    </row>
    <row r="294" spans="1:15" ht="15" customHeight="1" x14ac:dyDescent="0.2">
      <c r="A294" t="s">
        <v>1811</v>
      </c>
      <c r="B294" t="s">
        <v>1812</v>
      </c>
      <c r="C294" t="s">
        <v>1813</v>
      </c>
      <c r="D294" t="s">
        <v>7</v>
      </c>
      <c r="E294" t="s">
        <v>1051</v>
      </c>
      <c r="F294" t="s">
        <v>1814</v>
      </c>
      <c r="G294">
        <v>494186</v>
      </c>
      <c r="H294">
        <v>494186</v>
      </c>
      <c r="I294">
        <v>131923</v>
      </c>
      <c r="L294">
        <v>48</v>
      </c>
      <c r="M294" t="s">
        <v>1815</v>
      </c>
      <c r="N294" t="s">
        <v>1815</v>
      </c>
      <c r="O294" t="s">
        <v>1236</v>
      </c>
    </row>
    <row r="295" spans="1:15" ht="15" customHeight="1" x14ac:dyDescent="0.2">
      <c r="A295" t="s">
        <v>1816</v>
      </c>
      <c r="B295" t="s">
        <v>1817</v>
      </c>
      <c r="C295" t="s">
        <v>1818</v>
      </c>
      <c r="D295" t="s">
        <v>10</v>
      </c>
      <c r="E295" t="s">
        <v>1819</v>
      </c>
      <c r="F295" t="s">
        <v>1820</v>
      </c>
      <c r="G295">
        <v>448495</v>
      </c>
      <c r="H295">
        <v>448495</v>
      </c>
      <c r="I295">
        <v>308010</v>
      </c>
      <c r="L295">
        <v>56</v>
      </c>
      <c r="M295" t="s">
        <v>293</v>
      </c>
      <c r="N295" t="s">
        <v>293</v>
      </c>
      <c r="O295" t="s">
        <v>1821</v>
      </c>
    </row>
    <row r="296" spans="1:15" ht="15" customHeight="1" x14ac:dyDescent="0.2">
      <c r="A296" t="s">
        <v>1822</v>
      </c>
      <c r="B296" t="s">
        <v>1823</v>
      </c>
      <c r="C296" t="s">
        <v>1824</v>
      </c>
      <c r="D296" t="s">
        <v>7</v>
      </c>
      <c r="E296" t="s">
        <v>518</v>
      </c>
      <c r="F296" t="s">
        <v>1825</v>
      </c>
      <c r="G296">
        <v>324792</v>
      </c>
      <c r="H296">
        <v>309813</v>
      </c>
      <c r="I296">
        <v>446998</v>
      </c>
      <c r="L296">
        <v>79</v>
      </c>
      <c r="M296" t="s">
        <v>1826</v>
      </c>
      <c r="N296" t="s">
        <v>1826</v>
      </c>
      <c r="O296" t="s">
        <v>1827</v>
      </c>
    </row>
    <row r="297" spans="1:15" ht="15" customHeight="1" x14ac:dyDescent="0.2">
      <c r="A297" t="s">
        <v>1828</v>
      </c>
      <c r="B297" t="s">
        <v>1829</v>
      </c>
      <c r="C297" t="s">
        <v>1830</v>
      </c>
      <c r="D297" t="s">
        <v>7</v>
      </c>
      <c r="E297" t="s">
        <v>518</v>
      </c>
      <c r="F297" t="s">
        <v>1631</v>
      </c>
      <c r="G297">
        <v>499144</v>
      </c>
      <c r="H297">
        <v>412515</v>
      </c>
      <c r="I297">
        <v>472715</v>
      </c>
      <c r="L297">
        <v>72</v>
      </c>
      <c r="M297" t="s">
        <v>1831</v>
      </c>
      <c r="N297" t="s">
        <v>674</v>
      </c>
      <c r="O297" t="s">
        <v>1832</v>
      </c>
    </row>
    <row r="298" spans="1:15" ht="41.25" customHeight="1" x14ac:dyDescent="0.2">
      <c r="A298" t="s">
        <v>1833</v>
      </c>
      <c r="B298" t="s">
        <v>72</v>
      </c>
      <c r="C298" s="1" t="s">
        <v>71</v>
      </c>
      <c r="D298" t="s">
        <v>7</v>
      </c>
      <c r="E298" s="1" t="s">
        <v>73</v>
      </c>
      <c r="F298" t="s">
        <v>1834</v>
      </c>
      <c r="G298">
        <v>5069648</v>
      </c>
      <c r="H298">
        <v>1520894</v>
      </c>
      <c r="I298">
        <v>106272</v>
      </c>
      <c r="J298">
        <v>421</v>
      </c>
      <c r="K298">
        <v>189</v>
      </c>
      <c r="L298">
        <v>131</v>
      </c>
      <c r="M298" t="s">
        <v>1374</v>
      </c>
      <c r="N298" t="s">
        <v>1835</v>
      </c>
      <c r="O298" t="s">
        <v>1836</v>
      </c>
    </row>
    <row r="299" spans="1:15" ht="27.75" customHeight="1" x14ac:dyDescent="0.2">
      <c r="A299" t="s">
        <v>1041</v>
      </c>
      <c r="B299" t="s">
        <v>1837</v>
      </c>
      <c r="C299" s="1" t="s">
        <v>1838</v>
      </c>
      <c r="D299" t="s">
        <v>1839</v>
      </c>
      <c r="E299" s="1" t="s">
        <v>91</v>
      </c>
      <c r="F299" t="s">
        <v>1840</v>
      </c>
      <c r="G299">
        <v>1476189</v>
      </c>
      <c r="H299">
        <v>442857</v>
      </c>
      <c r="I299">
        <v>2465</v>
      </c>
      <c r="J299">
        <v>99</v>
      </c>
      <c r="K299">
        <v>45</v>
      </c>
      <c r="L299">
        <v>29</v>
      </c>
      <c r="M299" t="s">
        <v>1841</v>
      </c>
      <c r="N299" t="s">
        <v>1842</v>
      </c>
      <c r="O299" t="s">
        <v>1843</v>
      </c>
    </row>
    <row r="300" spans="1:15" ht="27.75" customHeight="1" x14ac:dyDescent="0.2">
      <c r="A300" t="s">
        <v>1844</v>
      </c>
      <c r="B300" t="s">
        <v>1845</v>
      </c>
      <c r="C300" s="1" t="s">
        <v>1846</v>
      </c>
      <c r="D300" t="s">
        <v>22</v>
      </c>
      <c r="E300" s="1" t="s">
        <v>91</v>
      </c>
      <c r="F300" t="s">
        <v>1847</v>
      </c>
      <c r="G300">
        <v>6210189</v>
      </c>
      <c r="H300">
        <v>1863057</v>
      </c>
      <c r="I300">
        <v>8062</v>
      </c>
      <c r="J300">
        <v>162</v>
      </c>
      <c r="K300">
        <v>73</v>
      </c>
      <c r="L300">
        <v>23</v>
      </c>
      <c r="M300" t="s">
        <v>1848</v>
      </c>
      <c r="N300" t="s">
        <v>1849</v>
      </c>
      <c r="O300" t="s">
        <v>1850</v>
      </c>
    </row>
    <row r="301" spans="1:15" ht="27.75" customHeight="1" x14ac:dyDescent="0.2">
      <c r="A301" t="s">
        <v>1851</v>
      </c>
      <c r="B301" t="s">
        <v>1852</v>
      </c>
      <c r="C301" s="1" t="s">
        <v>1853</v>
      </c>
      <c r="D301" t="s">
        <v>20</v>
      </c>
      <c r="E301" s="1" t="s">
        <v>73</v>
      </c>
      <c r="F301" t="s">
        <v>1840</v>
      </c>
      <c r="G301">
        <v>259496</v>
      </c>
      <c r="H301">
        <v>77849</v>
      </c>
      <c r="I301">
        <v>20408</v>
      </c>
      <c r="J301">
        <v>54</v>
      </c>
      <c r="K301">
        <v>24</v>
      </c>
      <c r="L301">
        <v>20</v>
      </c>
      <c r="M301" t="s">
        <v>1854</v>
      </c>
      <c r="N301" t="s">
        <v>1855</v>
      </c>
      <c r="O301" t="s">
        <v>1856</v>
      </c>
    </row>
    <row r="302" spans="1:15" ht="41.25" customHeight="1" x14ac:dyDescent="0.2">
      <c r="A302" t="s">
        <v>1857</v>
      </c>
      <c r="B302" t="s">
        <v>1858</v>
      </c>
      <c r="C302" s="1" t="s">
        <v>1859</v>
      </c>
      <c r="D302" t="s">
        <v>20</v>
      </c>
      <c r="E302" t="s">
        <v>261</v>
      </c>
      <c r="F302" t="s">
        <v>1860</v>
      </c>
      <c r="G302">
        <v>70031</v>
      </c>
      <c r="H302">
        <v>21009</v>
      </c>
      <c r="I302">
        <v>291</v>
      </c>
      <c r="J302">
        <v>32</v>
      </c>
      <c r="K302">
        <v>14</v>
      </c>
      <c r="L302">
        <v>2</v>
      </c>
      <c r="M302" t="s">
        <v>929</v>
      </c>
      <c r="N302" t="s">
        <v>1861</v>
      </c>
      <c r="O302" t="s">
        <v>344</v>
      </c>
    </row>
    <row r="303" spans="1:15" ht="15" customHeight="1" x14ac:dyDescent="0.2">
      <c r="A303" t="s">
        <v>1862</v>
      </c>
      <c r="B303" t="s">
        <v>1863</v>
      </c>
      <c r="C303" t="s">
        <v>1864</v>
      </c>
      <c r="D303" t="s">
        <v>240</v>
      </c>
      <c r="E303" t="s">
        <v>1865</v>
      </c>
      <c r="F303" t="s">
        <v>1866</v>
      </c>
      <c r="G303">
        <v>51000</v>
      </c>
      <c r="H303">
        <v>14025</v>
      </c>
      <c r="I303">
        <v>0</v>
      </c>
      <c r="J303">
        <v>51</v>
      </c>
      <c r="K303">
        <v>21</v>
      </c>
      <c r="L303">
        <v>8</v>
      </c>
      <c r="M303" t="s">
        <v>942</v>
      </c>
      <c r="N303" t="s">
        <v>675</v>
      </c>
      <c r="O303" t="s">
        <v>622</v>
      </c>
    </row>
    <row r="304" spans="1:15" ht="27.75" customHeight="1" x14ac:dyDescent="0.2">
      <c r="A304" t="s">
        <v>999</v>
      </c>
      <c r="B304" t="s">
        <v>1867</v>
      </c>
      <c r="C304" t="s">
        <v>1868</v>
      </c>
      <c r="D304" t="s">
        <v>238</v>
      </c>
      <c r="E304" s="1" t="s">
        <v>1024</v>
      </c>
      <c r="F304" t="s">
        <v>1869</v>
      </c>
      <c r="G304">
        <v>291562</v>
      </c>
      <c r="H304">
        <v>29156</v>
      </c>
      <c r="I304">
        <v>0</v>
      </c>
      <c r="J304">
        <v>75</v>
      </c>
      <c r="K304">
        <v>11</v>
      </c>
      <c r="L304">
        <v>0</v>
      </c>
      <c r="M304" t="s">
        <v>1870</v>
      </c>
      <c r="N304" t="s">
        <v>1361</v>
      </c>
      <c r="O304" t="s">
        <v>344</v>
      </c>
    </row>
    <row r="305" spans="1:33" ht="27.75" customHeight="1" x14ac:dyDescent="0.2">
      <c r="A305" t="s">
        <v>1871</v>
      </c>
      <c r="B305" t="s">
        <v>1872</v>
      </c>
      <c r="C305" t="s">
        <v>1873</v>
      </c>
      <c r="D305" t="s">
        <v>1874</v>
      </c>
      <c r="E305" s="1" t="s">
        <v>1875</v>
      </c>
      <c r="F305" t="s">
        <v>1869</v>
      </c>
      <c r="G305">
        <v>19000</v>
      </c>
      <c r="H305">
        <v>1900</v>
      </c>
      <c r="I305">
        <v>0</v>
      </c>
      <c r="J305">
        <v>26</v>
      </c>
      <c r="K305">
        <v>4</v>
      </c>
      <c r="L305">
        <v>0</v>
      </c>
      <c r="M305" t="s">
        <v>1077</v>
      </c>
      <c r="N305" t="s">
        <v>426</v>
      </c>
      <c r="O305" t="s">
        <v>344</v>
      </c>
    </row>
    <row r="306" spans="1:33" ht="41.25" customHeight="1" x14ac:dyDescent="0.2">
      <c r="A306" t="s">
        <v>1876</v>
      </c>
      <c r="B306" t="s">
        <v>1877</v>
      </c>
      <c r="C306" t="s">
        <v>1878</v>
      </c>
      <c r="D306" t="s">
        <v>237</v>
      </c>
      <c r="E306" s="1" t="s">
        <v>1879</v>
      </c>
      <c r="F306" s="1" t="s">
        <v>1880</v>
      </c>
      <c r="G306">
        <v>356000</v>
      </c>
      <c r="H306">
        <v>0</v>
      </c>
      <c r="I306">
        <v>0</v>
      </c>
      <c r="J306">
        <v>314</v>
      </c>
      <c r="K306">
        <v>0</v>
      </c>
      <c r="L306">
        <v>4</v>
      </c>
      <c r="M306" t="s">
        <v>1698</v>
      </c>
      <c r="N306" t="s">
        <v>859</v>
      </c>
      <c r="O306" t="s">
        <v>344</v>
      </c>
    </row>
    <row r="307" spans="1:33" ht="27.75" customHeight="1" x14ac:dyDescent="0.2">
      <c r="A307" t="s">
        <v>1881</v>
      </c>
      <c r="B307" t="s">
        <v>1882</v>
      </c>
      <c r="C307" t="s">
        <v>1883</v>
      </c>
      <c r="D307" t="s">
        <v>236</v>
      </c>
      <c r="E307" s="1" t="s">
        <v>1024</v>
      </c>
      <c r="F307" t="s">
        <v>1884</v>
      </c>
      <c r="G307">
        <v>100439</v>
      </c>
      <c r="H307">
        <v>10044</v>
      </c>
      <c r="I307">
        <v>0</v>
      </c>
      <c r="J307">
        <v>39</v>
      </c>
      <c r="K307">
        <v>6</v>
      </c>
      <c r="L307">
        <v>0</v>
      </c>
      <c r="M307" t="s">
        <v>1265</v>
      </c>
      <c r="N307" t="s">
        <v>456</v>
      </c>
      <c r="O307" t="s">
        <v>344</v>
      </c>
    </row>
    <row r="308" spans="1:33" ht="41.25" customHeight="1" x14ac:dyDescent="0.2">
      <c r="A308" t="s">
        <v>1861</v>
      </c>
      <c r="B308" t="s">
        <v>1885</v>
      </c>
      <c r="C308" t="s">
        <v>1886</v>
      </c>
      <c r="D308" t="s">
        <v>239</v>
      </c>
      <c r="E308" t="s">
        <v>559</v>
      </c>
      <c r="F308" s="1" t="s">
        <v>1887</v>
      </c>
      <c r="G308">
        <v>356589</v>
      </c>
      <c r="H308">
        <v>0</v>
      </c>
      <c r="I308">
        <v>0</v>
      </c>
      <c r="J308">
        <v>63</v>
      </c>
      <c r="K308">
        <v>0</v>
      </c>
      <c r="L308">
        <v>0</v>
      </c>
      <c r="M308" t="s">
        <v>1303</v>
      </c>
      <c r="N308" t="s">
        <v>285</v>
      </c>
      <c r="O308" t="s">
        <v>344</v>
      </c>
    </row>
    <row r="309" spans="1:33" ht="27.75" customHeight="1" x14ac:dyDescent="0.2">
      <c r="A309" t="s">
        <v>1888</v>
      </c>
      <c r="B309" t="s">
        <v>1889</v>
      </c>
      <c r="C309" t="s">
        <v>1890</v>
      </c>
      <c r="D309" t="s">
        <v>241</v>
      </c>
      <c r="E309" s="1" t="s">
        <v>91</v>
      </c>
      <c r="F309" t="s">
        <v>1869</v>
      </c>
      <c r="G309">
        <v>177399</v>
      </c>
      <c r="H309">
        <v>17740</v>
      </c>
      <c r="I309">
        <v>0</v>
      </c>
      <c r="J309">
        <v>45</v>
      </c>
      <c r="K309">
        <v>7</v>
      </c>
      <c r="L309">
        <v>0</v>
      </c>
      <c r="M309" t="s">
        <v>1891</v>
      </c>
      <c r="N309" t="s">
        <v>1021</v>
      </c>
      <c r="O309" t="s">
        <v>344</v>
      </c>
    </row>
    <row r="310" spans="1:33" ht="68.25" customHeight="1" x14ac:dyDescent="0.2">
      <c r="A310" t="s">
        <v>1239</v>
      </c>
      <c r="B310" t="s">
        <v>1892</v>
      </c>
      <c r="C310" s="1" t="s">
        <v>1893</v>
      </c>
      <c r="D310" s="1" t="s">
        <v>1894</v>
      </c>
      <c r="E310" s="1" t="s">
        <v>73</v>
      </c>
      <c r="F310" t="s">
        <v>1869</v>
      </c>
      <c r="G310">
        <v>30804</v>
      </c>
      <c r="H310">
        <v>3080</v>
      </c>
      <c r="I310">
        <v>0</v>
      </c>
      <c r="J310">
        <v>23</v>
      </c>
      <c r="K310">
        <v>3</v>
      </c>
      <c r="L310">
        <v>0</v>
      </c>
      <c r="M310" t="s">
        <v>1142</v>
      </c>
      <c r="N310" t="s">
        <v>312</v>
      </c>
      <c r="O310" t="s">
        <v>344</v>
      </c>
    </row>
    <row r="312" spans="1:33" ht="15" customHeight="1" x14ac:dyDescent="0.2">
      <c r="A312" t="s">
        <v>2</v>
      </c>
      <c r="B312" t="s">
        <v>49</v>
      </c>
      <c r="C312" t="s">
        <v>69</v>
      </c>
      <c r="D312" t="s">
        <v>1895</v>
      </c>
      <c r="E312" t="s">
        <v>1896</v>
      </c>
      <c r="F312" t="s">
        <v>1897</v>
      </c>
      <c r="G312" t="s">
        <v>1898</v>
      </c>
      <c r="H312" t="s">
        <v>1899</v>
      </c>
      <c r="I312" t="s">
        <v>1900</v>
      </c>
      <c r="Q312" t="s">
        <v>1901</v>
      </c>
      <c r="R312" t="s">
        <v>1902</v>
      </c>
      <c r="S312" t="s">
        <v>1903</v>
      </c>
      <c r="T312" t="s">
        <v>1904</v>
      </c>
      <c r="U312" t="s">
        <v>1905</v>
      </c>
      <c r="V312" t="s">
        <v>1906</v>
      </c>
      <c r="W312" t="s">
        <v>1907</v>
      </c>
      <c r="X312" t="s">
        <v>1908</v>
      </c>
      <c r="Y312" t="s">
        <v>1909</v>
      </c>
      <c r="Z312" t="s">
        <v>1910</v>
      </c>
      <c r="AA312" t="s">
        <v>1911</v>
      </c>
      <c r="AB312" t="s">
        <v>1912</v>
      </c>
      <c r="AC312" t="s">
        <v>1913</v>
      </c>
      <c r="AD312" t="s">
        <v>1914</v>
      </c>
      <c r="AE312" t="s">
        <v>1915</v>
      </c>
      <c r="AF312" t="s">
        <v>1916</v>
      </c>
      <c r="AG312" t="s">
        <v>1917</v>
      </c>
    </row>
    <row r="313" spans="1:33" ht="41.25" customHeight="1" x14ac:dyDescent="0.2">
      <c r="A313" t="s">
        <v>152</v>
      </c>
      <c r="B313" t="s">
        <v>1918</v>
      </c>
      <c r="C313" t="s">
        <v>1573</v>
      </c>
      <c r="D313" s="1" t="s">
        <v>1574</v>
      </c>
      <c r="E313">
        <v>6</v>
      </c>
      <c r="F313">
        <f t="shared" ref="F313:F376" si="0">IFERROR(INDEX($I$2:$I$311,MATCH($C313,$B$2:$B$311,0))/$E313,"")</f>
        <v>0</v>
      </c>
      <c r="G313">
        <f t="shared" ref="G313:G376" si="1">IFERROR(INDEX($G$2:$G$311,MATCH($C313,$B$2:$B$311,0))/$E313,"")</f>
        <v>214388.83333333334</v>
      </c>
      <c r="H313">
        <f t="shared" ref="H313:H376" si="2">IFERROR(INDEX($L$2:$L$311,MATCH($C313,$B$2:$B$311,0))/$E313,"")</f>
        <v>4.833333333333333</v>
      </c>
      <c r="I313">
        <f t="shared" ref="I313:I376" si="3">IFERROR(INDEX($J$2:$J$311,MATCH($C313,$B$2:$B$311,0))/$E313,"")</f>
        <v>58.5</v>
      </c>
      <c r="Q313">
        <f>IFERROR(SUMIFS('All States'!$E$4:$E$627,'All States'!$C$4:$C$627,$A313,'All States'!$D$4:$D$627,$B313),0)</f>
        <v>2</v>
      </c>
      <c r="R313">
        <f>IFERROR(SUMIFS('All States'!$F$4:$F$627,'All States'!$C$4:$C$627,$A313,'All States'!$D$4:$D$627,$B313),0)</f>
        <v>23</v>
      </c>
      <c r="S313">
        <f>IFERROR(SUMIFS('All States'!$N$4:$N$627,'All States'!$C$4:$C$627,$A313,'All States'!$D$4:$D$627,$B313),0)</f>
        <v>28.934999999999999</v>
      </c>
      <c r="T313">
        <f>IFERROR(SUMIFS('All States'!$M$4:$M$627,'All States'!$C$4:$C$627,$A313,'All States'!$D$4:$D$627,$B313),0)</f>
        <v>28.934999999999999</v>
      </c>
      <c r="U313">
        <f>IFERROR(SUMIFS('All States'!$O$4:$O$627,'All States'!$C$4:$C$627,$A313,'All States'!$D$4:$D$627,$B313),0)</f>
        <v>0.9</v>
      </c>
      <c r="V313">
        <f>IFERROR(SUMIFS('All States'!$P$4:$P$627,'All States'!$C$4:$C$627,$A313,'All States'!$D$4:$D$627,$B313),0)</f>
        <v>1.26</v>
      </c>
      <c r="W313">
        <f>IFERROR(SUMIFS('All States'!$Q$4:$Q$627,'All States'!$C$4:$C$627,$A313,'All States'!$D$4:$D$627,$B313),0)</f>
        <v>26.774999999999999</v>
      </c>
      <c r="X313">
        <f>IFERROR(SUMIFS('All States'!$H$4:$H$627,'All States'!$C$4:$C$627,$A313,'All States'!$D$4:$D$627,$B313),0)</f>
        <v>0</v>
      </c>
      <c r="Y313">
        <f>IFERROR(SUMIFS('All States'!$I$4:$I$627,'All States'!$C$4:$C$627,$A313,'All States'!$D$4:$D$627,$B313),0)</f>
        <v>2</v>
      </c>
      <c r="Z313">
        <f>IFERROR(SUMIFS('All States'!$R$4:$R$627,'All States'!$C$4:$C$627,$A313,'All States'!$D$4:$D$627,$B313),0)</f>
        <v>-22.625</v>
      </c>
      <c r="AA313">
        <f>IFERROR(SUMIFS('All States'!$S$4:$S$627,'All States'!$C$4:$C$627,$A313,'All States'!$D$4:$D$627,$B313),0)</f>
        <v>12.5</v>
      </c>
      <c r="AB313">
        <f>IFERROR(SUMIFS('All States'!$T$4:$T$627,'All States'!$C$4:$C$627,$A313,'All States'!$D$4:$D$627,$B313),0)</f>
        <v>5</v>
      </c>
      <c r="AC313">
        <f>IFERROR(SUMIFS('All States'!$U$4:$U$627,'All States'!$C$4:$C$627,$A313,'All States'!$D$4:$D$627,$B313),0)</f>
        <v>0.375</v>
      </c>
      <c r="AD313">
        <f>IFERROR(SUMIFS('All States'!$V$4:$V$627,'All States'!$C$4:$C$627,$A313,'All States'!$D$4:$D$627,$B313),0)</f>
        <v>0</v>
      </c>
      <c r="AE313">
        <f>IFERROR(SUMIFS('All States'!$W$4:$W$627,'All States'!$C$4:$C$627,$A313,'All States'!$D$4:$D$627,$B313),0)</f>
        <v>15</v>
      </c>
      <c r="AF313">
        <f>IFERROR(SUMIFS('All States'!$X$4:$X$627,'All States'!$C$4:$C$627,$A313,'All States'!$D$4:$D$627,$B313),0)</f>
        <v>1.875</v>
      </c>
      <c r="AG313">
        <f>IFERROR(SUMIFS('All States'!$Y$4:$Y$627,'All States'!$C$4:$C$627,$A313,'All States'!$D$4:$D$627,$B313),0)</f>
        <v>0</v>
      </c>
    </row>
    <row r="314" spans="1:33" ht="27.75" customHeight="1" x14ac:dyDescent="0.2">
      <c r="A314" t="s">
        <v>152</v>
      </c>
      <c r="B314" t="s">
        <v>1919</v>
      </c>
      <c r="C314" t="s">
        <v>989</v>
      </c>
      <c r="D314" s="1" t="s">
        <v>990</v>
      </c>
      <c r="E314">
        <v>2</v>
      </c>
      <c r="F314">
        <f t="shared" si="0"/>
        <v>1107.5</v>
      </c>
      <c r="G314">
        <f t="shared" si="1"/>
        <v>49999.5</v>
      </c>
      <c r="H314">
        <f t="shared" si="2"/>
        <v>6.5</v>
      </c>
      <c r="I314">
        <f t="shared" si="3"/>
        <v>6</v>
      </c>
      <c r="Q314">
        <f>IFERROR(SUMIFS('All States'!$E$4:$E$627,'All States'!$C$4:$C$627,$A314,'All States'!$D$4:$D$627,$B314),0)</f>
        <v>0</v>
      </c>
      <c r="R314">
        <f>IFERROR(SUMIFS('All States'!$F$4:$F$627,'All States'!$C$4:$C$627,$A314,'All States'!$D$4:$D$627,$B314),0)</f>
        <v>0</v>
      </c>
      <c r="S314">
        <f>IFERROR(SUMIFS('All States'!$N$4:$N$627,'All States'!$C$4:$C$627,$A314,'All States'!$D$4:$D$627,$B314),0)</f>
        <v>228.06</v>
      </c>
      <c r="T314">
        <f>IFERROR(SUMIFS('All States'!$M$4:$M$627,'All States'!$C$4:$C$627,$A314,'All States'!$D$4:$D$627,$B314),0)</f>
        <v>228.06</v>
      </c>
      <c r="U314">
        <f>IFERROR(SUMIFS('All States'!$O$4:$O$627,'All States'!$C$4:$C$627,$A314,'All States'!$D$4:$D$627,$B314),0)</f>
        <v>0</v>
      </c>
      <c r="V314">
        <f>IFERROR(SUMIFS('All States'!$P$4:$P$627,'All States'!$C$4:$C$627,$A314,'All States'!$D$4:$D$627,$B314),0)</f>
        <v>131.46</v>
      </c>
      <c r="W314">
        <f>IFERROR(SUMIFS('All States'!$Q$4:$Q$627,'All States'!$C$4:$C$627,$A314,'All States'!$D$4:$D$627,$B314),0)</f>
        <v>96.6</v>
      </c>
      <c r="X314">
        <f>IFERROR(SUMIFS('All States'!$H$4:$H$627,'All States'!$C$4:$C$627,$A314,'All States'!$D$4:$D$627,$B314),0)</f>
        <v>0</v>
      </c>
      <c r="Y314">
        <f>IFERROR(SUMIFS('All States'!$I$4:$I$627,'All States'!$C$4:$C$627,$A314,'All States'!$D$4:$D$627,$B314),0)</f>
        <v>0</v>
      </c>
      <c r="Z314">
        <f>IFERROR(SUMIFS('All States'!$R$4:$R$627,'All States'!$C$4:$C$627,$A314,'All States'!$D$4:$D$627,$B314),0)</f>
        <v>0.53613540000000004</v>
      </c>
      <c r="AA314">
        <f>IFERROR(SUMIFS('All States'!$S$4:$S$627,'All States'!$C$4:$C$627,$A314,'All States'!$D$4:$D$627,$B314),0)</f>
        <v>17.5</v>
      </c>
      <c r="AB314">
        <f>IFERROR(SUMIFS('All States'!$T$4:$T$627,'All States'!$C$4:$C$627,$A314,'All States'!$D$4:$D$627,$B314),0)</f>
        <v>7</v>
      </c>
      <c r="AC314">
        <f>IFERROR(SUMIFS('All States'!$U$4:$U$627,'All States'!$C$4:$C$627,$A314,'All States'!$D$4:$D$627,$B314),0)</f>
        <v>0.53613540000000004</v>
      </c>
      <c r="AD314">
        <f>IFERROR(SUMIFS('All States'!$V$4:$V$627,'All States'!$C$4:$C$627,$A314,'All States'!$D$4:$D$627,$B314),0)</f>
        <v>1108</v>
      </c>
      <c r="AE314">
        <f>IFERROR(SUMIFS('All States'!$W$4:$W$627,'All States'!$C$4:$C$627,$A314,'All States'!$D$4:$D$627,$B314),0)</f>
        <v>21</v>
      </c>
      <c r="AF314">
        <f>IFERROR(SUMIFS('All States'!$X$4:$X$627,'All States'!$C$4:$C$627,$A314,'All States'!$D$4:$D$627,$B314),0)</f>
        <v>2.6816</v>
      </c>
      <c r="AG314">
        <f>IFERROR(SUMIFS('All States'!$Y$4:$Y$627,'All States'!$C$4:$C$627,$A314,'All States'!$D$4:$D$627,$B314),0)</f>
        <v>3381</v>
      </c>
    </row>
    <row r="315" spans="1:33" ht="27.75" customHeight="1" x14ac:dyDescent="0.2">
      <c r="A315" t="s">
        <v>152</v>
      </c>
      <c r="B315" t="s">
        <v>1920</v>
      </c>
      <c r="C315" t="s">
        <v>989</v>
      </c>
      <c r="D315" s="1" t="s">
        <v>990</v>
      </c>
      <c r="E315">
        <v>2</v>
      </c>
      <c r="F315">
        <f t="shared" si="0"/>
        <v>1107.5</v>
      </c>
      <c r="G315">
        <f t="shared" si="1"/>
        <v>49999.5</v>
      </c>
      <c r="H315">
        <f t="shared" si="2"/>
        <v>6.5</v>
      </c>
      <c r="I315">
        <f t="shared" si="3"/>
        <v>6</v>
      </c>
      <c r="Q315">
        <f>IFERROR(SUMIFS('All States'!$E$4:$E$627,'All States'!$C$4:$C$627,$A315,'All States'!$D$4:$D$627,$B315),0)</f>
        <v>2</v>
      </c>
      <c r="R315">
        <f>IFERROR(SUMIFS('All States'!$F$4:$F$627,'All States'!$C$4:$C$627,$A315,'All States'!$D$4:$D$627,$B315),0)</f>
        <v>7.5</v>
      </c>
      <c r="S315">
        <f>IFERROR(SUMIFS('All States'!$N$4:$N$627,'All States'!$C$4:$C$627,$A315,'All States'!$D$4:$D$627,$B315),0)</f>
        <v>482.15999999999997</v>
      </c>
      <c r="T315">
        <f>IFERROR(SUMIFS('All States'!$M$4:$M$627,'All States'!$C$4:$C$627,$A315,'All States'!$D$4:$D$627,$B315),0)</f>
        <v>482.15999999999997</v>
      </c>
      <c r="U315">
        <f>IFERROR(SUMIFS('All States'!$O$4:$O$627,'All States'!$C$4:$C$627,$A315,'All States'!$D$4:$D$627,$B315),0)</f>
        <v>0</v>
      </c>
      <c r="V315">
        <f>IFERROR(SUMIFS('All States'!$P$4:$P$627,'All States'!$C$4:$C$627,$A315,'All States'!$D$4:$D$627,$B315),0)</f>
        <v>295.26</v>
      </c>
      <c r="W315">
        <f>IFERROR(SUMIFS('All States'!$Q$4:$Q$627,'All States'!$C$4:$C$627,$A315,'All States'!$D$4:$D$627,$B315),0)</f>
        <v>186.9</v>
      </c>
      <c r="X315">
        <f>IFERROR(SUMIFS('All States'!$H$4:$H$627,'All States'!$C$4:$C$627,$A315,'All States'!$D$4:$D$627,$B315),0)</f>
        <v>1</v>
      </c>
      <c r="Y315">
        <f>IFERROR(SUMIFS('All States'!$I$4:$I$627,'All States'!$C$4:$C$627,$A315,'All States'!$D$4:$D$627,$B315),0)</f>
        <v>1</v>
      </c>
      <c r="Z315">
        <f>IFERROR(SUMIFS('All States'!$R$4:$R$627,'All States'!$C$4:$C$627,$A315,'All States'!$D$4:$D$627,$B315),0)</f>
        <v>-6.9638646</v>
      </c>
      <c r="AA315">
        <f>IFERROR(SUMIFS('All States'!$S$4:$S$627,'All States'!$C$4:$C$627,$A315,'All States'!$D$4:$D$627,$B315),0)</f>
        <v>17.5</v>
      </c>
      <c r="AB315">
        <f>IFERROR(SUMIFS('All States'!$T$4:$T$627,'All States'!$C$4:$C$627,$A315,'All States'!$D$4:$D$627,$B315),0)</f>
        <v>7</v>
      </c>
      <c r="AC315">
        <f>IFERROR(SUMIFS('All States'!$U$4:$U$627,'All States'!$C$4:$C$627,$A315,'All States'!$D$4:$D$627,$B315),0)</f>
        <v>0.53613540000000004</v>
      </c>
      <c r="AD315">
        <f>IFERROR(SUMIFS('All States'!$V$4:$V$627,'All States'!$C$4:$C$627,$A315,'All States'!$D$4:$D$627,$B315),0)</f>
        <v>1108</v>
      </c>
      <c r="AE315">
        <f>IFERROR(SUMIFS('All States'!$W$4:$W$627,'All States'!$C$4:$C$627,$A315,'All States'!$D$4:$D$627,$B315),0)</f>
        <v>21</v>
      </c>
      <c r="AF315">
        <f>IFERROR(SUMIFS('All States'!$X$4:$X$627,'All States'!$C$4:$C$627,$A315,'All States'!$D$4:$D$627,$B315),0)</f>
        <v>2.6816</v>
      </c>
      <c r="AG315">
        <f>IFERROR(SUMIFS('All States'!$Y$4:$Y$627,'All States'!$C$4:$C$627,$A315,'All States'!$D$4:$D$627,$B315),0)</f>
        <v>3381</v>
      </c>
    </row>
    <row r="316" spans="1:33" ht="15" customHeight="1" x14ac:dyDescent="0.2">
      <c r="A316" t="s">
        <v>152</v>
      </c>
      <c r="B316" t="s">
        <v>1772</v>
      </c>
      <c r="C316" t="s">
        <v>1771</v>
      </c>
      <c r="D316" t="s">
        <v>1772</v>
      </c>
      <c r="E316">
        <v>1</v>
      </c>
      <c r="F316">
        <f t="shared" si="0"/>
        <v>242051</v>
      </c>
      <c r="G316">
        <f t="shared" si="1"/>
        <v>266000</v>
      </c>
      <c r="H316">
        <f t="shared" si="2"/>
        <v>98</v>
      </c>
      <c r="I316">
        <f t="shared" si="3"/>
        <v>0</v>
      </c>
      <c r="Q316">
        <f>IFERROR(SUMIFS('All States'!$E$4:$E$627,'All States'!$C$4:$C$627,$A316,'All States'!$D$4:$D$627,$B316),0)</f>
        <v>2</v>
      </c>
      <c r="R316">
        <f>IFERROR(SUMIFS('All States'!$F$4:$F$627,'All States'!$C$4:$C$627,$A316,'All States'!$D$4:$D$627,$B316),0)</f>
        <v>5</v>
      </c>
      <c r="S316">
        <f>IFERROR(SUMIFS('All States'!$N$4:$N$627,'All States'!$C$4:$C$627,$A316,'All States'!$D$4:$D$627,$B316),0)</f>
        <v>0</v>
      </c>
      <c r="T316">
        <f>IFERROR(SUMIFS('All States'!$M$4:$M$627,'All States'!$C$4:$C$627,$A316,'All States'!$D$4:$D$627,$B316),0)</f>
        <v>0</v>
      </c>
      <c r="U316">
        <f>IFERROR(SUMIFS('All States'!$O$4:$O$627,'All States'!$C$4:$C$627,$A316,'All States'!$D$4:$D$627,$B316),0)</f>
        <v>0</v>
      </c>
      <c r="V316">
        <f>IFERROR(SUMIFS('All States'!$P$4:$P$627,'All States'!$C$4:$C$627,$A316,'All States'!$D$4:$D$627,$B316),0)</f>
        <v>0</v>
      </c>
      <c r="W316">
        <f>IFERROR(SUMIFS('All States'!$Q$4:$Q$627,'All States'!$C$4:$C$627,$A316,'All States'!$D$4:$D$627,$B316),0)</f>
        <v>0</v>
      </c>
      <c r="X316">
        <f>IFERROR(SUMIFS('All States'!$H$4:$H$627,'All States'!$C$4:$C$627,$A316,'All States'!$D$4:$D$627,$B316),0)</f>
        <v>0</v>
      </c>
      <c r="Y316">
        <f>IFERROR(SUMIFS('All States'!$I$4:$I$627,'All States'!$C$4:$C$627,$A316,'All States'!$D$4:$D$627,$B316),0)</f>
        <v>0</v>
      </c>
      <c r="Z316">
        <f>IFERROR(SUMIFS('All States'!$R$4:$R$627,'All States'!$C$4:$C$627,$A316,'All States'!$D$4:$D$627,$B316),0)</f>
        <v>4.7826125499999996</v>
      </c>
      <c r="AA316">
        <f>IFERROR(SUMIFS('All States'!$S$4:$S$627,'All States'!$C$4:$C$627,$A316,'All States'!$D$4:$D$627,$B316),0)</f>
        <v>245</v>
      </c>
      <c r="AB316">
        <f>IFERROR(SUMIFS('All States'!$T$4:$T$627,'All States'!$C$4:$C$627,$A316,'All States'!$D$4:$D$627,$B316),0)</f>
        <v>98</v>
      </c>
      <c r="AC316">
        <f>IFERROR(SUMIFS('All States'!$U$4:$U$627,'All States'!$C$4:$C$627,$A316,'All States'!$D$4:$D$627,$B316),0)</f>
        <v>9.7826125499999996</v>
      </c>
      <c r="AD316">
        <f>IFERROR(SUMIFS('All States'!$V$4:$V$627,'All States'!$C$4:$C$627,$A316,'All States'!$D$4:$D$627,$B316),0)</f>
        <v>242051</v>
      </c>
      <c r="AE316">
        <f>IFERROR(SUMIFS('All States'!$W$4:$W$627,'All States'!$C$4:$C$627,$A316,'All States'!$D$4:$D$627,$B316),0)</f>
        <v>299</v>
      </c>
      <c r="AF316">
        <f>IFERROR(SUMIFS('All States'!$X$4:$X$627,'All States'!$C$4:$C$627,$A316,'All States'!$D$4:$D$627,$B316),0)</f>
        <v>49.747900000000001</v>
      </c>
      <c r="AG316">
        <f>IFERROR(SUMIFS('All States'!$Y$4:$Y$627,'All States'!$C$4:$C$627,$A316,'All States'!$D$4:$D$627,$B316),0)</f>
        <v>738681</v>
      </c>
    </row>
    <row r="317" spans="1:33" ht="27.75" customHeight="1" x14ac:dyDescent="0.2">
      <c r="A317" t="s">
        <v>152</v>
      </c>
      <c r="B317" t="s">
        <v>1921</v>
      </c>
      <c r="C317" t="s">
        <v>994</v>
      </c>
      <c r="D317" s="1" t="s">
        <v>995</v>
      </c>
      <c r="E317">
        <v>4</v>
      </c>
      <c r="F317">
        <f t="shared" si="0"/>
        <v>204.5</v>
      </c>
      <c r="G317">
        <f t="shared" si="1"/>
        <v>1432.75</v>
      </c>
      <c r="H317">
        <f t="shared" si="2"/>
        <v>2.25</v>
      </c>
      <c r="I317">
        <f t="shared" si="3"/>
        <v>1.25</v>
      </c>
      <c r="Q317">
        <f>IFERROR(SUMIFS('All States'!$E$4:$E$627,'All States'!$C$4:$C$627,$A317,'All States'!$D$4:$D$627,$B317),0)</f>
        <v>2</v>
      </c>
      <c r="R317">
        <f>IFERROR(SUMIFS('All States'!$F$4:$F$627,'All States'!$C$4:$C$627,$A317,'All States'!$D$4:$D$627,$B317),0)</f>
        <v>7</v>
      </c>
      <c r="S317">
        <f>IFERROR(SUMIFS('All States'!$N$4:$N$627,'All States'!$C$4:$C$627,$A317,'All States'!$D$4:$D$627,$B317),0)</f>
        <v>0</v>
      </c>
      <c r="T317">
        <f>IFERROR(SUMIFS('All States'!$M$4:$M$627,'All States'!$C$4:$C$627,$A317,'All States'!$D$4:$D$627,$B317),0)</f>
        <v>0</v>
      </c>
      <c r="U317">
        <f>IFERROR(SUMIFS('All States'!$O$4:$O$627,'All States'!$C$4:$C$627,$A317,'All States'!$D$4:$D$627,$B317),0)</f>
        <v>0</v>
      </c>
      <c r="V317">
        <f>IFERROR(SUMIFS('All States'!$P$4:$P$627,'All States'!$C$4:$C$627,$A317,'All States'!$D$4:$D$627,$B317),0)</f>
        <v>0</v>
      </c>
      <c r="W317">
        <f>IFERROR(SUMIFS('All States'!$Q$4:$Q$627,'All States'!$C$4:$C$627,$A317,'All States'!$D$4:$D$627,$B317),0)</f>
        <v>0</v>
      </c>
      <c r="X317">
        <f>IFERROR(SUMIFS('All States'!$H$4:$H$627,'All States'!$C$4:$C$627,$A317,'All States'!$D$4:$D$627,$B317),0)</f>
        <v>0</v>
      </c>
      <c r="Y317">
        <f>IFERROR(SUMIFS('All States'!$I$4:$I$627,'All States'!$C$4:$C$627,$A317,'All States'!$D$4:$D$627,$B317),0)</f>
        <v>2</v>
      </c>
      <c r="Z317">
        <f>IFERROR(SUMIFS('All States'!$R$4:$R$627,'All States'!$C$4:$C$627,$A317,'All States'!$D$4:$D$627,$B317),0)</f>
        <v>-6.8479397500000001</v>
      </c>
      <c r="AA317">
        <f>IFERROR(SUMIFS('All States'!$S$4:$S$627,'All States'!$C$4:$C$627,$A317,'All States'!$D$4:$D$627,$B317),0)</f>
        <v>5</v>
      </c>
      <c r="AB317">
        <f>IFERROR(SUMIFS('All States'!$T$4:$T$627,'All States'!$C$4:$C$627,$A317,'All States'!$D$4:$D$627,$B317),0)</f>
        <v>2</v>
      </c>
      <c r="AC317">
        <f>IFERROR(SUMIFS('All States'!$U$4:$U$627,'All States'!$C$4:$C$627,$A317,'All States'!$D$4:$D$627,$B317),0)</f>
        <v>0.15206025000000001</v>
      </c>
      <c r="AD317">
        <f>IFERROR(SUMIFS('All States'!$V$4:$V$627,'All States'!$C$4:$C$627,$A317,'All States'!$D$4:$D$627,$B317),0)</f>
        <v>205</v>
      </c>
      <c r="AE317">
        <f>IFERROR(SUMIFS('All States'!$W$4:$W$627,'All States'!$C$4:$C$627,$A317,'All States'!$D$4:$D$627,$B317),0)</f>
        <v>6</v>
      </c>
      <c r="AF317">
        <f>IFERROR(SUMIFS('All States'!$X$4:$X$627,'All States'!$C$4:$C$627,$A317,'All States'!$D$4:$D$627,$B317),0)</f>
        <v>0.76049999999999995</v>
      </c>
      <c r="AG317">
        <f>IFERROR(SUMIFS('All States'!$Y$4:$Y$627,'All States'!$C$4:$C$627,$A317,'All States'!$D$4:$D$627,$B317),0)</f>
        <v>626</v>
      </c>
    </row>
    <row r="318" spans="1:33" ht="41.25" customHeight="1" x14ac:dyDescent="0.2">
      <c r="A318" t="s">
        <v>152</v>
      </c>
      <c r="B318" t="s">
        <v>1922</v>
      </c>
      <c r="C318" t="s">
        <v>1001</v>
      </c>
      <c r="D318" s="1" t="s">
        <v>1002</v>
      </c>
      <c r="E318">
        <v>3</v>
      </c>
      <c r="F318">
        <f t="shared" si="0"/>
        <v>1539.3333333333333</v>
      </c>
      <c r="G318">
        <f t="shared" si="1"/>
        <v>33333</v>
      </c>
      <c r="H318">
        <f t="shared" si="2"/>
        <v>3.6666666666666665</v>
      </c>
      <c r="I318">
        <f t="shared" si="3"/>
        <v>4</v>
      </c>
      <c r="Q318">
        <f>IFERROR(SUMIFS('All States'!$E$4:$E$627,'All States'!$C$4:$C$627,$A318,'All States'!$D$4:$D$627,$B318),0)</f>
        <v>2</v>
      </c>
      <c r="R318">
        <f>IFERROR(SUMIFS('All States'!$F$4:$F$627,'All States'!$C$4:$C$627,$A318,'All States'!$D$4:$D$627,$B318),0)</f>
        <v>24</v>
      </c>
      <c r="S318">
        <f>IFERROR(SUMIFS('All States'!$N$4:$N$627,'All States'!$C$4:$C$627,$A318,'All States'!$D$4:$D$627,$B318),0)</f>
        <v>0</v>
      </c>
      <c r="T318">
        <f>IFERROR(SUMIFS('All States'!$M$4:$M$627,'All States'!$C$4:$C$627,$A318,'All States'!$D$4:$D$627,$B318),0)</f>
        <v>0</v>
      </c>
      <c r="U318">
        <f>IFERROR(SUMIFS('All States'!$O$4:$O$627,'All States'!$C$4:$C$627,$A318,'All States'!$D$4:$D$627,$B318),0)</f>
        <v>0</v>
      </c>
      <c r="V318">
        <f>IFERROR(SUMIFS('All States'!$P$4:$P$627,'All States'!$C$4:$C$627,$A318,'All States'!$D$4:$D$627,$B318),0)</f>
        <v>0</v>
      </c>
      <c r="W318">
        <f>IFERROR(SUMIFS('All States'!$Q$4:$Q$627,'All States'!$C$4:$C$627,$A318,'All States'!$D$4:$D$627,$B318),0)</f>
        <v>0</v>
      </c>
      <c r="X318">
        <f>IFERROR(SUMIFS('All States'!$H$4:$H$627,'All States'!$C$4:$C$627,$A318,'All States'!$D$4:$D$627,$B318),0)</f>
        <v>0</v>
      </c>
      <c r="Y318">
        <f>IFERROR(SUMIFS('All States'!$I$4:$I$627,'All States'!$C$4:$C$627,$A318,'All States'!$D$4:$D$627,$B318),0)</f>
        <v>2</v>
      </c>
      <c r="Z318">
        <f>IFERROR(SUMIFS('All States'!$R$4:$R$627,'All States'!$C$4:$C$627,$A318,'All States'!$D$4:$D$627,$B318),0)</f>
        <v>-23.684533049999999</v>
      </c>
      <c r="AA318">
        <f>IFERROR(SUMIFS('All States'!$S$4:$S$627,'All States'!$C$4:$C$627,$A318,'All States'!$D$4:$D$627,$B318),0)</f>
        <v>10</v>
      </c>
      <c r="AB318">
        <f>IFERROR(SUMIFS('All States'!$T$4:$T$627,'All States'!$C$4:$C$627,$A318,'All States'!$D$4:$D$627,$B318),0)</f>
        <v>4</v>
      </c>
      <c r="AC318">
        <f>IFERROR(SUMIFS('All States'!$U$4:$U$627,'All States'!$C$4:$C$627,$A318,'All States'!$D$4:$D$627,$B318),0)</f>
        <v>0.31546694999999997</v>
      </c>
      <c r="AD318">
        <f>IFERROR(SUMIFS('All States'!$V$4:$V$627,'All States'!$C$4:$C$627,$A318,'All States'!$D$4:$D$627,$B318),0)</f>
        <v>1539</v>
      </c>
      <c r="AE318">
        <f>IFERROR(SUMIFS('All States'!$W$4:$W$627,'All States'!$C$4:$C$627,$A318,'All States'!$D$4:$D$627,$B318),0)</f>
        <v>12</v>
      </c>
      <c r="AF318">
        <f>IFERROR(SUMIFS('All States'!$X$4:$X$627,'All States'!$C$4:$C$627,$A318,'All States'!$D$4:$D$627,$B318),0)</f>
        <v>1.5787</v>
      </c>
      <c r="AG318">
        <f>IFERROR(SUMIFS('All States'!$Y$4:$Y$627,'All States'!$C$4:$C$627,$A318,'All States'!$D$4:$D$627,$B318),0)</f>
        <v>4697</v>
      </c>
    </row>
    <row r="319" spans="1:33" ht="41.25" customHeight="1" x14ac:dyDescent="0.2">
      <c r="A319" t="s">
        <v>152</v>
      </c>
      <c r="B319" t="s">
        <v>1923</v>
      </c>
      <c r="C319" t="s">
        <v>1576</v>
      </c>
      <c r="D319" s="1" t="s">
        <v>1577</v>
      </c>
      <c r="E319">
        <v>5</v>
      </c>
      <c r="F319">
        <f t="shared" si="0"/>
        <v>29.2</v>
      </c>
      <c r="G319">
        <f t="shared" si="1"/>
        <v>259999.2</v>
      </c>
      <c r="H319">
        <f t="shared" si="2"/>
        <v>2.8</v>
      </c>
      <c r="I319">
        <f t="shared" si="3"/>
        <v>54</v>
      </c>
      <c r="Q319">
        <f>IFERROR(SUMIFS('All States'!$E$4:$E$627,'All States'!$C$4:$C$627,$A319,'All States'!$D$4:$D$627,$B319),0)</f>
        <v>1</v>
      </c>
      <c r="R319">
        <f>IFERROR(SUMIFS('All States'!$F$4:$F$627,'All States'!$C$4:$C$627,$A319,'All States'!$D$4:$D$627,$B319),0)</f>
        <v>12</v>
      </c>
      <c r="S319">
        <f>IFERROR(SUMIFS('All States'!$N$4:$N$627,'All States'!$C$4:$C$627,$A319,'All States'!$D$4:$D$627,$B319),0)</f>
        <v>141.96</v>
      </c>
      <c r="T319">
        <f>IFERROR(SUMIFS('All States'!$M$4:$M$627,'All States'!$C$4:$C$627,$A319,'All States'!$D$4:$D$627,$B319),0)</f>
        <v>141.96</v>
      </c>
      <c r="U319">
        <f>IFERROR(SUMIFS('All States'!$O$4:$O$627,'All States'!$C$4:$C$627,$A319,'All States'!$D$4:$D$627,$B319),0)</f>
        <v>0</v>
      </c>
      <c r="V319">
        <f>IFERROR(SUMIFS('All States'!$P$4:$P$627,'All States'!$C$4:$C$627,$A319,'All States'!$D$4:$D$627,$B319),0)</f>
        <v>87.36</v>
      </c>
      <c r="W319">
        <f>IFERROR(SUMIFS('All States'!$Q$4:$Q$627,'All States'!$C$4:$C$627,$A319,'All States'!$D$4:$D$627,$B319),0)</f>
        <v>54.6</v>
      </c>
      <c r="X319">
        <f>IFERROR(SUMIFS('All States'!$H$4:$H$627,'All States'!$C$4:$C$627,$A319,'All States'!$D$4:$D$627,$B319),0)</f>
        <v>0</v>
      </c>
      <c r="Y319">
        <f>IFERROR(SUMIFS('All States'!$I$4:$I$627,'All States'!$C$4:$C$627,$A319,'All States'!$D$4:$D$627,$B319),0)</f>
        <v>1</v>
      </c>
      <c r="Z319">
        <f>IFERROR(SUMIFS('All States'!$R$4:$R$627,'All States'!$C$4:$C$627,$A319,'All States'!$D$4:$D$627,$B319),0)</f>
        <v>-11.77470855</v>
      </c>
      <c r="AA319">
        <f>IFERROR(SUMIFS('All States'!$S$4:$S$627,'All States'!$C$4:$C$627,$A319,'All States'!$D$4:$D$627,$B319),0)</f>
        <v>7.5</v>
      </c>
      <c r="AB319">
        <f>IFERROR(SUMIFS('All States'!$T$4:$T$627,'All States'!$C$4:$C$627,$A319,'All States'!$D$4:$D$627,$B319),0)</f>
        <v>3</v>
      </c>
      <c r="AC319">
        <f>IFERROR(SUMIFS('All States'!$U$4:$U$627,'All States'!$C$4:$C$627,$A319,'All States'!$D$4:$D$627,$B319),0)</f>
        <v>0.22529144999999998</v>
      </c>
      <c r="AD319">
        <f>IFERROR(SUMIFS('All States'!$V$4:$V$627,'All States'!$C$4:$C$627,$A319,'All States'!$D$4:$D$627,$B319),0)</f>
        <v>29</v>
      </c>
      <c r="AE319">
        <f>IFERROR(SUMIFS('All States'!$W$4:$W$627,'All States'!$C$4:$C$627,$A319,'All States'!$D$4:$D$627,$B319),0)</f>
        <v>9</v>
      </c>
      <c r="AF319">
        <f>IFERROR(SUMIFS('All States'!$X$4:$X$627,'All States'!$C$4:$C$627,$A319,'All States'!$D$4:$D$627,$B319),0)</f>
        <v>1.1265000000000001</v>
      </c>
      <c r="AG319">
        <f>IFERROR(SUMIFS('All States'!$Y$4:$Y$627,'All States'!$C$4:$C$627,$A319,'All States'!$D$4:$D$627,$B319),0)</f>
        <v>89</v>
      </c>
    </row>
    <row r="320" spans="1:33" ht="41.25" customHeight="1" x14ac:dyDescent="0.2">
      <c r="A320" t="s">
        <v>152</v>
      </c>
      <c r="B320" t="s">
        <v>1924</v>
      </c>
      <c r="C320" t="s">
        <v>1573</v>
      </c>
      <c r="D320" s="1" t="s">
        <v>1574</v>
      </c>
      <c r="E320">
        <v>6</v>
      </c>
      <c r="F320">
        <f t="shared" si="0"/>
        <v>0</v>
      </c>
      <c r="G320">
        <f t="shared" si="1"/>
        <v>214388.83333333334</v>
      </c>
      <c r="H320">
        <f t="shared" si="2"/>
        <v>4.833333333333333</v>
      </c>
      <c r="I320">
        <f t="shared" si="3"/>
        <v>58.5</v>
      </c>
      <c r="Q320">
        <f>IFERROR(SUMIFS('All States'!$E$4:$E$627,'All States'!$C$4:$C$627,$A320,'All States'!$D$4:$D$627,$B320),0)</f>
        <v>0</v>
      </c>
      <c r="R320">
        <f>IFERROR(SUMIFS('All States'!$F$4:$F$627,'All States'!$C$4:$C$627,$A320,'All States'!$D$4:$D$627,$B320),0)</f>
        <v>0</v>
      </c>
      <c r="S320">
        <f>IFERROR(SUMIFS('All States'!$N$4:$N$627,'All States'!$C$4:$C$627,$A320,'All States'!$D$4:$D$627,$B320),0)</f>
        <v>507.6</v>
      </c>
      <c r="T320">
        <f>IFERROR(SUMIFS('All States'!$M$4:$M$627,'All States'!$C$4:$C$627,$A320,'All States'!$D$4:$D$627,$B320),0)</f>
        <v>507.6</v>
      </c>
      <c r="U320">
        <f>IFERROR(SUMIFS('All States'!$O$4:$O$627,'All States'!$C$4:$C$627,$A320,'All States'!$D$4:$D$627,$B320),0)</f>
        <v>0.45</v>
      </c>
      <c r="V320">
        <f>IFERROR(SUMIFS('All States'!$P$4:$P$627,'All States'!$C$4:$C$627,$A320,'All States'!$D$4:$D$627,$B320),0)</f>
        <v>388.5</v>
      </c>
      <c r="W320">
        <f>IFERROR(SUMIFS('All States'!$Q$4:$Q$627,'All States'!$C$4:$C$627,$A320,'All States'!$D$4:$D$627,$B320),0)</f>
        <v>118.65</v>
      </c>
      <c r="X320">
        <f>IFERROR(SUMIFS('All States'!$H$4:$H$627,'All States'!$C$4:$C$627,$A320,'All States'!$D$4:$D$627,$B320),0)</f>
        <v>0</v>
      </c>
      <c r="Y320">
        <f>IFERROR(SUMIFS('All States'!$I$4:$I$627,'All States'!$C$4:$C$627,$A320,'All States'!$D$4:$D$627,$B320),0)</f>
        <v>0</v>
      </c>
      <c r="Z320">
        <f>IFERROR(SUMIFS('All States'!$R$4:$R$627,'All States'!$C$4:$C$627,$A320,'All States'!$D$4:$D$627,$B320),0)</f>
        <v>0.375</v>
      </c>
      <c r="AA320">
        <f>IFERROR(SUMIFS('All States'!$S$4:$S$627,'All States'!$C$4:$C$627,$A320,'All States'!$D$4:$D$627,$B320),0)</f>
        <v>12.5</v>
      </c>
      <c r="AB320">
        <f>IFERROR(SUMIFS('All States'!$T$4:$T$627,'All States'!$C$4:$C$627,$A320,'All States'!$D$4:$D$627,$B320),0)</f>
        <v>5</v>
      </c>
      <c r="AC320">
        <f>IFERROR(SUMIFS('All States'!$U$4:$U$627,'All States'!$C$4:$C$627,$A320,'All States'!$D$4:$D$627,$B320),0)</f>
        <v>0.375</v>
      </c>
      <c r="AD320">
        <f>IFERROR(SUMIFS('All States'!$V$4:$V$627,'All States'!$C$4:$C$627,$A320,'All States'!$D$4:$D$627,$B320),0)</f>
        <v>0</v>
      </c>
      <c r="AE320">
        <f>IFERROR(SUMIFS('All States'!$W$4:$W$627,'All States'!$C$4:$C$627,$A320,'All States'!$D$4:$D$627,$B320),0)</f>
        <v>15</v>
      </c>
      <c r="AF320">
        <f>IFERROR(SUMIFS('All States'!$X$4:$X$627,'All States'!$C$4:$C$627,$A320,'All States'!$D$4:$D$627,$B320),0)</f>
        <v>1.875</v>
      </c>
      <c r="AG320">
        <f>IFERROR(SUMIFS('All States'!$Y$4:$Y$627,'All States'!$C$4:$C$627,$A320,'All States'!$D$4:$D$627,$B320),0)</f>
        <v>0</v>
      </c>
    </row>
    <row r="321" spans="1:33" ht="27.75" customHeight="1" x14ac:dyDescent="0.2">
      <c r="A321" t="s">
        <v>152</v>
      </c>
      <c r="B321" t="s">
        <v>1925</v>
      </c>
      <c r="C321" t="s">
        <v>994</v>
      </c>
      <c r="D321" s="1" t="s">
        <v>995</v>
      </c>
      <c r="E321">
        <v>4</v>
      </c>
      <c r="F321">
        <f t="shared" si="0"/>
        <v>204.5</v>
      </c>
      <c r="G321">
        <f t="shared" si="1"/>
        <v>1432.75</v>
      </c>
      <c r="H321">
        <f t="shared" si="2"/>
        <v>2.25</v>
      </c>
      <c r="I321">
        <f t="shared" si="3"/>
        <v>1.25</v>
      </c>
      <c r="Q321">
        <f>IFERROR(SUMIFS('All States'!$E$4:$E$627,'All States'!$C$4:$C$627,$A321,'All States'!$D$4:$D$627,$B321),0)</f>
        <v>0</v>
      </c>
      <c r="R321">
        <f>IFERROR(SUMIFS('All States'!$F$4:$F$627,'All States'!$C$4:$C$627,$A321,'All States'!$D$4:$D$627,$B321),0)</f>
        <v>0</v>
      </c>
      <c r="S321">
        <f>IFERROR(SUMIFS('All States'!$N$4:$N$627,'All States'!$C$4:$C$627,$A321,'All States'!$D$4:$D$627,$B321),0)</f>
        <v>381.88499999999999</v>
      </c>
      <c r="T321">
        <f>IFERROR(SUMIFS('All States'!$M$4:$M$627,'All States'!$C$4:$C$627,$A321,'All States'!$D$4:$D$627,$B321),0)</f>
        <v>381.88499999999999</v>
      </c>
      <c r="U321">
        <f>IFERROR(SUMIFS('All States'!$O$4:$O$627,'All States'!$C$4:$C$627,$A321,'All States'!$D$4:$D$627,$B321),0)</f>
        <v>0</v>
      </c>
      <c r="V321">
        <f>IFERROR(SUMIFS('All States'!$P$4:$P$627,'All States'!$C$4:$C$627,$A321,'All States'!$D$4:$D$627,$B321),0)</f>
        <v>326.76</v>
      </c>
      <c r="W321">
        <f>IFERROR(SUMIFS('All States'!$Q$4:$Q$627,'All States'!$C$4:$C$627,$A321,'All States'!$D$4:$D$627,$B321),0)</f>
        <v>55.125</v>
      </c>
      <c r="X321">
        <f>IFERROR(SUMIFS('All States'!$H$4:$H$627,'All States'!$C$4:$C$627,$A321,'All States'!$D$4:$D$627,$B321),0)</f>
        <v>0</v>
      </c>
      <c r="Y321">
        <f>IFERROR(SUMIFS('All States'!$I$4:$I$627,'All States'!$C$4:$C$627,$A321,'All States'!$D$4:$D$627,$B321),0)</f>
        <v>0</v>
      </c>
      <c r="Z321">
        <f>IFERROR(SUMIFS('All States'!$R$4:$R$627,'All States'!$C$4:$C$627,$A321,'All States'!$D$4:$D$627,$B321),0)</f>
        <v>0.15206025000000001</v>
      </c>
      <c r="AA321">
        <f>IFERROR(SUMIFS('All States'!$S$4:$S$627,'All States'!$C$4:$C$627,$A321,'All States'!$D$4:$D$627,$B321),0)</f>
        <v>5</v>
      </c>
      <c r="AB321">
        <f>IFERROR(SUMIFS('All States'!$T$4:$T$627,'All States'!$C$4:$C$627,$A321,'All States'!$D$4:$D$627,$B321),0)</f>
        <v>2</v>
      </c>
      <c r="AC321">
        <f>IFERROR(SUMIFS('All States'!$U$4:$U$627,'All States'!$C$4:$C$627,$A321,'All States'!$D$4:$D$627,$B321),0)</f>
        <v>0.15206025000000001</v>
      </c>
      <c r="AD321">
        <f>IFERROR(SUMIFS('All States'!$V$4:$V$627,'All States'!$C$4:$C$627,$A321,'All States'!$D$4:$D$627,$B321),0)</f>
        <v>205</v>
      </c>
      <c r="AE321">
        <f>IFERROR(SUMIFS('All States'!$W$4:$W$627,'All States'!$C$4:$C$627,$A321,'All States'!$D$4:$D$627,$B321),0)</f>
        <v>6</v>
      </c>
      <c r="AF321">
        <f>IFERROR(SUMIFS('All States'!$X$4:$X$627,'All States'!$C$4:$C$627,$A321,'All States'!$D$4:$D$627,$B321),0)</f>
        <v>0.76049999999999995</v>
      </c>
      <c r="AG321">
        <f>IFERROR(SUMIFS('All States'!$Y$4:$Y$627,'All States'!$C$4:$C$627,$A321,'All States'!$D$4:$D$627,$B321),0)</f>
        <v>626</v>
      </c>
    </row>
    <row r="322" spans="1:33" ht="41.25" customHeight="1" x14ac:dyDescent="0.2">
      <c r="A322" t="s">
        <v>152</v>
      </c>
      <c r="B322" t="s">
        <v>1926</v>
      </c>
      <c r="C322" t="s">
        <v>1573</v>
      </c>
      <c r="D322" s="1" t="s">
        <v>1574</v>
      </c>
      <c r="E322">
        <v>6</v>
      </c>
      <c r="F322">
        <f t="shared" si="0"/>
        <v>0</v>
      </c>
      <c r="G322">
        <f t="shared" si="1"/>
        <v>214388.83333333334</v>
      </c>
      <c r="H322">
        <f t="shared" si="2"/>
        <v>4.833333333333333</v>
      </c>
      <c r="I322">
        <f t="shared" si="3"/>
        <v>58.5</v>
      </c>
      <c r="Q322">
        <f>IFERROR(SUMIFS('All States'!$E$4:$E$627,'All States'!$C$4:$C$627,$A322,'All States'!$D$4:$D$627,$B322),0)</f>
        <v>0</v>
      </c>
      <c r="R322">
        <f>IFERROR(SUMIFS('All States'!$F$4:$F$627,'All States'!$C$4:$C$627,$A322,'All States'!$D$4:$D$627,$B322),0)</f>
        <v>0</v>
      </c>
      <c r="S322">
        <f>IFERROR(SUMIFS('All States'!$N$4:$N$627,'All States'!$C$4:$C$627,$A322,'All States'!$D$4:$D$627,$B322),0)</f>
        <v>43.92</v>
      </c>
      <c r="T322">
        <f>IFERROR(SUMIFS('All States'!$M$4:$M$627,'All States'!$C$4:$C$627,$A322,'All States'!$D$4:$D$627,$B322),0)</f>
        <v>43.92</v>
      </c>
      <c r="U322">
        <f>IFERROR(SUMIFS('All States'!$O$4:$O$627,'All States'!$C$4:$C$627,$A322,'All States'!$D$4:$D$627,$B322),0)</f>
        <v>0.45</v>
      </c>
      <c r="V322">
        <f>IFERROR(SUMIFS('All States'!$P$4:$P$627,'All States'!$C$4:$C$627,$A322,'All States'!$D$4:$D$627,$B322),0)</f>
        <v>38.22</v>
      </c>
      <c r="W322">
        <f>IFERROR(SUMIFS('All States'!$Q$4:$Q$627,'All States'!$C$4:$C$627,$A322,'All States'!$D$4:$D$627,$B322),0)</f>
        <v>5.25</v>
      </c>
      <c r="X322">
        <f>IFERROR(SUMIFS('All States'!$H$4:$H$627,'All States'!$C$4:$C$627,$A322,'All States'!$D$4:$D$627,$B322),0)</f>
        <v>0</v>
      </c>
      <c r="Y322">
        <f>IFERROR(SUMIFS('All States'!$I$4:$I$627,'All States'!$C$4:$C$627,$A322,'All States'!$D$4:$D$627,$B322),0)</f>
        <v>0</v>
      </c>
      <c r="Z322">
        <f>IFERROR(SUMIFS('All States'!$R$4:$R$627,'All States'!$C$4:$C$627,$A322,'All States'!$D$4:$D$627,$B322),0)</f>
        <v>0.375</v>
      </c>
      <c r="AA322">
        <f>IFERROR(SUMIFS('All States'!$S$4:$S$627,'All States'!$C$4:$C$627,$A322,'All States'!$D$4:$D$627,$B322),0)</f>
        <v>12.5</v>
      </c>
      <c r="AB322">
        <f>IFERROR(SUMIFS('All States'!$T$4:$T$627,'All States'!$C$4:$C$627,$A322,'All States'!$D$4:$D$627,$B322),0)</f>
        <v>5</v>
      </c>
      <c r="AC322">
        <f>IFERROR(SUMIFS('All States'!$U$4:$U$627,'All States'!$C$4:$C$627,$A322,'All States'!$D$4:$D$627,$B322),0)</f>
        <v>0.375</v>
      </c>
      <c r="AD322">
        <f>IFERROR(SUMIFS('All States'!$V$4:$V$627,'All States'!$C$4:$C$627,$A322,'All States'!$D$4:$D$627,$B322),0)</f>
        <v>0</v>
      </c>
      <c r="AE322">
        <f>IFERROR(SUMIFS('All States'!$W$4:$W$627,'All States'!$C$4:$C$627,$A322,'All States'!$D$4:$D$627,$B322),0)</f>
        <v>15</v>
      </c>
      <c r="AF322">
        <f>IFERROR(SUMIFS('All States'!$X$4:$X$627,'All States'!$C$4:$C$627,$A322,'All States'!$D$4:$D$627,$B322),0)</f>
        <v>1.875</v>
      </c>
      <c r="AG322">
        <f>IFERROR(SUMIFS('All States'!$Y$4:$Y$627,'All States'!$C$4:$C$627,$A322,'All States'!$D$4:$D$627,$B322),0)</f>
        <v>0</v>
      </c>
    </row>
    <row r="323" spans="1:33" ht="41.25" customHeight="1" x14ac:dyDescent="0.2">
      <c r="A323" t="s">
        <v>152</v>
      </c>
      <c r="B323" t="s">
        <v>1927</v>
      </c>
      <c r="C323" t="s">
        <v>1001</v>
      </c>
      <c r="D323" s="1" t="s">
        <v>1002</v>
      </c>
      <c r="E323">
        <v>3</v>
      </c>
      <c r="F323">
        <f t="shared" si="0"/>
        <v>1539.3333333333333</v>
      </c>
      <c r="G323">
        <f t="shared" si="1"/>
        <v>33333</v>
      </c>
      <c r="H323">
        <f t="shared" si="2"/>
        <v>3.6666666666666665</v>
      </c>
      <c r="I323">
        <f t="shared" si="3"/>
        <v>4</v>
      </c>
      <c r="Q323">
        <f>IFERROR(SUMIFS('All States'!$E$4:$E$627,'All States'!$C$4:$C$627,$A323,'All States'!$D$4:$D$627,$B323),0)</f>
        <v>0</v>
      </c>
      <c r="R323">
        <f>IFERROR(SUMIFS('All States'!$F$4:$F$627,'All States'!$C$4:$C$627,$A323,'All States'!$D$4:$D$627,$B323),0)</f>
        <v>0</v>
      </c>
      <c r="S323">
        <f>IFERROR(SUMIFS('All States'!$N$4:$N$627,'All States'!$C$4:$C$627,$A323,'All States'!$D$4:$D$627,$B323),0)</f>
        <v>303.13499999999999</v>
      </c>
      <c r="T323">
        <f>IFERROR(SUMIFS('All States'!$M$4:$M$627,'All States'!$C$4:$C$627,$A323,'All States'!$D$4:$D$627,$B323),0)</f>
        <v>281.23500000000001</v>
      </c>
      <c r="U323">
        <f>IFERROR(SUMIFS('All States'!$O$4:$O$627,'All States'!$C$4:$C$627,$A323,'All States'!$D$4:$D$627,$B323),0)</f>
        <v>0</v>
      </c>
      <c r="V323">
        <f>IFERROR(SUMIFS('All States'!$P$4:$P$627,'All States'!$C$4:$C$627,$A323,'All States'!$D$4:$D$627,$B323),0)</f>
        <v>188.16</v>
      </c>
      <c r="W323">
        <f>IFERROR(SUMIFS('All States'!$Q$4:$Q$627,'All States'!$C$4:$C$627,$A323,'All States'!$D$4:$D$627,$B323),0)</f>
        <v>114.97499999999999</v>
      </c>
      <c r="X323">
        <f>IFERROR(SUMIFS('All States'!$H$4:$H$627,'All States'!$C$4:$C$627,$A323,'All States'!$D$4:$D$627,$B323),0)</f>
        <v>0</v>
      </c>
      <c r="Y323">
        <f>IFERROR(SUMIFS('All States'!$I$4:$I$627,'All States'!$C$4:$C$627,$A323,'All States'!$D$4:$D$627,$B323),0)</f>
        <v>0</v>
      </c>
      <c r="Z323">
        <f>IFERROR(SUMIFS('All States'!$R$4:$R$627,'All States'!$C$4:$C$627,$A323,'All States'!$D$4:$D$627,$B323),0)</f>
        <v>0.31546694999999997</v>
      </c>
      <c r="AA323">
        <f>IFERROR(SUMIFS('All States'!$S$4:$S$627,'All States'!$C$4:$C$627,$A323,'All States'!$D$4:$D$627,$B323),0)</f>
        <v>10</v>
      </c>
      <c r="AB323">
        <f>IFERROR(SUMIFS('All States'!$T$4:$T$627,'All States'!$C$4:$C$627,$A323,'All States'!$D$4:$D$627,$B323),0)</f>
        <v>4</v>
      </c>
      <c r="AC323">
        <f>IFERROR(SUMIFS('All States'!$U$4:$U$627,'All States'!$C$4:$C$627,$A323,'All States'!$D$4:$D$627,$B323),0)</f>
        <v>0.31546694999999997</v>
      </c>
      <c r="AD323">
        <f>IFERROR(SUMIFS('All States'!$V$4:$V$627,'All States'!$C$4:$C$627,$A323,'All States'!$D$4:$D$627,$B323),0)</f>
        <v>1539</v>
      </c>
      <c r="AE323">
        <f>IFERROR(SUMIFS('All States'!$W$4:$W$627,'All States'!$C$4:$C$627,$A323,'All States'!$D$4:$D$627,$B323),0)</f>
        <v>12</v>
      </c>
      <c r="AF323">
        <f>IFERROR(SUMIFS('All States'!$X$4:$X$627,'All States'!$C$4:$C$627,$A323,'All States'!$D$4:$D$627,$B323),0)</f>
        <v>1.5787</v>
      </c>
      <c r="AG323">
        <f>IFERROR(SUMIFS('All States'!$Y$4:$Y$627,'All States'!$C$4:$C$627,$A323,'All States'!$D$4:$D$627,$B323),0)</f>
        <v>4697</v>
      </c>
    </row>
    <row r="324" spans="1:33" ht="41.25" customHeight="1" x14ac:dyDescent="0.2">
      <c r="A324" t="s">
        <v>152</v>
      </c>
      <c r="B324" t="s">
        <v>1928</v>
      </c>
      <c r="C324" t="s">
        <v>1576</v>
      </c>
      <c r="D324" s="1" t="s">
        <v>1577</v>
      </c>
      <c r="E324">
        <v>5</v>
      </c>
      <c r="F324">
        <f t="shared" si="0"/>
        <v>29.2</v>
      </c>
      <c r="G324">
        <f t="shared" si="1"/>
        <v>259999.2</v>
      </c>
      <c r="H324">
        <f t="shared" si="2"/>
        <v>2.8</v>
      </c>
      <c r="I324">
        <f t="shared" si="3"/>
        <v>54</v>
      </c>
      <c r="Q324">
        <f>IFERROR(SUMIFS('All States'!$E$4:$E$627,'All States'!$C$4:$C$627,$A324,'All States'!$D$4:$D$627,$B324),0)</f>
        <v>0</v>
      </c>
      <c r="R324">
        <f>IFERROR(SUMIFS('All States'!$F$4:$F$627,'All States'!$C$4:$C$627,$A324,'All States'!$D$4:$D$627,$B324),0)</f>
        <v>0</v>
      </c>
      <c r="S324">
        <f>IFERROR(SUMIFS('All States'!$N$4:$N$627,'All States'!$C$4:$C$627,$A324,'All States'!$D$4:$D$627,$B324),0)</f>
        <v>0</v>
      </c>
      <c r="T324">
        <f>IFERROR(SUMIFS('All States'!$M$4:$M$627,'All States'!$C$4:$C$627,$A324,'All States'!$D$4:$D$627,$B324),0)</f>
        <v>0</v>
      </c>
      <c r="U324">
        <f>IFERROR(SUMIFS('All States'!$O$4:$O$627,'All States'!$C$4:$C$627,$A324,'All States'!$D$4:$D$627,$B324),0)</f>
        <v>0</v>
      </c>
      <c r="V324">
        <f>IFERROR(SUMIFS('All States'!$P$4:$P$627,'All States'!$C$4:$C$627,$A324,'All States'!$D$4:$D$627,$B324),0)</f>
        <v>0</v>
      </c>
      <c r="W324">
        <f>IFERROR(SUMIFS('All States'!$Q$4:$Q$627,'All States'!$C$4:$C$627,$A324,'All States'!$D$4:$D$627,$B324),0)</f>
        <v>0</v>
      </c>
      <c r="X324">
        <f>IFERROR(SUMIFS('All States'!$H$4:$H$627,'All States'!$C$4:$C$627,$A324,'All States'!$D$4:$D$627,$B324),0)</f>
        <v>0</v>
      </c>
      <c r="Y324">
        <f>IFERROR(SUMIFS('All States'!$I$4:$I$627,'All States'!$C$4:$C$627,$A324,'All States'!$D$4:$D$627,$B324),0)</f>
        <v>0</v>
      </c>
      <c r="Z324">
        <f>IFERROR(SUMIFS('All States'!$R$4:$R$627,'All States'!$C$4:$C$627,$A324,'All States'!$D$4:$D$627,$B324),0)</f>
        <v>0</v>
      </c>
      <c r="AA324">
        <f>IFERROR(SUMIFS('All States'!$S$4:$S$627,'All States'!$C$4:$C$627,$A324,'All States'!$D$4:$D$627,$B324),0)</f>
        <v>0</v>
      </c>
      <c r="AB324">
        <f>IFERROR(SUMIFS('All States'!$T$4:$T$627,'All States'!$C$4:$C$627,$A324,'All States'!$D$4:$D$627,$B324),0)</f>
        <v>0</v>
      </c>
      <c r="AC324">
        <f>IFERROR(SUMIFS('All States'!$U$4:$U$627,'All States'!$C$4:$C$627,$A324,'All States'!$D$4:$D$627,$B324),0)</f>
        <v>0</v>
      </c>
      <c r="AD324">
        <f>IFERROR(SUMIFS('All States'!$V$4:$V$627,'All States'!$C$4:$C$627,$A324,'All States'!$D$4:$D$627,$B324),0)</f>
        <v>0</v>
      </c>
      <c r="AE324">
        <f>IFERROR(SUMIFS('All States'!$W$4:$W$627,'All States'!$C$4:$C$627,$A324,'All States'!$D$4:$D$627,$B324),0)</f>
        <v>0</v>
      </c>
      <c r="AF324">
        <f>IFERROR(SUMIFS('All States'!$X$4:$X$627,'All States'!$C$4:$C$627,$A324,'All States'!$D$4:$D$627,$B324),0)</f>
        <v>0</v>
      </c>
      <c r="AG324">
        <f>IFERROR(SUMIFS('All States'!$Y$4:$Y$627,'All States'!$C$4:$C$627,$A324,'All States'!$D$4:$D$627,$B324),0)</f>
        <v>0</v>
      </c>
    </row>
    <row r="325" spans="1:33" ht="41.25" customHeight="1" x14ac:dyDescent="0.2">
      <c r="A325" t="s">
        <v>152</v>
      </c>
      <c r="B325" t="s">
        <v>1929</v>
      </c>
      <c r="C325" t="s">
        <v>1573</v>
      </c>
      <c r="D325" s="1" t="s">
        <v>1574</v>
      </c>
      <c r="E325">
        <v>6</v>
      </c>
      <c r="F325">
        <f t="shared" si="0"/>
        <v>0</v>
      </c>
      <c r="G325">
        <f t="shared" si="1"/>
        <v>214388.83333333334</v>
      </c>
      <c r="H325">
        <f t="shared" si="2"/>
        <v>4.833333333333333</v>
      </c>
      <c r="I325">
        <f t="shared" si="3"/>
        <v>58.5</v>
      </c>
      <c r="Q325">
        <f>IFERROR(SUMIFS('All States'!$E$4:$E$627,'All States'!$C$4:$C$627,$A325,'All States'!$D$4:$D$627,$B325),0)</f>
        <v>1</v>
      </c>
      <c r="R325">
        <f>IFERROR(SUMIFS('All States'!$F$4:$F$627,'All States'!$C$4:$C$627,$A325,'All States'!$D$4:$D$627,$B325),0)</f>
        <v>12</v>
      </c>
      <c r="S325">
        <f>IFERROR(SUMIFS('All States'!$N$4:$N$627,'All States'!$C$4:$C$627,$A325,'All States'!$D$4:$D$627,$B325),0)</f>
        <v>146.47500000000002</v>
      </c>
      <c r="T325">
        <f>IFERROR(SUMIFS('All States'!$M$4:$M$627,'All States'!$C$4:$C$627,$A325,'All States'!$D$4:$D$627,$B325),0)</f>
        <v>146.47500000000002</v>
      </c>
      <c r="U325">
        <f>IFERROR(SUMIFS('All States'!$O$4:$O$627,'All States'!$C$4:$C$627,$A325,'All States'!$D$4:$D$627,$B325),0)</f>
        <v>0</v>
      </c>
      <c r="V325">
        <f>IFERROR(SUMIFS('All States'!$P$4:$P$627,'All States'!$C$4:$C$627,$A325,'All States'!$D$4:$D$627,$B325),0)</f>
        <v>142.80000000000001</v>
      </c>
      <c r="W325">
        <f>IFERROR(SUMIFS('All States'!$Q$4:$Q$627,'All States'!$C$4:$C$627,$A325,'All States'!$D$4:$D$627,$B325),0)</f>
        <v>3.6749999999999998</v>
      </c>
      <c r="X325">
        <f>IFERROR(SUMIFS('All States'!$H$4:$H$627,'All States'!$C$4:$C$627,$A325,'All States'!$D$4:$D$627,$B325),0)</f>
        <v>0</v>
      </c>
      <c r="Y325">
        <f>IFERROR(SUMIFS('All States'!$I$4:$I$627,'All States'!$C$4:$C$627,$A325,'All States'!$D$4:$D$627,$B325),0)</f>
        <v>1</v>
      </c>
      <c r="Z325">
        <f>IFERROR(SUMIFS('All States'!$R$4:$R$627,'All States'!$C$4:$C$627,$A325,'All States'!$D$4:$D$627,$B325),0)</f>
        <v>-11.625</v>
      </c>
      <c r="AA325">
        <f>IFERROR(SUMIFS('All States'!$S$4:$S$627,'All States'!$C$4:$C$627,$A325,'All States'!$D$4:$D$627,$B325),0)</f>
        <v>12.5</v>
      </c>
      <c r="AB325">
        <f>IFERROR(SUMIFS('All States'!$T$4:$T$627,'All States'!$C$4:$C$627,$A325,'All States'!$D$4:$D$627,$B325),0)</f>
        <v>5</v>
      </c>
      <c r="AC325">
        <f>IFERROR(SUMIFS('All States'!$U$4:$U$627,'All States'!$C$4:$C$627,$A325,'All States'!$D$4:$D$627,$B325),0)</f>
        <v>0.375</v>
      </c>
      <c r="AD325">
        <f>IFERROR(SUMIFS('All States'!$V$4:$V$627,'All States'!$C$4:$C$627,$A325,'All States'!$D$4:$D$627,$B325),0)</f>
        <v>0</v>
      </c>
      <c r="AE325">
        <f>IFERROR(SUMIFS('All States'!$W$4:$W$627,'All States'!$C$4:$C$627,$A325,'All States'!$D$4:$D$627,$B325),0)</f>
        <v>15</v>
      </c>
      <c r="AF325">
        <f>IFERROR(SUMIFS('All States'!$X$4:$X$627,'All States'!$C$4:$C$627,$A325,'All States'!$D$4:$D$627,$B325),0)</f>
        <v>1.875</v>
      </c>
      <c r="AG325">
        <f>IFERROR(SUMIFS('All States'!$Y$4:$Y$627,'All States'!$C$4:$C$627,$A325,'All States'!$D$4:$D$627,$B325),0)</f>
        <v>0</v>
      </c>
    </row>
    <row r="326" spans="1:33" ht="27.75" customHeight="1" x14ac:dyDescent="0.2">
      <c r="A326" t="s">
        <v>152</v>
      </c>
      <c r="B326" t="s">
        <v>1930</v>
      </c>
      <c r="C326" t="s">
        <v>1004</v>
      </c>
      <c r="D326" s="1" t="s">
        <v>1005</v>
      </c>
      <c r="E326">
        <v>3</v>
      </c>
      <c r="F326">
        <f t="shared" si="0"/>
        <v>988.33333333333337</v>
      </c>
      <c r="G326">
        <f t="shared" si="1"/>
        <v>103590</v>
      </c>
      <c r="H326">
        <f t="shared" si="2"/>
        <v>7</v>
      </c>
      <c r="I326">
        <f t="shared" si="3"/>
        <v>18</v>
      </c>
      <c r="Q326">
        <f>IFERROR(SUMIFS('All States'!$E$4:$E$627,'All States'!$C$4:$C$627,$A326,'All States'!$D$4:$D$627,$B326),0)</f>
        <v>1</v>
      </c>
      <c r="R326">
        <f>IFERROR(SUMIFS('All States'!$F$4:$F$627,'All States'!$C$4:$C$627,$A326,'All States'!$D$4:$D$627,$B326),0)</f>
        <v>24</v>
      </c>
      <c r="S326">
        <f>IFERROR(SUMIFS('All States'!$N$4:$N$627,'All States'!$C$4:$C$627,$A326,'All States'!$D$4:$D$627,$B326),0)</f>
        <v>328.23</v>
      </c>
      <c r="T326">
        <f>IFERROR(SUMIFS('All States'!$M$4:$M$627,'All States'!$C$4:$C$627,$A326,'All States'!$D$4:$D$627,$B326),0)</f>
        <v>328.23</v>
      </c>
      <c r="U326">
        <f>IFERROR(SUMIFS('All States'!$O$4:$O$627,'All States'!$C$4:$C$627,$A326,'All States'!$D$4:$D$627,$B326),0)</f>
        <v>0</v>
      </c>
      <c r="V326">
        <f>IFERROR(SUMIFS('All States'!$P$4:$P$627,'All States'!$C$4:$C$627,$A326,'All States'!$D$4:$D$627,$B326),0)</f>
        <v>322.98</v>
      </c>
      <c r="W326">
        <f>IFERROR(SUMIFS('All States'!$Q$4:$Q$627,'All States'!$C$4:$C$627,$A326,'All States'!$D$4:$D$627,$B326),0)</f>
        <v>5.25</v>
      </c>
      <c r="X326">
        <f>IFERROR(SUMIFS('All States'!$H$4:$H$627,'All States'!$C$4:$C$627,$A326,'All States'!$D$4:$D$627,$B326),0)</f>
        <v>0</v>
      </c>
      <c r="Y326">
        <f>IFERROR(SUMIFS('All States'!$I$4:$I$627,'All States'!$C$4:$C$627,$A326,'All States'!$D$4:$D$627,$B326),0)</f>
        <v>1</v>
      </c>
      <c r="Z326">
        <f>IFERROR(SUMIFS('All States'!$R$4:$R$627,'All States'!$C$4:$C$627,$A326,'All States'!$D$4:$D$627,$B326),0)</f>
        <v>-23.465070600000001</v>
      </c>
      <c r="AA326">
        <f>IFERROR(SUMIFS('All States'!$S$4:$S$627,'All States'!$C$4:$C$627,$A326,'All States'!$D$4:$D$627,$B326),0)</f>
        <v>17.5</v>
      </c>
      <c r="AB326">
        <f>IFERROR(SUMIFS('All States'!$T$4:$T$627,'All States'!$C$4:$C$627,$A326,'All States'!$D$4:$D$627,$B326),0)</f>
        <v>7</v>
      </c>
      <c r="AC326">
        <f>IFERROR(SUMIFS('All States'!$U$4:$U$627,'All States'!$C$4:$C$627,$A326,'All States'!$D$4:$D$627,$B326),0)</f>
        <v>0.5349294</v>
      </c>
      <c r="AD326">
        <f>IFERROR(SUMIFS('All States'!$V$4:$V$627,'All States'!$C$4:$C$627,$A326,'All States'!$D$4:$D$627,$B326),0)</f>
        <v>988</v>
      </c>
      <c r="AE326">
        <f>IFERROR(SUMIFS('All States'!$W$4:$W$627,'All States'!$C$4:$C$627,$A326,'All States'!$D$4:$D$627,$B326),0)</f>
        <v>21</v>
      </c>
      <c r="AF326">
        <f>IFERROR(SUMIFS('All States'!$X$4:$X$627,'All States'!$C$4:$C$627,$A326,'All States'!$D$4:$D$627,$B326),0)</f>
        <v>2.6755</v>
      </c>
      <c r="AG326">
        <f>IFERROR(SUMIFS('All States'!$Y$4:$Y$627,'All States'!$C$4:$C$627,$A326,'All States'!$D$4:$D$627,$B326),0)</f>
        <v>3015</v>
      </c>
    </row>
    <row r="327" spans="1:33" ht="27.75" customHeight="1" x14ac:dyDescent="0.2">
      <c r="A327" t="s">
        <v>152</v>
      </c>
      <c r="B327" t="s">
        <v>1931</v>
      </c>
      <c r="C327" t="s">
        <v>1010</v>
      </c>
      <c r="D327" s="1" t="s">
        <v>1011</v>
      </c>
      <c r="E327">
        <v>3</v>
      </c>
      <c r="F327">
        <f t="shared" si="0"/>
        <v>2205.3333333333335</v>
      </c>
      <c r="G327">
        <f t="shared" si="1"/>
        <v>138333.33333333334</v>
      </c>
      <c r="H327">
        <f t="shared" si="2"/>
        <v>9.6666666666666661</v>
      </c>
      <c r="I327">
        <f t="shared" si="3"/>
        <v>36.666666666666664</v>
      </c>
      <c r="Q327">
        <f>IFERROR(SUMIFS('All States'!$E$4:$E$627,'All States'!$C$4:$C$627,$A327,'All States'!$D$4:$D$627,$B327),0)</f>
        <v>3</v>
      </c>
      <c r="R327">
        <f>IFERROR(SUMIFS('All States'!$F$4:$F$627,'All States'!$C$4:$C$627,$A327,'All States'!$D$4:$D$627,$B327),0)</f>
        <v>76.400000000000006</v>
      </c>
      <c r="S327">
        <f>IFERROR(SUMIFS('All States'!$N$4:$N$627,'All States'!$C$4:$C$627,$A327,'All States'!$D$4:$D$627,$B327),0)</f>
        <v>19.844999999999999</v>
      </c>
      <c r="T327">
        <f>IFERROR(SUMIFS('All States'!$M$4:$M$627,'All States'!$C$4:$C$627,$A327,'All States'!$D$4:$D$627,$B327),0)</f>
        <v>19.844999999999999</v>
      </c>
      <c r="U327">
        <f>IFERROR(SUMIFS('All States'!$O$4:$O$627,'All States'!$C$4:$C$627,$A327,'All States'!$D$4:$D$627,$B327),0)</f>
        <v>0</v>
      </c>
      <c r="V327">
        <f>IFERROR(SUMIFS('All States'!$P$4:$P$627,'All States'!$C$4:$C$627,$A327,'All States'!$D$4:$D$627,$B327),0)</f>
        <v>19.32</v>
      </c>
      <c r="W327">
        <f>IFERROR(SUMIFS('All States'!$Q$4:$Q$627,'All States'!$C$4:$C$627,$A327,'All States'!$D$4:$D$627,$B327),0)</f>
        <v>0.52500000000000002</v>
      </c>
      <c r="X327">
        <f>IFERROR(SUMIFS('All States'!$H$4:$H$627,'All States'!$C$4:$C$627,$A327,'All States'!$D$4:$D$627,$B327),0)</f>
        <v>0</v>
      </c>
      <c r="Y327">
        <f>IFERROR(SUMIFS('All States'!$I$4:$I$627,'All States'!$C$4:$C$627,$A327,'All States'!$D$4:$D$627,$B327),0)</f>
        <v>2</v>
      </c>
      <c r="Z327">
        <f>IFERROR(SUMIFS('All States'!$R$4:$R$627,'All States'!$C$4:$C$627,$A327,'All States'!$D$4:$D$627,$B327),0)</f>
        <v>-75.627839750000007</v>
      </c>
      <c r="AA327">
        <f>IFERROR(SUMIFS('All States'!$S$4:$S$627,'All States'!$C$4:$C$627,$A327,'All States'!$D$4:$D$627,$B327),0)</f>
        <v>25</v>
      </c>
      <c r="AB327">
        <f>IFERROR(SUMIFS('All States'!$T$4:$T$627,'All States'!$C$4:$C$627,$A327,'All States'!$D$4:$D$627,$B327),0)</f>
        <v>10</v>
      </c>
      <c r="AC327">
        <f>IFERROR(SUMIFS('All States'!$U$4:$U$627,'All States'!$C$4:$C$627,$A327,'All States'!$D$4:$D$627,$B327),0)</f>
        <v>0.77216024999999999</v>
      </c>
      <c r="AD327">
        <f>IFERROR(SUMIFS('All States'!$V$4:$V$627,'All States'!$C$4:$C$627,$A327,'All States'!$D$4:$D$627,$B327),0)</f>
        <v>2205</v>
      </c>
      <c r="AE327">
        <f>IFERROR(SUMIFS('All States'!$W$4:$W$627,'All States'!$C$4:$C$627,$A327,'All States'!$D$4:$D$627,$B327),0)</f>
        <v>31</v>
      </c>
      <c r="AF327">
        <f>IFERROR(SUMIFS('All States'!$X$4:$X$627,'All States'!$C$4:$C$627,$A327,'All States'!$D$4:$D$627,$B327),0)</f>
        <v>3.9876999999999998</v>
      </c>
      <c r="AG327">
        <f>IFERROR(SUMIFS('All States'!$Y$4:$Y$627,'All States'!$C$4:$C$627,$A327,'All States'!$D$4:$D$627,$B327),0)</f>
        <v>6729</v>
      </c>
    </row>
    <row r="328" spans="1:33" ht="41.25" customHeight="1" x14ac:dyDescent="0.2">
      <c r="A328" t="s">
        <v>152</v>
      </c>
      <c r="B328" t="s">
        <v>1932</v>
      </c>
      <c r="C328" t="s">
        <v>1576</v>
      </c>
      <c r="D328" s="1" t="s">
        <v>1577</v>
      </c>
      <c r="E328">
        <v>5</v>
      </c>
      <c r="F328">
        <f t="shared" si="0"/>
        <v>29.2</v>
      </c>
      <c r="G328">
        <f t="shared" si="1"/>
        <v>259999.2</v>
      </c>
      <c r="H328">
        <f t="shared" si="2"/>
        <v>2.8</v>
      </c>
      <c r="I328">
        <f t="shared" si="3"/>
        <v>54</v>
      </c>
      <c r="Q328">
        <f>IFERROR(SUMIFS('All States'!$E$4:$E$627,'All States'!$C$4:$C$627,$A328,'All States'!$D$4:$D$627,$B328),0)</f>
        <v>0</v>
      </c>
      <c r="R328">
        <f>IFERROR(SUMIFS('All States'!$F$4:$F$627,'All States'!$C$4:$C$627,$A328,'All States'!$D$4:$D$627,$B328),0)</f>
        <v>0</v>
      </c>
      <c r="S328">
        <f>IFERROR(SUMIFS('All States'!$N$4:$N$627,'All States'!$C$4:$C$627,$A328,'All States'!$D$4:$D$627,$B328),0)</f>
        <v>339.255</v>
      </c>
      <c r="T328">
        <f>IFERROR(SUMIFS('All States'!$M$4:$M$627,'All States'!$C$4:$C$627,$A328,'All States'!$D$4:$D$627,$B328),0)</f>
        <v>339.255</v>
      </c>
      <c r="U328">
        <f>IFERROR(SUMIFS('All States'!$O$4:$O$627,'All States'!$C$4:$C$627,$A328,'All States'!$D$4:$D$627,$B328),0)</f>
        <v>0</v>
      </c>
      <c r="V328">
        <f>IFERROR(SUMIFS('All States'!$P$4:$P$627,'All States'!$C$4:$C$627,$A328,'All States'!$D$4:$D$627,$B328),0)</f>
        <v>190.68</v>
      </c>
      <c r="W328">
        <f>IFERROR(SUMIFS('All States'!$Q$4:$Q$627,'All States'!$C$4:$C$627,$A328,'All States'!$D$4:$D$627,$B328),0)</f>
        <v>148.57499999999999</v>
      </c>
      <c r="X328">
        <f>IFERROR(SUMIFS('All States'!$H$4:$H$627,'All States'!$C$4:$C$627,$A328,'All States'!$D$4:$D$627,$B328),0)</f>
        <v>0</v>
      </c>
      <c r="Y328">
        <f>IFERROR(SUMIFS('All States'!$I$4:$I$627,'All States'!$C$4:$C$627,$A328,'All States'!$D$4:$D$627,$B328),0)</f>
        <v>0</v>
      </c>
      <c r="Z328">
        <f>IFERROR(SUMIFS('All States'!$R$4:$R$627,'All States'!$C$4:$C$627,$A328,'All States'!$D$4:$D$627,$B328),0)</f>
        <v>0.22529144999999998</v>
      </c>
      <c r="AA328">
        <f>IFERROR(SUMIFS('All States'!$S$4:$S$627,'All States'!$C$4:$C$627,$A328,'All States'!$D$4:$D$627,$B328),0)</f>
        <v>7.5</v>
      </c>
      <c r="AB328">
        <f>IFERROR(SUMIFS('All States'!$T$4:$T$627,'All States'!$C$4:$C$627,$A328,'All States'!$D$4:$D$627,$B328),0)</f>
        <v>3</v>
      </c>
      <c r="AC328">
        <f>IFERROR(SUMIFS('All States'!$U$4:$U$627,'All States'!$C$4:$C$627,$A328,'All States'!$D$4:$D$627,$B328),0)</f>
        <v>0.22529144999999998</v>
      </c>
      <c r="AD328">
        <f>IFERROR(SUMIFS('All States'!$V$4:$V$627,'All States'!$C$4:$C$627,$A328,'All States'!$D$4:$D$627,$B328),0)</f>
        <v>29</v>
      </c>
      <c r="AE328">
        <f>IFERROR(SUMIFS('All States'!$W$4:$W$627,'All States'!$C$4:$C$627,$A328,'All States'!$D$4:$D$627,$B328),0)</f>
        <v>9</v>
      </c>
      <c r="AF328">
        <f>IFERROR(SUMIFS('All States'!$X$4:$X$627,'All States'!$C$4:$C$627,$A328,'All States'!$D$4:$D$627,$B328),0)</f>
        <v>1.1265000000000001</v>
      </c>
      <c r="AG328">
        <f>IFERROR(SUMIFS('All States'!$Y$4:$Y$627,'All States'!$C$4:$C$627,$A328,'All States'!$D$4:$D$627,$B328),0)</f>
        <v>89</v>
      </c>
    </row>
    <row r="329" spans="1:33" ht="27.75" customHeight="1" x14ac:dyDescent="0.2">
      <c r="A329" t="s">
        <v>152</v>
      </c>
      <c r="B329" t="s">
        <v>1933</v>
      </c>
      <c r="C329" t="s">
        <v>1016</v>
      </c>
      <c r="D329" s="1" t="s">
        <v>1017</v>
      </c>
      <c r="E329">
        <v>3</v>
      </c>
      <c r="F329">
        <f t="shared" si="0"/>
        <v>2116.6666666666665</v>
      </c>
      <c r="G329">
        <f t="shared" si="1"/>
        <v>116666.66666666667</v>
      </c>
      <c r="H329">
        <f t="shared" si="2"/>
        <v>7.333333333333333</v>
      </c>
      <c r="I329">
        <f t="shared" si="3"/>
        <v>25</v>
      </c>
      <c r="Q329">
        <f>IFERROR(SUMIFS('All States'!$E$4:$E$627,'All States'!$C$4:$C$627,$A329,'All States'!$D$4:$D$627,$B329),0)</f>
        <v>5</v>
      </c>
      <c r="R329">
        <f>IFERROR(SUMIFS('All States'!$F$4:$F$627,'All States'!$C$4:$C$627,$A329,'All States'!$D$4:$D$627,$B329),0)</f>
        <v>50</v>
      </c>
      <c r="S329">
        <f>IFERROR(SUMIFS('All States'!$N$4:$N$627,'All States'!$C$4:$C$627,$A329,'All States'!$D$4:$D$627,$B329),0)</f>
        <v>603.75</v>
      </c>
      <c r="T329">
        <f>IFERROR(SUMIFS('All States'!$M$4:$M$627,'All States'!$C$4:$C$627,$A329,'All States'!$D$4:$D$627,$B329),0)</f>
        <v>603.75</v>
      </c>
      <c r="U329">
        <f>IFERROR(SUMIFS('All States'!$O$4:$O$627,'All States'!$C$4:$C$627,$A329,'All States'!$D$4:$D$627,$B329),0)</f>
        <v>0</v>
      </c>
      <c r="V329">
        <f>IFERROR(SUMIFS('All States'!$P$4:$P$627,'All States'!$C$4:$C$627,$A329,'All States'!$D$4:$D$627,$B329),0)</f>
        <v>602.70000000000005</v>
      </c>
      <c r="W329">
        <f>IFERROR(SUMIFS('All States'!$Q$4:$Q$627,'All States'!$C$4:$C$627,$A329,'All States'!$D$4:$D$627,$B329),0)</f>
        <v>1.05</v>
      </c>
      <c r="X329">
        <f>IFERROR(SUMIFS('All States'!$H$4:$H$627,'All States'!$C$4:$C$627,$A329,'All States'!$D$4:$D$627,$B329),0)</f>
        <v>0</v>
      </c>
      <c r="Y329">
        <f>IFERROR(SUMIFS('All States'!$I$4:$I$627,'All States'!$C$4:$C$627,$A329,'All States'!$D$4:$D$627,$B329),0)</f>
        <v>5</v>
      </c>
      <c r="Z329">
        <f>IFERROR(SUMIFS('All States'!$R$4:$R$627,'All States'!$C$4:$C$627,$A329,'All States'!$D$4:$D$627,$B329),0)</f>
        <v>-49.453724149999999</v>
      </c>
      <c r="AA329">
        <f>IFERROR(SUMIFS('All States'!$S$4:$S$627,'All States'!$C$4:$C$627,$A329,'All States'!$D$4:$D$627,$B329),0)</f>
        <v>17.5</v>
      </c>
      <c r="AB329">
        <f>IFERROR(SUMIFS('All States'!$T$4:$T$627,'All States'!$C$4:$C$627,$A329,'All States'!$D$4:$D$627,$B329),0)</f>
        <v>7</v>
      </c>
      <c r="AC329">
        <f>IFERROR(SUMIFS('All States'!$U$4:$U$627,'All States'!$C$4:$C$627,$A329,'All States'!$D$4:$D$627,$B329),0)</f>
        <v>0.54627585000000001</v>
      </c>
      <c r="AD329">
        <f>IFERROR(SUMIFS('All States'!$V$4:$V$627,'All States'!$C$4:$C$627,$A329,'All States'!$D$4:$D$627,$B329),0)</f>
        <v>2117</v>
      </c>
      <c r="AE329">
        <f>IFERROR(SUMIFS('All States'!$W$4:$W$627,'All States'!$C$4:$C$627,$A329,'All States'!$D$4:$D$627,$B329),0)</f>
        <v>21</v>
      </c>
      <c r="AF329">
        <f>IFERROR(SUMIFS('All States'!$X$4:$X$627,'All States'!$C$4:$C$627,$A329,'All States'!$D$4:$D$627,$B329),0)</f>
        <v>2.7332000000000001</v>
      </c>
      <c r="AG329">
        <f>IFERROR(SUMIFS('All States'!$Y$4:$Y$627,'All States'!$C$4:$C$627,$A329,'All States'!$D$4:$D$627,$B329),0)</f>
        <v>6461</v>
      </c>
    </row>
    <row r="330" spans="1:33" ht="41.25" customHeight="1" x14ac:dyDescent="0.2">
      <c r="A330" t="s">
        <v>152</v>
      </c>
      <c r="B330" t="s">
        <v>1934</v>
      </c>
      <c r="C330" t="s">
        <v>1576</v>
      </c>
      <c r="D330" s="1" t="s">
        <v>1577</v>
      </c>
      <c r="E330">
        <v>5</v>
      </c>
      <c r="F330">
        <f t="shared" si="0"/>
        <v>29.2</v>
      </c>
      <c r="G330">
        <f t="shared" si="1"/>
        <v>259999.2</v>
      </c>
      <c r="H330">
        <f t="shared" si="2"/>
        <v>2.8</v>
      </c>
      <c r="I330">
        <f t="shared" si="3"/>
        <v>54</v>
      </c>
      <c r="Q330">
        <f>IFERROR(SUMIFS('All States'!$E$4:$E$627,'All States'!$C$4:$C$627,$A330,'All States'!$D$4:$D$627,$B330),0)</f>
        <v>1</v>
      </c>
      <c r="R330">
        <f>IFERROR(SUMIFS('All States'!$F$4:$F$627,'All States'!$C$4:$C$627,$A330,'All States'!$D$4:$D$627,$B330),0)</f>
        <v>20</v>
      </c>
      <c r="S330">
        <f>IFERROR(SUMIFS('All States'!$N$4:$N$627,'All States'!$C$4:$C$627,$A330,'All States'!$D$4:$D$627,$B330),0)</f>
        <v>189.94499999999999</v>
      </c>
      <c r="T330">
        <f>IFERROR(SUMIFS('All States'!$M$4:$M$627,'All States'!$C$4:$C$627,$A330,'All States'!$D$4:$D$627,$B330),0)</f>
        <v>189.94499999999999</v>
      </c>
      <c r="U330">
        <f>IFERROR(SUMIFS('All States'!$O$4:$O$627,'All States'!$C$4:$C$627,$A330,'All States'!$D$4:$D$627,$B330),0)</f>
        <v>0</v>
      </c>
      <c r="V330">
        <f>IFERROR(SUMIFS('All States'!$P$4:$P$627,'All States'!$C$4:$C$627,$A330,'All States'!$D$4:$D$627,$B330),0)</f>
        <v>189.42</v>
      </c>
      <c r="W330">
        <f>IFERROR(SUMIFS('All States'!$Q$4:$Q$627,'All States'!$C$4:$C$627,$A330,'All States'!$D$4:$D$627,$B330),0)</f>
        <v>0.52500000000000002</v>
      </c>
      <c r="X330">
        <f>IFERROR(SUMIFS('All States'!$H$4:$H$627,'All States'!$C$4:$C$627,$A330,'All States'!$D$4:$D$627,$B330),0)</f>
        <v>0</v>
      </c>
      <c r="Y330">
        <f>IFERROR(SUMIFS('All States'!$I$4:$I$627,'All States'!$C$4:$C$627,$A330,'All States'!$D$4:$D$627,$B330),0)</f>
        <v>1</v>
      </c>
      <c r="Z330">
        <f>IFERROR(SUMIFS('All States'!$R$4:$R$627,'All States'!$C$4:$C$627,$A330,'All States'!$D$4:$D$627,$B330),0)</f>
        <v>-19.77470855</v>
      </c>
      <c r="AA330">
        <f>IFERROR(SUMIFS('All States'!$S$4:$S$627,'All States'!$C$4:$C$627,$A330,'All States'!$D$4:$D$627,$B330),0)</f>
        <v>7.5</v>
      </c>
      <c r="AB330">
        <f>IFERROR(SUMIFS('All States'!$T$4:$T$627,'All States'!$C$4:$C$627,$A330,'All States'!$D$4:$D$627,$B330),0)</f>
        <v>3</v>
      </c>
      <c r="AC330">
        <f>IFERROR(SUMIFS('All States'!$U$4:$U$627,'All States'!$C$4:$C$627,$A330,'All States'!$D$4:$D$627,$B330),0)</f>
        <v>0.22529144999999998</v>
      </c>
      <c r="AD330">
        <f>IFERROR(SUMIFS('All States'!$V$4:$V$627,'All States'!$C$4:$C$627,$A330,'All States'!$D$4:$D$627,$B330),0)</f>
        <v>29</v>
      </c>
      <c r="AE330">
        <f>IFERROR(SUMIFS('All States'!$W$4:$W$627,'All States'!$C$4:$C$627,$A330,'All States'!$D$4:$D$627,$B330),0)</f>
        <v>9</v>
      </c>
      <c r="AF330">
        <f>IFERROR(SUMIFS('All States'!$X$4:$X$627,'All States'!$C$4:$C$627,$A330,'All States'!$D$4:$D$627,$B330),0)</f>
        <v>1.1265000000000001</v>
      </c>
      <c r="AG330">
        <f>IFERROR(SUMIFS('All States'!$Y$4:$Y$627,'All States'!$C$4:$C$627,$A330,'All States'!$D$4:$D$627,$B330),0)</f>
        <v>89</v>
      </c>
    </row>
    <row r="331" spans="1:33" ht="41.25" customHeight="1" x14ac:dyDescent="0.2">
      <c r="A331" t="s">
        <v>152</v>
      </c>
      <c r="B331" t="s">
        <v>1935</v>
      </c>
      <c r="C331" t="s">
        <v>1573</v>
      </c>
      <c r="D331" s="1" t="s">
        <v>1574</v>
      </c>
      <c r="E331">
        <v>6</v>
      </c>
      <c r="F331">
        <f t="shared" si="0"/>
        <v>0</v>
      </c>
      <c r="G331">
        <f t="shared" si="1"/>
        <v>214388.83333333334</v>
      </c>
      <c r="H331">
        <f t="shared" si="2"/>
        <v>4.833333333333333</v>
      </c>
      <c r="I331">
        <f t="shared" si="3"/>
        <v>58.5</v>
      </c>
      <c r="Q331">
        <f>IFERROR(SUMIFS('All States'!$E$4:$E$627,'All States'!$C$4:$C$627,$A331,'All States'!$D$4:$D$627,$B331),0)</f>
        <v>0</v>
      </c>
      <c r="R331">
        <f>IFERROR(SUMIFS('All States'!$F$4:$F$627,'All States'!$C$4:$C$627,$A331,'All States'!$D$4:$D$627,$B331),0)</f>
        <v>0</v>
      </c>
      <c r="S331">
        <f>IFERROR(SUMIFS('All States'!$N$4:$N$627,'All States'!$C$4:$C$627,$A331,'All States'!$D$4:$D$627,$B331),0)</f>
        <v>336.315</v>
      </c>
      <c r="T331">
        <f>IFERROR(SUMIFS('All States'!$M$4:$M$627,'All States'!$C$4:$C$627,$A331,'All States'!$D$4:$D$627,$B331),0)</f>
        <v>336.315</v>
      </c>
      <c r="U331">
        <f>IFERROR(SUMIFS('All States'!$O$4:$O$627,'All States'!$C$4:$C$627,$A331,'All States'!$D$4:$D$627,$B331),0)</f>
        <v>0</v>
      </c>
      <c r="V331">
        <f>IFERROR(SUMIFS('All States'!$P$4:$P$627,'All States'!$C$4:$C$627,$A331,'All States'!$D$4:$D$627,$B331),0)</f>
        <v>147.84</v>
      </c>
      <c r="W331">
        <f>IFERROR(SUMIFS('All States'!$Q$4:$Q$627,'All States'!$C$4:$C$627,$A331,'All States'!$D$4:$D$627,$B331),0)</f>
        <v>188.47499999999999</v>
      </c>
      <c r="X331">
        <f>IFERROR(SUMIFS('All States'!$H$4:$H$627,'All States'!$C$4:$C$627,$A331,'All States'!$D$4:$D$627,$B331),0)</f>
        <v>0</v>
      </c>
      <c r="Y331">
        <f>IFERROR(SUMIFS('All States'!$I$4:$I$627,'All States'!$C$4:$C$627,$A331,'All States'!$D$4:$D$627,$B331),0)</f>
        <v>0</v>
      </c>
      <c r="Z331">
        <f>IFERROR(SUMIFS('All States'!$R$4:$R$627,'All States'!$C$4:$C$627,$A331,'All States'!$D$4:$D$627,$B331),0)</f>
        <v>0.375</v>
      </c>
      <c r="AA331">
        <f>IFERROR(SUMIFS('All States'!$S$4:$S$627,'All States'!$C$4:$C$627,$A331,'All States'!$D$4:$D$627,$B331),0)</f>
        <v>12.5</v>
      </c>
      <c r="AB331">
        <f>IFERROR(SUMIFS('All States'!$T$4:$T$627,'All States'!$C$4:$C$627,$A331,'All States'!$D$4:$D$627,$B331),0)</f>
        <v>5</v>
      </c>
      <c r="AC331">
        <f>IFERROR(SUMIFS('All States'!$U$4:$U$627,'All States'!$C$4:$C$627,$A331,'All States'!$D$4:$D$627,$B331),0)</f>
        <v>0.375</v>
      </c>
      <c r="AD331">
        <f>IFERROR(SUMIFS('All States'!$V$4:$V$627,'All States'!$C$4:$C$627,$A331,'All States'!$D$4:$D$627,$B331),0)</f>
        <v>0</v>
      </c>
      <c r="AE331">
        <f>IFERROR(SUMIFS('All States'!$W$4:$W$627,'All States'!$C$4:$C$627,$A331,'All States'!$D$4:$D$627,$B331),0)</f>
        <v>15</v>
      </c>
      <c r="AF331">
        <f>IFERROR(SUMIFS('All States'!$X$4:$X$627,'All States'!$C$4:$C$627,$A331,'All States'!$D$4:$D$627,$B331),0)</f>
        <v>1.875</v>
      </c>
      <c r="AG331">
        <f>IFERROR(SUMIFS('All States'!$Y$4:$Y$627,'All States'!$C$4:$C$627,$A331,'All States'!$D$4:$D$627,$B331),0)</f>
        <v>0</v>
      </c>
    </row>
    <row r="332" spans="1:33" ht="41.25" customHeight="1" x14ac:dyDescent="0.2">
      <c r="A332" t="s">
        <v>152</v>
      </c>
      <c r="B332" t="s">
        <v>1936</v>
      </c>
      <c r="C332" t="s">
        <v>1573</v>
      </c>
      <c r="D332" s="1" t="s">
        <v>1574</v>
      </c>
      <c r="E332">
        <v>6</v>
      </c>
      <c r="F332">
        <f t="shared" si="0"/>
        <v>0</v>
      </c>
      <c r="G332">
        <f t="shared" si="1"/>
        <v>214388.83333333334</v>
      </c>
      <c r="H332">
        <f t="shared" si="2"/>
        <v>4.833333333333333</v>
      </c>
      <c r="I332">
        <f t="shared" si="3"/>
        <v>58.5</v>
      </c>
      <c r="Q332">
        <f>IFERROR(SUMIFS('All States'!$E$4:$E$627,'All States'!$C$4:$C$627,$A332,'All States'!$D$4:$D$627,$B332),0)</f>
        <v>1</v>
      </c>
      <c r="R332">
        <f>IFERROR(SUMIFS('All States'!$F$4:$F$627,'All States'!$C$4:$C$627,$A332,'All States'!$D$4:$D$627,$B332),0)</f>
        <v>20</v>
      </c>
      <c r="S332">
        <f>IFERROR(SUMIFS('All States'!$N$4:$N$627,'All States'!$C$4:$C$627,$A332,'All States'!$D$4:$D$627,$B332),0)</f>
        <v>697.09500000000003</v>
      </c>
      <c r="T332">
        <f>IFERROR(SUMIFS('All States'!$M$4:$M$627,'All States'!$C$4:$C$627,$A332,'All States'!$D$4:$D$627,$B332),0)</f>
        <v>697.09500000000003</v>
      </c>
      <c r="U332">
        <f>IFERROR(SUMIFS('All States'!$O$4:$O$627,'All States'!$C$4:$C$627,$A332,'All States'!$D$4:$D$627,$B332),0)</f>
        <v>0</v>
      </c>
      <c r="V332">
        <f>IFERROR(SUMIFS('All States'!$P$4:$P$627,'All States'!$C$4:$C$627,$A332,'All States'!$D$4:$D$627,$B332),0)</f>
        <v>592.62</v>
      </c>
      <c r="W332">
        <f>IFERROR(SUMIFS('All States'!$Q$4:$Q$627,'All States'!$C$4:$C$627,$A332,'All States'!$D$4:$D$627,$B332),0)</f>
        <v>104.47499999999999</v>
      </c>
      <c r="X332">
        <f>IFERROR(SUMIFS('All States'!$H$4:$H$627,'All States'!$C$4:$C$627,$A332,'All States'!$D$4:$D$627,$B332),0)</f>
        <v>0</v>
      </c>
      <c r="Y332">
        <f>IFERROR(SUMIFS('All States'!$I$4:$I$627,'All States'!$C$4:$C$627,$A332,'All States'!$D$4:$D$627,$B332),0)</f>
        <v>1</v>
      </c>
      <c r="Z332">
        <f>IFERROR(SUMIFS('All States'!$R$4:$R$627,'All States'!$C$4:$C$627,$A332,'All States'!$D$4:$D$627,$B332),0)</f>
        <v>-19.625</v>
      </c>
      <c r="AA332">
        <f>IFERROR(SUMIFS('All States'!$S$4:$S$627,'All States'!$C$4:$C$627,$A332,'All States'!$D$4:$D$627,$B332),0)</f>
        <v>12.5</v>
      </c>
      <c r="AB332">
        <f>IFERROR(SUMIFS('All States'!$T$4:$T$627,'All States'!$C$4:$C$627,$A332,'All States'!$D$4:$D$627,$B332),0)</f>
        <v>5</v>
      </c>
      <c r="AC332">
        <f>IFERROR(SUMIFS('All States'!$U$4:$U$627,'All States'!$C$4:$C$627,$A332,'All States'!$D$4:$D$627,$B332),0)</f>
        <v>0.375</v>
      </c>
      <c r="AD332">
        <f>IFERROR(SUMIFS('All States'!$V$4:$V$627,'All States'!$C$4:$C$627,$A332,'All States'!$D$4:$D$627,$B332),0)</f>
        <v>0</v>
      </c>
      <c r="AE332">
        <f>IFERROR(SUMIFS('All States'!$W$4:$W$627,'All States'!$C$4:$C$627,$A332,'All States'!$D$4:$D$627,$B332),0)</f>
        <v>15</v>
      </c>
      <c r="AF332">
        <f>IFERROR(SUMIFS('All States'!$X$4:$X$627,'All States'!$C$4:$C$627,$A332,'All States'!$D$4:$D$627,$B332),0)</f>
        <v>1.875</v>
      </c>
      <c r="AG332">
        <f>IFERROR(SUMIFS('All States'!$Y$4:$Y$627,'All States'!$C$4:$C$627,$A332,'All States'!$D$4:$D$627,$B332),0)</f>
        <v>0</v>
      </c>
    </row>
    <row r="333" spans="1:33" ht="27.75" customHeight="1" x14ac:dyDescent="0.2">
      <c r="A333" t="s">
        <v>152</v>
      </c>
      <c r="B333" t="s">
        <v>1937</v>
      </c>
      <c r="C333" t="s">
        <v>994</v>
      </c>
      <c r="D333" s="1" t="s">
        <v>995</v>
      </c>
      <c r="E333">
        <v>4</v>
      </c>
      <c r="F333">
        <f t="shared" si="0"/>
        <v>204.5</v>
      </c>
      <c r="G333">
        <f t="shared" si="1"/>
        <v>1432.75</v>
      </c>
      <c r="H333">
        <f t="shared" si="2"/>
        <v>2.25</v>
      </c>
      <c r="I333">
        <f t="shared" si="3"/>
        <v>1.25</v>
      </c>
      <c r="Q333">
        <f>IFERROR(SUMIFS('All States'!$E$4:$E$627,'All States'!$C$4:$C$627,$A333,'All States'!$D$4:$D$627,$B333),0)</f>
        <v>0</v>
      </c>
      <c r="R333">
        <f>IFERROR(SUMIFS('All States'!$F$4:$F$627,'All States'!$C$4:$C$627,$A333,'All States'!$D$4:$D$627,$B333),0)</f>
        <v>0</v>
      </c>
      <c r="S333">
        <f>IFERROR(SUMIFS('All States'!$N$4:$N$627,'All States'!$C$4:$C$627,$A333,'All States'!$D$4:$D$627,$B333),0)</f>
        <v>285.70500000000004</v>
      </c>
      <c r="T333">
        <f>IFERROR(SUMIFS('All States'!$M$4:$M$627,'All States'!$C$4:$C$627,$A333,'All States'!$D$4:$D$627,$B333),0)</f>
        <v>285.70500000000004</v>
      </c>
      <c r="U333">
        <f>IFERROR(SUMIFS('All States'!$O$4:$O$627,'All States'!$C$4:$C$627,$A333,'All States'!$D$4:$D$627,$B333),0)</f>
        <v>0</v>
      </c>
      <c r="V333">
        <f>IFERROR(SUMIFS('All States'!$P$4:$P$627,'All States'!$C$4:$C$627,$A333,'All States'!$D$4:$D$627,$B333),0)</f>
        <v>251.58</v>
      </c>
      <c r="W333">
        <f>IFERROR(SUMIFS('All States'!$Q$4:$Q$627,'All States'!$C$4:$C$627,$A333,'All States'!$D$4:$D$627,$B333),0)</f>
        <v>34.125</v>
      </c>
      <c r="X333">
        <f>IFERROR(SUMIFS('All States'!$H$4:$H$627,'All States'!$C$4:$C$627,$A333,'All States'!$D$4:$D$627,$B333),0)</f>
        <v>0</v>
      </c>
      <c r="Y333">
        <f>IFERROR(SUMIFS('All States'!$I$4:$I$627,'All States'!$C$4:$C$627,$A333,'All States'!$D$4:$D$627,$B333),0)</f>
        <v>0</v>
      </c>
      <c r="Z333">
        <f>IFERROR(SUMIFS('All States'!$R$4:$R$627,'All States'!$C$4:$C$627,$A333,'All States'!$D$4:$D$627,$B333),0)</f>
        <v>0.15206025000000001</v>
      </c>
      <c r="AA333">
        <f>IFERROR(SUMIFS('All States'!$S$4:$S$627,'All States'!$C$4:$C$627,$A333,'All States'!$D$4:$D$627,$B333),0)</f>
        <v>5</v>
      </c>
      <c r="AB333">
        <f>IFERROR(SUMIFS('All States'!$T$4:$T$627,'All States'!$C$4:$C$627,$A333,'All States'!$D$4:$D$627,$B333),0)</f>
        <v>2</v>
      </c>
      <c r="AC333">
        <f>IFERROR(SUMIFS('All States'!$U$4:$U$627,'All States'!$C$4:$C$627,$A333,'All States'!$D$4:$D$627,$B333),0)</f>
        <v>0.15206025000000001</v>
      </c>
      <c r="AD333">
        <f>IFERROR(SUMIFS('All States'!$V$4:$V$627,'All States'!$C$4:$C$627,$A333,'All States'!$D$4:$D$627,$B333),0)</f>
        <v>205</v>
      </c>
      <c r="AE333">
        <f>IFERROR(SUMIFS('All States'!$W$4:$W$627,'All States'!$C$4:$C$627,$A333,'All States'!$D$4:$D$627,$B333),0)</f>
        <v>6</v>
      </c>
      <c r="AF333">
        <f>IFERROR(SUMIFS('All States'!$X$4:$X$627,'All States'!$C$4:$C$627,$A333,'All States'!$D$4:$D$627,$B333),0)</f>
        <v>0.76049999999999995</v>
      </c>
      <c r="AG333">
        <f>IFERROR(SUMIFS('All States'!$Y$4:$Y$627,'All States'!$C$4:$C$627,$A333,'All States'!$D$4:$D$627,$B333),0)</f>
        <v>626</v>
      </c>
    </row>
    <row r="334" spans="1:33" ht="27.75" customHeight="1" x14ac:dyDescent="0.2">
      <c r="A334" t="s">
        <v>152</v>
      </c>
      <c r="B334" t="s">
        <v>1938</v>
      </c>
      <c r="C334" t="s">
        <v>994</v>
      </c>
      <c r="D334" s="1" t="s">
        <v>995</v>
      </c>
      <c r="E334">
        <v>4</v>
      </c>
      <c r="F334">
        <f t="shared" si="0"/>
        <v>204.5</v>
      </c>
      <c r="G334">
        <f t="shared" si="1"/>
        <v>1432.75</v>
      </c>
      <c r="H334">
        <f t="shared" si="2"/>
        <v>2.25</v>
      </c>
      <c r="I334">
        <f t="shared" si="3"/>
        <v>1.25</v>
      </c>
      <c r="Q334">
        <f>IFERROR(SUMIFS('All States'!$E$4:$E$627,'All States'!$C$4:$C$627,$A334,'All States'!$D$4:$D$627,$B334),0)</f>
        <v>0</v>
      </c>
      <c r="R334">
        <f>IFERROR(SUMIFS('All States'!$F$4:$F$627,'All States'!$C$4:$C$627,$A334,'All States'!$D$4:$D$627,$B334),0)</f>
        <v>0</v>
      </c>
      <c r="S334">
        <f>IFERROR(SUMIFS('All States'!$N$4:$N$627,'All States'!$C$4:$C$627,$A334,'All States'!$D$4:$D$627,$B334),0)</f>
        <v>232.89</v>
      </c>
      <c r="T334">
        <f>IFERROR(SUMIFS('All States'!$M$4:$M$627,'All States'!$C$4:$C$627,$A334,'All States'!$D$4:$D$627,$B334),0)</f>
        <v>232.89</v>
      </c>
      <c r="U334">
        <f>IFERROR(SUMIFS('All States'!$O$4:$O$627,'All States'!$C$4:$C$627,$A334,'All States'!$D$4:$D$627,$B334),0)</f>
        <v>0</v>
      </c>
      <c r="V334">
        <f>IFERROR(SUMIFS('All States'!$P$4:$P$627,'All States'!$C$4:$C$627,$A334,'All States'!$D$4:$D$627,$B334),0)</f>
        <v>227.64</v>
      </c>
      <c r="W334">
        <f>IFERROR(SUMIFS('All States'!$Q$4:$Q$627,'All States'!$C$4:$C$627,$A334,'All States'!$D$4:$D$627,$B334),0)</f>
        <v>5.25</v>
      </c>
      <c r="X334">
        <f>IFERROR(SUMIFS('All States'!$H$4:$H$627,'All States'!$C$4:$C$627,$A334,'All States'!$D$4:$D$627,$B334),0)</f>
        <v>0</v>
      </c>
      <c r="Y334">
        <f>IFERROR(SUMIFS('All States'!$I$4:$I$627,'All States'!$C$4:$C$627,$A334,'All States'!$D$4:$D$627,$B334),0)</f>
        <v>0</v>
      </c>
      <c r="Z334">
        <f>IFERROR(SUMIFS('All States'!$R$4:$R$627,'All States'!$C$4:$C$627,$A334,'All States'!$D$4:$D$627,$B334),0)</f>
        <v>0.15206025000000001</v>
      </c>
      <c r="AA334">
        <f>IFERROR(SUMIFS('All States'!$S$4:$S$627,'All States'!$C$4:$C$627,$A334,'All States'!$D$4:$D$627,$B334),0)</f>
        <v>5</v>
      </c>
      <c r="AB334">
        <f>IFERROR(SUMIFS('All States'!$T$4:$T$627,'All States'!$C$4:$C$627,$A334,'All States'!$D$4:$D$627,$B334),0)</f>
        <v>2</v>
      </c>
      <c r="AC334">
        <f>IFERROR(SUMIFS('All States'!$U$4:$U$627,'All States'!$C$4:$C$627,$A334,'All States'!$D$4:$D$627,$B334),0)</f>
        <v>0.15206025000000001</v>
      </c>
      <c r="AD334">
        <f>IFERROR(SUMIFS('All States'!$V$4:$V$627,'All States'!$C$4:$C$627,$A334,'All States'!$D$4:$D$627,$B334),0)</f>
        <v>205</v>
      </c>
      <c r="AE334">
        <f>IFERROR(SUMIFS('All States'!$W$4:$W$627,'All States'!$C$4:$C$627,$A334,'All States'!$D$4:$D$627,$B334),0)</f>
        <v>6</v>
      </c>
      <c r="AF334">
        <f>IFERROR(SUMIFS('All States'!$X$4:$X$627,'All States'!$C$4:$C$627,$A334,'All States'!$D$4:$D$627,$B334),0)</f>
        <v>0.76049999999999995</v>
      </c>
      <c r="AG334">
        <f>IFERROR(SUMIFS('All States'!$Y$4:$Y$627,'All States'!$C$4:$C$627,$A334,'All States'!$D$4:$D$627,$B334),0)</f>
        <v>626</v>
      </c>
    </row>
    <row r="335" spans="1:33" ht="27.75" customHeight="1" x14ac:dyDescent="0.2">
      <c r="A335" t="s">
        <v>152</v>
      </c>
      <c r="B335" t="s">
        <v>1939</v>
      </c>
      <c r="C335" t="s">
        <v>1010</v>
      </c>
      <c r="D335" s="1" t="s">
        <v>1011</v>
      </c>
      <c r="E335">
        <v>3</v>
      </c>
      <c r="F335">
        <f t="shared" si="0"/>
        <v>2205.3333333333335</v>
      </c>
      <c r="G335">
        <f t="shared" si="1"/>
        <v>138333.33333333334</v>
      </c>
      <c r="H335">
        <f t="shared" si="2"/>
        <v>9.6666666666666661</v>
      </c>
      <c r="I335">
        <f t="shared" si="3"/>
        <v>36.666666666666664</v>
      </c>
      <c r="Q335">
        <f>IFERROR(SUMIFS('All States'!$E$4:$E$627,'All States'!$C$4:$C$627,$A335,'All States'!$D$4:$D$627,$B335),0)</f>
        <v>5</v>
      </c>
      <c r="R335">
        <f>IFERROR(SUMIFS('All States'!$F$4:$F$627,'All States'!$C$4:$C$627,$A335,'All States'!$D$4:$D$627,$B335),0)</f>
        <v>32.4</v>
      </c>
      <c r="S335">
        <f>IFERROR(SUMIFS('All States'!$N$4:$N$627,'All States'!$C$4:$C$627,$A335,'All States'!$D$4:$D$627,$B335),0)</f>
        <v>194.35499999999999</v>
      </c>
      <c r="T335">
        <f>IFERROR(SUMIFS('All States'!$M$4:$M$627,'All States'!$C$4:$C$627,$A335,'All States'!$D$4:$D$627,$B335),0)</f>
        <v>194.35499999999999</v>
      </c>
      <c r="U335">
        <f>IFERROR(SUMIFS('All States'!$O$4:$O$627,'All States'!$C$4:$C$627,$A335,'All States'!$D$4:$D$627,$B335),0)</f>
        <v>0</v>
      </c>
      <c r="V335">
        <f>IFERROR(SUMIFS('All States'!$P$4:$P$627,'All States'!$C$4:$C$627,$A335,'All States'!$D$4:$D$627,$B335),0)</f>
        <v>133.97999999999999</v>
      </c>
      <c r="W335">
        <f>IFERROR(SUMIFS('All States'!$Q$4:$Q$627,'All States'!$C$4:$C$627,$A335,'All States'!$D$4:$D$627,$B335),0)</f>
        <v>60.375</v>
      </c>
      <c r="X335">
        <f>IFERROR(SUMIFS('All States'!$H$4:$H$627,'All States'!$C$4:$C$627,$A335,'All States'!$D$4:$D$627,$B335),0)</f>
        <v>1</v>
      </c>
      <c r="Y335">
        <f>IFERROR(SUMIFS('All States'!$I$4:$I$627,'All States'!$C$4:$C$627,$A335,'All States'!$D$4:$D$627,$B335),0)</f>
        <v>3</v>
      </c>
      <c r="Z335">
        <f>IFERROR(SUMIFS('All States'!$R$4:$R$627,'All States'!$C$4:$C$627,$A335,'All States'!$D$4:$D$627,$B335),0)</f>
        <v>-31.62783975</v>
      </c>
      <c r="AA335">
        <f>IFERROR(SUMIFS('All States'!$S$4:$S$627,'All States'!$C$4:$C$627,$A335,'All States'!$D$4:$D$627,$B335),0)</f>
        <v>25</v>
      </c>
      <c r="AB335">
        <f>IFERROR(SUMIFS('All States'!$T$4:$T$627,'All States'!$C$4:$C$627,$A335,'All States'!$D$4:$D$627,$B335),0)</f>
        <v>10</v>
      </c>
      <c r="AC335">
        <f>IFERROR(SUMIFS('All States'!$U$4:$U$627,'All States'!$C$4:$C$627,$A335,'All States'!$D$4:$D$627,$B335),0)</f>
        <v>0.77216024999999999</v>
      </c>
      <c r="AD335">
        <f>IFERROR(SUMIFS('All States'!$V$4:$V$627,'All States'!$C$4:$C$627,$A335,'All States'!$D$4:$D$627,$B335),0)</f>
        <v>2205</v>
      </c>
      <c r="AE335">
        <f>IFERROR(SUMIFS('All States'!$W$4:$W$627,'All States'!$C$4:$C$627,$A335,'All States'!$D$4:$D$627,$B335),0)</f>
        <v>31</v>
      </c>
      <c r="AF335">
        <f>IFERROR(SUMIFS('All States'!$X$4:$X$627,'All States'!$C$4:$C$627,$A335,'All States'!$D$4:$D$627,$B335),0)</f>
        <v>3.9876999999999998</v>
      </c>
      <c r="AG335">
        <f>IFERROR(SUMIFS('All States'!$Y$4:$Y$627,'All States'!$C$4:$C$627,$A335,'All States'!$D$4:$D$627,$B335),0)</f>
        <v>6729</v>
      </c>
    </row>
    <row r="336" spans="1:33" ht="27.75" customHeight="1" x14ac:dyDescent="0.2">
      <c r="A336" t="s">
        <v>152</v>
      </c>
      <c r="B336" t="s">
        <v>1940</v>
      </c>
      <c r="C336" t="s">
        <v>1004</v>
      </c>
      <c r="D336" s="1" t="s">
        <v>1005</v>
      </c>
      <c r="E336">
        <v>3</v>
      </c>
      <c r="F336">
        <f t="shared" si="0"/>
        <v>988.33333333333337</v>
      </c>
      <c r="G336">
        <f t="shared" si="1"/>
        <v>103590</v>
      </c>
      <c r="H336">
        <f t="shared" si="2"/>
        <v>7</v>
      </c>
      <c r="I336">
        <f t="shared" si="3"/>
        <v>18</v>
      </c>
      <c r="Q336">
        <f>IFERROR(SUMIFS('All States'!$E$4:$E$627,'All States'!$C$4:$C$627,$A336,'All States'!$D$4:$D$627,$B336),0)</f>
        <v>2</v>
      </c>
      <c r="R336">
        <f>IFERROR(SUMIFS('All States'!$F$4:$F$627,'All States'!$C$4:$C$627,$A336,'All States'!$D$4:$D$627,$B336),0)</f>
        <v>2.58</v>
      </c>
      <c r="S336">
        <f>IFERROR(SUMIFS('All States'!$N$4:$N$627,'All States'!$C$4:$C$627,$A336,'All States'!$D$4:$D$627,$B336),0)</f>
        <v>173.46</v>
      </c>
      <c r="T336">
        <f>IFERROR(SUMIFS('All States'!$M$4:$M$627,'All States'!$C$4:$C$627,$A336,'All States'!$D$4:$D$627,$B336),0)</f>
        <v>173.46</v>
      </c>
      <c r="U336">
        <f>IFERROR(SUMIFS('All States'!$O$4:$O$627,'All States'!$C$4:$C$627,$A336,'All States'!$D$4:$D$627,$B336),0)</f>
        <v>0</v>
      </c>
      <c r="V336">
        <f>IFERROR(SUMIFS('All States'!$P$4:$P$627,'All States'!$C$4:$C$627,$A336,'All States'!$D$4:$D$627,$B336),0)</f>
        <v>162.96</v>
      </c>
      <c r="W336">
        <f>IFERROR(SUMIFS('All States'!$Q$4:$Q$627,'All States'!$C$4:$C$627,$A336,'All States'!$D$4:$D$627,$B336),0)</f>
        <v>10.5</v>
      </c>
      <c r="X336">
        <f>IFERROR(SUMIFS('All States'!$H$4:$H$627,'All States'!$C$4:$C$627,$A336,'All States'!$D$4:$D$627,$B336),0)</f>
        <v>1</v>
      </c>
      <c r="Y336">
        <f>IFERROR(SUMIFS('All States'!$I$4:$I$627,'All States'!$C$4:$C$627,$A336,'All States'!$D$4:$D$627,$B336),0)</f>
        <v>1</v>
      </c>
      <c r="Z336">
        <f>IFERROR(SUMIFS('All States'!$R$4:$R$627,'All States'!$C$4:$C$627,$A336,'All States'!$D$4:$D$627,$B336),0)</f>
        <v>-2.0450705999999998</v>
      </c>
      <c r="AA336">
        <f>IFERROR(SUMIFS('All States'!$S$4:$S$627,'All States'!$C$4:$C$627,$A336,'All States'!$D$4:$D$627,$B336),0)</f>
        <v>17.5</v>
      </c>
      <c r="AB336">
        <f>IFERROR(SUMIFS('All States'!$T$4:$T$627,'All States'!$C$4:$C$627,$A336,'All States'!$D$4:$D$627,$B336),0)</f>
        <v>7</v>
      </c>
      <c r="AC336">
        <f>IFERROR(SUMIFS('All States'!$U$4:$U$627,'All States'!$C$4:$C$627,$A336,'All States'!$D$4:$D$627,$B336),0)</f>
        <v>0.5349294</v>
      </c>
      <c r="AD336">
        <f>IFERROR(SUMIFS('All States'!$V$4:$V$627,'All States'!$C$4:$C$627,$A336,'All States'!$D$4:$D$627,$B336),0)</f>
        <v>988</v>
      </c>
      <c r="AE336">
        <f>IFERROR(SUMIFS('All States'!$W$4:$W$627,'All States'!$C$4:$C$627,$A336,'All States'!$D$4:$D$627,$B336),0)</f>
        <v>21</v>
      </c>
      <c r="AF336">
        <f>IFERROR(SUMIFS('All States'!$X$4:$X$627,'All States'!$C$4:$C$627,$A336,'All States'!$D$4:$D$627,$B336),0)</f>
        <v>2.6755</v>
      </c>
      <c r="AG336">
        <f>IFERROR(SUMIFS('All States'!$Y$4:$Y$627,'All States'!$C$4:$C$627,$A336,'All States'!$D$4:$D$627,$B336),0)</f>
        <v>3015</v>
      </c>
    </row>
    <row r="337" spans="1:33" ht="27.75" customHeight="1" x14ac:dyDescent="0.2">
      <c r="A337" t="s">
        <v>152</v>
      </c>
      <c r="B337" t="s">
        <v>1941</v>
      </c>
      <c r="C337" t="s">
        <v>1004</v>
      </c>
      <c r="D337" s="1" t="s">
        <v>1005</v>
      </c>
      <c r="E337">
        <v>3</v>
      </c>
      <c r="F337">
        <f t="shared" si="0"/>
        <v>988.33333333333337</v>
      </c>
      <c r="G337">
        <f t="shared" si="1"/>
        <v>103590</v>
      </c>
      <c r="H337">
        <f t="shared" si="2"/>
        <v>7</v>
      </c>
      <c r="I337">
        <f t="shared" si="3"/>
        <v>18</v>
      </c>
      <c r="Q337">
        <f>IFERROR(SUMIFS('All States'!$E$4:$E$627,'All States'!$C$4:$C$627,$A337,'All States'!$D$4:$D$627,$B337),0)</f>
        <v>2</v>
      </c>
      <c r="R337">
        <f>IFERROR(SUMIFS('All States'!$F$4:$F$627,'All States'!$C$4:$C$627,$A337,'All States'!$D$4:$D$627,$B337),0)</f>
        <v>11</v>
      </c>
      <c r="S337">
        <f>IFERROR(SUMIFS('All States'!$N$4:$N$627,'All States'!$C$4:$C$627,$A337,'All States'!$D$4:$D$627,$B337),0)</f>
        <v>520.38</v>
      </c>
      <c r="T337">
        <f>IFERROR(SUMIFS('All States'!$M$4:$M$627,'All States'!$C$4:$C$627,$A337,'All States'!$D$4:$D$627,$B337),0)</f>
        <v>509.43</v>
      </c>
      <c r="U337">
        <f>IFERROR(SUMIFS('All States'!$O$4:$O$627,'All States'!$C$4:$C$627,$A337,'All States'!$D$4:$D$627,$B337),0)</f>
        <v>0</v>
      </c>
      <c r="V337">
        <f>IFERROR(SUMIFS('All States'!$P$4:$P$627,'All States'!$C$4:$C$627,$A337,'All States'!$D$4:$D$627,$B337),0)</f>
        <v>453.18</v>
      </c>
      <c r="W337">
        <f>IFERROR(SUMIFS('All States'!$Q$4:$Q$627,'All States'!$C$4:$C$627,$A337,'All States'!$D$4:$D$627,$B337),0)</f>
        <v>67.2</v>
      </c>
      <c r="X337">
        <f>IFERROR(SUMIFS('All States'!$H$4:$H$627,'All States'!$C$4:$C$627,$A337,'All States'!$D$4:$D$627,$B337),0)</f>
        <v>0</v>
      </c>
      <c r="Y337">
        <f>IFERROR(SUMIFS('All States'!$I$4:$I$627,'All States'!$C$4:$C$627,$A337,'All States'!$D$4:$D$627,$B337),0)</f>
        <v>1</v>
      </c>
      <c r="Z337">
        <f>IFERROR(SUMIFS('All States'!$R$4:$R$627,'All States'!$C$4:$C$627,$A337,'All States'!$D$4:$D$627,$B337),0)</f>
        <v>-10.465070600000001</v>
      </c>
      <c r="AA337">
        <f>IFERROR(SUMIFS('All States'!$S$4:$S$627,'All States'!$C$4:$C$627,$A337,'All States'!$D$4:$D$627,$B337),0)</f>
        <v>17.5</v>
      </c>
      <c r="AB337">
        <f>IFERROR(SUMIFS('All States'!$T$4:$T$627,'All States'!$C$4:$C$627,$A337,'All States'!$D$4:$D$627,$B337),0)</f>
        <v>7</v>
      </c>
      <c r="AC337">
        <f>IFERROR(SUMIFS('All States'!$U$4:$U$627,'All States'!$C$4:$C$627,$A337,'All States'!$D$4:$D$627,$B337),0)</f>
        <v>0.5349294</v>
      </c>
      <c r="AD337">
        <f>IFERROR(SUMIFS('All States'!$V$4:$V$627,'All States'!$C$4:$C$627,$A337,'All States'!$D$4:$D$627,$B337),0)</f>
        <v>988</v>
      </c>
      <c r="AE337">
        <f>IFERROR(SUMIFS('All States'!$W$4:$W$627,'All States'!$C$4:$C$627,$A337,'All States'!$D$4:$D$627,$B337),0)</f>
        <v>21</v>
      </c>
      <c r="AF337">
        <f>IFERROR(SUMIFS('All States'!$X$4:$X$627,'All States'!$C$4:$C$627,$A337,'All States'!$D$4:$D$627,$B337),0)</f>
        <v>2.6755</v>
      </c>
      <c r="AG337">
        <f>IFERROR(SUMIFS('All States'!$Y$4:$Y$627,'All States'!$C$4:$C$627,$A337,'All States'!$D$4:$D$627,$B337),0)</f>
        <v>3015</v>
      </c>
    </row>
    <row r="338" spans="1:33" ht="27.75" customHeight="1" x14ac:dyDescent="0.2">
      <c r="A338" t="s">
        <v>152</v>
      </c>
      <c r="B338" t="s">
        <v>1942</v>
      </c>
      <c r="C338" t="s">
        <v>1016</v>
      </c>
      <c r="D338" s="1" t="s">
        <v>1017</v>
      </c>
      <c r="E338">
        <v>3</v>
      </c>
      <c r="F338">
        <f t="shared" si="0"/>
        <v>2116.6666666666665</v>
      </c>
      <c r="G338">
        <f t="shared" si="1"/>
        <v>116666.66666666667</v>
      </c>
      <c r="H338">
        <f t="shared" si="2"/>
        <v>7.333333333333333</v>
      </c>
      <c r="I338">
        <f t="shared" si="3"/>
        <v>25</v>
      </c>
      <c r="Q338">
        <f>IFERROR(SUMIFS('All States'!$E$4:$E$627,'All States'!$C$4:$C$627,$A338,'All States'!$D$4:$D$627,$B338),0)</f>
        <v>1</v>
      </c>
      <c r="R338">
        <f>IFERROR(SUMIFS('All States'!$F$4:$F$627,'All States'!$C$4:$C$627,$A338,'All States'!$D$4:$D$627,$B338),0)</f>
        <v>0</v>
      </c>
      <c r="S338">
        <f>IFERROR(SUMIFS('All States'!$N$4:$N$627,'All States'!$C$4:$C$627,$A338,'All States'!$D$4:$D$627,$B338),0)</f>
        <v>557.34</v>
      </c>
      <c r="T338">
        <f>IFERROR(SUMIFS('All States'!$M$4:$M$627,'All States'!$C$4:$C$627,$A338,'All States'!$D$4:$D$627,$B338),0)</f>
        <v>557.34</v>
      </c>
      <c r="U338">
        <f>IFERROR(SUMIFS('All States'!$O$4:$O$627,'All States'!$C$4:$C$627,$A338,'All States'!$D$4:$D$627,$B338),0)</f>
        <v>0</v>
      </c>
      <c r="V338">
        <f>IFERROR(SUMIFS('All States'!$P$4:$P$627,'All States'!$C$4:$C$627,$A338,'All States'!$D$4:$D$627,$B338),0)</f>
        <v>555.24</v>
      </c>
      <c r="W338">
        <f>IFERROR(SUMIFS('All States'!$Q$4:$Q$627,'All States'!$C$4:$C$627,$A338,'All States'!$D$4:$D$627,$B338),0)</f>
        <v>2.1</v>
      </c>
      <c r="X338">
        <f>IFERROR(SUMIFS('All States'!$H$4:$H$627,'All States'!$C$4:$C$627,$A338,'All States'!$D$4:$D$627,$B338),0)</f>
        <v>0</v>
      </c>
      <c r="Y338">
        <f>IFERROR(SUMIFS('All States'!$I$4:$I$627,'All States'!$C$4:$C$627,$A338,'All States'!$D$4:$D$627,$B338),0)</f>
        <v>1</v>
      </c>
      <c r="Z338">
        <f>IFERROR(SUMIFS('All States'!$R$4:$R$627,'All States'!$C$4:$C$627,$A338,'All States'!$D$4:$D$627,$B338),0)</f>
        <v>0.54627585000000001</v>
      </c>
      <c r="AA338">
        <f>IFERROR(SUMIFS('All States'!$S$4:$S$627,'All States'!$C$4:$C$627,$A338,'All States'!$D$4:$D$627,$B338),0)</f>
        <v>17.5</v>
      </c>
      <c r="AB338">
        <f>IFERROR(SUMIFS('All States'!$T$4:$T$627,'All States'!$C$4:$C$627,$A338,'All States'!$D$4:$D$627,$B338),0)</f>
        <v>7</v>
      </c>
      <c r="AC338">
        <f>IFERROR(SUMIFS('All States'!$U$4:$U$627,'All States'!$C$4:$C$627,$A338,'All States'!$D$4:$D$627,$B338),0)</f>
        <v>0.54627585000000001</v>
      </c>
      <c r="AD338">
        <f>IFERROR(SUMIFS('All States'!$V$4:$V$627,'All States'!$C$4:$C$627,$A338,'All States'!$D$4:$D$627,$B338),0)</f>
        <v>2117</v>
      </c>
      <c r="AE338">
        <f>IFERROR(SUMIFS('All States'!$W$4:$W$627,'All States'!$C$4:$C$627,$A338,'All States'!$D$4:$D$627,$B338),0)</f>
        <v>21</v>
      </c>
      <c r="AF338">
        <f>IFERROR(SUMIFS('All States'!$X$4:$X$627,'All States'!$C$4:$C$627,$A338,'All States'!$D$4:$D$627,$B338),0)</f>
        <v>2.7332000000000001</v>
      </c>
      <c r="AG338">
        <f>IFERROR(SUMIFS('All States'!$Y$4:$Y$627,'All States'!$C$4:$C$627,$A338,'All States'!$D$4:$D$627,$B338),0)</f>
        <v>6461</v>
      </c>
    </row>
    <row r="339" spans="1:33" ht="27.75" customHeight="1" x14ac:dyDescent="0.2">
      <c r="A339" t="s">
        <v>152</v>
      </c>
      <c r="B339" t="s">
        <v>1943</v>
      </c>
      <c r="C339" t="s">
        <v>1010</v>
      </c>
      <c r="D339" s="1" t="s">
        <v>1011</v>
      </c>
      <c r="E339">
        <v>3</v>
      </c>
      <c r="F339">
        <f t="shared" si="0"/>
        <v>2205.3333333333335</v>
      </c>
      <c r="G339">
        <f t="shared" si="1"/>
        <v>138333.33333333334</v>
      </c>
      <c r="H339">
        <f t="shared" si="2"/>
        <v>9.6666666666666661</v>
      </c>
      <c r="I339">
        <f t="shared" si="3"/>
        <v>36.666666666666664</v>
      </c>
      <c r="Q339">
        <f>IFERROR(SUMIFS('All States'!$E$4:$E$627,'All States'!$C$4:$C$627,$A339,'All States'!$D$4:$D$627,$B339),0)</f>
        <v>2</v>
      </c>
      <c r="R339">
        <f>IFERROR(SUMIFS('All States'!$F$4:$F$627,'All States'!$C$4:$C$627,$A339,'All States'!$D$4:$D$627,$B339),0)</f>
        <v>5.5</v>
      </c>
      <c r="S339">
        <f>IFERROR(SUMIFS('All States'!$N$4:$N$627,'All States'!$C$4:$C$627,$A339,'All States'!$D$4:$D$627,$B339),0)</f>
        <v>150.78</v>
      </c>
      <c r="T339">
        <f>IFERROR(SUMIFS('All States'!$M$4:$M$627,'All States'!$C$4:$C$627,$A339,'All States'!$D$4:$D$627,$B339),0)</f>
        <v>150.78</v>
      </c>
      <c r="U339">
        <f>IFERROR(SUMIFS('All States'!$O$4:$O$627,'All States'!$C$4:$C$627,$A339,'All States'!$D$4:$D$627,$B339),0)</f>
        <v>0</v>
      </c>
      <c r="V339">
        <f>IFERROR(SUMIFS('All States'!$P$4:$P$627,'All States'!$C$4:$C$627,$A339,'All States'!$D$4:$D$627,$B339),0)</f>
        <v>117.18</v>
      </c>
      <c r="W339">
        <f>IFERROR(SUMIFS('All States'!$Q$4:$Q$627,'All States'!$C$4:$C$627,$A339,'All States'!$D$4:$D$627,$B339),0)</f>
        <v>33.6</v>
      </c>
      <c r="X339">
        <f>IFERROR(SUMIFS('All States'!$H$4:$H$627,'All States'!$C$4:$C$627,$A339,'All States'!$D$4:$D$627,$B339),0)</f>
        <v>0</v>
      </c>
      <c r="Y339">
        <f>IFERROR(SUMIFS('All States'!$I$4:$I$627,'All States'!$C$4:$C$627,$A339,'All States'!$D$4:$D$627,$B339),0)</f>
        <v>2</v>
      </c>
      <c r="Z339">
        <f>IFERROR(SUMIFS('All States'!$R$4:$R$627,'All States'!$C$4:$C$627,$A339,'All States'!$D$4:$D$627,$B339),0)</f>
        <v>-4.7278397500000002</v>
      </c>
      <c r="AA339">
        <f>IFERROR(SUMIFS('All States'!$S$4:$S$627,'All States'!$C$4:$C$627,$A339,'All States'!$D$4:$D$627,$B339),0)</f>
        <v>25</v>
      </c>
      <c r="AB339">
        <f>IFERROR(SUMIFS('All States'!$T$4:$T$627,'All States'!$C$4:$C$627,$A339,'All States'!$D$4:$D$627,$B339),0)</f>
        <v>10</v>
      </c>
      <c r="AC339">
        <f>IFERROR(SUMIFS('All States'!$U$4:$U$627,'All States'!$C$4:$C$627,$A339,'All States'!$D$4:$D$627,$B339),0)</f>
        <v>0.77216024999999999</v>
      </c>
      <c r="AD339">
        <f>IFERROR(SUMIFS('All States'!$V$4:$V$627,'All States'!$C$4:$C$627,$A339,'All States'!$D$4:$D$627,$B339),0)</f>
        <v>2205</v>
      </c>
      <c r="AE339">
        <f>IFERROR(SUMIFS('All States'!$W$4:$W$627,'All States'!$C$4:$C$627,$A339,'All States'!$D$4:$D$627,$B339),0)</f>
        <v>31</v>
      </c>
      <c r="AF339">
        <f>IFERROR(SUMIFS('All States'!$X$4:$X$627,'All States'!$C$4:$C$627,$A339,'All States'!$D$4:$D$627,$B339),0)</f>
        <v>3.9876999999999998</v>
      </c>
      <c r="AG339">
        <f>IFERROR(SUMIFS('All States'!$Y$4:$Y$627,'All States'!$C$4:$C$627,$A339,'All States'!$D$4:$D$627,$B339),0)</f>
        <v>6729</v>
      </c>
    </row>
    <row r="340" spans="1:33" ht="41.25" customHeight="1" x14ac:dyDescent="0.2">
      <c r="A340" t="s">
        <v>152</v>
      </c>
      <c r="B340" t="s">
        <v>1944</v>
      </c>
      <c r="C340" t="s">
        <v>1576</v>
      </c>
      <c r="D340" s="1" t="s">
        <v>1577</v>
      </c>
      <c r="E340">
        <v>5</v>
      </c>
      <c r="F340">
        <f t="shared" si="0"/>
        <v>29.2</v>
      </c>
      <c r="G340">
        <f t="shared" si="1"/>
        <v>259999.2</v>
      </c>
      <c r="H340">
        <f t="shared" si="2"/>
        <v>2.8</v>
      </c>
      <c r="I340">
        <f t="shared" si="3"/>
        <v>54</v>
      </c>
      <c r="Q340">
        <f>IFERROR(SUMIFS('All States'!$E$4:$E$627,'All States'!$C$4:$C$627,$A340,'All States'!$D$4:$D$627,$B340),0)</f>
        <v>1</v>
      </c>
      <c r="R340">
        <f>IFERROR(SUMIFS('All States'!$F$4:$F$627,'All States'!$C$4:$C$627,$A340,'All States'!$D$4:$D$627,$B340),0)</f>
        <v>3.8</v>
      </c>
      <c r="S340">
        <f>IFERROR(SUMIFS('All States'!$N$4:$N$627,'All States'!$C$4:$C$627,$A340,'All States'!$D$4:$D$627,$B340),0)</f>
        <v>218.4</v>
      </c>
      <c r="T340">
        <f>IFERROR(SUMIFS('All States'!$M$4:$M$627,'All States'!$C$4:$C$627,$A340,'All States'!$D$4:$D$627,$B340),0)</f>
        <v>218.4</v>
      </c>
      <c r="U340">
        <f>IFERROR(SUMIFS('All States'!$O$4:$O$627,'All States'!$C$4:$C$627,$A340,'All States'!$D$4:$D$627,$B340),0)</f>
        <v>0</v>
      </c>
      <c r="V340">
        <f>IFERROR(SUMIFS('All States'!$P$4:$P$627,'All States'!$C$4:$C$627,$A340,'All States'!$D$4:$D$627,$B340),0)</f>
        <v>205.8</v>
      </c>
      <c r="W340">
        <f>IFERROR(SUMIFS('All States'!$Q$4:$Q$627,'All States'!$C$4:$C$627,$A340,'All States'!$D$4:$D$627,$B340),0)</f>
        <v>12.6</v>
      </c>
      <c r="X340">
        <f>IFERROR(SUMIFS('All States'!$H$4:$H$627,'All States'!$C$4:$C$627,$A340,'All States'!$D$4:$D$627,$B340),0)</f>
        <v>1</v>
      </c>
      <c r="Y340">
        <f>IFERROR(SUMIFS('All States'!$I$4:$I$627,'All States'!$C$4:$C$627,$A340,'All States'!$D$4:$D$627,$B340),0)</f>
        <v>0</v>
      </c>
      <c r="Z340">
        <f>IFERROR(SUMIFS('All States'!$R$4:$R$627,'All States'!$C$4:$C$627,$A340,'All States'!$D$4:$D$627,$B340),0)</f>
        <v>-3.57470855</v>
      </c>
      <c r="AA340">
        <f>IFERROR(SUMIFS('All States'!$S$4:$S$627,'All States'!$C$4:$C$627,$A340,'All States'!$D$4:$D$627,$B340),0)</f>
        <v>7.5</v>
      </c>
      <c r="AB340">
        <f>IFERROR(SUMIFS('All States'!$T$4:$T$627,'All States'!$C$4:$C$627,$A340,'All States'!$D$4:$D$627,$B340),0)</f>
        <v>3</v>
      </c>
      <c r="AC340">
        <f>IFERROR(SUMIFS('All States'!$U$4:$U$627,'All States'!$C$4:$C$627,$A340,'All States'!$D$4:$D$627,$B340),0)</f>
        <v>0.22529144999999998</v>
      </c>
      <c r="AD340">
        <f>IFERROR(SUMIFS('All States'!$V$4:$V$627,'All States'!$C$4:$C$627,$A340,'All States'!$D$4:$D$627,$B340),0)</f>
        <v>29</v>
      </c>
      <c r="AE340">
        <f>IFERROR(SUMIFS('All States'!$W$4:$W$627,'All States'!$C$4:$C$627,$A340,'All States'!$D$4:$D$627,$B340),0)</f>
        <v>9</v>
      </c>
      <c r="AF340">
        <f>IFERROR(SUMIFS('All States'!$X$4:$X$627,'All States'!$C$4:$C$627,$A340,'All States'!$D$4:$D$627,$B340),0)</f>
        <v>1.1265000000000001</v>
      </c>
      <c r="AG340">
        <f>IFERROR(SUMIFS('All States'!$Y$4:$Y$627,'All States'!$C$4:$C$627,$A340,'All States'!$D$4:$D$627,$B340),0)</f>
        <v>89</v>
      </c>
    </row>
    <row r="341" spans="1:33" ht="41.25" customHeight="1" x14ac:dyDescent="0.2">
      <c r="A341" t="s">
        <v>152</v>
      </c>
      <c r="B341" t="s">
        <v>1945</v>
      </c>
      <c r="C341" t="s">
        <v>1001</v>
      </c>
      <c r="D341" s="1" t="s">
        <v>1002</v>
      </c>
      <c r="E341">
        <v>3</v>
      </c>
      <c r="F341">
        <f t="shared" si="0"/>
        <v>1539.3333333333333</v>
      </c>
      <c r="G341">
        <f t="shared" si="1"/>
        <v>33333</v>
      </c>
      <c r="H341">
        <f t="shared" si="2"/>
        <v>3.6666666666666665</v>
      </c>
      <c r="I341">
        <f t="shared" si="3"/>
        <v>4</v>
      </c>
      <c r="Q341">
        <f>IFERROR(SUMIFS('All States'!$E$4:$E$627,'All States'!$C$4:$C$627,$A341,'All States'!$D$4:$D$627,$B341),0)</f>
        <v>2</v>
      </c>
      <c r="R341">
        <f>IFERROR(SUMIFS('All States'!$F$4:$F$627,'All States'!$C$4:$C$627,$A341,'All States'!$D$4:$D$627,$B341),0)</f>
        <v>32</v>
      </c>
      <c r="S341">
        <f>IFERROR(SUMIFS('All States'!$N$4:$N$627,'All States'!$C$4:$C$627,$A341,'All States'!$D$4:$D$627,$B341),0)</f>
        <v>290.53499999999997</v>
      </c>
      <c r="T341">
        <f>IFERROR(SUMIFS('All States'!$M$4:$M$627,'All States'!$C$4:$C$627,$A341,'All States'!$D$4:$D$627,$B341),0)</f>
        <v>290.53499999999997</v>
      </c>
      <c r="U341">
        <f>IFERROR(SUMIFS('All States'!$O$4:$O$627,'All States'!$C$4:$C$627,$A341,'All States'!$D$4:$D$627,$B341),0)</f>
        <v>0</v>
      </c>
      <c r="V341">
        <f>IFERROR(SUMIFS('All States'!$P$4:$P$627,'All States'!$C$4:$C$627,$A341,'All States'!$D$4:$D$627,$B341),0)</f>
        <v>133.56</v>
      </c>
      <c r="W341">
        <f>IFERROR(SUMIFS('All States'!$Q$4:$Q$627,'All States'!$C$4:$C$627,$A341,'All States'!$D$4:$D$627,$B341),0)</f>
        <v>156.97499999999999</v>
      </c>
      <c r="X341">
        <f>IFERROR(SUMIFS('All States'!$H$4:$H$627,'All States'!$C$4:$C$627,$A341,'All States'!$D$4:$D$627,$B341),0)</f>
        <v>0</v>
      </c>
      <c r="Y341">
        <f>IFERROR(SUMIFS('All States'!$I$4:$I$627,'All States'!$C$4:$C$627,$A341,'All States'!$D$4:$D$627,$B341),0)</f>
        <v>2</v>
      </c>
      <c r="Z341">
        <f>IFERROR(SUMIFS('All States'!$R$4:$R$627,'All States'!$C$4:$C$627,$A341,'All States'!$D$4:$D$627,$B341),0)</f>
        <v>-31.684533049999999</v>
      </c>
      <c r="AA341">
        <f>IFERROR(SUMIFS('All States'!$S$4:$S$627,'All States'!$C$4:$C$627,$A341,'All States'!$D$4:$D$627,$B341),0)</f>
        <v>10</v>
      </c>
      <c r="AB341">
        <f>IFERROR(SUMIFS('All States'!$T$4:$T$627,'All States'!$C$4:$C$627,$A341,'All States'!$D$4:$D$627,$B341),0)</f>
        <v>4</v>
      </c>
      <c r="AC341">
        <f>IFERROR(SUMIFS('All States'!$U$4:$U$627,'All States'!$C$4:$C$627,$A341,'All States'!$D$4:$D$627,$B341),0)</f>
        <v>0.31546694999999997</v>
      </c>
      <c r="AD341">
        <f>IFERROR(SUMIFS('All States'!$V$4:$V$627,'All States'!$C$4:$C$627,$A341,'All States'!$D$4:$D$627,$B341),0)</f>
        <v>1539</v>
      </c>
      <c r="AE341">
        <f>IFERROR(SUMIFS('All States'!$W$4:$W$627,'All States'!$C$4:$C$627,$A341,'All States'!$D$4:$D$627,$B341),0)</f>
        <v>12</v>
      </c>
      <c r="AF341">
        <f>IFERROR(SUMIFS('All States'!$X$4:$X$627,'All States'!$C$4:$C$627,$A341,'All States'!$D$4:$D$627,$B341),0)</f>
        <v>1.5787</v>
      </c>
      <c r="AG341">
        <f>IFERROR(SUMIFS('All States'!$Y$4:$Y$627,'All States'!$C$4:$C$627,$A341,'All States'!$D$4:$D$627,$B341),0)</f>
        <v>4697</v>
      </c>
    </row>
    <row r="342" spans="1:33" ht="27.75" customHeight="1" x14ac:dyDescent="0.2">
      <c r="A342" t="s">
        <v>152</v>
      </c>
      <c r="B342" t="s">
        <v>1946</v>
      </c>
      <c r="C342" t="s">
        <v>1016</v>
      </c>
      <c r="D342" s="1" t="s">
        <v>1017</v>
      </c>
      <c r="E342">
        <v>3</v>
      </c>
      <c r="F342">
        <f t="shared" si="0"/>
        <v>2116.6666666666665</v>
      </c>
      <c r="G342">
        <f t="shared" si="1"/>
        <v>116666.66666666667</v>
      </c>
      <c r="H342">
        <f t="shared" si="2"/>
        <v>7.333333333333333</v>
      </c>
      <c r="I342">
        <f t="shared" si="3"/>
        <v>25</v>
      </c>
      <c r="Q342">
        <f>IFERROR(SUMIFS('All States'!$E$4:$E$627,'All States'!$C$4:$C$627,$A342,'All States'!$D$4:$D$627,$B342),0)</f>
        <v>4</v>
      </c>
      <c r="R342">
        <f>IFERROR(SUMIFS('All States'!$F$4:$F$627,'All States'!$C$4:$C$627,$A342,'All States'!$D$4:$D$627,$B342),0)</f>
        <v>39</v>
      </c>
      <c r="S342">
        <f>IFERROR(SUMIFS('All States'!$N$4:$N$627,'All States'!$C$4:$C$627,$A342,'All States'!$D$4:$D$627,$B342),0)</f>
        <v>338.20499999999998</v>
      </c>
      <c r="T342">
        <f>IFERROR(SUMIFS('All States'!$M$4:$M$627,'All States'!$C$4:$C$627,$A342,'All States'!$D$4:$D$627,$B342),0)</f>
        <v>338.20499999999998</v>
      </c>
      <c r="U342">
        <f>IFERROR(SUMIFS('All States'!$O$4:$O$627,'All States'!$C$4:$C$627,$A342,'All States'!$D$4:$D$627,$B342),0)</f>
        <v>0</v>
      </c>
      <c r="V342">
        <f>IFERROR(SUMIFS('All States'!$P$4:$P$627,'All States'!$C$4:$C$627,$A342,'All States'!$D$4:$D$627,$B342),0)</f>
        <v>337.68</v>
      </c>
      <c r="W342">
        <f>IFERROR(SUMIFS('All States'!$Q$4:$Q$627,'All States'!$C$4:$C$627,$A342,'All States'!$D$4:$D$627,$B342),0)</f>
        <v>0.52500000000000002</v>
      </c>
      <c r="X342">
        <f>IFERROR(SUMIFS('All States'!$H$4:$H$627,'All States'!$C$4:$C$627,$A342,'All States'!$D$4:$D$627,$B342),0)</f>
        <v>1</v>
      </c>
      <c r="Y342">
        <f>IFERROR(SUMIFS('All States'!$I$4:$I$627,'All States'!$C$4:$C$627,$A342,'All States'!$D$4:$D$627,$B342),0)</f>
        <v>3</v>
      </c>
      <c r="Z342">
        <f>IFERROR(SUMIFS('All States'!$R$4:$R$627,'All States'!$C$4:$C$627,$A342,'All States'!$D$4:$D$627,$B342),0)</f>
        <v>-38.453724149999999</v>
      </c>
      <c r="AA342">
        <f>IFERROR(SUMIFS('All States'!$S$4:$S$627,'All States'!$C$4:$C$627,$A342,'All States'!$D$4:$D$627,$B342),0)</f>
        <v>17.5</v>
      </c>
      <c r="AB342">
        <f>IFERROR(SUMIFS('All States'!$T$4:$T$627,'All States'!$C$4:$C$627,$A342,'All States'!$D$4:$D$627,$B342),0)</f>
        <v>7</v>
      </c>
      <c r="AC342">
        <f>IFERROR(SUMIFS('All States'!$U$4:$U$627,'All States'!$C$4:$C$627,$A342,'All States'!$D$4:$D$627,$B342),0)</f>
        <v>0.54627585000000001</v>
      </c>
      <c r="AD342">
        <f>IFERROR(SUMIFS('All States'!$V$4:$V$627,'All States'!$C$4:$C$627,$A342,'All States'!$D$4:$D$627,$B342),0)</f>
        <v>2117</v>
      </c>
      <c r="AE342">
        <f>IFERROR(SUMIFS('All States'!$W$4:$W$627,'All States'!$C$4:$C$627,$A342,'All States'!$D$4:$D$627,$B342),0)</f>
        <v>21</v>
      </c>
      <c r="AF342">
        <f>IFERROR(SUMIFS('All States'!$X$4:$X$627,'All States'!$C$4:$C$627,$A342,'All States'!$D$4:$D$627,$B342),0)</f>
        <v>2.7332000000000001</v>
      </c>
      <c r="AG342">
        <f>IFERROR(SUMIFS('All States'!$Y$4:$Y$627,'All States'!$C$4:$C$627,$A342,'All States'!$D$4:$D$627,$B342),0)</f>
        <v>6461</v>
      </c>
    </row>
    <row r="343" spans="1:33" ht="15" customHeight="1" x14ac:dyDescent="0.2">
      <c r="A343" t="s">
        <v>155</v>
      </c>
      <c r="B343" t="s">
        <v>57</v>
      </c>
      <c r="C343" t="s">
        <v>533</v>
      </c>
      <c r="D343" t="s">
        <v>534</v>
      </c>
      <c r="E343">
        <v>1</v>
      </c>
      <c r="F343">
        <f t="shared" si="0"/>
        <v>30618</v>
      </c>
      <c r="G343">
        <f t="shared" si="1"/>
        <v>13050</v>
      </c>
      <c r="H343">
        <f t="shared" si="2"/>
        <v>29</v>
      </c>
      <c r="I343">
        <f t="shared" si="3"/>
        <v>0</v>
      </c>
      <c r="Q343">
        <f>IFERROR(SUMIFS('All States'!$E$4:$E$627,'All States'!$C$4:$C$627,$A343,'All States'!$D$4:$D$627,$B343),0)</f>
        <v>4</v>
      </c>
      <c r="R343">
        <f>IFERROR(SUMIFS('All States'!$F$4:$F$627,'All States'!$C$4:$C$627,$A343,'All States'!$D$4:$D$627,$B343),0)</f>
        <v>20.8</v>
      </c>
      <c r="S343">
        <f>IFERROR(SUMIFS('All States'!$N$4:$N$627,'All States'!$C$4:$C$627,$A343,'All States'!$D$4:$D$627,$B343),0)</f>
        <v>345.12</v>
      </c>
      <c r="T343">
        <f>IFERROR(SUMIFS('All States'!$M$4:$M$627,'All States'!$C$4:$C$627,$A343,'All States'!$D$4:$D$627,$B343),0)</f>
        <v>261.17</v>
      </c>
      <c r="U343">
        <f>IFERROR(SUMIFS('All States'!$O$4:$O$627,'All States'!$C$4:$C$627,$A343,'All States'!$D$4:$D$627,$B343),0)</f>
        <v>143.1</v>
      </c>
      <c r="V343">
        <f>IFERROR(SUMIFS('All States'!$P$4:$P$627,'All States'!$C$4:$C$627,$A343,'All States'!$D$4:$D$627,$B343),0)</f>
        <v>202.02</v>
      </c>
      <c r="W343">
        <f>IFERROR(SUMIFS('All States'!$Q$4:$Q$627,'All States'!$C$4:$C$627,$A343,'All States'!$D$4:$D$627,$B343),0)</f>
        <v>0</v>
      </c>
      <c r="X343">
        <f>IFERROR(SUMIFS('All States'!$H$4:$H$627,'All States'!$C$4:$C$627,$A343,'All States'!$D$4:$D$627,$B343),0)</f>
        <v>1</v>
      </c>
      <c r="Y343">
        <f>IFERROR(SUMIFS('All States'!$I$4:$I$627,'All States'!$C$4:$C$627,$A343,'All States'!$D$4:$D$627,$B343),0)</f>
        <v>1</v>
      </c>
      <c r="Z343">
        <f>IFERROR(SUMIFS('All States'!$R$4:$R$627,'All States'!$C$4:$C$627,$A343,'All States'!$D$4:$D$627,$B343),0)</f>
        <v>-3.9558217000000013</v>
      </c>
      <c r="AA343">
        <f>IFERROR(SUMIFS('All States'!$S$4:$S$627,'All States'!$C$4:$C$627,$A343,'All States'!$D$4:$D$627,$B343),0)</f>
        <v>290</v>
      </c>
      <c r="AB343">
        <f>IFERROR(SUMIFS('All States'!$T$4:$T$627,'All States'!$C$4:$C$627,$A343,'All States'!$D$4:$D$627,$B343),0)</f>
        <v>116</v>
      </c>
      <c r="AC343">
        <f>IFERROR(SUMIFS('All States'!$U$4:$U$627,'All States'!$C$4:$C$627,$A343,'All States'!$D$4:$D$627,$B343),0)</f>
        <v>16.844178299999999</v>
      </c>
      <c r="AD343">
        <f>IFERROR(SUMIFS('All States'!$V$4:$V$627,'All States'!$C$4:$C$627,$A343,'All States'!$D$4:$D$627,$B343),0)</f>
        <v>810366</v>
      </c>
      <c r="AE343">
        <f>IFERROR(SUMIFS('All States'!$W$4:$W$627,'All States'!$C$4:$C$627,$A343,'All States'!$D$4:$D$627,$B343),0)</f>
        <v>354</v>
      </c>
      <c r="AF343">
        <f>IFERROR(SUMIFS('All States'!$X$4:$X$627,'All States'!$C$4:$C$627,$A343,'All States'!$D$4:$D$627,$B343),0)</f>
        <v>85.673400000000001</v>
      </c>
      <c r="AG343">
        <f>IFERROR(SUMIFS('All States'!$Y$4:$Y$627,'All States'!$C$4:$C$627,$A343,'All States'!$D$4:$D$627,$B343),0)</f>
        <v>2473041</v>
      </c>
    </row>
    <row r="344" spans="1:33" ht="15" customHeight="1" x14ac:dyDescent="0.2">
      <c r="A344" t="s">
        <v>155</v>
      </c>
      <c r="B344" t="s">
        <v>57</v>
      </c>
      <c r="C344" t="s">
        <v>1704</v>
      </c>
      <c r="D344" t="s">
        <v>1705</v>
      </c>
      <c r="E344">
        <v>1</v>
      </c>
      <c r="F344">
        <f t="shared" si="0"/>
        <v>779748</v>
      </c>
      <c r="G344">
        <f t="shared" si="1"/>
        <v>599698</v>
      </c>
      <c r="H344">
        <f t="shared" si="2"/>
        <v>87</v>
      </c>
      <c r="I344">
        <f t="shared" si="3"/>
        <v>0</v>
      </c>
      <c r="Q344">
        <f>IFERROR(SUMIFS('All States'!$E$4:$E$627,'All States'!$C$4:$C$627,$A344,'All States'!$D$4:$D$627,$B344),0)</f>
        <v>4</v>
      </c>
      <c r="R344">
        <f>IFERROR(SUMIFS('All States'!$F$4:$F$627,'All States'!$C$4:$C$627,$A344,'All States'!$D$4:$D$627,$B344),0)</f>
        <v>20.8</v>
      </c>
      <c r="S344">
        <f>IFERROR(SUMIFS('All States'!$N$4:$N$627,'All States'!$C$4:$C$627,$A344,'All States'!$D$4:$D$627,$B344),0)</f>
        <v>345.12</v>
      </c>
      <c r="T344">
        <f>IFERROR(SUMIFS('All States'!$M$4:$M$627,'All States'!$C$4:$C$627,$A344,'All States'!$D$4:$D$627,$B344),0)</f>
        <v>261.17</v>
      </c>
      <c r="U344">
        <f>IFERROR(SUMIFS('All States'!$O$4:$O$627,'All States'!$C$4:$C$627,$A344,'All States'!$D$4:$D$627,$B344),0)</f>
        <v>143.1</v>
      </c>
      <c r="V344">
        <f>IFERROR(SUMIFS('All States'!$P$4:$P$627,'All States'!$C$4:$C$627,$A344,'All States'!$D$4:$D$627,$B344),0)</f>
        <v>202.02</v>
      </c>
      <c r="W344">
        <f>IFERROR(SUMIFS('All States'!$Q$4:$Q$627,'All States'!$C$4:$C$627,$A344,'All States'!$D$4:$D$627,$B344),0)</f>
        <v>0</v>
      </c>
      <c r="X344">
        <f>IFERROR(SUMIFS('All States'!$H$4:$H$627,'All States'!$C$4:$C$627,$A344,'All States'!$D$4:$D$627,$B344),0)</f>
        <v>1</v>
      </c>
      <c r="Y344">
        <f>IFERROR(SUMIFS('All States'!$I$4:$I$627,'All States'!$C$4:$C$627,$A344,'All States'!$D$4:$D$627,$B344),0)</f>
        <v>1</v>
      </c>
      <c r="Z344">
        <f>IFERROR(SUMIFS('All States'!$R$4:$R$627,'All States'!$C$4:$C$627,$A344,'All States'!$D$4:$D$627,$B344),0)</f>
        <v>-3.9558217000000013</v>
      </c>
      <c r="AA344">
        <f>IFERROR(SUMIFS('All States'!$S$4:$S$627,'All States'!$C$4:$C$627,$A344,'All States'!$D$4:$D$627,$B344),0)</f>
        <v>290</v>
      </c>
      <c r="AB344">
        <f>IFERROR(SUMIFS('All States'!$T$4:$T$627,'All States'!$C$4:$C$627,$A344,'All States'!$D$4:$D$627,$B344),0)</f>
        <v>116</v>
      </c>
      <c r="AC344">
        <f>IFERROR(SUMIFS('All States'!$U$4:$U$627,'All States'!$C$4:$C$627,$A344,'All States'!$D$4:$D$627,$B344),0)</f>
        <v>16.844178299999999</v>
      </c>
      <c r="AD344">
        <f>IFERROR(SUMIFS('All States'!$V$4:$V$627,'All States'!$C$4:$C$627,$A344,'All States'!$D$4:$D$627,$B344),0)</f>
        <v>810366</v>
      </c>
      <c r="AE344">
        <f>IFERROR(SUMIFS('All States'!$W$4:$W$627,'All States'!$C$4:$C$627,$A344,'All States'!$D$4:$D$627,$B344),0)</f>
        <v>354</v>
      </c>
      <c r="AF344">
        <f>IFERROR(SUMIFS('All States'!$X$4:$X$627,'All States'!$C$4:$C$627,$A344,'All States'!$D$4:$D$627,$B344),0)</f>
        <v>85.673400000000001</v>
      </c>
      <c r="AG344">
        <f>IFERROR(SUMIFS('All States'!$Y$4:$Y$627,'All States'!$C$4:$C$627,$A344,'All States'!$D$4:$D$627,$B344),0)</f>
        <v>2473041</v>
      </c>
    </row>
    <row r="345" spans="1:33" ht="15" customHeight="1" x14ac:dyDescent="0.2">
      <c r="A345" t="s">
        <v>155</v>
      </c>
      <c r="B345" t="s">
        <v>1947</v>
      </c>
      <c r="C345" t="s">
        <v>452</v>
      </c>
      <c r="D345" t="s">
        <v>453</v>
      </c>
      <c r="E345">
        <v>1</v>
      </c>
      <c r="F345">
        <f t="shared" si="0"/>
        <v>19834</v>
      </c>
      <c r="G345">
        <f t="shared" si="1"/>
        <v>14742</v>
      </c>
      <c r="H345">
        <f t="shared" si="2"/>
        <v>15</v>
      </c>
      <c r="I345">
        <f t="shared" si="3"/>
        <v>0</v>
      </c>
      <c r="Q345">
        <f>IFERROR(SUMIFS('All States'!$E$4:$E$627,'All States'!$C$4:$C$627,$A345,'All States'!$D$4:$D$627,$B345),0)</f>
        <v>1</v>
      </c>
      <c r="R345">
        <f>IFERROR(SUMIFS('All States'!$F$4:$F$627,'All States'!$C$4:$C$627,$A345,'All States'!$D$4:$D$627,$B345),0)</f>
        <v>3</v>
      </c>
      <c r="S345">
        <f>IFERROR(SUMIFS('All States'!$N$4:$N$627,'All States'!$C$4:$C$627,$A345,'All States'!$D$4:$D$627,$B345),0)</f>
        <v>67.5</v>
      </c>
      <c r="T345">
        <f>IFERROR(SUMIFS('All States'!$M$4:$M$627,'All States'!$C$4:$C$627,$A345,'All States'!$D$4:$D$627,$B345),0)</f>
        <v>67.5</v>
      </c>
      <c r="U345">
        <f>IFERROR(SUMIFS('All States'!$O$4:$O$627,'All States'!$C$4:$C$627,$A345,'All States'!$D$4:$D$627,$B345),0)</f>
        <v>67.5</v>
      </c>
      <c r="V345">
        <f>IFERROR(SUMIFS('All States'!$P$4:$P$627,'All States'!$C$4:$C$627,$A345,'All States'!$D$4:$D$627,$B345),0)</f>
        <v>0</v>
      </c>
      <c r="W345">
        <f>IFERROR(SUMIFS('All States'!$Q$4:$Q$627,'All States'!$C$4:$C$627,$A345,'All States'!$D$4:$D$627,$B345),0)</f>
        <v>0</v>
      </c>
      <c r="X345">
        <f>IFERROR(SUMIFS('All States'!$H$4:$H$627,'All States'!$C$4:$C$627,$A345,'All States'!$D$4:$D$627,$B345),0)</f>
        <v>0</v>
      </c>
      <c r="Y345">
        <f>IFERROR(SUMIFS('All States'!$I$4:$I$627,'All States'!$C$4:$C$627,$A345,'All States'!$D$4:$D$627,$B345),0)</f>
        <v>1</v>
      </c>
      <c r="Z345">
        <f>IFERROR(SUMIFS('All States'!$R$4:$R$627,'All States'!$C$4:$C$627,$A345,'All States'!$D$4:$D$627,$B345),0)</f>
        <v>-1.6756682999999999</v>
      </c>
      <c r="AA345">
        <f>IFERROR(SUMIFS('All States'!$S$4:$S$627,'All States'!$C$4:$C$627,$A345,'All States'!$D$4:$D$627,$B345),0)</f>
        <v>37.5</v>
      </c>
      <c r="AB345">
        <f>IFERROR(SUMIFS('All States'!$T$4:$T$627,'All States'!$C$4:$C$627,$A345,'All States'!$D$4:$D$627,$B345),0)</f>
        <v>15</v>
      </c>
      <c r="AC345">
        <f>IFERROR(SUMIFS('All States'!$U$4:$U$627,'All States'!$C$4:$C$627,$A345,'All States'!$D$4:$D$627,$B345),0)</f>
        <v>1.3243317000000001</v>
      </c>
      <c r="AD345">
        <f>IFERROR(SUMIFS('All States'!$V$4:$V$627,'All States'!$C$4:$C$627,$A345,'All States'!$D$4:$D$627,$B345),0)</f>
        <v>19834</v>
      </c>
      <c r="AE345">
        <f>IFERROR(SUMIFS('All States'!$W$4:$W$627,'All States'!$C$4:$C$627,$A345,'All States'!$D$4:$D$627,$B345),0)</f>
        <v>46</v>
      </c>
      <c r="AF345">
        <f>IFERROR(SUMIFS('All States'!$X$4:$X$627,'All States'!$C$4:$C$627,$A345,'All States'!$D$4:$D$627,$B345),0)</f>
        <v>6.7638999999999996</v>
      </c>
      <c r="AG345">
        <f>IFERROR(SUMIFS('All States'!$Y$4:$Y$627,'All States'!$C$4:$C$627,$A345,'All States'!$D$4:$D$627,$B345),0)</f>
        <v>60529</v>
      </c>
    </row>
    <row r="346" spans="1:33" ht="15" customHeight="1" x14ac:dyDescent="0.2">
      <c r="A346" t="s">
        <v>155</v>
      </c>
      <c r="B346" t="s">
        <v>1948</v>
      </c>
      <c r="C346" t="s">
        <v>490</v>
      </c>
      <c r="D346" t="s">
        <v>491</v>
      </c>
      <c r="E346">
        <v>1</v>
      </c>
      <c r="F346">
        <f t="shared" si="0"/>
        <v>47846</v>
      </c>
      <c r="G346">
        <f t="shared" si="1"/>
        <v>12650</v>
      </c>
      <c r="H346">
        <f t="shared" si="2"/>
        <v>29</v>
      </c>
      <c r="I346">
        <f t="shared" si="3"/>
        <v>0</v>
      </c>
      <c r="Q346">
        <f>IFERROR(SUMIFS('All States'!$E$4:$E$627,'All States'!$C$4:$C$627,$A346,'All States'!$D$4:$D$627,$B346),0)</f>
        <v>3</v>
      </c>
      <c r="R346">
        <f>IFERROR(SUMIFS('All States'!$F$4:$F$627,'All States'!$C$4:$C$627,$A346,'All States'!$D$4:$D$627,$B346),0)</f>
        <v>22</v>
      </c>
      <c r="S346">
        <f>IFERROR(SUMIFS('All States'!$N$4:$N$627,'All States'!$C$4:$C$627,$A346,'All States'!$D$4:$D$627,$B346),0)</f>
        <v>203.97</v>
      </c>
      <c r="T346">
        <f>IFERROR(SUMIFS('All States'!$M$4:$M$627,'All States'!$C$4:$C$627,$A346,'All States'!$D$4:$D$627,$B346),0)</f>
        <v>160.17000000000002</v>
      </c>
      <c r="U346">
        <f>IFERROR(SUMIFS('All States'!$O$4:$O$627,'All States'!$C$4:$C$627,$A346,'All States'!$D$4:$D$627,$B346),0)</f>
        <v>41.85</v>
      </c>
      <c r="V346">
        <f>IFERROR(SUMIFS('All States'!$P$4:$P$627,'All States'!$C$4:$C$627,$A346,'All States'!$D$4:$D$627,$B346),0)</f>
        <v>162.12</v>
      </c>
      <c r="W346">
        <f>IFERROR(SUMIFS('All States'!$Q$4:$Q$627,'All States'!$C$4:$C$627,$A346,'All States'!$D$4:$D$627,$B346),0)</f>
        <v>0</v>
      </c>
      <c r="X346">
        <f>IFERROR(SUMIFS('All States'!$H$4:$H$627,'All States'!$C$4:$C$627,$A346,'All States'!$D$4:$D$627,$B346),0)</f>
        <v>1</v>
      </c>
      <c r="Y346">
        <f>IFERROR(SUMIFS('All States'!$I$4:$I$627,'All States'!$C$4:$C$627,$A346,'All States'!$D$4:$D$627,$B346),0)</f>
        <v>1</v>
      </c>
      <c r="Z346">
        <f>IFERROR(SUMIFS('All States'!$R$4:$R$627,'All States'!$C$4:$C$627,$A346,'All States'!$D$4:$D$627,$B346),0)</f>
        <v>-18.463149699999999</v>
      </c>
      <c r="AA346">
        <f>IFERROR(SUMIFS('All States'!$S$4:$S$627,'All States'!$C$4:$C$627,$A346,'All States'!$D$4:$D$627,$B346),0)</f>
        <v>92.5</v>
      </c>
      <c r="AB346">
        <f>IFERROR(SUMIFS('All States'!$T$4:$T$627,'All States'!$C$4:$C$627,$A346,'All States'!$D$4:$D$627,$B346),0)</f>
        <v>37</v>
      </c>
      <c r="AC346">
        <f>IFERROR(SUMIFS('All States'!$U$4:$U$627,'All States'!$C$4:$C$627,$A346,'All States'!$D$4:$D$627,$B346),0)</f>
        <v>3.5368502999999998</v>
      </c>
      <c r="AD346">
        <f>IFERROR(SUMIFS('All States'!$V$4:$V$627,'All States'!$C$4:$C$627,$A346,'All States'!$D$4:$D$627,$B346),0)</f>
        <v>75806</v>
      </c>
      <c r="AE346">
        <f>IFERROR(SUMIFS('All States'!$W$4:$W$627,'All States'!$C$4:$C$627,$A346,'All States'!$D$4:$D$627,$B346),0)</f>
        <v>113</v>
      </c>
      <c r="AF346">
        <f>IFERROR(SUMIFS('All States'!$X$4:$X$627,'All States'!$C$4:$C$627,$A346,'All States'!$D$4:$D$627,$B346),0)</f>
        <v>18</v>
      </c>
      <c r="AG346">
        <f>IFERROR(SUMIFS('All States'!$Y$4:$Y$627,'All States'!$C$4:$C$627,$A346,'All States'!$D$4:$D$627,$B346),0)</f>
        <v>231342</v>
      </c>
    </row>
    <row r="347" spans="1:33" ht="27.75" customHeight="1" x14ac:dyDescent="0.2">
      <c r="A347" t="s">
        <v>155</v>
      </c>
      <c r="B347" t="s">
        <v>1948</v>
      </c>
      <c r="C347" t="s">
        <v>1718</v>
      </c>
      <c r="D347" s="1" t="s">
        <v>1719</v>
      </c>
      <c r="E347">
        <v>2</v>
      </c>
      <c r="F347">
        <f t="shared" si="0"/>
        <v>27960</v>
      </c>
      <c r="G347">
        <f t="shared" si="1"/>
        <v>0</v>
      </c>
      <c r="H347">
        <f t="shared" si="2"/>
        <v>7.5</v>
      </c>
      <c r="I347">
        <f t="shared" si="3"/>
        <v>0</v>
      </c>
      <c r="Q347">
        <f>IFERROR(SUMIFS('All States'!$E$4:$E$627,'All States'!$C$4:$C$627,$A347,'All States'!$D$4:$D$627,$B347),0)</f>
        <v>3</v>
      </c>
      <c r="R347">
        <f>IFERROR(SUMIFS('All States'!$F$4:$F$627,'All States'!$C$4:$C$627,$A347,'All States'!$D$4:$D$627,$B347),0)</f>
        <v>22</v>
      </c>
      <c r="S347">
        <f>IFERROR(SUMIFS('All States'!$N$4:$N$627,'All States'!$C$4:$C$627,$A347,'All States'!$D$4:$D$627,$B347),0)</f>
        <v>203.97</v>
      </c>
      <c r="T347">
        <f>IFERROR(SUMIFS('All States'!$M$4:$M$627,'All States'!$C$4:$C$627,$A347,'All States'!$D$4:$D$627,$B347),0)</f>
        <v>160.17000000000002</v>
      </c>
      <c r="U347">
        <f>IFERROR(SUMIFS('All States'!$O$4:$O$627,'All States'!$C$4:$C$627,$A347,'All States'!$D$4:$D$627,$B347),0)</f>
        <v>41.85</v>
      </c>
      <c r="V347">
        <f>IFERROR(SUMIFS('All States'!$P$4:$P$627,'All States'!$C$4:$C$627,$A347,'All States'!$D$4:$D$627,$B347),0)</f>
        <v>162.12</v>
      </c>
      <c r="W347">
        <f>IFERROR(SUMIFS('All States'!$Q$4:$Q$627,'All States'!$C$4:$C$627,$A347,'All States'!$D$4:$D$627,$B347),0)</f>
        <v>0</v>
      </c>
      <c r="X347">
        <f>IFERROR(SUMIFS('All States'!$H$4:$H$627,'All States'!$C$4:$C$627,$A347,'All States'!$D$4:$D$627,$B347),0)</f>
        <v>1</v>
      </c>
      <c r="Y347">
        <f>IFERROR(SUMIFS('All States'!$I$4:$I$627,'All States'!$C$4:$C$627,$A347,'All States'!$D$4:$D$627,$B347),0)</f>
        <v>1</v>
      </c>
      <c r="Z347">
        <f>IFERROR(SUMIFS('All States'!$R$4:$R$627,'All States'!$C$4:$C$627,$A347,'All States'!$D$4:$D$627,$B347),0)</f>
        <v>-18.463149699999999</v>
      </c>
      <c r="AA347">
        <f>IFERROR(SUMIFS('All States'!$S$4:$S$627,'All States'!$C$4:$C$627,$A347,'All States'!$D$4:$D$627,$B347),0)</f>
        <v>92.5</v>
      </c>
      <c r="AB347">
        <f>IFERROR(SUMIFS('All States'!$T$4:$T$627,'All States'!$C$4:$C$627,$A347,'All States'!$D$4:$D$627,$B347),0)</f>
        <v>37</v>
      </c>
      <c r="AC347">
        <f>IFERROR(SUMIFS('All States'!$U$4:$U$627,'All States'!$C$4:$C$627,$A347,'All States'!$D$4:$D$627,$B347),0)</f>
        <v>3.5368502999999998</v>
      </c>
      <c r="AD347">
        <f>IFERROR(SUMIFS('All States'!$V$4:$V$627,'All States'!$C$4:$C$627,$A347,'All States'!$D$4:$D$627,$B347),0)</f>
        <v>75806</v>
      </c>
      <c r="AE347">
        <f>IFERROR(SUMIFS('All States'!$W$4:$W$627,'All States'!$C$4:$C$627,$A347,'All States'!$D$4:$D$627,$B347),0)</f>
        <v>113</v>
      </c>
      <c r="AF347">
        <f>IFERROR(SUMIFS('All States'!$X$4:$X$627,'All States'!$C$4:$C$627,$A347,'All States'!$D$4:$D$627,$B347),0)</f>
        <v>18</v>
      </c>
      <c r="AG347">
        <f>IFERROR(SUMIFS('All States'!$Y$4:$Y$627,'All States'!$C$4:$C$627,$A347,'All States'!$D$4:$D$627,$B347),0)</f>
        <v>231342</v>
      </c>
    </row>
    <row r="348" spans="1:33" ht="15" customHeight="1" x14ac:dyDescent="0.2">
      <c r="A348" t="s">
        <v>155</v>
      </c>
      <c r="B348" t="s">
        <v>1949</v>
      </c>
      <c r="C348" t="s">
        <v>484</v>
      </c>
      <c r="D348" t="s">
        <v>485</v>
      </c>
      <c r="E348">
        <v>1</v>
      </c>
      <c r="F348">
        <f t="shared" si="0"/>
        <v>65181</v>
      </c>
      <c r="G348">
        <f t="shared" si="1"/>
        <v>28021</v>
      </c>
      <c r="H348">
        <f t="shared" si="2"/>
        <v>68</v>
      </c>
      <c r="I348">
        <f t="shared" si="3"/>
        <v>0</v>
      </c>
      <c r="Q348">
        <f>IFERROR(SUMIFS('All States'!$E$4:$E$627,'All States'!$C$4:$C$627,$A348,'All States'!$D$4:$D$627,$B348),0)</f>
        <v>5</v>
      </c>
      <c r="R348">
        <f>IFERROR(SUMIFS('All States'!$F$4:$F$627,'All States'!$C$4:$C$627,$A348,'All States'!$D$4:$D$627,$B348),0)</f>
        <v>11.8</v>
      </c>
      <c r="S348">
        <f>IFERROR(SUMIFS('All States'!$N$4:$N$627,'All States'!$C$4:$C$627,$A348,'All States'!$D$4:$D$627,$B348),0)</f>
        <v>98.4</v>
      </c>
      <c r="T348">
        <f>IFERROR(SUMIFS('All States'!$M$4:$M$627,'All States'!$C$4:$C$627,$A348,'All States'!$D$4:$D$627,$B348),0)</f>
        <v>83.800000000000011</v>
      </c>
      <c r="U348">
        <f>IFERROR(SUMIFS('All States'!$O$4:$O$627,'All States'!$C$4:$C$627,$A348,'All States'!$D$4:$D$627,$B348),0)</f>
        <v>80.55</v>
      </c>
      <c r="V348">
        <f>IFERROR(SUMIFS('All States'!$P$4:$P$627,'All States'!$C$4:$C$627,$A348,'All States'!$D$4:$D$627,$B348),0)</f>
        <v>0</v>
      </c>
      <c r="W348">
        <f>IFERROR(SUMIFS('All States'!$Q$4:$Q$627,'All States'!$C$4:$C$627,$A348,'All States'!$D$4:$D$627,$B348),0)</f>
        <v>17.850000000000001</v>
      </c>
      <c r="X348">
        <f>IFERROR(SUMIFS('All States'!$H$4:$H$627,'All States'!$C$4:$C$627,$A348,'All States'!$D$4:$D$627,$B348),0)</f>
        <v>2</v>
      </c>
      <c r="Y348">
        <f>IFERROR(SUMIFS('All States'!$I$4:$I$627,'All States'!$C$4:$C$627,$A348,'All States'!$D$4:$D$627,$B348),0)</f>
        <v>2</v>
      </c>
      <c r="Z348">
        <f>IFERROR(SUMIFS('All States'!$R$4:$R$627,'All States'!$C$4:$C$627,$A348,'All States'!$D$4:$D$627,$B348),0)</f>
        <v>-6.0449309500000012</v>
      </c>
      <c r="AA348">
        <f>IFERROR(SUMIFS('All States'!$S$4:$S$627,'All States'!$C$4:$C$627,$A348,'All States'!$D$4:$D$627,$B348),0)</f>
        <v>170</v>
      </c>
      <c r="AB348">
        <f>IFERROR(SUMIFS('All States'!$T$4:$T$627,'All States'!$C$4:$C$627,$A348,'All States'!$D$4:$D$627,$B348),0)</f>
        <v>68</v>
      </c>
      <c r="AC348">
        <f>IFERROR(SUMIFS('All States'!$U$4:$U$627,'All States'!$C$4:$C$627,$A348,'All States'!$D$4:$D$627,$B348),0)</f>
        <v>5.7550690499999995</v>
      </c>
      <c r="AD348">
        <f>IFERROR(SUMIFS('All States'!$V$4:$V$627,'All States'!$C$4:$C$627,$A348,'All States'!$D$4:$D$627,$B348),0)</f>
        <v>65181</v>
      </c>
      <c r="AE348">
        <f>IFERROR(SUMIFS('All States'!$W$4:$W$627,'All States'!$C$4:$C$627,$A348,'All States'!$D$4:$D$627,$B348),0)</f>
        <v>208</v>
      </c>
      <c r="AF348">
        <f>IFERROR(SUMIFS('All States'!$X$4:$X$627,'All States'!$C$4:$C$627,$A348,'All States'!$D$4:$D$627,$B348),0)</f>
        <v>29.331900000000001</v>
      </c>
      <c r="AG348">
        <f>IFERROR(SUMIFS('All States'!$Y$4:$Y$627,'All States'!$C$4:$C$627,$A348,'All States'!$D$4:$D$627,$B348),0)</f>
        <v>198917</v>
      </c>
    </row>
    <row r="349" spans="1:33" ht="15" customHeight="1" x14ac:dyDescent="0.2">
      <c r="A349" t="s">
        <v>155</v>
      </c>
      <c r="B349" t="s">
        <v>1950</v>
      </c>
      <c r="C349" t="s">
        <v>1678</v>
      </c>
      <c r="D349" t="s">
        <v>1679</v>
      </c>
      <c r="E349">
        <v>2</v>
      </c>
      <c r="F349">
        <f t="shared" si="0"/>
        <v>467505.5</v>
      </c>
      <c r="G349">
        <f t="shared" si="1"/>
        <v>288000</v>
      </c>
      <c r="H349">
        <f t="shared" si="2"/>
        <v>60</v>
      </c>
      <c r="I349">
        <f t="shared" si="3"/>
        <v>0</v>
      </c>
      <c r="Q349">
        <f>IFERROR(SUMIFS('All States'!$E$4:$E$627,'All States'!$C$4:$C$627,$A349,'All States'!$D$4:$D$627,$B349),0)</f>
        <v>8</v>
      </c>
      <c r="R349">
        <f>IFERROR(SUMIFS('All States'!$F$4:$F$627,'All States'!$C$4:$C$627,$A349,'All States'!$D$4:$D$627,$B349),0)</f>
        <v>59.028000000000006</v>
      </c>
      <c r="S349">
        <f>IFERROR(SUMIFS('All States'!$N$4:$N$627,'All States'!$C$4:$C$627,$A349,'All States'!$D$4:$D$627,$B349),0)</f>
        <v>35.729999999999997</v>
      </c>
      <c r="T349">
        <f>IFERROR(SUMIFS('All States'!$M$4:$M$627,'All States'!$C$4:$C$627,$A349,'All States'!$D$4:$D$627,$B349),0)</f>
        <v>-146.77000000000001</v>
      </c>
      <c r="U349">
        <f>IFERROR(SUMIFS('All States'!$O$4:$O$627,'All States'!$C$4:$C$627,$A349,'All States'!$D$4:$D$627,$B349),0)</f>
        <v>16.2</v>
      </c>
      <c r="V349">
        <f>IFERROR(SUMIFS('All States'!$P$4:$P$627,'All States'!$C$4:$C$627,$A349,'All States'!$D$4:$D$627,$B349),0)</f>
        <v>18.48</v>
      </c>
      <c r="W349">
        <f>IFERROR(SUMIFS('All States'!$Q$4:$Q$627,'All States'!$C$4:$C$627,$A349,'All States'!$D$4:$D$627,$B349),0)</f>
        <v>1.05</v>
      </c>
      <c r="X349">
        <f>IFERROR(SUMIFS('All States'!$H$4:$H$627,'All States'!$C$4:$C$627,$A349,'All States'!$D$4:$D$627,$B349),0)</f>
        <v>2</v>
      </c>
      <c r="Y349">
        <f>IFERROR(SUMIFS('All States'!$I$4:$I$627,'All States'!$C$4:$C$627,$A349,'All States'!$D$4:$D$627,$B349),0)</f>
        <v>3</v>
      </c>
      <c r="Z349">
        <f>IFERROR(SUMIFS('All States'!$R$4:$R$627,'All States'!$C$4:$C$627,$A349,'All States'!$D$4:$D$627,$B349),0)</f>
        <v>-49.829564700000006</v>
      </c>
      <c r="AA349">
        <f>IFERROR(SUMIFS('All States'!$S$4:$S$627,'All States'!$C$4:$C$627,$A349,'All States'!$D$4:$D$627,$B349),0)</f>
        <v>150</v>
      </c>
      <c r="AB349">
        <f>IFERROR(SUMIFS('All States'!$T$4:$T$627,'All States'!$C$4:$C$627,$A349,'All States'!$D$4:$D$627,$B349),0)</f>
        <v>60</v>
      </c>
      <c r="AC349">
        <f>IFERROR(SUMIFS('All States'!$U$4:$U$627,'All States'!$C$4:$C$627,$A349,'All States'!$D$4:$D$627,$B349),0)</f>
        <v>9.1984352999999999</v>
      </c>
      <c r="AD349">
        <f>IFERROR(SUMIFS('All States'!$V$4:$V$627,'All States'!$C$4:$C$627,$A349,'All States'!$D$4:$D$627,$B349),0)</f>
        <v>467506</v>
      </c>
      <c r="AE349">
        <f>IFERROR(SUMIFS('All States'!$W$4:$W$627,'All States'!$C$4:$C$627,$A349,'All States'!$D$4:$D$627,$B349),0)</f>
        <v>183</v>
      </c>
      <c r="AF349">
        <f>IFERROR(SUMIFS('All States'!$X$4:$X$627,'All States'!$C$4:$C$627,$A349,'All States'!$D$4:$D$627,$B349),0)</f>
        <v>46.772500000000001</v>
      </c>
      <c r="AG349">
        <f>IFERROR(SUMIFS('All States'!$Y$4:$Y$627,'All States'!$C$4:$C$627,$A349,'All States'!$D$4:$D$627,$B349),0)</f>
        <v>1426715</v>
      </c>
    </row>
    <row r="350" spans="1:33" ht="15" customHeight="1" x14ac:dyDescent="0.2">
      <c r="A350" t="s">
        <v>155</v>
      </c>
      <c r="B350" t="s">
        <v>322</v>
      </c>
      <c r="C350" t="s">
        <v>321</v>
      </c>
      <c r="D350" t="s">
        <v>322</v>
      </c>
      <c r="E350">
        <v>1</v>
      </c>
      <c r="F350">
        <f t="shared" si="0"/>
        <v>81988</v>
      </c>
      <c r="G350">
        <f t="shared" si="1"/>
        <v>490000</v>
      </c>
      <c r="H350">
        <f t="shared" si="2"/>
        <v>41</v>
      </c>
      <c r="I350">
        <f t="shared" si="3"/>
        <v>0</v>
      </c>
      <c r="Q350">
        <f>IFERROR(SUMIFS('All States'!$E$4:$E$627,'All States'!$C$4:$C$627,$A350,'All States'!$D$4:$D$627,$B350),0)</f>
        <v>4</v>
      </c>
      <c r="R350">
        <f>IFERROR(SUMIFS('All States'!$F$4:$F$627,'All States'!$C$4:$C$627,$A350,'All States'!$D$4:$D$627,$B350),0)</f>
        <v>9.8000000000000007</v>
      </c>
      <c r="S350">
        <f>IFERROR(SUMIFS('All States'!$N$4:$N$627,'All States'!$C$4:$C$627,$A350,'All States'!$D$4:$D$627,$B350),0)</f>
        <v>50.625</v>
      </c>
      <c r="T350">
        <f>IFERROR(SUMIFS('All States'!$M$4:$M$627,'All States'!$C$4:$C$627,$A350,'All States'!$D$4:$D$627,$B350),0)</f>
        <v>15.950000000000003</v>
      </c>
      <c r="U350">
        <f>IFERROR(SUMIFS('All States'!$O$4:$O$627,'All States'!$C$4:$C$627,$A350,'All States'!$D$4:$D$627,$B350),0)</f>
        <v>49.05</v>
      </c>
      <c r="V350">
        <f>IFERROR(SUMIFS('All States'!$P$4:$P$627,'All States'!$C$4:$C$627,$A350,'All States'!$D$4:$D$627,$B350),0)</f>
        <v>0</v>
      </c>
      <c r="W350">
        <f>IFERROR(SUMIFS('All States'!$Q$4:$Q$627,'All States'!$C$4:$C$627,$A350,'All States'!$D$4:$D$627,$B350),0)</f>
        <v>1.575</v>
      </c>
      <c r="X350">
        <f>IFERROR(SUMIFS('All States'!$H$4:$H$627,'All States'!$C$4:$C$627,$A350,'All States'!$D$4:$D$627,$B350),0)</f>
        <v>0</v>
      </c>
      <c r="Y350">
        <f>IFERROR(SUMIFS('All States'!$I$4:$I$627,'All States'!$C$4:$C$627,$A350,'All States'!$D$4:$D$627,$B350),0)</f>
        <v>2</v>
      </c>
      <c r="Z350">
        <f>IFERROR(SUMIFS('All States'!$R$4:$R$627,'All States'!$C$4:$C$627,$A350,'All States'!$D$4:$D$627,$B350),0)</f>
        <v>-5.9010206000000007</v>
      </c>
      <c r="AA350">
        <f>IFERROR(SUMIFS('All States'!$S$4:$S$627,'All States'!$C$4:$C$627,$A350,'All States'!$D$4:$D$627,$B350),0)</f>
        <v>102.5</v>
      </c>
      <c r="AB350">
        <f>IFERROR(SUMIFS('All States'!$T$4:$T$627,'All States'!$C$4:$C$627,$A350,'All States'!$D$4:$D$627,$B350),0)</f>
        <v>41</v>
      </c>
      <c r="AC350">
        <f>IFERROR(SUMIFS('All States'!$U$4:$U$627,'All States'!$C$4:$C$627,$A350,'All States'!$D$4:$D$627,$B350),0)</f>
        <v>3.8989794</v>
      </c>
      <c r="AD350">
        <f>IFERROR(SUMIFS('All States'!$V$4:$V$627,'All States'!$C$4:$C$627,$A350,'All States'!$D$4:$D$627,$B350),0)</f>
        <v>81988</v>
      </c>
      <c r="AE350">
        <f>IFERROR(SUMIFS('All States'!$W$4:$W$627,'All States'!$C$4:$C$627,$A350,'All States'!$D$4:$D$627,$B350),0)</f>
        <v>125</v>
      </c>
      <c r="AF350">
        <f>IFERROR(SUMIFS('All States'!$X$4:$X$627,'All States'!$C$4:$C$627,$A350,'All States'!$D$4:$D$627,$B350),0)</f>
        <v>19.815999999999999</v>
      </c>
      <c r="AG350">
        <f>IFERROR(SUMIFS('All States'!$Y$4:$Y$627,'All States'!$C$4:$C$627,$A350,'All States'!$D$4:$D$627,$B350),0)</f>
        <v>250208</v>
      </c>
    </row>
    <row r="351" spans="1:33" ht="15" customHeight="1" x14ac:dyDescent="0.2">
      <c r="A351" t="s">
        <v>155</v>
      </c>
      <c r="B351" t="s">
        <v>1951</v>
      </c>
      <c r="C351" t="s">
        <v>479</v>
      </c>
      <c r="D351" t="s">
        <v>480</v>
      </c>
      <c r="E351">
        <v>1</v>
      </c>
      <c r="F351">
        <f t="shared" si="0"/>
        <v>15813</v>
      </c>
      <c r="G351">
        <f t="shared" si="1"/>
        <v>16714</v>
      </c>
      <c r="H351">
        <f t="shared" si="2"/>
        <v>19</v>
      </c>
      <c r="I351">
        <f t="shared" si="3"/>
        <v>0</v>
      </c>
      <c r="Q351">
        <f>IFERROR(SUMIFS('All States'!$E$4:$E$627,'All States'!$C$4:$C$627,$A351,'All States'!$D$4:$D$627,$B351),0)</f>
        <v>0</v>
      </c>
      <c r="R351">
        <f>IFERROR(SUMIFS('All States'!$F$4:$F$627,'All States'!$C$4:$C$627,$A351,'All States'!$D$4:$D$627,$B351),0)</f>
        <v>0</v>
      </c>
      <c r="S351">
        <f>IFERROR(SUMIFS('All States'!$N$4:$N$627,'All States'!$C$4:$C$627,$A351,'All States'!$D$4:$D$627,$B351),0)</f>
        <v>204.82499999999999</v>
      </c>
      <c r="T351">
        <f>IFERROR(SUMIFS('All States'!$M$4:$M$627,'All States'!$C$4:$C$627,$A351,'All States'!$D$4:$D$627,$B351),0)</f>
        <v>204.82499999999999</v>
      </c>
      <c r="U351">
        <f>IFERROR(SUMIFS('All States'!$O$4:$O$627,'All States'!$C$4:$C$627,$A351,'All States'!$D$4:$D$627,$B351),0)</f>
        <v>56.25</v>
      </c>
      <c r="V351">
        <f>IFERROR(SUMIFS('All States'!$P$4:$P$627,'All States'!$C$4:$C$627,$A351,'All States'!$D$4:$D$627,$B351),0)</f>
        <v>29.4</v>
      </c>
      <c r="W351">
        <f>IFERROR(SUMIFS('All States'!$Q$4:$Q$627,'All States'!$C$4:$C$627,$A351,'All States'!$D$4:$D$627,$B351),0)</f>
        <v>119.175</v>
      </c>
      <c r="X351">
        <f>IFERROR(SUMIFS('All States'!$H$4:$H$627,'All States'!$C$4:$C$627,$A351,'All States'!$D$4:$D$627,$B351),0)</f>
        <v>0</v>
      </c>
      <c r="Y351">
        <f>IFERROR(SUMIFS('All States'!$I$4:$I$627,'All States'!$C$4:$C$627,$A351,'All States'!$D$4:$D$627,$B351),0)</f>
        <v>0</v>
      </c>
      <c r="Z351">
        <f>IFERROR(SUMIFS('All States'!$R$4:$R$627,'All States'!$C$4:$C$627,$A351,'All States'!$D$4:$D$627,$B351),0)</f>
        <v>1.58392065</v>
      </c>
      <c r="AA351">
        <f>IFERROR(SUMIFS('All States'!$S$4:$S$627,'All States'!$C$4:$C$627,$A351,'All States'!$D$4:$D$627,$B351),0)</f>
        <v>47.5</v>
      </c>
      <c r="AB351">
        <f>IFERROR(SUMIFS('All States'!$T$4:$T$627,'All States'!$C$4:$C$627,$A351,'All States'!$D$4:$D$627,$B351),0)</f>
        <v>19</v>
      </c>
      <c r="AC351">
        <f>IFERROR(SUMIFS('All States'!$U$4:$U$627,'All States'!$C$4:$C$627,$A351,'All States'!$D$4:$D$627,$B351),0)</f>
        <v>1.58392065</v>
      </c>
      <c r="AD351">
        <f>IFERROR(SUMIFS('All States'!$V$4:$V$627,'All States'!$C$4:$C$627,$A351,'All States'!$D$4:$D$627,$B351),0)</f>
        <v>15813</v>
      </c>
      <c r="AE351">
        <f>IFERROR(SUMIFS('All States'!$W$4:$W$627,'All States'!$C$4:$C$627,$A351,'All States'!$D$4:$D$627,$B351),0)</f>
        <v>58</v>
      </c>
      <c r="AF351">
        <f>IFERROR(SUMIFS('All States'!$X$4:$X$627,'All States'!$C$4:$C$627,$A351,'All States'!$D$4:$D$627,$B351),0)</f>
        <v>8.0582999999999991</v>
      </c>
      <c r="AG351">
        <f>IFERROR(SUMIFS('All States'!$Y$4:$Y$627,'All States'!$C$4:$C$627,$A351,'All States'!$D$4:$D$627,$B351),0)</f>
        <v>48257</v>
      </c>
    </row>
    <row r="352" spans="1:33" ht="41.25" customHeight="1" x14ac:dyDescent="0.2">
      <c r="A352" t="s">
        <v>155</v>
      </c>
      <c r="B352" t="s">
        <v>1952</v>
      </c>
      <c r="C352" t="s">
        <v>645</v>
      </c>
      <c r="D352" s="1" t="s">
        <v>646</v>
      </c>
      <c r="E352">
        <v>4</v>
      </c>
      <c r="F352">
        <f t="shared" si="0"/>
        <v>1995.5</v>
      </c>
      <c r="G352">
        <f t="shared" si="1"/>
        <v>22547.75</v>
      </c>
      <c r="H352">
        <f t="shared" si="2"/>
        <v>3.5</v>
      </c>
      <c r="I352">
        <f t="shared" si="3"/>
        <v>6.25</v>
      </c>
      <c r="Q352">
        <f>IFERROR(SUMIFS('All States'!$E$4:$E$627,'All States'!$C$4:$C$627,$A352,'All States'!$D$4:$D$627,$B352),0)</f>
        <v>0</v>
      </c>
      <c r="R352">
        <f>IFERROR(SUMIFS('All States'!$F$4:$F$627,'All States'!$C$4:$C$627,$A352,'All States'!$D$4:$D$627,$B352),0)</f>
        <v>0</v>
      </c>
      <c r="S352">
        <f>IFERROR(SUMIFS('All States'!$N$4:$N$627,'All States'!$C$4:$C$627,$A352,'All States'!$D$4:$D$627,$B352),0)</f>
        <v>19.424999999999997</v>
      </c>
      <c r="T352">
        <f>IFERROR(SUMIFS('All States'!$M$4:$M$627,'All States'!$C$4:$C$627,$A352,'All States'!$D$4:$D$627,$B352),0)</f>
        <v>19.424999999999997</v>
      </c>
      <c r="U352">
        <f>IFERROR(SUMIFS('All States'!$O$4:$O$627,'All States'!$C$4:$C$627,$A352,'All States'!$D$4:$D$627,$B352),0)</f>
        <v>0</v>
      </c>
      <c r="V352">
        <f>IFERROR(SUMIFS('All States'!$P$4:$P$627,'All States'!$C$4:$C$627,$A352,'All States'!$D$4:$D$627,$B352),0)</f>
        <v>18.899999999999999</v>
      </c>
      <c r="W352">
        <f>IFERROR(SUMIFS('All States'!$Q$4:$Q$627,'All States'!$C$4:$C$627,$A352,'All States'!$D$4:$D$627,$B352),0)</f>
        <v>0.52500000000000002</v>
      </c>
      <c r="X352">
        <f>IFERROR(SUMIFS('All States'!$H$4:$H$627,'All States'!$C$4:$C$627,$A352,'All States'!$D$4:$D$627,$B352),0)</f>
        <v>0</v>
      </c>
      <c r="Y352">
        <f>IFERROR(SUMIFS('All States'!$I$4:$I$627,'All States'!$C$4:$C$627,$A352,'All States'!$D$4:$D$627,$B352),0)</f>
        <v>0</v>
      </c>
      <c r="Z352">
        <f>IFERROR(SUMIFS('All States'!$R$4:$R$627,'All States'!$C$4:$C$627,$A352,'All States'!$D$4:$D$627,$B352),0)</f>
        <v>0.32005980000000001</v>
      </c>
      <c r="AA352">
        <f>IFERROR(SUMIFS('All States'!$S$4:$S$627,'All States'!$C$4:$C$627,$A352,'All States'!$D$4:$D$627,$B352),0)</f>
        <v>10</v>
      </c>
      <c r="AB352">
        <f>IFERROR(SUMIFS('All States'!$T$4:$T$627,'All States'!$C$4:$C$627,$A352,'All States'!$D$4:$D$627,$B352),0)</f>
        <v>4</v>
      </c>
      <c r="AC352">
        <f>IFERROR(SUMIFS('All States'!$U$4:$U$627,'All States'!$C$4:$C$627,$A352,'All States'!$D$4:$D$627,$B352),0)</f>
        <v>0.32005980000000001</v>
      </c>
      <c r="AD352">
        <f>IFERROR(SUMIFS('All States'!$V$4:$V$627,'All States'!$C$4:$C$627,$A352,'All States'!$D$4:$D$627,$B352),0)</f>
        <v>1996</v>
      </c>
      <c r="AE352">
        <f>IFERROR(SUMIFS('All States'!$W$4:$W$627,'All States'!$C$4:$C$627,$A352,'All States'!$D$4:$D$627,$B352),0)</f>
        <v>12</v>
      </c>
      <c r="AF352">
        <f>IFERROR(SUMIFS('All States'!$X$4:$X$627,'All States'!$C$4:$C$627,$A352,'All States'!$D$4:$D$627,$B352),0)</f>
        <v>1.6020000000000001</v>
      </c>
      <c r="AG352">
        <f>IFERROR(SUMIFS('All States'!$Y$4:$Y$627,'All States'!$C$4:$C$627,$A352,'All States'!$D$4:$D$627,$B352),0)</f>
        <v>6091</v>
      </c>
    </row>
    <row r="353" spans="1:33" ht="15" customHeight="1" x14ac:dyDescent="0.2">
      <c r="A353" t="s">
        <v>155</v>
      </c>
      <c r="B353" t="s">
        <v>1953</v>
      </c>
      <c r="C353" t="s">
        <v>1780</v>
      </c>
      <c r="D353" t="s">
        <v>1781</v>
      </c>
      <c r="E353">
        <v>2</v>
      </c>
      <c r="F353">
        <f t="shared" si="0"/>
        <v>171712.5</v>
      </c>
      <c r="G353">
        <f t="shared" si="1"/>
        <v>49500</v>
      </c>
      <c r="H353">
        <f t="shared" si="2"/>
        <v>68</v>
      </c>
      <c r="I353">
        <f t="shared" si="3"/>
        <v>0</v>
      </c>
      <c r="Q353">
        <f>IFERROR(SUMIFS('All States'!$E$4:$E$627,'All States'!$C$4:$C$627,$A353,'All States'!$D$4:$D$627,$B353),0)</f>
        <v>2</v>
      </c>
      <c r="R353">
        <f>IFERROR(SUMIFS('All States'!$F$4:$F$627,'All States'!$C$4:$C$627,$A353,'All States'!$D$4:$D$627,$B353),0)</f>
        <v>3</v>
      </c>
      <c r="S353">
        <f>IFERROR(SUMIFS('All States'!$N$4:$N$627,'All States'!$C$4:$C$627,$A353,'All States'!$D$4:$D$627,$B353),0)</f>
        <v>51.809999999999995</v>
      </c>
      <c r="T353">
        <f>IFERROR(SUMIFS('All States'!$M$4:$M$627,'All States'!$C$4:$C$627,$A353,'All States'!$D$4:$D$627,$B353),0)</f>
        <v>51.809999999999995</v>
      </c>
      <c r="U353">
        <f>IFERROR(SUMIFS('All States'!$O$4:$O$627,'All States'!$C$4:$C$627,$A353,'All States'!$D$4:$D$627,$B353),0)</f>
        <v>40.049999999999997</v>
      </c>
      <c r="V353">
        <f>IFERROR(SUMIFS('All States'!$P$4:$P$627,'All States'!$C$4:$C$627,$A353,'All States'!$D$4:$D$627,$B353),0)</f>
        <v>11.76</v>
      </c>
      <c r="W353">
        <f>IFERROR(SUMIFS('All States'!$Q$4:$Q$627,'All States'!$C$4:$C$627,$A353,'All States'!$D$4:$D$627,$B353),0)</f>
        <v>0</v>
      </c>
      <c r="X353">
        <f>IFERROR(SUMIFS('All States'!$H$4:$H$627,'All States'!$C$4:$C$627,$A353,'All States'!$D$4:$D$627,$B353),0)</f>
        <v>0</v>
      </c>
      <c r="Y353">
        <f>IFERROR(SUMIFS('All States'!$I$4:$I$627,'All States'!$C$4:$C$627,$A353,'All States'!$D$4:$D$627,$B353),0)</f>
        <v>2</v>
      </c>
      <c r="Z353">
        <f>IFERROR(SUMIFS('All States'!$R$4:$R$627,'All States'!$C$4:$C$627,$A353,'All States'!$D$4:$D$627,$B353),0)</f>
        <v>3.8257156499999994</v>
      </c>
      <c r="AA353">
        <f>IFERROR(SUMIFS('All States'!$S$4:$S$627,'All States'!$C$4:$C$627,$A353,'All States'!$D$4:$D$627,$B353),0)</f>
        <v>170</v>
      </c>
      <c r="AB353">
        <f>IFERROR(SUMIFS('All States'!$T$4:$T$627,'All States'!$C$4:$C$627,$A353,'All States'!$D$4:$D$627,$B353),0)</f>
        <v>68</v>
      </c>
      <c r="AC353">
        <f>IFERROR(SUMIFS('All States'!$U$4:$U$627,'All States'!$C$4:$C$627,$A353,'All States'!$D$4:$D$627,$B353),0)</f>
        <v>6.8257156499999994</v>
      </c>
      <c r="AD353">
        <f>IFERROR(SUMIFS('All States'!$V$4:$V$627,'All States'!$C$4:$C$627,$A353,'All States'!$D$4:$D$627,$B353),0)</f>
        <v>171713</v>
      </c>
      <c r="AE353">
        <f>IFERROR(SUMIFS('All States'!$W$4:$W$627,'All States'!$C$4:$C$627,$A353,'All States'!$D$4:$D$627,$B353),0)</f>
        <v>208</v>
      </c>
      <c r="AF353">
        <f>IFERROR(SUMIFS('All States'!$X$4:$X$627,'All States'!$C$4:$C$627,$A353,'All States'!$D$4:$D$627,$B353),0)</f>
        <v>34.7774</v>
      </c>
      <c r="AG353">
        <f>IFERROR(SUMIFS('All States'!$Y$4:$Y$627,'All States'!$C$4:$C$627,$A353,'All States'!$D$4:$D$627,$B353),0)</f>
        <v>524026</v>
      </c>
    </row>
    <row r="354" spans="1:33" ht="15" customHeight="1" x14ac:dyDescent="0.2">
      <c r="A354" t="s">
        <v>155</v>
      </c>
      <c r="B354" t="s">
        <v>1954</v>
      </c>
      <c r="C354" t="s">
        <v>623</v>
      </c>
      <c r="D354" t="s">
        <v>624</v>
      </c>
      <c r="E354">
        <v>1</v>
      </c>
      <c r="F354">
        <f t="shared" si="0"/>
        <v>12219</v>
      </c>
      <c r="G354">
        <f t="shared" si="1"/>
        <v>91000</v>
      </c>
      <c r="H354">
        <f t="shared" si="2"/>
        <v>21</v>
      </c>
      <c r="I354">
        <f t="shared" si="3"/>
        <v>35</v>
      </c>
      <c r="Q354">
        <f>IFERROR(SUMIFS('All States'!$E$4:$E$627,'All States'!$C$4:$C$627,$A354,'All States'!$D$4:$D$627,$B354),0)</f>
        <v>1</v>
      </c>
      <c r="R354">
        <f>IFERROR(SUMIFS('All States'!$F$4:$F$627,'All States'!$C$4:$C$627,$A354,'All States'!$D$4:$D$627,$B354),0)</f>
        <v>3</v>
      </c>
      <c r="S354">
        <f>IFERROR(SUMIFS('All States'!$N$4:$N$627,'All States'!$C$4:$C$627,$A354,'All States'!$D$4:$D$627,$B354),0)</f>
        <v>78.3</v>
      </c>
      <c r="T354">
        <f>IFERROR(SUMIFS('All States'!$M$4:$M$627,'All States'!$C$4:$C$627,$A354,'All States'!$D$4:$D$627,$B354),0)</f>
        <v>78.3</v>
      </c>
      <c r="U354">
        <f>IFERROR(SUMIFS('All States'!$O$4:$O$627,'All States'!$C$4:$C$627,$A354,'All States'!$D$4:$D$627,$B354),0)</f>
        <v>78.3</v>
      </c>
      <c r="V354">
        <f>IFERROR(SUMIFS('All States'!$P$4:$P$627,'All States'!$C$4:$C$627,$A354,'All States'!$D$4:$D$627,$B354),0)</f>
        <v>0</v>
      </c>
      <c r="W354">
        <f>IFERROR(SUMIFS('All States'!$Q$4:$Q$627,'All States'!$C$4:$C$627,$A354,'All States'!$D$4:$D$627,$B354),0)</f>
        <v>0</v>
      </c>
      <c r="X354">
        <f>IFERROR(SUMIFS('All States'!$H$4:$H$627,'All States'!$C$4:$C$627,$A354,'All States'!$D$4:$D$627,$B354),0)</f>
        <v>0</v>
      </c>
      <c r="Y354">
        <f>IFERROR(SUMIFS('All States'!$I$4:$I$627,'All States'!$C$4:$C$627,$A354,'All States'!$D$4:$D$627,$B354),0)</f>
        <v>1</v>
      </c>
      <c r="Z354">
        <f>IFERROR(SUMIFS('All States'!$R$4:$R$627,'All States'!$C$4:$C$627,$A354,'All States'!$D$4:$D$627,$B354),0)</f>
        <v>-1.30219905</v>
      </c>
      <c r="AA354">
        <f>IFERROR(SUMIFS('All States'!$S$4:$S$627,'All States'!$C$4:$C$627,$A354,'All States'!$D$4:$D$627,$B354),0)</f>
        <v>52.5</v>
      </c>
      <c r="AB354">
        <f>IFERROR(SUMIFS('All States'!$T$4:$T$627,'All States'!$C$4:$C$627,$A354,'All States'!$D$4:$D$627,$B354),0)</f>
        <v>21</v>
      </c>
      <c r="AC354">
        <f>IFERROR(SUMIFS('All States'!$U$4:$U$627,'All States'!$C$4:$C$627,$A354,'All States'!$D$4:$D$627,$B354),0)</f>
        <v>1.69780095</v>
      </c>
      <c r="AD354">
        <f>IFERROR(SUMIFS('All States'!$V$4:$V$627,'All States'!$C$4:$C$627,$A354,'All States'!$D$4:$D$627,$B354),0)</f>
        <v>12219</v>
      </c>
      <c r="AE354">
        <f>IFERROR(SUMIFS('All States'!$W$4:$W$627,'All States'!$C$4:$C$627,$A354,'All States'!$D$4:$D$627,$B354),0)</f>
        <v>64</v>
      </c>
      <c r="AF354">
        <f>IFERROR(SUMIFS('All States'!$X$4:$X$627,'All States'!$C$4:$C$627,$A354,'All States'!$D$4:$D$627,$B354),0)</f>
        <v>8.6246000000000009</v>
      </c>
      <c r="AG354">
        <f>IFERROR(SUMIFS('All States'!$Y$4:$Y$627,'All States'!$C$4:$C$627,$A354,'All States'!$D$4:$D$627,$B354),0)</f>
        <v>37289</v>
      </c>
    </row>
    <row r="355" spans="1:33" ht="15" customHeight="1" x14ac:dyDescent="0.2">
      <c r="A355" t="s">
        <v>155</v>
      </c>
      <c r="B355" t="s">
        <v>328</v>
      </c>
      <c r="C355" t="s">
        <v>327</v>
      </c>
      <c r="D355" t="s">
        <v>328</v>
      </c>
      <c r="E355">
        <v>1</v>
      </c>
      <c r="F355">
        <f t="shared" si="0"/>
        <v>64853</v>
      </c>
      <c r="G355">
        <f t="shared" si="1"/>
        <v>368000</v>
      </c>
      <c r="H355">
        <f t="shared" si="2"/>
        <v>31</v>
      </c>
      <c r="I355">
        <f t="shared" si="3"/>
        <v>0</v>
      </c>
      <c r="Q355">
        <f>IFERROR(SUMIFS('All States'!$E$4:$E$627,'All States'!$C$4:$C$627,$A355,'All States'!$D$4:$D$627,$B355),0)</f>
        <v>9</v>
      </c>
      <c r="R355">
        <f>IFERROR(SUMIFS('All States'!$F$4:$F$627,'All States'!$C$4:$C$627,$A355,'All States'!$D$4:$D$627,$B355),0)</f>
        <v>34.4</v>
      </c>
      <c r="S355">
        <f>IFERROR(SUMIFS('All States'!$N$4:$N$627,'All States'!$C$4:$C$627,$A355,'All States'!$D$4:$D$627,$B355),0)</f>
        <v>58.05</v>
      </c>
      <c r="T355">
        <f>IFERROR(SUMIFS('All States'!$M$4:$M$627,'All States'!$C$4:$C$627,$A355,'All States'!$D$4:$D$627,$B355),0)</f>
        <v>21.914999999999999</v>
      </c>
      <c r="U355">
        <f>IFERROR(SUMIFS('All States'!$O$4:$O$627,'All States'!$C$4:$C$627,$A355,'All States'!$D$4:$D$627,$B355),0)</f>
        <v>58.05</v>
      </c>
      <c r="V355">
        <f>IFERROR(SUMIFS('All States'!$P$4:$P$627,'All States'!$C$4:$C$627,$A355,'All States'!$D$4:$D$627,$B355),0)</f>
        <v>0</v>
      </c>
      <c r="W355">
        <f>IFERROR(SUMIFS('All States'!$Q$4:$Q$627,'All States'!$C$4:$C$627,$A355,'All States'!$D$4:$D$627,$B355),0)</f>
        <v>0</v>
      </c>
      <c r="X355">
        <f>IFERROR(SUMIFS('All States'!$H$4:$H$627,'All States'!$C$4:$C$627,$A355,'All States'!$D$4:$D$627,$B355),0)</f>
        <v>4</v>
      </c>
      <c r="Y355">
        <f>IFERROR(SUMIFS('All States'!$I$4:$I$627,'All States'!$C$4:$C$627,$A355,'All States'!$D$4:$D$627,$B355),0)</f>
        <v>4</v>
      </c>
      <c r="Z355">
        <f>IFERROR(SUMIFS('All States'!$R$4:$R$627,'All States'!$C$4:$C$627,$A355,'All States'!$D$4:$D$627,$B355),0)</f>
        <v>-31.423227349999998</v>
      </c>
      <c r="AA355">
        <f>IFERROR(SUMIFS('All States'!$S$4:$S$627,'All States'!$C$4:$C$627,$A355,'All States'!$D$4:$D$627,$B355),0)</f>
        <v>77.5</v>
      </c>
      <c r="AB355">
        <f>IFERROR(SUMIFS('All States'!$T$4:$T$627,'All States'!$C$4:$C$627,$A355,'All States'!$D$4:$D$627,$B355),0)</f>
        <v>31</v>
      </c>
      <c r="AC355">
        <f>IFERROR(SUMIFS('All States'!$U$4:$U$627,'All States'!$C$4:$C$627,$A355,'All States'!$D$4:$D$627,$B355),0)</f>
        <v>2.9767726499999996</v>
      </c>
      <c r="AD355">
        <f>IFERROR(SUMIFS('All States'!$V$4:$V$627,'All States'!$C$4:$C$627,$A355,'All States'!$D$4:$D$627,$B355),0)</f>
        <v>64853</v>
      </c>
      <c r="AE355">
        <f>IFERROR(SUMIFS('All States'!$W$4:$W$627,'All States'!$C$4:$C$627,$A355,'All States'!$D$4:$D$627,$B355),0)</f>
        <v>95</v>
      </c>
      <c r="AF355">
        <f>IFERROR(SUMIFS('All States'!$X$4:$X$627,'All States'!$C$4:$C$627,$A355,'All States'!$D$4:$D$627,$B355),0)</f>
        <v>15.190100000000001</v>
      </c>
      <c r="AG355">
        <f>IFERROR(SUMIFS('All States'!$Y$4:$Y$627,'All States'!$C$4:$C$627,$A355,'All States'!$D$4:$D$627,$B355),0)</f>
        <v>197916</v>
      </c>
    </row>
    <row r="356" spans="1:33" ht="15" customHeight="1" x14ac:dyDescent="0.2">
      <c r="A356" t="s">
        <v>155</v>
      </c>
      <c r="B356" t="s">
        <v>1955</v>
      </c>
      <c r="C356" t="s">
        <v>651</v>
      </c>
      <c r="D356" t="s">
        <v>652</v>
      </c>
      <c r="E356">
        <v>1</v>
      </c>
      <c r="F356">
        <f t="shared" si="0"/>
        <v>18413</v>
      </c>
      <c r="G356">
        <f t="shared" si="1"/>
        <v>77400</v>
      </c>
      <c r="H356">
        <f t="shared" si="2"/>
        <v>19</v>
      </c>
      <c r="I356">
        <f t="shared" si="3"/>
        <v>45</v>
      </c>
      <c r="Q356">
        <f>IFERROR(SUMIFS('All States'!$E$4:$E$627,'All States'!$C$4:$C$627,$A356,'All States'!$D$4:$D$627,$B356),0)</f>
        <v>5</v>
      </c>
      <c r="R356">
        <f>IFERROR(SUMIFS('All States'!$F$4:$F$627,'All States'!$C$4:$C$627,$A356,'All States'!$D$4:$D$627,$B356),0)</f>
        <v>59.6</v>
      </c>
      <c r="S356">
        <f>IFERROR(SUMIFS('All States'!$N$4:$N$627,'All States'!$C$4:$C$627,$A356,'All States'!$D$4:$D$627,$B356),0)</f>
        <v>168.3</v>
      </c>
      <c r="T356">
        <f>IFERROR(SUMIFS('All States'!$M$4:$M$627,'All States'!$C$4:$C$627,$A356,'All States'!$D$4:$D$627,$B356),0)</f>
        <v>35.075000000000017</v>
      </c>
      <c r="U356">
        <f>IFERROR(SUMIFS('All States'!$O$4:$O$627,'All States'!$C$4:$C$627,$A356,'All States'!$D$4:$D$627,$B356),0)</f>
        <v>168.3</v>
      </c>
      <c r="V356">
        <f>IFERROR(SUMIFS('All States'!$P$4:$P$627,'All States'!$C$4:$C$627,$A356,'All States'!$D$4:$D$627,$B356),0)</f>
        <v>0</v>
      </c>
      <c r="W356">
        <f>IFERROR(SUMIFS('All States'!$Q$4:$Q$627,'All States'!$C$4:$C$627,$A356,'All States'!$D$4:$D$627,$B356),0)</f>
        <v>0</v>
      </c>
      <c r="X356">
        <f>IFERROR(SUMIFS('All States'!$H$4:$H$627,'All States'!$C$4:$C$627,$A356,'All States'!$D$4:$D$627,$B356),0)</f>
        <v>0</v>
      </c>
      <c r="Y356">
        <f>IFERROR(SUMIFS('All States'!$I$4:$I$627,'All States'!$C$4:$C$627,$A356,'All States'!$D$4:$D$627,$B356),0)</f>
        <v>4</v>
      </c>
      <c r="Z356">
        <f>IFERROR(SUMIFS('All States'!$R$4:$R$627,'All States'!$C$4:$C$627,$A356,'All States'!$D$4:$D$627,$B356),0)</f>
        <v>-57.989949350000003</v>
      </c>
      <c r="AA356">
        <f>IFERROR(SUMIFS('All States'!$S$4:$S$627,'All States'!$C$4:$C$627,$A356,'All States'!$D$4:$D$627,$B356),0)</f>
        <v>47.5</v>
      </c>
      <c r="AB356">
        <f>IFERROR(SUMIFS('All States'!$T$4:$T$627,'All States'!$C$4:$C$627,$A356,'All States'!$D$4:$D$627,$B356),0)</f>
        <v>19</v>
      </c>
      <c r="AC356">
        <f>IFERROR(SUMIFS('All States'!$U$4:$U$627,'All States'!$C$4:$C$627,$A356,'All States'!$D$4:$D$627,$B356),0)</f>
        <v>1.61005065</v>
      </c>
      <c r="AD356">
        <f>IFERROR(SUMIFS('All States'!$V$4:$V$627,'All States'!$C$4:$C$627,$A356,'All States'!$D$4:$D$627,$B356),0)</f>
        <v>18413</v>
      </c>
      <c r="AE356">
        <f>IFERROR(SUMIFS('All States'!$W$4:$W$627,'All States'!$C$4:$C$627,$A356,'All States'!$D$4:$D$627,$B356),0)</f>
        <v>58</v>
      </c>
      <c r="AF356">
        <f>IFERROR(SUMIFS('All States'!$X$4:$X$627,'All States'!$C$4:$C$627,$A356,'All States'!$D$4:$D$627,$B356),0)</f>
        <v>8.1912000000000003</v>
      </c>
      <c r="AG356">
        <f>IFERROR(SUMIFS('All States'!$Y$4:$Y$627,'All States'!$C$4:$C$627,$A356,'All States'!$D$4:$D$627,$B356),0)</f>
        <v>56192</v>
      </c>
    </row>
    <row r="357" spans="1:33" ht="27.75" customHeight="1" x14ac:dyDescent="0.2">
      <c r="A357" t="s">
        <v>155</v>
      </c>
      <c r="B357" t="s">
        <v>1956</v>
      </c>
      <c r="C357" t="s">
        <v>658</v>
      </c>
      <c r="D357" s="1" t="s">
        <v>659</v>
      </c>
      <c r="E357">
        <v>2</v>
      </c>
      <c r="F357">
        <f t="shared" si="0"/>
        <v>3742.5</v>
      </c>
      <c r="G357">
        <f t="shared" si="1"/>
        <v>87503.5</v>
      </c>
      <c r="H357">
        <f t="shared" si="2"/>
        <v>14.5</v>
      </c>
      <c r="I357">
        <f t="shared" si="3"/>
        <v>15</v>
      </c>
      <c r="Q357">
        <f>IFERROR(SUMIFS('All States'!$E$4:$E$627,'All States'!$C$4:$C$627,$A357,'All States'!$D$4:$D$627,$B357),0)</f>
        <v>1</v>
      </c>
      <c r="R357">
        <f>IFERROR(SUMIFS('All States'!$F$4:$F$627,'All States'!$C$4:$C$627,$A357,'All States'!$D$4:$D$627,$B357),0)</f>
        <v>7.5</v>
      </c>
      <c r="S357">
        <f>IFERROR(SUMIFS('All States'!$N$4:$N$627,'All States'!$C$4:$C$627,$A357,'All States'!$D$4:$D$627,$B357),0)</f>
        <v>209.02500000000001</v>
      </c>
      <c r="T357">
        <f>IFERROR(SUMIFS('All States'!$M$4:$M$627,'All States'!$C$4:$C$627,$A357,'All States'!$D$4:$D$627,$B357),0)</f>
        <v>136.02500000000001</v>
      </c>
      <c r="U357">
        <f>IFERROR(SUMIFS('All States'!$O$4:$O$627,'All States'!$C$4:$C$627,$A357,'All States'!$D$4:$D$627,$B357),0)</f>
        <v>65.7</v>
      </c>
      <c r="V357">
        <f>IFERROR(SUMIFS('All States'!$P$4:$P$627,'All States'!$C$4:$C$627,$A357,'All States'!$D$4:$D$627,$B357),0)</f>
        <v>142.80000000000001</v>
      </c>
      <c r="W357">
        <f>IFERROR(SUMIFS('All States'!$Q$4:$Q$627,'All States'!$C$4:$C$627,$A357,'All States'!$D$4:$D$627,$B357),0)</f>
        <v>0.52500000000000002</v>
      </c>
      <c r="X357">
        <f>IFERROR(SUMIFS('All States'!$H$4:$H$627,'All States'!$C$4:$C$627,$A357,'All States'!$D$4:$D$627,$B357),0)</f>
        <v>0</v>
      </c>
      <c r="Y357">
        <f>IFERROR(SUMIFS('All States'!$I$4:$I$627,'All States'!$C$4:$C$627,$A357,'All States'!$D$4:$D$627,$B357),0)</f>
        <v>0</v>
      </c>
      <c r="Z357">
        <f>IFERROR(SUMIFS('All States'!$R$4:$R$627,'All States'!$C$4:$C$627,$A357,'All States'!$D$4:$D$627,$B357),0)</f>
        <v>-5.5313848500000002</v>
      </c>
      <c r="AA357">
        <f>IFERROR(SUMIFS('All States'!$S$4:$S$627,'All States'!$C$4:$C$627,$A357,'All States'!$D$4:$D$627,$B357),0)</f>
        <v>55</v>
      </c>
      <c r="AB357">
        <f>IFERROR(SUMIFS('All States'!$T$4:$T$627,'All States'!$C$4:$C$627,$A357,'All States'!$D$4:$D$627,$B357),0)</f>
        <v>22</v>
      </c>
      <c r="AC357">
        <f>IFERROR(SUMIFS('All States'!$U$4:$U$627,'All States'!$C$4:$C$627,$A357,'All States'!$D$4:$D$627,$B357),0)</f>
        <v>1.9686151499999998</v>
      </c>
      <c r="AD357">
        <f>IFERROR(SUMIFS('All States'!$V$4:$V$627,'All States'!$C$4:$C$627,$A357,'All States'!$D$4:$D$627,$B357),0)</f>
        <v>31703</v>
      </c>
      <c r="AE357">
        <f>IFERROR(SUMIFS('All States'!$W$4:$W$627,'All States'!$C$4:$C$627,$A357,'All States'!$D$4:$D$627,$B357),0)</f>
        <v>67</v>
      </c>
      <c r="AF357">
        <f>IFERROR(SUMIFS('All States'!$X$4:$X$627,'All States'!$C$4:$C$627,$A357,'All States'!$D$4:$D$627,$B357),0)</f>
        <v>9.9955999999999996</v>
      </c>
      <c r="AG357">
        <f>IFERROR(SUMIFS('All States'!$Y$4:$Y$627,'All States'!$C$4:$C$627,$A357,'All States'!$D$4:$D$627,$B357),0)</f>
        <v>96750</v>
      </c>
    </row>
    <row r="358" spans="1:33" ht="27.75" customHeight="1" x14ac:dyDescent="0.2">
      <c r="A358" t="s">
        <v>155</v>
      </c>
      <c r="B358" t="s">
        <v>1956</v>
      </c>
      <c r="C358" t="s">
        <v>1718</v>
      </c>
      <c r="D358" s="1" t="s">
        <v>1719</v>
      </c>
      <c r="E358">
        <v>2</v>
      </c>
      <c r="F358">
        <f t="shared" si="0"/>
        <v>27960</v>
      </c>
      <c r="G358">
        <f t="shared" si="1"/>
        <v>0</v>
      </c>
      <c r="H358">
        <f t="shared" si="2"/>
        <v>7.5</v>
      </c>
      <c r="I358">
        <f t="shared" si="3"/>
        <v>0</v>
      </c>
      <c r="Q358">
        <f>IFERROR(SUMIFS('All States'!$E$4:$E$627,'All States'!$C$4:$C$627,$A358,'All States'!$D$4:$D$627,$B358),0)</f>
        <v>1</v>
      </c>
      <c r="R358">
        <f>IFERROR(SUMIFS('All States'!$F$4:$F$627,'All States'!$C$4:$C$627,$A358,'All States'!$D$4:$D$627,$B358),0)</f>
        <v>7.5</v>
      </c>
      <c r="S358">
        <f>IFERROR(SUMIFS('All States'!$N$4:$N$627,'All States'!$C$4:$C$627,$A358,'All States'!$D$4:$D$627,$B358),0)</f>
        <v>209.02500000000001</v>
      </c>
      <c r="T358">
        <f>IFERROR(SUMIFS('All States'!$M$4:$M$627,'All States'!$C$4:$C$627,$A358,'All States'!$D$4:$D$627,$B358),0)</f>
        <v>136.02500000000001</v>
      </c>
      <c r="U358">
        <f>IFERROR(SUMIFS('All States'!$O$4:$O$627,'All States'!$C$4:$C$627,$A358,'All States'!$D$4:$D$627,$B358),0)</f>
        <v>65.7</v>
      </c>
      <c r="V358">
        <f>IFERROR(SUMIFS('All States'!$P$4:$P$627,'All States'!$C$4:$C$627,$A358,'All States'!$D$4:$D$627,$B358),0)</f>
        <v>142.80000000000001</v>
      </c>
      <c r="W358">
        <f>IFERROR(SUMIFS('All States'!$Q$4:$Q$627,'All States'!$C$4:$C$627,$A358,'All States'!$D$4:$D$627,$B358),0)</f>
        <v>0.52500000000000002</v>
      </c>
      <c r="X358">
        <f>IFERROR(SUMIFS('All States'!$H$4:$H$627,'All States'!$C$4:$C$627,$A358,'All States'!$D$4:$D$627,$B358),0)</f>
        <v>0</v>
      </c>
      <c r="Y358">
        <f>IFERROR(SUMIFS('All States'!$I$4:$I$627,'All States'!$C$4:$C$627,$A358,'All States'!$D$4:$D$627,$B358),0)</f>
        <v>0</v>
      </c>
      <c r="Z358">
        <f>IFERROR(SUMIFS('All States'!$R$4:$R$627,'All States'!$C$4:$C$627,$A358,'All States'!$D$4:$D$627,$B358),0)</f>
        <v>-5.5313848500000002</v>
      </c>
      <c r="AA358">
        <f>IFERROR(SUMIFS('All States'!$S$4:$S$627,'All States'!$C$4:$C$627,$A358,'All States'!$D$4:$D$627,$B358),0)</f>
        <v>55</v>
      </c>
      <c r="AB358">
        <f>IFERROR(SUMIFS('All States'!$T$4:$T$627,'All States'!$C$4:$C$627,$A358,'All States'!$D$4:$D$627,$B358),0)</f>
        <v>22</v>
      </c>
      <c r="AC358">
        <f>IFERROR(SUMIFS('All States'!$U$4:$U$627,'All States'!$C$4:$C$627,$A358,'All States'!$D$4:$D$627,$B358),0)</f>
        <v>1.9686151499999998</v>
      </c>
      <c r="AD358">
        <f>IFERROR(SUMIFS('All States'!$V$4:$V$627,'All States'!$C$4:$C$627,$A358,'All States'!$D$4:$D$627,$B358),0)</f>
        <v>31703</v>
      </c>
      <c r="AE358">
        <f>IFERROR(SUMIFS('All States'!$W$4:$W$627,'All States'!$C$4:$C$627,$A358,'All States'!$D$4:$D$627,$B358),0)</f>
        <v>67</v>
      </c>
      <c r="AF358">
        <f>IFERROR(SUMIFS('All States'!$X$4:$X$627,'All States'!$C$4:$C$627,$A358,'All States'!$D$4:$D$627,$B358),0)</f>
        <v>9.9955999999999996</v>
      </c>
      <c r="AG358">
        <f>IFERROR(SUMIFS('All States'!$Y$4:$Y$627,'All States'!$C$4:$C$627,$A358,'All States'!$D$4:$D$627,$B358),0)</f>
        <v>96750</v>
      </c>
    </row>
    <row r="359" spans="1:33" ht="15" customHeight="1" x14ac:dyDescent="0.2">
      <c r="A359" t="s">
        <v>155</v>
      </c>
      <c r="B359" t="s">
        <v>1957</v>
      </c>
      <c r="C359" t="s">
        <v>1780</v>
      </c>
      <c r="D359" t="s">
        <v>1781</v>
      </c>
      <c r="E359">
        <v>2</v>
      </c>
      <c r="F359">
        <f t="shared" si="0"/>
        <v>171712.5</v>
      </c>
      <c r="G359">
        <f t="shared" si="1"/>
        <v>49500</v>
      </c>
      <c r="H359">
        <f t="shared" si="2"/>
        <v>68</v>
      </c>
      <c r="I359">
        <f t="shared" si="3"/>
        <v>0</v>
      </c>
      <c r="Q359">
        <f>IFERROR(SUMIFS('All States'!$E$4:$E$627,'All States'!$C$4:$C$627,$A359,'All States'!$D$4:$D$627,$B359),0)</f>
        <v>0</v>
      </c>
      <c r="R359">
        <f>IFERROR(SUMIFS('All States'!$F$4:$F$627,'All States'!$C$4:$C$627,$A359,'All States'!$D$4:$D$627,$B359),0)</f>
        <v>0</v>
      </c>
      <c r="S359">
        <f>IFERROR(SUMIFS('All States'!$N$4:$N$627,'All States'!$C$4:$C$627,$A359,'All States'!$D$4:$D$627,$B359),0)</f>
        <v>96.25500000000001</v>
      </c>
      <c r="T359">
        <f>IFERROR(SUMIFS('All States'!$M$4:$M$627,'All States'!$C$4:$C$627,$A359,'All States'!$D$4:$D$627,$B359),0)</f>
        <v>96.25500000000001</v>
      </c>
      <c r="U359">
        <f>IFERROR(SUMIFS('All States'!$O$4:$O$627,'All States'!$C$4:$C$627,$A359,'All States'!$D$4:$D$627,$B359),0)</f>
        <v>87.75</v>
      </c>
      <c r="V359">
        <f>IFERROR(SUMIFS('All States'!$P$4:$P$627,'All States'!$C$4:$C$627,$A359,'All States'!$D$4:$D$627,$B359),0)</f>
        <v>7.98</v>
      </c>
      <c r="W359">
        <f>IFERROR(SUMIFS('All States'!$Q$4:$Q$627,'All States'!$C$4:$C$627,$A359,'All States'!$D$4:$D$627,$B359),0)</f>
        <v>0.52500000000000002</v>
      </c>
      <c r="X359">
        <f>IFERROR(SUMIFS('All States'!$H$4:$H$627,'All States'!$C$4:$C$627,$A359,'All States'!$D$4:$D$627,$B359),0)</f>
        <v>0</v>
      </c>
      <c r="Y359">
        <f>IFERROR(SUMIFS('All States'!$I$4:$I$627,'All States'!$C$4:$C$627,$A359,'All States'!$D$4:$D$627,$B359),0)</f>
        <v>0</v>
      </c>
      <c r="Z359">
        <f>IFERROR(SUMIFS('All States'!$R$4:$R$627,'All States'!$C$4:$C$627,$A359,'All States'!$D$4:$D$627,$B359),0)</f>
        <v>6.8257156499999994</v>
      </c>
      <c r="AA359">
        <f>IFERROR(SUMIFS('All States'!$S$4:$S$627,'All States'!$C$4:$C$627,$A359,'All States'!$D$4:$D$627,$B359),0)</f>
        <v>170</v>
      </c>
      <c r="AB359">
        <f>IFERROR(SUMIFS('All States'!$T$4:$T$627,'All States'!$C$4:$C$627,$A359,'All States'!$D$4:$D$627,$B359),0)</f>
        <v>68</v>
      </c>
      <c r="AC359">
        <f>IFERROR(SUMIFS('All States'!$U$4:$U$627,'All States'!$C$4:$C$627,$A359,'All States'!$D$4:$D$627,$B359),0)</f>
        <v>6.8257156499999994</v>
      </c>
      <c r="AD359">
        <f>IFERROR(SUMIFS('All States'!$V$4:$V$627,'All States'!$C$4:$C$627,$A359,'All States'!$D$4:$D$627,$B359),0)</f>
        <v>171713</v>
      </c>
      <c r="AE359">
        <f>IFERROR(SUMIFS('All States'!$W$4:$W$627,'All States'!$C$4:$C$627,$A359,'All States'!$D$4:$D$627,$B359),0)</f>
        <v>208</v>
      </c>
      <c r="AF359">
        <f>IFERROR(SUMIFS('All States'!$X$4:$X$627,'All States'!$C$4:$C$627,$A359,'All States'!$D$4:$D$627,$B359),0)</f>
        <v>34.7774</v>
      </c>
      <c r="AG359">
        <f>IFERROR(SUMIFS('All States'!$Y$4:$Y$627,'All States'!$C$4:$C$627,$A359,'All States'!$D$4:$D$627,$B359),0)</f>
        <v>524026</v>
      </c>
    </row>
    <row r="360" spans="1:33" ht="27.75" customHeight="1" x14ac:dyDescent="0.2">
      <c r="A360" t="s">
        <v>155</v>
      </c>
      <c r="B360" t="s">
        <v>1958</v>
      </c>
      <c r="C360" t="s">
        <v>658</v>
      </c>
      <c r="D360" s="1" t="s">
        <v>659</v>
      </c>
      <c r="E360">
        <v>2</v>
      </c>
      <c r="F360">
        <f t="shared" si="0"/>
        <v>3742.5</v>
      </c>
      <c r="G360">
        <f t="shared" si="1"/>
        <v>87503.5</v>
      </c>
      <c r="H360">
        <f t="shared" si="2"/>
        <v>14.5</v>
      </c>
      <c r="I360">
        <f t="shared" si="3"/>
        <v>15</v>
      </c>
      <c r="Q360">
        <f>IFERROR(SUMIFS('All States'!$E$4:$E$627,'All States'!$C$4:$C$627,$A360,'All States'!$D$4:$D$627,$B360),0)</f>
        <v>1</v>
      </c>
      <c r="R360">
        <f>IFERROR(SUMIFS('All States'!$F$4:$F$627,'All States'!$C$4:$C$627,$A360,'All States'!$D$4:$D$627,$B360),0)</f>
        <v>6</v>
      </c>
      <c r="S360">
        <f>IFERROR(SUMIFS('All States'!$N$4:$N$627,'All States'!$C$4:$C$627,$A360,'All States'!$D$4:$D$627,$B360),0)</f>
        <v>117.63</v>
      </c>
      <c r="T360">
        <f>IFERROR(SUMIFS('All States'!$M$4:$M$627,'All States'!$C$4:$C$627,$A360,'All States'!$D$4:$D$627,$B360),0)</f>
        <v>117.63</v>
      </c>
      <c r="U360">
        <f>IFERROR(SUMIFS('All States'!$O$4:$O$627,'All States'!$C$4:$C$627,$A360,'All States'!$D$4:$D$627,$B360),0)</f>
        <v>28.8</v>
      </c>
      <c r="V360">
        <f>IFERROR(SUMIFS('All States'!$P$4:$P$627,'All States'!$C$4:$C$627,$A360,'All States'!$D$4:$D$627,$B360),0)</f>
        <v>43.68</v>
      </c>
      <c r="W360">
        <f>IFERROR(SUMIFS('All States'!$Q$4:$Q$627,'All States'!$C$4:$C$627,$A360,'All States'!$D$4:$D$627,$B360),0)</f>
        <v>45.15</v>
      </c>
      <c r="X360">
        <f>IFERROR(SUMIFS('All States'!$H$4:$H$627,'All States'!$C$4:$C$627,$A360,'All States'!$D$4:$D$627,$B360),0)</f>
        <v>0</v>
      </c>
      <c r="Y360">
        <f>IFERROR(SUMIFS('All States'!$I$4:$I$627,'All States'!$C$4:$C$627,$A360,'All States'!$D$4:$D$627,$B360),0)</f>
        <v>1</v>
      </c>
      <c r="Z360">
        <f>IFERROR(SUMIFS('All States'!$R$4:$R$627,'All States'!$C$4:$C$627,$A360,'All States'!$D$4:$D$627,$B360),0)</f>
        <v>-4.83738285</v>
      </c>
      <c r="AA360">
        <f>IFERROR(SUMIFS('All States'!$S$4:$S$627,'All States'!$C$4:$C$627,$A360,'All States'!$D$4:$D$627,$B360),0)</f>
        <v>37.5</v>
      </c>
      <c r="AB360">
        <f>IFERROR(SUMIFS('All States'!$T$4:$T$627,'All States'!$C$4:$C$627,$A360,'All States'!$D$4:$D$627,$B360),0)</f>
        <v>15</v>
      </c>
      <c r="AC360">
        <f>IFERROR(SUMIFS('All States'!$U$4:$U$627,'All States'!$C$4:$C$627,$A360,'All States'!$D$4:$D$627,$B360),0)</f>
        <v>1.16261715</v>
      </c>
      <c r="AD360">
        <f>IFERROR(SUMIFS('All States'!$V$4:$V$627,'All States'!$C$4:$C$627,$A360,'All States'!$D$4:$D$627,$B360),0)</f>
        <v>3743</v>
      </c>
      <c r="AE360">
        <f>IFERROR(SUMIFS('All States'!$W$4:$W$627,'All States'!$C$4:$C$627,$A360,'All States'!$D$4:$D$627,$B360),0)</f>
        <v>46</v>
      </c>
      <c r="AF360">
        <f>IFERROR(SUMIFS('All States'!$X$4:$X$627,'All States'!$C$4:$C$627,$A360,'All States'!$D$4:$D$627,$B360),0)</f>
        <v>5.9413</v>
      </c>
      <c r="AG360">
        <f>IFERROR(SUMIFS('All States'!$Y$4:$Y$627,'All States'!$C$4:$C$627,$A360,'All States'!$D$4:$D$627,$B360),0)</f>
        <v>11423</v>
      </c>
    </row>
    <row r="361" spans="1:33" ht="15" customHeight="1" x14ac:dyDescent="0.2">
      <c r="A361" t="s">
        <v>155</v>
      </c>
      <c r="B361" t="s">
        <v>1959</v>
      </c>
      <c r="C361" t="s">
        <v>663</v>
      </c>
      <c r="D361" t="s">
        <v>664</v>
      </c>
      <c r="E361">
        <v>1</v>
      </c>
      <c r="F361">
        <f t="shared" si="0"/>
        <v>5182</v>
      </c>
      <c r="G361">
        <f t="shared" si="1"/>
        <v>1750</v>
      </c>
      <c r="H361">
        <f t="shared" si="2"/>
        <v>10</v>
      </c>
      <c r="I361">
        <f t="shared" si="3"/>
        <v>4</v>
      </c>
      <c r="Q361">
        <f>IFERROR(SUMIFS('All States'!$E$4:$E$627,'All States'!$C$4:$C$627,$A361,'All States'!$D$4:$D$627,$B361),0)</f>
        <v>0</v>
      </c>
      <c r="R361">
        <f>IFERROR(SUMIFS('All States'!$F$4:$F$627,'All States'!$C$4:$C$627,$A361,'All States'!$D$4:$D$627,$B361),0)</f>
        <v>0</v>
      </c>
      <c r="S361">
        <f>IFERROR(SUMIFS('All States'!$N$4:$N$627,'All States'!$C$4:$C$627,$A361,'All States'!$D$4:$D$627,$B361),0)</f>
        <v>24.57</v>
      </c>
      <c r="T361">
        <f>IFERROR(SUMIFS('All States'!$M$4:$M$627,'All States'!$C$4:$C$627,$A361,'All States'!$D$4:$D$627,$B361),0)</f>
        <v>24.57</v>
      </c>
      <c r="U361">
        <f>IFERROR(SUMIFS('All States'!$O$4:$O$627,'All States'!$C$4:$C$627,$A361,'All States'!$D$4:$D$627,$B361),0)</f>
        <v>3.15</v>
      </c>
      <c r="V361">
        <f>IFERROR(SUMIFS('All States'!$P$4:$P$627,'All States'!$C$4:$C$627,$A361,'All States'!$D$4:$D$627,$B361),0)</f>
        <v>4.62</v>
      </c>
      <c r="W361">
        <f>IFERROR(SUMIFS('All States'!$Q$4:$Q$627,'All States'!$C$4:$C$627,$A361,'All States'!$D$4:$D$627,$B361),0)</f>
        <v>16.8</v>
      </c>
      <c r="X361">
        <f>IFERROR(SUMIFS('All States'!$H$4:$H$627,'All States'!$C$4:$C$627,$A361,'All States'!$D$4:$D$627,$B361),0)</f>
        <v>0</v>
      </c>
      <c r="Y361">
        <f>IFERROR(SUMIFS('All States'!$I$4:$I$627,'All States'!$C$4:$C$627,$A361,'All States'!$D$4:$D$627,$B361),0)</f>
        <v>0</v>
      </c>
      <c r="Z361">
        <f>IFERROR(SUMIFS('All States'!$R$4:$R$627,'All States'!$C$4:$C$627,$A361,'All States'!$D$4:$D$627,$B361),0)</f>
        <v>0.80207910000000004</v>
      </c>
      <c r="AA361">
        <f>IFERROR(SUMIFS('All States'!$S$4:$S$627,'All States'!$C$4:$C$627,$A361,'All States'!$D$4:$D$627,$B361),0)</f>
        <v>25</v>
      </c>
      <c r="AB361">
        <f>IFERROR(SUMIFS('All States'!$T$4:$T$627,'All States'!$C$4:$C$627,$A361,'All States'!$D$4:$D$627,$B361),0)</f>
        <v>10</v>
      </c>
      <c r="AC361">
        <f>IFERROR(SUMIFS('All States'!$U$4:$U$627,'All States'!$C$4:$C$627,$A361,'All States'!$D$4:$D$627,$B361),0)</f>
        <v>0.80207910000000004</v>
      </c>
      <c r="AD361">
        <f>IFERROR(SUMIFS('All States'!$V$4:$V$627,'All States'!$C$4:$C$627,$A361,'All States'!$D$4:$D$627,$B361),0)</f>
        <v>5182</v>
      </c>
      <c r="AE361">
        <f>IFERROR(SUMIFS('All States'!$W$4:$W$627,'All States'!$C$4:$C$627,$A361,'All States'!$D$4:$D$627,$B361),0)</f>
        <v>31</v>
      </c>
      <c r="AF361">
        <f>IFERROR(SUMIFS('All States'!$X$4:$X$627,'All States'!$C$4:$C$627,$A361,'All States'!$D$4:$D$627,$B361),0)</f>
        <v>4.1398999999999999</v>
      </c>
      <c r="AG361">
        <f>IFERROR(SUMIFS('All States'!$Y$4:$Y$627,'All States'!$C$4:$C$627,$A361,'All States'!$D$4:$D$627,$B361),0)</f>
        <v>15814</v>
      </c>
    </row>
    <row r="362" spans="1:33" ht="41.25" customHeight="1" x14ac:dyDescent="0.2">
      <c r="A362" t="s">
        <v>155</v>
      </c>
      <c r="B362" t="s">
        <v>1695</v>
      </c>
      <c r="C362" t="s">
        <v>645</v>
      </c>
      <c r="D362" s="1" t="s">
        <v>646</v>
      </c>
      <c r="E362">
        <v>4</v>
      </c>
      <c r="F362">
        <f t="shared" si="0"/>
        <v>1995.5</v>
      </c>
      <c r="G362">
        <f t="shared" si="1"/>
        <v>22547.75</v>
      </c>
      <c r="H362">
        <f t="shared" si="2"/>
        <v>3.5</v>
      </c>
      <c r="I362">
        <f t="shared" si="3"/>
        <v>6.25</v>
      </c>
      <c r="Q362">
        <f>IFERROR(SUMIFS('All States'!$E$4:$E$627,'All States'!$C$4:$C$627,$A362,'All States'!$D$4:$D$627,$B362),0)</f>
        <v>2</v>
      </c>
      <c r="R362">
        <f>IFERROR(SUMIFS('All States'!$F$4:$F$627,'All States'!$C$4:$C$627,$A362,'All States'!$D$4:$D$627,$B362),0)</f>
        <v>44</v>
      </c>
      <c r="S362">
        <f>IFERROR(SUMIFS('All States'!$N$4:$N$627,'All States'!$C$4:$C$627,$A362,'All States'!$D$4:$D$627,$B362),0)</f>
        <v>62.16</v>
      </c>
      <c r="T362">
        <f>IFERROR(SUMIFS('All States'!$M$4:$M$627,'All States'!$C$4:$C$627,$A362,'All States'!$D$4:$D$627,$B362),0)</f>
        <v>62.16</v>
      </c>
      <c r="U362">
        <f>IFERROR(SUMIFS('All States'!$O$4:$O$627,'All States'!$C$4:$C$627,$A362,'All States'!$D$4:$D$627,$B362),0)</f>
        <v>0</v>
      </c>
      <c r="V362">
        <f>IFERROR(SUMIFS('All States'!$P$4:$P$627,'All States'!$C$4:$C$627,$A362,'All States'!$D$4:$D$627,$B362),0)</f>
        <v>62.16</v>
      </c>
      <c r="W362">
        <f>IFERROR(SUMIFS('All States'!$Q$4:$Q$627,'All States'!$C$4:$C$627,$A362,'All States'!$D$4:$D$627,$B362),0)</f>
        <v>0</v>
      </c>
      <c r="X362">
        <f>IFERROR(SUMIFS('All States'!$H$4:$H$627,'All States'!$C$4:$C$627,$A362,'All States'!$D$4:$D$627,$B362),0)</f>
        <v>2</v>
      </c>
      <c r="Y362">
        <f>IFERROR(SUMIFS('All States'!$I$4:$I$627,'All States'!$C$4:$C$627,$A362,'All States'!$D$4:$D$627,$B362),0)</f>
        <v>0</v>
      </c>
      <c r="Z362">
        <f>IFERROR(SUMIFS('All States'!$R$4:$R$627,'All States'!$C$4:$C$627,$A362,'All States'!$D$4:$D$627,$B362),0)</f>
        <v>-40.327586449999998</v>
      </c>
      <c r="AA362">
        <f>IFERROR(SUMIFS('All States'!$S$4:$S$627,'All States'!$C$4:$C$627,$A362,'All States'!$D$4:$D$627,$B362),0)</f>
        <v>77.5</v>
      </c>
      <c r="AB362">
        <f>IFERROR(SUMIFS('All States'!$T$4:$T$627,'All States'!$C$4:$C$627,$A362,'All States'!$D$4:$D$627,$B362),0)</f>
        <v>31</v>
      </c>
      <c r="AC362">
        <f>IFERROR(SUMIFS('All States'!$U$4:$U$627,'All States'!$C$4:$C$627,$A362,'All States'!$D$4:$D$627,$B362),0)</f>
        <v>3.6724135499999999</v>
      </c>
      <c r="AD362">
        <f>IFERROR(SUMIFS('All States'!$V$4:$V$627,'All States'!$C$4:$C$627,$A362,'All States'!$D$4:$D$627,$B362),0)</f>
        <v>134071</v>
      </c>
      <c r="AE362">
        <f>IFERROR(SUMIFS('All States'!$W$4:$W$627,'All States'!$C$4:$C$627,$A362,'All States'!$D$4:$D$627,$B362),0)</f>
        <v>95</v>
      </c>
      <c r="AF362">
        <f>IFERROR(SUMIFS('All States'!$X$4:$X$627,'All States'!$C$4:$C$627,$A362,'All States'!$D$4:$D$627,$B362),0)</f>
        <v>18.728300000000001</v>
      </c>
      <c r="AG362">
        <f>IFERROR(SUMIFS('All States'!$Y$4:$Y$627,'All States'!$C$4:$C$627,$A362,'All States'!$D$4:$D$627,$B362),0)</f>
        <v>409152</v>
      </c>
    </row>
    <row r="363" spans="1:33" ht="15" customHeight="1" x14ac:dyDescent="0.2">
      <c r="A363" t="s">
        <v>155</v>
      </c>
      <c r="B363" t="s">
        <v>1695</v>
      </c>
      <c r="C363" t="s">
        <v>1694</v>
      </c>
      <c r="D363" t="s">
        <v>1695</v>
      </c>
      <c r="E363">
        <v>1</v>
      </c>
      <c r="F363">
        <f t="shared" si="0"/>
        <v>132075</v>
      </c>
      <c r="G363">
        <f t="shared" si="1"/>
        <v>115093</v>
      </c>
      <c r="H363">
        <f t="shared" si="2"/>
        <v>27</v>
      </c>
      <c r="I363">
        <f t="shared" si="3"/>
        <v>0</v>
      </c>
      <c r="Q363">
        <f>IFERROR(SUMIFS('All States'!$E$4:$E$627,'All States'!$C$4:$C$627,$A363,'All States'!$D$4:$D$627,$B363),0)</f>
        <v>2</v>
      </c>
      <c r="R363">
        <f>IFERROR(SUMIFS('All States'!$F$4:$F$627,'All States'!$C$4:$C$627,$A363,'All States'!$D$4:$D$627,$B363),0)</f>
        <v>44</v>
      </c>
      <c r="S363">
        <f>IFERROR(SUMIFS('All States'!$N$4:$N$627,'All States'!$C$4:$C$627,$A363,'All States'!$D$4:$D$627,$B363),0)</f>
        <v>62.16</v>
      </c>
      <c r="T363">
        <f>IFERROR(SUMIFS('All States'!$M$4:$M$627,'All States'!$C$4:$C$627,$A363,'All States'!$D$4:$D$627,$B363),0)</f>
        <v>62.16</v>
      </c>
      <c r="U363">
        <f>IFERROR(SUMIFS('All States'!$O$4:$O$627,'All States'!$C$4:$C$627,$A363,'All States'!$D$4:$D$627,$B363),0)</f>
        <v>0</v>
      </c>
      <c r="V363">
        <f>IFERROR(SUMIFS('All States'!$P$4:$P$627,'All States'!$C$4:$C$627,$A363,'All States'!$D$4:$D$627,$B363),0)</f>
        <v>62.16</v>
      </c>
      <c r="W363">
        <f>IFERROR(SUMIFS('All States'!$Q$4:$Q$627,'All States'!$C$4:$C$627,$A363,'All States'!$D$4:$D$627,$B363),0)</f>
        <v>0</v>
      </c>
      <c r="X363">
        <f>IFERROR(SUMIFS('All States'!$H$4:$H$627,'All States'!$C$4:$C$627,$A363,'All States'!$D$4:$D$627,$B363),0)</f>
        <v>2</v>
      </c>
      <c r="Y363">
        <f>IFERROR(SUMIFS('All States'!$I$4:$I$627,'All States'!$C$4:$C$627,$A363,'All States'!$D$4:$D$627,$B363),0)</f>
        <v>0</v>
      </c>
      <c r="Z363">
        <f>IFERROR(SUMIFS('All States'!$R$4:$R$627,'All States'!$C$4:$C$627,$A363,'All States'!$D$4:$D$627,$B363),0)</f>
        <v>-40.327586449999998</v>
      </c>
      <c r="AA363">
        <f>IFERROR(SUMIFS('All States'!$S$4:$S$627,'All States'!$C$4:$C$627,$A363,'All States'!$D$4:$D$627,$B363),0)</f>
        <v>77.5</v>
      </c>
      <c r="AB363">
        <f>IFERROR(SUMIFS('All States'!$T$4:$T$627,'All States'!$C$4:$C$627,$A363,'All States'!$D$4:$D$627,$B363),0)</f>
        <v>31</v>
      </c>
      <c r="AC363">
        <f>IFERROR(SUMIFS('All States'!$U$4:$U$627,'All States'!$C$4:$C$627,$A363,'All States'!$D$4:$D$627,$B363),0)</f>
        <v>3.6724135499999999</v>
      </c>
      <c r="AD363">
        <f>IFERROR(SUMIFS('All States'!$V$4:$V$627,'All States'!$C$4:$C$627,$A363,'All States'!$D$4:$D$627,$B363),0)</f>
        <v>134071</v>
      </c>
      <c r="AE363">
        <f>IFERROR(SUMIFS('All States'!$W$4:$W$627,'All States'!$C$4:$C$627,$A363,'All States'!$D$4:$D$627,$B363),0)</f>
        <v>95</v>
      </c>
      <c r="AF363">
        <f>IFERROR(SUMIFS('All States'!$X$4:$X$627,'All States'!$C$4:$C$627,$A363,'All States'!$D$4:$D$627,$B363),0)</f>
        <v>18.728300000000001</v>
      </c>
      <c r="AG363">
        <f>IFERROR(SUMIFS('All States'!$Y$4:$Y$627,'All States'!$C$4:$C$627,$A363,'All States'!$D$4:$D$627,$B363),0)</f>
        <v>409152</v>
      </c>
    </row>
    <row r="364" spans="1:33" ht="15" customHeight="1" x14ac:dyDescent="0.2">
      <c r="A364" t="s">
        <v>155</v>
      </c>
      <c r="B364" t="s">
        <v>1960</v>
      </c>
      <c r="C364" t="s">
        <v>496</v>
      </c>
      <c r="D364" t="s">
        <v>497</v>
      </c>
      <c r="E364">
        <v>1</v>
      </c>
      <c r="F364">
        <f t="shared" si="0"/>
        <v>31943</v>
      </c>
      <c r="G364">
        <f t="shared" si="1"/>
        <v>15191</v>
      </c>
      <c r="H364">
        <f t="shared" si="2"/>
        <v>31</v>
      </c>
      <c r="I364">
        <f t="shared" si="3"/>
        <v>0</v>
      </c>
      <c r="Q364">
        <f>IFERROR(SUMIFS('All States'!$E$4:$E$627,'All States'!$C$4:$C$627,$A364,'All States'!$D$4:$D$627,$B364),0)</f>
        <v>2</v>
      </c>
      <c r="R364">
        <f>IFERROR(SUMIFS('All States'!$F$4:$F$627,'All States'!$C$4:$C$627,$A364,'All States'!$D$4:$D$627,$B364),0)</f>
        <v>24</v>
      </c>
      <c r="S364">
        <f>IFERROR(SUMIFS('All States'!$N$4:$N$627,'All States'!$C$4:$C$627,$A364,'All States'!$D$4:$D$627,$B364),0)</f>
        <v>134.685</v>
      </c>
      <c r="T364">
        <f>IFERROR(SUMIFS('All States'!$M$4:$M$627,'All States'!$C$4:$C$627,$A364,'All States'!$D$4:$D$627,$B364),0)</f>
        <v>134.685</v>
      </c>
      <c r="U364">
        <f>IFERROR(SUMIFS('All States'!$O$4:$O$627,'All States'!$C$4:$C$627,$A364,'All States'!$D$4:$D$627,$B364),0)</f>
        <v>15.3</v>
      </c>
      <c r="V364">
        <f>IFERROR(SUMIFS('All States'!$P$4:$P$627,'All States'!$C$4:$C$627,$A364,'All States'!$D$4:$D$627,$B364),0)</f>
        <v>41.16</v>
      </c>
      <c r="W364">
        <f>IFERROR(SUMIFS('All States'!$Q$4:$Q$627,'All States'!$C$4:$C$627,$A364,'All States'!$D$4:$D$627,$B364),0)</f>
        <v>78.224999999999994</v>
      </c>
      <c r="X364">
        <f>IFERROR(SUMIFS('All States'!$H$4:$H$627,'All States'!$C$4:$C$627,$A364,'All States'!$D$4:$D$627,$B364),0)</f>
        <v>0</v>
      </c>
      <c r="Y364">
        <f>IFERROR(SUMIFS('All States'!$I$4:$I$627,'All States'!$C$4:$C$627,$A364,'All States'!$D$4:$D$627,$B364),0)</f>
        <v>2</v>
      </c>
      <c r="Z364">
        <f>IFERROR(SUMIFS('All States'!$R$4:$R$627,'All States'!$C$4:$C$627,$A364,'All States'!$D$4:$D$627,$B364),0)</f>
        <v>-21.353972850000002</v>
      </c>
      <c r="AA364">
        <f>IFERROR(SUMIFS('All States'!$S$4:$S$627,'All States'!$C$4:$C$627,$A364,'All States'!$D$4:$D$627,$B364),0)</f>
        <v>77.5</v>
      </c>
      <c r="AB364">
        <f>IFERROR(SUMIFS('All States'!$T$4:$T$627,'All States'!$C$4:$C$627,$A364,'All States'!$D$4:$D$627,$B364),0)</f>
        <v>31</v>
      </c>
      <c r="AC364">
        <f>IFERROR(SUMIFS('All States'!$U$4:$U$627,'All States'!$C$4:$C$627,$A364,'All States'!$D$4:$D$627,$B364),0)</f>
        <v>2.6460271499999997</v>
      </c>
      <c r="AD364">
        <f>IFERROR(SUMIFS('All States'!$V$4:$V$627,'All States'!$C$4:$C$627,$A364,'All States'!$D$4:$D$627,$B364),0)</f>
        <v>31943</v>
      </c>
      <c r="AE364">
        <f>IFERROR(SUMIFS('All States'!$W$4:$W$627,'All States'!$C$4:$C$627,$A364,'All States'!$D$4:$D$627,$B364),0)</f>
        <v>95</v>
      </c>
      <c r="AF364">
        <f>IFERROR(SUMIFS('All States'!$X$4:$X$627,'All States'!$C$4:$C$627,$A364,'All States'!$D$4:$D$627,$B364),0)</f>
        <v>13.5078</v>
      </c>
      <c r="AG364">
        <f>IFERROR(SUMIFS('All States'!$Y$4:$Y$627,'All States'!$C$4:$C$627,$A364,'All States'!$D$4:$D$627,$B364),0)</f>
        <v>97482</v>
      </c>
    </row>
    <row r="365" spans="1:33" ht="15" customHeight="1" x14ac:dyDescent="0.2">
      <c r="A365" t="s">
        <v>155</v>
      </c>
      <c r="B365" t="s">
        <v>1961</v>
      </c>
      <c r="C365" t="s">
        <v>457</v>
      </c>
      <c r="D365" t="s">
        <v>458</v>
      </c>
      <c r="E365">
        <v>1</v>
      </c>
      <c r="F365">
        <f t="shared" si="0"/>
        <v>27508</v>
      </c>
      <c r="G365">
        <f t="shared" si="1"/>
        <v>13382</v>
      </c>
      <c r="H365">
        <f t="shared" si="2"/>
        <v>25</v>
      </c>
      <c r="I365">
        <f t="shared" si="3"/>
        <v>0</v>
      </c>
      <c r="Q365">
        <f>IFERROR(SUMIFS('All States'!$E$4:$E$627,'All States'!$C$4:$C$627,$A365,'All States'!$D$4:$D$627,$B365),0)</f>
        <v>3</v>
      </c>
      <c r="R365">
        <f>IFERROR(SUMIFS('All States'!$F$4:$F$627,'All States'!$C$4:$C$627,$A365,'All States'!$D$4:$D$627,$B365),0)</f>
        <v>23</v>
      </c>
      <c r="S365">
        <f>IFERROR(SUMIFS('All States'!$N$4:$N$627,'All States'!$C$4:$C$627,$A365,'All States'!$D$4:$D$627,$B365),0)</f>
        <v>43.65</v>
      </c>
      <c r="T365">
        <f>IFERROR(SUMIFS('All States'!$M$4:$M$627,'All States'!$C$4:$C$627,$A365,'All States'!$D$4:$D$627,$B365),0)</f>
        <v>43.65</v>
      </c>
      <c r="U365">
        <f>IFERROR(SUMIFS('All States'!$O$4:$O$627,'All States'!$C$4:$C$627,$A365,'All States'!$D$4:$D$627,$B365),0)</f>
        <v>43.65</v>
      </c>
      <c r="V365">
        <f>IFERROR(SUMIFS('All States'!$P$4:$P$627,'All States'!$C$4:$C$627,$A365,'All States'!$D$4:$D$627,$B365),0)</f>
        <v>0</v>
      </c>
      <c r="W365">
        <f>IFERROR(SUMIFS('All States'!$Q$4:$Q$627,'All States'!$C$4:$C$627,$A365,'All States'!$D$4:$D$627,$B365),0)</f>
        <v>0</v>
      </c>
      <c r="X365">
        <f>IFERROR(SUMIFS('All States'!$H$4:$H$627,'All States'!$C$4:$C$627,$A365,'All States'!$D$4:$D$627,$B365),0)</f>
        <v>0</v>
      </c>
      <c r="Y365">
        <f>IFERROR(SUMIFS('All States'!$I$4:$I$627,'All States'!$C$4:$C$627,$A365,'All States'!$D$4:$D$627,$B365),0)</f>
        <v>3</v>
      </c>
      <c r="Z365">
        <f>IFERROR(SUMIFS('All States'!$R$4:$R$627,'All States'!$C$4:$C$627,$A365,'All States'!$D$4:$D$627,$B365),0)</f>
        <v>-20.8485446</v>
      </c>
      <c r="AA365">
        <f>IFERROR(SUMIFS('All States'!$S$4:$S$627,'All States'!$C$4:$C$627,$A365,'All States'!$D$4:$D$627,$B365),0)</f>
        <v>62.5</v>
      </c>
      <c r="AB365">
        <f>IFERROR(SUMIFS('All States'!$T$4:$T$627,'All States'!$C$4:$C$627,$A365,'All States'!$D$4:$D$627,$B365),0)</f>
        <v>25</v>
      </c>
      <c r="AC365">
        <f>IFERROR(SUMIFS('All States'!$U$4:$U$627,'All States'!$C$4:$C$627,$A365,'All States'!$D$4:$D$627,$B365),0)</f>
        <v>2.1514554000000001</v>
      </c>
      <c r="AD365">
        <f>IFERROR(SUMIFS('All States'!$V$4:$V$627,'All States'!$C$4:$C$627,$A365,'All States'!$D$4:$D$627,$B365),0)</f>
        <v>27508</v>
      </c>
      <c r="AE365">
        <f>IFERROR(SUMIFS('All States'!$W$4:$W$627,'All States'!$C$4:$C$627,$A365,'All States'!$D$4:$D$627,$B365),0)</f>
        <v>76</v>
      </c>
      <c r="AF365">
        <f>IFERROR(SUMIFS('All States'!$X$4:$X$627,'All States'!$C$4:$C$627,$A365,'All States'!$D$4:$D$627,$B365),0)</f>
        <v>10.9061</v>
      </c>
      <c r="AG365">
        <f>IFERROR(SUMIFS('All States'!$Y$4:$Y$627,'All States'!$C$4:$C$627,$A365,'All States'!$D$4:$D$627,$B365),0)</f>
        <v>83948</v>
      </c>
    </row>
    <row r="366" spans="1:33" ht="15" customHeight="1" x14ac:dyDescent="0.2">
      <c r="A366" t="s">
        <v>155</v>
      </c>
      <c r="B366" t="s">
        <v>1962</v>
      </c>
      <c r="C366" t="s">
        <v>666</v>
      </c>
      <c r="D366" t="s">
        <v>667</v>
      </c>
      <c r="E366">
        <v>1</v>
      </c>
      <c r="F366">
        <f t="shared" si="0"/>
        <v>3463</v>
      </c>
      <c r="G366">
        <f t="shared" si="1"/>
        <v>60464</v>
      </c>
      <c r="H366">
        <f t="shared" si="2"/>
        <v>10</v>
      </c>
      <c r="I366">
        <f t="shared" si="3"/>
        <v>12</v>
      </c>
      <c r="Q366">
        <f>IFERROR(SUMIFS('All States'!$E$4:$E$627,'All States'!$C$4:$C$627,$A366,'All States'!$D$4:$D$627,$B366),0)</f>
        <v>0</v>
      </c>
      <c r="R366">
        <f>IFERROR(SUMIFS('All States'!$F$4:$F$627,'All States'!$C$4:$C$627,$A366,'All States'!$D$4:$D$627,$B366),0)</f>
        <v>0</v>
      </c>
      <c r="S366">
        <f>IFERROR(SUMIFS('All States'!$N$4:$N$627,'All States'!$C$4:$C$627,$A366,'All States'!$D$4:$D$627,$B366),0)</f>
        <v>40.049999999999997</v>
      </c>
      <c r="T366">
        <f>IFERROR(SUMIFS('All States'!$M$4:$M$627,'All States'!$C$4:$C$627,$A366,'All States'!$D$4:$D$627,$B366),0)</f>
        <v>40.049999999999997</v>
      </c>
      <c r="U366">
        <f>IFERROR(SUMIFS('All States'!$O$4:$O$627,'All States'!$C$4:$C$627,$A366,'All States'!$D$4:$D$627,$B366),0)</f>
        <v>40.049999999999997</v>
      </c>
      <c r="V366">
        <f>IFERROR(SUMIFS('All States'!$P$4:$P$627,'All States'!$C$4:$C$627,$A366,'All States'!$D$4:$D$627,$B366),0)</f>
        <v>0</v>
      </c>
      <c r="W366">
        <f>IFERROR(SUMIFS('All States'!$Q$4:$Q$627,'All States'!$C$4:$C$627,$A366,'All States'!$D$4:$D$627,$B366),0)</f>
        <v>0</v>
      </c>
      <c r="X366">
        <f>IFERROR(SUMIFS('All States'!$H$4:$H$627,'All States'!$C$4:$C$627,$A366,'All States'!$D$4:$D$627,$B366),0)</f>
        <v>0</v>
      </c>
      <c r="Y366">
        <f>IFERROR(SUMIFS('All States'!$I$4:$I$627,'All States'!$C$4:$C$627,$A366,'All States'!$D$4:$D$627,$B366),0)</f>
        <v>0</v>
      </c>
      <c r="Z366">
        <f>IFERROR(SUMIFS('All States'!$R$4:$R$627,'All States'!$C$4:$C$627,$A366,'All States'!$D$4:$D$627,$B366),0)</f>
        <v>0.78480315</v>
      </c>
      <c r="AA366">
        <f>IFERROR(SUMIFS('All States'!$S$4:$S$627,'All States'!$C$4:$C$627,$A366,'All States'!$D$4:$D$627,$B366),0)</f>
        <v>25</v>
      </c>
      <c r="AB366">
        <f>IFERROR(SUMIFS('All States'!$T$4:$T$627,'All States'!$C$4:$C$627,$A366,'All States'!$D$4:$D$627,$B366),0)</f>
        <v>10</v>
      </c>
      <c r="AC366">
        <f>IFERROR(SUMIFS('All States'!$U$4:$U$627,'All States'!$C$4:$C$627,$A366,'All States'!$D$4:$D$627,$B366),0)</f>
        <v>0.78480315</v>
      </c>
      <c r="AD366">
        <f>IFERROR(SUMIFS('All States'!$V$4:$V$627,'All States'!$C$4:$C$627,$A366,'All States'!$D$4:$D$627,$B366),0)</f>
        <v>3463</v>
      </c>
      <c r="AE366">
        <f>IFERROR(SUMIFS('All States'!$W$4:$W$627,'All States'!$C$4:$C$627,$A366,'All States'!$D$4:$D$627,$B366),0)</f>
        <v>31</v>
      </c>
      <c r="AF366">
        <f>IFERROR(SUMIFS('All States'!$X$4:$X$627,'All States'!$C$4:$C$627,$A366,'All States'!$D$4:$D$627,$B366),0)</f>
        <v>4.0519999999999996</v>
      </c>
      <c r="AG366">
        <f>IFERROR(SUMIFS('All States'!$Y$4:$Y$627,'All States'!$C$4:$C$627,$A366,'All States'!$D$4:$D$627,$B366),0)</f>
        <v>10568</v>
      </c>
    </row>
    <row r="367" spans="1:33" ht="15" customHeight="1" x14ac:dyDescent="0.2">
      <c r="A367" t="s">
        <v>155</v>
      </c>
      <c r="B367" t="s">
        <v>62</v>
      </c>
      <c r="C367" t="s">
        <v>1697</v>
      </c>
      <c r="D367" t="s">
        <v>62</v>
      </c>
      <c r="E367">
        <v>1</v>
      </c>
      <c r="F367">
        <f t="shared" si="0"/>
        <v>423218</v>
      </c>
      <c r="G367">
        <f t="shared" si="1"/>
        <v>409105</v>
      </c>
      <c r="H367">
        <f t="shared" si="2"/>
        <v>97</v>
      </c>
      <c r="I367">
        <f t="shared" si="3"/>
        <v>0</v>
      </c>
      <c r="Q367">
        <f>IFERROR(SUMIFS('All States'!$E$4:$E$627,'All States'!$C$4:$C$627,$A367,'All States'!$D$4:$D$627,$B367),0)</f>
        <v>2</v>
      </c>
      <c r="R367">
        <f>IFERROR(SUMIFS('All States'!$F$4:$F$627,'All States'!$C$4:$C$627,$A367,'All States'!$D$4:$D$627,$B367),0)</f>
        <v>7.1</v>
      </c>
      <c r="S367">
        <f>IFERROR(SUMIFS('All States'!$N$4:$N$627,'All States'!$C$4:$C$627,$A367,'All States'!$D$4:$D$627,$B367),0)</f>
        <v>177.75</v>
      </c>
      <c r="T367">
        <f>IFERROR(SUMIFS('All States'!$M$4:$M$627,'All States'!$C$4:$C$627,$A367,'All States'!$D$4:$D$627,$B367),0)</f>
        <v>177.75</v>
      </c>
      <c r="U367">
        <f>IFERROR(SUMIFS('All States'!$O$4:$O$627,'All States'!$C$4:$C$627,$A367,'All States'!$D$4:$D$627,$B367),0)</f>
        <v>177.75</v>
      </c>
      <c r="V367">
        <f>IFERROR(SUMIFS('All States'!$P$4:$P$627,'All States'!$C$4:$C$627,$A367,'All States'!$D$4:$D$627,$B367),0)</f>
        <v>0</v>
      </c>
      <c r="W367">
        <f>IFERROR(SUMIFS('All States'!$Q$4:$Q$627,'All States'!$C$4:$C$627,$A367,'All States'!$D$4:$D$627,$B367),0)</f>
        <v>0</v>
      </c>
      <c r="X367">
        <f>IFERROR(SUMIFS('All States'!$H$4:$H$627,'All States'!$C$4:$C$627,$A367,'All States'!$D$4:$D$627,$B367),0)</f>
        <v>0</v>
      </c>
      <c r="Y367">
        <f>IFERROR(SUMIFS('All States'!$I$4:$I$627,'All States'!$C$4:$C$627,$A367,'All States'!$D$4:$D$627,$B367),0)</f>
        <v>2</v>
      </c>
      <c r="Z367">
        <f>IFERROR(SUMIFS('All States'!$R$4:$R$627,'All States'!$C$4:$C$627,$A367,'All States'!$D$4:$D$627,$B367),0)</f>
        <v>4.4283409000000002</v>
      </c>
      <c r="AA367">
        <f>IFERROR(SUMIFS('All States'!$S$4:$S$627,'All States'!$C$4:$C$627,$A367,'All States'!$D$4:$D$627,$B367),0)</f>
        <v>242.5</v>
      </c>
      <c r="AB367">
        <f>IFERROR(SUMIFS('All States'!$T$4:$T$627,'All States'!$C$4:$C$627,$A367,'All States'!$D$4:$D$627,$B367),0)</f>
        <v>97</v>
      </c>
      <c r="AC367">
        <f>IFERROR(SUMIFS('All States'!$U$4:$U$627,'All States'!$C$4:$C$627,$A367,'All States'!$D$4:$D$627,$B367),0)</f>
        <v>11.5283409</v>
      </c>
      <c r="AD367">
        <f>IFERROR(SUMIFS('All States'!$V$4:$V$627,'All States'!$C$4:$C$627,$A367,'All States'!$D$4:$D$627,$B367),0)</f>
        <v>423218</v>
      </c>
      <c r="AE367">
        <f>IFERROR(SUMIFS('All States'!$W$4:$W$627,'All States'!$C$4:$C$627,$A367,'All States'!$D$4:$D$627,$B367),0)</f>
        <v>296</v>
      </c>
      <c r="AF367">
        <f>IFERROR(SUMIFS('All States'!$X$4:$X$627,'All States'!$C$4:$C$627,$A367,'All States'!$D$4:$D$627,$B367),0)</f>
        <v>58.633600000000001</v>
      </c>
      <c r="AG367">
        <f>IFERROR(SUMIFS('All States'!$Y$4:$Y$627,'All States'!$C$4:$C$627,$A367,'All States'!$D$4:$D$627,$B367),0)</f>
        <v>1291559</v>
      </c>
    </row>
    <row r="368" spans="1:33" ht="41.25" customHeight="1" x14ac:dyDescent="0.2">
      <c r="A368" t="s">
        <v>155</v>
      </c>
      <c r="B368" t="s">
        <v>1963</v>
      </c>
      <c r="C368" t="s">
        <v>645</v>
      </c>
      <c r="D368" s="1" t="s">
        <v>646</v>
      </c>
      <c r="E368">
        <v>4</v>
      </c>
      <c r="F368">
        <f t="shared" si="0"/>
        <v>1995.5</v>
      </c>
      <c r="G368">
        <f t="shared" si="1"/>
        <v>22547.75</v>
      </c>
      <c r="H368">
        <f t="shared" si="2"/>
        <v>3.5</v>
      </c>
      <c r="I368">
        <f t="shared" si="3"/>
        <v>6.25</v>
      </c>
      <c r="Q368">
        <f>IFERROR(SUMIFS('All States'!$E$4:$E$627,'All States'!$C$4:$C$627,$A368,'All States'!$D$4:$D$627,$B368),0)</f>
        <v>9</v>
      </c>
      <c r="R368">
        <f>IFERROR(SUMIFS('All States'!$F$4:$F$627,'All States'!$C$4:$C$627,$A368,'All States'!$D$4:$D$627,$B368),0)</f>
        <v>42.599999999999994</v>
      </c>
      <c r="S368">
        <f>IFERROR(SUMIFS('All States'!$N$4:$N$627,'All States'!$C$4:$C$627,$A368,'All States'!$D$4:$D$627,$B368),0)</f>
        <v>69.33</v>
      </c>
      <c r="T368">
        <f>IFERROR(SUMIFS('All States'!$M$4:$M$627,'All States'!$C$4:$C$627,$A368,'All States'!$D$4:$D$627,$B368),0)</f>
        <v>-25.570000000000007</v>
      </c>
      <c r="U368">
        <f>IFERROR(SUMIFS('All States'!$O$4:$O$627,'All States'!$C$4:$C$627,$A368,'All States'!$D$4:$D$627,$B368),0)</f>
        <v>3.6</v>
      </c>
      <c r="V368">
        <f>IFERROR(SUMIFS('All States'!$P$4:$P$627,'All States'!$C$4:$C$627,$A368,'All States'!$D$4:$D$627,$B368),0)</f>
        <v>58.38</v>
      </c>
      <c r="W368">
        <f>IFERROR(SUMIFS('All States'!$Q$4:$Q$627,'All States'!$C$4:$C$627,$A368,'All States'!$D$4:$D$627,$B368),0)</f>
        <v>7.35</v>
      </c>
      <c r="X368">
        <f>IFERROR(SUMIFS('All States'!$H$4:$H$627,'All States'!$C$4:$C$627,$A368,'All States'!$D$4:$D$627,$B368),0)</f>
        <v>3</v>
      </c>
      <c r="Y368">
        <f>IFERROR(SUMIFS('All States'!$I$4:$I$627,'All States'!$C$4:$C$627,$A368,'All States'!$D$4:$D$627,$B368),0)</f>
        <v>2</v>
      </c>
      <c r="Z368">
        <f>IFERROR(SUMIFS('All States'!$R$4:$R$627,'All States'!$C$4:$C$627,$A368,'All States'!$D$4:$D$627,$B368),0)</f>
        <v>-33.081514949999999</v>
      </c>
      <c r="AA368">
        <f>IFERROR(SUMIFS('All States'!$S$4:$S$627,'All States'!$C$4:$C$627,$A368,'All States'!$D$4:$D$627,$B368),0)</f>
        <v>160</v>
      </c>
      <c r="AB368">
        <f>IFERROR(SUMIFS('All States'!$T$4:$T$627,'All States'!$C$4:$C$627,$A368,'All States'!$D$4:$D$627,$B368),0)</f>
        <v>64</v>
      </c>
      <c r="AC368">
        <f>IFERROR(SUMIFS('All States'!$U$4:$U$627,'All States'!$C$4:$C$627,$A368,'All States'!$D$4:$D$627,$B368),0)</f>
        <v>9.5184850499999989</v>
      </c>
      <c r="AD368">
        <f>IFERROR(SUMIFS('All States'!$V$4:$V$627,'All States'!$C$4:$C$627,$A368,'All States'!$D$4:$D$627,$B368),0)</f>
        <v>469501</v>
      </c>
      <c r="AE368">
        <f>IFERROR(SUMIFS('All States'!$W$4:$W$627,'All States'!$C$4:$C$627,$A368,'All States'!$D$4:$D$627,$B368),0)</f>
        <v>195</v>
      </c>
      <c r="AF368">
        <f>IFERROR(SUMIFS('All States'!$X$4:$X$627,'All States'!$C$4:$C$627,$A368,'All States'!$D$4:$D$627,$B368),0)</f>
        <v>48.374499999999998</v>
      </c>
      <c r="AG368">
        <f>IFERROR(SUMIFS('All States'!$Y$4:$Y$627,'All States'!$C$4:$C$627,$A368,'All States'!$D$4:$D$627,$B368),0)</f>
        <v>1432803</v>
      </c>
    </row>
    <row r="369" spans="1:33" ht="15" customHeight="1" x14ac:dyDescent="0.2">
      <c r="A369" t="s">
        <v>155</v>
      </c>
      <c r="B369" t="s">
        <v>1963</v>
      </c>
      <c r="C369" t="s">
        <v>1678</v>
      </c>
      <c r="D369" t="s">
        <v>1679</v>
      </c>
      <c r="E369">
        <v>2</v>
      </c>
      <c r="F369">
        <f t="shared" si="0"/>
        <v>467505.5</v>
      </c>
      <c r="G369">
        <f t="shared" si="1"/>
        <v>288000</v>
      </c>
      <c r="H369">
        <f t="shared" si="2"/>
        <v>60</v>
      </c>
      <c r="I369">
        <f t="shared" si="3"/>
        <v>0</v>
      </c>
      <c r="Q369">
        <f>IFERROR(SUMIFS('All States'!$E$4:$E$627,'All States'!$C$4:$C$627,$A369,'All States'!$D$4:$D$627,$B369),0)</f>
        <v>9</v>
      </c>
      <c r="R369">
        <f>IFERROR(SUMIFS('All States'!$F$4:$F$627,'All States'!$C$4:$C$627,$A369,'All States'!$D$4:$D$627,$B369),0)</f>
        <v>42.599999999999994</v>
      </c>
      <c r="S369">
        <f>IFERROR(SUMIFS('All States'!$N$4:$N$627,'All States'!$C$4:$C$627,$A369,'All States'!$D$4:$D$627,$B369),0)</f>
        <v>69.33</v>
      </c>
      <c r="T369">
        <f>IFERROR(SUMIFS('All States'!$M$4:$M$627,'All States'!$C$4:$C$627,$A369,'All States'!$D$4:$D$627,$B369),0)</f>
        <v>-25.570000000000007</v>
      </c>
      <c r="U369">
        <f>IFERROR(SUMIFS('All States'!$O$4:$O$627,'All States'!$C$4:$C$627,$A369,'All States'!$D$4:$D$627,$B369),0)</f>
        <v>3.6</v>
      </c>
      <c r="V369">
        <f>IFERROR(SUMIFS('All States'!$P$4:$P$627,'All States'!$C$4:$C$627,$A369,'All States'!$D$4:$D$627,$B369),0)</f>
        <v>58.38</v>
      </c>
      <c r="W369">
        <f>IFERROR(SUMIFS('All States'!$Q$4:$Q$627,'All States'!$C$4:$C$627,$A369,'All States'!$D$4:$D$627,$B369),0)</f>
        <v>7.35</v>
      </c>
      <c r="X369">
        <f>IFERROR(SUMIFS('All States'!$H$4:$H$627,'All States'!$C$4:$C$627,$A369,'All States'!$D$4:$D$627,$B369),0)</f>
        <v>3</v>
      </c>
      <c r="Y369">
        <f>IFERROR(SUMIFS('All States'!$I$4:$I$627,'All States'!$C$4:$C$627,$A369,'All States'!$D$4:$D$627,$B369),0)</f>
        <v>2</v>
      </c>
      <c r="Z369">
        <f>IFERROR(SUMIFS('All States'!$R$4:$R$627,'All States'!$C$4:$C$627,$A369,'All States'!$D$4:$D$627,$B369),0)</f>
        <v>-33.081514949999999</v>
      </c>
      <c r="AA369">
        <f>IFERROR(SUMIFS('All States'!$S$4:$S$627,'All States'!$C$4:$C$627,$A369,'All States'!$D$4:$D$627,$B369),0)</f>
        <v>160</v>
      </c>
      <c r="AB369">
        <f>IFERROR(SUMIFS('All States'!$T$4:$T$627,'All States'!$C$4:$C$627,$A369,'All States'!$D$4:$D$627,$B369),0)</f>
        <v>64</v>
      </c>
      <c r="AC369">
        <f>IFERROR(SUMIFS('All States'!$U$4:$U$627,'All States'!$C$4:$C$627,$A369,'All States'!$D$4:$D$627,$B369),0)</f>
        <v>9.5184850499999989</v>
      </c>
      <c r="AD369">
        <f>IFERROR(SUMIFS('All States'!$V$4:$V$627,'All States'!$C$4:$C$627,$A369,'All States'!$D$4:$D$627,$B369),0)</f>
        <v>469501</v>
      </c>
      <c r="AE369">
        <f>IFERROR(SUMIFS('All States'!$W$4:$W$627,'All States'!$C$4:$C$627,$A369,'All States'!$D$4:$D$627,$B369),0)</f>
        <v>195</v>
      </c>
      <c r="AF369">
        <f>IFERROR(SUMIFS('All States'!$X$4:$X$627,'All States'!$C$4:$C$627,$A369,'All States'!$D$4:$D$627,$B369),0)</f>
        <v>48.374499999999998</v>
      </c>
      <c r="AG369">
        <f>IFERROR(SUMIFS('All States'!$Y$4:$Y$627,'All States'!$C$4:$C$627,$A369,'All States'!$D$4:$D$627,$B369),0)</f>
        <v>1432803</v>
      </c>
    </row>
    <row r="370" spans="1:33" ht="15" customHeight="1" x14ac:dyDescent="0.2">
      <c r="A370" t="s">
        <v>155</v>
      </c>
      <c r="B370" t="s">
        <v>1701</v>
      </c>
      <c r="C370" t="s">
        <v>631</v>
      </c>
      <c r="D370" t="s">
        <v>632</v>
      </c>
      <c r="E370">
        <v>1</v>
      </c>
      <c r="F370">
        <f t="shared" si="0"/>
        <v>4294</v>
      </c>
      <c r="G370">
        <f t="shared" si="1"/>
        <v>87005</v>
      </c>
      <c r="H370">
        <f t="shared" si="2"/>
        <v>16</v>
      </c>
      <c r="I370">
        <f t="shared" si="3"/>
        <v>20</v>
      </c>
      <c r="Q370">
        <f>IFERROR(SUMIFS('All States'!$E$4:$E$627,'All States'!$C$4:$C$627,$A370,'All States'!$D$4:$D$627,$B370),0)</f>
        <v>6</v>
      </c>
      <c r="R370">
        <f>IFERROR(SUMIFS('All States'!$F$4:$F$627,'All States'!$C$4:$C$627,$A370,'All States'!$D$4:$D$627,$B370),0)</f>
        <v>44.822000000000003</v>
      </c>
      <c r="S370">
        <f>IFERROR(SUMIFS('All States'!$N$4:$N$627,'All States'!$C$4:$C$627,$A370,'All States'!$D$4:$D$627,$B370),0)</f>
        <v>58.739999999999995</v>
      </c>
      <c r="T370">
        <f>IFERROR(SUMIFS('All States'!$M$4:$M$627,'All States'!$C$4:$C$627,$A370,'All States'!$D$4:$D$627,$B370),0)</f>
        <v>-25.210000000000008</v>
      </c>
      <c r="U370">
        <f>IFERROR(SUMIFS('All States'!$O$4:$O$627,'All States'!$C$4:$C$627,$A370,'All States'!$D$4:$D$627,$B370),0)</f>
        <v>55.8</v>
      </c>
      <c r="V370">
        <f>IFERROR(SUMIFS('All States'!$P$4:$P$627,'All States'!$C$4:$C$627,$A370,'All States'!$D$4:$D$627,$B370),0)</f>
        <v>2.94</v>
      </c>
      <c r="W370">
        <f>IFERROR(SUMIFS('All States'!$Q$4:$Q$627,'All States'!$C$4:$C$627,$A370,'All States'!$D$4:$D$627,$B370),0)</f>
        <v>0</v>
      </c>
      <c r="X370">
        <f>IFERROR(SUMIFS('All States'!$H$4:$H$627,'All States'!$C$4:$C$627,$A370,'All States'!$D$4:$D$627,$B370),0)</f>
        <v>1</v>
      </c>
      <c r="Y370">
        <f>IFERROR(SUMIFS('All States'!$I$4:$I$627,'All States'!$C$4:$C$627,$A370,'All States'!$D$4:$D$627,$B370),0)</f>
        <v>3</v>
      </c>
      <c r="Z370">
        <f>IFERROR(SUMIFS('All States'!$R$4:$R$627,'All States'!$C$4:$C$627,$A370,'All States'!$D$4:$D$627,$B370),0)</f>
        <v>-41.0425076</v>
      </c>
      <c r="AA370">
        <f>IFERROR(SUMIFS('All States'!$S$4:$S$627,'All States'!$C$4:$C$627,$A370,'All States'!$D$4:$D$627,$B370),0)</f>
        <v>112.5</v>
      </c>
      <c r="AB370">
        <f>IFERROR(SUMIFS('All States'!$T$4:$T$627,'All States'!$C$4:$C$627,$A370,'All States'!$D$4:$D$627,$B370),0)</f>
        <v>45</v>
      </c>
      <c r="AC370">
        <f>IFERROR(SUMIFS('All States'!$U$4:$U$627,'All States'!$C$4:$C$627,$A370,'All States'!$D$4:$D$627,$B370),0)</f>
        <v>3.7794924000000001</v>
      </c>
      <c r="AD370">
        <f>IFERROR(SUMIFS('All States'!$V$4:$V$627,'All States'!$C$4:$C$627,$A370,'All States'!$D$4:$D$627,$B370),0)</f>
        <v>40248</v>
      </c>
      <c r="AE370">
        <f>IFERROR(SUMIFS('All States'!$W$4:$W$627,'All States'!$C$4:$C$627,$A370,'All States'!$D$4:$D$627,$B370),0)</f>
        <v>137</v>
      </c>
      <c r="AF370">
        <f>IFERROR(SUMIFS('All States'!$X$4:$X$627,'All States'!$C$4:$C$627,$A370,'All States'!$D$4:$D$627,$B370),0)</f>
        <v>19.182400000000001</v>
      </c>
      <c r="AG370">
        <f>IFERROR(SUMIFS('All States'!$Y$4:$Y$627,'All States'!$C$4:$C$627,$A370,'All States'!$D$4:$D$627,$B370),0)</f>
        <v>122827</v>
      </c>
    </row>
    <row r="371" spans="1:33" ht="15" customHeight="1" x14ac:dyDescent="0.2">
      <c r="A371" t="s">
        <v>155</v>
      </c>
      <c r="B371" t="s">
        <v>1701</v>
      </c>
      <c r="C371" t="s">
        <v>1700</v>
      </c>
      <c r="D371" t="s">
        <v>1701</v>
      </c>
      <c r="E371">
        <v>1</v>
      </c>
      <c r="F371">
        <f t="shared" si="0"/>
        <v>35954</v>
      </c>
      <c r="G371">
        <f t="shared" si="1"/>
        <v>112728</v>
      </c>
      <c r="H371">
        <f t="shared" si="2"/>
        <v>29</v>
      </c>
      <c r="I371">
        <f t="shared" si="3"/>
        <v>0</v>
      </c>
      <c r="Q371">
        <f>IFERROR(SUMIFS('All States'!$E$4:$E$627,'All States'!$C$4:$C$627,$A371,'All States'!$D$4:$D$627,$B371),0)</f>
        <v>6</v>
      </c>
      <c r="R371">
        <f>IFERROR(SUMIFS('All States'!$F$4:$F$627,'All States'!$C$4:$C$627,$A371,'All States'!$D$4:$D$627,$B371),0)</f>
        <v>44.822000000000003</v>
      </c>
      <c r="S371">
        <f>IFERROR(SUMIFS('All States'!$N$4:$N$627,'All States'!$C$4:$C$627,$A371,'All States'!$D$4:$D$627,$B371),0)</f>
        <v>58.739999999999995</v>
      </c>
      <c r="T371">
        <f>IFERROR(SUMIFS('All States'!$M$4:$M$627,'All States'!$C$4:$C$627,$A371,'All States'!$D$4:$D$627,$B371),0)</f>
        <v>-25.210000000000008</v>
      </c>
      <c r="U371">
        <f>IFERROR(SUMIFS('All States'!$O$4:$O$627,'All States'!$C$4:$C$627,$A371,'All States'!$D$4:$D$627,$B371),0)</f>
        <v>55.8</v>
      </c>
      <c r="V371">
        <f>IFERROR(SUMIFS('All States'!$P$4:$P$627,'All States'!$C$4:$C$627,$A371,'All States'!$D$4:$D$627,$B371),0)</f>
        <v>2.94</v>
      </c>
      <c r="W371">
        <f>IFERROR(SUMIFS('All States'!$Q$4:$Q$627,'All States'!$C$4:$C$627,$A371,'All States'!$D$4:$D$627,$B371),0)</f>
        <v>0</v>
      </c>
      <c r="X371">
        <f>IFERROR(SUMIFS('All States'!$H$4:$H$627,'All States'!$C$4:$C$627,$A371,'All States'!$D$4:$D$627,$B371),0)</f>
        <v>1</v>
      </c>
      <c r="Y371">
        <f>IFERROR(SUMIFS('All States'!$I$4:$I$627,'All States'!$C$4:$C$627,$A371,'All States'!$D$4:$D$627,$B371),0)</f>
        <v>3</v>
      </c>
      <c r="Z371">
        <f>IFERROR(SUMIFS('All States'!$R$4:$R$627,'All States'!$C$4:$C$627,$A371,'All States'!$D$4:$D$627,$B371),0)</f>
        <v>-41.0425076</v>
      </c>
      <c r="AA371">
        <f>IFERROR(SUMIFS('All States'!$S$4:$S$627,'All States'!$C$4:$C$627,$A371,'All States'!$D$4:$D$627,$B371),0)</f>
        <v>112.5</v>
      </c>
      <c r="AB371">
        <f>IFERROR(SUMIFS('All States'!$T$4:$T$627,'All States'!$C$4:$C$627,$A371,'All States'!$D$4:$D$627,$B371),0)</f>
        <v>45</v>
      </c>
      <c r="AC371">
        <f>IFERROR(SUMIFS('All States'!$U$4:$U$627,'All States'!$C$4:$C$627,$A371,'All States'!$D$4:$D$627,$B371),0)</f>
        <v>3.7794924000000001</v>
      </c>
      <c r="AD371">
        <f>IFERROR(SUMIFS('All States'!$V$4:$V$627,'All States'!$C$4:$C$627,$A371,'All States'!$D$4:$D$627,$B371),0)</f>
        <v>40248</v>
      </c>
      <c r="AE371">
        <f>IFERROR(SUMIFS('All States'!$W$4:$W$627,'All States'!$C$4:$C$627,$A371,'All States'!$D$4:$D$627,$B371),0)</f>
        <v>137</v>
      </c>
      <c r="AF371">
        <f>IFERROR(SUMIFS('All States'!$X$4:$X$627,'All States'!$C$4:$C$627,$A371,'All States'!$D$4:$D$627,$B371),0)</f>
        <v>19.182400000000001</v>
      </c>
      <c r="AG371">
        <f>IFERROR(SUMIFS('All States'!$Y$4:$Y$627,'All States'!$C$4:$C$627,$A371,'All States'!$D$4:$D$627,$B371),0)</f>
        <v>122827</v>
      </c>
    </row>
    <row r="372" spans="1:33" ht="41.25" customHeight="1" x14ac:dyDescent="0.2">
      <c r="A372" t="s">
        <v>155</v>
      </c>
      <c r="B372" t="s">
        <v>1964</v>
      </c>
      <c r="C372" t="s">
        <v>645</v>
      </c>
      <c r="D372" s="1" t="s">
        <v>646</v>
      </c>
      <c r="E372">
        <v>4</v>
      </c>
      <c r="F372">
        <f t="shared" si="0"/>
        <v>1995.5</v>
      </c>
      <c r="G372">
        <f t="shared" si="1"/>
        <v>22547.75</v>
      </c>
      <c r="H372">
        <f t="shared" si="2"/>
        <v>3.5</v>
      </c>
      <c r="I372">
        <f t="shared" si="3"/>
        <v>6.25</v>
      </c>
      <c r="Q372">
        <f>IFERROR(SUMIFS('All States'!$E$4:$E$627,'All States'!$C$4:$C$627,$A372,'All States'!$D$4:$D$627,$B372),0)</f>
        <v>6</v>
      </c>
      <c r="R372">
        <f>IFERROR(SUMIFS('All States'!$F$4:$F$627,'All States'!$C$4:$C$627,$A372,'All States'!$D$4:$D$627,$B372),0)</f>
        <v>30</v>
      </c>
      <c r="S372">
        <f>IFERROR(SUMIFS('All States'!$N$4:$N$627,'All States'!$C$4:$C$627,$A372,'All States'!$D$4:$D$627,$B372),0)</f>
        <v>97.844999999999999</v>
      </c>
      <c r="T372">
        <f>IFERROR(SUMIFS('All States'!$M$4:$M$627,'All States'!$C$4:$C$627,$A372,'All States'!$D$4:$D$627,$B372),0)</f>
        <v>43.094999999999999</v>
      </c>
      <c r="U372">
        <f>IFERROR(SUMIFS('All States'!$O$4:$O$627,'All States'!$C$4:$C$627,$A372,'All States'!$D$4:$D$627,$B372),0)</f>
        <v>4.5</v>
      </c>
      <c r="V372">
        <f>IFERROR(SUMIFS('All States'!$P$4:$P$627,'All States'!$C$4:$C$627,$A372,'All States'!$D$4:$D$627,$B372),0)</f>
        <v>88.62</v>
      </c>
      <c r="W372">
        <f>IFERROR(SUMIFS('All States'!$Q$4:$Q$627,'All States'!$C$4:$C$627,$A372,'All States'!$D$4:$D$627,$B372),0)</f>
        <v>4.7249999999999996</v>
      </c>
      <c r="X372">
        <f>IFERROR(SUMIFS('All States'!$H$4:$H$627,'All States'!$C$4:$C$627,$A372,'All States'!$D$4:$D$627,$B372),0)</f>
        <v>2</v>
      </c>
      <c r="Y372">
        <f>IFERROR(SUMIFS('All States'!$I$4:$I$627,'All States'!$C$4:$C$627,$A372,'All States'!$D$4:$D$627,$B372),0)</f>
        <v>3</v>
      </c>
      <c r="Z372">
        <f>IFERROR(SUMIFS('All States'!$R$4:$R$627,'All States'!$C$4:$C$627,$A372,'All States'!$D$4:$D$627,$B372),0)</f>
        <v>-29.679940200000001</v>
      </c>
      <c r="AA372">
        <f>IFERROR(SUMIFS('All States'!$S$4:$S$627,'All States'!$C$4:$C$627,$A372,'All States'!$D$4:$D$627,$B372),0)</f>
        <v>10</v>
      </c>
      <c r="AB372">
        <f>IFERROR(SUMIFS('All States'!$T$4:$T$627,'All States'!$C$4:$C$627,$A372,'All States'!$D$4:$D$627,$B372),0)</f>
        <v>4</v>
      </c>
      <c r="AC372">
        <f>IFERROR(SUMIFS('All States'!$U$4:$U$627,'All States'!$C$4:$C$627,$A372,'All States'!$D$4:$D$627,$B372),0)</f>
        <v>0.32005980000000001</v>
      </c>
      <c r="AD372">
        <f>IFERROR(SUMIFS('All States'!$V$4:$V$627,'All States'!$C$4:$C$627,$A372,'All States'!$D$4:$D$627,$B372),0)</f>
        <v>1996</v>
      </c>
      <c r="AE372">
        <f>IFERROR(SUMIFS('All States'!$W$4:$W$627,'All States'!$C$4:$C$627,$A372,'All States'!$D$4:$D$627,$B372),0)</f>
        <v>12</v>
      </c>
      <c r="AF372">
        <f>IFERROR(SUMIFS('All States'!$X$4:$X$627,'All States'!$C$4:$C$627,$A372,'All States'!$D$4:$D$627,$B372),0)</f>
        <v>1.6020000000000001</v>
      </c>
      <c r="AG372">
        <f>IFERROR(SUMIFS('All States'!$Y$4:$Y$627,'All States'!$C$4:$C$627,$A372,'All States'!$D$4:$D$627,$B372),0)</f>
        <v>6091</v>
      </c>
    </row>
    <row r="373" spans="1:33" ht="15" customHeight="1" x14ac:dyDescent="0.2">
      <c r="A373" t="s">
        <v>155</v>
      </c>
      <c r="B373" t="s">
        <v>1818</v>
      </c>
      <c r="C373" t="s">
        <v>1817</v>
      </c>
      <c r="D373" t="s">
        <v>1818</v>
      </c>
      <c r="E373">
        <v>1</v>
      </c>
      <c r="F373">
        <f t="shared" si="0"/>
        <v>308010</v>
      </c>
      <c r="G373">
        <f t="shared" si="1"/>
        <v>448495</v>
      </c>
      <c r="H373">
        <f t="shared" si="2"/>
        <v>56</v>
      </c>
      <c r="I373">
        <f t="shared" si="3"/>
        <v>0</v>
      </c>
      <c r="Q373">
        <f>IFERROR(SUMIFS('All States'!$E$4:$E$627,'All States'!$C$4:$C$627,$A373,'All States'!$D$4:$D$627,$B373),0)</f>
        <v>8</v>
      </c>
      <c r="R373">
        <f>IFERROR(SUMIFS('All States'!$F$4:$F$627,'All States'!$C$4:$C$627,$A373,'All States'!$D$4:$D$627,$B373),0)</f>
        <v>60.84</v>
      </c>
      <c r="S373">
        <f>IFERROR(SUMIFS('All States'!$N$4:$N$627,'All States'!$C$4:$C$627,$A373,'All States'!$D$4:$D$627,$B373),0)</f>
        <v>64.77</v>
      </c>
      <c r="T373">
        <f>IFERROR(SUMIFS('All States'!$M$4:$M$627,'All States'!$C$4:$C$627,$A373,'All States'!$D$4:$D$627,$B373),0)</f>
        <v>-156.05500000000001</v>
      </c>
      <c r="U373">
        <f>IFERROR(SUMIFS('All States'!$O$4:$O$627,'All States'!$C$4:$C$627,$A373,'All States'!$D$4:$D$627,$B373),0)</f>
        <v>23.4</v>
      </c>
      <c r="V373">
        <f>IFERROR(SUMIFS('All States'!$P$4:$P$627,'All States'!$C$4:$C$627,$A373,'All States'!$D$4:$D$627,$B373),0)</f>
        <v>31.92</v>
      </c>
      <c r="W373">
        <f>IFERROR(SUMIFS('All States'!$Q$4:$Q$627,'All States'!$C$4:$C$627,$A373,'All States'!$D$4:$D$627,$B373),0)</f>
        <v>9.4499999999999993</v>
      </c>
      <c r="X373">
        <f>IFERROR(SUMIFS('All States'!$H$4:$H$627,'All States'!$C$4:$C$627,$A373,'All States'!$D$4:$D$627,$B373),0)</f>
        <v>1</v>
      </c>
      <c r="Y373">
        <f>IFERROR(SUMIFS('All States'!$I$4:$I$627,'All States'!$C$4:$C$627,$A373,'All States'!$D$4:$D$627,$B373),0)</f>
        <v>3</v>
      </c>
      <c r="Z373">
        <f>IFERROR(SUMIFS('All States'!$R$4:$R$627,'All States'!$C$4:$C$627,$A373,'All States'!$D$4:$D$627,$B373),0)</f>
        <v>-53.544499500000001</v>
      </c>
      <c r="AA373">
        <f>IFERROR(SUMIFS('All States'!$S$4:$S$627,'All States'!$C$4:$C$627,$A373,'All States'!$D$4:$D$627,$B373),0)</f>
        <v>140</v>
      </c>
      <c r="AB373">
        <f>IFERROR(SUMIFS('All States'!$T$4:$T$627,'All States'!$C$4:$C$627,$A373,'All States'!$D$4:$D$627,$B373),0)</f>
        <v>56</v>
      </c>
      <c r="AC373">
        <f>IFERROR(SUMIFS('All States'!$U$4:$U$627,'All States'!$C$4:$C$627,$A373,'All States'!$D$4:$D$627,$B373),0)</f>
        <v>7.2955005000000002</v>
      </c>
      <c r="AD373">
        <f>IFERROR(SUMIFS('All States'!$V$4:$V$627,'All States'!$C$4:$C$627,$A373,'All States'!$D$4:$D$627,$B373),0)</f>
        <v>308010</v>
      </c>
      <c r="AE373">
        <f>IFERROR(SUMIFS('All States'!$W$4:$W$627,'All States'!$C$4:$C$627,$A373,'All States'!$D$4:$D$627,$B373),0)</f>
        <v>171</v>
      </c>
      <c r="AF373">
        <f>IFERROR(SUMIFS('All States'!$X$4:$X$627,'All States'!$C$4:$C$627,$A373,'All States'!$D$4:$D$627,$B373),0)</f>
        <v>37.119500000000002</v>
      </c>
      <c r="AG373">
        <f>IFERROR(SUMIFS('All States'!$Y$4:$Y$627,'All States'!$C$4:$C$627,$A373,'All States'!$D$4:$D$627,$B373),0)</f>
        <v>939972</v>
      </c>
    </row>
    <row r="374" spans="1:33" ht="27.75" customHeight="1" x14ac:dyDescent="0.2">
      <c r="A374" t="s">
        <v>155</v>
      </c>
      <c r="B374" t="s">
        <v>61</v>
      </c>
      <c r="C374" t="s">
        <v>76</v>
      </c>
      <c r="D374" s="1" t="s">
        <v>74</v>
      </c>
      <c r="E374">
        <v>1</v>
      </c>
      <c r="F374">
        <f t="shared" si="0"/>
        <v>238411</v>
      </c>
      <c r="G374">
        <f t="shared" si="1"/>
        <v>937965</v>
      </c>
      <c r="H374">
        <f t="shared" si="2"/>
        <v>113</v>
      </c>
      <c r="I374">
        <f t="shared" si="3"/>
        <v>156</v>
      </c>
      <c r="Q374">
        <f>IFERROR(SUMIFS('All States'!$E$4:$E$627,'All States'!$C$4:$C$627,$A374,'All States'!$D$4:$D$627,$B374),0)</f>
        <v>0</v>
      </c>
      <c r="R374">
        <f>IFERROR(SUMIFS('All States'!$F$4:$F$627,'All States'!$C$4:$C$627,$A374,'All States'!$D$4:$D$627,$B374),0)</f>
        <v>0</v>
      </c>
      <c r="S374">
        <f>IFERROR(SUMIFS('All States'!$N$4:$N$627,'All States'!$C$4:$C$627,$A374,'All States'!$D$4:$D$627,$B374),0)</f>
        <v>79.38</v>
      </c>
      <c r="T374">
        <f>IFERROR(SUMIFS('All States'!$M$4:$M$627,'All States'!$C$4:$C$627,$A374,'All States'!$D$4:$D$627,$B374),0)</f>
        <v>79.38</v>
      </c>
      <c r="U374">
        <f>IFERROR(SUMIFS('All States'!$O$4:$O$627,'All States'!$C$4:$C$627,$A374,'All States'!$D$4:$D$627,$B374),0)</f>
        <v>0</v>
      </c>
      <c r="V374">
        <f>IFERROR(SUMIFS('All States'!$P$4:$P$627,'All States'!$C$4:$C$627,$A374,'All States'!$D$4:$D$627,$B374),0)</f>
        <v>79.38</v>
      </c>
      <c r="W374">
        <f>IFERROR(SUMIFS('All States'!$Q$4:$Q$627,'All States'!$C$4:$C$627,$A374,'All States'!$D$4:$D$627,$B374),0)</f>
        <v>0</v>
      </c>
      <c r="X374">
        <f>IFERROR(SUMIFS('All States'!$H$4:$H$627,'All States'!$C$4:$C$627,$A374,'All States'!$D$4:$D$627,$B374),0)</f>
        <v>0</v>
      </c>
      <c r="Y374">
        <f>IFERROR(SUMIFS('All States'!$I$4:$I$627,'All States'!$C$4:$C$627,$A374,'All States'!$D$4:$D$627,$B374),0)</f>
        <v>0</v>
      </c>
      <c r="Z374">
        <f>IFERROR(SUMIFS('All States'!$R$4:$R$627,'All States'!$C$4:$C$627,$A374,'All States'!$D$4:$D$627,$B374),0)</f>
        <v>14.549574</v>
      </c>
      <c r="AA374">
        <f>IFERROR(SUMIFS('All States'!$S$4:$S$627,'All States'!$C$4:$C$627,$A374,'All States'!$D$4:$D$627,$B374),0)</f>
        <v>352.5</v>
      </c>
      <c r="AB374">
        <f>IFERROR(SUMIFS('All States'!$T$4:$T$627,'All States'!$C$4:$C$627,$A374,'All States'!$D$4:$D$627,$B374),0)</f>
        <v>141</v>
      </c>
      <c r="AC374">
        <f>IFERROR(SUMIFS('All States'!$U$4:$U$627,'All States'!$C$4:$C$627,$A374,'All States'!$D$4:$D$627,$B374),0)</f>
        <v>14.549574</v>
      </c>
      <c r="AD374">
        <f>IFERROR(SUMIFS('All States'!$V$4:$V$627,'All States'!$C$4:$C$627,$A374,'All States'!$D$4:$D$627,$B374),0)</f>
        <v>395480</v>
      </c>
      <c r="AE374">
        <f>IFERROR(SUMIFS('All States'!$W$4:$W$627,'All States'!$C$4:$C$627,$A374,'All States'!$D$4:$D$627,$B374),0)</f>
        <v>430</v>
      </c>
      <c r="AF374">
        <f>IFERROR(SUMIFS('All States'!$X$4:$X$627,'All States'!$C$4:$C$627,$A374,'All States'!$D$4:$D$627,$B374),0)</f>
        <v>73.965699999999998</v>
      </c>
      <c r="AG374">
        <f>IFERROR(SUMIFS('All States'!$Y$4:$Y$627,'All States'!$C$4:$C$627,$A374,'All States'!$D$4:$D$627,$B374),0)</f>
        <v>1206909</v>
      </c>
    </row>
    <row r="375" spans="1:33" ht="15" customHeight="1" x14ac:dyDescent="0.2">
      <c r="A375" t="s">
        <v>155</v>
      </c>
      <c r="B375" t="s">
        <v>61</v>
      </c>
      <c r="C375" t="s">
        <v>1714</v>
      </c>
      <c r="D375" t="s">
        <v>61</v>
      </c>
      <c r="E375">
        <v>1</v>
      </c>
      <c r="F375">
        <f t="shared" si="0"/>
        <v>157069</v>
      </c>
      <c r="G375">
        <f t="shared" si="1"/>
        <v>115095</v>
      </c>
      <c r="H375">
        <f t="shared" si="2"/>
        <v>28</v>
      </c>
      <c r="I375">
        <f t="shared" si="3"/>
        <v>0</v>
      </c>
      <c r="Q375">
        <f>IFERROR(SUMIFS('All States'!$E$4:$E$627,'All States'!$C$4:$C$627,$A375,'All States'!$D$4:$D$627,$B375),0)</f>
        <v>0</v>
      </c>
      <c r="R375">
        <f>IFERROR(SUMIFS('All States'!$F$4:$F$627,'All States'!$C$4:$C$627,$A375,'All States'!$D$4:$D$627,$B375),0)</f>
        <v>0</v>
      </c>
      <c r="S375">
        <f>IFERROR(SUMIFS('All States'!$N$4:$N$627,'All States'!$C$4:$C$627,$A375,'All States'!$D$4:$D$627,$B375),0)</f>
        <v>79.38</v>
      </c>
      <c r="T375">
        <f>IFERROR(SUMIFS('All States'!$M$4:$M$627,'All States'!$C$4:$C$627,$A375,'All States'!$D$4:$D$627,$B375),0)</f>
        <v>79.38</v>
      </c>
      <c r="U375">
        <f>IFERROR(SUMIFS('All States'!$O$4:$O$627,'All States'!$C$4:$C$627,$A375,'All States'!$D$4:$D$627,$B375),0)</f>
        <v>0</v>
      </c>
      <c r="V375">
        <f>IFERROR(SUMIFS('All States'!$P$4:$P$627,'All States'!$C$4:$C$627,$A375,'All States'!$D$4:$D$627,$B375),0)</f>
        <v>79.38</v>
      </c>
      <c r="W375">
        <f>IFERROR(SUMIFS('All States'!$Q$4:$Q$627,'All States'!$C$4:$C$627,$A375,'All States'!$D$4:$D$627,$B375),0)</f>
        <v>0</v>
      </c>
      <c r="X375">
        <f>IFERROR(SUMIFS('All States'!$H$4:$H$627,'All States'!$C$4:$C$627,$A375,'All States'!$D$4:$D$627,$B375),0)</f>
        <v>0</v>
      </c>
      <c r="Y375">
        <f>IFERROR(SUMIFS('All States'!$I$4:$I$627,'All States'!$C$4:$C$627,$A375,'All States'!$D$4:$D$627,$B375),0)</f>
        <v>0</v>
      </c>
      <c r="Z375">
        <f>IFERROR(SUMIFS('All States'!$R$4:$R$627,'All States'!$C$4:$C$627,$A375,'All States'!$D$4:$D$627,$B375),0)</f>
        <v>14.549574</v>
      </c>
      <c r="AA375">
        <f>IFERROR(SUMIFS('All States'!$S$4:$S$627,'All States'!$C$4:$C$627,$A375,'All States'!$D$4:$D$627,$B375),0)</f>
        <v>352.5</v>
      </c>
      <c r="AB375">
        <f>IFERROR(SUMIFS('All States'!$T$4:$T$627,'All States'!$C$4:$C$627,$A375,'All States'!$D$4:$D$627,$B375),0)</f>
        <v>141</v>
      </c>
      <c r="AC375">
        <f>IFERROR(SUMIFS('All States'!$U$4:$U$627,'All States'!$C$4:$C$627,$A375,'All States'!$D$4:$D$627,$B375),0)</f>
        <v>14.549574</v>
      </c>
      <c r="AD375">
        <f>IFERROR(SUMIFS('All States'!$V$4:$V$627,'All States'!$C$4:$C$627,$A375,'All States'!$D$4:$D$627,$B375),0)</f>
        <v>395480</v>
      </c>
      <c r="AE375">
        <f>IFERROR(SUMIFS('All States'!$W$4:$W$627,'All States'!$C$4:$C$627,$A375,'All States'!$D$4:$D$627,$B375),0)</f>
        <v>430</v>
      </c>
      <c r="AF375">
        <f>IFERROR(SUMIFS('All States'!$X$4:$X$627,'All States'!$C$4:$C$627,$A375,'All States'!$D$4:$D$627,$B375),0)</f>
        <v>73.965699999999998</v>
      </c>
      <c r="AG375">
        <f>IFERROR(SUMIFS('All States'!$Y$4:$Y$627,'All States'!$C$4:$C$627,$A375,'All States'!$D$4:$D$627,$B375),0)</f>
        <v>1206909</v>
      </c>
    </row>
    <row r="376" spans="1:33" ht="15" customHeight="1" x14ac:dyDescent="0.2">
      <c r="A376" t="s">
        <v>157</v>
      </c>
      <c r="B376" t="s">
        <v>1965</v>
      </c>
      <c r="C376" t="s">
        <v>1091</v>
      </c>
      <c r="D376" t="s">
        <v>1092</v>
      </c>
      <c r="E376">
        <v>1</v>
      </c>
      <c r="F376">
        <f t="shared" si="0"/>
        <v>11164</v>
      </c>
      <c r="G376">
        <f t="shared" si="1"/>
        <v>1001101</v>
      </c>
      <c r="H376">
        <f t="shared" si="2"/>
        <v>28</v>
      </c>
      <c r="I376">
        <f t="shared" si="3"/>
        <v>134</v>
      </c>
      <c r="Q376">
        <f>IFERROR(SUMIFS('All States'!$E$4:$E$627,'All States'!$C$4:$C$627,$A376,'All States'!$D$4:$D$627,$B376),0)</f>
        <v>1</v>
      </c>
      <c r="R376">
        <f>IFERROR(SUMIFS('All States'!$F$4:$F$627,'All States'!$C$4:$C$627,$A376,'All States'!$D$4:$D$627,$B376),0)</f>
        <v>5</v>
      </c>
      <c r="S376">
        <f>IFERROR(SUMIFS('All States'!$N$4:$N$627,'All States'!$C$4:$C$627,$A376,'All States'!$D$4:$D$627,$B376),0)</f>
        <v>108.99000000000001</v>
      </c>
      <c r="T376">
        <f>IFERROR(SUMIFS('All States'!$M$4:$M$627,'All States'!$C$4:$C$627,$A376,'All States'!$D$4:$D$627,$B376),0)</f>
        <v>108.99000000000001</v>
      </c>
      <c r="U376">
        <f>IFERROR(SUMIFS('All States'!$O$4:$O$627,'All States'!$C$4:$C$627,$A376,'All States'!$D$4:$D$627,$B376),0)</f>
        <v>0</v>
      </c>
      <c r="V376">
        <f>IFERROR(SUMIFS('All States'!$P$4:$P$627,'All States'!$C$4:$C$627,$A376,'All States'!$D$4:$D$627,$B376),0)</f>
        <v>36.54</v>
      </c>
      <c r="W376">
        <f>IFERROR(SUMIFS('All States'!$Q$4:$Q$627,'All States'!$C$4:$C$627,$A376,'All States'!$D$4:$D$627,$B376),0)</f>
        <v>72.45</v>
      </c>
      <c r="X376">
        <f>IFERROR(SUMIFS('All States'!$H$4:$H$627,'All States'!$C$4:$C$627,$A376,'All States'!$D$4:$D$627,$B376),0)</f>
        <v>1</v>
      </c>
      <c r="Y376">
        <f>IFERROR(SUMIFS('All States'!$I$4:$I$627,'All States'!$C$4:$C$627,$A376,'All States'!$D$4:$D$627,$B376),0)</f>
        <v>0</v>
      </c>
      <c r="Z376">
        <f>IFERROR(SUMIFS('All States'!$R$4:$R$627,'All States'!$C$4:$C$627,$A376,'All States'!$D$4:$D$627,$B376),0)</f>
        <v>-2.7878018</v>
      </c>
      <c r="AA376">
        <f>IFERROR(SUMIFS('All States'!$S$4:$S$627,'All States'!$C$4:$C$627,$A376,'All States'!$D$4:$D$627,$B376),0)</f>
        <v>70</v>
      </c>
      <c r="AB376">
        <f>IFERROR(SUMIFS('All States'!$T$4:$T$627,'All States'!$C$4:$C$627,$A376,'All States'!$D$4:$D$627,$B376),0)</f>
        <v>28</v>
      </c>
      <c r="AC376">
        <f>IFERROR(SUMIFS('All States'!$U$4:$U$627,'All States'!$C$4:$C$627,$A376,'All States'!$D$4:$D$627,$B376),0)</f>
        <v>2.2121982</v>
      </c>
      <c r="AD376">
        <f>IFERROR(SUMIFS('All States'!$V$4:$V$627,'All States'!$C$4:$C$627,$A376,'All States'!$D$4:$D$627,$B376),0)</f>
        <v>11164</v>
      </c>
      <c r="AE376">
        <f>IFERROR(SUMIFS('All States'!$W$4:$W$627,'All States'!$C$4:$C$627,$A376,'All States'!$D$4:$D$627,$B376),0)</f>
        <v>85</v>
      </c>
      <c r="AF376">
        <f>IFERROR(SUMIFS('All States'!$X$4:$X$627,'All States'!$C$4:$C$627,$A376,'All States'!$D$4:$D$627,$B376),0)</f>
        <v>11.1957</v>
      </c>
      <c r="AG376">
        <f>IFERROR(SUMIFS('All States'!$Y$4:$Y$627,'All States'!$C$4:$C$627,$A376,'All States'!$D$4:$D$627,$B376),0)</f>
        <v>34070</v>
      </c>
    </row>
    <row r="377" spans="1:33" ht="15" customHeight="1" x14ac:dyDescent="0.2">
      <c r="A377" t="s">
        <v>157</v>
      </c>
      <c r="B377" t="s">
        <v>1966</v>
      </c>
      <c r="C377" t="s">
        <v>1104</v>
      </c>
      <c r="D377" t="s">
        <v>1105</v>
      </c>
      <c r="E377">
        <v>1</v>
      </c>
      <c r="F377">
        <f t="shared" ref="F377:F440" si="4">IFERROR(INDEX($I$2:$I$311,MATCH($C377,$B$2:$B$311,0))/$E377,"")</f>
        <v>18894</v>
      </c>
      <c r="G377">
        <f t="shared" ref="G377:G440" si="5">IFERROR(INDEX($G$2:$G$311,MATCH($C377,$B$2:$B$311,0))/$E377,"")</f>
        <v>2295933</v>
      </c>
      <c r="H377">
        <f t="shared" ref="H377:H440" si="6">IFERROR(INDEX($L$2:$L$311,MATCH($C377,$B$2:$B$311,0))/$E377,"")</f>
        <v>51</v>
      </c>
      <c r="I377">
        <f t="shared" ref="I377:I440" si="7">IFERROR(INDEX($J$2:$J$311,MATCH($C377,$B$2:$B$311,0))/$E377,"")</f>
        <v>251</v>
      </c>
      <c r="Q377">
        <f>IFERROR(SUMIFS('All States'!$E$4:$E$627,'All States'!$C$4:$C$627,$A377,'All States'!$D$4:$D$627,$B377),0)</f>
        <v>2</v>
      </c>
      <c r="R377">
        <f>IFERROR(SUMIFS('All States'!$F$4:$F$627,'All States'!$C$4:$C$627,$A377,'All States'!$D$4:$D$627,$B377),0)</f>
        <v>16.2</v>
      </c>
      <c r="S377">
        <f>IFERROR(SUMIFS('All States'!$N$4:$N$627,'All States'!$C$4:$C$627,$A377,'All States'!$D$4:$D$627,$B377),0)</f>
        <v>28.560000000000002</v>
      </c>
      <c r="T377">
        <f>IFERROR(SUMIFS('All States'!$M$4:$M$627,'All States'!$C$4:$C$627,$A377,'All States'!$D$4:$D$627,$B377),0)</f>
        <v>28.560000000000002</v>
      </c>
      <c r="U377">
        <f>IFERROR(SUMIFS('All States'!$O$4:$O$627,'All States'!$C$4:$C$627,$A377,'All States'!$D$4:$D$627,$B377),0)</f>
        <v>0</v>
      </c>
      <c r="V377">
        <f>IFERROR(SUMIFS('All States'!$P$4:$P$627,'All States'!$C$4:$C$627,$A377,'All States'!$D$4:$D$627,$B377),0)</f>
        <v>26.46</v>
      </c>
      <c r="W377">
        <f>IFERROR(SUMIFS('All States'!$Q$4:$Q$627,'All States'!$C$4:$C$627,$A377,'All States'!$D$4:$D$627,$B377),0)</f>
        <v>2.1</v>
      </c>
      <c r="X377">
        <f>IFERROR(SUMIFS('All States'!$H$4:$H$627,'All States'!$C$4:$C$627,$A377,'All States'!$D$4:$D$627,$B377),0)</f>
        <v>0</v>
      </c>
      <c r="Y377">
        <f>IFERROR(SUMIFS('All States'!$I$4:$I$627,'All States'!$C$4:$C$627,$A377,'All States'!$D$4:$D$627,$B377),0)</f>
        <v>2</v>
      </c>
      <c r="Z377">
        <f>IFERROR(SUMIFS('All States'!$R$4:$R$627,'All States'!$C$4:$C$627,$A377,'All States'!$D$4:$D$627,$B377),0)</f>
        <v>-12.1851153</v>
      </c>
      <c r="AA377">
        <f>IFERROR(SUMIFS('All States'!$S$4:$S$627,'All States'!$C$4:$C$627,$A377,'All States'!$D$4:$D$627,$B377),0)</f>
        <v>127.5</v>
      </c>
      <c r="AB377">
        <f>IFERROR(SUMIFS('All States'!$T$4:$T$627,'All States'!$C$4:$C$627,$A377,'All States'!$D$4:$D$627,$B377),0)</f>
        <v>51</v>
      </c>
      <c r="AC377">
        <f>IFERROR(SUMIFS('All States'!$U$4:$U$627,'All States'!$C$4:$C$627,$A377,'All States'!$D$4:$D$627,$B377),0)</f>
        <v>4.0148846999999996</v>
      </c>
      <c r="AD377">
        <f>IFERROR(SUMIFS('All States'!$V$4:$V$627,'All States'!$C$4:$C$627,$A377,'All States'!$D$4:$D$627,$B377),0)</f>
        <v>18894</v>
      </c>
      <c r="AE377">
        <f>IFERROR(SUMIFS('All States'!$W$4:$W$627,'All States'!$C$4:$C$627,$A377,'All States'!$D$4:$D$627,$B377),0)</f>
        <v>156</v>
      </c>
      <c r="AF377">
        <f>IFERROR(SUMIFS('All States'!$X$4:$X$627,'All States'!$C$4:$C$627,$A377,'All States'!$D$4:$D$627,$B377),0)</f>
        <v>20.465800000000002</v>
      </c>
      <c r="AG377">
        <f>IFERROR(SUMIFS('All States'!$Y$4:$Y$627,'All States'!$C$4:$C$627,$A377,'All States'!$D$4:$D$627,$B377),0)</f>
        <v>57660</v>
      </c>
    </row>
    <row r="378" spans="1:33" ht="15" customHeight="1" x14ac:dyDescent="0.2">
      <c r="A378" t="s">
        <v>157</v>
      </c>
      <c r="B378" t="s">
        <v>1967</v>
      </c>
      <c r="C378" t="s">
        <v>412</v>
      </c>
      <c r="D378" t="s">
        <v>413</v>
      </c>
      <c r="E378">
        <v>1</v>
      </c>
      <c r="F378">
        <f t="shared" si="4"/>
        <v>49860</v>
      </c>
      <c r="G378">
        <f t="shared" si="5"/>
        <v>60934</v>
      </c>
      <c r="H378">
        <f t="shared" si="6"/>
        <v>16</v>
      </c>
      <c r="I378">
        <f t="shared" si="7"/>
        <v>0</v>
      </c>
      <c r="Q378">
        <f>IFERROR(SUMIFS('All States'!$E$4:$E$627,'All States'!$C$4:$C$627,$A378,'All States'!$D$4:$D$627,$B378),0)</f>
        <v>9</v>
      </c>
      <c r="R378">
        <f>IFERROR(SUMIFS('All States'!$F$4:$F$627,'All States'!$C$4:$C$627,$A378,'All States'!$D$4:$D$627,$B378),0)</f>
        <v>116</v>
      </c>
      <c r="S378">
        <f>IFERROR(SUMIFS('All States'!$N$4:$N$627,'All States'!$C$4:$C$627,$A378,'All States'!$D$4:$D$627,$B378),0)</f>
        <v>288.53999999999996</v>
      </c>
      <c r="T378">
        <f>IFERROR(SUMIFS('All States'!$M$4:$M$627,'All States'!$C$4:$C$627,$A378,'All States'!$D$4:$D$627,$B378),0)</f>
        <v>266.64</v>
      </c>
      <c r="U378">
        <f>IFERROR(SUMIFS('All States'!$O$4:$O$627,'All States'!$C$4:$C$627,$A378,'All States'!$D$4:$D$627,$B378),0)</f>
        <v>0</v>
      </c>
      <c r="V378">
        <f>IFERROR(SUMIFS('All States'!$P$4:$P$627,'All States'!$C$4:$C$627,$A378,'All States'!$D$4:$D$627,$B378),0)</f>
        <v>248.64</v>
      </c>
      <c r="W378">
        <f>IFERROR(SUMIFS('All States'!$Q$4:$Q$627,'All States'!$C$4:$C$627,$A378,'All States'!$D$4:$D$627,$B378),0)</f>
        <v>39.9</v>
      </c>
      <c r="X378">
        <f>IFERROR(SUMIFS('All States'!$H$4:$H$627,'All States'!$C$4:$C$627,$A378,'All States'!$D$4:$D$627,$B378),0)</f>
        <v>2</v>
      </c>
      <c r="Y378">
        <f>IFERROR(SUMIFS('All States'!$I$4:$I$627,'All States'!$C$4:$C$627,$A378,'All States'!$D$4:$D$627,$B378),0)</f>
        <v>6</v>
      </c>
      <c r="Z378">
        <f>IFERROR(SUMIFS('All States'!$R$4:$R$627,'All States'!$C$4:$C$627,$A378,'All States'!$D$4:$D$627,$B378),0)</f>
        <v>-114.298907</v>
      </c>
      <c r="AA378">
        <f>IFERROR(SUMIFS('All States'!$S$4:$S$627,'All States'!$C$4:$C$627,$A378,'All States'!$D$4:$D$627,$B378),0)</f>
        <v>40</v>
      </c>
      <c r="AB378">
        <f>IFERROR(SUMIFS('All States'!$T$4:$T$627,'All States'!$C$4:$C$627,$A378,'All States'!$D$4:$D$627,$B378),0)</f>
        <v>16</v>
      </c>
      <c r="AC378">
        <f>IFERROR(SUMIFS('All States'!$U$4:$U$627,'All States'!$C$4:$C$627,$A378,'All States'!$D$4:$D$627,$B378),0)</f>
        <v>1.701093</v>
      </c>
      <c r="AD378">
        <f>IFERROR(SUMIFS('All States'!$V$4:$V$627,'All States'!$C$4:$C$627,$A378,'All States'!$D$4:$D$627,$B378),0)</f>
        <v>49860</v>
      </c>
      <c r="AE378">
        <f>IFERROR(SUMIFS('All States'!$W$4:$W$627,'All States'!$C$4:$C$627,$A378,'All States'!$D$4:$D$627,$B378),0)</f>
        <v>49</v>
      </c>
      <c r="AF378">
        <f>IFERROR(SUMIFS('All States'!$X$4:$X$627,'All States'!$C$4:$C$627,$A378,'All States'!$D$4:$D$627,$B378),0)</f>
        <v>8.6737000000000002</v>
      </c>
      <c r="AG378">
        <f>IFERROR(SUMIFS('All States'!$Y$4:$Y$627,'All States'!$C$4:$C$627,$A378,'All States'!$D$4:$D$627,$B378),0)</f>
        <v>152161</v>
      </c>
    </row>
    <row r="379" spans="1:33" ht="27.75" customHeight="1" x14ac:dyDescent="0.2">
      <c r="A379" t="s">
        <v>157</v>
      </c>
      <c r="B379" t="s">
        <v>1968</v>
      </c>
      <c r="C379" t="s">
        <v>1328</v>
      </c>
      <c r="D379" s="1" t="s">
        <v>1329</v>
      </c>
      <c r="E379">
        <v>3</v>
      </c>
      <c r="F379">
        <f t="shared" si="4"/>
        <v>280.33333333333331</v>
      </c>
      <c r="G379">
        <f t="shared" si="5"/>
        <v>1499770.3333333333</v>
      </c>
      <c r="H379">
        <f t="shared" si="6"/>
        <v>12.666666666666666</v>
      </c>
      <c r="I379">
        <f t="shared" si="7"/>
        <v>100.33333333333333</v>
      </c>
      <c r="Q379">
        <f>IFERROR(SUMIFS('All States'!$E$4:$E$627,'All States'!$C$4:$C$627,$A379,'All States'!$D$4:$D$627,$B379),0)</f>
        <v>2</v>
      </c>
      <c r="R379">
        <f>IFERROR(SUMIFS('All States'!$F$4:$F$627,'All States'!$C$4:$C$627,$A379,'All States'!$D$4:$D$627,$B379),0)</f>
        <v>14</v>
      </c>
      <c r="S379">
        <f>IFERROR(SUMIFS('All States'!$N$4:$N$627,'All States'!$C$4:$C$627,$A379,'All States'!$D$4:$D$627,$B379),0)</f>
        <v>199.185</v>
      </c>
      <c r="T379">
        <f>IFERROR(SUMIFS('All States'!$M$4:$M$627,'All States'!$C$4:$C$627,$A379,'All States'!$D$4:$D$627,$B379),0)</f>
        <v>199.185</v>
      </c>
      <c r="U379">
        <f>IFERROR(SUMIFS('All States'!$O$4:$O$627,'All States'!$C$4:$C$627,$A379,'All States'!$D$4:$D$627,$B379),0)</f>
        <v>0</v>
      </c>
      <c r="V379">
        <f>IFERROR(SUMIFS('All States'!$P$4:$P$627,'All States'!$C$4:$C$627,$A379,'All States'!$D$4:$D$627,$B379),0)</f>
        <v>89.46</v>
      </c>
      <c r="W379">
        <f>IFERROR(SUMIFS('All States'!$Q$4:$Q$627,'All States'!$C$4:$C$627,$A379,'All States'!$D$4:$D$627,$B379),0)</f>
        <v>109.72499999999999</v>
      </c>
      <c r="X379">
        <f>IFERROR(SUMIFS('All States'!$H$4:$H$627,'All States'!$C$4:$C$627,$A379,'All States'!$D$4:$D$627,$B379),0)</f>
        <v>0</v>
      </c>
      <c r="Y379">
        <f>IFERROR(SUMIFS('All States'!$I$4:$I$627,'All States'!$C$4:$C$627,$A379,'All States'!$D$4:$D$627,$B379),0)</f>
        <v>2</v>
      </c>
      <c r="Z379">
        <f>IFERROR(SUMIFS('All States'!$R$4:$R$627,'All States'!$C$4:$C$627,$A379,'All States'!$D$4:$D$627,$B379),0)</f>
        <v>-13.022186</v>
      </c>
      <c r="AA379">
        <f>IFERROR(SUMIFS('All States'!$S$4:$S$627,'All States'!$C$4:$C$627,$A379,'All States'!$D$4:$D$627,$B379),0)</f>
        <v>32.5</v>
      </c>
      <c r="AB379">
        <f>IFERROR(SUMIFS('All States'!$T$4:$T$627,'All States'!$C$4:$C$627,$A379,'All States'!$D$4:$D$627,$B379),0)</f>
        <v>13</v>
      </c>
      <c r="AC379">
        <f>IFERROR(SUMIFS('All States'!$U$4:$U$627,'All States'!$C$4:$C$627,$A379,'All States'!$D$4:$D$627,$B379),0)</f>
        <v>0.97781399999999996</v>
      </c>
      <c r="AD379">
        <f>IFERROR(SUMIFS('All States'!$V$4:$V$627,'All States'!$C$4:$C$627,$A379,'All States'!$D$4:$D$627,$B379),0)</f>
        <v>280</v>
      </c>
      <c r="AE379">
        <f>IFERROR(SUMIFS('All States'!$W$4:$W$627,'All States'!$C$4:$C$627,$A379,'All States'!$D$4:$D$627,$B379),0)</f>
        <v>40</v>
      </c>
      <c r="AF379">
        <f>IFERROR(SUMIFS('All States'!$X$4:$X$627,'All States'!$C$4:$C$627,$A379,'All States'!$D$4:$D$627,$B379),0)</f>
        <v>5.0143000000000004</v>
      </c>
      <c r="AG379">
        <f>IFERROR(SUMIFS('All States'!$Y$4:$Y$627,'All States'!$C$4:$C$627,$A379,'All States'!$D$4:$D$627,$B379),0)</f>
        <v>854</v>
      </c>
    </row>
    <row r="380" spans="1:33" ht="15" customHeight="1" x14ac:dyDescent="0.2">
      <c r="A380" t="s">
        <v>157</v>
      </c>
      <c r="B380" t="s">
        <v>280</v>
      </c>
      <c r="C380" t="s">
        <v>279</v>
      </c>
      <c r="D380" t="s">
        <v>280</v>
      </c>
      <c r="E380">
        <v>1</v>
      </c>
      <c r="F380">
        <f t="shared" si="4"/>
        <v>69180</v>
      </c>
      <c r="G380">
        <f t="shared" si="5"/>
        <v>50000</v>
      </c>
      <c r="H380">
        <f t="shared" si="6"/>
        <v>13</v>
      </c>
      <c r="I380">
        <f t="shared" si="7"/>
        <v>9</v>
      </c>
      <c r="Q380">
        <f>IFERROR(SUMIFS('All States'!$E$4:$E$627,'All States'!$C$4:$C$627,$A380,'All States'!$D$4:$D$627,$B380),0)</f>
        <v>6</v>
      </c>
      <c r="R380">
        <f>IFERROR(SUMIFS('All States'!$F$4:$F$627,'All States'!$C$4:$C$627,$A380,'All States'!$D$4:$D$627,$B380),0)</f>
        <v>133.5</v>
      </c>
      <c r="S380">
        <f>IFERROR(SUMIFS('All States'!$N$4:$N$627,'All States'!$C$4:$C$627,$A380,'All States'!$D$4:$D$627,$B380),0)</f>
        <v>293.47499999999997</v>
      </c>
      <c r="T380">
        <f>IFERROR(SUMIFS('All States'!$M$4:$M$627,'All States'!$C$4:$C$627,$A380,'All States'!$D$4:$D$627,$B380),0)</f>
        <v>198.57499999999996</v>
      </c>
      <c r="U380">
        <f>IFERROR(SUMIFS('All States'!$O$4:$O$627,'All States'!$C$4:$C$627,$A380,'All States'!$D$4:$D$627,$B380),0)</f>
        <v>0</v>
      </c>
      <c r="V380">
        <f>IFERROR(SUMIFS('All States'!$P$4:$P$627,'All States'!$C$4:$C$627,$A380,'All States'!$D$4:$D$627,$B380),0)</f>
        <v>287.7</v>
      </c>
      <c r="W380">
        <f>IFERROR(SUMIFS('All States'!$Q$4:$Q$627,'All States'!$C$4:$C$627,$A380,'All States'!$D$4:$D$627,$B380),0)</f>
        <v>5.7750000000000004</v>
      </c>
      <c r="X380">
        <f>IFERROR(SUMIFS('All States'!$H$4:$H$627,'All States'!$C$4:$C$627,$A380,'All States'!$D$4:$D$627,$B380),0)</f>
        <v>4</v>
      </c>
      <c r="Y380">
        <f>IFERROR(SUMIFS('All States'!$I$4:$I$627,'All States'!$C$4:$C$627,$A380,'All States'!$D$4:$D$627,$B380),0)</f>
        <v>1</v>
      </c>
      <c r="Z380">
        <f>IFERROR(SUMIFS('All States'!$R$4:$R$627,'All States'!$C$4:$C$627,$A380,'All States'!$D$4:$D$627,$B380),0)</f>
        <v>-131.82974100000001</v>
      </c>
      <c r="AA380">
        <f>IFERROR(SUMIFS('All States'!$S$4:$S$627,'All States'!$C$4:$C$627,$A380,'All States'!$D$4:$D$627,$B380),0)</f>
        <v>32.5</v>
      </c>
      <c r="AB380">
        <f>IFERROR(SUMIFS('All States'!$T$4:$T$627,'All States'!$C$4:$C$627,$A380,'All States'!$D$4:$D$627,$B380),0)</f>
        <v>13</v>
      </c>
      <c r="AC380">
        <f>IFERROR(SUMIFS('All States'!$U$4:$U$627,'All States'!$C$4:$C$627,$A380,'All States'!$D$4:$D$627,$B380),0)</f>
        <v>1.6702589999999999</v>
      </c>
      <c r="AD380">
        <f>IFERROR(SUMIFS('All States'!$V$4:$V$627,'All States'!$C$4:$C$627,$A380,'All States'!$D$4:$D$627,$B380),0)</f>
        <v>69180</v>
      </c>
      <c r="AE380">
        <f>IFERROR(SUMIFS('All States'!$W$4:$W$627,'All States'!$C$4:$C$627,$A380,'All States'!$D$4:$D$627,$B380),0)</f>
        <v>40</v>
      </c>
      <c r="AF380">
        <f>IFERROR(SUMIFS('All States'!$X$4:$X$627,'All States'!$C$4:$C$627,$A380,'All States'!$D$4:$D$627,$B380),0)</f>
        <v>8.5363000000000007</v>
      </c>
      <c r="AG380">
        <f>IFERROR(SUMIFS('All States'!$Y$4:$Y$627,'All States'!$C$4:$C$627,$A380,'All States'!$D$4:$D$627,$B380),0)</f>
        <v>211121</v>
      </c>
    </row>
    <row r="381" spans="1:33" ht="15" customHeight="1" x14ac:dyDescent="0.2">
      <c r="A381" t="s">
        <v>157</v>
      </c>
      <c r="B381" t="s">
        <v>1969</v>
      </c>
      <c r="C381" t="s">
        <v>427</v>
      </c>
      <c r="D381" t="s">
        <v>428</v>
      </c>
      <c r="E381">
        <v>1</v>
      </c>
      <c r="F381">
        <f t="shared" si="4"/>
        <v>30626</v>
      </c>
      <c r="G381">
        <f t="shared" si="5"/>
        <v>50837</v>
      </c>
      <c r="H381">
        <f t="shared" si="6"/>
        <v>32</v>
      </c>
      <c r="I381">
        <f t="shared" si="7"/>
        <v>0</v>
      </c>
      <c r="Q381">
        <f>IFERROR(SUMIFS('All States'!$E$4:$E$627,'All States'!$C$4:$C$627,$A381,'All States'!$D$4:$D$627,$B381),0)</f>
        <v>1</v>
      </c>
      <c r="R381">
        <f>IFERROR(SUMIFS('All States'!$F$4:$F$627,'All States'!$C$4:$C$627,$A381,'All States'!$D$4:$D$627,$B381),0)</f>
        <v>12</v>
      </c>
      <c r="S381">
        <f>IFERROR(SUMIFS('All States'!$N$4:$N$627,'All States'!$C$4:$C$627,$A381,'All States'!$D$4:$D$627,$B381),0)</f>
        <v>278.67</v>
      </c>
      <c r="T381">
        <f>IFERROR(SUMIFS('All States'!$M$4:$M$627,'All States'!$C$4:$C$627,$A381,'All States'!$D$4:$D$627,$B381),0)</f>
        <v>278.67</v>
      </c>
      <c r="U381">
        <f>IFERROR(SUMIFS('All States'!$O$4:$O$627,'All States'!$C$4:$C$627,$A381,'All States'!$D$4:$D$627,$B381),0)</f>
        <v>0</v>
      </c>
      <c r="V381">
        <f>IFERROR(SUMIFS('All States'!$P$4:$P$627,'All States'!$C$4:$C$627,$A381,'All States'!$D$4:$D$627,$B381),0)</f>
        <v>254.52</v>
      </c>
      <c r="W381">
        <f>IFERROR(SUMIFS('All States'!$Q$4:$Q$627,'All States'!$C$4:$C$627,$A381,'All States'!$D$4:$D$627,$B381),0)</f>
        <v>24.15</v>
      </c>
      <c r="X381">
        <f>IFERROR(SUMIFS('All States'!$H$4:$H$627,'All States'!$C$4:$C$627,$A381,'All States'!$D$4:$D$627,$B381),0)</f>
        <v>0</v>
      </c>
      <c r="Y381">
        <f>IFERROR(SUMIFS('All States'!$I$4:$I$627,'All States'!$C$4:$C$627,$A381,'All States'!$D$4:$D$627,$B381),0)</f>
        <v>1</v>
      </c>
      <c r="Z381">
        <f>IFERROR(SUMIFS('All States'!$R$4:$R$627,'All States'!$C$4:$C$627,$A381,'All States'!$D$4:$D$627,$B381),0)</f>
        <v>-9.2922086999999998</v>
      </c>
      <c r="AA381">
        <f>IFERROR(SUMIFS('All States'!$S$4:$S$627,'All States'!$C$4:$C$627,$A381,'All States'!$D$4:$D$627,$B381),0)</f>
        <v>80</v>
      </c>
      <c r="AB381">
        <f>IFERROR(SUMIFS('All States'!$T$4:$T$627,'All States'!$C$4:$C$627,$A381,'All States'!$D$4:$D$627,$B381),0)</f>
        <v>32</v>
      </c>
      <c r="AC381">
        <f>IFERROR(SUMIFS('All States'!$U$4:$U$627,'All States'!$C$4:$C$627,$A381,'All States'!$D$4:$D$627,$B381),0)</f>
        <v>2.7077912999999998</v>
      </c>
      <c r="AD381">
        <f>IFERROR(SUMIFS('All States'!$V$4:$V$627,'All States'!$C$4:$C$627,$A381,'All States'!$D$4:$D$627,$B381),0)</f>
        <v>30626</v>
      </c>
      <c r="AE381">
        <f>IFERROR(SUMIFS('All States'!$W$4:$W$627,'All States'!$C$4:$C$627,$A381,'All States'!$D$4:$D$627,$B381),0)</f>
        <v>98</v>
      </c>
      <c r="AF381">
        <f>IFERROR(SUMIFS('All States'!$X$4:$X$627,'All States'!$C$4:$C$627,$A381,'All States'!$D$4:$D$627,$B381),0)</f>
        <v>13.8155</v>
      </c>
      <c r="AG381">
        <f>IFERROR(SUMIFS('All States'!$Y$4:$Y$627,'All States'!$C$4:$C$627,$A381,'All States'!$D$4:$D$627,$B381),0)</f>
        <v>93463</v>
      </c>
    </row>
    <row r="382" spans="1:33" ht="27.75" customHeight="1" x14ac:dyDescent="0.2">
      <c r="A382" t="s">
        <v>157</v>
      </c>
      <c r="B382" t="s">
        <v>1970</v>
      </c>
      <c r="C382" t="s">
        <v>1328</v>
      </c>
      <c r="D382" s="1" t="s">
        <v>1329</v>
      </c>
      <c r="E382">
        <v>3</v>
      </c>
      <c r="F382">
        <f t="shared" si="4"/>
        <v>280.33333333333331</v>
      </c>
      <c r="G382">
        <f t="shared" si="5"/>
        <v>1499770.3333333333</v>
      </c>
      <c r="H382">
        <f t="shared" si="6"/>
        <v>12.666666666666666</v>
      </c>
      <c r="I382">
        <f t="shared" si="7"/>
        <v>100.33333333333333</v>
      </c>
      <c r="Q382">
        <f>IFERROR(SUMIFS('All States'!$E$4:$E$627,'All States'!$C$4:$C$627,$A382,'All States'!$D$4:$D$627,$B382),0)</f>
        <v>3</v>
      </c>
      <c r="R382">
        <f>IFERROR(SUMIFS('All States'!$F$4:$F$627,'All States'!$C$4:$C$627,$A382,'All States'!$D$4:$D$627,$B382),0)</f>
        <v>41.85</v>
      </c>
      <c r="S382">
        <f>IFERROR(SUMIFS('All States'!$N$4:$N$627,'All States'!$C$4:$C$627,$A382,'All States'!$D$4:$D$627,$B382),0)</f>
        <v>59.43</v>
      </c>
      <c r="T382">
        <f>IFERROR(SUMIFS('All States'!$M$4:$M$627,'All States'!$C$4:$C$627,$A382,'All States'!$D$4:$D$627,$B382),0)</f>
        <v>52.13</v>
      </c>
      <c r="U382">
        <f>IFERROR(SUMIFS('All States'!$O$4:$O$627,'All States'!$C$4:$C$627,$A382,'All States'!$D$4:$D$627,$B382),0)</f>
        <v>0</v>
      </c>
      <c r="V382">
        <f>IFERROR(SUMIFS('All States'!$P$4:$P$627,'All States'!$C$4:$C$627,$A382,'All States'!$D$4:$D$627,$B382),0)</f>
        <v>24.78</v>
      </c>
      <c r="W382">
        <f>IFERROR(SUMIFS('All States'!$Q$4:$Q$627,'All States'!$C$4:$C$627,$A382,'All States'!$D$4:$D$627,$B382),0)</f>
        <v>34.65</v>
      </c>
      <c r="X382">
        <f>IFERROR(SUMIFS('All States'!$H$4:$H$627,'All States'!$C$4:$C$627,$A382,'All States'!$D$4:$D$627,$B382),0)</f>
        <v>1</v>
      </c>
      <c r="Y382">
        <f>IFERROR(SUMIFS('All States'!$I$4:$I$627,'All States'!$C$4:$C$627,$A382,'All States'!$D$4:$D$627,$B382),0)</f>
        <v>1</v>
      </c>
      <c r="Z382">
        <f>IFERROR(SUMIFS('All States'!$R$4:$R$627,'All States'!$C$4:$C$627,$A382,'All States'!$D$4:$D$627,$B382),0)</f>
        <v>-40.872185999999999</v>
      </c>
      <c r="AA382">
        <f>IFERROR(SUMIFS('All States'!$S$4:$S$627,'All States'!$C$4:$C$627,$A382,'All States'!$D$4:$D$627,$B382),0)</f>
        <v>32.5</v>
      </c>
      <c r="AB382">
        <f>IFERROR(SUMIFS('All States'!$T$4:$T$627,'All States'!$C$4:$C$627,$A382,'All States'!$D$4:$D$627,$B382),0)</f>
        <v>13</v>
      </c>
      <c r="AC382">
        <f>IFERROR(SUMIFS('All States'!$U$4:$U$627,'All States'!$C$4:$C$627,$A382,'All States'!$D$4:$D$627,$B382),0)</f>
        <v>0.97781399999999996</v>
      </c>
      <c r="AD382">
        <f>IFERROR(SUMIFS('All States'!$V$4:$V$627,'All States'!$C$4:$C$627,$A382,'All States'!$D$4:$D$627,$B382),0)</f>
        <v>280</v>
      </c>
      <c r="AE382">
        <f>IFERROR(SUMIFS('All States'!$W$4:$W$627,'All States'!$C$4:$C$627,$A382,'All States'!$D$4:$D$627,$B382),0)</f>
        <v>40</v>
      </c>
      <c r="AF382">
        <f>IFERROR(SUMIFS('All States'!$X$4:$X$627,'All States'!$C$4:$C$627,$A382,'All States'!$D$4:$D$627,$B382),0)</f>
        <v>5.0143000000000004</v>
      </c>
      <c r="AG382">
        <f>IFERROR(SUMIFS('All States'!$Y$4:$Y$627,'All States'!$C$4:$C$627,$A382,'All States'!$D$4:$D$627,$B382),0)</f>
        <v>854</v>
      </c>
    </row>
    <row r="383" spans="1:33" ht="27.75" customHeight="1" x14ac:dyDescent="0.2">
      <c r="A383" t="s">
        <v>157</v>
      </c>
      <c r="B383" t="s">
        <v>1971</v>
      </c>
      <c r="C383" t="s">
        <v>1328</v>
      </c>
      <c r="D383" s="1" t="s">
        <v>1329</v>
      </c>
      <c r="E383">
        <v>3</v>
      </c>
      <c r="F383">
        <f t="shared" si="4"/>
        <v>280.33333333333331</v>
      </c>
      <c r="G383">
        <f t="shared" si="5"/>
        <v>1499770.3333333333</v>
      </c>
      <c r="H383">
        <f t="shared" si="6"/>
        <v>12.666666666666666</v>
      </c>
      <c r="I383">
        <f t="shared" si="7"/>
        <v>100.33333333333333</v>
      </c>
      <c r="Q383">
        <f>IFERROR(SUMIFS('All States'!$E$4:$E$627,'All States'!$C$4:$C$627,$A383,'All States'!$D$4:$D$627,$B383),0)</f>
        <v>7</v>
      </c>
      <c r="R383">
        <f>IFERROR(SUMIFS('All States'!$F$4:$F$627,'All States'!$C$4:$C$627,$A383,'All States'!$D$4:$D$627,$B383),0)</f>
        <v>79</v>
      </c>
      <c r="S383">
        <f>IFERROR(SUMIFS('All States'!$N$4:$N$627,'All States'!$C$4:$C$627,$A383,'All States'!$D$4:$D$627,$B383),0)</f>
        <v>54.915000000000006</v>
      </c>
      <c r="T383">
        <f>IFERROR(SUMIFS('All States'!$M$4:$M$627,'All States'!$C$4:$C$627,$A383,'All States'!$D$4:$D$627,$B383),0)</f>
        <v>54.915000000000006</v>
      </c>
      <c r="U383">
        <f>IFERROR(SUMIFS('All States'!$O$4:$O$627,'All States'!$C$4:$C$627,$A383,'All States'!$D$4:$D$627,$B383),0)</f>
        <v>0</v>
      </c>
      <c r="V383">
        <f>IFERROR(SUMIFS('All States'!$P$4:$P$627,'All States'!$C$4:$C$627,$A383,'All States'!$D$4:$D$627,$B383),0)</f>
        <v>32.340000000000003</v>
      </c>
      <c r="W383">
        <f>IFERROR(SUMIFS('All States'!$Q$4:$Q$627,'All States'!$C$4:$C$627,$A383,'All States'!$D$4:$D$627,$B383),0)</f>
        <v>22.574999999999999</v>
      </c>
      <c r="X383">
        <f>IFERROR(SUMIFS('All States'!$H$4:$H$627,'All States'!$C$4:$C$627,$A383,'All States'!$D$4:$D$627,$B383),0)</f>
        <v>0</v>
      </c>
      <c r="Y383">
        <f>IFERROR(SUMIFS('All States'!$I$4:$I$627,'All States'!$C$4:$C$627,$A383,'All States'!$D$4:$D$627,$B383),0)</f>
        <v>7</v>
      </c>
      <c r="Z383">
        <f>IFERROR(SUMIFS('All States'!$R$4:$R$627,'All States'!$C$4:$C$627,$A383,'All States'!$D$4:$D$627,$B383),0)</f>
        <v>-78.022186000000005</v>
      </c>
      <c r="AA383">
        <f>IFERROR(SUMIFS('All States'!$S$4:$S$627,'All States'!$C$4:$C$627,$A383,'All States'!$D$4:$D$627,$B383),0)</f>
        <v>32.5</v>
      </c>
      <c r="AB383">
        <f>IFERROR(SUMIFS('All States'!$T$4:$T$627,'All States'!$C$4:$C$627,$A383,'All States'!$D$4:$D$627,$B383),0)</f>
        <v>13</v>
      </c>
      <c r="AC383">
        <f>IFERROR(SUMIFS('All States'!$U$4:$U$627,'All States'!$C$4:$C$627,$A383,'All States'!$D$4:$D$627,$B383),0)</f>
        <v>0.97781399999999996</v>
      </c>
      <c r="AD383">
        <f>IFERROR(SUMIFS('All States'!$V$4:$V$627,'All States'!$C$4:$C$627,$A383,'All States'!$D$4:$D$627,$B383),0)</f>
        <v>280</v>
      </c>
      <c r="AE383">
        <f>IFERROR(SUMIFS('All States'!$W$4:$W$627,'All States'!$C$4:$C$627,$A383,'All States'!$D$4:$D$627,$B383),0)</f>
        <v>40</v>
      </c>
      <c r="AF383">
        <f>IFERROR(SUMIFS('All States'!$X$4:$X$627,'All States'!$C$4:$C$627,$A383,'All States'!$D$4:$D$627,$B383),0)</f>
        <v>5.0143000000000004</v>
      </c>
      <c r="AG383">
        <f>IFERROR(SUMIFS('All States'!$Y$4:$Y$627,'All States'!$C$4:$C$627,$A383,'All States'!$D$4:$D$627,$B383),0)</f>
        <v>854</v>
      </c>
    </row>
    <row r="384" spans="1:33" ht="15" customHeight="1" x14ac:dyDescent="0.2">
      <c r="A384" t="s">
        <v>157</v>
      </c>
      <c r="B384" t="s">
        <v>1972</v>
      </c>
      <c r="C384" t="s">
        <v>1099</v>
      </c>
      <c r="D384" t="s">
        <v>1100</v>
      </c>
      <c r="E384">
        <v>1</v>
      </c>
      <c r="F384">
        <f t="shared" si="4"/>
        <v>6530</v>
      </c>
      <c r="G384">
        <f t="shared" si="5"/>
        <v>852111</v>
      </c>
      <c r="H384">
        <f t="shared" si="6"/>
        <v>20</v>
      </c>
      <c r="I384">
        <f t="shared" si="7"/>
        <v>81</v>
      </c>
      <c r="Q384">
        <f>IFERROR(SUMIFS('All States'!$E$4:$E$627,'All States'!$C$4:$C$627,$A384,'All States'!$D$4:$D$627,$B384),0)</f>
        <v>0</v>
      </c>
      <c r="R384">
        <f>IFERROR(SUMIFS('All States'!$F$4:$F$627,'All States'!$C$4:$C$627,$A384,'All States'!$D$4:$D$627,$B384),0)</f>
        <v>0</v>
      </c>
      <c r="S384">
        <f>IFERROR(SUMIFS('All States'!$N$4:$N$627,'All States'!$C$4:$C$627,$A384,'All States'!$D$4:$D$627,$B384),0)</f>
        <v>249.16499999999999</v>
      </c>
      <c r="T384">
        <f>IFERROR(SUMIFS('All States'!$M$4:$M$627,'All States'!$C$4:$C$627,$A384,'All States'!$D$4:$D$627,$B384),0)</f>
        <v>249.16499999999999</v>
      </c>
      <c r="U384">
        <f>IFERROR(SUMIFS('All States'!$O$4:$O$627,'All States'!$C$4:$C$627,$A384,'All States'!$D$4:$D$627,$B384),0)</f>
        <v>0</v>
      </c>
      <c r="V384">
        <f>IFERROR(SUMIFS('All States'!$P$4:$P$627,'All States'!$C$4:$C$627,$A384,'All States'!$D$4:$D$627,$B384),0)</f>
        <v>246.54</v>
      </c>
      <c r="W384">
        <f>IFERROR(SUMIFS('All States'!$Q$4:$Q$627,'All States'!$C$4:$C$627,$A384,'All States'!$D$4:$D$627,$B384),0)</f>
        <v>2.625</v>
      </c>
      <c r="X384">
        <f>IFERROR(SUMIFS('All States'!$H$4:$H$627,'All States'!$C$4:$C$627,$A384,'All States'!$D$4:$D$627,$B384),0)</f>
        <v>0</v>
      </c>
      <c r="Y384">
        <f>IFERROR(SUMIFS('All States'!$I$4:$I$627,'All States'!$C$4:$C$627,$A384,'All States'!$D$4:$D$627,$B384),0)</f>
        <v>0</v>
      </c>
      <c r="Z384">
        <f>IFERROR(SUMIFS('All States'!$R$4:$R$627,'All States'!$C$4:$C$627,$A384,'All States'!$D$4:$D$627,$B384),0)</f>
        <v>1.5656265</v>
      </c>
      <c r="AA384">
        <f>IFERROR(SUMIFS('All States'!$S$4:$S$627,'All States'!$C$4:$C$627,$A384,'All States'!$D$4:$D$627,$B384),0)</f>
        <v>50</v>
      </c>
      <c r="AB384">
        <f>IFERROR(SUMIFS('All States'!$T$4:$T$627,'All States'!$C$4:$C$627,$A384,'All States'!$D$4:$D$627,$B384),0)</f>
        <v>20</v>
      </c>
      <c r="AC384">
        <f>IFERROR(SUMIFS('All States'!$U$4:$U$627,'All States'!$C$4:$C$627,$A384,'All States'!$D$4:$D$627,$B384),0)</f>
        <v>1.5656265</v>
      </c>
      <c r="AD384">
        <f>IFERROR(SUMIFS('All States'!$V$4:$V$627,'All States'!$C$4:$C$627,$A384,'All States'!$D$4:$D$627,$B384),0)</f>
        <v>6530</v>
      </c>
      <c r="AE384">
        <f>IFERROR(SUMIFS('All States'!$W$4:$W$627,'All States'!$C$4:$C$627,$A384,'All States'!$D$4:$D$627,$B384),0)</f>
        <v>61</v>
      </c>
      <c r="AF384">
        <f>IFERROR(SUMIFS('All States'!$X$4:$X$627,'All States'!$C$4:$C$627,$A384,'All States'!$D$4:$D$627,$B384),0)</f>
        <v>7.9588000000000001</v>
      </c>
      <c r="AG384">
        <f>IFERROR(SUMIFS('All States'!$Y$4:$Y$627,'All States'!$C$4:$C$627,$A384,'All States'!$D$4:$D$627,$B384),0)</f>
        <v>19928</v>
      </c>
    </row>
    <row r="385" spans="1:33" ht="27.75" customHeight="1" x14ac:dyDescent="0.2">
      <c r="A385" t="s">
        <v>157</v>
      </c>
      <c r="B385" t="s">
        <v>1973</v>
      </c>
      <c r="C385" t="s">
        <v>580</v>
      </c>
      <c r="D385" s="1" t="s">
        <v>581</v>
      </c>
      <c r="E385">
        <v>3</v>
      </c>
      <c r="F385">
        <f t="shared" si="4"/>
        <v>2251.3333333333335</v>
      </c>
      <c r="G385">
        <f t="shared" si="5"/>
        <v>309947.33333333331</v>
      </c>
      <c r="H385">
        <f t="shared" si="6"/>
        <v>8.6666666666666661</v>
      </c>
      <c r="I385">
        <f t="shared" si="7"/>
        <v>70.333333333333329</v>
      </c>
      <c r="Q385">
        <f>IFERROR(SUMIFS('All States'!$E$4:$E$627,'All States'!$C$4:$C$627,$A385,'All States'!$D$4:$D$627,$B385),0)</f>
        <v>6</v>
      </c>
      <c r="R385">
        <f>IFERROR(SUMIFS('All States'!$F$4:$F$627,'All States'!$C$4:$C$627,$A385,'All States'!$D$4:$D$627,$B385),0)</f>
        <v>69</v>
      </c>
      <c r="S385">
        <f>IFERROR(SUMIFS('All States'!$N$4:$N$627,'All States'!$C$4:$C$627,$A385,'All States'!$D$4:$D$627,$B385),0)</f>
        <v>294.63</v>
      </c>
      <c r="T385">
        <f>IFERROR(SUMIFS('All States'!$M$4:$M$627,'All States'!$C$4:$C$627,$A385,'All States'!$D$4:$D$627,$B385),0)</f>
        <v>294.63</v>
      </c>
      <c r="U385">
        <f>IFERROR(SUMIFS('All States'!$O$4:$O$627,'All States'!$C$4:$C$627,$A385,'All States'!$D$4:$D$627,$B385),0)</f>
        <v>0</v>
      </c>
      <c r="V385">
        <f>IFERROR(SUMIFS('All States'!$P$4:$P$627,'All States'!$C$4:$C$627,$A385,'All States'!$D$4:$D$627,$B385),0)</f>
        <v>207.48</v>
      </c>
      <c r="W385">
        <f>IFERROR(SUMIFS('All States'!$Q$4:$Q$627,'All States'!$C$4:$C$627,$A385,'All States'!$D$4:$D$627,$B385),0)</f>
        <v>87.15</v>
      </c>
      <c r="X385">
        <f>IFERROR(SUMIFS('All States'!$H$4:$H$627,'All States'!$C$4:$C$627,$A385,'All States'!$D$4:$D$627,$B385),0)</f>
        <v>0</v>
      </c>
      <c r="Y385">
        <f>IFERROR(SUMIFS('All States'!$I$4:$I$627,'All States'!$C$4:$C$627,$A385,'All States'!$D$4:$D$627,$B385),0)</f>
        <v>6</v>
      </c>
      <c r="Z385">
        <f>IFERROR(SUMIFS('All States'!$R$4:$R$627,'All States'!$C$4:$C$627,$A385,'All States'!$D$4:$D$627,$B385),0)</f>
        <v>-68.302377449999994</v>
      </c>
      <c r="AA385">
        <f>IFERROR(SUMIFS('All States'!$S$4:$S$627,'All States'!$C$4:$C$627,$A385,'All States'!$D$4:$D$627,$B385),0)</f>
        <v>22.5</v>
      </c>
      <c r="AB385">
        <f>IFERROR(SUMIFS('All States'!$T$4:$T$627,'All States'!$C$4:$C$627,$A385,'All States'!$D$4:$D$627,$B385),0)</f>
        <v>9</v>
      </c>
      <c r="AC385">
        <f>IFERROR(SUMIFS('All States'!$U$4:$U$627,'All States'!$C$4:$C$627,$A385,'All States'!$D$4:$D$627,$B385),0)</f>
        <v>0.69762254999999995</v>
      </c>
      <c r="AD385">
        <f>IFERROR(SUMIFS('All States'!$V$4:$V$627,'All States'!$C$4:$C$627,$A385,'All States'!$D$4:$D$627,$B385),0)</f>
        <v>2251</v>
      </c>
      <c r="AE385">
        <f>IFERROR(SUMIFS('All States'!$W$4:$W$627,'All States'!$C$4:$C$627,$A385,'All States'!$D$4:$D$627,$B385),0)</f>
        <v>27</v>
      </c>
      <c r="AF385">
        <f>IFERROR(SUMIFS('All States'!$X$4:$X$627,'All States'!$C$4:$C$627,$A385,'All States'!$D$4:$D$627,$B385),0)</f>
        <v>3.4901</v>
      </c>
      <c r="AG385">
        <f>IFERROR(SUMIFS('All States'!$Y$4:$Y$627,'All States'!$C$4:$C$627,$A385,'All States'!$D$4:$D$627,$B385),0)</f>
        <v>6870</v>
      </c>
    </row>
    <row r="386" spans="1:33" ht="27.75" customHeight="1" x14ac:dyDescent="0.2">
      <c r="A386" t="s">
        <v>157</v>
      </c>
      <c r="B386" t="s">
        <v>1974</v>
      </c>
      <c r="C386" t="s">
        <v>580</v>
      </c>
      <c r="D386" s="1" t="s">
        <v>581</v>
      </c>
      <c r="E386">
        <v>3</v>
      </c>
      <c r="F386">
        <f t="shared" si="4"/>
        <v>2251.3333333333335</v>
      </c>
      <c r="G386">
        <f t="shared" si="5"/>
        <v>309947.33333333331</v>
      </c>
      <c r="H386">
        <f t="shared" si="6"/>
        <v>8.6666666666666661</v>
      </c>
      <c r="I386">
        <f t="shared" si="7"/>
        <v>70.333333333333329</v>
      </c>
      <c r="Q386">
        <f>IFERROR(SUMIFS('All States'!$E$4:$E$627,'All States'!$C$4:$C$627,$A386,'All States'!$D$4:$D$627,$B386),0)</f>
        <v>2</v>
      </c>
      <c r="R386">
        <f>IFERROR(SUMIFS('All States'!$F$4:$F$627,'All States'!$C$4:$C$627,$A386,'All States'!$D$4:$D$627,$B386),0)</f>
        <v>10.85</v>
      </c>
      <c r="S386">
        <f>IFERROR(SUMIFS('All States'!$N$4:$N$627,'All States'!$C$4:$C$627,$A386,'All States'!$D$4:$D$627,$B386),0)</f>
        <v>9.1349999999999998</v>
      </c>
      <c r="T386">
        <f>IFERROR(SUMIFS('All States'!$M$4:$M$627,'All States'!$C$4:$C$627,$A386,'All States'!$D$4:$D$627,$B386),0)</f>
        <v>-1.8149999999999995</v>
      </c>
      <c r="U386">
        <f>IFERROR(SUMIFS('All States'!$O$4:$O$627,'All States'!$C$4:$C$627,$A386,'All States'!$D$4:$D$627,$B386),0)</f>
        <v>0</v>
      </c>
      <c r="V386">
        <f>IFERROR(SUMIFS('All States'!$P$4:$P$627,'All States'!$C$4:$C$627,$A386,'All States'!$D$4:$D$627,$B386),0)</f>
        <v>7.56</v>
      </c>
      <c r="W386">
        <f>IFERROR(SUMIFS('All States'!$Q$4:$Q$627,'All States'!$C$4:$C$627,$A386,'All States'!$D$4:$D$627,$B386),0)</f>
        <v>1.575</v>
      </c>
      <c r="X386">
        <f>IFERROR(SUMIFS('All States'!$H$4:$H$627,'All States'!$C$4:$C$627,$A386,'All States'!$D$4:$D$627,$B386),0)</f>
        <v>0</v>
      </c>
      <c r="Y386">
        <f>IFERROR(SUMIFS('All States'!$I$4:$I$627,'All States'!$C$4:$C$627,$A386,'All States'!$D$4:$D$627,$B386),0)</f>
        <v>1</v>
      </c>
      <c r="Z386">
        <f>IFERROR(SUMIFS('All States'!$R$4:$R$627,'All States'!$C$4:$C$627,$A386,'All States'!$D$4:$D$627,$B386),0)</f>
        <v>-10.152377449999999</v>
      </c>
      <c r="AA386">
        <f>IFERROR(SUMIFS('All States'!$S$4:$S$627,'All States'!$C$4:$C$627,$A386,'All States'!$D$4:$D$627,$B386),0)</f>
        <v>22.5</v>
      </c>
      <c r="AB386">
        <f>IFERROR(SUMIFS('All States'!$T$4:$T$627,'All States'!$C$4:$C$627,$A386,'All States'!$D$4:$D$627,$B386),0)</f>
        <v>9</v>
      </c>
      <c r="AC386">
        <f>IFERROR(SUMIFS('All States'!$U$4:$U$627,'All States'!$C$4:$C$627,$A386,'All States'!$D$4:$D$627,$B386),0)</f>
        <v>0.69762254999999995</v>
      </c>
      <c r="AD386">
        <f>IFERROR(SUMIFS('All States'!$V$4:$V$627,'All States'!$C$4:$C$627,$A386,'All States'!$D$4:$D$627,$B386),0)</f>
        <v>2251</v>
      </c>
      <c r="AE386">
        <f>IFERROR(SUMIFS('All States'!$W$4:$W$627,'All States'!$C$4:$C$627,$A386,'All States'!$D$4:$D$627,$B386),0)</f>
        <v>27</v>
      </c>
      <c r="AF386">
        <f>IFERROR(SUMIFS('All States'!$X$4:$X$627,'All States'!$C$4:$C$627,$A386,'All States'!$D$4:$D$627,$B386),0)</f>
        <v>3.4901</v>
      </c>
      <c r="AG386">
        <f>IFERROR(SUMIFS('All States'!$Y$4:$Y$627,'All States'!$C$4:$C$627,$A386,'All States'!$D$4:$D$627,$B386),0)</f>
        <v>6870</v>
      </c>
    </row>
    <row r="387" spans="1:33" ht="27.75" customHeight="1" x14ac:dyDescent="0.2">
      <c r="A387" t="s">
        <v>157</v>
      </c>
      <c r="B387" t="s">
        <v>1975</v>
      </c>
      <c r="C387" t="s">
        <v>580</v>
      </c>
      <c r="D387" s="1" t="s">
        <v>581</v>
      </c>
      <c r="E387">
        <v>3</v>
      </c>
      <c r="F387">
        <f t="shared" si="4"/>
        <v>2251.3333333333335</v>
      </c>
      <c r="G387">
        <f t="shared" si="5"/>
        <v>309947.33333333331</v>
      </c>
      <c r="H387">
        <f t="shared" si="6"/>
        <v>8.6666666666666661</v>
      </c>
      <c r="I387">
        <f t="shared" si="7"/>
        <v>70.333333333333329</v>
      </c>
      <c r="Q387">
        <f>IFERROR(SUMIFS('All States'!$E$4:$E$627,'All States'!$C$4:$C$627,$A387,'All States'!$D$4:$D$627,$B387),0)</f>
        <v>3</v>
      </c>
      <c r="R387">
        <f>IFERROR(SUMIFS('All States'!$F$4:$F$627,'All States'!$C$4:$C$627,$A387,'All States'!$D$4:$D$627,$B387),0)</f>
        <v>26</v>
      </c>
      <c r="S387">
        <f>IFERROR(SUMIFS('All States'!$N$4:$N$627,'All States'!$C$4:$C$627,$A387,'All States'!$D$4:$D$627,$B387),0)</f>
        <v>261.45</v>
      </c>
      <c r="T387">
        <f>IFERROR(SUMIFS('All States'!$M$4:$M$627,'All States'!$C$4:$C$627,$A387,'All States'!$D$4:$D$627,$B387),0)</f>
        <v>261.45</v>
      </c>
      <c r="U387">
        <f>IFERROR(SUMIFS('All States'!$O$4:$O$627,'All States'!$C$4:$C$627,$A387,'All States'!$D$4:$D$627,$B387),0)</f>
        <v>0</v>
      </c>
      <c r="V387">
        <f>IFERROR(SUMIFS('All States'!$P$4:$P$627,'All States'!$C$4:$C$627,$A387,'All States'!$D$4:$D$627,$B387),0)</f>
        <v>151.19999999999999</v>
      </c>
      <c r="W387">
        <f>IFERROR(SUMIFS('All States'!$Q$4:$Q$627,'All States'!$C$4:$C$627,$A387,'All States'!$D$4:$D$627,$B387),0)</f>
        <v>110.25</v>
      </c>
      <c r="X387">
        <f>IFERROR(SUMIFS('All States'!$H$4:$H$627,'All States'!$C$4:$C$627,$A387,'All States'!$D$4:$D$627,$B387),0)</f>
        <v>0</v>
      </c>
      <c r="Y387">
        <f>IFERROR(SUMIFS('All States'!$I$4:$I$627,'All States'!$C$4:$C$627,$A387,'All States'!$D$4:$D$627,$B387),0)</f>
        <v>3</v>
      </c>
      <c r="Z387">
        <f>IFERROR(SUMIFS('All States'!$R$4:$R$627,'All States'!$C$4:$C$627,$A387,'All States'!$D$4:$D$627,$B387),0)</f>
        <v>-25.302377450000002</v>
      </c>
      <c r="AA387">
        <f>IFERROR(SUMIFS('All States'!$S$4:$S$627,'All States'!$C$4:$C$627,$A387,'All States'!$D$4:$D$627,$B387),0)</f>
        <v>22.5</v>
      </c>
      <c r="AB387">
        <f>IFERROR(SUMIFS('All States'!$T$4:$T$627,'All States'!$C$4:$C$627,$A387,'All States'!$D$4:$D$627,$B387),0)</f>
        <v>9</v>
      </c>
      <c r="AC387">
        <f>IFERROR(SUMIFS('All States'!$U$4:$U$627,'All States'!$C$4:$C$627,$A387,'All States'!$D$4:$D$627,$B387),0)</f>
        <v>0.69762254999999995</v>
      </c>
      <c r="AD387">
        <f>IFERROR(SUMIFS('All States'!$V$4:$V$627,'All States'!$C$4:$C$627,$A387,'All States'!$D$4:$D$627,$B387),0)</f>
        <v>2251</v>
      </c>
      <c r="AE387">
        <f>IFERROR(SUMIFS('All States'!$W$4:$W$627,'All States'!$C$4:$C$627,$A387,'All States'!$D$4:$D$627,$B387),0)</f>
        <v>27</v>
      </c>
      <c r="AF387">
        <f>IFERROR(SUMIFS('All States'!$X$4:$X$627,'All States'!$C$4:$C$627,$A387,'All States'!$D$4:$D$627,$B387),0)</f>
        <v>3.4901</v>
      </c>
      <c r="AG387">
        <f>IFERROR(SUMIFS('All States'!$Y$4:$Y$627,'All States'!$C$4:$C$627,$A387,'All States'!$D$4:$D$627,$B387),0)</f>
        <v>6870</v>
      </c>
    </row>
    <row r="388" spans="1:33" ht="15" customHeight="1" x14ac:dyDescent="0.2">
      <c r="A388" t="s">
        <v>157</v>
      </c>
      <c r="B388" t="s">
        <v>1976</v>
      </c>
      <c r="C388" t="s">
        <v>418</v>
      </c>
      <c r="D388" t="s">
        <v>419</v>
      </c>
      <c r="E388">
        <v>1</v>
      </c>
      <c r="F388">
        <f t="shared" si="4"/>
        <v>51111</v>
      </c>
      <c r="G388">
        <f t="shared" si="5"/>
        <v>54576</v>
      </c>
      <c r="H388">
        <f t="shared" si="6"/>
        <v>16</v>
      </c>
      <c r="I388">
        <f t="shared" si="7"/>
        <v>0</v>
      </c>
      <c r="Q388">
        <f>IFERROR(SUMIFS('All States'!$E$4:$E$627,'All States'!$C$4:$C$627,$A388,'All States'!$D$4:$D$627,$B388),0)</f>
        <v>0</v>
      </c>
      <c r="R388">
        <f>IFERROR(SUMIFS('All States'!$F$4:$F$627,'All States'!$C$4:$C$627,$A388,'All States'!$D$4:$D$627,$B388),0)</f>
        <v>0</v>
      </c>
      <c r="S388">
        <f>IFERROR(SUMIFS('All States'!$N$4:$N$627,'All States'!$C$4:$C$627,$A388,'All States'!$D$4:$D$627,$B388),0)</f>
        <v>342.40499999999997</v>
      </c>
      <c r="T388">
        <f>IFERROR(SUMIFS('All States'!$M$4:$M$627,'All States'!$C$4:$C$627,$A388,'All States'!$D$4:$D$627,$B388),0)</f>
        <v>320.505</v>
      </c>
      <c r="U388">
        <f>IFERROR(SUMIFS('All States'!$O$4:$O$627,'All States'!$C$4:$C$627,$A388,'All States'!$D$4:$D$627,$B388),0)</f>
        <v>0</v>
      </c>
      <c r="V388">
        <f>IFERROR(SUMIFS('All States'!$P$4:$P$627,'All States'!$C$4:$C$627,$A388,'All States'!$D$4:$D$627,$B388),0)</f>
        <v>341.88</v>
      </c>
      <c r="W388">
        <f>IFERROR(SUMIFS('All States'!$Q$4:$Q$627,'All States'!$C$4:$C$627,$A388,'All States'!$D$4:$D$627,$B388),0)</f>
        <v>0.52500000000000002</v>
      </c>
      <c r="X388">
        <f>IFERROR(SUMIFS('All States'!$H$4:$H$627,'All States'!$C$4:$C$627,$A388,'All States'!$D$4:$D$627,$B388),0)</f>
        <v>0</v>
      </c>
      <c r="Y388">
        <f>IFERROR(SUMIFS('All States'!$I$4:$I$627,'All States'!$C$4:$C$627,$A388,'All States'!$D$4:$D$627,$B388),0)</f>
        <v>0</v>
      </c>
      <c r="Z388">
        <f>IFERROR(SUMIFS('All States'!$R$4:$R$627,'All States'!$C$4:$C$627,$A388,'All States'!$D$4:$D$627,$B388),0)</f>
        <v>1.71366555</v>
      </c>
      <c r="AA388">
        <f>IFERROR(SUMIFS('All States'!$S$4:$S$627,'All States'!$C$4:$C$627,$A388,'All States'!$D$4:$D$627,$B388),0)</f>
        <v>40</v>
      </c>
      <c r="AB388">
        <f>IFERROR(SUMIFS('All States'!$T$4:$T$627,'All States'!$C$4:$C$627,$A388,'All States'!$D$4:$D$627,$B388),0)</f>
        <v>16</v>
      </c>
      <c r="AC388">
        <f>IFERROR(SUMIFS('All States'!$U$4:$U$627,'All States'!$C$4:$C$627,$A388,'All States'!$D$4:$D$627,$B388),0)</f>
        <v>1.71366555</v>
      </c>
      <c r="AD388">
        <f>IFERROR(SUMIFS('All States'!$V$4:$V$627,'All States'!$C$4:$C$627,$A388,'All States'!$D$4:$D$627,$B388),0)</f>
        <v>51111</v>
      </c>
      <c r="AE388">
        <f>IFERROR(SUMIFS('All States'!$W$4:$W$627,'All States'!$C$4:$C$627,$A388,'All States'!$D$4:$D$627,$B388),0)</f>
        <v>49</v>
      </c>
      <c r="AF388">
        <f>IFERROR(SUMIFS('All States'!$X$4:$X$627,'All States'!$C$4:$C$627,$A388,'All States'!$D$4:$D$627,$B388),0)</f>
        <v>8.7376000000000005</v>
      </c>
      <c r="AG388">
        <f>IFERROR(SUMIFS('All States'!$Y$4:$Y$627,'All States'!$C$4:$C$627,$A388,'All States'!$D$4:$D$627,$B388),0)</f>
        <v>155978</v>
      </c>
    </row>
    <row r="389" spans="1:33" ht="15" customHeight="1" x14ac:dyDescent="0.2">
      <c r="A389" t="s">
        <v>159</v>
      </c>
      <c r="B389" t="s">
        <v>1777</v>
      </c>
      <c r="C389" t="s">
        <v>1776</v>
      </c>
      <c r="D389" t="s">
        <v>1777</v>
      </c>
      <c r="E389">
        <v>1</v>
      </c>
      <c r="F389">
        <f t="shared" si="4"/>
        <v>117415</v>
      </c>
      <c r="G389">
        <f t="shared" si="5"/>
        <v>22000</v>
      </c>
      <c r="H389">
        <f t="shared" si="6"/>
        <v>33</v>
      </c>
      <c r="I389">
        <f t="shared" si="7"/>
        <v>0</v>
      </c>
      <c r="Q389">
        <f>IFERROR(SUMIFS('All States'!$E$4:$E$627,'All States'!$C$4:$C$627,$A389,'All States'!$D$4:$D$627,$B389),0)</f>
        <v>2</v>
      </c>
      <c r="R389">
        <f>IFERROR(SUMIFS('All States'!$F$4:$F$627,'All States'!$C$4:$C$627,$A389,'All States'!$D$4:$D$627,$B389),0)</f>
        <v>5</v>
      </c>
      <c r="S389">
        <f>IFERROR(SUMIFS('All States'!$N$4:$N$627,'All States'!$C$4:$C$627,$A389,'All States'!$D$4:$D$627,$B389),0)</f>
        <v>257.26499999999999</v>
      </c>
      <c r="T389">
        <f>IFERROR(SUMIFS('All States'!$M$4:$M$627,'All States'!$C$4:$C$627,$A389,'All States'!$D$4:$D$627,$B389),0)</f>
        <v>257.26499999999999</v>
      </c>
      <c r="U389">
        <f>IFERROR(SUMIFS('All States'!$O$4:$O$627,'All States'!$C$4:$C$627,$A389,'All States'!$D$4:$D$627,$B389),0)</f>
        <v>234.9</v>
      </c>
      <c r="V389">
        <f>IFERROR(SUMIFS('All States'!$P$4:$P$627,'All States'!$C$4:$C$627,$A389,'All States'!$D$4:$D$627,$B389),0)</f>
        <v>19.739999999999998</v>
      </c>
      <c r="W389">
        <f>IFERROR(SUMIFS('All States'!$Q$4:$Q$627,'All States'!$C$4:$C$627,$A389,'All States'!$D$4:$D$627,$B389),0)</f>
        <v>2.625</v>
      </c>
      <c r="X389">
        <f>IFERROR(SUMIFS('All States'!$H$4:$H$627,'All States'!$C$4:$C$627,$A389,'All States'!$D$4:$D$627,$B389),0)</f>
        <v>1</v>
      </c>
      <c r="Y389">
        <f>IFERROR(SUMIFS('All States'!$I$4:$I$627,'All States'!$C$4:$C$627,$A389,'All States'!$D$4:$D$627,$B389),0)</f>
        <v>1</v>
      </c>
      <c r="Z389">
        <f>IFERROR(SUMIFS('All States'!$R$4:$R$627,'All States'!$C$4:$C$627,$A389,'All States'!$D$4:$D$627,$B389),0)</f>
        <v>-1.3449792499999997</v>
      </c>
      <c r="AA389">
        <f>IFERROR(SUMIFS('All States'!$S$4:$S$627,'All States'!$C$4:$C$627,$A389,'All States'!$D$4:$D$627,$B389),0)</f>
        <v>82.5</v>
      </c>
      <c r="AB389">
        <f>IFERROR(SUMIFS('All States'!$T$4:$T$627,'All States'!$C$4:$C$627,$A389,'All States'!$D$4:$D$627,$B389),0)</f>
        <v>33</v>
      </c>
      <c r="AC389">
        <f>IFERROR(SUMIFS('All States'!$U$4:$U$627,'All States'!$C$4:$C$627,$A389,'All States'!$D$4:$D$627,$B389),0)</f>
        <v>3.6550207500000003</v>
      </c>
      <c r="AD389">
        <f>IFERROR(SUMIFS('All States'!$V$4:$V$627,'All States'!$C$4:$C$627,$A389,'All States'!$D$4:$D$627,$B389),0)</f>
        <v>117415</v>
      </c>
      <c r="AE389">
        <f>IFERROR(SUMIFS('All States'!$W$4:$W$627,'All States'!$C$4:$C$627,$A389,'All States'!$D$4:$D$627,$B389),0)</f>
        <v>101</v>
      </c>
      <c r="AF389">
        <f>IFERROR(SUMIFS('All States'!$X$4:$X$627,'All States'!$C$4:$C$627,$A389,'All States'!$D$4:$D$627,$B389),0)</f>
        <v>18.626899999999999</v>
      </c>
      <c r="AG389">
        <f>IFERROR(SUMIFS('All States'!$Y$4:$Y$627,'All States'!$C$4:$C$627,$A389,'All States'!$D$4:$D$627,$B389),0)</f>
        <v>358322</v>
      </c>
    </row>
    <row r="390" spans="1:33" ht="27.75" customHeight="1" x14ac:dyDescent="0.2">
      <c r="A390" t="s">
        <v>159</v>
      </c>
      <c r="B390" t="s">
        <v>1977</v>
      </c>
      <c r="C390" t="s">
        <v>1028</v>
      </c>
      <c r="D390" s="1" t="s">
        <v>1029</v>
      </c>
      <c r="E390">
        <v>3</v>
      </c>
      <c r="F390">
        <f t="shared" si="4"/>
        <v>2489.3333333333335</v>
      </c>
      <c r="G390">
        <f t="shared" si="5"/>
        <v>47801.333333333336</v>
      </c>
      <c r="H390">
        <f t="shared" si="6"/>
        <v>10.666666666666666</v>
      </c>
      <c r="I390">
        <f t="shared" si="7"/>
        <v>15.333333333333334</v>
      </c>
      <c r="Q390">
        <f>IFERROR(SUMIFS('All States'!$E$4:$E$627,'All States'!$C$4:$C$627,$A390,'All States'!$D$4:$D$627,$B390),0)</f>
        <v>3</v>
      </c>
      <c r="R390">
        <f>IFERROR(SUMIFS('All States'!$F$4:$F$627,'All States'!$C$4:$C$627,$A390,'All States'!$D$4:$D$627,$B390),0)</f>
        <v>16.5</v>
      </c>
      <c r="S390">
        <f>IFERROR(SUMIFS('All States'!$N$4:$N$627,'All States'!$C$4:$C$627,$A390,'All States'!$D$4:$D$627,$B390),0)</f>
        <v>543.72</v>
      </c>
      <c r="T390">
        <f>IFERROR(SUMIFS('All States'!$M$4:$M$627,'All States'!$C$4:$C$627,$A390,'All States'!$D$4:$D$627,$B390),0)</f>
        <v>543.72</v>
      </c>
      <c r="U390">
        <f>IFERROR(SUMIFS('All States'!$O$4:$O$627,'All States'!$C$4:$C$627,$A390,'All States'!$D$4:$D$627,$B390),0)</f>
        <v>312.3</v>
      </c>
      <c r="V390">
        <f>IFERROR(SUMIFS('All States'!$P$4:$P$627,'All States'!$C$4:$C$627,$A390,'All States'!$D$4:$D$627,$B390),0)</f>
        <v>206.22</v>
      </c>
      <c r="W390">
        <f>IFERROR(SUMIFS('All States'!$Q$4:$Q$627,'All States'!$C$4:$C$627,$A390,'All States'!$D$4:$D$627,$B390),0)</f>
        <v>25.2</v>
      </c>
      <c r="X390">
        <f>IFERROR(SUMIFS('All States'!$H$4:$H$627,'All States'!$C$4:$C$627,$A390,'All States'!$D$4:$D$627,$B390),0)</f>
        <v>1</v>
      </c>
      <c r="Y390">
        <f>IFERROR(SUMIFS('All States'!$I$4:$I$627,'All States'!$C$4:$C$627,$A390,'All States'!$D$4:$D$627,$B390),0)</f>
        <v>2</v>
      </c>
      <c r="Z390">
        <f>IFERROR(SUMIFS('All States'!$R$4:$R$627,'All States'!$C$4:$C$627,$A390,'All States'!$D$4:$D$627,$B390),0)</f>
        <v>-15.64998555</v>
      </c>
      <c r="AA390">
        <f>IFERROR(SUMIFS('All States'!$S$4:$S$627,'All States'!$C$4:$C$627,$A390,'All States'!$D$4:$D$627,$B390),0)</f>
        <v>27.5</v>
      </c>
      <c r="AB390">
        <f>IFERROR(SUMIFS('All States'!$T$4:$T$627,'All States'!$C$4:$C$627,$A390,'All States'!$D$4:$D$627,$B390),0)</f>
        <v>11</v>
      </c>
      <c r="AC390">
        <f>IFERROR(SUMIFS('All States'!$U$4:$U$627,'All States'!$C$4:$C$627,$A390,'All States'!$D$4:$D$627,$B390),0)</f>
        <v>0.85001444999999998</v>
      </c>
      <c r="AD390">
        <f>IFERROR(SUMIFS('All States'!$V$4:$V$627,'All States'!$C$4:$C$627,$A390,'All States'!$D$4:$D$627,$B390),0)</f>
        <v>2489</v>
      </c>
      <c r="AE390">
        <f>IFERROR(SUMIFS('All States'!$W$4:$W$627,'All States'!$C$4:$C$627,$A390,'All States'!$D$4:$D$627,$B390),0)</f>
        <v>34</v>
      </c>
      <c r="AF390">
        <f>IFERROR(SUMIFS('All States'!$X$4:$X$627,'All States'!$C$4:$C$627,$A390,'All States'!$D$4:$D$627,$B390),0)</f>
        <v>4.3772000000000002</v>
      </c>
      <c r="AG390">
        <f>IFERROR(SUMIFS('All States'!$Y$4:$Y$627,'All States'!$C$4:$C$627,$A390,'All States'!$D$4:$D$627,$B390),0)</f>
        <v>7596</v>
      </c>
    </row>
    <row r="391" spans="1:33" ht="27.75" customHeight="1" x14ac:dyDescent="0.2">
      <c r="A391" t="s">
        <v>159</v>
      </c>
      <c r="B391" t="s">
        <v>1978</v>
      </c>
      <c r="C391" t="s">
        <v>1038</v>
      </c>
      <c r="D391" s="1" t="s">
        <v>1039</v>
      </c>
      <c r="E391">
        <v>3</v>
      </c>
      <c r="F391">
        <f t="shared" si="4"/>
        <v>2769</v>
      </c>
      <c r="G391">
        <f t="shared" si="5"/>
        <v>6056.333333333333</v>
      </c>
      <c r="H391">
        <f t="shared" si="6"/>
        <v>14</v>
      </c>
      <c r="I391">
        <f t="shared" si="7"/>
        <v>6.666666666666667</v>
      </c>
      <c r="Q391">
        <f>IFERROR(SUMIFS('All States'!$E$4:$E$627,'All States'!$C$4:$C$627,$A391,'All States'!$D$4:$D$627,$B391),0)</f>
        <v>1</v>
      </c>
      <c r="R391">
        <f>IFERROR(SUMIFS('All States'!$F$4:$F$627,'All States'!$C$4:$C$627,$A391,'All States'!$D$4:$D$627,$B391),0)</f>
        <v>4.5</v>
      </c>
      <c r="S391">
        <f>IFERROR(SUMIFS('All States'!$N$4:$N$627,'All States'!$C$4:$C$627,$A391,'All States'!$D$4:$D$627,$B391),0)</f>
        <v>283.56</v>
      </c>
      <c r="T391">
        <f>IFERROR(SUMIFS('All States'!$M$4:$M$627,'All States'!$C$4:$C$627,$A391,'All States'!$D$4:$D$627,$B391),0)</f>
        <v>283.56</v>
      </c>
      <c r="U391">
        <f>IFERROR(SUMIFS('All States'!$O$4:$O$627,'All States'!$C$4:$C$627,$A391,'All States'!$D$4:$D$627,$B391),0)</f>
        <v>167.85</v>
      </c>
      <c r="V391">
        <f>IFERROR(SUMIFS('All States'!$P$4:$P$627,'All States'!$C$4:$C$627,$A391,'All States'!$D$4:$D$627,$B391),0)</f>
        <v>114.66</v>
      </c>
      <c r="W391">
        <f>IFERROR(SUMIFS('All States'!$Q$4:$Q$627,'All States'!$C$4:$C$627,$A391,'All States'!$D$4:$D$627,$B391),0)</f>
        <v>1.05</v>
      </c>
      <c r="X391">
        <f>IFERROR(SUMIFS('All States'!$H$4:$H$627,'All States'!$C$4:$C$627,$A391,'All States'!$D$4:$D$627,$B391),0)</f>
        <v>0</v>
      </c>
      <c r="Y391">
        <f>IFERROR(SUMIFS('All States'!$I$4:$I$627,'All States'!$C$4:$C$627,$A391,'All States'!$D$4:$D$627,$B391),0)</f>
        <v>1</v>
      </c>
      <c r="Z391">
        <f>IFERROR(SUMIFS('All States'!$R$4:$R$627,'All States'!$C$4:$C$627,$A391,'All States'!$D$4:$D$627,$B391),0)</f>
        <v>-3.4221715499999998</v>
      </c>
      <c r="AA391">
        <f>IFERROR(SUMIFS('All States'!$S$4:$S$627,'All States'!$C$4:$C$627,$A391,'All States'!$D$4:$D$627,$B391),0)</f>
        <v>35</v>
      </c>
      <c r="AB391">
        <f>IFERROR(SUMIFS('All States'!$T$4:$T$627,'All States'!$C$4:$C$627,$A391,'All States'!$D$4:$D$627,$B391),0)</f>
        <v>14</v>
      </c>
      <c r="AC391">
        <f>IFERROR(SUMIFS('All States'!$U$4:$U$627,'All States'!$C$4:$C$627,$A391,'All States'!$D$4:$D$627,$B391),0)</f>
        <v>1.0778284499999999</v>
      </c>
      <c r="AD391">
        <f>IFERROR(SUMIFS('All States'!$V$4:$V$627,'All States'!$C$4:$C$627,$A391,'All States'!$D$4:$D$627,$B391),0)</f>
        <v>2769</v>
      </c>
      <c r="AE391">
        <f>IFERROR(SUMIFS('All States'!$W$4:$W$627,'All States'!$C$4:$C$627,$A391,'All States'!$D$4:$D$627,$B391),0)</f>
        <v>43</v>
      </c>
      <c r="AF391">
        <f>IFERROR(SUMIFS('All States'!$X$4:$X$627,'All States'!$C$4:$C$627,$A391,'All States'!$D$4:$D$627,$B391),0)</f>
        <v>5.5164999999999997</v>
      </c>
      <c r="AG391">
        <f>IFERROR(SUMIFS('All States'!$Y$4:$Y$627,'All States'!$C$4:$C$627,$A391,'All States'!$D$4:$D$627,$B391),0)</f>
        <v>8450</v>
      </c>
    </row>
    <row r="392" spans="1:33" ht="41.25" customHeight="1" x14ac:dyDescent="0.2">
      <c r="A392" t="s">
        <v>159</v>
      </c>
      <c r="B392" t="s">
        <v>1979</v>
      </c>
      <c r="C392" t="s">
        <v>1592</v>
      </c>
      <c r="D392" s="1" t="s">
        <v>1593</v>
      </c>
      <c r="E392">
        <v>2</v>
      </c>
      <c r="F392">
        <f t="shared" si="4"/>
        <v>0</v>
      </c>
      <c r="G392">
        <f t="shared" si="5"/>
        <v>328500</v>
      </c>
      <c r="H392">
        <f t="shared" si="6"/>
        <v>7</v>
      </c>
      <c r="I392">
        <f t="shared" si="7"/>
        <v>49.5</v>
      </c>
      <c r="Q392">
        <f>IFERROR(SUMIFS('All States'!$E$4:$E$627,'All States'!$C$4:$C$627,$A392,'All States'!$D$4:$D$627,$B392),0)</f>
        <v>3</v>
      </c>
      <c r="R392">
        <f>IFERROR(SUMIFS('All States'!$F$4:$F$627,'All States'!$C$4:$C$627,$A392,'All States'!$D$4:$D$627,$B392),0)</f>
        <v>22.6</v>
      </c>
      <c r="S392">
        <f>IFERROR(SUMIFS('All States'!$N$4:$N$627,'All States'!$C$4:$C$627,$A392,'All States'!$D$4:$D$627,$B392),0)</f>
        <v>184.39500000000001</v>
      </c>
      <c r="T392">
        <f>IFERROR(SUMIFS('All States'!$M$4:$M$627,'All States'!$C$4:$C$627,$A392,'All States'!$D$4:$D$627,$B392),0)</f>
        <v>184.39500000000001</v>
      </c>
      <c r="U392">
        <f>IFERROR(SUMIFS('All States'!$O$4:$O$627,'All States'!$C$4:$C$627,$A392,'All States'!$D$4:$D$627,$B392),0)</f>
        <v>143.55000000000001</v>
      </c>
      <c r="V392">
        <f>IFERROR(SUMIFS('All States'!$P$4:$P$627,'All States'!$C$4:$C$627,$A392,'All States'!$D$4:$D$627,$B392),0)</f>
        <v>34.020000000000003</v>
      </c>
      <c r="W392">
        <f>IFERROR(SUMIFS('All States'!$Q$4:$Q$627,'All States'!$C$4:$C$627,$A392,'All States'!$D$4:$D$627,$B392),0)</f>
        <v>6.8250000000000002</v>
      </c>
      <c r="X392">
        <f>IFERROR(SUMIFS('All States'!$H$4:$H$627,'All States'!$C$4:$C$627,$A392,'All States'!$D$4:$D$627,$B392),0)</f>
        <v>1</v>
      </c>
      <c r="Y392">
        <f>IFERROR(SUMIFS('All States'!$I$4:$I$627,'All States'!$C$4:$C$627,$A392,'All States'!$D$4:$D$627,$B392),0)</f>
        <v>2</v>
      </c>
      <c r="Z392">
        <f>IFERROR(SUMIFS('All States'!$R$4:$R$627,'All States'!$C$4:$C$627,$A392,'All States'!$D$4:$D$627,$B392),0)</f>
        <v>-22.075000000000003</v>
      </c>
      <c r="AA392">
        <f>IFERROR(SUMIFS('All States'!$S$4:$S$627,'All States'!$C$4:$C$627,$A392,'All States'!$D$4:$D$627,$B392),0)</f>
        <v>17.5</v>
      </c>
      <c r="AB392">
        <f>IFERROR(SUMIFS('All States'!$T$4:$T$627,'All States'!$C$4:$C$627,$A392,'All States'!$D$4:$D$627,$B392),0)</f>
        <v>7</v>
      </c>
      <c r="AC392">
        <f>IFERROR(SUMIFS('All States'!$U$4:$U$627,'All States'!$C$4:$C$627,$A392,'All States'!$D$4:$D$627,$B392),0)</f>
        <v>0.52500000000000002</v>
      </c>
      <c r="AD392">
        <f>IFERROR(SUMIFS('All States'!$V$4:$V$627,'All States'!$C$4:$C$627,$A392,'All States'!$D$4:$D$627,$B392),0)</f>
        <v>0</v>
      </c>
      <c r="AE392">
        <f>IFERROR(SUMIFS('All States'!$W$4:$W$627,'All States'!$C$4:$C$627,$A392,'All States'!$D$4:$D$627,$B392),0)</f>
        <v>21</v>
      </c>
      <c r="AF392">
        <f>IFERROR(SUMIFS('All States'!$X$4:$X$627,'All States'!$C$4:$C$627,$A392,'All States'!$D$4:$D$627,$B392),0)</f>
        <v>2.625</v>
      </c>
      <c r="AG392">
        <f>IFERROR(SUMIFS('All States'!$Y$4:$Y$627,'All States'!$C$4:$C$627,$A392,'All States'!$D$4:$D$627,$B392),0)</f>
        <v>0</v>
      </c>
    </row>
    <row r="393" spans="1:33" ht="27.75" customHeight="1" x14ac:dyDescent="0.2">
      <c r="A393" t="s">
        <v>159</v>
      </c>
      <c r="B393" t="s">
        <v>1980</v>
      </c>
      <c r="C393" t="s">
        <v>1044</v>
      </c>
      <c r="D393" s="1" t="s">
        <v>1045</v>
      </c>
      <c r="E393">
        <v>3</v>
      </c>
      <c r="F393">
        <f t="shared" si="4"/>
        <v>6214</v>
      </c>
      <c r="G393">
        <f t="shared" si="5"/>
        <v>39600</v>
      </c>
      <c r="H393">
        <f t="shared" si="6"/>
        <v>13.666666666666666</v>
      </c>
      <c r="I393">
        <f t="shared" si="7"/>
        <v>9</v>
      </c>
      <c r="Q393">
        <f>IFERROR(SUMIFS('All States'!$E$4:$E$627,'All States'!$C$4:$C$627,$A393,'All States'!$D$4:$D$627,$B393),0)</f>
        <v>0</v>
      </c>
      <c r="R393">
        <f>IFERROR(SUMIFS('All States'!$F$4:$F$627,'All States'!$C$4:$C$627,$A393,'All States'!$D$4:$D$627,$B393),0)</f>
        <v>0</v>
      </c>
      <c r="S393">
        <f>IFERROR(SUMIFS('All States'!$N$4:$N$627,'All States'!$C$4:$C$627,$A393,'All States'!$D$4:$D$627,$B393),0)</f>
        <v>259.51499999999999</v>
      </c>
      <c r="T393">
        <f>IFERROR(SUMIFS('All States'!$M$4:$M$627,'All States'!$C$4:$C$627,$A393,'All States'!$D$4:$D$627,$B393),0)</f>
        <v>259.51499999999999</v>
      </c>
      <c r="U393">
        <f>IFERROR(SUMIFS('All States'!$O$4:$O$627,'All States'!$C$4:$C$627,$A393,'All States'!$D$4:$D$627,$B393),0)</f>
        <v>142.65</v>
      </c>
      <c r="V393">
        <f>IFERROR(SUMIFS('All States'!$P$4:$P$627,'All States'!$C$4:$C$627,$A393,'All States'!$D$4:$D$627,$B393),0)</f>
        <v>110.04</v>
      </c>
      <c r="W393">
        <f>IFERROR(SUMIFS('All States'!$Q$4:$Q$627,'All States'!$C$4:$C$627,$A393,'All States'!$D$4:$D$627,$B393),0)</f>
        <v>6.8250000000000002</v>
      </c>
      <c r="X393">
        <f>IFERROR(SUMIFS('All States'!$H$4:$H$627,'All States'!$C$4:$C$627,$A393,'All States'!$D$4:$D$627,$B393),0)</f>
        <v>0</v>
      </c>
      <c r="Y393">
        <f>IFERROR(SUMIFS('All States'!$I$4:$I$627,'All States'!$C$4:$C$627,$A393,'All States'!$D$4:$D$627,$B393),0)</f>
        <v>0</v>
      </c>
      <c r="Z393">
        <f>IFERROR(SUMIFS('All States'!$R$4:$R$627,'All States'!$C$4:$C$627,$A393,'All States'!$D$4:$D$627,$B393),0)</f>
        <v>1.1124507000000001</v>
      </c>
      <c r="AA393">
        <f>IFERROR(SUMIFS('All States'!$S$4:$S$627,'All States'!$C$4:$C$627,$A393,'All States'!$D$4:$D$627,$B393),0)</f>
        <v>35</v>
      </c>
      <c r="AB393">
        <f>IFERROR(SUMIFS('All States'!$T$4:$T$627,'All States'!$C$4:$C$627,$A393,'All States'!$D$4:$D$627,$B393),0)</f>
        <v>14</v>
      </c>
      <c r="AC393">
        <f>IFERROR(SUMIFS('All States'!$U$4:$U$627,'All States'!$C$4:$C$627,$A393,'All States'!$D$4:$D$627,$B393),0)</f>
        <v>1.1124507000000001</v>
      </c>
      <c r="AD393">
        <f>IFERROR(SUMIFS('All States'!$V$4:$V$627,'All States'!$C$4:$C$627,$A393,'All States'!$D$4:$D$627,$B393),0)</f>
        <v>6214</v>
      </c>
      <c r="AE393">
        <f>IFERROR(SUMIFS('All States'!$W$4:$W$627,'All States'!$C$4:$C$627,$A393,'All States'!$D$4:$D$627,$B393),0)</f>
        <v>43</v>
      </c>
      <c r="AF393">
        <f>IFERROR(SUMIFS('All States'!$X$4:$X$627,'All States'!$C$4:$C$627,$A393,'All States'!$D$4:$D$627,$B393),0)</f>
        <v>5.6925999999999997</v>
      </c>
      <c r="AG393">
        <f>IFERROR(SUMIFS('All States'!$Y$4:$Y$627,'All States'!$C$4:$C$627,$A393,'All States'!$D$4:$D$627,$B393),0)</f>
        <v>18964</v>
      </c>
    </row>
    <row r="394" spans="1:33" ht="15" customHeight="1" x14ac:dyDescent="0.2">
      <c r="A394" t="s">
        <v>159</v>
      </c>
      <c r="B394" t="s">
        <v>1981</v>
      </c>
      <c r="C394" t="s">
        <v>1049</v>
      </c>
      <c r="D394" t="s">
        <v>1050</v>
      </c>
      <c r="E394">
        <v>2</v>
      </c>
      <c r="F394">
        <f t="shared" si="4"/>
        <v>1037</v>
      </c>
      <c r="G394">
        <f t="shared" si="5"/>
        <v>2000</v>
      </c>
      <c r="H394">
        <f t="shared" si="6"/>
        <v>5</v>
      </c>
      <c r="I394">
        <f t="shared" si="7"/>
        <v>2</v>
      </c>
      <c r="Q394">
        <f>IFERROR(SUMIFS('All States'!$E$4:$E$627,'All States'!$C$4:$C$627,$A394,'All States'!$D$4:$D$627,$B394),0)</f>
        <v>4</v>
      </c>
      <c r="R394">
        <f>IFERROR(SUMIFS('All States'!$F$4:$F$627,'All States'!$C$4:$C$627,$A394,'All States'!$D$4:$D$627,$B394),0)</f>
        <v>42.5</v>
      </c>
      <c r="S394">
        <f>IFERROR(SUMIFS('All States'!$N$4:$N$627,'All States'!$C$4:$C$627,$A394,'All States'!$D$4:$D$627,$B394),0)</f>
        <v>289.47000000000003</v>
      </c>
      <c r="T394">
        <f>IFERROR(SUMIFS('All States'!$M$4:$M$627,'All States'!$C$4:$C$627,$A394,'All States'!$D$4:$D$627,$B394),0)</f>
        <v>289.47000000000003</v>
      </c>
      <c r="U394">
        <f>IFERROR(SUMIFS('All States'!$O$4:$O$627,'All States'!$C$4:$C$627,$A394,'All States'!$D$4:$D$627,$B394),0)</f>
        <v>165.15</v>
      </c>
      <c r="V394">
        <f>IFERROR(SUMIFS('All States'!$P$4:$P$627,'All States'!$C$4:$C$627,$A394,'All States'!$D$4:$D$627,$B394),0)</f>
        <v>118.02</v>
      </c>
      <c r="W394">
        <f>IFERROR(SUMIFS('All States'!$Q$4:$Q$627,'All States'!$C$4:$C$627,$A394,'All States'!$D$4:$D$627,$B394),0)</f>
        <v>6.3</v>
      </c>
      <c r="X394">
        <f>IFERROR(SUMIFS('All States'!$H$4:$H$627,'All States'!$C$4:$C$627,$A394,'All States'!$D$4:$D$627,$B394),0)</f>
        <v>2</v>
      </c>
      <c r="Y394">
        <f>IFERROR(SUMIFS('All States'!$I$4:$I$627,'All States'!$C$4:$C$627,$A394,'All States'!$D$4:$D$627,$B394),0)</f>
        <v>2</v>
      </c>
      <c r="Z394">
        <f>IFERROR(SUMIFS('All States'!$R$4:$R$627,'All States'!$C$4:$C$627,$A394,'All States'!$D$4:$D$627,$B394),0)</f>
        <v>-42.11457815</v>
      </c>
      <c r="AA394">
        <f>IFERROR(SUMIFS('All States'!$S$4:$S$627,'All States'!$C$4:$C$627,$A394,'All States'!$D$4:$D$627,$B394),0)</f>
        <v>12.5</v>
      </c>
      <c r="AB394">
        <f>IFERROR(SUMIFS('All States'!$T$4:$T$627,'All States'!$C$4:$C$627,$A394,'All States'!$D$4:$D$627,$B394),0)</f>
        <v>5</v>
      </c>
      <c r="AC394">
        <f>IFERROR(SUMIFS('All States'!$U$4:$U$627,'All States'!$C$4:$C$627,$A394,'All States'!$D$4:$D$627,$B394),0)</f>
        <v>0.38542185000000001</v>
      </c>
      <c r="AD394">
        <f>IFERROR(SUMIFS('All States'!$V$4:$V$627,'All States'!$C$4:$C$627,$A394,'All States'!$D$4:$D$627,$B394),0)</f>
        <v>1037</v>
      </c>
      <c r="AE394">
        <f>IFERROR(SUMIFS('All States'!$W$4:$W$627,'All States'!$C$4:$C$627,$A394,'All States'!$D$4:$D$627,$B394),0)</f>
        <v>15</v>
      </c>
      <c r="AF394">
        <f>IFERROR(SUMIFS('All States'!$X$4:$X$627,'All States'!$C$4:$C$627,$A394,'All States'!$D$4:$D$627,$B394),0)</f>
        <v>1.9279999999999999</v>
      </c>
      <c r="AG394">
        <f>IFERROR(SUMIFS('All States'!$Y$4:$Y$627,'All States'!$C$4:$C$627,$A394,'All States'!$D$4:$D$627,$B394),0)</f>
        <v>3165</v>
      </c>
    </row>
    <row r="395" spans="1:33" ht="15" customHeight="1" x14ac:dyDescent="0.2">
      <c r="A395" t="s">
        <v>159</v>
      </c>
      <c r="B395" t="s">
        <v>1982</v>
      </c>
      <c r="C395" t="s">
        <v>1260</v>
      </c>
      <c r="D395" t="s">
        <v>1261</v>
      </c>
      <c r="E395">
        <v>2</v>
      </c>
      <c r="F395">
        <f t="shared" si="4"/>
        <v>7700</v>
      </c>
      <c r="G395">
        <f t="shared" si="5"/>
        <v>50400</v>
      </c>
      <c r="H395">
        <f t="shared" si="6"/>
        <v>15</v>
      </c>
      <c r="I395">
        <f t="shared" si="7"/>
        <v>20</v>
      </c>
      <c r="Q395">
        <f>IFERROR(SUMIFS('All States'!$E$4:$E$627,'All States'!$C$4:$C$627,$A395,'All States'!$D$4:$D$627,$B395),0)</f>
        <v>1</v>
      </c>
      <c r="R395">
        <f>IFERROR(SUMIFS('All States'!$F$4:$F$627,'All States'!$C$4:$C$627,$A395,'All States'!$D$4:$D$627,$B395),0)</f>
        <v>3</v>
      </c>
      <c r="S395">
        <f>IFERROR(SUMIFS('All States'!$N$4:$N$627,'All States'!$C$4:$C$627,$A395,'All States'!$D$4:$D$627,$B395),0)</f>
        <v>543.61500000000001</v>
      </c>
      <c r="T395">
        <f>IFERROR(SUMIFS('All States'!$M$4:$M$627,'All States'!$C$4:$C$627,$A395,'All States'!$D$4:$D$627,$B395),0)</f>
        <v>543.61500000000001</v>
      </c>
      <c r="U395">
        <f>IFERROR(SUMIFS('All States'!$O$4:$O$627,'All States'!$C$4:$C$627,$A395,'All States'!$D$4:$D$627,$B395),0)</f>
        <v>369</v>
      </c>
      <c r="V395">
        <f>IFERROR(SUMIFS('All States'!$P$4:$P$627,'All States'!$C$4:$C$627,$A395,'All States'!$D$4:$D$627,$B395),0)</f>
        <v>168.84</v>
      </c>
      <c r="W395">
        <f>IFERROR(SUMIFS('All States'!$Q$4:$Q$627,'All States'!$C$4:$C$627,$A395,'All States'!$D$4:$D$627,$B395),0)</f>
        <v>5.7750000000000004</v>
      </c>
      <c r="X395">
        <f>IFERROR(SUMIFS('All States'!$H$4:$H$627,'All States'!$C$4:$C$627,$A395,'All States'!$D$4:$D$627,$B395),0)</f>
        <v>0</v>
      </c>
      <c r="Y395">
        <f>IFERROR(SUMIFS('All States'!$I$4:$I$627,'All States'!$C$4:$C$627,$A395,'All States'!$D$4:$D$627,$B395),0)</f>
        <v>1</v>
      </c>
      <c r="Z395">
        <f>IFERROR(SUMIFS('All States'!$R$4:$R$627,'All States'!$C$4:$C$627,$A395,'All States'!$D$4:$D$627,$B395),0)</f>
        <v>-1.797615</v>
      </c>
      <c r="AA395">
        <f>IFERROR(SUMIFS('All States'!$S$4:$S$627,'All States'!$C$4:$C$627,$A395,'All States'!$D$4:$D$627,$B395),0)</f>
        <v>37.5</v>
      </c>
      <c r="AB395">
        <f>IFERROR(SUMIFS('All States'!$T$4:$T$627,'All States'!$C$4:$C$627,$A395,'All States'!$D$4:$D$627,$B395),0)</f>
        <v>15</v>
      </c>
      <c r="AC395">
        <f>IFERROR(SUMIFS('All States'!$U$4:$U$627,'All States'!$C$4:$C$627,$A395,'All States'!$D$4:$D$627,$B395),0)</f>
        <v>1.202385</v>
      </c>
      <c r="AD395">
        <f>IFERROR(SUMIFS('All States'!$V$4:$V$627,'All States'!$C$4:$C$627,$A395,'All States'!$D$4:$D$627,$B395),0)</f>
        <v>7700</v>
      </c>
      <c r="AE395">
        <f>IFERROR(SUMIFS('All States'!$W$4:$W$627,'All States'!$C$4:$C$627,$A395,'All States'!$D$4:$D$627,$B395),0)</f>
        <v>46</v>
      </c>
      <c r="AF395">
        <f>IFERROR(SUMIFS('All States'!$X$4:$X$627,'All States'!$C$4:$C$627,$A395,'All States'!$D$4:$D$627,$B395),0)</f>
        <v>6.1436000000000002</v>
      </c>
      <c r="AG395">
        <f>IFERROR(SUMIFS('All States'!$Y$4:$Y$627,'All States'!$C$4:$C$627,$A395,'All States'!$D$4:$D$627,$B395),0)</f>
        <v>23499</v>
      </c>
    </row>
    <row r="396" spans="1:33" ht="41.25" customHeight="1" x14ac:dyDescent="0.2">
      <c r="A396" t="s">
        <v>159</v>
      </c>
      <c r="B396" t="s">
        <v>1983</v>
      </c>
      <c r="C396" t="s">
        <v>72</v>
      </c>
      <c r="D396" s="1" t="s">
        <v>71</v>
      </c>
      <c r="E396">
        <v>8</v>
      </c>
      <c r="F396">
        <f t="shared" si="4"/>
        <v>13284</v>
      </c>
      <c r="G396">
        <f t="shared" si="5"/>
        <v>633706</v>
      </c>
      <c r="H396">
        <f t="shared" si="6"/>
        <v>16.375</v>
      </c>
      <c r="I396">
        <f t="shared" si="7"/>
        <v>52.625</v>
      </c>
      <c r="Q396">
        <f>IFERROR(SUMIFS('All States'!$E$4:$E$627,'All States'!$C$4:$C$627,$A396,'All States'!$D$4:$D$627,$B396),0)</f>
        <v>1</v>
      </c>
      <c r="R396">
        <f>IFERROR(SUMIFS('All States'!$F$4:$F$627,'All States'!$C$4:$C$627,$A396,'All States'!$D$4:$D$627,$B396),0)</f>
        <v>7</v>
      </c>
      <c r="S396">
        <f>IFERROR(SUMIFS('All States'!$N$4:$N$627,'All States'!$C$4:$C$627,$A396,'All States'!$D$4:$D$627,$B396),0)</f>
        <v>567.85500000000002</v>
      </c>
      <c r="T396">
        <f>IFERROR(SUMIFS('All States'!$M$4:$M$627,'All States'!$C$4:$C$627,$A396,'All States'!$D$4:$D$627,$B396),0)</f>
        <v>567.85500000000002</v>
      </c>
      <c r="U396">
        <f>IFERROR(SUMIFS('All States'!$O$4:$O$627,'All States'!$C$4:$C$627,$A396,'All States'!$D$4:$D$627,$B396),0)</f>
        <v>301.05</v>
      </c>
      <c r="V396">
        <f>IFERROR(SUMIFS('All States'!$P$4:$P$627,'All States'!$C$4:$C$627,$A396,'All States'!$D$4:$D$627,$B396),0)</f>
        <v>213.78</v>
      </c>
      <c r="W396">
        <f>IFERROR(SUMIFS('All States'!$Q$4:$Q$627,'All States'!$C$4:$C$627,$A396,'All States'!$D$4:$D$627,$B396),0)</f>
        <v>53.024999999999999</v>
      </c>
      <c r="X396">
        <f>IFERROR(SUMIFS('All States'!$H$4:$H$627,'All States'!$C$4:$C$627,$A396,'All States'!$D$4:$D$627,$B396),0)</f>
        <v>0</v>
      </c>
      <c r="Y396">
        <f>IFERROR(SUMIFS('All States'!$I$4:$I$627,'All States'!$C$4:$C$627,$A396,'All States'!$D$4:$D$627,$B396),0)</f>
        <v>1</v>
      </c>
      <c r="Z396">
        <f>IFERROR(SUMIFS('All States'!$R$4:$R$627,'All States'!$C$4:$C$627,$A396,'All States'!$D$4:$D$627,$B396),0)</f>
        <v>-5.6664957999999999</v>
      </c>
      <c r="AA396">
        <f>IFERROR(SUMIFS('All States'!$S$4:$S$627,'All States'!$C$4:$C$627,$A396,'All States'!$D$4:$D$627,$B396),0)</f>
        <v>40</v>
      </c>
      <c r="AB396">
        <f>IFERROR(SUMIFS('All States'!$T$4:$T$627,'All States'!$C$4:$C$627,$A396,'All States'!$D$4:$D$627,$B396),0)</f>
        <v>16</v>
      </c>
      <c r="AC396">
        <f>IFERROR(SUMIFS('All States'!$U$4:$U$627,'All States'!$C$4:$C$627,$A396,'All States'!$D$4:$D$627,$B396),0)</f>
        <v>1.3335041999999999</v>
      </c>
      <c r="AD396">
        <f>IFERROR(SUMIFS('All States'!$V$4:$V$627,'All States'!$C$4:$C$627,$A396,'All States'!$D$4:$D$627,$B396),0)</f>
        <v>13284</v>
      </c>
      <c r="AE396">
        <f>IFERROR(SUMIFS('All States'!$W$4:$W$627,'All States'!$C$4:$C$627,$A396,'All States'!$D$4:$D$627,$B396),0)</f>
        <v>49</v>
      </c>
      <c r="AF396">
        <f>IFERROR(SUMIFS('All States'!$X$4:$X$627,'All States'!$C$4:$C$627,$A396,'All States'!$D$4:$D$627,$B396),0)</f>
        <v>6.8040000000000003</v>
      </c>
      <c r="AG396">
        <f>IFERROR(SUMIFS('All States'!$Y$4:$Y$627,'All States'!$C$4:$C$627,$A396,'All States'!$D$4:$D$627,$B396),0)</f>
        <v>40540</v>
      </c>
    </row>
    <row r="397" spans="1:33" ht="15" customHeight="1" x14ac:dyDescent="0.2">
      <c r="A397" t="s">
        <v>159</v>
      </c>
      <c r="B397" t="s">
        <v>1984</v>
      </c>
      <c r="C397" t="s">
        <v>1260</v>
      </c>
      <c r="D397" t="s">
        <v>1261</v>
      </c>
      <c r="E397">
        <v>2</v>
      </c>
      <c r="F397">
        <f t="shared" si="4"/>
        <v>7700</v>
      </c>
      <c r="G397">
        <f t="shared" si="5"/>
        <v>50400</v>
      </c>
      <c r="H397">
        <f t="shared" si="6"/>
        <v>15</v>
      </c>
      <c r="I397">
        <f t="shared" si="7"/>
        <v>20</v>
      </c>
      <c r="Q397">
        <f>IFERROR(SUMIFS('All States'!$E$4:$E$627,'All States'!$C$4:$C$627,$A397,'All States'!$D$4:$D$627,$B397),0)</f>
        <v>0</v>
      </c>
      <c r="R397">
        <f>IFERROR(SUMIFS('All States'!$F$4:$F$627,'All States'!$C$4:$C$627,$A397,'All States'!$D$4:$D$627,$B397),0)</f>
        <v>0</v>
      </c>
      <c r="S397">
        <f>IFERROR(SUMIFS('All States'!$N$4:$N$627,'All States'!$C$4:$C$627,$A397,'All States'!$D$4:$D$627,$B397),0)</f>
        <v>330.97500000000002</v>
      </c>
      <c r="T397">
        <f>IFERROR(SUMIFS('All States'!$M$4:$M$627,'All States'!$C$4:$C$627,$A397,'All States'!$D$4:$D$627,$B397),0)</f>
        <v>330.97500000000002</v>
      </c>
      <c r="U397">
        <f>IFERROR(SUMIFS('All States'!$O$4:$O$627,'All States'!$C$4:$C$627,$A397,'All States'!$D$4:$D$627,$B397),0)</f>
        <v>231.75</v>
      </c>
      <c r="V397">
        <f>IFERROR(SUMIFS('All States'!$P$4:$P$627,'All States'!$C$4:$C$627,$A397,'All States'!$D$4:$D$627,$B397),0)</f>
        <v>73.5</v>
      </c>
      <c r="W397">
        <f>IFERROR(SUMIFS('All States'!$Q$4:$Q$627,'All States'!$C$4:$C$627,$A397,'All States'!$D$4:$D$627,$B397),0)</f>
        <v>25.725000000000001</v>
      </c>
      <c r="X397">
        <f>IFERROR(SUMIFS('All States'!$H$4:$H$627,'All States'!$C$4:$C$627,$A397,'All States'!$D$4:$D$627,$B397),0)</f>
        <v>0</v>
      </c>
      <c r="Y397">
        <f>IFERROR(SUMIFS('All States'!$I$4:$I$627,'All States'!$C$4:$C$627,$A397,'All States'!$D$4:$D$627,$B397),0)</f>
        <v>0</v>
      </c>
      <c r="Z397">
        <f>IFERROR(SUMIFS('All States'!$R$4:$R$627,'All States'!$C$4:$C$627,$A397,'All States'!$D$4:$D$627,$B397),0)</f>
        <v>1.202385</v>
      </c>
      <c r="AA397">
        <f>IFERROR(SUMIFS('All States'!$S$4:$S$627,'All States'!$C$4:$C$627,$A397,'All States'!$D$4:$D$627,$B397),0)</f>
        <v>37.5</v>
      </c>
      <c r="AB397">
        <f>IFERROR(SUMIFS('All States'!$T$4:$T$627,'All States'!$C$4:$C$627,$A397,'All States'!$D$4:$D$627,$B397),0)</f>
        <v>15</v>
      </c>
      <c r="AC397">
        <f>IFERROR(SUMIFS('All States'!$U$4:$U$627,'All States'!$C$4:$C$627,$A397,'All States'!$D$4:$D$627,$B397),0)</f>
        <v>1.202385</v>
      </c>
      <c r="AD397">
        <f>IFERROR(SUMIFS('All States'!$V$4:$V$627,'All States'!$C$4:$C$627,$A397,'All States'!$D$4:$D$627,$B397),0)</f>
        <v>7700</v>
      </c>
      <c r="AE397">
        <f>IFERROR(SUMIFS('All States'!$W$4:$W$627,'All States'!$C$4:$C$627,$A397,'All States'!$D$4:$D$627,$B397),0)</f>
        <v>46</v>
      </c>
      <c r="AF397">
        <f>IFERROR(SUMIFS('All States'!$X$4:$X$627,'All States'!$C$4:$C$627,$A397,'All States'!$D$4:$D$627,$B397),0)</f>
        <v>6.1436000000000002</v>
      </c>
      <c r="AG397">
        <f>IFERROR(SUMIFS('All States'!$Y$4:$Y$627,'All States'!$C$4:$C$627,$A397,'All States'!$D$4:$D$627,$B397),0)</f>
        <v>23499</v>
      </c>
    </row>
    <row r="398" spans="1:33" ht="41.25" customHeight="1" x14ac:dyDescent="0.2">
      <c r="A398" t="s">
        <v>159</v>
      </c>
      <c r="B398" t="s">
        <v>1985</v>
      </c>
      <c r="C398" t="s">
        <v>72</v>
      </c>
      <c r="D398" s="1" t="s">
        <v>71</v>
      </c>
      <c r="E398">
        <v>8</v>
      </c>
      <c r="F398">
        <f t="shared" si="4"/>
        <v>13284</v>
      </c>
      <c r="G398">
        <f t="shared" si="5"/>
        <v>633706</v>
      </c>
      <c r="H398">
        <f t="shared" si="6"/>
        <v>16.375</v>
      </c>
      <c r="I398">
        <f t="shared" si="7"/>
        <v>52.625</v>
      </c>
      <c r="Q398">
        <f>IFERROR(SUMIFS('All States'!$E$4:$E$627,'All States'!$C$4:$C$627,$A398,'All States'!$D$4:$D$627,$B398),0)</f>
        <v>2</v>
      </c>
      <c r="R398">
        <f>IFERROR(SUMIFS('All States'!$F$4:$F$627,'All States'!$C$4:$C$627,$A398,'All States'!$D$4:$D$627,$B398),0)</f>
        <v>15.6</v>
      </c>
      <c r="S398">
        <f>IFERROR(SUMIFS('All States'!$N$4:$N$627,'All States'!$C$4:$C$627,$A398,'All States'!$D$4:$D$627,$B398),0)</f>
        <v>287.565</v>
      </c>
      <c r="T398">
        <f>IFERROR(SUMIFS('All States'!$M$4:$M$627,'All States'!$C$4:$C$627,$A398,'All States'!$D$4:$D$627,$B398),0)</f>
        <v>199.965</v>
      </c>
      <c r="U398">
        <f>IFERROR(SUMIFS('All States'!$O$4:$O$627,'All States'!$C$4:$C$627,$A398,'All States'!$D$4:$D$627,$B398),0)</f>
        <v>144.44999999999999</v>
      </c>
      <c r="V398">
        <f>IFERROR(SUMIFS('All States'!$P$4:$P$627,'All States'!$C$4:$C$627,$A398,'All States'!$D$4:$D$627,$B398),0)</f>
        <v>139.44</v>
      </c>
      <c r="W398">
        <f>IFERROR(SUMIFS('All States'!$Q$4:$Q$627,'All States'!$C$4:$C$627,$A398,'All States'!$D$4:$D$627,$B398),0)</f>
        <v>3.6749999999999998</v>
      </c>
      <c r="X398">
        <f>IFERROR(SUMIFS('All States'!$H$4:$H$627,'All States'!$C$4:$C$627,$A398,'All States'!$D$4:$D$627,$B398),0)</f>
        <v>0</v>
      </c>
      <c r="Y398">
        <f>IFERROR(SUMIFS('All States'!$I$4:$I$627,'All States'!$C$4:$C$627,$A398,'All States'!$D$4:$D$627,$B398),0)</f>
        <v>1</v>
      </c>
      <c r="Z398">
        <f>IFERROR(SUMIFS('All States'!$R$4:$R$627,'All States'!$C$4:$C$627,$A398,'All States'!$D$4:$D$627,$B398),0)</f>
        <v>-14.2664958</v>
      </c>
      <c r="AA398">
        <f>IFERROR(SUMIFS('All States'!$S$4:$S$627,'All States'!$C$4:$C$627,$A398,'All States'!$D$4:$D$627,$B398),0)</f>
        <v>40</v>
      </c>
      <c r="AB398">
        <f>IFERROR(SUMIFS('All States'!$T$4:$T$627,'All States'!$C$4:$C$627,$A398,'All States'!$D$4:$D$627,$B398),0)</f>
        <v>16</v>
      </c>
      <c r="AC398">
        <f>IFERROR(SUMIFS('All States'!$U$4:$U$627,'All States'!$C$4:$C$627,$A398,'All States'!$D$4:$D$627,$B398),0)</f>
        <v>1.3335041999999999</v>
      </c>
      <c r="AD398">
        <f>IFERROR(SUMIFS('All States'!$V$4:$V$627,'All States'!$C$4:$C$627,$A398,'All States'!$D$4:$D$627,$B398),0)</f>
        <v>13284</v>
      </c>
      <c r="AE398">
        <f>IFERROR(SUMIFS('All States'!$W$4:$W$627,'All States'!$C$4:$C$627,$A398,'All States'!$D$4:$D$627,$B398),0)</f>
        <v>49</v>
      </c>
      <c r="AF398">
        <f>IFERROR(SUMIFS('All States'!$X$4:$X$627,'All States'!$C$4:$C$627,$A398,'All States'!$D$4:$D$627,$B398),0)</f>
        <v>6.8040000000000003</v>
      </c>
      <c r="AG398">
        <f>IFERROR(SUMIFS('All States'!$Y$4:$Y$627,'All States'!$C$4:$C$627,$A398,'All States'!$D$4:$D$627,$B398),0)</f>
        <v>40540</v>
      </c>
    </row>
    <row r="399" spans="1:33" ht="15" customHeight="1" x14ac:dyDescent="0.2">
      <c r="A399" t="s">
        <v>159</v>
      </c>
      <c r="B399" t="s">
        <v>1986</v>
      </c>
      <c r="C399" t="s">
        <v>1615</v>
      </c>
      <c r="D399" t="s">
        <v>1616</v>
      </c>
      <c r="E399">
        <v>3</v>
      </c>
      <c r="F399">
        <f t="shared" si="4"/>
        <v>13074</v>
      </c>
      <c r="G399">
        <f t="shared" si="5"/>
        <v>50002</v>
      </c>
      <c r="H399">
        <f t="shared" si="6"/>
        <v>6.333333333333333</v>
      </c>
      <c r="I399">
        <f t="shared" si="7"/>
        <v>34</v>
      </c>
      <c r="Q399">
        <f>IFERROR(SUMIFS('All States'!$E$4:$E$627,'All States'!$C$4:$C$627,$A399,'All States'!$D$4:$D$627,$B399),0)</f>
        <v>1</v>
      </c>
      <c r="R399">
        <f>IFERROR(SUMIFS('All States'!$F$4:$F$627,'All States'!$C$4:$C$627,$A399,'All States'!$D$4:$D$627,$B399),0)</f>
        <v>10</v>
      </c>
      <c r="S399">
        <f>IFERROR(SUMIFS('All States'!$N$4:$N$627,'All States'!$C$4:$C$627,$A399,'All States'!$D$4:$D$627,$B399),0)</f>
        <v>352.54499999999996</v>
      </c>
      <c r="T399">
        <f>IFERROR(SUMIFS('All States'!$M$4:$M$627,'All States'!$C$4:$C$627,$A399,'All States'!$D$4:$D$627,$B399),0)</f>
        <v>352.54499999999996</v>
      </c>
      <c r="U399">
        <f>IFERROR(SUMIFS('All States'!$O$4:$O$627,'All States'!$C$4:$C$627,$A399,'All States'!$D$4:$D$627,$B399),0)</f>
        <v>227.7</v>
      </c>
      <c r="V399">
        <f>IFERROR(SUMIFS('All States'!$P$4:$P$627,'All States'!$C$4:$C$627,$A399,'All States'!$D$4:$D$627,$B399),0)</f>
        <v>124.32</v>
      </c>
      <c r="W399">
        <f>IFERROR(SUMIFS('All States'!$Q$4:$Q$627,'All States'!$C$4:$C$627,$A399,'All States'!$D$4:$D$627,$B399),0)</f>
        <v>0.52500000000000002</v>
      </c>
      <c r="X399">
        <f>IFERROR(SUMIFS('All States'!$H$4:$H$627,'All States'!$C$4:$C$627,$A399,'All States'!$D$4:$D$627,$B399),0)</f>
        <v>0</v>
      </c>
      <c r="Y399">
        <f>IFERROR(SUMIFS('All States'!$I$4:$I$627,'All States'!$C$4:$C$627,$A399,'All States'!$D$4:$D$627,$B399),0)</f>
        <v>1</v>
      </c>
      <c r="Z399">
        <f>IFERROR(SUMIFS('All States'!$R$4:$R$627,'All States'!$C$4:$C$627,$A399,'All States'!$D$4:$D$627,$B399),0)</f>
        <v>-9.4186063000000004</v>
      </c>
      <c r="AA399">
        <f>IFERROR(SUMIFS('All States'!$S$4:$S$627,'All States'!$C$4:$C$627,$A399,'All States'!$D$4:$D$627,$B399),0)</f>
        <v>15</v>
      </c>
      <c r="AB399">
        <f>IFERROR(SUMIFS('All States'!$T$4:$T$627,'All States'!$C$4:$C$627,$A399,'All States'!$D$4:$D$627,$B399),0)</f>
        <v>6</v>
      </c>
      <c r="AC399">
        <f>IFERROR(SUMIFS('All States'!$U$4:$U$627,'All States'!$C$4:$C$627,$A399,'All States'!$D$4:$D$627,$B399),0)</f>
        <v>0.58139370000000001</v>
      </c>
      <c r="AD399">
        <f>IFERROR(SUMIFS('All States'!$V$4:$V$627,'All States'!$C$4:$C$627,$A399,'All States'!$D$4:$D$627,$B399),0)</f>
        <v>13074</v>
      </c>
      <c r="AE399">
        <f>IFERROR(SUMIFS('All States'!$W$4:$W$627,'All States'!$C$4:$C$627,$A399,'All States'!$D$4:$D$627,$B399),0)</f>
        <v>18</v>
      </c>
      <c r="AF399">
        <f>IFERROR(SUMIFS('All States'!$X$4:$X$627,'All States'!$C$4:$C$627,$A399,'All States'!$D$4:$D$627,$B399),0)</f>
        <v>2.9182999999999999</v>
      </c>
      <c r="AG399">
        <f>IFERROR(SUMIFS('All States'!$Y$4:$Y$627,'All States'!$C$4:$C$627,$A399,'All States'!$D$4:$D$627,$B399),0)</f>
        <v>39899</v>
      </c>
    </row>
    <row r="400" spans="1:33" ht="27.75" customHeight="1" x14ac:dyDescent="0.2">
      <c r="A400" t="s">
        <v>159</v>
      </c>
      <c r="B400" t="s">
        <v>1747</v>
      </c>
      <c r="C400" t="s">
        <v>90</v>
      </c>
      <c r="D400" s="1" t="s">
        <v>89</v>
      </c>
      <c r="E400">
        <v>3</v>
      </c>
      <c r="F400">
        <f t="shared" si="4"/>
        <v>5741.333333333333</v>
      </c>
      <c r="G400">
        <f t="shared" si="5"/>
        <v>48333.333333333336</v>
      </c>
      <c r="H400">
        <f t="shared" si="6"/>
        <v>22.666666666666668</v>
      </c>
      <c r="I400">
        <f t="shared" si="7"/>
        <v>46.666666666666664</v>
      </c>
      <c r="Q400">
        <f>IFERROR(SUMIFS('All States'!$E$4:$E$627,'All States'!$C$4:$C$627,$A400,'All States'!$D$4:$D$627,$B400),0)</f>
        <v>5</v>
      </c>
      <c r="R400">
        <f>IFERROR(SUMIFS('All States'!$F$4:$F$627,'All States'!$C$4:$C$627,$A400,'All States'!$D$4:$D$627,$B400),0)</f>
        <v>60</v>
      </c>
      <c r="S400">
        <f>IFERROR(SUMIFS('All States'!$N$4:$N$627,'All States'!$C$4:$C$627,$A400,'All States'!$D$4:$D$627,$B400),0)</f>
        <v>504.79500000000002</v>
      </c>
      <c r="T400">
        <f>IFERROR(SUMIFS('All States'!$M$4:$M$627,'All States'!$C$4:$C$627,$A400,'All States'!$D$4:$D$627,$B400),0)</f>
        <v>347.84500000000003</v>
      </c>
      <c r="U400">
        <f>IFERROR(SUMIFS('All States'!$O$4:$O$627,'All States'!$C$4:$C$627,$A400,'All States'!$D$4:$D$627,$B400),0)</f>
        <v>303.3</v>
      </c>
      <c r="V400">
        <f>IFERROR(SUMIFS('All States'!$P$4:$P$627,'All States'!$C$4:$C$627,$A400,'All States'!$D$4:$D$627,$B400),0)</f>
        <v>187.32</v>
      </c>
      <c r="W400">
        <f>IFERROR(SUMIFS('All States'!$Q$4:$Q$627,'All States'!$C$4:$C$627,$A400,'All States'!$D$4:$D$627,$B400),0)</f>
        <v>14.175000000000001</v>
      </c>
      <c r="X400">
        <f>IFERROR(SUMIFS('All States'!$H$4:$H$627,'All States'!$C$4:$C$627,$A400,'All States'!$D$4:$D$627,$B400),0)</f>
        <v>1</v>
      </c>
      <c r="Y400">
        <f>IFERROR(SUMIFS('All States'!$I$4:$I$627,'All States'!$C$4:$C$627,$A400,'All States'!$D$4:$D$627,$B400),0)</f>
        <v>2</v>
      </c>
      <c r="Z400">
        <f>IFERROR(SUMIFS('All States'!$R$4:$R$627,'All States'!$C$4:$C$627,$A400,'All States'!$D$4:$D$627,$B400),0)</f>
        <v>-55.806624749999997</v>
      </c>
      <c r="AA400">
        <f>IFERROR(SUMIFS('All States'!$S$4:$S$627,'All States'!$C$4:$C$627,$A400,'All States'!$D$4:$D$627,$B400),0)</f>
        <v>117.5</v>
      </c>
      <c r="AB400">
        <f>IFERROR(SUMIFS('All States'!$T$4:$T$627,'All States'!$C$4:$C$627,$A400,'All States'!$D$4:$D$627,$B400),0)</f>
        <v>47</v>
      </c>
      <c r="AC400">
        <f>IFERROR(SUMIFS('All States'!$U$4:$U$627,'All States'!$C$4:$C$627,$A400,'All States'!$D$4:$D$627,$B400),0)</f>
        <v>4.1933752499999999</v>
      </c>
      <c r="AD400">
        <f>IFERROR(SUMIFS('All States'!$V$4:$V$627,'All States'!$C$4:$C$627,$A400,'All States'!$D$4:$D$627,$B400),0)</f>
        <v>66505</v>
      </c>
      <c r="AE400">
        <f>IFERROR(SUMIFS('All States'!$W$4:$W$627,'All States'!$C$4:$C$627,$A400,'All States'!$D$4:$D$627,$B400),0)</f>
        <v>143</v>
      </c>
      <c r="AF400">
        <f>IFERROR(SUMIFS('All States'!$X$4:$X$627,'All States'!$C$4:$C$627,$A400,'All States'!$D$4:$D$627,$B400),0)</f>
        <v>21.2745</v>
      </c>
      <c r="AG400">
        <f>IFERROR(SUMIFS('All States'!$Y$4:$Y$627,'All States'!$C$4:$C$627,$A400,'All States'!$D$4:$D$627,$B400),0)</f>
        <v>202957</v>
      </c>
    </row>
    <row r="401" spans="1:33" ht="15" customHeight="1" x14ac:dyDescent="0.2">
      <c r="A401" t="s">
        <v>159</v>
      </c>
      <c r="B401" t="s">
        <v>1747</v>
      </c>
      <c r="C401" t="s">
        <v>1746</v>
      </c>
      <c r="D401" t="s">
        <v>1747</v>
      </c>
      <c r="E401">
        <v>1</v>
      </c>
      <c r="F401">
        <f t="shared" si="4"/>
        <v>60764</v>
      </c>
      <c r="G401">
        <f t="shared" si="5"/>
        <v>27500</v>
      </c>
      <c r="H401">
        <f t="shared" si="6"/>
        <v>24</v>
      </c>
      <c r="I401">
        <f t="shared" si="7"/>
        <v>0</v>
      </c>
      <c r="Q401">
        <f>IFERROR(SUMIFS('All States'!$E$4:$E$627,'All States'!$C$4:$C$627,$A401,'All States'!$D$4:$D$627,$B401),0)</f>
        <v>5</v>
      </c>
      <c r="R401">
        <f>IFERROR(SUMIFS('All States'!$F$4:$F$627,'All States'!$C$4:$C$627,$A401,'All States'!$D$4:$D$627,$B401),0)</f>
        <v>60</v>
      </c>
      <c r="S401">
        <f>IFERROR(SUMIFS('All States'!$N$4:$N$627,'All States'!$C$4:$C$627,$A401,'All States'!$D$4:$D$627,$B401),0)</f>
        <v>504.79500000000002</v>
      </c>
      <c r="T401">
        <f>IFERROR(SUMIFS('All States'!$M$4:$M$627,'All States'!$C$4:$C$627,$A401,'All States'!$D$4:$D$627,$B401),0)</f>
        <v>347.84500000000003</v>
      </c>
      <c r="U401">
        <f>IFERROR(SUMIFS('All States'!$O$4:$O$627,'All States'!$C$4:$C$627,$A401,'All States'!$D$4:$D$627,$B401),0)</f>
        <v>303.3</v>
      </c>
      <c r="V401">
        <f>IFERROR(SUMIFS('All States'!$P$4:$P$627,'All States'!$C$4:$C$627,$A401,'All States'!$D$4:$D$627,$B401),0)</f>
        <v>187.32</v>
      </c>
      <c r="W401">
        <f>IFERROR(SUMIFS('All States'!$Q$4:$Q$627,'All States'!$C$4:$C$627,$A401,'All States'!$D$4:$D$627,$B401),0)</f>
        <v>14.175000000000001</v>
      </c>
      <c r="X401">
        <f>IFERROR(SUMIFS('All States'!$H$4:$H$627,'All States'!$C$4:$C$627,$A401,'All States'!$D$4:$D$627,$B401),0)</f>
        <v>1</v>
      </c>
      <c r="Y401">
        <f>IFERROR(SUMIFS('All States'!$I$4:$I$627,'All States'!$C$4:$C$627,$A401,'All States'!$D$4:$D$627,$B401),0)</f>
        <v>2</v>
      </c>
      <c r="Z401">
        <f>IFERROR(SUMIFS('All States'!$R$4:$R$627,'All States'!$C$4:$C$627,$A401,'All States'!$D$4:$D$627,$B401),0)</f>
        <v>-55.806624749999997</v>
      </c>
      <c r="AA401">
        <f>IFERROR(SUMIFS('All States'!$S$4:$S$627,'All States'!$C$4:$C$627,$A401,'All States'!$D$4:$D$627,$B401),0)</f>
        <v>117.5</v>
      </c>
      <c r="AB401">
        <f>IFERROR(SUMIFS('All States'!$T$4:$T$627,'All States'!$C$4:$C$627,$A401,'All States'!$D$4:$D$627,$B401),0)</f>
        <v>47</v>
      </c>
      <c r="AC401">
        <f>IFERROR(SUMIFS('All States'!$U$4:$U$627,'All States'!$C$4:$C$627,$A401,'All States'!$D$4:$D$627,$B401),0)</f>
        <v>4.1933752499999999</v>
      </c>
      <c r="AD401">
        <f>IFERROR(SUMIFS('All States'!$V$4:$V$627,'All States'!$C$4:$C$627,$A401,'All States'!$D$4:$D$627,$B401),0)</f>
        <v>66505</v>
      </c>
      <c r="AE401">
        <f>IFERROR(SUMIFS('All States'!$W$4:$W$627,'All States'!$C$4:$C$627,$A401,'All States'!$D$4:$D$627,$B401),0)</f>
        <v>143</v>
      </c>
      <c r="AF401">
        <f>IFERROR(SUMIFS('All States'!$X$4:$X$627,'All States'!$C$4:$C$627,$A401,'All States'!$D$4:$D$627,$B401),0)</f>
        <v>21.2745</v>
      </c>
      <c r="AG401">
        <f>IFERROR(SUMIFS('All States'!$Y$4:$Y$627,'All States'!$C$4:$C$627,$A401,'All States'!$D$4:$D$627,$B401),0)</f>
        <v>202957</v>
      </c>
    </row>
    <row r="402" spans="1:33" ht="15" customHeight="1" x14ac:dyDescent="0.2">
      <c r="A402" t="s">
        <v>159</v>
      </c>
      <c r="B402" t="s">
        <v>1987</v>
      </c>
      <c r="C402" t="s">
        <v>1269</v>
      </c>
      <c r="D402" t="s">
        <v>1270</v>
      </c>
      <c r="E402">
        <v>1</v>
      </c>
      <c r="F402">
        <f t="shared" si="4"/>
        <v>9995</v>
      </c>
      <c r="G402">
        <f t="shared" si="5"/>
        <v>35100</v>
      </c>
      <c r="H402">
        <f t="shared" si="6"/>
        <v>18</v>
      </c>
      <c r="I402">
        <f t="shared" si="7"/>
        <v>18</v>
      </c>
      <c r="Q402">
        <f>IFERROR(SUMIFS('All States'!$E$4:$E$627,'All States'!$C$4:$C$627,$A402,'All States'!$D$4:$D$627,$B402),0)</f>
        <v>2</v>
      </c>
      <c r="R402">
        <f>IFERROR(SUMIFS('All States'!$F$4:$F$627,'All States'!$C$4:$C$627,$A402,'All States'!$D$4:$D$627,$B402),0)</f>
        <v>17.5</v>
      </c>
      <c r="S402">
        <f>IFERROR(SUMIFS('All States'!$N$4:$N$627,'All States'!$C$4:$C$627,$A402,'All States'!$D$4:$D$627,$B402),0)</f>
        <v>359.66999999999996</v>
      </c>
      <c r="T402">
        <f>IFERROR(SUMIFS('All States'!$M$4:$M$627,'All States'!$C$4:$C$627,$A402,'All States'!$D$4:$D$627,$B402),0)</f>
        <v>359.66999999999996</v>
      </c>
      <c r="U402">
        <f>IFERROR(SUMIFS('All States'!$O$4:$O$627,'All States'!$C$4:$C$627,$A402,'All States'!$D$4:$D$627,$B402),0)</f>
        <v>200.7</v>
      </c>
      <c r="V402">
        <f>IFERROR(SUMIFS('All States'!$P$4:$P$627,'All States'!$C$4:$C$627,$A402,'All States'!$D$4:$D$627,$B402),0)</f>
        <v>155.82</v>
      </c>
      <c r="W402">
        <f>IFERROR(SUMIFS('All States'!$Q$4:$Q$627,'All States'!$C$4:$C$627,$A402,'All States'!$D$4:$D$627,$B402),0)</f>
        <v>3.15</v>
      </c>
      <c r="X402">
        <f>IFERROR(SUMIFS('All States'!$H$4:$H$627,'All States'!$C$4:$C$627,$A402,'All States'!$D$4:$D$627,$B402),0)</f>
        <v>0</v>
      </c>
      <c r="Y402">
        <f>IFERROR(SUMIFS('All States'!$I$4:$I$627,'All States'!$C$4:$C$627,$A402,'All States'!$D$4:$D$627,$B402),0)</f>
        <v>2</v>
      </c>
      <c r="Z402">
        <f>IFERROR(SUMIFS('All States'!$R$4:$R$627,'All States'!$C$4:$C$627,$A402,'All States'!$D$4:$D$627,$B402),0)</f>
        <v>-16.049550249999999</v>
      </c>
      <c r="AA402">
        <f>IFERROR(SUMIFS('All States'!$S$4:$S$627,'All States'!$C$4:$C$627,$A402,'All States'!$D$4:$D$627,$B402),0)</f>
        <v>45</v>
      </c>
      <c r="AB402">
        <f>IFERROR(SUMIFS('All States'!$T$4:$T$627,'All States'!$C$4:$C$627,$A402,'All States'!$D$4:$D$627,$B402),0)</f>
        <v>18</v>
      </c>
      <c r="AC402">
        <f>IFERROR(SUMIFS('All States'!$U$4:$U$627,'All States'!$C$4:$C$627,$A402,'All States'!$D$4:$D$627,$B402),0)</f>
        <v>1.4504497499999998</v>
      </c>
      <c r="AD402">
        <f>IFERROR(SUMIFS('All States'!$V$4:$V$627,'All States'!$C$4:$C$627,$A402,'All States'!$D$4:$D$627,$B402),0)</f>
        <v>9995</v>
      </c>
      <c r="AE402">
        <f>IFERROR(SUMIFS('All States'!$W$4:$W$627,'All States'!$C$4:$C$627,$A402,'All States'!$D$4:$D$627,$B402),0)</f>
        <v>55</v>
      </c>
      <c r="AF402">
        <f>IFERROR(SUMIFS('All States'!$X$4:$X$627,'All States'!$C$4:$C$627,$A402,'All States'!$D$4:$D$627,$B402),0)</f>
        <v>7.3859000000000004</v>
      </c>
      <c r="AG402">
        <f>IFERROR(SUMIFS('All States'!$Y$4:$Y$627,'All States'!$C$4:$C$627,$A402,'All States'!$D$4:$D$627,$B402),0)</f>
        <v>30502</v>
      </c>
    </row>
    <row r="403" spans="1:33" ht="27.75" customHeight="1" x14ac:dyDescent="0.2">
      <c r="A403" t="s">
        <v>159</v>
      </c>
      <c r="B403" t="s">
        <v>1988</v>
      </c>
      <c r="C403" t="s">
        <v>1034</v>
      </c>
      <c r="D403" s="1" t="s">
        <v>1035</v>
      </c>
      <c r="E403">
        <v>3</v>
      </c>
      <c r="F403">
        <f t="shared" si="4"/>
        <v>2940</v>
      </c>
      <c r="G403">
        <f t="shared" si="5"/>
        <v>19552.666666666668</v>
      </c>
      <c r="H403">
        <f t="shared" si="6"/>
        <v>7</v>
      </c>
      <c r="I403">
        <f t="shared" si="7"/>
        <v>8</v>
      </c>
      <c r="Q403">
        <f>IFERROR(SUMIFS('All States'!$E$4:$E$627,'All States'!$C$4:$C$627,$A403,'All States'!$D$4:$D$627,$B403),0)</f>
        <v>0</v>
      </c>
      <c r="R403">
        <f>IFERROR(SUMIFS('All States'!$F$4:$F$627,'All States'!$C$4:$C$627,$A403,'All States'!$D$4:$D$627,$B403),0)</f>
        <v>0</v>
      </c>
      <c r="S403">
        <f>IFERROR(SUMIFS('All States'!$N$4:$N$627,'All States'!$C$4:$C$627,$A403,'All States'!$D$4:$D$627,$B403),0)</f>
        <v>155.02500000000001</v>
      </c>
      <c r="T403">
        <f>IFERROR(SUMIFS('All States'!$M$4:$M$627,'All States'!$C$4:$C$627,$A403,'All States'!$D$4:$D$627,$B403),0)</f>
        <v>71.075000000000003</v>
      </c>
      <c r="U403">
        <f>IFERROR(SUMIFS('All States'!$O$4:$O$627,'All States'!$C$4:$C$627,$A403,'All States'!$D$4:$D$627,$B403),0)</f>
        <v>74.7</v>
      </c>
      <c r="V403">
        <f>IFERROR(SUMIFS('All States'!$P$4:$P$627,'All States'!$C$4:$C$627,$A403,'All States'!$D$4:$D$627,$B403),0)</f>
        <v>79.8</v>
      </c>
      <c r="W403">
        <f>IFERROR(SUMIFS('All States'!$Q$4:$Q$627,'All States'!$C$4:$C$627,$A403,'All States'!$D$4:$D$627,$B403),0)</f>
        <v>0.52500000000000002</v>
      </c>
      <c r="X403">
        <f>IFERROR(SUMIFS('All States'!$H$4:$H$627,'All States'!$C$4:$C$627,$A403,'All States'!$D$4:$D$627,$B403),0)</f>
        <v>0</v>
      </c>
      <c r="Y403">
        <f>IFERROR(SUMIFS('All States'!$I$4:$I$627,'All States'!$C$4:$C$627,$A403,'All States'!$D$4:$D$627,$B403),0)</f>
        <v>0</v>
      </c>
      <c r="Z403">
        <f>IFERROR(SUMIFS('All States'!$R$4:$R$627,'All States'!$C$4:$C$627,$A403,'All States'!$D$4:$D$627,$B403),0)</f>
        <v>0.55454700000000001</v>
      </c>
      <c r="AA403">
        <f>IFERROR(SUMIFS('All States'!$S$4:$S$627,'All States'!$C$4:$C$627,$A403,'All States'!$D$4:$D$627,$B403),0)</f>
        <v>17.5</v>
      </c>
      <c r="AB403">
        <f>IFERROR(SUMIFS('All States'!$T$4:$T$627,'All States'!$C$4:$C$627,$A403,'All States'!$D$4:$D$627,$B403),0)</f>
        <v>7</v>
      </c>
      <c r="AC403">
        <f>IFERROR(SUMIFS('All States'!$U$4:$U$627,'All States'!$C$4:$C$627,$A403,'All States'!$D$4:$D$627,$B403),0)</f>
        <v>0.55454700000000001</v>
      </c>
      <c r="AD403">
        <f>IFERROR(SUMIFS('All States'!$V$4:$V$627,'All States'!$C$4:$C$627,$A403,'All States'!$D$4:$D$627,$B403),0)</f>
        <v>2940</v>
      </c>
      <c r="AE403">
        <f>IFERROR(SUMIFS('All States'!$W$4:$W$627,'All States'!$C$4:$C$627,$A403,'All States'!$D$4:$D$627,$B403),0)</f>
        <v>21</v>
      </c>
      <c r="AF403">
        <f>IFERROR(SUMIFS('All States'!$X$4:$X$627,'All States'!$C$4:$C$627,$A403,'All States'!$D$4:$D$627,$B403),0)</f>
        <v>2.7753000000000001</v>
      </c>
      <c r="AG403">
        <f>IFERROR(SUMIFS('All States'!$Y$4:$Y$627,'All States'!$C$4:$C$627,$A403,'All States'!$D$4:$D$627,$B403),0)</f>
        <v>8972</v>
      </c>
    </row>
    <row r="404" spans="1:33" ht="15" customHeight="1" x14ac:dyDescent="0.2">
      <c r="A404" t="s">
        <v>159</v>
      </c>
      <c r="B404" t="s">
        <v>1989</v>
      </c>
      <c r="C404" t="s">
        <v>1304</v>
      </c>
      <c r="D404" t="s">
        <v>1305</v>
      </c>
      <c r="E404">
        <v>1</v>
      </c>
      <c r="F404">
        <f t="shared" si="4"/>
        <v>18838</v>
      </c>
      <c r="G404">
        <f t="shared" si="5"/>
        <v>300000</v>
      </c>
      <c r="H404">
        <f t="shared" si="6"/>
        <v>41</v>
      </c>
      <c r="I404">
        <f t="shared" si="7"/>
        <v>91</v>
      </c>
      <c r="Q404">
        <f>IFERROR(SUMIFS('All States'!$E$4:$E$627,'All States'!$C$4:$C$627,$A404,'All States'!$D$4:$D$627,$B404),0)</f>
        <v>5</v>
      </c>
      <c r="R404">
        <f>IFERROR(SUMIFS('All States'!$F$4:$F$627,'All States'!$C$4:$C$627,$A404,'All States'!$D$4:$D$627,$B404),0)</f>
        <v>44</v>
      </c>
      <c r="S404">
        <f>IFERROR(SUMIFS('All States'!$N$4:$N$627,'All States'!$C$4:$C$627,$A404,'All States'!$D$4:$D$627,$B404),0)</f>
        <v>240.42000000000002</v>
      </c>
      <c r="T404">
        <f>IFERROR(SUMIFS('All States'!$M$4:$M$627,'All States'!$C$4:$C$627,$A404,'All States'!$D$4:$D$627,$B404),0)</f>
        <v>240.42000000000002</v>
      </c>
      <c r="U404">
        <f>IFERROR(SUMIFS('All States'!$O$4:$O$627,'All States'!$C$4:$C$627,$A404,'All States'!$D$4:$D$627,$B404),0)</f>
        <v>207.45</v>
      </c>
      <c r="V404">
        <f>IFERROR(SUMIFS('All States'!$P$4:$P$627,'All States'!$C$4:$C$627,$A404,'All States'!$D$4:$D$627,$B404),0)</f>
        <v>31.92</v>
      </c>
      <c r="W404">
        <f>IFERROR(SUMIFS('All States'!$Q$4:$Q$627,'All States'!$C$4:$C$627,$A404,'All States'!$D$4:$D$627,$B404),0)</f>
        <v>1.05</v>
      </c>
      <c r="X404">
        <f>IFERROR(SUMIFS('All States'!$H$4:$H$627,'All States'!$C$4:$C$627,$A404,'All States'!$D$4:$D$627,$B404),0)</f>
        <v>1</v>
      </c>
      <c r="Y404">
        <f>IFERROR(SUMIFS('All States'!$I$4:$I$627,'All States'!$C$4:$C$627,$A404,'All States'!$D$4:$D$627,$B404),0)</f>
        <v>4</v>
      </c>
      <c r="Z404">
        <f>IFERROR(SUMIFS('All States'!$R$4:$R$627,'All States'!$C$4:$C$627,$A404,'All States'!$D$4:$D$627,$B404),0)</f>
        <v>-40.735678100000001</v>
      </c>
      <c r="AA404">
        <f>IFERROR(SUMIFS('All States'!$S$4:$S$627,'All States'!$C$4:$C$627,$A404,'All States'!$D$4:$D$627,$B404),0)</f>
        <v>102.5</v>
      </c>
      <c r="AB404">
        <f>IFERROR(SUMIFS('All States'!$T$4:$T$627,'All States'!$C$4:$C$627,$A404,'All States'!$D$4:$D$627,$B404),0)</f>
        <v>41</v>
      </c>
      <c r="AC404">
        <f>IFERROR(SUMIFS('All States'!$U$4:$U$627,'All States'!$C$4:$C$627,$A404,'All States'!$D$4:$D$627,$B404),0)</f>
        <v>3.2643218999999997</v>
      </c>
      <c r="AD404">
        <f>IFERROR(SUMIFS('All States'!$V$4:$V$627,'All States'!$C$4:$C$627,$A404,'All States'!$D$4:$D$627,$B404),0)</f>
        <v>18838</v>
      </c>
      <c r="AE404">
        <f>IFERROR(SUMIFS('All States'!$W$4:$W$627,'All States'!$C$4:$C$627,$A404,'All States'!$D$4:$D$627,$B404),0)</f>
        <v>125</v>
      </c>
      <c r="AF404">
        <f>IFERROR(SUMIFS('All States'!$X$4:$X$627,'All States'!$C$4:$C$627,$A404,'All States'!$D$4:$D$627,$B404),0)</f>
        <v>16.587900000000001</v>
      </c>
      <c r="AG404">
        <f>IFERROR(SUMIFS('All States'!$Y$4:$Y$627,'All States'!$C$4:$C$627,$A404,'All States'!$D$4:$D$627,$B404),0)</f>
        <v>57489</v>
      </c>
    </row>
    <row r="405" spans="1:33" ht="15" customHeight="1" x14ac:dyDescent="0.2">
      <c r="A405" t="s">
        <v>159</v>
      </c>
      <c r="B405" t="s">
        <v>1990</v>
      </c>
      <c r="C405" t="s">
        <v>1301</v>
      </c>
      <c r="D405" t="s">
        <v>1302</v>
      </c>
      <c r="E405">
        <v>2</v>
      </c>
      <c r="F405">
        <f t="shared" si="4"/>
        <v>10392</v>
      </c>
      <c r="G405">
        <f t="shared" si="5"/>
        <v>62500</v>
      </c>
      <c r="H405">
        <f t="shared" si="6"/>
        <v>23</v>
      </c>
      <c r="I405">
        <f t="shared" si="7"/>
        <v>37.5</v>
      </c>
      <c r="Q405">
        <f>IFERROR(SUMIFS('All States'!$E$4:$E$627,'All States'!$C$4:$C$627,$A405,'All States'!$D$4:$D$627,$B405),0)</f>
        <v>4</v>
      </c>
      <c r="R405">
        <f>IFERROR(SUMIFS('All States'!$F$4:$F$627,'All States'!$C$4:$C$627,$A405,'All States'!$D$4:$D$627,$B405),0)</f>
        <v>26.65</v>
      </c>
      <c r="S405">
        <f>IFERROR(SUMIFS('All States'!$N$4:$N$627,'All States'!$C$4:$C$627,$A405,'All States'!$D$4:$D$627,$B405),0)</f>
        <v>577.69500000000005</v>
      </c>
      <c r="T405">
        <f>IFERROR(SUMIFS('All States'!$M$4:$M$627,'All States'!$C$4:$C$627,$A405,'All States'!$D$4:$D$627,$B405),0)</f>
        <v>541.19500000000005</v>
      </c>
      <c r="U405">
        <f>IFERROR(SUMIFS('All States'!$O$4:$O$627,'All States'!$C$4:$C$627,$A405,'All States'!$D$4:$D$627,$B405),0)</f>
        <v>347.85</v>
      </c>
      <c r="V405">
        <f>IFERROR(SUMIFS('All States'!$P$4:$P$627,'All States'!$C$4:$C$627,$A405,'All States'!$D$4:$D$627,$B405),0)</f>
        <v>185.22</v>
      </c>
      <c r="W405">
        <f>IFERROR(SUMIFS('All States'!$Q$4:$Q$627,'All States'!$C$4:$C$627,$A405,'All States'!$D$4:$D$627,$B405),0)</f>
        <v>44.625</v>
      </c>
      <c r="X405">
        <f>IFERROR(SUMIFS('All States'!$H$4:$H$627,'All States'!$C$4:$C$627,$A405,'All States'!$D$4:$D$627,$B405),0)</f>
        <v>1</v>
      </c>
      <c r="Y405">
        <f>IFERROR(SUMIFS('All States'!$I$4:$I$627,'All States'!$C$4:$C$627,$A405,'All States'!$D$4:$D$627,$B405),0)</f>
        <v>2</v>
      </c>
      <c r="Z405">
        <f>IFERROR(SUMIFS('All States'!$R$4:$R$627,'All States'!$C$4:$C$627,$A405,'All States'!$D$4:$D$627,$B405),0)</f>
        <v>-24.820560399999998</v>
      </c>
      <c r="AA405">
        <f>IFERROR(SUMIFS('All States'!$S$4:$S$627,'All States'!$C$4:$C$627,$A405,'All States'!$D$4:$D$627,$B405),0)</f>
        <v>57.5</v>
      </c>
      <c r="AB405">
        <f>IFERROR(SUMIFS('All States'!$T$4:$T$627,'All States'!$C$4:$C$627,$A405,'All States'!$D$4:$D$627,$B405),0)</f>
        <v>23</v>
      </c>
      <c r="AC405">
        <f>IFERROR(SUMIFS('All States'!$U$4:$U$627,'All States'!$C$4:$C$627,$A405,'All States'!$D$4:$D$627,$B405),0)</f>
        <v>1.8294395999999999</v>
      </c>
      <c r="AD405">
        <f>IFERROR(SUMIFS('All States'!$V$4:$V$627,'All States'!$C$4:$C$627,$A405,'All States'!$D$4:$D$627,$B405),0)</f>
        <v>10392</v>
      </c>
      <c r="AE405">
        <f>IFERROR(SUMIFS('All States'!$W$4:$W$627,'All States'!$C$4:$C$627,$A405,'All States'!$D$4:$D$627,$B405),0)</f>
        <v>70</v>
      </c>
      <c r="AF405">
        <f>IFERROR(SUMIFS('All States'!$X$4:$X$627,'All States'!$C$4:$C$627,$A405,'All States'!$D$4:$D$627,$B405),0)</f>
        <v>9.2812000000000001</v>
      </c>
      <c r="AG405">
        <f>IFERROR(SUMIFS('All States'!$Y$4:$Y$627,'All States'!$C$4:$C$627,$A405,'All States'!$D$4:$D$627,$B405),0)</f>
        <v>31714</v>
      </c>
    </row>
    <row r="406" spans="1:33" ht="15" customHeight="1" x14ac:dyDescent="0.2">
      <c r="A406" t="s">
        <v>159</v>
      </c>
      <c r="B406" t="s">
        <v>1991</v>
      </c>
      <c r="C406" t="s">
        <v>569</v>
      </c>
      <c r="D406" t="s">
        <v>570</v>
      </c>
      <c r="E406">
        <v>1</v>
      </c>
      <c r="F406">
        <f t="shared" si="4"/>
        <v>16382</v>
      </c>
      <c r="G406">
        <f t="shared" si="5"/>
        <v>16026</v>
      </c>
      <c r="H406">
        <f t="shared" si="6"/>
        <v>22</v>
      </c>
      <c r="I406">
        <f t="shared" si="7"/>
        <v>0</v>
      </c>
      <c r="Q406">
        <f>IFERROR(SUMIFS('All States'!$E$4:$E$627,'All States'!$C$4:$C$627,$A406,'All States'!$D$4:$D$627,$B406),0)</f>
        <v>21</v>
      </c>
      <c r="R406">
        <f>IFERROR(SUMIFS('All States'!$F$4:$F$627,'All States'!$C$4:$C$627,$A406,'All States'!$D$4:$D$627,$B406),0)</f>
        <v>104.40000000000002</v>
      </c>
      <c r="S406">
        <f>IFERROR(SUMIFS('All States'!$N$4:$N$627,'All States'!$C$4:$C$627,$A406,'All States'!$D$4:$D$627,$B406),0)</f>
        <v>547.17000000000007</v>
      </c>
      <c r="T406">
        <f>IFERROR(SUMIFS('All States'!$M$4:$M$627,'All States'!$C$4:$C$627,$A406,'All States'!$D$4:$D$627,$B406),0)</f>
        <v>521.62000000000012</v>
      </c>
      <c r="U406">
        <f>IFERROR(SUMIFS('All States'!$O$4:$O$627,'All States'!$C$4:$C$627,$A406,'All States'!$D$4:$D$627,$B406),0)</f>
        <v>316.8</v>
      </c>
      <c r="V406">
        <f>IFERROR(SUMIFS('All States'!$P$4:$P$627,'All States'!$C$4:$C$627,$A406,'All States'!$D$4:$D$627,$B406),0)</f>
        <v>162.12</v>
      </c>
      <c r="W406">
        <f>IFERROR(SUMIFS('All States'!$Q$4:$Q$627,'All States'!$C$4:$C$627,$A406,'All States'!$D$4:$D$627,$B406),0)</f>
        <v>68.25</v>
      </c>
      <c r="X406">
        <f>IFERROR(SUMIFS('All States'!$H$4:$H$627,'All States'!$C$4:$C$627,$A406,'All States'!$D$4:$D$627,$B406),0)</f>
        <v>2</v>
      </c>
      <c r="Y406">
        <f>IFERROR(SUMIFS('All States'!$I$4:$I$627,'All States'!$C$4:$C$627,$A406,'All States'!$D$4:$D$627,$B406),0)</f>
        <v>18</v>
      </c>
      <c r="Z406">
        <f>IFERROR(SUMIFS('All States'!$R$4:$R$627,'All States'!$C$4:$C$627,$A406,'All States'!$D$4:$D$627,$B406),0)</f>
        <v>-101.73534645000002</v>
      </c>
      <c r="AA406">
        <f>IFERROR(SUMIFS('All States'!$S$4:$S$627,'All States'!$C$4:$C$627,$A406,'All States'!$D$4:$D$627,$B406),0)</f>
        <v>82.5</v>
      </c>
      <c r="AB406">
        <f>IFERROR(SUMIFS('All States'!$T$4:$T$627,'All States'!$C$4:$C$627,$A406,'All States'!$D$4:$D$627,$B406),0)</f>
        <v>33</v>
      </c>
      <c r="AC406">
        <f>IFERROR(SUMIFS('All States'!$U$4:$U$627,'All States'!$C$4:$C$627,$A406,'All States'!$D$4:$D$627,$B406),0)</f>
        <v>2.6646535500000001</v>
      </c>
      <c r="AD406">
        <f>IFERROR(SUMIFS('All States'!$V$4:$V$627,'All States'!$C$4:$C$627,$A406,'All States'!$D$4:$D$627,$B406),0)</f>
        <v>18871</v>
      </c>
      <c r="AE406">
        <f>IFERROR(SUMIFS('All States'!$W$4:$W$627,'All States'!$C$4:$C$627,$A406,'All States'!$D$4:$D$627,$B406),0)</f>
        <v>101</v>
      </c>
      <c r="AF406">
        <f>IFERROR(SUMIFS('All States'!$X$4:$X$627,'All States'!$C$4:$C$627,$A406,'All States'!$D$4:$D$627,$B406),0)</f>
        <v>13.589600000000001</v>
      </c>
      <c r="AG406">
        <f>IFERROR(SUMIFS('All States'!$Y$4:$Y$627,'All States'!$C$4:$C$627,$A406,'All States'!$D$4:$D$627,$B406),0)</f>
        <v>57590</v>
      </c>
    </row>
    <row r="407" spans="1:33" ht="27.75" customHeight="1" x14ac:dyDescent="0.2">
      <c r="A407" t="s">
        <v>159</v>
      </c>
      <c r="B407" t="s">
        <v>1991</v>
      </c>
      <c r="C407" t="s">
        <v>1028</v>
      </c>
      <c r="D407" s="1" t="s">
        <v>1029</v>
      </c>
      <c r="E407">
        <v>3</v>
      </c>
      <c r="F407">
        <f t="shared" si="4"/>
        <v>2489.3333333333335</v>
      </c>
      <c r="G407">
        <f t="shared" si="5"/>
        <v>47801.333333333336</v>
      </c>
      <c r="H407">
        <f t="shared" si="6"/>
        <v>10.666666666666666</v>
      </c>
      <c r="I407">
        <f t="shared" si="7"/>
        <v>15.333333333333334</v>
      </c>
      <c r="Q407">
        <f>IFERROR(SUMIFS('All States'!$E$4:$E$627,'All States'!$C$4:$C$627,$A407,'All States'!$D$4:$D$627,$B407),0)</f>
        <v>21</v>
      </c>
      <c r="R407">
        <f>IFERROR(SUMIFS('All States'!$F$4:$F$627,'All States'!$C$4:$C$627,$A407,'All States'!$D$4:$D$627,$B407),0)</f>
        <v>104.40000000000002</v>
      </c>
      <c r="S407">
        <f>IFERROR(SUMIFS('All States'!$N$4:$N$627,'All States'!$C$4:$C$627,$A407,'All States'!$D$4:$D$627,$B407),0)</f>
        <v>547.17000000000007</v>
      </c>
      <c r="T407">
        <f>IFERROR(SUMIFS('All States'!$M$4:$M$627,'All States'!$C$4:$C$627,$A407,'All States'!$D$4:$D$627,$B407),0)</f>
        <v>521.62000000000012</v>
      </c>
      <c r="U407">
        <f>IFERROR(SUMIFS('All States'!$O$4:$O$627,'All States'!$C$4:$C$627,$A407,'All States'!$D$4:$D$627,$B407),0)</f>
        <v>316.8</v>
      </c>
      <c r="V407">
        <f>IFERROR(SUMIFS('All States'!$P$4:$P$627,'All States'!$C$4:$C$627,$A407,'All States'!$D$4:$D$627,$B407),0)</f>
        <v>162.12</v>
      </c>
      <c r="W407">
        <f>IFERROR(SUMIFS('All States'!$Q$4:$Q$627,'All States'!$C$4:$C$627,$A407,'All States'!$D$4:$D$627,$B407),0)</f>
        <v>68.25</v>
      </c>
      <c r="X407">
        <f>IFERROR(SUMIFS('All States'!$H$4:$H$627,'All States'!$C$4:$C$627,$A407,'All States'!$D$4:$D$627,$B407),0)</f>
        <v>2</v>
      </c>
      <c r="Y407">
        <f>IFERROR(SUMIFS('All States'!$I$4:$I$627,'All States'!$C$4:$C$627,$A407,'All States'!$D$4:$D$627,$B407),0)</f>
        <v>18</v>
      </c>
      <c r="Z407">
        <f>IFERROR(SUMIFS('All States'!$R$4:$R$627,'All States'!$C$4:$C$627,$A407,'All States'!$D$4:$D$627,$B407),0)</f>
        <v>-101.73534645000002</v>
      </c>
      <c r="AA407">
        <f>IFERROR(SUMIFS('All States'!$S$4:$S$627,'All States'!$C$4:$C$627,$A407,'All States'!$D$4:$D$627,$B407),0)</f>
        <v>82.5</v>
      </c>
      <c r="AB407">
        <f>IFERROR(SUMIFS('All States'!$T$4:$T$627,'All States'!$C$4:$C$627,$A407,'All States'!$D$4:$D$627,$B407),0)</f>
        <v>33</v>
      </c>
      <c r="AC407">
        <f>IFERROR(SUMIFS('All States'!$U$4:$U$627,'All States'!$C$4:$C$627,$A407,'All States'!$D$4:$D$627,$B407),0)</f>
        <v>2.6646535500000001</v>
      </c>
      <c r="AD407">
        <f>IFERROR(SUMIFS('All States'!$V$4:$V$627,'All States'!$C$4:$C$627,$A407,'All States'!$D$4:$D$627,$B407),0)</f>
        <v>18871</v>
      </c>
      <c r="AE407">
        <f>IFERROR(SUMIFS('All States'!$W$4:$W$627,'All States'!$C$4:$C$627,$A407,'All States'!$D$4:$D$627,$B407),0)</f>
        <v>101</v>
      </c>
      <c r="AF407">
        <f>IFERROR(SUMIFS('All States'!$X$4:$X$627,'All States'!$C$4:$C$627,$A407,'All States'!$D$4:$D$627,$B407),0)</f>
        <v>13.589600000000001</v>
      </c>
      <c r="AG407">
        <f>IFERROR(SUMIFS('All States'!$Y$4:$Y$627,'All States'!$C$4:$C$627,$A407,'All States'!$D$4:$D$627,$B407),0)</f>
        <v>57590</v>
      </c>
    </row>
    <row r="408" spans="1:33" ht="27.75" customHeight="1" x14ac:dyDescent="0.2">
      <c r="A408" t="s">
        <v>159</v>
      </c>
      <c r="B408" t="s">
        <v>1992</v>
      </c>
      <c r="C408" t="s">
        <v>1298</v>
      </c>
      <c r="D408" s="1" t="s">
        <v>1299</v>
      </c>
      <c r="E408">
        <v>3</v>
      </c>
      <c r="F408">
        <f t="shared" si="4"/>
        <v>4171.666666666667</v>
      </c>
      <c r="G408">
        <f t="shared" si="5"/>
        <v>50333.666666666664</v>
      </c>
      <c r="H408">
        <f t="shared" si="6"/>
        <v>11.333333333333334</v>
      </c>
      <c r="I408">
        <f t="shared" si="7"/>
        <v>17</v>
      </c>
      <c r="Q408">
        <f>IFERROR(SUMIFS('All States'!$E$4:$E$627,'All States'!$C$4:$C$627,$A408,'All States'!$D$4:$D$627,$B408),0)</f>
        <v>4</v>
      </c>
      <c r="R408">
        <f>IFERROR(SUMIFS('All States'!$F$4:$F$627,'All States'!$C$4:$C$627,$A408,'All States'!$D$4:$D$627,$B408),0)</f>
        <v>39.5</v>
      </c>
      <c r="S408">
        <f>IFERROR(SUMIFS('All States'!$N$4:$N$627,'All States'!$C$4:$C$627,$A408,'All States'!$D$4:$D$627,$B408),0)</f>
        <v>348.46499999999997</v>
      </c>
      <c r="T408">
        <f>IFERROR(SUMIFS('All States'!$M$4:$M$627,'All States'!$C$4:$C$627,$A408,'All States'!$D$4:$D$627,$B408),0)</f>
        <v>348.46499999999997</v>
      </c>
      <c r="U408">
        <f>IFERROR(SUMIFS('All States'!$O$4:$O$627,'All States'!$C$4:$C$627,$A408,'All States'!$D$4:$D$627,$B408),0)</f>
        <v>172.8</v>
      </c>
      <c r="V408">
        <f>IFERROR(SUMIFS('All States'!$P$4:$P$627,'All States'!$C$4:$C$627,$A408,'All States'!$D$4:$D$627,$B408),0)</f>
        <v>175.14</v>
      </c>
      <c r="W408">
        <f>IFERROR(SUMIFS('All States'!$Q$4:$Q$627,'All States'!$C$4:$C$627,$A408,'All States'!$D$4:$D$627,$B408),0)</f>
        <v>0.52500000000000002</v>
      </c>
      <c r="X408">
        <f>IFERROR(SUMIFS('All States'!$H$4:$H$627,'All States'!$C$4:$C$627,$A408,'All States'!$D$4:$D$627,$B408),0)</f>
        <v>0</v>
      </c>
      <c r="Y408">
        <f>IFERROR(SUMIFS('All States'!$I$4:$I$627,'All States'!$C$4:$C$627,$A408,'All States'!$D$4:$D$627,$B408),0)</f>
        <v>4</v>
      </c>
      <c r="Z408">
        <f>IFERROR(SUMIFS('All States'!$R$4:$R$627,'All States'!$C$4:$C$627,$A408,'All States'!$D$4:$D$627,$B408),0)</f>
        <v>-38.633071399999999</v>
      </c>
      <c r="AA408">
        <f>IFERROR(SUMIFS('All States'!$S$4:$S$627,'All States'!$C$4:$C$627,$A408,'All States'!$D$4:$D$627,$B408),0)</f>
        <v>27.5</v>
      </c>
      <c r="AB408">
        <f>IFERROR(SUMIFS('All States'!$T$4:$T$627,'All States'!$C$4:$C$627,$A408,'All States'!$D$4:$D$627,$B408),0)</f>
        <v>11</v>
      </c>
      <c r="AC408">
        <f>IFERROR(SUMIFS('All States'!$U$4:$U$627,'All States'!$C$4:$C$627,$A408,'All States'!$D$4:$D$627,$B408),0)</f>
        <v>0.86692859999999994</v>
      </c>
      <c r="AD408">
        <f>IFERROR(SUMIFS('All States'!$V$4:$V$627,'All States'!$C$4:$C$627,$A408,'All States'!$D$4:$D$627,$B408),0)</f>
        <v>4172</v>
      </c>
      <c r="AE408">
        <f>IFERROR(SUMIFS('All States'!$W$4:$W$627,'All States'!$C$4:$C$627,$A408,'All States'!$D$4:$D$627,$B408),0)</f>
        <v>34</v>
      </c>
      <c r="AF408">
        <f>IFERROR(SUMIFS('All States'!$X$4:$X$627,'All States'!$C$4:$C$627,$A408,'All States'!$D$4:$D$627,$B408),0)</f>
        <v>4.4633000000000003</v>
      </c>
      <c r="AG408">
        <f>IFERROR(SUMIFS('All States'!$Y$4:$Y$627,'All States'!$C$4:$C$627,$A408,'All States'!$D$4:$D$627,$B408),0)</f>
        <v>12732</v>
      </c>
    </row>
    <row r="409" spans="1:33" ht="15" customHeight="1" x14ac:dyDescent="0.2">
      <c r="A409" t="s">
        <v>159</v>
      </c>
      <c r="B409" t="s">
        <v>1993</v>
      </c>
      <c r="C409" t="s">
        <v>1615</v>
      </c>
      <c r="D409" t="s">
        <v>1616</v>
      </c>
      <c r="E409">
        <v>3</v>
      </c>
      <c r="F409">
        <f t="shared" si="4"/>
        <v>13074</v>
      </c>
      <c r="G409">
        <f t="shared" si="5"/>
        <v>50002</v>
      </c>
      <c r="H409">
        <f t="shared" si="6"/>
        <v>6.333333333333333</v>
      </c>
      <c r="I409">
        <f t="shared" si="7"/>
        <v>34</v>
      </c>
      <c r="Q409">
        <f>IFERROR(SUMIFS('All States'!$E$4:$E$627,'All States'!$C$4:$C$627,$A409,'All States'!$D$4:$D$627,$B409),0)</f>
        <v>1</v>
      </c>
      <c r="R409">
        <f>IFERROR(SUMIFS('All States'!$F$4:$F$627,'All States'!$C$4:$C$627,$A409,'All States'!$D$4:$D$627,$B409),0)</f>
        <v>33</v>
      </c>
      <c r="S409">
        <f>IFERROR(SUMIFS('All States'!$N$4:$N$627,'All States'!$C$4:$C$627,$A409,'All States'!$D$4:$D$627,$B409),0)</f>
        <v>118.33499999999999</v>
      </c>
      <c r="T409">
        <f>IFERROR(SUMIFS('All States'!$M$4:$M$627,'All States'!$C$4:$C$627,$A409,'All States'!$D$4:$D$627,$B409),0)</f>
        <v>118.33499999999999</v>
      </c>
      <c r="U409">
        <f>IFERROR(SUMIFS('All States'!$O$4:$O$627,'All States'!$C$4:$C$627,$A409,'All States'!$D$4:$D$627,$B409),0)</f>
        <v>78.75</v>
      </c>
      <c r="V409">
        <f>IFERROR(SUMIFS('All States'!$P$4:$P$627,'All States'!$C$4:$C$627,$A409,'All States'!$D$4:$D$627,$B409),0)</f>
        <v>34.86</v>
      </c>
      <c r="W409">
        <f>IFERROR(SUMIFS('All States'!$Q$4:$Q$627,'All States'!$C$4:$C$627,$A409,'All States'!$D$4:$D$627,$B409),0)</f>
        <v>4.7249999999999996</v>
      </c>
      <c r="X409">
        <f>IFERROR(SUMIFS('All States'!$H$4:$H$627,'All States'!$C$4:$C$627,$A409,'All States'!$D$4:$D$627,$B409),0)</f>
        <v>0</v>
      </c>
      <c r="Y409">
        <f>IFERROR(SUMIFS('All States'!$I$4:$I$627,'All States'!$C$4:$C$627,$A409,'All States'!$D$4:$D$627,$B409),0)</f>
        <v>1</v>
      </c>
      <c r="Z409">
        <f>IFERROR(SUMIFS('All States'!$R$4:$R$627,'All States'!$C$4:$C$627,$A409,'All States'!$D$4:$D$627,$B409),0)</f>
        <v>-32.4186063</v>
      </c>
      <c r="AA409">
        <f>IFERROR(SUMIFS('All States'!$S$4:$S$627,'All States'!$C$4:$C$627,$A409,'All States'!$D$4:$D$627,$B409),0)</f>
        <v>15</v>
      </c>
      <c r="AB409">
        <f>IFERROR(SUMIFS('All States'!$T$4:$T$627,'All States'!$C$4:$C$627,$A409,'All States'!$D$4:$D$627,$B409),0)</f>
        <v>6</v>
      </c>
      <c r="AC409">
        <f>IFERROR(SUMIFS('All States'!$U$4:$U$627,'All States'!$C$4:$C$627,$A409,'All States'!$D$4:$D$627,$B409),0)</f>
        <v>0.58139370000000001</v>
      </c>
      <c r="AD409">
        <f>IFERROR(SUMIFS('All States'!$V$4:$V$627,'All States'!$C$4:$C$627,$A409,'All States'!$D$4:$D$627,$B409),0)</f>
        <v>13074</v>
      </c>
      <c r="AE409">
        <f>IFERROR(SUMIFS('All States'!$W$4:$W$627,'All States'!$C$4:$C$627,$A409,'All States'!$D$4:$D$627,$B409),0)</f>
        <v>18</v>
      </c>
      <c r="AF409">
        <f>IFERROR(SUMIFS('All States'!$X$4:$X$627,'All States'!$C$4:$C$627,$A409,'All States'!$D$4:$D$627,$B409),0)</f>
        <v>2.9182999999999999</v>
      </c>
      <c r="AG409">
        <f>IFERROR(SUMIFS('All States'!$Y$4:$Y$627,'All States'!$C$4:$C$627,$A409,'All States'!$D$4:$D$627,$B409),0)</f>
        <v>39899</v>
      </c>
    </row>
    <row r="410" spans="1:33" ht="27.75" customHeight="1" x14ac:dyDescent="0.2">
      <c r="A410" t="s">
        <v>159</v>
      </c>
      <c r="B410" t="s">
        <v>1994</v>
      </c>
      <c r="C410" t="s">
        <v>1362</v>
      </c>
      <c r="D410" s="1" t="s">
        <v>1363</v>
      </c>
      <c r="E410">
        <v>1</v>
      </c>
      <c r="F410">
        <f t="shared" si="4"/>
        <v>63219</v>
      </c>
      <c r="G410">
        <f t="shared" si="5"/>
        <v>1010999</v>
      </c>
      <c r="H410">
        <f t="shared" si="6"/>
        <v>36</v>
      </c>
      <c r="I410">
        <f t="shared" si="7"/>
        <v>67</v>
      </c>
      <c r="Q410">
        <f>IFERROR(SUMIFS('All States'!$E$4:$E$627,'All States'!$C$4:$C$627,$A410,'All States'!$D$4:$D$627,$B410),0)</f>
        <v>1</v>
      </c>
      <c r="R410">
        <f>IFERROR(SUMIFS('All States'!$F$4:$F$627,'All States'!$C$4:$C$627,$A410,'All States'!$D$4:$D$627,$B410),0)</f>
        <v>6</v>
      </c>
      <c r="S410">
        <f>IFERROR(SUMIFS('All States'!$N$4:$N$627,'All States'!$C$4:$C$627,$A410,'All States'!$D$4:$D$627,$B410),0)</f>
        <v>393.16499999999996</v>
      </c>
      <c r="T410">
        <f>IFERROR(SUMIFS('All States'!$M$4:$M$627,'All States'!$C$4:$C$627,$A410,'All States'!$D$4:$D$627,$B410),0)</f>
        <v>393.16499999999996</v>
      </c>
      <c r="U410">
        <f>IFERROR(SUMIFS('All States'!$O$4:$O$627,'All States'!$C$4:$C$627,$A410,'All States'!$D$4:$D$627,$B410),0)</f>
        <v>232.2</v>
      </c>
      <c r="V410">
        <f>IFERROR(SUMIFS('All States'!$P$4:$P$627,'All States'!$C$4:$C$627,$A410,'All States'!$D$4:$D$627,$B410),0)</f>
        <v>154.13999999999999</v>
      </c>
      <c r="W410">
        <f>IFERROR(SUMIFS('All States'!$Q$4:$Q$627,'All States'!$C$4:$C$627,$A410,'All States'!$D$4:$D$627,$B410),0)</f>
        <v>6.8250000000000002</v>
      </c>
      <c r="X410">
        <f>IFERROR(SUMIFS('All States'!$H$4:$H$627,'All States'!$C$4:$C$627,$A410,'All States'!$D$4:$D$627,$B410),0)</f>
        <v>0</v>
      </c>
      <c r="Y410">
        <f>IFERROR(SUMIFS('All States'!$I$4:$I$627,'All States'!$C$4:$C$627,$A410,'All States'!$D$4:$D$627,$B410),0)</f>
        <v>1</v>
      </c>
      <c r="Z410">
        <f>IFERROR(SUMIFS('All States'!$R$4:$R$627,'All States'!$C$4:$C$627,$A410,'All States'!$D$4:$D$627,$B410),0)</f>
        <v>-2.6646490500000004</v>
      </c>
      <c r="AA410">
        <f>IFERROR(SUMIFS('All States'!$S$4:$S$627,'All States'!$C$4:$C$627,$A410,'All States'!$D$4:$D$627,$B410),0)</f>
        <v>90</v>
      </c>
      <c r="AB410">
        <f>IFERROR(SUMIFS('All States'!$T$4:$T$627,'All States'!$C$4:$C$627,$A410,'All States'!$D$4:$D$627,$B410),0)</f>
        <v>36</v>
      </c>
      <c r="AC410">
        <f>IFERROR(SUMIFS('All States'!$U$4:$U$627,'All States'!$C$4:$C$627,$A410,'All States'!$D$4:$D$627,$B410),0)</f>
        <v>3.3353509499999996</v>
      </c>
      <c r="AD410">
        <f>IFERROR(SUMIFS('All States'!$V$4:$V$627,'All States'!$C$4:$C$627,$A410,'All States'!$D$4:$D$627,$B410),0)</f>
        <v>63219</v>
      </c>
      <c r="AE410">
        <f>IFERROR(SUMIFS('All States'!$W$4:$W$627,'All States'!$C$4:$C$627,$A410,'All States'!$D$4:$D$627,$B410),0)</f>
        <v>110</v>
      </c>
      <c r="AF410">
        <f>IFERROR(SUMIFS('All States'!$X$4:$X$627,'All States'!$C$4:$C$627,$A410,'All States'!$D$4:$D$627,$B410),0)</f>
        <v>16.9816</v>
      </c>
      <c r="AG410">
        <f>IFERROR(SUMIFS('All States'!$Y$4:$Y$627,'All States'!$C$4:$C$627,$A410,'All States'!$D$4:$D$627,$B410),0)</f>
        <v>192929</v>
      </c>
    </row>
    <row r="411" spans="1:33" ht="27.75" customHeight="1" x14ac:dyDescent="0.2">
      <c r="A411" t="s">
        <v>159</v>
      </c>
      <c r="B411" t="s">
        <v>1995</v>
      </c>
      <c r="C411" t="s">
        <v>93</v>
      </c>
      <c r="D411" s="1" t="s">
        <v>92</v>
      </c>
      <c r="E411">
        <v>3</v>
      </c>
      <c r="F411">
        <f t="shared" si="4"/>
        <v>6445.333333333333</v>
      </c>
      <c r="G411">
        <f t="shared" si="5"/>
        <v>32666.666666666668</v>
      </c>
      <c r="H411">
        <f t="shared" si="6"/>
        <v>21</v>
      </c>
      <c r="I411">
        <f t="shared" si="7"/>
        <v>25</v>
      </c>
      <c r="Q411">
        <f>IFERROR(SUMIFS('All States'!$E$4:$E$627,'All States'!$C$4:$C$627,$A411,'All States'!$D$4:$D$627,$B411),0)</f>
        <v>0</v>
      </c>
      <c r="R411">
        <f>IFERROR(SUMIFS('All States'!$F$4:$F$627,'All States'!$C$4:$C$627,$A411,'All States'!$D$4:$D$627,$B411),0)</f>
        <v>0</v>
      </c>
      <c r="S411">
        <f>IFERROR(SUMIFS('All States'!$N$4:$N$627,'All States'!$C$4:$C$627,$A411,'All States'!$D$4:$D$627,$B411),0)</f>
        <v>329.13</v>
      </c>
      <c r="T411">
        <f>IFERROR(SUMIFS('All States'!$M$4:$M$627,'All States'!$C$4:$C$627,$A411,'All States'!$D$4:$D$627,$B411),0)</f>
        <v>329.13</v>
      </c>
      <c r="U411">
        <f>IFERROR(SUMIFS('All States'!$O$4:$O$627,'All States'!$C$4:$C$627,$A411,'All States'!$D$4:$D$627,$B411),0)</f>
        <v>186.75</v>
      </c>
      <c r="V411">
        <f>IFERROR(SUMIFS('All States'!$P$4:$P$627,'All States'!$C$4:$C$627,$A411,'All States'!$D$4:$D$627,$B411),0)</f>
        <v>96.18</v>
      </c>
      <c r="W411">
        <f>IFERROR(SUMIFS('All States'!$Q$4:$Q$627,'All States'!$C$4:$C$627,$A411,'All States'!$D$4:$D$627,$B411),0)</f>
        <v>46.2</v>
      </c>
      <c r="X411">
        <f>IFERROR(SUMIFS('All States'!$H$4:$H$627,'All States'!$C$4:$C$627,$A411,'All States'!$D$4:$D$627,$B411),0)</f>
        <v>0</v>
      </c>
      <c r="Y411">
        <f>IFERROR(SUMIFS('All States'!$I$4:$I$627,'All States'!$C$4:$C$627,$A411,'All States'!$D$4:$D$627,$B411),0)</f>
        <v>0</v>
      </c>
      <c r="Z411">
        <f>IFERROR(SUMIFS('All States'!$R$4:$R$627,'All States'!$C$4:$C$627,$A411,'All States'!$D$4:$D$627,$B411),0)</f>
        <v>1.63977225</v>
      </c>
      <c r="AA411">
        <f>IFERROR(SUMIFS('All States'!$S$4:$S$627,'All States'!$C$4:$C$627,$A411,'All States'!$D$4:$D$627,$B411),0)</f>
        <v>52.5</v>
      </c>
      <c r="AB411">
        <f>IFERROR(SUMIFS('All States'!$T$4:$T$627,'All States'!$C$4:$C$627,$A411,'All States'!$D$4:$D$627,$B411),0)</f>
        <v>21</v>
      </c>
      <c r="AC411">
        <f>IFERROR(SUMIFS('All States'!$U$4:$U$627,'All States'!$C$4:$C$627,$A411,'All States'!$D$4:$D$627,$B411),0)</f>
        <v>1.63977225</v>
      </c>
      <c r="AD411">
        <f>IFERROR(SUMIFS('All States'!$V$4:$V$627,'All States'!$C$4:$C$627,$A411,'All States'!$D$4:$D$627,$B411),0)</f>
        <v>6445</v>
      </c>
      <c r="AE411">
        <f>IFERROR(SUMIFS('All States'!$W$4:$W$627,'All States'!$C$4:$C$627,$A411,'All States'!$D$4:$D$627,$B411),0)</f>
        <v>64</v>
      </c>
      <c r="AF411">
        <f>IFERROR(SUMIFS('All States'!$X$4:$X$627,'All States'!$C$4:$C$627,$A411,'All States'!$D$4:$D$627,$B411),0)</f>
        <v>8.3294999999999995</v>
      </c>
      <c r="AG411">
        <f>IFERROR(SUMIFS('All States'!$Y$4:$Y$627,'All States'!$C$4:$C$627,$A411,'All States'!$D$4:$D$627,$B411),0)</f>
        <v>19669</v>
      </c>
    </row>
    <row r="412" spans="1:33" ht="27.75" customHeight="1" x14ac:dyDescent="0.2">
      <c r="A412" t="s">
        <v>159</v>
      </c>
      <c r="B412" t="s">
        <v>1996</v>
      </c>
      <c r="C412" t="s">
        <v>1044</v>
      </c>
      <c r="D412" s="1" t="s">
        <v>1045</v>
      </c>
      <c r="E412">
        <v>3</v>
      </c>
      <c r="F412">
        <f t="shared" si="4"/>
        <v>6214</v>
      </c>
      <c r="G412">
        <f t="shared" si="5"/>
        <v>39600</v>
      </c>
      <c r="H412">
        <f t="shared" si="6"/>
        <v>13.666666666666666</v>
      </c>
      <c r="I412">
        <f t="shared" si="7"/>
        <v>9</v>
      </c>
      <c r="Q412">
        <f>IFERROR(SUMIFS('All States'!$E$4:$E$627,'All States'!$C$4:$C$627,$A412,'All States'!$D$4:$D$627,$B412),0)</f>
        <v>0</v>
      </c>
      <c r="R412">
        <f>IFERROR(SUMIFS('All States'!$F$4:$F$627,'All States'!$C$4:$C$627,$A412,'All States'!$D$4:$D$627,$B412),0)</f>
        <v>0</v>
      </c>
      <c r="S412">
        <f>IFERROR(SUMIFS('All States'!$N$4:$N$627,'All States'!$C$4:$C$627,$A412,'All States'!$D$4:$D$627,$B412),0)</f>
        <v>289.96499999999997</v>
      </c>
      <c r="T412">
        <f>IFERROR(SUMIFS('All States'!$M$4:$M$627,'All States'!$C$4:$C$627,$A412,'All States'!$D$4:$D$627,$B412),0)</f>
        <v>289.96499999999997</v>
      </c>
      <c r="U412">
        <f>IFERROR(SUMIFS('All States'!$O$4:$O$627,'All States'!$C$4:$C$627,$A412,'All States'!$D$4:$D$627,$B412),0)</f>
        <v>167.85</v>
      </c>
      <c r="V412">
        <f>IFERROR(SUMIFS('All States'!$P$4:$P$627,'All States'!$C$4:$C$627,$A412,'All States'!$D$4:$D$627,$B412),0)</f>
        <v>97.44</v>
      </c>
      <c r="W412">
        <f>IFERROR(SUMIFS('All States'!$Q$4:$Q$627,'All States'!$C$4:$C$627,$A412,'All States'!$D$4:$D$627,$B412),0)</f>
        <v>24.675000000000001</v>
      </c>
      <c r="X412">
        <f>IFERROR(SUMIFS('All States'!$H$4:$H$627,'All States'!$C$4:$C$627,$A412,'All States'!$D$4:$D$627,$B412),0)</f>
        <v>0</v>
      </c>
      <c r="Y412">
        <f>IFERROR(SUMIFS('All States'!$I$4:$I$627,'All States'!$C$4:$C$627,$A412,'All States'!$D$4:$D$627,$B412),0)</f>
        <v>0</v>
      </c>
      <c r="Z412">
        <f>IFERROR(SUMIFS('All States'!$R$4:$R$627,'All States'!$C$4:$C$627,$A412,'All States'!$D$4:$D$627,$B412),0)</f>
        <v>1.1124507000000001</v>
      </c>
      <c r="AA412">
        <f>IFERROR(SUMIFS('All States'!$S$4:$S$627,'All States'!$C$4:$C$627,$A412,'All States'!$D$4:$D$627,$B412),0)</f>
        <v>35</v>
      </c>
      <c r="AB412">
        <f>IFERROR(SUMIFS('All States'!$T$4:$T$627,'All States'!$C$4:$C$627,$A412,'All States'!$D$4:$D$627,$B412),0)</f>
        <v>14</v>
      </c>
      <c r="AC412">
        <f>IFERROR(SUMIFS('All States'!$U$4:$U$627,'All States'!$C$4:$C$627,$A412,'All States'!$D$4:$D$627,$B412),0)</f>
        <v>1.1124507000000001</v>
      </c>
      <c r="AD412">
        <f>IFERROR(SUMIFS('All States'!$V$4:$V$627,'All States'!$C$4:$C$627,$A412,'All States'!$D$4:$D$627,$B412),0)</f>
        <v>6214</v>
      </c>
      <c r="AE412">
        <f>IFERROR(SUMIFS('All States'!$W$4:$W$627,'All States'!$C$4:$C$627,$A412,'All States'!$D$4:$D$627,$B412),0)</f>
        <v>43</v>
      </c>
      <c r="AF412">
        <f>IFERROR(SUMIFS('All States'!$X$4:$X$627,'All States'!$C$4:$C$627,$A412,'All States'!$D$4:$D$627,$B412),0)</f>
        <v>5.6925999999999997</v>
      </c>
      <c r="AG412">
        <f>IFERROR(SUMIFS('All States'!$Y$4:$Y$627,'All States'!$C$4:$C$627,$A412,'All States'!$D$4:$D$627,$B412),0)</f>
        <v>18964</v>
      </c>
    </row>
    <row r="413" spans="1:33" ht="27.75" customHeight="1" x14ac:dyDescent="0.2">
      <c r="A413" t="s">
        <v>159</v>
      </c>
      <c r="B413" t="s">
        <v>1997</v>
      </c>
      <c r="C413" t="s">
        <v>93</v>
      </c>
      <c r="D413" s="1" t="s">
        <v>92</v>
      </c>
      <c r="E413">
        <v>3</v>
      </c>
      <c r="F413">
        <f t="shared" si="4"/>
        <v>6445.333333333333</v>
      </c>
      <c r="G413">
        <f t="shared" si="5"/>
        <v>32666.666666666668</v>
      </c>
      <c r="H413">
        <f t="shared" si="6"/>
        <v>21</v>
      </c>
      <c r="I413">
        <f t="shared" si="7"/>
        <v>25</v>
      </c>
      <c r="Q413">
        <f>IFERROR(SUMIFS('All States'!$E$4:$E$627,'All States'!$C$4:$C$627,$A413,'All States'!$D$4:$D$627,$B413),0)</f>
        <v>1</v>
      </c>
      <c r="R413">
        <f>IFERROR(SUMIFS('All States'!$F$4:$F$627,'All States'!$C$4:$C$627,$A413,'All States'!$D$4:$D$627,$B413),0)</f>
        <v>5</v>
      </c>
      <c r="S413">
        <f>IFERROR(SUMIFS('All States'!$N$4:$N$627,'All States'!$C$4:$C$627,$A413,'All States'!$D$4:$D$627,$B413),0)</f>
        <v>366.76500000000004</v>
      </c>
      <c r="T413">
        <f>IFERROR(SUMIFS('All States'!$M$4:$M$627,'All States'!$C$4:$C$627,$A413,'All States'!$D$4:$D$627,$B413),0)</f>
        <v>366.76500000000004</v>
      </c>
      <c r="U413">
        <f>IFERROR(SUMIFS('All States'!$O$4:$O$627,'All States'!$C$4:$C$627,$A413,'All States'!$D$4:$D$627,$B413),0)</f>
        <v>141.75</v>
      </c>
      <c r="V413">
        <f>IFERROR(SUMIFS('All States'!$P$4:$P$627,'All States'!$C$4:$C$627,$A413,'All States'!$D$4:$D$627,$B413),0)</f>
        <v>137.34</v>
      </c>
      <c r="W413">
        <f>IFERROR(SUMIFS('All States'!$Q$4:$Q$627,'All States'!$C$4:$C$627,$A413,'All States'!$D$4:$D$627,$B413),0)</f>
        <v>87.674999999999997</v>
      </c>
      <c r="X413">
        <f>IFERROR(SUMIFS('All States'!$H$4:$H$627,'All States'!$C$4:$C$627,$A413,'All States'!$D$4:$D$627,$B413),0)</f>
        <v>0</v>
      </c>
      <c r="Y413">
        <f>IFERROR(SUMIFS('All States'!$I$4:$I$627,'All States'!$C$4:$C$627,$A413,'All States'!$D$4:$D$627,$B413),0)</f>
        <v>1</v>
      </c>
      <c r="Z413">
        <f>IFERROR(SUMIFS('All States'!$R$4:$R$627,'All States'!$C$4:$C$627,$A413,'All States'!$D$4:$D$627,$B413),0)</f>
        <v>-3.36022775</v>
      </c>
      <c r="AA413">
        <f>IFERROR(SUMIFS('All States'!$S$4:$S$627,'All States'!$C$4:$C$627,$A413,'All States'!$D$4:$D$627,$B413),0)</f>
        <v>52.5</v>
      </c>
      <c r="AB413">
        <f>IFERROR(SUMIFS('All States'!$T$4:$T$627,'All States'!$C$4:$C$627,$A413,'All States'!$D$4:$D$627,$B413),0)</f>
        <v>21</v>
      </c>
      <c r="AC413">
        <f>IFERROR(SUMIFS('All States'!$U$4:$U$627,'All States'!$C$4:$C$627,$A413,'All States'!$D$4:$D$627,$B413),0)</f>
        <v>1.63977225</v>
      </c>
      <c r="AD413">
        <f>IFERROR(SUMIFS('All States'!$V$4:$V$627,'All States'!$C$4:$C$627,$A413,'All States'!$D$4:$D$627,$B413),0)</f>
        <v>6445</v>
      </c>
      <c r="AE413">
        <f>IFERROR(SUMIFS('All States'!$W$4:$W$627,'All States'!$C$4:$C$627,$A413,'All States'!$D$4:$D$627,$B413),0)</f>
        <v>64</v>
      </c>
      <c r="AF413">
        <f>IFERROR(SUMIFS('All States'!$X$4:$X$627,'All States'!$C$4:$C$627,$A413,'All States'!$D$4:$D$627,$B413),0)</f>
        <v>8.3294999999999995</v>
      </c>
      <c r="AG413">
        <f>IFERROR(SUMIFS('All States'!$Y$4:$Y$627,'All States'!$C$4:$C$627,$A413,'All States'!$D$4:$D$627,$B413),0)</f>
        <v>19669</v>
      </c>
    </row>
    <row r="414" spans="1:33" ht="27.75" customHeight="1" x14ac:dyDescent="0.2">
      <c r="A414" t="s">
        <v>159</v>
      </c>
      <c r="B414" t="s">
        <v>1998</v>
      </c>
      <c r="C414" t="s">
        <v>1286</v>
      </c>
      <c r="D414" s="1" t="s">
        <v>1287</v>
      </c>
      <c r="E414">
        <v>2</v>
      </c>
      <c r="F414">
        <f t="shared" si="4"/>
        <v>30472.5</v>
      </c>
      <c r="G414">
        <f t="shared" si="5"/>
        <v>72000</v>
      </c>
      <c r="H414">
        <f t="shared" si="6"/>
        <v>15.5</v>
      </c>
      <c r="I414">
        <f t="shared" si="7"/>
        <v>22.5</v>
      </c>
      <c r="Q414">
        <f>IFERROR(SUMIFS('All States'!$E$4:$E$627,'All States'!$C$4:$C$627,$A414,'All States'!$D$4:$D$627,$B414),0)</f>
        <v>2</v>
      </c>
      <c r="R414">
        <f>IFERROR(SUMIFS('All States'!$F$4:$F$627,'All States'!$C$4:$C$627,$A414,'All States'!$D$4:$D$627,$B414),0)</f>
        <v>8.98</v>
      </c>
      <c r="S414">
        <f>IFERROR(SUMIFS('All States'!$N$4:$N$627,'All States'!$C$4:$C$627,$A414,'All States'!$D$4:$D$627,$B414),0)</f>
        <v>463.60500000000002</v>
      </c>
      <c r="T414">
        <f>IFERROR(SUMIFS('All States'!$M$4:$M$627,'All States'!$C$4:$C$627,$A414,'All States'!$D$4:$D$627,$B414),0)</f>
        <v>463.60500000000002</v>
      </c>
      <c r="U414">
        <f>IFERROR(SUMIFS('All States'!$O$4:$O$627,'All States'!$C$4:$C$627,$A414,'All States'!$D$4:$D$627,$B414),0)</f>
        <v>258.75</v>
      </c>
      <c r="V414">
        <f>IFERROR(SUMIFS('All States'!$P$4:$P$627,'All States'!$C$4:$C$627,$A414,'All States'!$D$4:$D$627,$B414),0)</f>
        <v>201.18</v>
      </c>
      <c r="W414">
        <f>IFERROR(SUMIFS('All States'!$Q$4:$Q$627,'All States'!$C$4:$C$627,$A414,'All States'!$D$4:$D$627,$B414),0)</f>
        <v>3.6749999999999998</v>
      </c>
      <c r="X414">
        <f>IFERROR(SUMIFS('All States'!$H$4:$H$627,'All States'!$C$4:$C$627,$A414,'All States'!$D$4:$D$627,$B414),0)</f>
        <v>0</v>
      </c>
      <c r="Y414">
        <f>IFERROR(SUMIFS('All States'!$I$4:$I$627,'All States'!$C$4:$C$627,$A414,'All States'!$D$4:$D$627,$B414),0)</f>
        <v>2</v>
      </c>
      <c r="Z414">
        <f>IFERROR(SUMIFS('All States'!$R$4:$R$627,'All States'!$C$4:$C$627,$A414,'All States'!$D$4:$D$627,$B414),0)</f>
        <v>-7.4737463500000008</v>
      </c>
      <c r="AA414">
        <f>IFERROR(SUMIFS('All States'!$S$4:$S$627,'All States'!$C$4:$C$627,$A414,'All States'!$D$4:$D$627,$B414),0)</f>
        <v>40</v>
      </c>
      <c r="AB414">
        <f>IFERROR(SUMIFS('All States'!$T$4:$T$627,'All States'!$C$4:$C$627,$A414,'All States'!$D$4:$D$627,$B414),0)</f>
        <v>16</v>
      </c>
      <c r="AC414">
        <f>IFERROR(SUMIFS('All States'!$U$4:$U$627,'All States'!$C$4:$C$627,$A414,'All States'!$D$4:$D$627,$B414),0)</f>
        <v>1.5062536499999999</v>
      </c>
      <c r="AD414">
        <f>IFERROR(SUMIFS('All States'!$V$4:$V$627,'All States'!$C$4:$C$627,$A414,'All States'!$D$4:$D$627,$B414),0)</f>
        <v>30473</v>
      </c>
      <c r="AE414">
        <f>IFERROR(SUMIFS('All States'!$W$4:$W$627,'All States'!$C$4:$C$627,$A414,'All States'!$D$4:$D$627,$B414),0)</f>
        <v>49</v>
      </c>
      <c r="AF414">
        <f>IFERROR(SUMIFS('All States'!$X$4:$X$627,'All States'!$C$4:$C$627,$A414,'All States'!$D$4:$D$627,$B414),0)</f>
        <v>7.6827000000000005</v>
      </c>
      <c r="AG414">
        <f>IFERROR(SUMIFS('All States'!$Y$4:$Y$627,'All States'!$C$4:$C$627,$A414,'All States'!$D$4:$D$627,$B414),0)</f>
        <v>92996</v>
      </c>
    </row>
    <row r="415" spans="1:33" ht="15" customHeight="1" x14ac:dyDescent="0.2">
      <c r="A415" t="s">
        <v>159</v>
      </c>
      <c r="B415" t="s">
        <v>1999</v>
      </c>
      <c r="C415" t="s">
        <v>1789</v>
      </c>
      <c r="D415" t="s">
        <v>1790</v>
      </c>
      <c r="E415">
        <v>1</v>
      </c>
      <c r="F415">
        <f t="shared" si="4"/>
        <v>32656</v>
      </c>
      <c r="G415">
        <f t="shared" si="5"/>
        <v>24000</v>
      </c>
      <c r="H415">
        <f t="shared" si="6"/>
        <v>55</v>
      </c>
      <c r="I415">
        <f t="shared" si="7"/>
        <v>0</v>
      </c>
      <c r="Q415">
        <f>IFERROR(SUMIFS('All States'!$E$4:$E$627,'All States'!$C$4:$C$627,$A415,'All States'!$D$4:$D$627,$B415),0)</f>
        <v>2</v>
      </c>
      <c r="R415">
        <f>IFERROR(SUMIFS('All States'!$F$4:$F$627,'All States'!$C$4:$C$627,$A415,'All States'!$D$4:$D$627,$B415),0)</f>
        <v>17.8</v>
      </c>
      <c r="S415">
        <f>IFERROR(SUMIFS('All States'!$N$4:$N$627,'All States'!$C$4:$C$627,$A415,'All States'!$D$4:$D$627,$B415),0)</f>
        <v>236.17500000000001</v>
      </c>
      <c r="T415">
        <f>IFERROR(SUMIFS('All States'!$M$4:$M$627,'All States'!$C$4:$C$627,$A415,'All States'!$D$4:$D$627,$B415),0)</f>
        <v>236.17500000000001</v>
      </c>
      <c r="U415">
        <f>IFERROR(SUMIFS('All States'!$O$4:$O$627,'All States'!$C$4:$C$627,$A415,'All States'!$D$4:$D$627,$B415),0)</f>
        <v>157.94999999999999</v>
      </c>
      <c r="V415">
        <f>IFERROR(SUMIFS('All States'!$P$4:$P$627,'All States'!$C$4:$C$627,$A415,'All States'!$D$4:$D$627,$B415),0)</f>
        <v>69.3</v>
      </c>
      <c r="W415">
        <f>IFERROR(SUMIFS('All States'!$Q$4:$Q$627,'All States'!$C$4:$C$627,$A415,'All States'!$D$4:$D$627,$B415),0)</f>
        <v>8.9250000000000007</v>
      </c>
      <c r="X415">
        <f>IFERROR(SUMIFS('All States'!$H$4:$H$627,'All States'!$C$4:$C$627,$A415,'All States'!$D$4:$D$627,$B415),0)</f>
        <v>0</v>
      </c>
      <c r="Y415">
        <f>IFERROR(SUMIFS('All States'!$I$4:$I$627,'All States'!$C$4:$C$627,$A415,'All States'!$D$4:$D$627,$B415),0)</f>
        <v>2</v>
      </c>
      <c r="Z415">
        <f>IFERROR(SUMIFS('All States'!$R$4:$R$627,'All States'!$C$4:$C$627,$A415,'All States'!$D$4:$D$627,$B415),0)</f>
        <v>-13.346807200000001</v>
      </c>
      <c r="AA415">
        <f>IFERROR(SUMIFS('All States'!$S$4:$S$627,'All States'!$C$4:$C$627,$A415,'All States'!$D$4:$D$627,$B415),0)</f>
        <v>137.5</v>
      </c>
      <c r="AB415">
        <f>IFERROR(SUMIFS('All States'!$T$4:$T$627,'All States'!$C$4:$C$627,$A415,'All States'!$D$4:$D$627,$B415),0)</f>
        <v>55</v>
      </c>
      <c r="AC415">
        <f>IFERROR(SUMIFS('All States'!$U$4:$U$627,'All States'!$C$4:$C$627,$A415,'All States'!$D$4:$D$627,$B415),0)</f>
        <v>4.4531928000000001</v>
      </c>
      <c r="AD415">
        <f>IFERROR(SUMIFS('All States'!$V$4:$V$627,'All States'!$C$4:$C$627,$A415,'All States'!$D$4:$D$627,$B415),0)</f>
        <v>32656</v>
      </c>
      <c r="AE415">
        <f>IFERROR(SUMIFS('All States'!$W$4:$W$627,'All States'!$C$4:$C$627,$A415,'All States'!$D$4:$D$627,$B415),0)</f>
        <v>168</v>
      </c>
      <c r="AF415">
        <f>IFERROR(SUMIFS('All States'!$X$4:$X$627,'All States'!$C$4:$C$627,$A415,'All States'!$D$4:$D$627,$B415),0)</f>
        <v>22.6693</v>
      </c>
      <c r="AG415">
        <f>IFERROR(SUMIFS('All States'!$Y$4:$Y$627,'All States'!$C$4:$C$627,$A415,'All States'!$D$4:$D$627,$B415),0)</f>
        <v>99658</v>
      </c>
    </row>
    <row r="416" spans="1:33" ht="15" customHeight="1" x14ac:dyDescent="0.2">
      <c r="A416" t="s">
        <v>159</v>
      </c>
      <c r="B416" t="s">
        <v>2000</v>
      </c>
      <c r="C416" t="s">
        <v>1823</v>
      </c>
      <c r="D416" t="s">
        <v>1824</v>
      </c>
      <c r="E416">
        <v>2</v>
      </c>
      <c r="F416">
        <f t="shared" si="4"/>
        <v>223499</v>
      </c>
      <c r="G416">
        <f t="shared" si="5"/>
        <v>162396</v>
      </c>
      <c r="H416">
        <f t="shared" si="6"/>
        <v>39.5</v>
      </c>
      <c r="I416">
        <f t="shared" si="7"/>
        <v>0</v>
      </c>
      <c r="Q416">
        <f>IFERROR(SUMIFS('All States'!$E$4:$E$627,'All States'!$C$4:$C$627,$A416,'All States'!$D$4:$D$627,$B416),0)</f>
        <v>3</v>
      </c>
      <c r="R416">
        <f>IFERROR(SUMIFS('All States'!$F$4:$F$627,'All States'!$C$4:$C$627,$A416,'All States'!$D$4:$D$627,$B416),0)</f>
        <v>23</v>
      </c>
      <c r="S416">
        <f>IFERROR(SUMIFS('All States'!$N$4:$N$627,'All States'!$C$4:$C$627,$A416,'All States'!$D$4:$D$627,$B416),0)</f>
        <v>52.83</v>
      </c>
      <c r="T416">
        <f>IFERROR(SUMIFS('All States'!$M$4:$M$627,'All States'!$C$4:$C$627,$A416,'All States'!$D$4:$D$627,$B416),0)</f>
        <v>52.83</v>
      </c>
      <c r="U416">
        <f>IFERROR(SUMIFS('All States'!$O$4:$O$627,'All States'!$C$4:$C$627,$A416,'All States'!$D$4:$D$627,$B416),0)</f>
        <v>45.9</v>
      </c>
      <c r="V416">
        <f>IFERROR(SUMIFS('All States'!$P$4:$P$627,'All States'!$C$4:$C$627,$A416,'All States'!$D$4:$D$627,$B416),0)</f>
        <v>5.88</v>
      </c>
      <c r="W416">
        <f>IFERROR(SUMIFS('All States'!$Q$4:$Q$627,'All States'!$C$4:$C$627,$A416,'All States'!$D$4:$D$627,$B416),0)</f>
        <v>1.05</v>
      </c>
      <c r="X416">
        <f>IFERROR(SUMIFS('All States'!$H$4:$H$627,'All States'!$C$4:$C$627,$A416,'All States'!$D$4:$D$627,$B416),0)</f>
        <v>2</v>
      </c>
      <c r="Y416">
        <f>IFERROR(SUMIFS('All States'!$I$4:$I$627,'All States'!$C$4:$C$627,$A416,'All States'!$D$4:$D$627,$B416),0)</f>
        <v>1</v>
      </c>
      <c r="Z416">
        <f>IFERROR(SUMIFS('All States'!$R$4:$R$627,'All States'!$C$4:$C$627,$A416,'All States'!$D$4:$D$627,$B416),0)</f>
        <v>-17.753835049999999</v>
      </c>
      <c r="AA416">
        <f>IFERROR(SUMIFS('All States'!$S$4:$S$627,'All States'!$C$4:$C$627,$A416,'All States'!$D$4:$D$627,$B416),0)</f>
        <v>100</v>
      </c>
      <c r="AB416">
        <f>IFERROR(SUMIFS('All States'!$T$4:$T$627,'All States'!$C$4:$C$627,$A416,'All States'!$D$4:$D$627,$B416),0)</f>
        <v>40</v>
      </c>
      <c r="AC416">
        <f>IFERROR(SUMIFS('All States'!$U$4:$U$627,'All States'!$C$4:$C$627,$A416,'All States'!$D$4:$D$627,$B416),0)</f>
        <v>5.2461649500000007</v>
      </c>
      <c r="AD416">
        <f>IFERROR(SUMIFS('All States'!$V$4:$V$627,'All States'!$C$4:$C$627,$A416,'All States'!$D$4:$D$627,$B416),0)</f>
        <v>223499</v>
      </c>
      <c r="AE416">
        <f>IFERROR(SUMIFS('All States'!$W$4:$W$627,'All States'!$C$4:$C$627,$A416,'All States'!$D$4:$D$627,$B416),0)</f>
        <v>122</v>
      </c>
      <c r="AF416">
        <f>IFERROR(SUMIFS('All States'!$X$4:$X$627,'All States'!$C$4:$C$627,$A416,'All States'!$D$4:$D$627,$B416),0)</f>
        <v>26.674599999999998</v>
      </c>
      <c r="AG416">
        <f>IFERROR(SUMIFS('All States'!$Y$4:$Y$627,'All States'!$C$4:$C$627,$A416,'All States'!$D$4:$D$627,$B416),0)</f>
        <v>682065</v>
      </c>
    </row>
    <row r="417" spans="1:33" ht="15" customHeight="1" x14ac:dyDescent="0.2">
      <c r="A417" t="s">
        <v>159</v>
      </c>
      <c r="B417" t="s">
        <v>2001</v>
      </c>
      <c r="C417" t="s">
        <v>1281</v>
      </c>
      <c r="D417" t="s">
        <v>1282</v>
      </c>
      <c r="E417">
        <v>2</v>
      </c>
      <c r="F417">
        <f t="shared" si="4"/>
        <v>4085</v>
      </c>
      <c r="G417">
        <f t="shared" si="5"/>
        <v>38516.5</v>
      </c>
      <c r="H417">
        <f t="shared" si="6"/>
        <v>9.5</v>
      </c>
      <c r="I417">
        <f t="shared" si="7"/>
        <v>19</v>
      </c>
      <c r="Q417">
        <f>IFERROR(SUMIFS('All States'!$E$4:$E$627,'All States'!$C$4:$C$627,$A417,'All States'!$D$4:$D$627,$B417),0)</f>
        <v>3</v>
      </c>
      <c r="R417">
        <f>IFERROR(SUMIFS('All States'!$F$4:$F$627,'All States'!$C$4:$C$627,$A417,'All States'!$D$4:$D$627,$B417),0)</f>
        <v>9</v>
      </c>
      <c r="S417">
        <f>IFERROR(SUMIFS('All States'!$N$4:$N$627,'All States'!$C$4:$C$627,$A417,'All States'!$D$4:$D$627,$B417),0)</f>
        <v>518.77500000000009</v>
      </c>
      <c r="T417">
        <f>IFERROR(SUMIFS('All States'!$M$4:$M$627,'All States'!$C$4:$C$627,$A417,'All States'!$D$4:$D$627,$B417),0)</f>
        <v>518.77500000000009</v>
      </c>
      <c r="U417">
        <f>IFERROR(SUMIFS('All States'!$O$4:$O$627,'All States'!$C$4:$C$627,$A417,'All States'!$D$4:$D$627,$B417),0)</f>
        <v>292.5</v>
      </c>
      <c r="V417">
        <f>IFERROR(SUMIFS('All States'!$P$4:$P$627,'All States'!$C$4:$C$627,$A417,'All States'!$D$4:$D$627,$B417),0)</f>
        <v>224.7</v>
      </c>
      <c r="W417">
        <f>IFERROR(SUMIFS('All States'!$Q$4:$Q$627,'All States'!$C$4:$C$627,$A417,'All States'!$D$4:$D$627,$B417),0)</f>
        <v>1.575</v>
      </c>
      <c r="X417">
        <f>IFERROR(SUMIFS('All States'!$H$4:$H$627,'All States'!$C$4:$C$627,$A417,'All States'!$D$4:$D$627,$B417),0)</f>
        <v>1</v>
      </c>
      <c r="Y417">
        <f>IFERROR(SUMIFS('All States'!$I$4:$I$627,'All States'!$C$4:$C$627,$A417,'All States'!$D$4:$D$627,$B417),0)</f>
        <v>2</v>
      </c>
      <c r="Z417">
        <f>IFERROR(SUMIFS('All States'!$R$4:$R$627,'All States'!$C$4:$C$627,$A417,'All States'!$D$4:$D$627,$B417),0)</f>
        <v>-8.2089457499999998</v>
      </c>
      <c r="AA417">
        <f>IFERROR(SUMIFS('All States'!$S$4:$S$627,'All States'!$C$4:$C$627,$A417,'All States'!$D$4:$D$627,$B417),0)</f>
        <v>25</v>
      </c>
      <c r="AB417">
        <f>IFERROR(SUMIFS('All States'!$T$4:$T$627,'All States'!$C$4:$C$627,$A417,'All States'!$D$4:$D$627,$B417),0)</f>
        <v>10</v>
      </c>
      <c r="AC417">
        <f>IFERROR(SUMIFS('All States'!$U$4:$U$627,'All States'!$C$4:$C$627,$A417,'All States'!$D$4:$D$627,$B417),0)</f>
        <v>0.79105424999999996</v>
      </c>
      <c r="AD417">
        <f>IFERROR(SUMIFS('All States'!$V$4:$V$627,'All States'!$C$4:$C$627,$A417,'All States'!$D$4:$D$627,$B417),0)</f>
        <v>4085</v>
      </c>
      <c r="AE417">
        <f>IFERROR(SUMIFS('All States'!$W$4:$W$627,'All States'!$C$4:$C$627,$A417,'All States'!$D$4:$D$627,$B417),0)</f>
        <v>31</v>
      </c>
      <c r="AF417">
        <f>IFERROR(SUMIFS('All States'!$X$4:$X$627,'All States'!$C$4:$C$627,$A417,'All States'!$D$4:$D$627,$B417),0)</f>
        <v>4.0838000000000001</v>
      </c>
      <c r="AG417">
        <f>IFERROR(SUMIFS('All States'!$Y$4:$Y$627,'All States'!$C$4:$C$627,$A417,'All States'!$D$4:$D$627,$B417),0)</f>
        <v>12466</v>
      </c>
    </row>
    <row r="418" spans="1:33" ht="15" customHeight="1" x14ac:dyDescent="0.2">
      <c r="A418" t="s">
        <v>159</v>
      </c>
      <c r="B418" t="s">
        <v>2002</v>
      </c>
      <c r="C418" t="s">
        <v>1276</v>
      </c>
      <c r="D418" t="s">
        <v>1277</v>
      </c>
      <c r="E418">
        <v>1</v>
      </c>
      <c r="F418">
        <f t="shared" si="4"/>
        <v>10957</v>
      </c>
      <c r="G418">
        <f t="shared" si="5"/>
        <v>111600</v>
      </c>
      <c r="H418">
        <f t="shared" si="6"/>
        <v>31</v>
      </c>
      <c r="I418">
        <f t="shared" si="7"/>
        <v>36</v>
      </c>
      <c r="Q418">
        <f>IFERROR(SUMIFS('All States'!$E$4:$E$627,'All States'!$C$4:$C$627,$A418,'All States'!$D$4:$D$627,$B418),0)</f>
        <v>3</v>
      </c>
      <c r="R418">
        <f>IFERROR(SUMIFS('All States'!$F$4:$F$627,'All States'!$C$4:$C$627,$A418,'All States'!$D$4:$D$627,$B418),0)</f>
        <v>15.6</v>
      </c>
      <c r="S418">
        <f>IFERROR(SUMIFS('All States'!$N$4:$N$627,'All States'!$C$4:$C$627,$A418,'All States'!$D$4:$D$627,$B418),0)</f>
        <v>402.255</v>
      </c>
      <c r="T418">
        <f>IFERROR(SUMIFS('All States'!$M$4:$M$627,'All States'!$C$4:$C$627,$A418,'All States'!$D$4:$D$627,$B418),0)</f>
        <v>402.255</v>
      </c>
      <c r="U418">
        <f>IFERROR(SUMIFS('All States'!$O$4:$O$627,'All States'!$C$4:$C$627,$A418,'All States'!$D$4:$D$627,$B418),0)</f>
        <v>236.25</v>
      </c>
      <c r="V418">
        <f>IFERROR(SUMIFS('All States'!$P$4:$P$627,'All States'!$C$4:$C$627,$A418,'All States'!$D$4:$D$627,$B418),0)</f>
        <v>148.68</v>
      </c>
      <c r="W418">
        <f>IFERROR(SUMIFS('All States'!$Q$4:$Q$627,'All States'!$C$4:$C$627,$A418,'All States'!$D$4:$D$627,$B418),0)</f>
        <v>17.324999999999999</v>
      </c>
      <c r="X418">
        <f>IFERROR(SUMIFS('All States'!$H$4:$H$627,'All States'!$C$4:$C$627,$A418,'All States'!$D$4:$D$627,$B418),0)</f>
        <v>1</v>
      </c>
      <c r="Y418">
        <f>IFERROR(SUMIFS('All States'!$I$4:$I$627,'All States'!$C$4:$C$627,$A418,'All States'!$D$4:$D$627,$B418),0)</f>
        <v>2</v>
      </c>
      <c r="Z418">
        <f>IFERROR(SUMIFS('All States'!$R$4:$R$627,'All States'!$C$4:$C$627,$A418,'All States'!$D$4:$D$627,$B418),0)</f>
        <v>-13.16488215</v>
      </c>
      <c r="AA418">
        <f>IFERROR(SUMIFS('All States'!$S$4:$S$627,'All States'!$C$4:$C$627,$A418,'All States'!$D$4:$D$627,$B418),0)</f>
        <v>77.5</v>
      </c>
      <c r="AB418">
        <f>IFERROR(SUMIFS('All States'!$T$4:$T$627,'All States'!$C$4:$C$627,$A418,'All States'!$D$4:$D$627,$B418),0)</f>
        <v>31</v>
      </c>
      <c r="AC418">
        <f>IFERROR(SUMIFS('All States'!$U$4:$U$627,'All States'!$C$4:$C$627,$A418,'All States'!$D$4:$D$627,$B418),0)</f>
        <v>2.4351178499999997</v>
      </c>
      <c r="AD418">
        <f>IFERROR(SUMIFS('All States'!$V$4:$V$627,'All States'!$C$4:$C$627,$A418,'All States'!$D$4:$D$627,$B418),0)</f>
        <v>10957</v>
      </c>
      <c r="AE418">
        <f>IFERROR(SUMIFS('All States'!$W$4:$W$627,'All States'!$C$4:$C$627,$A418,'All States'!$D$4:$D$627,$B418),0)</f>
        <v>95</v>
      </c>
      <c r="AF418">
        <f>IFERROR(SUMIFS('All States'!$X$4:$X$627,'All States'!$C$4:$C$627,$A418,'All States'!$D$4:$D$627,$B418),0)</f>
        <v>12.4351</v>
      </c>
      <c r="AG418">
        <f>IFERROR(SUMIFS('All States'!$Y$4:$Y$627,'All States'!$C$4:$C$627,$A418,'All States'!$D$4:$D$627,$B418),0)</f>
        <v>33438</v>
      </c>
    </row>
    <row r="419" spans="1:33" ht="27.75" customHeight="1" x14ac:dyDescent="0.2">
      <c r="A419" t="s">
        <v>159</v>
      </c>
      <c r="B419" t="s">
        <v>2003</v>
      </c>
      <c r="C419" t="s">
        <v>1056</v>
      </c>
      <c r="D419" s="1" t="s">
        <v>1057</v>
      </c>
      <c r="E419">
        <v>3</v>
      </c>
      <c r="F419">
        <f t="shared" si="4"/>
        <v>6589</v>
      </c>
      <c r="G419">
        <f t="shared" si="5"/>
        <v>59400</v>
      </c>
      <c r="H419">
        <f t="shared" si="6"/>
        <v>11.333333333333334</v>
      </c>
      <c r="I419">
        <f t="shared" si="7"/>
        <v>12</v>
      </c>
      <c r="Q419">
        <f>IFERROR(SUMIFS('All States'!$E$4:$E$627,'All States'!$C$4:$C$627,$A419,'All States'!$D$4:$D$627,$B419),0)</f>
        <v>3</v>
      </c>
      <c r="R419">
        <f>IFERROR(SUMIFS('All States'!$F$4:$F$627,'All States'!$C$4:$C$627,$A419,'All States'!$D$4:$D$627,$B419),0)</f>
        <v>36.83</v>
      </c>
      <c r="S419">
        <f>IFERROR(SUMIFS('All States'!$N$4:$N$627,'All States'!$C$4:$C$627,$A419,'All States'!$D$4:$D$627,$B419),0)</f>
        <v>502.21500000000003</v>
      </c>
      <c r="T419">
        <f>IFERROR(SUMIFS('All States'!$M$4:$M$627,'All States'!$C$4:$C$627,$A419,'All States'!$D$4:$D$627,$B419),0)</f>
        <v>418.26500000000004</v>
      </c>
      <c r="U419">
        <f>IFERROR(SUMIFS('All States'!$O$4:$O$627,'All States'!$C$4:$C$627,$A419,'All States'!$D$4:$D$627,$B419),0)</f>
        <v>311.85000000000002</v>
      </c>
      <c r="V419">
        <f>IFERROR(SUMIFS('All States'!$P$4:$P$627,'All States'!$C$4:$C$627,$A419,'All States'!$D$4:$D$627,$B419),0)</f>
        <v>185.64</v>
      </c>
      <c r="W419">
        <f>IFERROR(SUMIFS('All States'!$Q$4:$Q$627,'All States'!$C$4:$C$627,$A419,'All States'!$D$4:$D$627,$B419),0)</f>
        <v>4.7249999999999996</v>
      </c>
      <c r="X419">
        <f>IFERROR(SUMIFS('All States'!$H$4:$H$627,'All States'!$C$4:$C$627,$A419,'All States'!$D$4:$D$627,$B419),0)</f>
        <v>1</v>
      </c>
      <c r="Y419">
        <f>IFERROR(SUMIFS('All States'!$I$4:$I$627,'All States'!$C$4:$C$627,$A419,'All States'!$D$4:$D$627,$B419),0)</f>
        <v>1</v>
      </c>
      <c r="Z419">
        <f>IFERROR(SUMIFS('All States'!$R$4:$R$627,'All States'!$C$4:$C$627,$A419,'All States'!$D$4:$D$627,$B419),0)</f>
        <v>-35.938780549999997</v>
      </c>
      <c r="AA419">
        <f>IFERROR(SUMIFS('All States'!$S$4:$S$627,'All States'!$C$4:$C$627,$A419,'All States'!$D$4:$D$627,$B419),0)</f>
        <v>27.5</v>
      </c>
      <c r="AB419">
        <f>IFERROR(SUMIFS('All States'!$T$4:$T$627,'All States'!$C$4:$C$627,$A419,'All States'!$D$4:$D$627,$B419),0)</f>
        <v>11</v>
      </c>
      <c r="AC419">
        <f>IFERROR(SUMIFS('All States'!$U$4:$U$627,'All States'!$C$4:$C$627,$A419,'All States'!$D$4:$D$627,$B419),0)</f>
        <v>0.89121944999999991</v>
      </c>
      <c r="AD419">
        <f>IFERROR(SUMIFS('All States'!$V$4:$V$627,'All States'!$C$4:$C$627,$A419,'All States'!$D$4:$D$627,$B419),0)</f>
        <v>6589</v>
      </c>
      <c r="AE419">
        <f>IFERROR(SUMIFS('All States'!$W$4:$W$627,'All States'!$C$4:$C$627,$A419,'All States'!$D$4:$D$627,$B419),0)</f>
        <v>34</v>
      </c>
      <c r="AF419">
        <f>IFERROR(SUMIFS('All States'!$X$4:$X$627,'All States'!$C$4:$C$627,$A419,'All States'!$D$4:$D$627,$B419),0)</f>
        <v>4.5868000000000002</v>
      </c>
      <c r="AG419">
        <f>IFERROR(SUMIFS('All States'!$Y$4:$Y$627,'All States'!$C$4:$C$627,$A419,'All States'!$D$4:$D$627,$B419),0)</f>
        <v>20108</v>
      </c>
    </row>
    <row r="420" spans="1:33" ht="27.75" customHeight="1" x14ac:dyDescent="0.2">
      <c r="A420" t="s">
        <v>159</v>
      </c>
      <c r="B420" t="s">
        <v>2004</v>
      </c>
      <c r="C420" t="s">
        <v>1286</v>
      </c>
      <c r="D420" s="1" t="s">
        <v>1287</v>
      </c>
      <c r="E420">
        <v>2</v>
      </c>
      <c r="F420">
        <f t="shared" si="4"/>
        <v>30472.5</v>
      </c>
      <c r="G420">
        <f t="shared" si="5"/>
        <v>72000</v>
      </c>
      <c r="H420">
        <f t="shared" si="6"/>
        <v>15.5</v>
      </c>
      <c r="I420">
        <f t="shared" si="7"/>
        <v>22.5</v>
      </c>
      <c r="Q420">
        <f>IFERROR(SUMIFS('All States'!$E$4:$E$627,'All States'!$C$4:$C$627,$A420,'All States'!$D$4:$D$627,$B420),0)</f>
        <v>0</v>
      </c>
      <c r="R420">
        <f>IFERROR(SUMIFS('All States'!$F$4:$F$627,'All States'!$C$4:$C$627,$A420,'All States'!$D$4:$D$627,$B420),0)</f>
        <v>0</v>
      </c>
      <c r="S420">
        <f>IFERROR(SUMIFS('All States'!$N$4:$N$627,'All States'!$C$4:$C$627,$A420,'All States'!$D$4:$D$627,$B420),0)</f>
        <v>221.74499999999998</v>
      </c>
      <c r="T420">
        <f>IFERROR(SUMIFS('All States'!$M$4:$M$627,'All States'!$C$4:$C$627,$A420,'All States'!$D$4:$D$627,$B420),0)</f>
        <v>73.919999999999987</v>
      </c>
      <c r="U420">
        <f>IFERROR(SUMIFS('All States'!$O$4:$O$627,'All States'!$C$4:$C$627,$A420,'All States'!$D$4:$D$627,$B420),0)</f>
        <v>202.95</v>
      </c>
      <c r="V420">
        <f>IFERROR(SUMIFS('All States'!$P$4:$P$627,'All States'!$C$4:$C$627,$A420,'All States'!$D$4:$D$627,$B420),0)</f>
        <v>17.22</v>
      </c>
      <c r="W420">
        <f>IFERROR(SUMIFS('All States'!$Q$4:$Q$627,'All States'!$C$4:$C$627,$A420,'All States'!$D$4:$D$627,$B420),0)</f>
        <v>1.575</v>
      </c>
      <c r="X420">
        <f>IFERROR(SUMIFS('All States'!$H$4:$H$627,'All States'!$C$4:$C$627,$A420,'All States'!$D$4:$D$627,$B420),0)</f>
        <v>0</v>
      </c>
      <c r="Y420">
        <f>IFERROR(SUMIFS('All States'!$I$4:$I$627,'All States'!$C$4:$C$627,$A420,'All States'!$D$4:$D$627,$B420),0)</f>
        <v>0</v>
      </c>
      <c r="Z420">
        <f>IFERROR(SUMIFS('All States'!$R$4:$R$627,'All States'!$C$4:$C$627,$A420,'All States'!$D$4:$D$627,$B420),0)</f>
        <v>1.5062536499999999</v>
      </c>
      <c r="AA420">
        <f>IFERROR(SUMIFS('All States'!$S$4:$S$627,'All States'!$C$4:$C$627,$A420,'All States'!$D$4:$D$627,$B420),0)</f>
        <v>40</v>
      </c>
      <c r="AB420">
        <f>IFERROR(SUMIFS('All States'!$T$4:$T$627,'All States'!$C$4:$C$627,$A420,'All States'!$D$4:$D$627,$B420),0)</f>
        <v>16</v>
      </c>
      <c r="AC420">
        <f>IFERROR(SUMIFS('All States'!$U$4:$U$627,'All States'!$C$4:$C$627,$A420,'All States'!$D$4:$D$627,$B420),0)</f>
        <v>1.5062536499999999</v>
      </c>
      <c r="AD420">
        <f>IFERROR(SUMIFS('All States'!$V$4:$V$627,'All States'!$C$4:$C$627,$A420,'All States'!$D$4:$D$627,$B420),0)</f>
        <v>30473</v>
      </c>
      <c r="AE420">
        <f>IFERROR(SUMIFS('All States'!$W$4:$W$627,'All States'!$C$4:$C$627,$A420,'All States'!$D$4:$D$627,$B420),0)</f>
        <v>49</v>
      </c>
      <c r="AF420">
        <f>IFERROR(SUMIFS('All States'!$X$4:$X$627,'All States'!$C$4:$C$627,$A420,'All States'!$D$4:$D$627,$B420),0)</f>
        <v>7.6827000000000005</v>
      </c>
      <c r="AG420">
        <f>IFERROR(SUMIFS('All States'!$Y$4:$Y$627,'All States'!$C$4:$C$627,$A420,'All States'!$D$4:$D$627,$B420),0)</f>
        <v>92996</v>
      </c>
    </row>
    <row r="421" spans="1:33" ht="15" customHeight="1" x14ac:dyDescent="0.2">
      <c r="A421" t="s">
        <v>159</v>
      </c>
      <c r="B421" t="s">
        <v>2005</v>
      </c>
      <c r="C421" t="s">
        <v>1823</v>
      </c>
      <c r="D421" t="s">
        <v>1824</v>
      </c>
      <c r="E421">
        <v>2</v>
      </c>
      <c r="F421">
        <f t="shared" si="4"/>
        <v>223499</v>
      </c>
      <c r="G421">
        <f t="shared" si="5"/>
        <v>162396</v>
      </c>
      <c r="H421">
        <f t="shared" si="6"/>
        <v>39.5</v>
      </c>
      <c r="I421">
        <f t="shared" si="7"/>
        <v>0</v>
      </c>
      <c r="Q421">
        <f>IFERROR(SUMIFS('All States'!$E$4:$E$627,'All States'!$C$4:$C$627,$A421,'All States'!$D$4:$D$627,$B421),0)</f>
        <v>3</v>
      </c>
      <c r="R421">
        <f>IFERROR(SUMIFS('All States'!$F$4:$F$627,'All States'!$C$4:$C$627,$A421,'All States'!$D$4:$D$627,$B421),0)</f>
        <v>37.200000000000003</v>
      </c>
      <c r="S421">
        <f>IFERROR(SUMIFS('All States'!$N$4:$N$627,'All States'!$C$4:$C$627,$A421,'All States'!$D$4:$D$627,$B421),0)</f>
        <v>86.16</v>
      </c>
      <c r="T421">
        <f>IFERROR(SUMIFS('All States'!$M$4:$M$627,'All States'!$C$4:$C$627,$A421,'All States'!$D$4:$D$627,$B421),0)</f>
        <v>-61.664999999999992</v>
      </c>
      <c r="U421">
        <f>IFERROR(SUMIFS('All States'!$O$4:$O$627,'All States'!$C$4:$C$627,$A421,'All States'!$D$4:$D$627,$B421),0)</f>
        <v>70.2</v>
      </c>
      <c r="V421">
        <f>IFERROR(SUMIFS('All States'!$P$4:$P$627,'All States'!$C$4:$C$627,$A421,'All States'!$D$4:$D$627,$B421),0)</f>
        <v>15.96</v>
      </c>
      <c r="W421">
        <f>IFERROR(SUMIFS('All States'!$Q$4:$Q$627,'All States'!$C$4:$C$627,$A421,'All States'!$D$4:$D$627,$B421),0)</f>
        <v>0</v>
      </c>
      <c r="X421">
        <f>IFERROR(SUMIFS('All States'!$H$4:$H$627,'All States'!$C$4:$C$627,$A421,'All States'!$D$4:$D$627,$B421),0)</f>
        <v>1</v>
      </c>
      <c r="Y421">
        <f>IFERROR(SUMIFS('All States'!$I$4:$I$627,'All States'!$C$4:$C$627,$A421,'All States'!$D$4:$D$627,$B421),0)</f>
        <v>0</v>
      </c>
      <c r="Z421">
        <f>IFERROR(SUMIFS('All States'!$R$4:$R$627,'All States'!$C$4:$C$627,$A421,'All States'!$D$4:$D$627,$B421),0)</f>
        <v>-31.953835050000002</v>
      </c>
      <c r="AA421">
        <f>IFERROR(SUMIFS('All States'!$S$4:$S$627,'All States'!$C$4:$C$627,$A421,'All States'!$D$4:$D$627,$B421),0)</f>
        <v>100</v>
      </c>
      <c r="AB421">
        <f>IFERROR(SUMIFS('All States'!$T$4:$T$627,'All States'!$C$4:$C$627,$A421,'All States'!$D$4:$D$627,$B421),0)</f>
        <v>40</v>
      </c>
      <c r="AC421">
        <f>IFERROR(SUMIFS('All States'!$U$4:$U$627,'All States'!$C$4:$C$627,$A421,'All States'!$D$4:$D$627,$B421),0)</f>
        <v>5.2461649500000007</v>
      </c>
      <c r="AD421">
        <f>IFERROR(SUMIFS('All States'!$V$4:$V$627,'All States'!$C$4:$C$627,$A421,'All States'!$D$4:$D$627,$B421),0)</f>
        <v>223499</v>
      </c>
      <c r="AE421">
        <f>IFERROR(SUMIFS('All States'!$W$4:$W$627,'All States'!$C$4:$C$627,$A421,'All States'!$D$4:$D$627,$B421),0)</f>
        <v>122</v>
      </c>
      <c r="AF421">
        <f>IFERROR(SUMIFS('All States'!$X$4:$X$627,'All States'!$C$4:$C$627,$A421,'All States'!$D$4:$D$627,$B421),0)</f>
        <v>26.674599999999998</v>
      </c>
      <c r="AG421">
        <f>IFERROR(SUMIFS('All States'!$Y$4:$Y$627,'All States'!$C$4:$C$627,$A421,'All States'!$D$4:$D$627,$B421),0)</f>
        <v>682065</v>
      </c>
    </row>
    <row r="422" spans="1:33" ht="27.75" customHeight="1" x14ac:dyDescent="0.2">
      <c r="A422" t="s">
        <v>159</v>
      </c>
      <c r="B422" t="s">
        <v>64</v>
      </c>
      <c r="C422" t="s">
        <v>93</v>
      </c>
      <c r="D422" s="1" t="s">
        <v>92</v>
      </c>
      <c r="E422">
        <v>3</v>
      </c>
      <c r="F422">
        <f t="shared" si="4"/>
        <v>6445.333333333333</v>
      </c>
      <c r="G422">
        <f t="shared" si="5"/>
        <v>32666.666666666668</v>
      </c>
      <c r="H422">
        <f t="shared" si="6"/>
        <v>21</v>
      </c>
      <c r="I422">
        <f t="shared" si="7"/>
        <v>25</v>
      </c>
      <c r="Q422">
        <f>IFERROR(SUMIFS('All States'!$E$4:$E$627,'All States'!$C$4:$C$627,$A422,'All States'!$D$4:$D$627,$B422),0)</f>
        <v>2</v>
      </c>
      <c r="R422">
        <f>IFERROR(SUMIFS('All States'!$F$4:$F$627,'All States'!$C$4:$C$627,$A422,'All States'!$D$4:$D$627,$B422),0)</f>
        <v>8</v>
      </c>
      <c r="S422">
        <f>IFERROR(SUMIFS('All States'!$N$4:$N$627,'All States'!$C$4:$C$627,$A422,'All States'!$D$4:$D$627,$B422),0)</f>
        <v>747.79499999999996</v>
      </c>
      <c r="T422">
        <f>IFERROR(SUMIFS('All States'!$M$4:$M$627,'All States'!$C$4:$C$627,$A422,'All States'!$D$4:$D$627,$B422),0)</f>
        <v>663.84499999999991</v>
      </c>
      <c r="U422">
        <f>IFERROR(SUMIFS('All States'!$O$4:$O$627,'All States'!$C$4:$C$627,$A422,'All States'!$D$4:$D$627,$B422),0)</f>
        <v>511.65</v>
      </c>
      <c r="V422">
        <f>IFERROR(SUMIFS('All States'!$P$4:$P$627,'All States'!$C$4:$C$627,$A422,'All States'!$D$4:$D$627,$B422),0)</f>
        <v>210.42</v>
      </c>
      <c r="W422">
        <f>IFERROR(SUMIFS('All States'!$Q$4:$Q$627,'All States'!$C$4:$C$627,$A422,'All States'!$D$4:$D$627,$B422),0)</f>
        <v>25.725000000000001</v>
      </c>
      <c r="X422">
        <f>IFERROR(SUMIFS('All States'!$H$4:$H$627,'All States'!$C$4:$C$627,$A422,'All States'!$D$4:$D$627,$B422),0)</f>
        <v>0</v>
      </c>
      <c r="Y422">
        <f>IFERROR(SUMIFS('All States'!$I$4:$I$627,'All States'!$C$4:$C$627,$A422,'All States'!$D$4:$D$627,$B422),0)</f>
        <v>0</v>
      </c>
      <c r="Z422">
        <f>IFERROR(SUMIFS('All States'!$R$4:$R$627,'All States'!$C$4:$C$627,$A422,'All States'!$D$4:$D$627,$B422),0)</f>
        <v>-6.36022775</v>
      </c>
      <c r="AA422">
        <f>IFERROR(SUMIFS('All States'!$S$4:$S$627,'All States'!$C$4:$C$627,$A422,'All States'!$D$4:$D$627,$B422),0)</f>
        <v>52.5</v>
      </c>
      <c r="AB422">
        <f>IFERROR(SUMIFS('All States'!$T$4:$T$627,'All States'!$C$4:$C$627,$A422,'All States'!$D$4:$D$627,$B422),0)</f>
        <v>21</v>
      </c>
      <c r="AC422">
        <f>IFERROR(SUMIFS('All States'!$U$4:$U$627,'All States'!$C$4:$C$627,$A422,'All States'!$D$4:$D$627,$B422),0)</f>
        <v>1.63977225</v>
      </c>
      <c r="AD422">
        <f>IFERROR(SUMIFS('All States'!$V$4:$V$627,'All States'!$C$4:$C$627,$A422,'All States'!$D$4:$D$627,$B422),0)</f>
        <v>6445</v>
      </c>
      <c r="AE422">
        <f>IFERROR(SUMIFS('All States'!$W$4:$W$627,'All States'!$C$4:$C$627,$A422,'All States'!$D$4:$D$627,$B422),0)</f>
        <v>64</v>
      </c>
      <c r="AF422">
        <f>IFERROR(SUMIFS('All States'!$X$4:$X$627,'All States'!$C$4:$C$627,$A422,'All States'!$D$4:$D$627,$B422),0)</f>
        <v>8.3294999999999995</v>
      </c>
      <c r="AG422">
        <f>IFERROR(SUMIFS('All States'!$Y$4:$Y$627,'All States'!$C$4:$C$627,$A422,'All States'!$D$4:$D$627,$B422),0)</f>
        <v>19669</v>
      </c>
    </row>
    <row r="423" spans="1:33" ht="27.75" customHeight="1" x14ac:dyDescent="0.2">
      <c r="A423" t="s">
        <v>159</v>
      </c>
      <c r="B423" t="s">
        <v>2006</v>
      </c>
      <c r="C423" t="s">
        <v>1028</v>
      </c>
      <c r="D423" s="1" t="s">
        <v>1029</v>
      </c>
      <c r="E423">
        <v>3</v>
      </c>
      <c r="F423">
        <f t="shared" si="4"/>
        <v>2489.3333333333335</v>
      </c>
      <c r="G423">
        <f t="shared" si="5"/>
        <v>47801.333333333336</v>
      </c>
      <c r="H423">
        <f t="shared" si="6"/>
        <v>10.666666666666666</v>
      </c>
      <c r="I423">
        <f t="shared" si="7"/>
        <v>15.333333333333334</v>
      </c>
      <c r="Q423">
        <f>IFERROR(SUMIFS('All States'!$E$4:$E$627,'All States'!$C$4:$C$627,$A423,'All States'!$D$4:$D$627,$B423),0)</f>
        <v>3</v>
      </c>
      <c r="R423">
        <f>IFERROR(SUMIFS('All States'!$F$4:$F$627,'All States'!$C$4:$C$627,$A423,'All States'!$D$4:$D$627,$B423),0)</f>
        <v>11</v>
      </c>
      <c r="S423">
        <f>IFERROR(SUMIFS('All States'!$N$4:$N$627,'All States'!$C$4:$C$627,$A423,'All States'!$D$4:$D$627,$B423),0)</f>
        <v>207.04500000000002</v>
      </c>
      <c r="T423">
        <f>IFERROR(SUMIFS('All States'!$M$4:$M$627,'All States'!$C$4:$C$627,$A423,'All States'!$D$4:$D$627,$B423),0)</f>
        <v>207.04500000000002</v>
      </c>
      <c r="U423">
        <f>IFERROR(SUMIFS('All States'!$O$4:$O$627,'All States'!$C$4:$C$627,$A423,'All States'!$D$4:$D$627,$B423),0)</f>
        <v>121.05</v>
      </c>
      <c r="V423">
        <f>IFERROR(SUMIFS('All States'!$P$4:$P$627,'All States'!$C$4:$C$627,$A423,'All States'!$D$4:$D$627,$B423),0)</f>
        <v>67.62</v>
      </c>
      <c r="W423">
        <f>IFERROR(SUMIFS('All States'!$Q$4:$Q$627,'All States'!$C$4:$C$627,$A423,'All States'!$D$4:$D$627,$B423),0)</f>
        <v>18.375</v>
      </c>
      <c r="X423">
        <f>IFERROR(SUMIFS('All States'!$H$4:$H$627,'All States'!$C$4:$C$627,$A423,'All States'!$D$4:$D$627,$B423),0)</f>
        <v>0</v>
      </c>
      <c r="Y423">
        <f>IFERROR(SUMIFS('All States'!$I$4:$I$627,'All States'!$C$4:$C$627,$A423,'All States'!$D$4:$D$627,$B423),0)</f>
        <v>3</v>
      </c>
      <c r="Z423">
        <f>IFERROR(SUMIFS('All States'!$R$4:$R$627,'All States'!$C$4:$C$627,$A423,'All States'!$D$4:$D$627,$B423),0)</f>
        <v>-10.14998555</v>
      </c>
      <c r="AA423">
        <f>IFERROR(SUMIFS('All States'!$S$4:$S$627,'All States'!$C$4:$C$627,$A423,'All States'!$D$4:$D$627,$B423),0)</f>
        <v>27.5</v>
      </c>
      <c r="AB423">
        <f>IFERROR(SUMIFS('All States'!$T$4:$T$627,'All States'!$C$4:$C$627,$A423,'All States'!$D$4:$D$627,$B423),0)</f>
        <v>11</v>
      </c>
      <c r="AC423">
        <f>IFERROR(SUMIFS('All States'!$U$4:$U$627,'All States'!$C$4:$C$627,$A423,'All States'!$D$4:$D$627,$B423),0)</f>
        <v>0.85001444999999998</v>
      </c>
      <c r="AD423">
        <f>IFERROR(SUMIFS('All States'!$V$4:$V$627,'All States'!$C$4:$C$627,$A423,'All States'!$D$4:$D$627,$B423),0)</f>
        <v>2489</v>
      </c>
      <c r="AE423">
        <f>IFERROR(SUMIFS('All States'!$W$4:$W$627,'All States'!$C$4:$C$627,$A423,'All States'!$D$4:$D$627,$B423),0)</f>
        <v>34</v>
      </c>
      <c r="AF423">
        <f>IFERROR(SUMIFS('All States'!$X$4:$X$627,'All States'!$C$4:$C$627,$A423,'All States'!$D$4:$D$627,$B423),0)</f>
        <v>4.3772000000000002</v>
      </c>
      <c r="AG423">
        <f>IFERROR(SUMIFS('All States'!$Y$4:$Y$627,'All States'!$C$4:$C$627,$A423,'All States'!$D$4:$D$627,$B423),0)</f>
        <v>7596</v>
      </c>
    </row>
    <row r="424" spans="1:33" ht="27.75" customHeight="1" x14ac:dyDescent="0.2">
      <c r="A424" t="s">
        <v>159</v>
      </c>
      <c r="B424" t="s">
        <v>2007</v>
      </c>
      <c r="C424" t="s">
        <v>96</v>
      </c>
      <c r="D424" s="1" t="s">
        <v>94</v>
      </c>
      <c r="E424">
        <v>3</v>
      </c>
      <c r="F424">
        <f t="shared" si="4"/>
        <v>35</v>
      </c>
      <c r="G424">
        <f t="shared" si="5"/>
        <v>36699.666666666664</v>
      </c>
      <c r="H424">
        <f t="shared" si="6"/>
        <v>7.333333333333333</v>
      </c>
      <c r="I424">
        <f t="shared" si="7"/>
        <v>9.6666666666666661</v>
      </c>
      <c r="Q424">
        <f>IFERROR(SUMIFS('All States'!$E$4:$E$627,'All States'!$C$4:$C$627,$A424,'All States'!$D$4:$D$627,$B424),0)</f>
        <v>2</v>
      </c>
      <c r="R424">
        <f>IFERROR(SUMIFS('All States'!$F$4:$F$627,'All States'!$C$4:$C$627,$A424,'All States'!$D$4:$D$627,$B424),0)</f>
        <v>17</v>
      </c>
      <c r="S424">
        <f>IFERROR(SUMIFS('All States'!$N$4:$N$627,'All States'!$C$4:$C$627,$A424,'All States'!$D$4:$D$627,$B424),0)</f>
        <v>323.565</v>
      </c>
      <c r="T424">
        <f>IFERROR(SUMIFS('All States'!$M$4:$M$627,'All States'!$C$4:$C$627,$A424,'All States'!$D$4:$D$627,$B424),0)</f>
        <v>323.565</v>
      </c>
      <c r="U424">
        <f>IFERROR(SUMIFS('All States'!$O$4:$O$627,'All States'!$C$4:$C$627,$A424,'All States'!$D$4:$D$627,$B424),0)</f>
        <v>271.8</v>
      </c>
      <c r="V424">
        <f>IFERROR(SUMIFS('All States'!$P$4:$P$627,'All States'!$C$4:$C$627,$A424,'All States'!$D$4:$D$627,$B424),0)</f>
        <v>49.14</v>
      </c>
      <c r="W424">
        <f>IFERROR(SUMIFS('All States'!$Q$4:$Q$627,'All States'!$C$4:$C$627,$A424,'All States'!$D$4:$D$627,$B424),0)</f>
        <v>2.625</v>
      </c>
      <c r="X424">
        <f>IFERROR(SUMIFS('All States'!$H$4:$H$627,'All States'!$C$4:$C$627,$A424,'All States'!$D$4:$D$627,$B424),0)</f>
        <v>0</v>
      </c>
      <c r="Y424">
        <f>IFERROR(SUMIFS('All States'!$I$4:$I$627,'All States'!$C$4:$C$627,$A424,'All States'!$D$4:$D$627,$B424),0)</f>
        <v>2</v>
      </c>
      <c r="Z424">
        <f>IFERROR(SUMIFS('All States'!$R$4:$R$627,'All States'!$C$4:$C$627,$A424,'All States'!$D$4:$D$627,$B424),0)</f>
        <v>-16.474648250000001</v>
      </c>
      <c r="AA424">
        <f>IFERROR(SUMIFS('All States'!$S$4:$S$627,'All States'!$C$4:$C$627,$A424,'All States'!$D$4:$D$627,$B424),0)</f>
        <v>17.5</v>
      </c>
      <c r="AB424">
        <f>IFERROR(SUMIFS('All States'!$T$4:$T$627,'All States'!$C$4:$C$627,$A424,'All States'!$D$4:$D$627,$B424),0)</f>
        <v>7</v>
      </c>
      <c r="AC424">
        <f>IFERROR(SUMIFS('All States'!$U$4:$U$627,'All States'!$C$4:$C$627,$A424,'All States'!$D$4:$D$627,$B424),0)</f>
        <v>0.52535175000000001</v>
      </c>
      <c r="AD424">
        <f>IFERROR(SUMIFS('All States'!$V$4:$V$627,'All States'!$C$4:$C$627,$A424,'All States'!$D$4:$D$627,$B424),0)</f>
        <v>35</v>
      </c>
      <c r="AE424">
        <f>IFERROR(SUMIFS('All States'!$W$4:$W$627,'All States'!$C$4:$C$627,$A424,'All States'!$D$4:$D$627,$B424),0)</f>
        <v>21</v>
      </c>
      <c r="AF424">
        <f>IFERROR(SUMIFS('All States'!$X$4:$X$627,'All States'!$C$4:$C$627,$A424,'All States'!$D$4:$D$627,$B424),0)</f>
        <v>2.6267999999999998</v>
      </c>
      <c r="AG424">
        <f>IFERROR(SUMIFS('All States'!$Y$4:$Y$627,'All States'!$C$4:$C$627,$A424,'All States'!$D$4:$D$627,$B424),0)</f>
        <v>107</v>
      </c>
    </row>
    <row r="425" spans="1:33" ht="15" customHeight="1" x14ac:dyDescent="0.2">
      <c r="A425" t="s">
        <v>159</v>
      </c>
      <c r="B425" t="s">
        <v>2008</v>
      </c>
      <c r="C425" t="s">
        <v>1281</v>
      </c>
      <c r="D425" t="s">
        <v>1282</v>
      </c>
      <c r="E425">
        <v>2</v>
      </c>
      <c r="F425">
        <f t="shared" si="4"/>
        <v>4085</v>
      </c>
      <c r="G425">
        <f t="shared" si="5"/>
        <v>38516.5</v>
      </c>
      <c r="H425">
        <f t="shared" si="6"/>
        <v>9.5</v>
      </c>
      <c r="I425">
        <f t="shared" si="7"/>
        <v>19</v>
      </c>
      <c r="Q425">
        <f>IFERROR(SUMIFS('All States'!$E$4:$E$627,'All States'!$C$4:$C$627,$A425,'All States'!$D$4:$D$627,$B425),0)</f>
        <v>2</v>
      </c>
      <c r="R425">
        <f>IFERROR(SUMIFS('All States'!$F$4:$F$627,'All States'!$C$4:$C$627,$A425,'All States'!$D$4:$D$627,$B425),0)</f>
        <v>35</v>
      </c>
      <c r="S425">
        <f>IFERROR(SUMIFS('All States'!$N$4:$N$627,'All States'!$C$4:$C$627,$A425,'All States'!$D$4:$D$627,$B425),0)</f>
        <v>579.10500000000002</v>
      </c>
      <c r="T425">
        <f>IFERROR(SUMIFS('All States'!$M$4:$M$627,'All States'!$C$4:$C$627,$A425,'All States'!$D$4:$D$627,$B425),0)</f>
        <v>579.10500000000002</v>
      </c>
      <c r="U425">
        <f>IFERROR(SUMIFS('All States'!$O$4:$O$627,'All States'!$C$4:$C$627,$A425,'All States'!$D$4:$D$627,$B425),0)</f>
        <v>356.4</v>
      </c>
      <c r="V425">
        <f>IFERROR(SUMIFS('All States'!$P$4:$P$627,'All States'!$C$4:$C$627,$A425,'All States'!$D$4:$D$627,$B425),0)</f>
        <v>196.98</v>
      </c>
      <c r="W425">
        <f>IFERROR(SUMIFS('All States'!$Q$4:$Q$627,'All States'!$C$4:$C$627,$A425,'All States'!$D$4:$D$627,$B425),0)</f>
        <v>25.725000000000001</v>
      </c>
      <c r="X425">
        <f>IFERROR(SUMIFS('All States'!$H$4:$H$627,'All States'!$C$4:$C$627,$A425,'All States'!$D$4:$D$627,$B425),0)</f>
        <v>0</v>
      </c>
      <c r="Y425">
        <f>IFERROR(SUMIFS('All States'!$I$4:$I$627,'All States'!$C$4:$C$627,$A425,'All States'!$D$4:$D$627,$B425),0)</f>
        <v>2</v>
      </c>
      <c r="Z425">
        <f>IFERROR(SUMIFS('All States'!$R$4:$R$627,'All States'!$C$4:$C$627,$A425,'All States'!$D$4:$D$627,$B425),0)</f>
        <v>-34.208945749999998</v>
      </c>
      <c r="AA425">
        <f>IFERROR(SUMIFS('All States'!$S$4:$S$627,'All States'!$C$4:$C$627,$A425,'All States'!$D$4:$D$627,$B425),0)</f>
        <v>25</v>
      </c>
      <c r="AB425">
        <f>IFERROR(SUMIFS('All States'!$T$4:$T$627,'All States'!$C$4:$C$627,$A425,'All States'!$D$4:$D$627,$B425),0)</f>
        <v>10</v>
      </c>
      <c r="AC425">
        <f>IFERROR(SUMIFS('All States'!$U$4:$U$627,'All States'!$C$4:$C$627,$A425,'All States'!$D$4:$D$627,$B425),0)</f>
        <v>0.79105424999999996</v>
      </c>
      <c r="AD425">
        <f>IFERROR(SUMIFS('All States'!$V$4:$V$627,'All States'!$C$4:$C$627,$A425,'All States'!$D$4:$D$627,$B425),0)</f>
        <v>4085</v>
      </c>
      <c r="AE425">
        <f>IFERROR(SUMIFS('All States'!$W$4:$W$627,'All States'!$C$4:$C$627,$A425,'All States'!$D$4:$D$627,$B425),0)</f>
        <v>31</v>
      </c>
      <c r="AF425">
        <f>IFERROR(SUMIFS('All States'!$X$4:$X$627,'All States'!$C$4:$C$627,$A425,'All States'!$D$4:$D$627,$B425),0)</f>
        <v>4.0838000000000001</v>
      </c>
      <c r="AG425">
        <f>IFERROR(SUMIFS('All States'!$Y$4:$Y$627,'All States'!$C$4:$C$627,$A425,'All States'!$D$4:$D$627,$B425),0)</f>
        <v>12466</v>
      </c>
    </row>
    <row r="426" spans="1:33" ht="15" customHeight="1" x14ac:dyDescent="0.2">
      <c r="A426" t="s">
        <v>159</v>
      </c>
      <c r="B426" t="s">
        <v>309</v>
      </c>
      <c r="C426" t="s">
        <v>308</v>
      </c>
      <c r="D426" t="s">
        <v>309</v>
      </c>
      <c r="E426">
        <v>1</v>
      </c>
      <c r="F426">
        <f t="shared" si="4"/>
        <v>29923</v>
      </c>
      <c r="G426">
        <f t="shared" si="5"/>
        <v>23706</v>
      </c>
      <c r="H426">
        <f t="shared" si="6"/>
        <v>11</v>
      </c>
      <c r="I426">
        <f t="shared" si="7"/>
        <v>0</v>
      </c>
      <c r="Q426">
        <f>IFERROR(SUMIFS('All States'!$E$4:$E$627,'All States'!$C$4:$C$627,$A426,'All States'!$D$4:$D$627,$B426),0)</f>
        <v>1</v>
      </c>
      <c r="R426">
        <f>IFERROR(SUMIFS('All States'!$F$4:$F$627,'All States'!$C$4:$C$627,$A426,'All States'!$D$4:$D$627,$B426),0)</f>
        <v>6</v>
      </c>
      <c r="S426">
        <f>IFERROR(SUMIFS('All States'!$N$4:$N$627,'All States'!$C$4:$C$627,$A426,'All States'!$D$4:$D$627,$B426),0)</f>
        <v>317.83499999999998</v>
      </c>
      <c r="T426">
        <f>IFERROR(SUMIFS('All States'!$M$4:$M$627,'All States'!$C$4:$C$627,$A426,'All States'!$D$4:$D$627,$B426),0)</f>
        <v>317.83499999999998</v>
      </c>
      <c r="U426">
        <f>IFERROR(SUMIFS('All States'!$O$4:$O$627,'All States'!$C$4:$C$627,$A426,'All States'!$D$4:$D$627,$B426),0)</f>
        <v>258.3</v>
      </c>
      <c r="V426">
        <f>IFERROR(SUMIFS('All States'!$P$4:$P$627,'All States'!$C$4:$C$627,$A426,'All States'!$D$4:$D$627,$B426),0)</f>
        <v>57.96</v>
      </c>
      <c r="W426">
        <f>IFERROR(SUMIFS('All States'!$Q$4:$Q$627,'All States'!$C$4:$C$627,$A426,'All States'!$D$4:$D$627,$B426),0)</f>
        <v>1.575</v>
      </c>
      <c r="X426">
        <f>IFERROR(SUMIFS('All States'!$H$4:$H$627,'All States'!$C$4:$C$627,$A426,'All States'!$D$4:$D$627,$B426),0)</f>
        <v>0</v>
      </c>
      <c r="Y426">
        <f>IFERROR(SUMIFS('All States'!$I$4:$I$627,'All States'!$C$4:$C$627,$A426,'All States'!$D$4:$D$627,$B426),0)</f>
        <v>1</v>
      </c>
      <c r="Z426">
        <f>IFERROR(SUMIFS('All States'!$R$4:$R$627,'All States'!$C$4:$C$627,$A426,'All States'!$D$4:$D$627,$B426),0)</f>
        <v>-4.3489221000000002</v>
      </c>
      <c r="AA426">
        <f>IFERROR(SUMIFS('All States'!$S$4:$S$627,'All States'!$C$4:$C$627,$A426,'All States'!$D$4:$D$627,$B426),0)</f>
        <v>45</v>
      </c>
      <c r="AB426">
        <f>IFERROR(SUMIFS('All States'!$T$4:$T$627,'All States'!$C$4:$C$627,$A426,'All States'!$D$4:$D$627,$B426),0)</f>
        <v>18</v>
      </c>
      <c r="AC426">
        <f>IFERROR(SUMIFS('All States'!$U$4:$U$627,'All States'!$C$4:$C$627,$A426,'All States'!$D$4:$D$627,$B426),0)</f>
        <v>1.6510778999999998</v>
      </c>
      <c r="AD426">
        <f>IFERROR(SUMIFS('All States'!$V$4:$V$627,'All States'!$C$4:$C$627,$A426,'All States'!$D$4:$D$627,$B426),0)</f>
        <v>29958</v>
      </c>
      <c r="AE426">
        <f>IFERROR(SUMIFS('All States'!$W$4:$W$627,'All States'!$C$4:$C$627,$A426,'All States'!$D$4:$D$627,$B426),0)</f>
        <v>55</v>
      </c>
      <c r="AF426">
        <f>IFERROR(SUMIFS('All States'!$X$4:$X$627,'All States'!$C$4:$C$627,$A426,'All States'!$D$4:$D$627,$B426),0)</f>
        <v>8.4063999999999997</v>
      </c>
      <c r="AG426">
        <f>IFERROR(SUMIFS('All States'!$Y$4:$Y$627,'All States'!$C$4:$C$627,$A426,'All States'!$D$4:$D$627,$B426),0)</f>
        <v>91425</v>
      </c>
    </row>
    <row r="427" spans="1:33" ht="27.75" customHeight="1" x14ac:dyDescent="0.2">
      <c r="A427" t="s">
        <v>159</v>
      </c>
      <c r="B427" t="s">
        <v>309</v>
      </c>
      <c r="C427" t="s">
        <v>96</v>
      </c>
      <c r="D427" s="1" t="s">
        <v>94</v>
      </c>
      <c r="E427">
        <v>3</v>
      </c>
      <c r="F427">
        <f t="shared" si="4"/>
        <v>35</v>
      </c>
      <c r="G427">
        <f t="shared" si="5"/>
        <v>36699.666666666664</v>
      </c>
      <c r="H427">
        <f t="shared" si="6"/>
        <v>7.333333333333333</v>
      </c>
      <c r="I427">
        <f t="shared" si="7"/>
        <v>9.6666666666666661</v>
      </c>
      <c r="Q427">
        <f>IFERROR(SUMIFS('All States'!$E$4:$E$627,'All States'!$C$4:$C$627,$A427,'All States'!$D$4:$D$627,$B427),0)</f>
        <v>1</v>
      </c>
      <c r="R427">
        <f>IFERROR(SUMIFS('All States'!$F$4:$F$627,'All States'!$C$4:$C$627,$A427,'All States'!$D$4:$D$627,$B427),0)</f>
        <v>6</v>
      </c>
      <c r="S427">
        <f>IFERROR(SUMIFS('All States'!$N$4:$N$627,'All States'!$C$4:$C$627,$A427,'All States'!$D$4:$D$627,$B427),0)</f>
        <v>317.83499999999998</v>
      </c>
      <c r="T427">
        <f>IFERROR(SUMIFS('All States'!$M$4:$M$627,'All States'!$C$4:$C$627,$A427,'All States'!$D$4:$D$627,$B427),0)</f>
        <v>317.83499999999998</v>
      </c>
      <c r="U427">
        <f>IFERROR(SUMIFS('All States'!$O$4:$O$627,'All States'!$C$4:$C$627,$A427,'All States'!$D$4:$D$627,$B427),0)</f>
        <v>258.3</v>
      </c>
      <c r="V427">
        <f>IFERROR(SUMIFS('All States'!$P$4:$P$627,'All States'!$C$4:$C$627,$A427,'All States'!$D$4:$D$627,$B427),0)</f>
        <v>57.96</v>
      </c>
      <c r="W427">
        <f>IFERROR(SUMIFS('All States'!$Q$4:$Q$627,'All States'!$C$4:$C$627,$A427,'All States'!$D$4:$D$627,$B427),0)</f>
        <v>1.575</v>
      </c>
      <c r="X427">
        <f>IFERROR(SUMIFS('All States'!$H$4:$H$627,'All States'!$C$4:$C$627,$A427,'All States'!$D$4:$D$627,$B427),0)</f>
        <v>0</v>
      </c>
      <c r="Y427">
        <f>IFERROR(SUMIFS('All States'!$I$4:$I$627,'All States'!$C$4:$C$627,$A427,'All States'!$D$4:$D$627,$B427),0)</f>
        <v>1</v>
      </c>
      <c r="Z427">
        <f>IFERROR(SUMIFS('All States'!$R$4:$R$627,'All States'!$C$4:$C$627,$A427,'All States'!$D$4:$D$627,$B427),0)</f>
        <v>-4.3489221000000002</v>
      </c>
      <c r="AA427">
        <f>IFERROR(SUMIFS('All States'!$S$4:$S$627,'All States'!$C$4:$C$627,$A427,'All States'!$D$4:$D$627,$B427),0)</f>
        <v>45</v>
      </c>
      <c r="AB427">
        <f>IFERROR(SUMIFS('All States'!$T$4:$T$627,'All States'!$C$4:$C$627,$A427,'All States'!$D$4:$D$627,$B427),0)</f>
        <v>18</v>
      </c>
      <c r="AC427">
        <f>IFERROR(SUMIFS('All States'!$U$4:$U$627,'All States'!$C$4:$C$627,$A427,'All States'!$D$4:$D$627,$B427),0)</f>
        <v>1.6510778999999998</v>
      </c>
      <c r="AD427">
        <f>IFERROR(SUMIFS('All States'!$V$4:$V$627,'All States'!$C$4:$C$627,$A427,'All States'!$D$4:$D$627,$B427),0)</f>
        <v>29958</v>
      </c>
      <c r="AE427">
        <f>IFERROR(SUMIFS('All States'!$W$4:$W$627,'All States'!$C$4:$C$627,$A427,'All States'!$D$4:$D$627,$B427),0)</f>
        <v>55</v>
      </c>
      <c r="AF427">
        <f>IFERROR(SUMIFS('All States'!$X$4:$X$627,'All States'!$C$4:$C$627,$A427,'All States'!$D$4:$D$627,$B427),0)</f>
        <v>8.4063999999999997</v>
      </c>
      <c r="AG427">
        <f>IFERROR(SUMIFS('All States'!$Y$4:$Y$627,'All States'!$C$4:$C$627,$A427,'All States'!$D$4:$D$627,$B427),0)</f>
        <v>91425</v>
      </c>
    </row>
    <row r="428" spans="1:33" ht="15" customHeight="1" x14ac:dyDescent="0.2">
      <c r="A428" t="s">
        <v>159</v>
      </c>
      <c r="B428" t="s">
        <v>2009</v>
      </c>
      <c r="C428" t="s">
        <v>1292</v>
      </c>
      <c r="D428" t="s">
        <v>1293</v>
      </c>
      <c r="E428">
        <v>2</v>
      </c>
      <c r="F428">
        <f t="shared" si="4"/>
        <v>9005</v>
      </c>
      <c r="G428">
        <f t="shared" si="5"/>
        <v>30000</v>
      </c>
      <c r="H428">
        <f t="shared" si="6"/>
        <v>19</v>
      </c>
      <c r="I428">
        <f t="shared" si="7"/>
        <v>22.5</v>
      </c>
      <c r="Q428">
        <f>IFERROR(SUMIFS('All States'!$E$4:$E$627,'All States'!$C$4:$C$627,$A428,'All States'!$D$4:$D$627,$B428),0)</f>
        <v>1</v>
      </c>
      <c r="R428">
        <f>IFERROR(SUMIFS('All States'!$F$4:$F$627,'All States'!$C$4:$C$627,$A428,'All States'!$D$4:$D$627,$B428),0)</f>
        <v>2.4</v>
      </c>
      <c r="S428">
        <f>IFERROR(SUMIFS('All States'!$N$4:$N$627,'All States'!$C$4:$C$627,$A428,'All States'!$D$4:$D$627,$B428),0)</f>
        <v>281.46000000000004</v>
      </c>
      <c r="T428">
        <f>IFERROR(SUMIFS('All States'!$M$4:$M$627,'All States'!$C$4:$C$627,$A428,'All States'!$D$4:$D$627,$B428),0)</f>
        <v>259.56000000000006</v>
      </c>
      <c r="U428">
        <f>IFERROR(SUMIFS('All States'!$O$4:$O$627,'All States'!$C$4:$C$627,$A428,'All States'!$D$4:$D$627,$B428),0)</f>
        <v>123.75</v>
      </c>
      <c r="V428">
        <f>IFERROR(SUMIFS('All States'!$P$4:$P$627,'All States'!$C$4:$C$627,$A428,'All States'!$D$4:$D$627,$B428),0)</f>
        <v>60.06</v>
      </c>
      <c r="W428">
        <f>IFERROR(SUMIFS('All States'!$Q$4:$Q$627,'All States'!$C$4:$C$627,$A428,'All States'!$D$4:$D$627,$B428),0)</f>
        <v>97.65</v>
      </c>
      <c r="X428">
        <f>IFERROR(SUMIFS('All States'!$H$4:$H$627,'All States'!$C$4:$C$627,$A428,'All States'!$D$4:$D$627,$B428),0)</f>
        <v>0</v>
      </c>
      <c r="Y428">
        <f>IFERROR(SUMIFS('All States'!$I$4:$I$627,'All States'!$C$4:$C$627,$A428,'All States'!$D$4:$D$627,$B428),0)</f>
        <v>0</v>
      </c>
      <c r="Z428">
        <f>IFERROR(SUMIFS('All States'!$R$4:$R$627,'All States'!$C$4:$C$627,$A428,'All States'!$D$4:$D$627,$B428),0)</f>
        <v>-0.88449974999999981</v>
      </c>
      <c r="AA428">
        <f>IFERROR(SUMIFS('All States'!$S$4:$S$627,'All States'!$C$4:$C$627,$A428,'All States'!$D$4:$D$627,$B428),0)</f>
        <v>47.5</v>
      </c>
      <c r="AB428">
        <f>IFERROR(SUMIFS('All States'!$T$4:$T$627,'All States'!$C$4:$C$627,$A428,'All States'!$D$4:$D$627,$B428),0)</f>
        <v>19</v>
      </c>
      <c r="AC428">
        <f>IFERROR(SUMIFS('All States'!$U$4:$U$627,'All States'!$C$4:$C$627,$A428,'All States'!$D$4:$D$627,$B428),0)</f>
        <v>1.5155002500000001</v>
      </c>
      <c r="AD428">
        <f>IFERROR(SUMIFS('All States'!$V$4:$V$627,'All States'!$C$4:$C$627,$A428,'All States'!$D$4:$D$627,$B428),0)</f>
        <v>9005</v>
      </c>
      <c r="AE428">
        <f>IFERROR(SUMIFS('All States'!$W$4:$W$627,'All States'!$C$4:$C$627,$A428,'All States'!$D$4:$D$627,$B428),0)</f>
        <v>58</v>
      </c>
      <c r="AF428">
        <f>IFERROR(SUMIFS('All States'!$X$4:$X$627,'All States'!$C$4:$C$627,$A428,'All States'!$D$4:$D$627,$B428),0)</f>
        <v>7.7103000000000002</v>
      </c>
      <c r="AG428">
        <f>IFERROR(SUMIFS('All States'!$Y$4:$Y$627,'All States'!$C$4:$C$627,$A428,'All States'!$D$4:$D$627,$B428),0)</f>
        <v>27481</v>
      </c>
    </row>
    <row r="429" spans="1:33" ht="27.75" customHeight="1" x14ac:dyDescent="0.2">
      <c r="A429" t="s">
        <v>159</v>
      </c>
      <c r="B429" t="s">
        <v>2010</v>
      </c>
      <c r="C429" t="s">
        <v>1044</v>
      </c>
      <c r="D429" s="1" t="s">
        <v>1045</v>
      </c>
      <c r="E429">
        <v>3</v>
      </c>
      <c r="F429">
        <f t="shared" si="4"/>
        <v>6214</v>
      </c>
      <c r="G429">
        <f t="shared" si="5"/>
        <v>39600</v>
      </c>
      <c r="H429">
        <f t="shared" si="6"/>
        <v>13.666666666666666</v>
      </c>
      <c r="I429">
        <f t="shared" si="7"/>
        <v>9</v>
      </c>
      <c r="Q429">
        <f>IFERROR(SUMIFS('All States'!$E$4:$E$627,'All States'!$C$4:$C$627,$A429,'All States'!$D$4:$D$627,$B429),0)</f>
        <v>2</v>
      </c>
      <c r="R429">
        <f>IFERROR(SUMIFS('All States'!$F$4:$F$627,'All States'!$C$4:$C$627,$A429,'All States'!$D$4:$D$627,$B429),0)</f>
        <v>9.6</v>
      </c>
      <c r="S429">
        <f>IFERROR(SUMIFS('All States'!$N$4:$N$627,'All States'!$C$4:$C$627,$A429,'All States'!$D$4:$D$627,$B429),0)</f>
        <v>386.04</v>
      </c>
      <c r="T429">
        <f>IFERROR(SUMIFS('All States'!$M$4:$M$627,'All States'!$C$4:$C$627,$A429,'All States'!$D$4:$D$627,$B429),0)</f>
        <v>349.54</v>
      </c>
      <c r="U429">
        <f>IFERROR(SUMIFS('All States'!$O$4:$O$627,'All States'!$C$4:$C$627,$A429,'All States'!$D$4:$D$627,$B429),0)</f>
        <v>274.95</v>
      </c>
      <c r="V429">
        <f>IFERROR(SUMIFS('All States'!$P$4:$P$627,'All States'!$C$4:$C$627,$A429,'All States'!$D$4:$D$627,$B429),0)</f>
        <v>93.24</v>
      </c>
      <c r="W429">
        <f>IFERROR(SUMIFS('All States'!$Q$4:$Q$627,'All States'!$C$4:$C$627,$A429,'All States'!$D$4:$D$627,$B429),0)</f>
        <v>17.850000000000001</v>
      </c>
      <c r="X429">
        <f>IFERROR(SUMIFS('All States'!$H$4:$H$627,'All States'!$C$4:$C$627,$A429,'All States'!$D$4:$D$627,$B429),0)</f>
        <v>0</v>
      </c>
      <c r="Y429">
        <f>IFERROR(SUMIFS('All States'!$I$4:$I$627,'All States'!$C$4:$C$627,$A429,'All States'!$D$4:$D$627,$B429),0)</f>
        <v>1</v>
      </c>
      <c r="Z429">
        <f>IFERROR(SUMIFS('All States'!$R$4:$R$627,'All States'!$C$4:$C$627,$A429,'All States'!$D$4:$D$627,$B429),0)</f>
        <v>-8.4875492999999995</v>
      </c>
      <c r="AA429">
        <f>IFERROR(SUMIFS('All States'!$S$4:$S$627,'All States'!$C$4:$C$627,$A429,'All States'!$D$4:$D$627,$B429),0)</f>
        <v>35</v>
      </c>
      <c r="AB429">
        <f>IFERROR(SUMIFS('All States'!$T$4:$T$627,'All States'!$C$4:$C$627,$A429,'All States'!$D$4:$D$627,$B429),0)</f>
        <v>14</v>
      </c>
      <c r="AC429">
        <f>IFERROR(SUMIFS('All States'!$U$4:$U$627,'All States'!$C$4:$C$627,$A429,'All States'!$D$4:$D$627,$B429),0)</f>
        <v>1.1124507000000001</v>
      </c>
      <c r="AD429">
        <f>IFERROR(SUMIFS('All States'!$V$4:$V$627,'All States'!$C$4:$C$627,$A429,'All States'!$D$4:$D$627,$B429),0)</f>
        <v>6214</v>
      </c>
      <c r="AE429">
        <f>IFERROR(SUMIFS('All States'!$W$4:$W$627,'All States'!$C$4:$C$627,$A429,'All States'!$D$4:$D$627,$B429),0)</f>
        <v>43</v>
      </c>
      <c r="AF429">
        <f>IFERROR(SUMIFS('All States'!$X$4:$X$627,'All States'!$C$4:$C$627,$A429,'All States'!$D$4:$D$627,$B429),0)</f>
        <v>5.6925999999999997</v>
      </c>
      <c r="AG429">
        <f>IFERROR(SUMIFS('All States'!$Y$4:$Y$627,'All States'!$C$4:$C$627,$A429,'All States'!$D$4:$D$627,$B429),0)</f>
        <v>18964</v>
      </c>
    </row>
    <row r="430" spans="1:33" ht="15" customHeight="1" x14ac:dyDescent="0.2">
      <c r="A430" t="s">
        <v>159</v>
      </c>
      <c r="B430" t="s">
        <v>2011</v>
      </c>
      <c r="C430" t="s">
        <v>1596</v>
      </c>
      <c r="D430" t="s">
        <v>1597</v>
      </c>
      <c r="E430">
        <v>1</v>
      </c>
      <c r="F430">
        <f t="shared" si="4"/>
        <v>0</v>
      </c>
      <c r="G430">
        <f t="shared" si="5"/>
        <v>252000</v>
      </c>
      <c r="H430">
        <f t="shared" si="6"/>
        <v>5</v>
      </c>
      <c r="I430">
        <f t="shared" si="7"/>
        <v>45</v>
      </c>
      <c r="Q430">
        <f>IFERROR(SUMIFS('All States'!$E$4:$E$627,'All States'!$C$4:$C$627,$A430,'All States'!$D$4:$D$627,$B430),0)</f>
        <v>0</v>
      </c>
      <c r="R430">
        <f>IFERROR(SUMIFS('All States'!$F$4:$F$627,'All States'!$C$4:$C$627,$A430,'All States'!$D$4:$D$627,$B430),0)</f>
        <v>0</v>
      </c>
      <c r="S430">
        <f>IFERROR(SUMIFS('All States'!$N$4:$N$627,'All States'!$C$4:$C$627,$A430,'All States'!$D$4:$D$627,$B430),0)</f>
        <v>265.08</v>
      </c>
      <c r="T430">
        <f>IFERROR(SUMIFS('All States'!$M$4:$M$627,'All States'!$C$4:$C$627,$A430,'All States'!$D$4:$D$627,$B430),0)</f>
        <v>265.08</v>
      </c>
      <c r="U430">
        <f>IFERROR(SUMIFS('All States'!$O$4:$O$627,'All States'!$C$4:$C$627,$A430,'All States'!$D$4:$D$627,$B430),0)</f>
        <v>161.55000000000001</v>
      </c>
      <c r="V430">
        <f>IFERROR(SUMIFS('All States'!$P$4:$P$627,'All States'!$C$4:$C$627,$A430,'All States'!$D$4:$D$627,$B430),0)</f>
        <v>49.98</v>
      </c>
      <c r="W430">
        <f>IFERROR(SUMIFS('All States'!$Q$4:$Q$627,'All States'!$C$4:$C$627,$A430,'All States'!$D$4:$D$627,$B430),0)</f>
        <v>53.55</v>
      </c>
      <c r="X430">
        <f>IFERROR(SUMIFS('All States'!$H$4:$H$627,'All States'!$C$4:$C$627,$A430,'All States'!$D$4:$D$627,$B430),0)</f>
        <v>0</v>
      </c>
      <c r="Y430">
        <f>IFERROR(SUMIFS('All States'!$I$4:$I$627,'All States'!$C$4:$C$627,$A430,'All States'!$D$4:$D$627,$B430),0)</f>
        <v>0</v>
      </c>
      <c r="Z430">
        <f>IFERROR(SUMIFS('All States'!$R$4:$R$627,'All States'!$C$4:$C$627,$A430,'All States'!$D$4:$D$627,$B430),0)</f>
        <v>0.375</v>
      </c>
      <c r="AA430">
        <f>IFERROR(SUMIFS('All States'!$S$4:$S$627,'All States'!$C$4:$C$627,$A430,'All States'!$D$4:$D$627,$B430),0)</f>
        <v>12.5</v>
      </c>
      <c r="AB430">
        <f>IFERROR(SUMIFS('All States'!$T$4:$T$627,'All States'!$C$4:$C$627,$A430,'All States'!$D$4:$D$627,$B430),0)</f>
        <v>5</v>
      </c>
      <c r="AC430">
        <f>IFERROR(SUMIFS('All States'!$U$4:$U$627,'All States'!$C$4:$C$627,$A430,'All States'!$D$4:$D$627,$B430),0)</f>
        <v>0.375</v>
      </c>
      <c r="AD430">
        <f>IFERROR(SUMIFS('All States'!$V$4:$V$627,'All States'!$C$4:$C$627,$A430,'All States'!$D$4:$D$627,$B430),0)</f>
        <v>0</v>
      </c>
      <c r="AE430">
        <f>IFERROR(SUMIFS('All States'!$W$4:$W$627,'All States'!$C$4:$C$627,$A430,'All States'!$D$4:$D$627,$B430),0)</f>
        <v>15</v>
      </c>
      <c r="AF430">
        <f>IFERROR(SUMIFS('All States'!$X$4:$X$627,'All States'!$C$4:$C$627,$A430,'All States'!$D$4:$D$627,$B430),0)</f>
        <v>1.875</v>
      </c>
      <c r="AG430">
        <f>IFERROR(SUMIFS('All States'!$Y$4:$Y$627,'All States'!$C$4:$C$627,$A430,'All States'!$D$4:$D$627,$B430),0)</f>
        <v>0</v>
      </c>
    </row>
    <row r="431" spans="1:33" ht="27.75" customHeight="1" x14ac:dyDescent="0.2">
      <c r="A431" t="s">
        <v>159</v>
      </c>
      <c r="B431" t="s">
        <v>2012</v>
      </c>
      <c r="C431" t="s">
        <v>1034</v>
      </c>
      <c r="D431" s="1" t="s">
        <v>1035</v>
      </c>
      <c r="E431">
        <v>3</v>
      </c>
      <c r="F431">
        <f t="shared" si="4"/>
        <v>2940</v>
      </c>
      <c r="G431">
        <f t="shared" si="5"/>
        <v>19552.666666666668</v>
      </c>
      <c r="H431">
        <f t="shared" si="6"/>
        <v>7</v>
      </c>
      <c r="I431">
        <f t="shared" si="7"/>
        <v>8</v>
      </c>
      <c r="Q431">
        <f>IFERROR(SUMIFS('All States'!$E$4:$E$627,'All States'!$C$4:$C$627,$A431,'All States'!$D$4:$D$627,$B431),0)</f>
        <v>0</v>
      </c>
      <c r="R431">
        <f>IFERROR(SUMIFS('All States'!$F$4:$F$627,'All States'!$C$4:$C$627,$A431,'All States'!$D$4:$D$627,$B431),0)</f>
        <v>0</v>
      </c>
      <c r="S431">
        <f>IFERROR(SUMIFS('All States'!$N$4:$N$627,'All States'!$C$4:$C$627,$A431,'All States'!$D$4:$D$627,$B431),0)</f>
        <v>271.24499999999995</v>
      </c>
      <c r="T431">
        <f>IFERROR(SUMIFS('All States'!$M$4:$M$627,'All States'!$C$4:$C$627,$A431,'All States'!$D$4:$D$627,$B431),0)</f>
        <v>271.24499999999995</v>
      </c>
      <c r="U431">
        <f>IFERROR(SUMIFS('All States'!$O$4:$O$627,'All States'!$C$4:$C$627,$A431,'All States'!$D$4:$D$627,$B431),0)</f>
        <v>157.94999999999999</v>
      </c>
      <c r="V431">
        <f>IFERROR(SUMIFS('All States'!$P$4:$P$627,'All States'!$C$4:$C$627,$A431,'All States'!$D$4:$D$627,$B431),0)</f>
        <v>111.72</v>
      </c>
      <c r="W431">
        <f>IFERROR(SUMIFS('All States'!$Q$4:$Q$627,'All States'!$C$4:$C$627,$A431,'All States'!$D$4:$D$627,$B431),0)</f>
        <v>1.575</v>
      </c>
      <c r="X431">
        <f>IFERROR(SUMIFS('All States'!$H$4:$H$627,'All States'!$C$4:$C$627,$A431,'All States'!$D$4:$D$627,$B431),0)</f>
        <v>0</v>
      </c>
      <c r="Y431">
        <f>IFERROR(SUMIFS('All States'!$I$4:$I$627,'All States'!$C$4:$C$627,$A431,'All States'!$D$4:$D$627,$B431),0)</f>
        <v>0</v>
      </c>
      <c r="Z431">
        <f>IFERROR(SUMIFS('All States'!$R$4:$R$627,'All States'!$C$4:$C$627,$A431,'All States'!$D$4:$D$627,$B431),0)</f>
        <v>0.55454700000000001</v>
      </c>
      <c r="AA431">
        <f>IFERROR(SUMIFS('All States'!$S$4:$S$627,'All States'!$C$4:$C$627,$A431,'All States'!$D$4:$D$627,$B431),0)</f>
        <v>17.5</v>
      </c>
      <c r="AB431">
        <f>IFERROR(SUMIFS('All States'!$T$4:$T$627,'All States'!$C$4:$C$627,$A431,'All States'!$D$4:$D$627,$B431),0)</f>
        <v>7</v>
      </c>
      <c r="AC431">
        <f>IFERROR(SUMIFS('All States'!$U$4:$U$627,'All States'!$C$4:$C$627,$A431,'All States'!$D$4:$D$627,$B431),0)</f>
        <v>0.55454700000000001</v>
      </c>
      <c r="AD431">
        <f>IFERROR(SUMIFS('All States'!$V$4:$V$627,'All States'!$C$4:$C$627,$A431,'All States'!$D$4:$D$627,$B431),0)</f>
        <v>2940</v>
      </c>
      <c r="AE431">
        <f>IFERROR(SUMIFS('All States'!$W$4:$W$627,'All States'!$C$4:$C$627,$A431,'All States'!$D$4:$D$627,$B431),0)</f>
        <v>21</v>
      </c>
      <c r="AF431">
        <f>IFERROR(SUMIFS('All States'!$X$4:$X$627,'All States'!$C$4:$C$627,$A431,'All States'!$D$4:$D$627,$B431),0)</f>
        <v>2.7753000000000001</v>
      </c>
      <c r="AG431">
        <f>IFERROR(SUMIFS('All States'!$Y$4:$Y$627,'All States'!$C$4:$C$627,$A431,'All States'!$D$4:$D$627,$B431),0)</f>
        <v>8972</v>
      </c>
    </row>
    <row r="432" spans="1:33" ht="41.25" customHeight="1" x14ac:dyDescent="0.2">
      <c r="A432" t="s">
        <v>159</v>
      </c>
      <c r="B432" t="s">
        <v>2013</v>
      </c>
      <c r="C432" t="s">
        <v>72</v>
      </c>
      <c r="D432" s="1" t="s">
        <v>71</v>
      </c>
      <c r="E432">
        <v>8</v>
      </c>
      <c r="F432">
        <f t="shared" si="4"/>
        <v>13284</v>
      </c>
      <c r="G432">
        <f t="shared" si="5"/>
        <v>633706</v>
      </c>
      <c r="H432">
        <f t="shared" si="6"/>
        <v>16.375</v>
      </c>
      <c r="I432">
        <f t="shared" si="7"/>
        <v>52.625</v>
      </c>
      <c r="Q432">
        <f>IFERROR(SUMIFS('All States'!$E$4:$E$627,'All States'!$C$4:$C$627,$A432,'All States'!$D$4:$D$627,$B432),0)</f>
        <v>0</v>
      </c>
      <c r="R432">
        <f>IFERROR(SUMIFS('All States'!$F$4:$F$627,'All States'!$C$4:$C$627,$A432,'All States'!$D$4:$D$627,$B432),0)</f>
        <v>0</v>
      </c>
      <c r="S432">
        <f>IFERROR(SUMIFS('All States'!$N$4:$N$627,'All States'!$C$4:$C$627,$A432,'All States'!$D$4:$D$627,$B432),0)</f>
        <v>494.55000000000007</v>
      </c>
      <c r="T432">
        <f>IFERROR(SUMIFS('All States'!$M$4:$M$627,'All States'!$C$4:$C$627,$A432,'All States'!$D$4:$D$627,$B432),0)</f>
        <v>494.55000000000007</v>
      </c>
      <c r="U432">
        <f>IFERROR(SUMIFS('All States'!$O$4:$O$627,'All States'!$C$4:$C$627,$A432,'All States'!$D$4:$D$627,$B432),0)</f>
        <v>327.60000000000002</v>
      </c>
      <c r="V432">
        <f>IFERROR(SUMIFS('All States'!$P$4:$P$627,'All States'!$C$4:$C$627,$A432,'All States'!$D$4:$D$627,$B432),0)</f>
        <v>159.6</v>
      </c>
      <c r="W432">
        <f>IFERROR(SUMIFS('All States'!$Q$4:$Q$627,'All States'!$C$4:$C$627,$A432,'All States'!$D$4:$D$627,$B432),0)</f>
        <v>7.35</v>
      </c>
      <c r="X432">
        <f>IFERROR(SUMIFS('All States'!$H$4:$H$627,'All States'!$C$4:$C$627,$A432,'All States'!$D$4:$D$627,$B432),0)</f>
        <v>0</v>
      </c>
      <c r="Y432">
        <f>IFERROR(SUMIFS('All States'!$I$4:$I$627,'All States'!$C$4:$C$627,$A432,'All States'!$D$4:$D$627,$B432),0)</f>
        <v>0</v>
      </c>
      <c r="Z432">
        <f>IFERROR(SUMIFS('All States'!$R$4:$R$627,'All States'!$C$4:$C$627,$A432,'All States'!$D$4:$D$627,$B432),0)</f>
        <v>1.3335041999999999</v>
      </c>
      <c r="AA432">
        <f>IFERROR(SUMIFS('All States'!$S$4:$S$627,'All States'!$C$4:$C$627,$A432,'All States'!$D$4:$D$627,$B432),0)</f>
        <v>40</v>
      </c>
      <c r="AB432">
        <f>IFERROR(SUMIFS('All States'!$T$4:$T$627,'All States'!$C$4:$C$627,$A432,'All States'!$D$4:$D$627,$B432),0)</f>
        <v>16</v>
      </c>
      <c r="AC432">
        <f>IFERROR(SUMIFS('All States'!$U$4:$U$627,'All States'!$C$4:$C$627,$A432,'All States'!$D$4:$D$627,$B432),0)</f>
        <v>1.3335041999999999</v>
      </c>
      <c r="AD432">
        <f>IFERROR(SUMIFS('All States'!$V$4:$V$627,'All States'!$C$4:$C$627,$A432,'All States'!$D$4:$D$627,$B432),0)</f>
        <v>13284</v>
      </c>
      <c r="AE432">
        <f>IFERROR(SUMIFS('All States'!$W$4:$W$627,'All States'!$C$4:$C$627,$A432,'All States'!$D$4:$D$627,$B432),0)</f>
        <v>49</v>
      </c>
      <c r="AF432">
        <f>IFERROR(SUMIFS('All States'!$X$4:$X$627,'All States'!$C$4:$C$627,$A432,'All States'!$D$4:$D$627,$B432),0)</f>
        <v>6.8040000000000003</v>
      </c>
      <c r="AG432">
        <f>IFERROR(SUMIFS('All States'!$Y$4:$Y$627,'All States'!$C$4:$C$627,$A432,'All States'!$D$4:$D$627,$B432),0)</f>
        <v>40540</v>
      </c>
    </row>
    <row r="433" spans="1:33" ht="27.75" customHeight="1" x14ac:dyDescent="0.2">
      <c r="A433" t="s">
        <v>159</v>
      </c>
      <c r="B433" t="s">
        <v>2014</v>
      </c>
      <c r="C433" t="s">
        <v>1056</v>
      </c>
      <c r="D433" s="1" t="s">
        <v>1057</v>
      </c>
      <c r="E433">
        <v>3</v>
      </c>
      <c r="F433">
        <f t="shared" si="4"/>
        <v>6589</v>
      </c>
      <c r="G433">
        <f t="shared" si="5"/>
        <v>59400</v>
      </c>
      <c r="H433">
        <f t="shared" si="6"/>
        <v>11.333333333333334</v>
      </c>
      <c r="I433">
        <f t="shared" si="7"/>
        <v>12</v>
      </c>
      <c r="Q433">
        <f>IFERROR(SUMIFS('All States'!$E$4:$E$627,'All States'!$C$4:$C$627,$A433,'All States'!$D$4:$D$627,$B433),0)</f>
        <v>1</v>
      </c>
      <c r="R433">
        <f>IFERROR(SUMIFS('All States'!$F$4:$F$627,'All States'!$C$4:$C$627,$A433,'All States'!$D$4:$D$627,$B433),0)</f>
        <v>2</v>
      </c>
      <c r="S433">
        <f>IFERROR(SUMIFS('All States'!$N$4:$N$627,'All States'!$C$4:$C$627,$A433,'All States'!$D$4:$D$627,$B433),0)</f>
        <v>301.65000000000003</v>
      </c>
      <c r="T433">
        <f>IFERROR(SUMIFS('All States'!$M$4:$M$627,'All States'!$C$4:$C$627,$A433,'All States'!$D$4:$D$627,$B433),0)</f>
        <v>290.70000000000005</v>
      </c>
      <c r="U433">
        <f>IFERROR(SUMIFS('All States'!$O$4:$O$627,'All States'!$C$4:$C$627,$A433,'All States'!$D$4:$D$627,$B433),0)</f>
        <v>193.5</v>
      </c>
      <c r="V433">
        <f>IFERROR(SUMIFS('All States'!$P$4:$P$627,'All States'!$C$4:$C$627,$A433,'All States'!$D$4:$D$627,$B433),0)</f>
        <v>100.8</v>
      </c>
      <c r="W433">
        <f>IFERROR(SUMIFS('All States'!$Q$4:$Q$627,'All States'!$C$4:$C$627,$A433,'All States'!$D$4:$D$627,$B433),0)</f>
        <v>7.35</v>
      </c>
      <c r="X433">
        <f>IFERROR(SUMIFS('All States'!$H$4:$H$627,'All States'!$C$4:$C$627,$A433,'All States'!$D$4:$D$627,$B433),0)</f>
        <v>0</v>
      </c>
      <c r="Y433">
        <f>IFERROR(SUMIFS('All States'!$I$4:$I$627,'All States'!$C$4:$C$627,$A433,'All States'!$D$4:$D$627,$B433),0)</f>
        <v>0</v>
      </c>
      <c r="Z433">
        <f>IFERROR(SUMIFS('All States'!$R$4:$R$627,'All States'!$C$4:$C$627,$A433,'All States'!$D$4:$D$627,$B433),0)</f>
        <v>-1.1087805500000001</v>
      </c>
      <c r="AA433">
        <f>IFERROR(SUMIFS('All States'!$S$4:$S$627,'All States'!$C$4:$C$627,$A433,'All States'!$D$4:$D$627,$B433),0)</f>
        <v>27.5</v>
      </c>
      <c r="AB433">
        <f>IFERROR(SUMIFS('All States'!$T$4:$T$627,'All States'!$C$4:$C$627,$A433,'All States'!$D$4:$D$627,$B433),0)</f>
        <v>11</v>
      </c>
      <c r="AC433">
        <f>IFERROR(SUMIFS('All States'!$U$4:$U$627,'All States'!$C$4:$C$627,$A433,'All States'!$D$4:$D$627,$B433),0)</f>
        <v>0.89121944999999991</v>
      </c>
      <c r="AD433">
        <f>IFERROR(SUMIFS('All States'!$V$4:$V$627,'All States'!$C$4:$C$627,$A433,'All States'!$D$4:$D$627,$B433),0)</f>
        <v>6589</v>
      </c>
      <c r="AE433">
        <f>IFERROR(SUMIFS('All States'!$W$4:$W$627,'All States'!$C$4:$C$627,$A433,'All States'!$D$4:$D$627,$B433),0)</f>
        <v>34</v>
      </c>
      <c r="AF433">
        <f>IFERROR(SUMIFS('All States'!$X$4:$X$627,'All States'!$C$4:$C$627,$A433,'All States'!$D$4:$D$627,$B433),0)</f>
        <v>4.5868000000000002</v>
      </c>
      <c r="AG433">
        <f>IFERROR(SUMIFS('All States'!$Y$4:$Y$627,'All States'!$C$4:$C$627,$A433,'All States'!$D$4:$D$627,$B433),0)</f>
        <v>20108</v>
      </c>
    </row>
    <row r="434" spans="1:33" ht="27.75" customHeight="1" x14ac:dyDescent="0.2">
      <c r="A434" t="s">
        <v>159</v>
      </c>
      <c r="B434" t="s">
        <v>2015</v>
      </c>
      <c r="C434" t="s">
        <v>96</v>
      </c>
      <c r="D434" s="1" t="s">
        <v>94</v>
      </c>
      <c r="E434">
        <v>3</v>
      </c>
      <c r="F434">
        <f t="shared" si="4"/>
        <v>35</v>
      </c>
      <c r="G434">
        <f t="shared" si="5"/>
        <v>36699.666666666664</v>
      </c>
      <c r="H434">
        <f t="shared" si="6"/>
        <v>7.333333333333333</v>
      </c>
      <c r="I434">
        <f t="shared" si="7"/>
        <v>9.6666666666666661</v>
      </c>
      <c r="Q434">
        <f>IFERROR(SUMIFS('All States'!$E$4:$E$627,'All States'!$C$4:$C$627,$A434,'All States'!$D$4:$D$627,$B434),0)</f>
        <v>0</v>
      </c>
      <c r="R434">
        <f>IFERROR(SUMIFS('All States'!$F$4:$F$627,'All States'!$C$4:$C$627,$A434,'All States'!$D$4:$D$627,$B434),0)</f>
        <v>0</v>
      </c>
      <c r="S434">
        <f>IFERROR(SUMIFS('All States'!$N$4:$N$627,'All States'!$C$4:$C$627,$A434,'All States'!$D$4:$D$627,$B434),0)</f>
        <v>267.49500000000006</v>
      </c>
      <c r="T434">
        <f>IFERROR(SUMIFS('All States'!$M$4:$M$627,'All States'!$C$4:$C$627,$A434,'All States'!$D$4:$D$627,$B434),0)</f>
        <v>267.49500000000006</v>
      </c>
      <c r="U434">
        <f>IFERROR(SUMIFS('All States'!$O$4:$O$627,'All States'!$C$4:$C$627,$A434,'All States'!$D$4:$D$627,$B434),0)</f>
        <v>262.35000000000002</v>
      </c>
      <c r="V434">
        <f>IFERROR(SUMIFS('All States'!$P$4:$P$627,'All States'!$C$4:$C$627,$A434,'All States'!$D$4:$D$627,$B434),0)</f>
        <v>0.42</v>
      </c>
      <c r="W434">
        <f>IFERROR(SUMIFS('All States'!$Q$4:$Q$627,'All States'!$C$4:$C$627,$A434,'All States'!$D$4:$D$627,$B434),0)</f>
        <v>4.7249999999999996</v>
      </c>
      <c r="X434">
        <f>IFERROR(SUMIFS('All States'!$H$4:$H$627,'All States'!$C$4:$C$627,$A434,'All States'!$D$4:$D$627,$B434),0)</f>
        <v>0</v>
      </c>
      <c r="Y434">
        <f>IFERROR(SUMIFS('All States'!$I$4:$I$627,'All States'!$C$4:$C$627,$A434,'All States'!$D$4:$D$627,$B434),0)</f>
        <v>0</v>
      </c>
      <c r="Z434">
        <f>IFERROR(SUMIFS('All States'!$R$4:$R$627,'All States'!$C$4:$C$627,$A434,'All States'!$D$4:$D$627,$B434),0)</f>
        <v>0.52535175000000001</v>
      </c>
      <c r="AA434">
        <f>IFERROR(SUMIFS('All States'!$S$4:$S$627,'All States'!$C$4:$C$627,$A434,'All States'!$D$4:$D$627,$B434),0)</f>
        <v>17.5</v>
      </c>
      <c r="AB434">
        <f>IFERROR(SUMIFS('All States'!$T$4:$T$627,'All States'!$C$4:$C$627,$A434,'All States'!$D$4:$D$627,$B434),0)</f>
        <v>7</v>
      </c>
      <c r="AC434">
        <f>IFERROR(SUMIFS('All States'!$U$4:$U$627,'All States'!$C$4:$C$627,$A434,'All States'!$D$4:$D$627,$B434),0)</f>
        <v>0.52535175000000001</v>
      </c>
      <c r="AD434">
        <f>IFERROR(SUMIFS('All States'!$V$4:$V$627,'All States'!$C$4:$C$627,$A434,'All States'!$D$4:$D$627,$B434),0)</f>
        <v>35</v>
      </c>
      <c r="AE434">
        <f>IFERROR(SUMIFS('All States'!$W$4:$W$627,'All States'!$C$4:$C$627,$A434,'All States'!$D$4:$D$627,$B434),0)</f>
        <v>21</v>
      </c>
      <c r="AF434">
        <f>IFERROR(SUMIFS('All States'!$X$4:$X$627,'All States'!$C$4:$C$627,$A434,'All States'!$D$4:$D$627,$B434),0)</f>
        <v>2.6267999999999998</v>
      </c>
      <c r="AG434">
        <f>IFERROR(SUMIFS('All States'!$Y$4:$Y$627,'All States'!$C$4:$C$627,$A434,'All States'!$D$4:$D$627,$B434),0)</f>
        <v>107</v>
      </c>
    </row>
    <row r="435" spans="1:33" ht="15" customHeight="1" x14ac:dyDescent="0.2">
      <c r="A435" t="s">
        <v>159</v>
      </c>
      <c r="B435" t="s">
        <v>1813</v>
      </c>
      <c r="C435" t="s">
        <v>1812</v>
      </c>
      <c r="D435" t="s">
        <v>1813</v>
      </c>
      <c r="E435">
        <v>1</v>
      </c>
      <c r="F435">
        <f t="shared" si="4"/>
        <v>131923</v>
      </c>
      <c r="G435">
        <f t="shared" si="5"/>
        <v>494186</v>
      </c>
      <c r="H435">
        <f t="shared" si="6"/>
        <v>48</v>
      </c>
      <c r="I435">
        <f t="shared" si="7"/>
        <v>0</v>
      </c>
      <c r="Q435">
        <f>IFERROR(SUMIFS('All States'!$E$4:$E$627,'All States'!$C$4:$C$627,$A435,'All States'!$D$4:$D$627,$B435),0)</f>
        <v>8</v>
      </c>
      <c r="R435">
        <f>IFERROR(SUMIFS('All States'!$F$4:$F$627,'All States'!$C$4:$C$627,$A435,'All States'!$D$4:$D$627,$B435),0)</f>
        <v>39.200000000000003</v>
      </c>
      <c r="S435">
        <f>IFERROR(SUMIFS('All States'!$N$4:$N$627,'All States'!$C$4:$C$627,$A435,'All States'!$D$4:$D$627,$B435),0)</f>
        <v>151.05000000000001</v>
      </c>
      <c r="T435">
        <f>IFERROR(SUMIFS('All States'!$M$4:$M$627,'All States'!$C$4:$C$627,$A435,'All States'!$D$4:$D$627,$B435),0)</f>
        <v>107.25000000000001</v>
      </c>
      <c r="U435">
        <f>IFERROR(SUMIFS('All States'!$O$4:$O$627,'All States'!$C$4:$C$627,$A435,'All States'!$D$4:$D$627,$B435),0)</f>
        <v>108</v>
      </c>
      <c r="V435">
        <f>IFERROR(SUMIFS('All States'!$P$4:$P$627,'All States'!$C$4:$C$627,$A435,'All States'!$D$4:$D$627,$B435),0)</f>
        <v>42</v>
      </c>
      <c r="W435">
        <f>IFERROR(SUMIFS('All States'!$Q$4:$Q$627,'All States'!$C$4:$C$627,$A435,'All States'!$D$4:$D$627,$B435),0)</f>
        <v>1.05</v>
      </c>
      <c r="X435">
        <f>IFERROR(SUMIFS('All States'!$H$4:$H$627,'All States'!$C$4:$C$627,$A435,'All States'!$D$4:$D$627,$B435),0)</f>
        <v>2</v>
      </c>
      <c r="Y435">
        <f>IFERROR(SUMIFS('All States'!$I$4:$I$627,'All States'!$C$4:$C$627,$A435,'All States'!$D$4:$D$627,$B435),0)</f>
        <v>5</v>
      </c>
      <c r="Z435">
        <f>IFERROR(SUMIFS('All States'!$R$4:$R$627,'All States'!$C$4:$C$627,$A435,'All States'!$D$4:$D$627,$B435),0)</f>
        <v>-34.274173850000004</v>
      </c>
      <c r="AA435">
        <f>IFERROR(SUMIFS('All States'!$S$4:$S$627,'All States'!$C$4:$C$627,$A435,'All States'!$D$4:$D$627,$B435),0)</f>
        <v>120</v>
      </c>
      <c r="AB435">
        <f>IFERROR(SUMIFS('All States'!$T$4:$T$627,'All States'!$C$4:$C$627,$A435,'All States'!$D$4:$D$627,$B435),0)</f>
        <v>48</v>
      </c>
      <c r="AC435">
        <f>IFERROR(SUMIFS('All States'!$U$4:$U$627,'All States'!$C$4:$C$627,$A435,'All States'!$D$4:$D$627,$B435),0)</f>
        <v>4.9258261499999998</v>
      </c>
      <c r="AD435">
        <f>IFERROR(SUMIFS('All States'!$V$4:$V$627,'All States'!$C$4:$C$627,$A435,'All States'!$D$4:$D$627,$B435),0)</f>
        <v>131923</v>
      </c>
      <c r="AE435">
        <f>IFERROR(SUMIFS('All States'!$W$4:$W$627,'All States'!$C$4:$C$627,$A435,'All States'!$D$4:$D$627,$B435),0)</f>
        <v>146</v>
      </c>
      <c r="AF435">
        <f>IFERROR(SUMIFS('All States'!$X$4:$X$627,'All States'!$C$4:$C$627,$A435,'All States'!$D$4:$D$627,$B435),0)</f>
        <v>24.993500000000001</v>
      </c>
      <c r="AG435">
        <f>IFERROR(SUMIFS('All States'!$Y$4:$Y$627,'All States'!$C$4:$C$627,$A435,'All States'!$D$4:$D$627,$B435),0)</f>
        <v>402597</v>
      </c>
    </row>
    <row r="436" spans="1:33" ht="15" customHeight="1" x14ac:dyDescent="0.2">
      <c r="A436" t="s">
        <v>159</v>
      </c>
      <c r="B436" t="s">
        <v>2016</v>
      </c>
      <c r="C436" t="s">
        <v>1615</v>
      </c>
      <c r="D436" t="s">
        <v>1616</v>
      </c>
      <c r="E436">
        <v>3</v>
      </c>
      <c r="F436">
        <f t="shared" si="4"/>
        <v>13074</v>
      </c>
      <c r="G436">
        <f t="shared" si="5"/>
        <v>50002</v>
      </c>
      <c r="H436">
        <f t="shared" si="6"/>
        <v>6.333333333333333</v>
      </c>
      <c r="I436">
        <f t="shared" si="7"/>
        <v>34</v>
      </c>
      <c r="Q436">
        <f>IFERROR(SUMIFS('All States'!$E$4:$E$627,'All States'!$C$4:$C$627,$A436,'All States'!$D$4:$D$627,$B436),0)</f>
        <v>0</v>
      </c>
      <c r="R436">
        <f>IFERROR(SUMIFS('All States'!$F$4:$F$627,'All States'!$C$4:$C$627,$A436,'All States'!$D$4:$D$627,$B436),0)</f>
        <v>0</v>
      </c>
      <c r="S436">
        <f>IFERROR(SUMIFS('All States'!$N$4:$N$627,'All States'!$C$4:$C$627,$A436,'All States'!$D$4:$D$627,$B436),0)</f>
        <v>111.44999999999999</v>
      </c>
      <c r="T436">
        <f>IFERROR(SUMIFS('All States'!$M$4:$M$627,'All States'!$C$4:$C$627,$A436,'All States'!$D$4:$D$627,$B436),0)</f>
        <v>-195.15000000000003</v>
      </c>
      <c r="U436">
        <f>IFERROR(SUMIFS('All States'!$O$4:$O$627,'All States'!$C$4:$C$627,$A436,'All States'!$D$4:$D$627,$B436),0)</f>
        <v>109.35</v>
      </c>
      <c r="V436">
        <f>IFERROR(SUMIFS('All States'!$P$4:$P$627,'All States'!$C$4:$C$627,$A436,'All States'!$D$4:$D$627,$B436),0)</f>
        <v>2.1</v>
      </c>
      <c r="W436">
        <f>IFERROR(SUMIFS('All States'!$Q$4:$Q$627,'All States'!$C$4:$C$627,$A436,'All States'!$D$4:$D$627,$B436),0)</f>
        <v>0</v>
      </c>
      <c r="X436">
        <f>IFERROR(SUMIFS('All States'!$H$4:$H$627,'All States'!$C$4:$C$627,$A436,'All States'!$D$4:$D$627,$B436),0)</f>
        <v>0</v>
      </c>
      <c r="Y436">
        <f>IFERROR(SUMIFS('All States'!$I$4:$I$627,'All States'!$C$4:$C$627,$A436,'All States'!$D$4:$D$627,$B436),0)</f>
        <v>0</v>
      </c>
      <c r="Z436">
        <f>IFERROR(SUMIFS('All States'!$R$4:$R$627,'All States'!$C$4:$C$627,$A436,'All States'!$D$4:$D$627,$B436),0)</f>
        <v>0.58139370000000001</v>
      </c>
      <c r="AA436">
        <f>IFERROR(SUMIFS('All States'!$S$4:$S$627,'All States'!$C$4:$C$627,$A436,'All States'!$D$4:$D$627,$B436),0)</f>
        <v>15</v>
      </c>
      <c r="AB436">
        <f>IFERROR(SUMIFS('All States'!$T$4:$T$627,'All States'!$C$4:$C$627,$A436,'All States'!$D$4:$D$627,$B436),0)</f>
        <v>6</v>
      </c>
      <c r="AC436">
        <f>IFERROR(SUMIFS('All States'!$U$4:$U$627,'All States'!$C$4:$C$627,$A436,'All States'!$D$4:$D$627,$B436),0)</f>
        <v>0.58139370000000001</v>
      </c>
      <c r="AD436">
        <f>IFERROR(SUMIFS('All States'!$V$4:$V$627,'All States'!$C$4:$C$627,$A436,'All States'!$D$4:$D$627,$B436),0)</f>
        <v>13074</v>
      </c>
      <c r="AE436">
        <f>IFERROR(SUMIFS('All States'!$W$4:$W$627,'All States'!$C$4:$C$627,$A436,'All States'!$D$4:$D$627,$B436),0)</f>
        <v>18</v>
      </c>
      <c r="AF436">
        <f>IFERROR(SUMIFS('All States'!$X$4:$X$627,'All States'!$C$4:$C$627,$A436,'All States'!$D$4:$D$627,$B436),0)</f>
        <v>2.9182999999999999</v>
      </c>
      <c r="AG436">
        <f>IFERROR(SUMIFS('All States'!$Y$4:$Y$627,'All States'!$C$4:$C$627,$A436,'All States'!$D$4:$D$627,$B436),0)</f>
        <v>39899</v>
      </c>
    </row>
    <row r="437" spans="1:33" ht="41.25" customHeight="1" x14ac:dyDescent="0.2">
      <c r="A437" t="s">
        <v>159</v>
      </c>
      <c r="B437" t="s">
        <v>2017</v>
      </c>
      <c r="C437" t="s">
        <v>72</v>
      </c>
      <c r="D437" s="1" t="s">
        <v>71</v>
      </c>
      <c r="E437">
        <v>8</v>
      </c>
      <c r="F437">
        <f t="shared" si="4"/>
        <v>13284</v>
      </c>
      <c r="G437">
        <f t="shared" si="5"/>
        <v>633706</v>
      </c>
      <c r="H437">
        <f t="shared" si="6"/>
        <v>16.375</v>
      </c>
      <c r="I437">
        <f t="shared" si="7"/>
        <v>52.625</v>
      </c>
      <c r="Q437">
        <f>IFERROR(SUMIFS('All States'!$E$4:$E$627,'All States'!$C$4:$C$627,$A437,'All States'!$D$4:$D$627,$B437),0)</f>
        <v>0</v>
      </c>
      <c r="R437">
        <f>IFERROR(SUMIFS('All States'!$F$4:$F$627,'All States'!$C$4:$C$627,$A437,'All States'!$D$4:$D$627,$B437),0)</f>
        <v>0</v>
      </c>
      <c r="S437">
        <f>IFERROR(SUMIFS('All States'!$N$4:$N$627,'All States'!$C$4:$C$627,$A437,'All States'!$D$4:$D$627,$B437),0)</f>
        <v>410.65499999999997</v>
      </c>
      <c r="T437">
        <f>IFERROR(SUMIFS('All States'!$M$4:$M$627,'All States'!$C$4:$C$627,$A437,'All States'!$D$4:$D$627,$B437),0)</f>
        <v>410.65499999999997</v>
      </c>
      <c r="U437">
        <f>IFERROR(SUMIFS('All States'!$O$4:$O$627,'All States'!$C$4:$C$627,$A437,'All States'!$D$4:$D$627,$B437),0)</f>
        <v>217.35</v>
      </c>
      <c r="V437">
        <f>IFERROR(SUMIFS('All States'!$P$4:$P$627,'All States'!$C$4:$C$627,$A437,'All States'!$D$4:$D$627,$B437),0)</f>
        <v>180.18</v>
      </c>
      <c r="W437">
        <f>IFERROR(SUMIFS('All States'!$Q$4:$Q$627,'All States'!$C$4:$C$627,$A437,'All States'!$D$4:$D$627,$B437),0)</f>
        <v>13.125</v>
      </c>
      <c r="X437">
        <f>IFERROR(SUMIFS('All States'!$H$4:$H$627,'All States'!$C$4:$C$627,$A437,'All States'!$D$4:$D$627,$B437),0)</f>
        <v>0</v>
      </c>
      <c r="Y437">
        <f>IFERROR(SUMIFS('All States'!$I$4:$I$627,'All States'!$C$4:$C$627,$A437,'All States'!$D$4:$D$627,$B437),0)</f>
        <v>0</v>
      </c>
      <c r="Z437">
        <f>IFERROR(SUMIFS('All States'!$R$4:$R$627,'All States'!$C$4:$C$627,$A437,'All States'!$D$4:$D$627,$B437),0)</f>
        <v>1.3335041999999999</v>
      </c>
      <c r="AA437">
        <f>IFERROR(SUMIFS('All States'!$S$4:$S$627,'All States'!$C$4:$C$627,$A437,'All States'!$D$4:$D$627,$B437),0)</f>
        <v>40</v>
      </c>
      <c r="AB437">
        <f>IFERROR(SUMIFS('All States'!$T$4:$T$627,'All States'!$C$4:$C$627,$A437,'All States'!$D$4:$D$627,$B437),0)</f>
        <v>16</v>
      </c>
      <c r="AC437">
        <f>IFERROR(SUMIFS('All States'!$U$4:$U$627,'All States'!$C$4:$C$627,$A437,'All States'!$D$4:$D$627,$B437),0)</f>
        <v>1.3335041999999999</v>
      </c>
      <c r="AD437">
        <f>IFERROR(SUMIFS('All States'!$V$4:$V$627,'All States'!$C$4:$C$627,$A437,'All States'!$D$4:$D$627,$B437),0)</f>
        <v>13284</v>
      </c>
      <c r="AE437">
        <f>IFERROR(SUMIFS('All States'!$W$4:$W$627,'All States'!$C$4:$C$627,$A437,'All States'!$D$4:$D$627,$B437),0)</f>
        <v>49</v>
      </c>
      <c r="AF437">
        <f>IFERROR(SUMIFS('All States'!$X$4:$X$627,'All States'!$C$4:$C$627,$A437,'All States'!$D$4:$D$627,$B437),0)</f>
        <v>6.8040000000000003</v>
      </c>
      <c r="AG437">
        <f>IFERROR(SUMIFS('All States'!$Y$4:$Y$627,'All States'!$C$4:$C$627,$A437,'All States'!$D$4:$D$627,$B437),0)</f>
        <v>40540</v>
      </c>
    </row>
    <row r="438" spans="1:33" ht="15" customHeight="1" x14ac:dyDescent="0.2">
      <c r="A438" t="s">
        <v>159</v>
      </c>
      <c r="B438" t="s">
        <v>2018</v>
      </c>
      <c r="C438" t="s">
        <v>1292</v>
      </c>
      <c r="D438" t="s">
        <v>1293</v>
      </c>
      <c r="E438">
        <v>2</v>
      </c>
      <c r="F438">
        <f t="shared" si="4"/>
        <v>9005</v>
      </c>
      <c r="G438">
        <f t="shared" si="5"/>
        <v>30000</v>
      </c>
      <c r="H438">
        <f t="shared" si="6"/>
        <v>19</v>
      </c>
      <c r="I438">
        <f t="shared" si="7"/>
        <v>22.5</v>
      </c>
      <c r="Q438">
        <f>IFERROR(SUMIFS('All States'!$E$4:$E$627,'All States'!$C$4:$C$627,$A438,'All States'!$D$4:$D$627,$B438),0)</f>
        <v>1</v>
      </c>
      <c r="R438">
        <f>IFERROR(SUMIFS('All States'!$F$4:$F$627,'All States'!$C$4:$C$627,$A438,'All States'!$D$4:$D$627,$B438),0)</f>
        <v>20</v>
      </c>
      <c r="S438">
        <f>IFERROR(SUMIFS('All States'!$N$4:$N$627,'All States'!$C$4:$C$627,$A438,'All States'!$D$4:$D$627,$B438),0)</f>
        <v>366</v>
      </c>
      <c r="T438">
        <f>IFERROR(SUMIFS('All States'!$M$4:$M$627,'All States'!$C$4:$C$627,$A438,'All States'!$D$4:$D$627,$B438),0)</f>
        <v>366</v>
      </c>
      <c r="U438">
        <f>IFERROR(SUMIFS('All States'!$O$4:$O$627,'All States'!$C$4:$C$627,$A438,'All States'!$D$4:$D$627,$B438),0)</f>
        <v>223.2</v>
      </c>
      <c r="V438">
        <f>IFERROR(SUMIFS('All States'!$P$4:$P$627,'All States'!$C$4:$C$627,$A438,'All States'!$D$4:$D$627,$B438),0)</f>
        <v>84</v>
      </c>
      <c r="W438">
        <f>IFERROR(SUMIFS('All States'!$Q$4:$Q$627,'All States'!$C$4:$C$627,$A438,'All States'!$D$4:$D$627,$B438),0)</f>
        <v>58.8</v>
      </c>
      <c r="X438">
        <f>IFERROR(SUMIFS('All States'!$H$4:$H$627,'All States'!$C$4:$C$627,$A438,'All States'!$D$4:$D$627,$B438),0)</f>
        <v>0</v>
      </c>
      <c r="Y438">
        <f>IFERROR(SUMIFS('All States'!$I$4:$I$627,'All States'!$C$4:$C$627,$A438,'All States'!$D$4:$D$627,$B438),0)</f>
        <v>1</v>
      </c>
      <c r="Z438">
        <f>IFERROR(SUMIFS('All States'!$R$4:$R$627,'All States'!$C$4:$C$627,$A438,'All States'!$D$4:$D$627,$B438),0)</f>
        <v>-18.484499750000001</v>
      </c>
      <c r="AA438">
        <f>IFERROR(SUMIFS('All States'!$S$4:$S$627,'All States'!$C$4:$C$627,$A438,'All States'!$D$4:$D$627,$B438),0)</f>
        <v>47.5</v>
      </c>
      <c r="AB438">
        <f>IFERROR(SUMIFS('All States'!$T$4:$T$627,'All States'!$C$4:$C$627,$A438,'All States'!$D$4:$D$627,$B438),0)</f>
        <v>19</v>
      </c>
      <c r="AC438">
        <f>IFERROR(SUMIFS('All States'!$U$4:$U$627,'All States'!$C$4:$C$627,$A438,'All States'!$D$4:$D$627,$B438),0)</f>
        <v>1.5155002500000001</v>
      </c>
      <c r="AD438">
        <f>IFERROR(SUMIFS('All States'!$V$4:$V$627,'All States'!$C$4:$C$627,$A438,'All States'!$D$4:$D$627,$B438),0)</f>
        <v>9005</v>
      </c>
      <c r="AE438">
        <f>IFERROR(SUMIFS('All States'!$W$4:$W$627,'All States'!$C$4:$C$627,$A438,'All States'!$D$4:$D$627,$B438),0)</f>
        <v>58</v>
      </c>
      <c r="AF438">
        <f>IFERROR(SUMIFS('All States'!$X$4:$X$627,'All States'!$C$4:$C$627,$A438,'All States'!$D$4:$D$627,$B438),0)</f>
        <v>7.7103000000000002</v>
      </c>
      <c r="AG438">
        <f>IFERROR(SUMIFS('All States'!$Y$4:$Y$627,'All States'!$C$4:$C$627,$A438,'All States'!$D$4:$D$627,$B438),0)</f>
        <v>27481</v>
      </c>
    </row>
    <row r="439" spans="1:33" ht="15" customHeight="1" x14ac:dyDescent="0.2">
      <c r="A439" t="s">
        <v>159</v>
      </c>
      <c r="B439" t="s">
        <v>273</v>
      </c>
      <c r="C439" t="s">
        <v>272</v>
      </c>
      <c r="D439" t="s">
        <v>273</v>
      </c>
      <c r="E439">
        <v>1</v>
      </c>
      <c r="F439">
        <f t="shared" si="4"/>
        <v>27833</v>
      </c>
      <c r="G439">
        <f t="shared" si="5"/>
        <v>65000</v>
      </c>
      <c r="H439">
        <f t="shared" si="6"/>
        <v>13</v>
      </c>
      <c r="I439">
        <f t="shared" si="7"/>
        <v>5</v>
      </c>
      <c r="Q439">
        <f>IFERROR(SUMIFS('All States'!$E$4:$E$627,'All States'!$C$4:$C$627,$A439,'All States'!$D$4:$D$627,$B439),0)</f>
        <v>11</v>
      </c>
      <c r="R439">
        <f>IFERROR(SUMIFS('All States'!$F$4:$F$627,'All States'!$C$4:$C$627,$A439,'All States'!$D$4:$D$627,$B439),0)</f>
        <v>76.2</v>
      </c>
      <c r="S439">
        <f>IFERROR(SUMIFS('All States'!$N$4:$N$627,'All States'!$C$4:$C$627,$A439,'All States'!$D$4:$D$627,$B439),0)</f>
        <v>398.59499999999997</v>
      </c>
      <c r="T439">
        <f>IFERROR(SUMIFS('All States'!$M$4:$M$627,'All States'!$C$4:$C$627,$A439,'All States'!$D$4:$D$627,$B439),0)</f>
        <v>91.994999999999948</v>
      </c>
      <c r="U439">
        <f>IFERROR(SUMIFS('All States'!$O$4:$O$627,'All States'!$C$4:$C$627,$A439,'All States'!$D$4:$D$627,$B439),0)</f>
        <v>282.14999999999998</v>
      </c>
      <c r="V439">
        <f>IFERROR(SUMIFS('All States'!$P$4:$P$627,'All States'!$C$4:$C$627,$A439,'All States'!$D$4:$D$627,$B439),0)</f>
        <v>105.42</v>
      </c>
      <c r="W439">
        <f>IFERROR(SUMIFS('All States'!$Q$4:$Q$627,'All States'!$C$4:$C$627,$A439,'All States'!$D$4:$D$627,$B439),0)</f>
        <v>11.025</v>
      </c>
      <c r="X439">
        <f>IFERROR(SUMIFS('All States'!$H$4:$H$627,'All States'!$C$4:$C$627,$A439,'All States'!$D$4:$D$627,$B439),0)</f>
        <v>2</v>
      </c>
      <c r="Y439">
        <f>IFERROR(SUMIFS('All States'!$I$4:$I$627,'All States'!$C$4:$C$627,$A439,'All States'!$D$4:$D$627,$B439),0)</f>
        <v>6</v>
      </c>
      <c r="Z439">
        <f>IFERROR(SUMIFS('All States'!$R$4:$R$627,'All States'!$C$4:$C$627,$A439,'All States'!$D$4:$D$627,$B439),0)</f>
        <v>-74.945278350000009</v>
      </c>
      <c r="AA439">
        <f>IFERROR(SUMIFS('All States'!$S$4:$S$627,'All States'!$C$4:$C$627,$A439,'All States'!$D$4:$D$627,$B439),0)</f>
        <v>32.5</v>
      </c>
      <c r="AB439">
        <f>IFERROR(SUMIFS('All States'!$T$4:$T$627,'All States'!$C$4:$C$627,$A439,'All States'!$D$4:$D$627,$B439),0)</f>
        <v>13</v>
      </c>
      <c r="AC439">
        <f>IFERROR(SUMIFS('All States'!$U$4:$U$627,'All States'!$C$4:$C$627,$A439,'All States'!$D$4:$D$627,$B439),0)</f>
        <v>1.25472165</v>
      </c>
      <c r="AD439">
        <f>IFERROR(SUMIFS('All States'!$V$4:$V$627,'All States'!$C$4:$C$627,$A439,'All States'!$D$4:$D$627,$B439),0)</f>
        <v>27833</v>
      </c>
      <c r="AE439">
        <f>IFERROR(SUMIFS('All States'!$W$4:$W$627,'All States'!$C$4:$C$627,$A439,'All States'!$D$4:$D$627,$B439),0)</f>
        <v>40</v>
      </c>
      <c r="AF439">
        <f>IFERROR(SUMIFS('All States'!$X$4:$X$627,'All States'!$C$4:$C$627,$A439,'All States'!$D$4:$D$627,$B439),0)</f>
        <v>6.4226999999999999</v>
      </c>
      <c r="AG439">
        <f>IFERROR(SUMIFS('All States'!$Y$4:$Y$627,'All States'!$C$4:$C$627,$A439,'All States'!$D$4:$D$627,$B439),0)</f>
        <v>84940</v>
      </c>
    </row>
    <row r="440" spans="1:33" ht="15" customHeight="1" x14ac:dyDescent="0.2">
      <c r="A440" t="s">
        <v>159</v>
      </c>
      <c r="B440" t="s">
        <v>292</v>
      </c>
      <c r="C440" t="s">
        <v>291</v>
      </c>
      <c r="D440" t="s">
        <v>292</v>
      </c>
      <c r="E440">
        <v>1</v>
      </c>
      <c r="F440">
        <f t="shared" si="4"/>
        <v>85270</v>
      </c>
      <c r="G440">
        <f t="shared" si="5"/>
        <v>125000</v>
      </c>
      <c r="H440">
        <f t="shared" si="6"/>
        <v>26</v>
      </c>
      <c r="I440">
        <f t="shared" si="7"/>
        <v>5</v>
      </c>
      <c r="Q440">
        <f>IFERROR(SUMIFS('All States'!$E$4:$E$627,'All States'!$C$4:$C$627,$A440,'All States'!$D$4:$D$627,$B440),0)</f>
        <v>16</v>
      </c>
      <c r="R440">
        <f>IFERROR(SUMIFS('All States'!$F$4:$F$627,'All States'!$C$4:$C$627,$A440,'All States'!$D$4:$D$627,$B440),0)</f>
        <v>129.78</v>
      </c>
      <c r="S440">
        <f>IFERROR(SUMIFS('All States'!$N$4:$N$627,'All States'!$C$4:$C$627,$A440,'All States'!$D$4:$D$627,$B440),0)</f>
        <v>150.43499999999997</v>
      </c>
      <c r="T440">
        <f>IFERROR(SUMIFS('All States'!$M$4:$M$627,'All States'!$C$4:$C$627,$A440,'All States'!$D$4:$D$627,$B440),0)</f>
        <v>-59.440000000000026</v>
      </c>
      <c r="U440">
        <f>IFERROR(SUMIFS('All States'!$O$4:$O$627,'All States'!$C$4:$C$627,$A440,'All States'!$D$4:$D$627,$B440),0)</f>
        <v>131.85</v>
      </c>
      <c r="V440">
        <f>IFERROR(SUMIFS('All States'!$P$4:$P$627,'All States'!$C$4:$C$627,$A440,'All States'!$D$4:$D$627,$B440),0)</f>
        <v>13.86</v>
      </c>
      <c r="W440">
        <f>IFERROR(SUMIFS('All States'!$Q$4:$Q$627,'All States'!$C$4:$C$627,$A440,'All States'!$D$4:$D$627,$B440),0)</f>
        <v>4.7249999999999996</v>
      </c>
      <c r="X440">
        <f>IFERROR(SUMIFS('All States'!$H$4:$H$627,'All States'!$C$4:$C$627,$A440,'All States'!$D$4:$D$627,$B440),0)</f>
        <v>5</v>
      </c>
      <c r="Y440">
        <f>IFERROR(SUMIFS('All States'!$I$4:$I$627,'All States'!$C$4:$C$627,$A440,'All States'!$D$4:$D$627,$B440),0)</f>
        <v>9</v>
      </c>
      <c r="Z440">
        <f>IFERROR(SUMIFS('All States'!$R$4:$R$627,'All States'!$C$4:$C$627,$A440,'All States'!$D$4:$D$627,$B440),0)</f>
        <v>-125.5826763</v>
      </c>
      <c r="AA440">
        <f>IFERROR(SUMIFS('All States'!$S$4:$S$627,'All States'!$C$4:$C$627,$A440,'All States'!$D$4:$D$627,$B440),0)</f>
        <v>102.5</v>
      </c>
      <c r="AB440">
        <f>IFERROR(SUMIFS('All States'!$T$4:$T$627,'All States'!$C$4:$C$627,$A440,'All States'!$D$4:$D$627,$B440),0)</f>
        <v>41</v>
      </c>
      <c r="AC440">
        <f>IFERROR(SUMIFS('All States'!$U$4:$U$627,'All States'!$C$4:$C$627,$A440,'All States'!$D$4:$D$627,$B440),0)</f>
        <v>4.1973237000000001</v>
      </c>
      <c r="AD440">
        <f>IFERROR(SUMIFS('All States'!$V$4:$V$627,'All States'!$C$4:$C$627,$A440,'All States'!$D$4:$D$627,$B440),0)</f>
        <v>111674</v>
      </c>
      <c r="AE440">
        <f>IFERROR(SUMIFS('All States'!$W$4:$W$627,'All States'!$C$4:$C$627,$A440,'All States'!$D$4:$D$627,$B440),0)</f>
        <v>125</v>
      </c>
      <c r="AF440">
        <f>IFERROR(SUMIFS('All States'!$X$4:$X$627,'All States'!$C$4:$C$627,$A440,'All States'!$D$4:$D$627,$B440),0)</f>
        <v>21.333400000000001</v>
      </c>
      <c r="AG440">
        <f>IFERROR(SUMIFS('All States'!$Y$4:$Y$627,'All States'!$C$4:$C$627,$A440,'All States'!$D$4:$D$627,$B440),0)</f>
        <v>340802</v>
      </c>
    </row>
    <row r="441" spans="1:33" ht="27.75" customHeight="1" x14ac:dyDescent="0.2">
      <c r="A441" t="s">
        <v>159</v>
      </c>
      <c r="B441" t="s">
        <v>292</v>
      </c>
      <c r="C441" t="s">
        <v>1063</v>
      </c>
      <c r="D441" s="1" t="s">
        <v>1064</v>
      </c>
      <c r="E441">
        <v>3</v>
      </c>
      <c r="F441">
        <f t="shared" ref="F441:F504" si="8">IFERROR(INDEX($I$2:$I$311,MATCH($C441,$B$2:$B$311,0))/$E441,"")</f>
        <v>26404.333333333332</v>
      </c>
      <c r="G441">
        <f t="shared" ref="G441:G504" si="9">IFERROR(INDEX($G$2:$G$311,MATCH($C441,$B$2:$B$311,0))/$E441,"")</f>
        <v>35181</v>
      </c>
      <c r="H441">
        <f t="shared" ref="H441:H504" si="10">IFERROR(INDEX($L$2:$L$311,MATCH($C441,$B$2:$B$311,0))/$E441,"")</f>
        <v>15</v>
      </c>
      <c r="I441">
        <f t="shared" ref="I441:I504" si="11">IFERROR(INDEX($J$2:$J$311,MATCH($C441,$B$2:$B$311,0))/$E441,"")</f>
        <v>12</v>
      </c>
      <c r="Q441">
        <f>IFERROR(SUMIFS('All States'!$E$4:$E$627,'All States'!$C$4:$C$627,$A441,'All States'!$D$4:$D$627,$B441),0)</f>
        <v>16</v>
      </c>
      <c r="R441">
        <f>IFERROR(SUMIFS('All States'!$F$4:$F$627,'All States'!$C$4:$C$627,$A441,'All States'!$D$4:$D$627,$B441),0)</f>
        <v>129.78</v>
      </c>
      <c r="S441">
        <f>IFERROR(SUMIFS('All States'!$N$4:$N$627,'All States'!$C$4:$C$627,$A441,'All States'!$D$4:$D$627,$B441),0)</f>
        <v>150.43499999999997</v>
      </c>
      <c r="T441">
        <f>IFERROR(SUMIFS('All States'!$M$4:$M$627,'All States'!$C$4:$C$627,$A441,'All States'!$D$4:$D$627,$B441),0)</f>
        <v>-59.440000000000026</v>
      </c>
      <c r="U441">
        <f>IFERROR(SUMIFS('All States'!$O$4:$O$627,'All States'!$C$4:$C$627,$A441,'All States'!$D$4:$D$627,$B441),0)</f>
        <v>131.85</v>
      </c>
      <c r="V441">
        <f>IFERROR(SUMIFS('All States'!$P$4:$P$627,'All States'!$C$4:$C$627,$A441,'All States'!$D$4:$D$627,$B441),0)</f>
        <v>13.86</v>
      </c>
      <c r="W441">
        <f>IFERROR(SUMIFS('All States'!$Q$4:$Q$627,'All States'!$C$4:$C$627,$A441,'All States'!$D$4:$D$627,$B441),0)</f>
        <v>4.7249999999999996</v>
      </c>
      <c r="X441">
        <f>IFERROR(SUMIFS('All States'!$H$4:$H$627,'All States'!$C$4:$C$627,$A441,'All States'!$D$4:$D$627,$B441),0)</f>
        <v>5</v>
      </c>
      <c r="Y441">
        <f>IFERROR(SUMIFS('All States'!$I$4:$I$627,'All States'!$C$4:$C$627,$A441,'All States'!$D$4:$D$627,$B441),0)</f>
        <v>9</v>
      </c>
      <c r="Z441">
        <f>IFERROR(SUMIFS('All States'!$R$4:$R$627,'All States'!$C$4:$C$627,$A441,'All States'!$D$4:$D$627,$B441),0)</f>
        <v>-125.5826763</v>
      </c>
      <c r="AA441">
        <f>IFERROR(SUMIFS('All States'!$S$4:$S$627,'All States'!$C$4:$C$627,$A441,'All States'!$D$4:$D$627,$B441),0)</f>
        <v>102.5</v>
      </c>
      <c r="AB441">
        <f>IFERROR(SUMIFS('All States'!$T$4:$T$627,'All States'!$C$4:$C$627,$A441,'All States'!$D$4:$D$627,$B441),0)</f>
        <v>41</v>
      </c>
      <c r="AC441">
        <f>IFERROR(SUMIFS('All States'!$U$4:$U$627,'All States'!$C$4:$C$627,$A441,'All States'!$D$4:$D$627,$B441),0)</f>
        <v>4.1973237000000001</v>
      </c>
      <c r="AD441">
        <f>IFERROR(SUMIFS('All States'!$V$4:$V$627,'All States'!$C$4:$C$627,$A441,'All States'!$D$4:$D$627,$B441),0)</f>
        <v>111674</v>
      </c>
      <c r="AE441">
        <f>IFERROR(SUMIFS('All States'!$W$4:$W$627,'All States'!$C$4:$C$627,$A441,'All States'!$D$4:$D$627,$B441),0)</f>
        <v>125</v>
      </c>
      <c r="AF441">
        <f>IFERROR(SUMIFS('All States'!$X$4:$X$627,'All States'!$C$4:$C$627,$A441,'All States'!$D$4:$D$627,$B441),0)</f>
        <v>21.333400000000001</v>
      </c>
      <c r="AG441">
        <f>IFERROR(SUMIFS('All States'!$Y$4:$Y$627,'All States'!$C$4:$C$627,$A441,'All States'!$D$4:$D$627,$B441),0)</f>
        <v>340802</v>
      </c>
    </row>
    <row r="442" spans="1:33" ht="27.75" customHeight="1" x14ac:dyDescent="0.2">
      <c r="A442" t="s">
        <v>159</v>
      </c>
      <c r="B442" t="s">
        <v>2019</v>
      </c>
      <c r="C442" t="s">
        <v>1298</v>
      </c>
      <c r="D442" s="1" t="s">
        <v>1299</v>
      </c>
      <c r="E442">
        <v>3</v>
      </c>
      <c r="F442">
        <f t="shared" si="8"/>
        <v>4171.666666666667</v>
      </c>
      <c r="G442">
        <f t="shared" si="9"/>
        <v>50333.666666666664</v>
      </c>
      <c r="H442">
        <f t="shared" si="10"/>
        <v>11.333333333333334</v>
      </c>
      <c r="I442">
        <f t="shared" si="11"/>
        <v>17</v>
      </c>
      <c r="Q442">
        <f>IFERROR(SUMIFS('All States'!$E$4:$E$627,'All States'!$C$4:$C$627,$A442,'All States'!$D$4:$D$627,$B442),0)</f>
        <v>5</v>
      </c>
      <c r="R442">
        <f>IFERROR(SUMIFS('All States'!$F$4:$F$627,'All States'!$C$4:$C$627,$A442,'All States'!$D$4:$D$627,$B442),0)</f>
        <v>26.2</v>
      </c>
      <c r="S442">
        <f>IFERROR(SUMIFS('All States'!$N$4:$N$627,'All States'!$C$4:$C$627,$A442,'All States'!$D$4:$D$627,$B442),0)</f>
        <v>337.14</v>
      </c>
      <c r="T442">
        <f>IFERROR(SUMIFS('All States'!$M$4:$M$627,'All States'!$C$4:$C$627,$A442,'All States'!$D$4:$D$627,$B442),0)</f>
        <v>286.03999999999996</v>
      </c>
      <c r="U442">
        <f>IFERROR(SUMIFS('All States'!$O$4:$O$627,'All States'!$C$4:$C$627,$A442,'All States'!$D$4:$D$627,$B442),0)</f>
        <v>187.2</v>
      </c>
      <c r="V442">
        <f>IFERROR(SUMIFS('All States'!$P$4:$P$627,'All States'!$C$4:$C$627,$A442,'All States'!$D$4:$D$627,$B442),0)</f>
        <v>147.84</v>
      </c>
      <c r="W442">
        <f>IFERROR(SUMIFS('All States'!$Q$4:$Q$627,'All States'!$C$4:$C$627,$A442,'All States'!$D$4:$D$627,$B442),0)</f>
        <v>2.1</v>
      </c>
      <c r="X442">
        <f>IFERROR(SUMIFS('All States'!$H$4:$H$627,'All States'!$C$4:$C$627,$A442,'All States'!$D$4:$D$627,$B442),0)</f>
        <v>1</v>
      </c>
      <c r="Y442">
        <f>IFERROR(SUMIFS('All States'!$I$4:$I$627,'All States'!$C$4:$C$627,$A442,'All States'!$D$4:$D$627,$B442),0)</f>
        <v>3</v>
      </c>
      <c r="Z442">
        <f>IFERROR(SUMIFS('All States'!$R$4:$R$627,'All States'!$C$4:$C$627,$A442,'All States'!$D$4:$D$627,$B442),0)</f>
        <v>-25.333071399999998</v>
      </c>
      <c r="AA442">
        <f>IFERROR(SUMIFS('All States'!$S$4:$S$627,'All States'!$C$4:$C$627,$A442,'All States'!$D$4:$D$627,$B442),0)</f>
        <v>27.5</v>
      </c>
      <c r="AB442">
        <f>IFERROR(SUMIFS('All States'!$T$4:$T$627,'All States'!$C$4:$C$627,$A442,'All States'!$D$4:$D$627,$B442),0)</f>
        <v>11</v>
      </c>
      <c r="AC442">
        <f>IFERROR(SUMIFS('All States'!$U$4:$U$627,'All States'!$C$4:$C$627,$A442,'All States'!$D$4:$D$627,$B442),0)</f>
        <v>0.86692859999999994</v>
      </c>
      <c r="AD442">
        <f>IFERROR(SUMIFS('All States'!$V$4:$V$627,'All States'!$C$4:$C$627,$A442,'All States'!$D$4:$D$627,$B442),0)</f>
        <v>4172</v>
      </c>
      <c r="AE442">
        <f>IFERROR(SUMIFS('All States'!$W$4:$W$627,'All States'!$C$4:$C$627,$A442,'All States'!$D$4:$D$627,$B442),0)</f>
        <v>34</v>
      </c>
      <c r="AF442">
        <f>IFERROR(SUMIFS('All States'!$X$4:$X$627,'All States'!$C$4:$C$627,$A442,'All States'!$D$4:$D$627,$B442),0)</f>
        <v>4.4633000000000003</v>
      </c>
      <c r="AG442">
        <f>IFERROR(SUMIFS('All States'!$Y$4:$Y$627,'All States'!$C$4:$C$627,$A442,'All States'!$D$4:$D$627,$B442),0)</f>
        <v>12732</v>
      </c>
    </row>
    <row r="443" spans="1:33" ht="15" customHeight="1" x14ac:dyDescent="0.2">
      <c r="A443" t="s">
        <v>159</v>
      </c>
      <c r="B443" t="s">
        <v>1685</v>
      </c>
      <c r="C443" t="s">
        <v>1069</v>
      </c>
      <c r="D443" t="s">
        <v>1070</v>
      </c>
      <c r="E443">
        <v>1</v>
      </c>
      <c r="F443">
        <f t="shared" si="8"/>
        <v>13492</v>
      </c>
      <c r="G443">
        <f t="shared" si="9"/>
        <v>154800</v>
      </c>
      <c r="H443">
        <f t="shared" si="10"/>
        <v>21</v>
      </c>
      <c r="I443">
        <f t="shared" si="11"/>
        <v>27</v>
      </c>
      <c r="Q443">
        <f>IFERROR(SUMIFS('All States'!$E$4:$E$627,'All States'!$C$4:$C$627,$A443,'All States'!$D$4:$D$627,$B443),0)</f>
        <v>4</v>
      </c>
      <c r="R443">
        <f>IFERROR(SUMIFS('All States'!$F$4:$F$627,'All States'!$C$4:$C$627,$A443,'All States'!$D$4:$D$627,$B443),0)</f>
        <v>20</v>
      </c>
      <c r="S443">
        <f>IFERROR(SUMIFS('All States'!$N$4:$N$627,'All States'!$C$4:$C$627,$A443,'All States'!$D$4:$D$627,$B443),0)</f>
        <v>314.55</v>
      </c>
      <c r="T443">
        <f>IFERROR(SUMIFS('All States'!$M$4:$M$627,'All States'!$C$4:$C$627,$A443,'All States'!$D$4:$D$627,$B443),0)</f>
        <v>314.55</v>
      </c>
      <c r="U443">
        <f>IFERROR(SUMIFS('All States'!$O$4:$O$627,'All States'!$C$4:$C$627,$A443,'All States'!$D$4:$D$627,$B443),0)</f>
        <v>204.3</v>
      </c>
      <c r="V443">
        <f>IFERROR(SUMIFS('All States'!$P$4:$P$627,'All States'!$C$4:$C$627,$A443,'All States'!$D$4:$D$627,$B443),0)</f>
        <v>109.2</v>
      </c>
      <c r="W443">
        <f>IFERROR(SUMIFS('All States'!$Q$4:$Q$627,'All States'!$C$4:$C$627,$A443,'All States'!$D$4:$D$627,$B443),0)</f>
        <v>1.05</v>
      </c>
      <c r="X443">
        <f>IFERROR(SUMIFS('All States'!$H$4:$H$627,'All States'!$C$4:$C$627,$A443,'All States'!$D$4:$D$627,$B443),0)</f>
        <v>2</v>
      </c>
      <c r="Y443">
        <f>IFERROR(SUMIFS('All States'!$I$4:$I$627,'All States'!$C$4:$C$627,$A443,'All States'!$D$4:$D$627,$B443),0)</f>
        <v>2</v>
      </c>
      <c r="Z443">
        <f>IFERROR(SUMIFS('All States'!$R$4:$R$627,'All States'!$C$4:$C$627,$A443,'All States'!$D$4:$D$627,$B443),0)</f>
        <v>-17.241999499999999</v>
      </c>
      <c r="AA443">
        <f>IFERROR(SUMIFS('All States'!$S$4:$S$627,'All States'!$C$4:$C$627,$A443,'All States'!$D$4:$D$627,$B443),0)</f>
        <v>72.5</v>
      </c>
      <c r="AB443">
        <f>IFERROR(SUMIFS('All States'!$T$4:$T$627,'All States'!$C$4:$C$627,$A443,'All States'!$D$4:$D$627,$B443),0)</f>
        <v>29</v>
      </c>
      <c r="AC443">
        <f>IFERROR(SUMIFS('All States'!$U$4:$U$627,'All States'!$C$4:$C$627,$A443,'All States'!$D$4:$D$627,$B443),0)</f>
        <v>2.7580004999999996</v>
      </c>
      <c r="AD443">
        <f>IFERROR(SUMIFS('All States'!$V$4:$V$627,'All States'!$C$4:$C$627,$A443,'All States'!$D$4:$D$627,$B443),0)</f>
        <v>58010</v>
      </c>
      <c r="AE443">
        <f>IFERROR(SUMIFS('All States'!$W$4:$W$627,'All States'!$C$4:$C$627,$A443,'All States'!$D$4:$D$627,$B443),0)</f>
        <v>89</v>
      </c>
      <c r="AF443">
        <f>IFERROR(SUMIFS('All States'!$X$4:$X$627,'All States'!$C$4:$C$627,$A443,'All States'!$D$4:$D$627,$B443),0)</f>
        <v>14.090299999999999</v>
      </c>
      <c r="AG443">
        <f>IFERROR(SUMIFS('All States'!$Y$4:$Y$627,'All States'!$C$4:$C$627,$A443,'All States'!$D$4:$D$627,$B443),0)</f>
        <v>177032</v>
      </c>
    </row>
    <row r="444" spans="1:33" ht="15" customHeight="1" x14ac:dyDescent="0.2">
      <c r="A444" t="s">
        <v>159</v>
      </c>
      <c r="B444" t="s">
        <v>1685</v>
      </c>
      <c r="C444" t="s">
        <v>1684</v>
      </c>
      <c r="D444" t="s">
        <v>1685</v>
      </c>
      <c r="E444">
        <v>1</v>
      </c>
      <c r="F444">
        <f t="shared" si="8"/>
        <v>44518</v>
      </c>
      <c r="G444">
        <f t="shared" si="9"/>
        <v>127000</v>
      </c>
      <c r="H444">
        <f t="shared" si="10"/>
        <v>8</v>
      </c>
      <c r="I444">
        <f t="shared" si="11"/>
        <v>0</v>
      </c>
      <c r="Q444">
        <f>IFERROR(SUMIFS('All States'!$E$4:$E$627,'All States'!$C$4:$C$627,$A444,'All States'!$D$4:$D$627,$B444),0)</f>
        <v>4</v>
      </c>
      <c r="R444">
        <f>IFERROR(SUMIFS('All States'!$F$4:$F$627,'All States'!$C$4:$C$627,$A444,'All States'!$D$4:$D$627,$B444),0)</f>
        <v>20</v>
      </c>
      <c r="S444">
        <f>IFERROR(SUMIFS('All States'!$N$4:$N$627,'All States'!$C$4:$C$627,$A444,'All States'!$D$4:$D$627,$B444),0)</f>
        <v>314.55</v>
      </c>
      <c r="T444">
        <f>IFERROR(SUMIFS('All States'!$M$4:$M$627,'All States'!$C$4:$C$627,$A444,'All States'!$D$4:$D$627,$B444),0)</f>
        <v>314.55</v>
      </c>
      <c r="U444">
        <f>IFERROR(SUMIFS('All States'!$O$4:$O$627,'All States'!$C$4:$C$627,$A444,'All States'!$D$4:$D$627,$B444),0)</f>
        <v>204.3</v>
      </c>
      <c r="V444">
        <f>IFERROR(SUMIFS('All States'!$P$4:$P$627,'All States'!$C$4:$C$627,$A444,'All States'!$D$4:$D$627,$B444),0)</f>
        <v>109.2</v>
      </c>
      <c r="W444">
        <f>IFERROR(SUMIFS('All States'!$Q$4:$Q$627,'All States'!$C$4:$C$627,$A444,'All States'!$D$4:$D$627,$B444),0)</f>
        <v>1.05</v>
      </c>
      <c r="X444">
        <f>IFERROR(SUMIFS('All States'!$H$4:$H$627,'All States'!$C$4:$C$627,$A444,'All States'!$D$4:$D$627,$B444),0)</f>
        <v>2</v>
      </c>
      <c r="Y444">
        <f>IFERROR(SUMIFS('All States'!$I$4:$I$627,'All States'!$C$4:$C$627,$A444,'All States'!$D$4:$D$627,$B444),0)</f>
        <v>2</v>
      </c>
      <c r="Z444">
        <f>IFERROR(SUMIFS('All States'!$R$4:$R$627,'All States'!$C$4:$C$627,$A444,'All States'!$D$4:$D$627,$B444),0)</f>
        <v>-17.241999499999999</v>
      </c>
      <c r="AA444">
        <f>IFERROR(SUMIFS('All States'!$S$4:$S$627,'All States'!$C$4:$C$627,$A444,'All States'!$D$4:$D$627,$B444),0)</f>
        <v>72.5</v>
      </c>
      <c r="AB444">
        <f>IFERROR(SUMIFS('All States'!$T$4:$T$627,'All States'!$C$4:$C$627,$A444,'All States'!$D$4:$D$627,$B444),0)</f>
        <v>29</v>
      </c>
      <c r="AC444">
        <f>IFERROR(SUMIFS('All States'!$U$4:$U$627,'All States'!$C$4:$C$627,$A444,'All States'!$D$4:$D$627,$B444),0)</f>
        <v>2.7580004999999996</v>
      </c>
      <c r="AD444">
        <f>IFERROR(SUMIFS('All States'!$V$4:$V$627,'All States'!$C$4:$C$627,$A444,'All States'!$D$4:$D$627,$B444),0)</f>
        <v>58010</v>
      </c>
      <c r="AE444">
        <f>IFERROR(SUMIFS('All States'!$W$4:$W$627,'All States'!$C$4:$C$627,$A444,'All States'!$D$4:$D$627,$B444),0)</f>
        <v>89</v>
      </c>
      <c r="AF444">
        <f>IFERROR(SUMIFS('All States'!$X$4:$X$627,'All States'!$C$4:$C$627,$A444,'All States'!$D$4:$D$627,$B444),0)</f>
        <v>14.090299999999999</v>
      </c>
      <c r="AG444">
        <f>IFERROR(SUMIFS('All States'!$Y$4:$Y$627,'All States'!$C$4:$C$627,$A444,'All States'!$D$4:$D$627,$B444),0)</f>
        <v>177032</v>
      </c>
    </row>
    <row r="445" spans="1:33" ht="27.75" customHeight="1" x14ac:dyDescent="0.2">
      <c r="A445" t="s">
        <v>159</v>
      </c>
      <c r="B445" t="s">
        <v>2020</v>
      </c>
      <c r="C445" t="s">
        <v>1063</v>
      </c>
      <c r="D445" s="1" t="s">
        <v>1064</v>
      </c>
      <c r="E445">
        <v>3</v>
      </c>
      <c r="F445">
        <f t="shared" si="8"/>
        <v>26404.333333333332</v>
      </c>
      <c r="G445">
        <f t="shared" si="9"/>
        <v>35181</v>
      </c>
      <c r="H445">
        <f t="shared" si="10"/>
        <v>15</v>
      </c>
      <c r="I445">
        <f t="shared" si="11"/>
        <v>12</v>
      </c>
      <c r="Q445">
        <f>IFERROR(SUMIFS('All States'!$E$4:$E$627,'All States'!$C$4:$C$627,$A445,'All States'!$D$4:$D$627,$B445),0)</f>
        <v>17</v>
      </c>
      <c r="R445">
        <f>IFERROR(SUMIFS('All States'!$F$4:$F$627,'All States'!$C$4:$C$627,$A445,'All States'!$D$4:$D$627,$B445),0)</f>
        <v>184.9</v>
      </c>
      <c r="S445">
        <f>IFERROR(SUMIFS('All States'!$N$4:$N$627,'All States'!$C$4:$C$627,$A445,'All States'!$D$4:$D$627,$B445),0)</f>
        <v>136.42500000000001</v>
      </c>
      <c r="T445">
        <f>IFERROR(SUMIFS('All States'!$M$4:$M$627,'All States'!$C$4:$C$627,$A445,'All States'!$D$4:$D$627,$B445),0)</f>
        <v>-239.52499999999998</v>
      </c>
      <c r="U445">
        <f>IFERROR(SUMIFS('All States'!$O$4:$O$627,'All States'!$C$4:$C$627,$A445,'All States'!$D$4:$D$627,$B445),0)</f>
        <v>126.45</v>
      </c>
      <c r="V445">
        <f>IFERROR(SUMIFS('All States'!$P$4:$P$627,'All States'!$C$4:$C$627,$A445,'All States'!$D$4:$D$627,$B445),0)</f>
        <v>6.3</v>
      </c>
      <c r="W445">
        <f>IFERROR(SUMIFS('All States'!$Q$4:$Q$627,'All States'!$C$4:$C$627,$A445,'All States'!$D$4:$D$627,$B445),0)</f>
        <v>3.6749999999999998</v>
      </c>
      <c r="X445">
        <f>IFERROR(SUMIFS('All States'!$H$4:$H$627,'All States'!$C$4:$C$627,$A445,'All States'!$D$4:$D$627,$B445),0)</f>
        <v>4</v>
      </c>
      <c r="Y445">
        <f>IFERROR(SUMIFS('All States'!$I$4:$I$627,'All States'!$C$4:$C$627,$A445,'All States'!$D$4:$D$627,$B445),0)</f>
        <v>8</v>
      </c>
      <c r="Z445">
        <f>IFERROR(SUMIFS('All States'!$R$4:$R$627,'All States'!$C$4:$C$627,$A445,'All States'!$D$4:$D$627,$B445),0)</f>
        <v>-183.5096398</v>
      </c>
      <c r="AA445">
        <f>IFERROR(SUMIFS('All States'!$S$4:$S$627,'All States'!$C$4:$C$627,$A445,'All States'!$D$4:$D$627,$B445),0)</f>
        <v>37.5</v>
      </c>
      <c r="AB445">
        <f>IFERROR(SUMIFS('All States'!$T$4:$T$627,'All States'!$C$4:$C$627,$A445,'All States'!$D$4:$D$627,$B445),0)</f>
        <v>15</v>
      </c>
      <c r="AC445">
        <f>IFERROR(SUMIFS('All States'!$U$4:$U$627,'All States'!$C$4:$C$627,$A445,'All States'!$D$4:$D$627,$B445),0)</f>
        <v>1.3903601999999999</v>
      </c>
      <c r="AD445">
        <f>IFERROR(SUMIFS('All States'!$V$4:$V$627,'All States'!$C$4:$C$627,$A445,'All States'!$D$4:$D$627,$B445),0)</f>
        <v>26404</v>
      </c>
      <c r="AE445">
        <f>IFERROR(SUMIFS('All States'!$W$4:$W$627,'All States'!$C$4:$C$627,$A445,'All States'!$D$4:$D$627,$B445),0)</f>
        <v>46</v>
      </c>
      <c r="AF445">
        <f>IFERROR(SUMIFS('All States'!$X$4:$X$627,'All States'!$C$4:$C$627,$A445,'All States'!$D$4:$D$627,$B445),0)</f>
        <v>7.0997000000000003</v>
      </c>
      <c r="AG445">
        <f>IFERROR(SUMIFS('All States'!$Y$4:$Y$627,'All States'!$C$4:$C$627,$A445,'All States'!$D$4:$D$627,$B445),0)</f>
        <v>80579</v>
      </c>
    </row>
    <row r="446" spans="1:33" ht="27.75" customHeight="1" x14ac:dyDescent="0.2">
      <c r="A446" t="s">
        <v>159</v>
      </c>
      <c r="B446" t="s">
        <v>2021</v>
      </c>
      <c r="C446" t="s">
        <v>90</v>
      </c>
      <c r="D446" s="1" t="s">
        <v>89</v>
      </c>
      <c r="E446">
        <v>3</v>
      </c>
      <c r="F446">
        <f t="shared" si="8"/>
        <v>5741.333333333333</v>
      </c>
      <c r="G446">
        <f t="shared" si="9"/>
        <v>48333.333333333336</v>
      </c>
      <c r="H446">
        <f t="shared" si="10"/>
        <v>22.666666666666668</v>
      </c>
      <c r="I446">
        <f t="shared" si="11"/>
        <v>46.666666666666664</v>
      </c>
      <c r="Q446">
        <f>IFERROR(SUMIFS('All States'!$E$4:$E$627,'All States'!$C$4:$C$627,$A446,'All States'!$D$4:$D$627,$B446),0)</f>
        <v>5</v>
      </c>
      <c r="R446">
        <f>IFERROR(SUMIFS('All States'!$F$4:$F$627,'All States'!$C$4:$C$627,$A446,'All States'!$D$4:$D$627,$B446),0)</f>
        <v>39</v>
      </c>
      <c r="S446">
        <f>IFERROR(SUMIFS('All States'!$N$4:$N$627,'All States'!$C$4:$C$627,$A446,'All States'!$D$4:$D$627,$B446),0)</f>
        <v>432.58499999999998</v>
      </c>
      <c r="T446">
        <f>IFERROR(SUMIFS('All States'!$M$4:$M$627,'All States'!$C$4:$C$627,$A446,'All States'!$D$4:$D$627,$B446),0)</f>
        <v>432.58499999999998</v>
      </c>
      <c r="U446">
        <f>IFERROR(SUMIFS('All States'!$O$4:$O$627,'All States'!$C$4:$C$627,$A446,'All States'!$D$4:$D$627,$B446),0)</f>
        <v>284.85000000000002</v>
      </c>
      <c r="V446">
        <f>IFERROR(SUMIFS('All States'!$P$4:$P$627,'All States'!$C$4:$C$627,$A446,'All States'!$D$4:$D$627,$B446),0)</f>
        <v>146.16</v>
      </c>
      <c r="W446">
        <f>IFERROR(SUMIFS('All States'!$Q$4:$Q$627,'All States'!$C$4:$C$627,$A446,'All States'!$D$4:$D$627,$B446),0)</f>
        <v>1.575</v>
      </c>
      <c r="X446">
        <f>IFERROR(SUMIFS('All States'!$H$4:$H$627,'All States'!$C$4:$C$627,$A446,'All States'!$D$4:$D$627,$B446),0)</f>
        <v>0</v>
      </c>
      <c r="Y446">
        <f>IFERROR(SUMIFS('All States'!$I$4:$I$627,'All States'!$C$4:$C$627,$A446,'All States'!$D$4:$D$627,$B446),0)</f>
        <v>5</v>
      </c>
      <c r="Z446">
        <f>IFERROR(SUMIFS('All States'!$R$4:$R$627,'All States'!$C$4:$C$627,$A446,'All States'!$D$4:$D$627,$B446),0)</f>
        <v>-37.217302949999997</v>
      </c>
      <c r="AA446">
        <f>IFERROR(SUMIFS('All States'!$S$4:$S$627,'All States'!$C$4:$C$627,$A446,'All States'!$D$4:$D$627,$B446),0)</f>
        <v>57.5</v>
      </c>
      <c r="AB446">
        <f>IFERROR(SUMIFS('All States'!$T$4:$T$627,'All States'!$C$4:$C$627,$A446,'All States'!$D$4:$D$627,$B446),0)</f>
        <v>23</v>
      </c>
      <c r="AC446">
        <f>IFERROR(SUMIFS('All States'!$U$4:$U$627,'All States'!$C$4:$C$627,$A446,'All States'!$D$4:$D$627,$B446),0)</f>
        <v>1.7826970499999999</v>
      </c>
      <c r="AD446">
        <f>IFERROR(SUMIFS('All States'!$V$4:$V$627,'All States'!$C$4:$C$627,$A446,'All States'!$D$4:$D$627,$B446),0)</f>
        <v>5741</v>
      </c>
      <c r="AE446">
        <f>IFERROR(SUMIFS('All States'!$W$4:$W$627,'All States'!$C$4:$C$627,$A446,'All States'!$D$4:$D$627,$B446),0)</f>
        <v>70</v>
      </c>
      <c r="AF446">
        <f>IFERROR(SUMIFS('All States'!$X$4:$X$627,'All States'!$C$4:$C$627,$A446,'All States'!$D$4:$D$627,$B446),0)</f>
        <v>9.0434999999999999</v>
      </c>
      <c r="AG446">
        <f>IFERROR(SUMIFS('All States'!$Y$4:$Y$627,'All States'!$C$4:$C$627,$A446,'All States'!$D$4:$D$627,$B446),0)</f>
        <v>17520</v>
      </c>
    </row>
    <row r="447" spans="1:33" ht="27.75" customHeight="1" x14ac:dyDescent="0.2">
      <c r="A447" t="s">
        <v>159</v>
      </c>
      <c r="B447" t="s">
        <v>2022</v>
      </c>
      <c r="C447" t="s">
        <v>1038</v>
      </c>
      <c r="D447" s="1" t="s">
        <v>1039</v>
      </c>
      <c r="E447">
        <v>3</v>
      </c>
      <c r="F447">
        <f t="shared" si="8"/>
        <v>2769</v>
      </c>
      <c r="G447">
        <f t="shared" si="9"/>
        <v>6056.333333333333</v>
      </c>
      <c r="H447">
        <f t="shared" si="10"/>
        <v>14</v>
      </c>
      <c r="I447">
        <f t="shared" si="11"/>
        <v>6.666666666666667</v>
      </c>
      <c r="Q447">
        <f>IFERROR(SUMIFS('All States'!$E$4:$E$627,'All States'!$C$4:$C$627,$A447,'All States'!$D$4:$D$627,$B447),0)</f>
        <v>0</v>
      </c>
      <c r="R447">
        <f>IFERROR(SUMIFS('All States'!$F$4:$F$627,'All States'!$C$4:$C$627,$A447,'All States'!$D$4:$D$627,$B447),0)</f>
        <v>0</v>
      </c>
      <c r="S447">
        <f>IFERROR(SUMIFS('All States'!$N$4:$N$627,'All States'!$C$4:$C$627,$A447,'All States'!$D$4:$D$627,$B447),0)</f>
        <v>370.66500000000002</v>
      </c>
      <c r="T447">
        <f>IFERROR(SUMIFS('All States'!$M$4:$M$627,'All States'!$C$4:$C$627,$A447,'All States'!$D$4:$D$627,$B447),0)</f>
        <v>370.66500000000002</v>
      </c>
      <c r="U447">
        <f>IFERROR(SUMIFS('All States'!$O$4:$O$627,'All States'!$C$4:$C$627,$A447,'All States'!$D$4:$D$627,$B447),0)</f>
        <v>219.15</v>
      </c>
      <c r="V447">
        <f>IFERROR(SUMIFS('All States'!$P$4:$P$627,'All States'!$C$4:$C$627,$A447,'All States'!$D$4:$D$627,$B447),0)</f>
        <v>149.94</v>
      </c>
      <c r="W447">
        <f>IFERROR(SUMIFS('All States'!$Q$4:$Q$627,'All States'!$C$4:$C$627,$A447,'All States'!$D$4:$D$627,$B447),0)</f>
        <v>1.575</v>
      </c>
      <c r="X447">
        <f>IFERROR(SUMIFS('All States'!$H$4:$H$627,'All States'!$C$4:$C$627,$A447,'All States'!$D$4:$D$627,$B447),0)</f>
        <v>0</v>
      </c>
      <c r="Y447">
        <f>IFERROR(SUMIFS('All States'!$I$4:$I$627,'All States'!$C$4:$C$627,$A447,'All States'!$D$4:$D$627,$B447),0)</f>
        <v>0</v>
      </c>
      <c r="Z447">
        <f>IFERROR(SUMIFS('All States'!$R$4:$R$627,'All States'!$C$4:$C$627,$A447,'All States'!$D$4:$D$627,$B447),0)</f>
        <v>1.0778284499999999</v>
      </c>
      <c r="AA447">
        <f>IFERROR(SUMIFS('All States'!$S$4:$S$627,'All States'!$C$4:$C$627,$A447,'All States'!$D$4:$D$627,$B447),0)</f>
        <v>35</v>
      </c>
      <c r="AB447">
        <f>IFERROR(SUMIFS('All States'!$T$4:$T$627,'All States'!$C$4:$C$627,$A447,'All States'!$D$4:$D$627,$B447),0)</f>
        <v>14</v>
      </c>
      <c r="AC447">
        <f>IFERROR(SUMIFS('All States'!$U$4:$U$627,'All States'!$C$4:$C$627,$A447,'All States'!$D$4:$D$627,$B447),0)</f>
        <v>1.0778284499999999</v>
      </c>
      <c r="AD447">
        <f>IFERROR(SUMIFS('All States'!$V$4:$V$627,'All States'!$C$4:$C$627,$A447,'All States'!$D$4:$D$627,$B447),0)</f>
        <v>2769</v>
      </c>
      <c r="AE447">
        <f>IFERROR(SUMIFS('All States'!$W$4:$W$627,'All States'!$C$4:$C$627,$A447,'All States'!$D$4:$D$627,$B447),0)</f>
        <v>43</v>
      </c>
      <c r="AF447">
        <f>IFERROR(SUMIFS('All States'!$X$4:$X$627,'All States'!$C$4:$C$627,$A447,'All States'!$D$4:$D$627,$B447),0)</f>
        <v>5.5164999999999997</v>
      </c>
      <c r="AG447">
        <f>IFERROR(SUMIFS('All States'!$Y$4:$Y$627,'All States'!$C$4:$C$627,$A447,'All States'!$D$4:$D$627,$B447),0)</f>
        <v>8450</v>
      </c>
    </row>
    <row r="448" spans="1:33" ht="15" customHeight="1" x14ac:dyDescent="0.2">
      <c r="A448" t="s">
        <v>159</v>
      </c>
      <c r="B448" t="s">
        <v>2023</v>
      </c>
      <c r="C448" t="s">
        <v>303</v>
      </c>
      <c r="D448" t="s">
        <v>304</v>
      </c>
      <c r="E448">
        <v>1</v>
      </c>
      <c r="F448">
        <f t="shared" si="8"/>
        <v>25785</v>
      </c>
      <c r="G448">
        <f t="shared" si="9"/>
        <v>225000</v>
      </c>
      <c r="H448">
        <f t="shared" si="10"/>
        <v>11</v>
      </c>
      <c r="I448">
        <f t="shared" si="11"/>
        <v>0</v>
      </c>
      <c r="Q448">
        <f>IFERROR(SUMIFS('All States'!$E$4:$E$627,'All States'!$C$4:$C$627,$A448,'All States'!$D$4:$D$627,$B448),0)</f>
        <v>9</v>
      </c>
      <c r="R448">
        <f>IFERROR(SUMIFS('All States'!$F$4:$F$627,'All States'!$C$4:$C$627,$A448,'All States'!$D$4:$D$627,$B448),0)</f>
        <v>93.6</v>
      </c>
      <c r="S448">
        <f>IFERROR(SUMIFS('All States'!$N$4:$N$627,'All States'!$C$4:$C$627,$A448,'All States'!$D$4:$D$627,$B448),0)</f>
        <v>547.27499999999998</v>
      </c>
      <c r="T448">
        <f>IFERROR(SUMIFS('All States'!$M$4:$M$627,'All States'!$C$4:$C$627,$A448,'All States'!$D$4:$D$627,$B448),0)</f>
        <v>463.32499999999999</v>
      </c>
      <c r="U448">
        <f>IFERROR(SUMIFS('All States'!$O$4:$O$627,'All States'!$C$4:$C$627,$A448,'All States'!$D$4:$D$627,$B448),0)</f>
        <v>285.3</v>
      </c>
      <c r="V448">
        <f>IFERROR(SUMIFS('All States'!$P$4:$P$627,'All States'!$C$4:$C$627,$A448,'All States'!$D$4:$D$627,$B448),0)</f>
        <v>258.3</v>
      </c>
      <c r="W448">
        <f>IFERROR(SUMIFS('All States'!$Q$4:$Q$627,'All States'!$C$4:$C$627,$A448,'All States'!$D$4:$D$627,$B448),0)</f>
        <v>3.6749999999999998</v>
      </c>
      <c r="X448">
        <f>IFERROR(SUMIFS('All States'!$H$4:$H$627,'All States'!$C$4:$C$627,$A448,'All States'!$D$4:$D$627,$B448),0)</f>
        <v>3</v>
      </c>
      <c r="Y448">
        <f>IFERROR(SUMIFS('All States'!$I$4:$I$627,'All States'!$C$4:$C$627,$A448,'All States'!$D$4:$D$627,$B448),0)</f>
        <v>5</v>
      </c>
      <c r="Z448">
        <f>IFERROR(SUMIFS('All States'!$R$4:$R$627,'All States'!$C$4:$C$627,$A448,'All States'!$D$4:$D$627,$B448),0)</f>
        <v>-91.961313749999988</v>
      </c>
      <c r="AA448">
        <f>IFERROR(SUMIFS('All States'!$S$4:$S$627,'All States'!$C$4:$C$627,$A448,'All States'!$D$4:$D$627,$B448),0)</f>
        <v>45</v>
      </c>
      <c r="AB448">
        <f>IFERROR(SUMIFS('All States'!$T$4:$T$627,'All States'!$C$4:$C$627,$A448,'All States'!$D$4:$D$627,$B448),0)</f>
        <v>18</v>
      </c>
      <c r="AC448">
        <f>IFERROR(SUMIFS('All States'!$U$4:$U$627,'All States'!$C$4:$C$627,$A448,'All States'!$D$4:$D$627,$B448),0)</f>
        <v>1.6386862499999999</v>
      </c>
      <c r="AD448">
        <f>IFERROR(SUMIFS('All States'!$V$4:$V$627,'All States'!$C$4:$C$627,$A448,'All States'!$D$4:$D$627,$B448),0)</f>
        <v>28725</v>
      </c>
      <c r="AE448">
        <f>IFERROR(SUMIFS('All States'!$W$4:$W$627,'All States'!$C$4:$C$627,$A448,'All States'!$D$4:$D$627,$B448),0)</f>
        <v>55</v>
      </c>
      <c r="AF448">
        <f>IFERROR(SUMIFS('All States'!$X$4:$X$627,'All States'!$C$4:$C$627,$A448,'All States'!$D$4:$D$627,$B448),0)</f>
        <v>8.3432999999999993</v>
      </c>
      <c r="AG448">
        <f>IFERROR(SUMIFS('All States'!$Y$4:$Y$627,'All States'!$C$4:$C$627,$A448,'All States'!$D$4:$D$627,$B448),0)</f>
        <v>87662</v>
      </c>
    </row>
    <row r="449" spans="1:33" ht="27.75" customHeight="1" x14ac:dyDescent="0.2">
      <c r="A449" t="s">
        <v>159</v>
      </c>
      <c r="B449" t="s">
        <v>2023</v>
      </c>
      <c r="C449" t="s">
        <v>1034</v>
      </c>
      <c r="D449" s="1" t="s">
        <v>1035</v>
      </c>
      <c r="E449">
        <v>3</v>
      </c>
      <c r="F449">
        <f t="shared" si="8"/>
        <v>2940</v>
      </c>
      <c r="G449">
        <f t="shared" si="9"/>
        <v>19552.666666666668</v>
      </c>
      <c r="H449">
        <f t="shared" si="10"/>
        <v>7</v>
      </c>
      <c r="I449">
        <f t="shared" si="11"/>
        <v>8</v>
      </c>
      <c r="Q449">
        <f>IFERROR(SUMIFS('All States'!$E$4:$E$627,'All States'!$C$4:$C$627,$A449,'All States'!$D$4:$D$627,$B449),0)</f>
        <v>9</v>
      </c>
      <c r="R449">
        <f>IFERROR(SUMIFS('All States'!$F$4:$F$627,'All States'!$C$4:$C$627,$A449,'All States'!$D$4:$D$627,$B449),0)</f>
        <v>93.6</v>
      </c>
      <c r="S449">
        <f>IFERROR(SUMIFS('All States'!$N$4:$N$627,'All States'!$C$4:$C$627,$A449,'All States'!$D$4:$D$627,$B449),0)</f>
        <v>547.27499999999998</v>
      </c>
      <c r="T449">
        <f>IFERROR(SUMIFS('All States'!$M$4:$M$627,'All States'!$C$4:$C$627,$A449,'All States'!$D$4:$D$627,$B449),0)</f>
        <v>463.32499999999999</v>
      </c>
      <c r="U449">
        <f>IFERROR(SUMIFS('All States'!$O$4:$O$627,'All States'!$C$4:$C$627,$A449,'All States'!$D$4:$D$627,$B449),0)</f>
        <v>285.3</v>
      </c>
      <c r="V449">
        <f>IFERROR(SUMIFS('All States'!$P$4:$P$627,'All States'!$C$4:$C$627,$A449,'All States'!$D$4:$D$627,$B449),0)</f>
        <v>258.3</v>
      </c>
      <c r="W449">
        <f>IFERROR(SUMIFS('All States'!$Q$4:$Q$627,'All States'!$C$4:$C$627,$A449,'All States'!$D$4:$D$627,$B449),0)</f>
        <v>3.6749999999999998</v>
      </c>
      <c r="X449">
        <f>IFERROR(SUMIFS('All States'!$H$4:$H$627,'All States'!$C$4:$C$627,$A449,'All States'!$D$4:$D$627,$B449),0)</f>
        <v>3</v>
      </c>
      <c r="Y449">
        <f>IFERROR(SUMIFS('All States'!$I$4:$I$627,'All States'!$C$4:$C$627,$A449,'All States'!$D$4:$D$627,$B449),0)</f>
        <v>5</v>
      </c>
      <c r="Z449">
        <f>IFERROR(SUMIFS('All States'!$R$4:$R$627,'All States'!$C$4:$C$627,$A449,'All States'!$D$4:$D$627,$B449),0)</f>
        <v>-91.961313749999988</v>
      </c>
      <c r="AA449">
        <f>IFERROR(SUMIFS('All States'!$S$4:$S$627,'All States'!$C$4:$C$627,$A449,'All States'!$D$4:$D$627,$B449),0)</f>
        <v>45</v>
      </c>
      <c r="AB449">
        <f>IFERROR(SUMIFS('All States'!$T$4:$T$627,'All States'!$C$4:$C$627,$A449,'All States'!$D$4:$D$627,$B449),0)</f>
        <v>18</v>
      </c>
      <c r="AC449">
        <f>IFERROR(SUMIFS('All States'!$U$4:$U$627,'All States'!$C$4:$C$627,$A449,'All States'!$D$4:$D$627,$B449),0)</f>
        <v>1.6386862499999999</v>
      </c>
      <c r="AD449">
        <f>IFERROR(SUMIFS('All States'!$V$4:$V$627,'All States'!$C$4:$C$627,$A449,'All States'!$D$4:$D$627,$B449),0)</f>
        <v>28725</v>
      </c>
      <c r="AE449">
        <f>IFERROR(SUMIFS('All States'!$W$4:$W$627,'All States'!$C$4:$C$627,$A449,'All States'!$D$4:$D$627,$B449),0)</f>
        <v>55</v>
      </c>
      <c r="AF449">
        <f>IFERROR(SUMIFS('All States'!$X$4:$X$627,'All States'!$C$4:$C$627,$A449,'All States'!$D$4:$D$627,$B449),0)</f>
        <v>8.3432999999999993</v>
      </c>
      <c r="AG449">
        <f>IFERROR(SUMIFS('All States'!$Y$4:$Y$627,'All States'!$C$4:$C$627,$A449,'All States'!$D$4:$D$627,$B449),0)</f>
        <v>87662</v>
      </c>
    </row>
    <row r="450" spans="1:33" ht="27.75" customHeight="1" x14ac:dyDescent="0.2">
      <c r="A450" t="s">
        <v>159</v>
      </c>
      <c r="B450" t="s">
        <v>2024</v>
      </c>
      <c r="C450" t="s">
        <v>1038</v>
      </c>
      <c r="D450" s="1" t="s">
        <v>1039</v>
      </c>
      <c r="E450">
        <v>3</v>
      </c>
      <c r="F450">
        <f t="shared" si="8"/>
        <v>2769</v>
      </c>
      <c r="G450">
        <f t="shared" si="9"/>
        <v>6056.333333333333</v>
      </c>
      <c r="H450">
        <f t="shared" si="10"/>
        <v>14</v>
      </c>
      <c r="I450">
        <f t="shared" si="11"/>
        <v>6.666666666666667</v>
      </c>
      <c r="Q450">
        <f>IFERROR(SUMIFS('All States'!$E$4:$E$627,'All States'!$C$4:$C$627,$A450,'All States'!$D$4:$D$627,$B450),0)</f>
        <v>6</v>
      </c>
      <c r="R450">
        <f>IFERROR(SUMIFS('All States'!$F$4:$F$627,'All States'!$C$4:$C$627,$A450,'All States'!$D$4:$D$627,$B450),0)</f>
        <v>32.4</v>
      </c>
      <c r="S450">
        <f>IFERROR(SUMIFS('All States'!$N$4:$N$627,'All States'!$C$4:$C$627,$A450,'All States'!$D$4:$D$627,$B450),0)</f>
        <v>470.26499999999999</v>
      </c>
      <c r="T450">
        <f>IFERROR(SUMIFS('All States'!$M$4:$M$627,'All States'!$C$4:$C$627,$A450,'All States'!$D$4:$D$627,$B450),0)</f>
        <v>470.26499999999999</v>
      </c>
      <c r="U450">
        <f>IFERROR(SUMIFS('All States'!$O$4:$O$627,'All States'!$C$4:$C$627,$A450,'All States'!$D$4:$D$627,$B450),0)</f>
        <v>248.4</v>
      </c>
      <c r="V450">
        <f>IFERROR(SUMIFS('All States'!$P$4:$P$627,'All States'!$C$4:$C$627,$A450,'All States'!$D$4:$D$627,$B450),0)</f>
        <v>219.24</v>
      </c>
      <c r="W450">
        <f>IFERROR(SUMIFS('All States'!$Q$4:$Q$627,'All States'!$C$4:$C$627,$A450,'All States'!$D$4:$D$627,$B450),0)</f>
        <v>2.625</v>
      </c>
      <c r="X450">
        <f>IFERROR(SUMIFS('All States'!$H$4:$H$627,'All States'!$C$4:$C$627,$A450,'All States'!$D$4:$D$627,$B450),0)</f>
        <v>2</v>
      </c>
      <c r="Y450">
        <f>IFERROR(SUMIFS('All States'!$I$4:$I$627,'All States'!$C$4:$C$627,$A450,'All States'!$D$4:$D$627,$B450),0)</f>
        <v>4</v>
      </c>
      <c r="Z450">
        <f>IFERROR(SUMIFS('All States'!$R$4:$R$627,'All States'!$C$4:$C$627,$A450,'All States'!$D$4:$D$627,$B450),0)</f>
        <v>-31.32217155</v>
      </c>
      <c r="AA450">
        <f>IFERROR(SUMIFS('All States'!$S$4:$S$627,'All States'!$C$4:$C$627,$A450,'All States'!$D$4:$D$627,$B450),0)</f>
        <v>35</v>
      </c>
      <c r="AB450">
        <f>IFERROR(SUMIFS('All States'!$T$4:$T$627,'All States'!$C$4:$C$627,$A450,'All States'!$D$4:$D$627,$B450),0)</f>
        <v>14</v>
      </c>
      <c r="AC450">
        <f>IFERROR(SUMIFS('All States'!$U$4:$U$627,'All States'!$C$4:$C$627,$A450,'All States'!$D$4:$D$627,$B450),0)</f>
        <v>1.0778284499999999</v>
      </c>
      <c r="AD450">
        <f>IFERROR(SUMIFS('All States'!$V$4:$V$627,'All States'!$C$4:$C$627,$A450,'All States'!$D$4:$D$627,$B450),0)</f>
        <v>2769</v>
      </c>
      <c r="AE450">
        <f>IFERROR(SUMIFS('All States'!$W$4:$W$627,'All States'!$C$4:$C$627,$A450,'All States'!$D$4:$D$627,$B450),0)</f>
        <v>43</v>
      </c>
      <c r="AF450">
        <f>IFERROR(SUMIFS('All States'!$X$4:$X$627,'All States'!$C$4:$C$627,$A450,'All States'!$D$4:$D$627,$B450),0)</f>
        <v>5.5164999999999997</v>
      </c>
      <c r="AG450">
        <f>IFERROR(SUMIFS('All States'!$Y$4:$Y$627,'All States'!$C$4:$C$627,$A450,'All States'!$D$4:$D$627,$B450),0)</f>
        <v>8450</v>
      </c>
    </row>
    <row r="451" spans="1:33" ht="27.75" customHeight="1" x14ac:dyDescent="0.2">
      <c r="A451" t="s">
        <v>159</v>
      </c>
      <c r="B451" t="s">
        <v>2025</v>
      </c>
      <c r="C451" t="s">
        <v>90</v>
      </c>
      <c r="D451" s="1" t="s">
        <v>89</v>
      </c>
      <c r="E451">
        <v>3</v>
      </c>
      <c r="F451">
        <f t="shared" si="8"/>
        <v>5741.333333333333</v>
      </c>
      <c r="G451">
        <f t="shared" si="9"/>
        <v>48333.333333333336</v>
      </c>
      <c r="H451">
        <f t="shared" si="10"/>
        <v>22.666666666666668</v>
      </c>
      <c r="I451">
        <f t="shared" si="11"/>
        <v>46.666666666666664</v>
      </c>
      <c r="Q451">
        <f>IFERROR(SUMIFS('All States'!$E$4:$E$627,'All States'!$C$4:$C$627,$A451,'All States'!$D$4:$D$627,$B451),0)</f>
        <v>2</v>
      </c>
      <c r="R451">
        <f>IFERROR(SUMIFS('All States'!$F$4:$F$627,'All States'!$C$4:$C$627,$A451,'All States'!$D$4:$D$627,$B451),0)</f>
        <v>14.5</v>
      </c>
      <c r="S451">
        <f>IFERROR(SUMIFS('All States'!$N$4:$N$627,'All States'!$C$4:$C$627,$A451,'All States'!$D$4:$D$627,$B451),0)</f>
        <v>421.59000000000003</v>
      </c>
      <c r="T451">
        <f>IFERROR(SUMIFS('All States'!$M$4:$M$627,'All States'!$C$4:$C$627,$A451,'All States'!$D$4:$D$627,$B451),0)</f>
        <v>421.59000000000003</v>
      </c>
      <c r="U451">
        <f>IFERROR(SUMIFS('All States'!$O$4:$O$627,'All States'!$C$4:$C$627,$A451,'All States'!$D$4:$D$627,$B451),0)</f>
        <v>266.39999999999998</v>
      </c>
      <c r="V451">
        <f>IFERROR(SUMIFS('All States'!$P$4:$P$627,'All States'!$C$4:$C$627,$A451,'All States'!$D$4:$D$627,$B451),0)</f>
        <v>147.84</v>
      </c>
      <c r="W451">
        <f>IFERROR(SUMIFS('All States'!$Q$4:$Q$627,'All States'!$C$4:$C$627,$A451,'All States'!$D$4:$D$627,$B451),0)</f>
        <v>7.35</v>
      </c>
      <c r="X451">
        <f>IFERROR(SUMIFS('All States'!$H$4:$H$627,'All States'!$C$4:$C$627,$A451,'All States'!$D$4:$D$627,$B451),0)</f>
        <v>1</v>
      </c>
      <c r="Y451">
        <f>IFERROR(SUMIFS('All States'!$I$4:$I$627,'All States'!$C$4:$C$627,$A451,'All States'!$D$4:$D$627,$B451),0)</f>
        <v>1</v>
      </c>
      <c r="Z451">
        <f>IFERROR(SUMIFS('All States'!$R$4:$R$627,'All States'!$C$4:$C$627,$A451,'All States'!$D$4:$D$627,$B451),0)</f>
        <v>-11.38379875</v>
      </c>
      <c r="AA451">
        <f>IFERROR(SUMIFS('All States'!$S$4:$S$627,'All States'!$C$4:$C$627,$A451,'All States'!$D$4:$D$627,$B451),0)</f>
        <v>97.5</v>
      </c>
      <c r="AB451">
        <f>IFERROR(SUMIFS('All States'!$T$4:$T$627,'All States'!$C$4:$C$627,$A451,'All States'!$D$4:$D$627,$B451),0)</f>
        <v>39</v>
      </c>
      <c r="AC451">
        <f>IFERROR(SUMIFS('All States'!$U$4:$U$627,'All States'!$C$4:$C$627,$A451,'All States'!$D$4:$D$627,$B451),0)</f>
        <v>3.1162012499999996</v>
      </c>
      <c r="AD451">
        <f>IFERROR(SUMIFS('All States'!$V$4:$V$627,'All States'!$C$4:$C$627,$A451,'All States'!$D$4:$D$627,$B451),0)</f>
        <v>19025</v>
      </c>
      <c r="AE451">
        <f>IFERROR(SUMIFS('All States'!$W$4:$W$627,'All States'!$C$4:$C$627,$A451,'All States'!$D$4:$D$627,$B451),0)</f>
        <v>119</v>
      </c>
      <c r="AF451">
        <f>IFERROR(SUMIFS('All States'!$X$4:$X$627,'All States'!$C$4:$C$627,$A451,'All States'!$D$4:$D$627,$B451),0)</f>
        <v>15.8475</v>
      </c>
      <c r="AG451">
        <f>IFERROR(SUMIFS('All States'!$Y$4:$Y$627,'All States'!$C$4:$C$627,$A451,'All States'!$D$4:$D$627,$B451),0)</f>
        <v>58060</v>
      </c>
    </row>
    <row r="452" spans="1:33" ht="41.25" customHeight="1" x14ac:dyDescent="0.2">
      <c r="A452" t="s">
        <v>159</v>
      </c>
      <c r="B452" t="s">
        <v>2025</v>
      </c>
      <c r="C452" t="s">
        <v>72</v>
      </c>
      <c r="D452" s="1" t="s">
        <v>71</v>
      </c>
      <c r="E452">
        <v>8</v>
      </c>
      <c r="F452">
        <f t="shared" si="8"/>
        <v>13284</v>
      </c>
      <c r="G452">
        <f t="shared" si="9"/>
        <v>633706</v>
      </c>
      <c r="H452">
        <f t="shared" si="10"/>
        <v>16.375</v>
      </c>
      <c r="I452">
        <f t="shared" si="11"/>
        <v>52.625</v>
      </c>
      <c r="Q452">
        <f>IFERROR(SUMIFS('All States'!$E$4:$E$627,'All States'!$C$4:$C$627,$A452,'All States'!$D$4:$D$627,$B452),0)</f>
        <v>2</v>
      </c>
      <c r="R452">
        <f>IFERROR(SUMIFS('All States'!$F$4:$F$627,'All States'!$C$4:$C$627,$A452,'All States'!$D$4:$D$627,$B452),0)</f>
        <v>14.5</v>
      </c>
      <c r="S452">
        <f>IFERROR(SUMIFS('All States'!$N$4:$N$627,'All States'!$C$4:$C$627,$A452,'All States'!$D$4:$D$627,$B452),0)</f>
        <v>421.59000000000003</v>
      </c>
      <c r="T452">
        <f>IFERROR(SUMIFS('All States'!$M$4:$M$627,'All States'!$C$4:$C$627,$A452,'All States'!$D$4:$D$627,$B452),0)</f>
        <v>421.59000000000003</v>
      </c>
      <c r="U452">
        <f>IFERROR(SUMIFS('All States'!$O$4:$O$627,'All States'!$C$4:$C$627,$A452,'All States'!$D$4:$D$627,$B452),0)</f>
        <v>266.39999999999998</v>
      </c>
      <c r="V452">
        <f>IFERROR(SUMIFS('All States'!$P$4:$P$627,'All States'!$C$4:$C$627,$A452,'All States'!$D$4:$D$627,$B452),0)</f>
        <v>147.84</v>
      </c>
      <c r="W452">
        <f>IFERROR(SUMIFS('All States'!$Q$4:$Q$627,'All States'!$C$4:$C$627,$A452,'All States'!$D$4:$D$627,$B452),0)</f>
        <v>7.35</v>
      </c>
      <c r="X452">
        <f>IFERROR(SUMIFS('All States'!$H$4:$H$627,'All States'!$C$4:$C$627,$A452,'All States'!$D$4:$D$627,$B452),0)</f>
        <v>1</v>
      </c>
      <c r="Y452">
        <f>IFERROR(SUMIFS('All States'!$I$4:$I$627,'All States'!$C$4:$C$627,$A452,'All States'!$D$4:$D$627,$B452),0)</f>
        <v>1</v>
      </c>
      <c r="Z452">
        <f>IFERROR(SUMIFS('All States'!$R$4:$R$627,'All States'!$C$4:$C$627,$A452,'All States'!$D$4:$D$627,$B452),0)</f>
        <v>-11.38379875</v>
      </c>
      <c r="AA452">
        <f>IFERROR(SUMIFS('All States'!$S$4:$S$627,'All States'!$C$4:$C$627,$A452,'All States'!$D$4:$D$627,$B452),0)</f>
        <v>97.5</v>
      </c>
      <c r="AB452">
        <f>IFERROR(SUMIFS('All States'!$T$4:$T$627,'All States'!$C$4:$C$627,$A452,'All States'!$D$4:$D$627,$B452),0)</f>
        <v>39</v>
      </c>
      <c r="AC452">
        <f>IFERROR(SUMIFS('All States'!$U$4:$U$627,'All States'!$C$4:$C$627,$A452,'All States'!$D$4:$D$627,$B452),0)</f>
        <v>3.1162012499999996</v>
      </c>
      <c r="AD452">
        <f>IFERROR(SUMIFS('All States'!$V$4:$V$627,'All States'!$C$4:$C$627,$A452,'All States'!$D$4:$D$627,$B452),0)</f>
        <v>19025</v>
      </c>
      <c r="AE452">
        <f>IFERROR(SUMIFS('All States'!$W$4:$W$627,'All States'!$C$4:$C$627,$A452,'All States'!$D$4:$D$627,$B452),0)</f>
        <v>119</v>
      </c>
      <c r="AF452">
        <f>IFERROR(SUMIFS('All States'!$X$4:$X$627,'All States'!$C$4:$C$627,$A452,'All States'!$D$4:$D$627,$B452),0)</f>
        <v>15.8475</v>
      </c>
      <c r="AG452">
        <f>IFERROR(SUMIFS('All States'!$Y$4:$Y$627,'All States'!$C$4:$C$627,$A452,'All States'!$D$4:$D$627,$B452),0)</f>
        <v>58060</v>
      </c>
    </row>
    <row r="453" spans="1:33" ht="15" customHeight="1" x14ac:dyDescent="0.2">
      <c r="A453" t="s">
        <v>159</v>
      </c>
      <c r="B453" t="s">
        <v>2026</v>
      </c>
      <c r="C453" t="s">
        <v>446</v>
      </c>
      <c r="D453" t="s">
        <v>447</v>
      </c>
      <c r="E453">
        <v>1</v>
      </c>
      <c r="F453">
        <f t="shared" si="8"/>
        <v>30095</v>
      </c>
      <c r="G453">
        <f t="shared" si="9"/>
        <v>29883</v>
      </c>
      <c r="H453">
        <f t="shared" si="10"/>
        <v>18</v>
      </c>
      <c r="I453">
        <f t="shared" si="11"/>
        <v>0</v>
      </c>
      <c r="Q453">
        <f>IFERROR(SUMIFS('All States'!$E$4:$E$627,'All States'!$C$4:$C$627,$A453,'All States'!$D$4:$D$627,$B453),0)</f>
        <v>11</v>
      </c>
      <c r="R453">
        <f>IFERROR(SUMIFS('All States'!$F$4:$F$627,'All States'!$C$4:$C$627,$A453,'All States'!$D$4:$D$627,$B453),0)</f>
        <v>68.599999999999994</v>
      </c>
      <c r="S453">
        <f>IFERROR(SUMIFS('All States'!$N$4:$N$627,'All States'!$C$4:$C$627,$A453,'All States'!$D$4:$D$627,$B453),0)</f>
        <v>282.33</v>
      </c>
      <c r="T453">
        <f>IFERROR(SUMIFS('All States'!$M$4:$M$627,'All States'!$C$4:$C$627,$A453,'All States'!$D$4:$D$627,$B453),0)</f>
        <v>211.15499999999997</v>
      </c>
      <c r="U453">
        <f>IFERROR(SUMIFS('All States'!$O$4:$O$627,'All States'!$C$4:$C$627,$A453,'All States'!$D$4:$D$627,$B453),0)</f>
        <v>221.85</v>
      </c>
      <c r="V453">
        <f>IFERROR(SUMIFS('All States'!$P$4:$P$627,'All States'!$C$4:$C$627,$A453,'All States'!$D$4:$D$627,$B453),0)</f>
        <v>56.28</v>
      </c>
      <c r="W453">
        <f>IFERROR(SUMIFS('All States'!$Q$4:$Q$627,'All States'!$C$4:$C$627,$A453,'All States'!$D$4:$D$627,$B453),0)</f>
        <v>4.2</v>
      </c>
      <c r="X453">
        <f>IFERROR(SUMIFS('All States'!$H$4:$H$627,'All States'!$C$4:$C$627,$A453,'All States'!$D$4:$D$627,$B453),0)</f>
        <v>4</v>
      </c>
      <c r="Y453">
        <f>IFERROR(SUMIFS('All States'!$I$4:$I$627,'All States'!$C$4:$C$627,$A453,'All States'!$D$4:$D$627,$B453),0)</f>
        <v>5</v>
      </c>
      <c r="Z453">
        <f>IFERROR(SUMIFS('All States'!$R$4:$R$627,'All States'!$C$4:$C$627,$A453,'All States'!$D$4:$D$627,$B453),0)</f>
        <v>-66.94754524999999</v>
      </c>
      <c r="AA453">
        <f>IFERROR(SUMIFS('All States'!$S$4:$S$627,'All States'!$C$4:$C$627,$A453,'All States'!$D$4:$D$627,$B453),0)</f>
        <v>45</v>
      </c>
      <c r="AB453">
        <f>IFERROR(SUMIFS('All States'!$T$4:$T$627,'All States'!$C$4:$C$627,$A453,'All States'!$D$4:$D$627,$B453),0)</f>
        <v>18</v>
      </c>
      <c r="AC453">
        <f>IFERROR(SUMIFS('All States'!$U$4:$U$627,'All States'!$C$4:$C$627,$A453,'All States'!$D$4:$D$627,$B453),0)</f>
        <v>1.65245475</v>
      </c>
      <c r="AD453">
        <f>IFERROR(SUMIFS('All States'!$V$4:$V$627,'All States'!$C$4:$C$627,$A453,'All States'!$D$4:$D$627,$B453),0)</f>
        <v>30095</v>
      </c>
      <c r="AE453">
        <f>IFERROR(SUMIFS('All States'!$W$4:$W$627,'All States'!$C$4:$C$627,$A453,'All States'!$D$4:$D$627,$B453),0)</f>
        <v>55</v>
      </c>
      <c r="AF453">
        <f>IFERROR(SUMIFS('All States'!$X$4:$X$627,'All States'!$C$4:$C$627,$A453,'All States'!$D$4:$D$627,$B453),0)</f>
        <v>8.4133999999999993</v>
      </c>
      <c r="AG453">
        <f>IFERROR(SUMIFS('All States'!$Y$4:$Y$627,'All States'!$C$4:$C$627,$A453,'All States'!$D$4:$D$627,$B453),0)</f>
        <v>91843</v>
      </c>
    </row>
    <row r="454" spans="1:33" ht="41.25" customHeight="1" x14ac:dyDescent="0.2">
      <c r="A454" t="s">
        <v>159</v>
      </c>
      <c r="B454" t="s">
        <v>2027</v>
      </c>
      <c r="C454" t="s">
        <v>1592</v>
      </c>
      <c r="D454" s="1" t="s">
        <v>1593</v>
      </c>
      <c r="E454">
        <v>2</v>
      </c>
      <c r="F454">
        <f t="shared" si="8"/>
        <v>0</v>
      </c>
      <c r="G454">
        <f t="shared" si="9"/>
        <v>328500</v>
      </c>
      <c r="H454">
        <f t="shared" si="10"/>
        <v>7</v>
      </c>
      <c r="I454">
        <f t="shared" si="11"/>
        <v>49.5</v>
      </c>
      <c r="Q454">
        <f>IFERROR(SUMIFS('All States'!$E$4:$E$627,'All States'!$C$4:$C$627,$A454,'All States'!$D$4:$D$627,$B454),0)</f>
        <v>2</v>
      </c>
      <c r="R454">
        <f>IFERROR(SUMIFS('All States'!$F$4:$F$627,'All States'!$C$4:$C$627,$A454,'All States'!$D$4:$D$627,$B454),0)</f>
        <v>12</v>
      </c>
      <c r="S454">
        <f>IFERROR(SUMIFS('All States'!$N$4:$N$627,'All States'!$C$4:$C$627,$A454,'All States'!$D$4:$D$627,$B454),0)</f>
        <v>374.25</v>
      </c>
      <c r="T454">
        <f>IFERROR(SUMIFS('All States'!$M$4:$M$627,'All States'!$C$4:$C$627,$A454,'All States'!$D$4:$D$627,$B454),0)</f>
        <v>374.25</v>
      </c>
      <c r="U454">
        <f>IFERROR(SUMIFS('All States'!$O$4:$O$627,'All States'!$C$4:$C$627,$A454,'All States'!$D$4:$D$627,$B454),0)</f>
        <v>233.55</v>
      </c>
      <c r="V454">
        <f>IFERROR(SUMIFS('All States'!$P$4:$P$627,'All States'!$C$4:$C$627,$A454,'All States'!$D$4:$D$627,$B454),0)</f>
        <v>115.5</v>
      </c>
      <c r="W454">
        <f>IFERROR(SUMIFS('All States'!$Q$4:$Q$627,'All States'!$C$4:$C$627,$A454,'All States'!$D$4:$D$627,$B454),0)</f>
        <v>25.2</v>
      </c>
      <c r="X454">
        <f>IFERROR(SUMIFS('All States'!$H$4:$H$627,'All States'!$C$4:$C$627,$A454,'All States'!$D$4:$D$627,$B454),0)</f>
        <v>1</v>
      </c>
      <c r="Y454">
        <f>IFERROR(SUMIFS('All States'!$I$4:$I$627,'All States'!$C$4:$C$627,$A454,'All States'!$D$4:$D$627,$B454),0)</f>
        <v>1</v>
      </c>
      <c r="Z454">
        <f>IFERROR(SUMIFS('All States'!$R$4:$R$627,'All States'!$C$4:$C$627,$A454,'All States'!$D$4:$D$627,$B454),0)</f>
        <v>-11.475</v>
      </c>
      <c r="AA454">
        <f>IFERROR(SUMIFS('All States'!$S$4:$S$627,'All States'!$C$4:$C$627,$A454,'All States'!$D$4:$D$627,$B454),0)</f>
        <v>17.5</v>
      </c>
      <c r="AB454">
        <f>IFERROR(SUMIFS('All States'!$T$4:$T$627,'All States'!$C$4:$C$627,$A454,'All States'!$D$4:$D$627,$B454),0)</f>
        <v>7</v>
      </c>
      <c r="AC454">
        <f>IFERROR(SUMIFS('All States'!$U$4:$U$627,'All States'!$C$4:$C$627,$A454,'All States'!$D$4:$D$627,$B454),0)</f>
        <v>0.52500000000000002</v>
      </c>
      <c r="AD454">
        <f>IFERROR(SUMIFS('All States'!$V$4:$V$627,'All States'!$C$4:$C$627,$A454,'All States'!$D$4:$D$627,$B454),0)</f>
        <v>0</v>
      </c>
      <c r="AE454">
        <f>IFERROR(SUMIFS('All States'!$W$4:$W$627,'All States'!$C$4:$C$627,$A454,'All States'!$D$4:$D$627,$B454),0)</f>
        <v>21</v>
      </c>
      <c r="AF454">
        <f>IFERROR(SUMIFS('All States'!$X$4:$X$627,'All States'!$C$4:$C$627,$A454,'All States'!$D$4:$D$627,$B454),0)</f>
        <v>2.625</v>
      </c>
      <c r="AG454">
        <f>IFERROR(SUMIFS('All States'!$Y$4:$Y$627,'All States'!$C$4:$C$627,$A454,'All States'!$D$4:$D$627,$B454),0)</f>
        <v>0</v>
      </c>
    </row>
    <row r="455" spans="1:33" ht="27.75" customHeight="1" x14ac:dyDescent="0.2">
      <c r="A455" t="s">
        <v>159</v>
      </c>
      <c r="B455" t="s">
        <v>2028</v>
      </c>
      <c r="C455" t="s">
        <v>1056</v>
      </c>
      <c r="D455" s="1" t="s">
        <v>1057</v>
      </c>
      <c r="E455">
        <v>3</v>
      </c>
      <c r="F455">
        <f t="shared" si="8"/>
        <v>6589</v>
      </c>
      <c r="G455">
        <f t="shared" si="9"/>
        <v>59400</v>
      </c>
      <c r="H455">
        <f t="shared" si="10"/>
        <v>11.333333333333334</v>
      </c>
      <c r="I455">
        <f t="shared" si="11"/>
        <v>12</v>
      </c>
      <c r="Q455">
        <f>IFERROR(SUMIFS('All States'!$E$4:$E$627,'All States'!$C$4:$C$627,$A455,'All States'!$D$4:$D$627,$B455),0)</f>
        <v>0</v>
      </c>
      <c r="R455">
        <f>IFERROR(SUMIFS('All States'!$F$4:$F$627,'All States'!$C$4:$C$627,$A455,'All States'!$D$4:$D$627,$B455),0)</f>
        <v>0</v>
      </c>
      <c r="S455">
        <f>IFERROR(SUMIFS('All States'!$N$4:$N$627,'All States'!$C$4:$C$627,$A455,'All States'!$D$4:$D$627,$B455),0)</f>
        <v>273.24</v>
      </c>
      <c r="T455">
        <f>IFERROR(SUMIFS('All States'!$M$4:$M$627,'All States'!$C$4:$C$627,$A455,'All States'!$D$4:$D$627,$B455),0)</f>
        <v>273.24</v>
      </c>
      <c r="U455">
        <f>IFERROR(SUMIFS('All States'!$O$4:$O$627,'All States'!$C$4:$C$627,$A455,'All States'!$D$4:$D$627,$B455),0)</f>
        <v>170.55</v>
      </c>
      <c r="V455">
        <f>IFERROR(SUMIFS('All States'!$P$4:$P$627,'All States'!$C$4:$C$627,$A455,'All States'!$D$4:$D$627,$B455),0)</f>
        <v>99.54</v>
      </c>
      <c r="W455">
        <f>IFERROR(SUMIFS('All States'!$Q$4:$Q$627,'All States'!$C$4:$C$627,$A455,'All States'!$D$4:$D$627,$B455),0)</f>
        <v>3.15</v>
      </c>
      <c r="X455">
        <f>IFERROR(SUMIFS('All States'!$H$4:$H$627,'All States'!$C$4:$C$627,$A455,'All States'!$D$4:$D$627,$B455),0)</f>
        <v>0</v>
      </c>
      <c r="Y455">
        <f>IFERROR(SUMIFS('All States'!$I$4:$I$627,'All States'!$C$4:$C$627,$A455,'All States'!$D$4:$D$627,$B455),0)</f>
        <v>0</v>
      </c>
      <c r="Z455">
        <f>IFERROR(SUMIFS('All States'!$R$4:$R$627,'All States'!$C$4:$C$627,$A455,'All States'!$D$4:$D$627,$B455),0)</f>
        <v>0.89121944999999991</v>
      </c>
      <c r="AA455">
        <f>IFERROR(SUMIFS('All States'!$S$4:$S$627,'All States'!$C$4:$C$627,$A455,'All States'!$D$4:$D$627,$B455),0)</f>
        <v>27.5</v>
      </c>
      <c r="AB455">
        <f>IFERROR(SUMIFS('All States'!$T$4:$T$627,'All States'!$C$4:$C$627,$A455,'All States'!$D$4:$D$627,$B455),0)</f>
        <v>11</v>
      </c>
      <c r="AC455">
        <f>IFERROR(SUMIFS('All States'!$U$4:$U$627,'All States'!$C$4:$C$627,$A455,'All States'!$D$4:$D$627,$B455),0)</f>
        <v>0.89121944999999991</v>
      </c>
      <c r="AD455">
        <f>IFERROR(SUMIFS('All States'!$V$4:$V$627,'All States'!$C$4:$C$627,$A455,'All States'!$D$4:$D$627,$B455),0)</f>
        <v>6589</v>
      </c>
      <c r="AE455">
        <f>IFERROR(SUMIFS('All States'!$W$4:$W$627,'All States'!$C$4:$C$627,$A455,'All States'!$D$4:$D$627,$B455),0)</f>
        <v>34</v>
      </c>
      <c r="AF455">
        <f>IFERROR(SUMIFS('All States'!$X$4:$X$627,'All States'!$C$4:$C$627,$A455,'All States'!$D$4:$D$627,$B455),0)</f>
        <v>4.5868000000000002</v>
      </c>
      <c r="AG455">
        <f>IFERROR(SUMIFS('All States'!$Y$4:$Y$627,'All States'!$C$4:$C$627,$A455,'All States'!$D$4:$D$627,$B455),0)</f>
        <v>20108</v>
      </c>
    </row>
    <row r="456" spans="1:33" ht="15" customHeight="1" x14ac:dyDescent="0.2">
      <c r="A456" t="s">
        <v>159</v>
      </c>
      <c r="B456" t="s">
        <v>65</v>
      </c>
      <c r="C456" t="s">
        <v>1301</v>
      </c>
      <c r="D456" t="s">
        <v>1302</v>
      </c>
      <c r="E456">
        <v>2</v>
      </c>
      <c r="F456">
        <f t="shared" si="8"/>
        <v>10392</v>
      </c>
      <c r="G456">
        <f t="shared" si="9"/>
        <v>62500</v>
      </c>
      <c r="H456">
        <f t="shared" si="10"/>
        <v>23</v>
      </c>
      <c r="I456">
        <f t="shared" si="11"/>
        <v>37.5</v>
      </c>
      <c r="Q456">
        <f>IFERROR(SUMIFS('All States'!$E$4:$E$627,'All States'!$C$4:$C$627,$A456,'All States'!$D$4:$D$627,$B456),0)</f>
        <v>2</v>
      </c>
      <c r="R456">
        <f>IFERROR(SUMIFS('All States'!$F$4:$F$627,'All States'!$C$4:$C$627,$A456,'All States'!$D$4:$D$627,$B456),0)</f>
        <v>7</v>
      </c>
      <c r="S456">
        <f>IFERROR(SUMIFS('All States'!$N$4:$N$627,'All States'!$C$4:$C$627,$A456,'All States'!$D$4:$D$627,$B456),0)</f>
        <v>699.13499999999999</v>
      </c>
      <c r="T456">
        <f>IFERROR(SUMIFS('All States'!$M$4:$M$627,'All States'!$C$4:$C$627,$A456,'All States'!$D$4:$D$627,$B456),0)</f>
        <v>651.68499999999995</v>
      </c>
      <c r="U456">
        <f>IFERROR(SUMIFS('All States'!$O$4:$O$627,'All States'!$C$4:$C$627,$A456,'All States'!$D$4:$D$627,$B456),0)</f>
        <v>452.7</v>
      </c>
      <c r="V456">
        <f>IFERROR(SUMIFS('All States'!$P$4:$P$627,'All States'!$C$4:$C$627,$A456,'All States'!$D$4:$D$627,$B456),0)</f>
        <v>217.56</v>
      </c>
      <c r="W456">
        <f>IFERROR(SUMIFS('All States'!$Q$4:$Q$627,'All States'!$C$4:$C$627,$A456,'All States'!$D$4:$D$627,$B456),0)</f>
        <v>28.875</v>
      </c>
      <c r="X456">
        <f>IFERROR(SUMIFS('All States'!$H$4:$H$627,'All States'!$C$4:$C$627,$A456,'All States'!$D$4:$D$627,$B456),0)</f>
        <v>0</v>
      </c>
      <c r="Y456">
        <f>IFERROR(SUMIFS('All States'!$I$4:$I$627,'All States'!$C$4:$C$627,$A456,'All States'!$D$4:$D$627,$B456),0)</f>
        <v>1</v>
      </c>
      <c r="Z456">
        <f>IFERROR(SUMIFS('All States'!$R$4:$R$627,'All States'!$C$4:$C$627,$A456,'All States'!$D$4:$D$627,$B456),0)</f>
        <v>-5.1705604000000003</v>
      </c>
      <c r="AA456">
        <f>IFERROR(SUMIFS('All States'!$S$4:$S$627,'All States'!$C$4:$C$627,$A456,'All States'!$D$4:$D$627,$B456),0)</f>
        <v>57.5</v>
      </c>
      <c r="AB456">
        <f>IFERROR(SUMIFS('All States'!$T$4:$T$627,'All States'!$C$4:$C$627,$A456,'All States'!$D$4:$D$627,$B456),0)</f>
        <v>23</v>
      </c>
      <c r="AC456">
        <f>IFERROR(SUMIFS('All States'!$U$4:$U$627,'All States'!$C$4:$C$627,$A456,'All States'!$D$4:$D$627,$B456),0)</f>
        <v>1.8294395999999999</v>
      </c>
      <c r="AD456">
        <f>IFERROR(SUMIFS('All States'!$V$4:$V$627,'All States'!$C$4:$C$627,$A456,'All States'!$D$4:$D$627,$B456),0)</f>
        <v>10392</v>
      </c>
      <c r="AE456">
        <f>IFERROR(SUMIFS('All States'!$W$4:$W$627,'All States'!$C$4:$C$627,$A456,'All States'!$D$4:$D$627,$B456),0)</f>
        <v>70</v>
      </c>
      <c r="AF456">
        <f>IFERROR(SUMIFS('All States'!$X$4:$X$627,'All States'!$C$4:$C$627,$A456,'All States'!$D$4:$D$627,$B456),0)</f>
        <v>9.2812000000000001</v>
      </c>
      <c r="AG456">
        <f>IFERROR(SUMIFS('All States'!$Y$4:$Y$627,'All States'!$C$4:$C$627,$A456,'All States'!$D$4:$D$627,$B456),0)</f>
        <v>31714</v>
      </c>
    </row>
    <row r="457" spans="1:33" ht="27.75" customHeight="1" x14ac:dyDescent="0.2">
      <c r="A457" t="s">
        <v>159</v>
      </c>
      <c r="B457" t="s">
        <v>2029</v>
      </c>
      <c r="C457" t="s">
        <v>1063</v>
      </c>
      <c r="D457" s="1" t="s">
        <v>1064</v>
      </c>
      <c r="E457">
        <v>3</v>
      </c>
      <c r="F457">
        <f t="shared" si="8"/>
        <v>26404.333333333332</v>
      </c>
      <c r="G457">
        <f t="shared" si="9"/>
        <v>35181</v>
      </c>
      <c r="H457">
        <f t="shared" si="10"/>
        <v>15</v>
      </c>
      <c r="I457">
        <f t="shared" si="11"/>
        <v>12</v>
      </c>
      <c r="Q457">
        <f>IFERROR(SUMIFS('All States'!$E$4:$E$627,'All States'!$C$4:$C$627,$A457,'All States'!$D$4:$D$627,$B457),0)</f>
        <v>3</v>
      </c>
      <c r="R457">
        <f>IFERROR(SUMIFS('All States'!$F$4:$F$627,'All States'!$C$4:$C$627,$A457,'All States'!$D$4:$D$627,$B457),0)</f>
        <v>23</v>
      </c>
      <c r="S457">
        <f>IFERROR(SUMIFS('All States'!$N$4:$N$627,'All States'!$C$4:$C$627,$A457,'All States'!$D$4:$D$627,$B457),0)</f>
        <v>130.185</v>
      </c>
      <c r="T457">
        <f>IFERROR(SUMIFS('All States'!$M$4:$M$627,'All States'!$C$4:$C$627,$A457,'All States'!$D$4:$D$627,$B457),0)</f>
        <v>130.185</v>
      </c>
      <c r="U457">
        <f>IFERROR(SUMIFS('All States'!$O$4:$O$627,'All States'!$C$4:$C$627,$A457,'All States'!$D$4:$D$627,$B457),0)</f>
        <v>102.15</v>
      </c>
      <c r="V457">
        <f>IFERROR(SUMIFS('All States'!$P$4:$P$627,'All States'!$C$4:$C$627,$A457,'All States'!$D$4:$D$627,$B457),0)</f>
        <v>26.46</v>
      </c>
      <c r="W457">
        <f>IFERROR(SUMIFS('All States'!$Q$4:$Q$627,'All States'!$C$4:$C$627,$A457,'All States'!$D$4:$D$627,$B457),0)</f>
        <v>1.575</v>
      </c>
      <c r="X457">
        <f>IFERROR(SUMIFS('All States'!$H$4:$H$627,'All States'!$C$4:$C$627,$A457,'All States'!$D$4:$D$627,$B457),0)</f>
        <v>0</v>
      </c>
      <c r="Y457">
        <f>IFERROR(SUMIFS('All States'!$I$4:$I$627,'All States'!$C$4:$C$627,$A457,'All States'!$D$4:$D$627,$B457),0)</f>
        <v>3</v>
      </c>
      <c r="Z457">
        <f>IFERROR(SUMIFS('All States'!$R$4:$R$627,'All States'!$C$4:$C$627,$A457,'All States'!$D$4:$D$627,$B457),0)</f>
        <v>-21.6096398</v>
      </c>
      <c r="AA457">
        <f>IFERROR(SUMIFS('All States'!$S$4:$S$627,'All States'!$C$4:$C$627,$A457,'All States'!$D$4:$D$627,$B457),0)</f>
        <v>37.5</v>
      </c>
      <c r="AB457">
        <f>IFERROR(SUMIFS('All States'!$T$4:$T$627,'All States'!$C$4:$C$627,$A457,'All States'!$D$4:$D$627,$B457),0)</f>
        <v>15</v>
      </c>
      <c r="AC457">
        <f>IFERROR(SUMIFS('All States'!$U$4:$U$627,'All States'!$C$4:$C$627,$A457,'All States'!$D$4:$D$627,$B457),0)</f>
        <v>1.3903601999999999</v>
      </c>
      <c r="AD457">
        <f>IFERROR(SUMIFS('All States'!$V$4:$V$627,'All States'!$C$4:$C$627,$A457,'All States'!$D$4:$D$627,$B457),0)</f>
        <v>26404</v>
      </c>
      <c r="AE457">
        <f>IFERROR(SUMIFS('All States'!$W$4:$W$627,'All States'!$C$4:$C$627,$A457,'All States'!$D$4:$D$627,$B457),0)</f>
        <v>46</v>
      </c>
      <c r="AF457">
        <f>IFERROR(SUMIFS('All States'!$X$4:$X$627,'All States'!$C$4:$C$627,$A457,'All States'!$D$4:$D$627,$B457),0)</f>
        <v>7.0997000000000003</v>
      </c>
      <c r="AG457">
        <f>IFERROR(SUMIFS('All States'!$Y$4:$Y$627,'All States'!$C$4:$C$627,$A457,'All States'!$D$4:$D$627,$B457),0)</f>
        <v>80579</v>
      </c>
    </row>
    <row r="458" spans="1:33" ht="41.25" customHeight="1" x14ac:dyDescent="0.2">
      <c r="A458" t="s">
        <v>159</v>
      </c>
      <c r="B458" t="s">
        <v>2030</v>
      </c>
      <c r="C458" t="s">
        <v>72</v>
      </c>
      <c r="D458" s="1" t="s">
        <v>71</v>
      </c>
      <c r="E458">
        <v>8</v>
      </c>
      <c r="F458">
        <f t="shared" si="8"/>
        <v>13284</v>
      </c>
      <c r="G458">
        <f t="shared" si="9"/>
        <v>633706</v>
      </c>
      <c r="H458">
        <f t="shared" si="10"/>
        <v>16.375</v>
      </c>
      <c r="I458">
        <f t="shared" si="11"/>
        <v>52.625</v>
      </c>
      <c r="Q458">
        <f>IFERROR(SUMIFS('All States'!$E$4:$E$627,'All States'!$C$4:$C$627,$A458,'All States'!$D$4:$D$627,$B458),0)</f>
        <v>0</v>
      </c>
      <c r="R458">
        <f>IFERROR(SUMIFS('All States'!$F$4:$F$627,'All States'!$C$4:$C$627,$A458,'All States'!$D$4:$D$627,$B458),0)</f>
        <v>0</v>
      </c>
      <c r="S458">
        <f>IFERROR(SUMIFS('All States'!$N$4:$N$627,'All States'!$C$4:$C$627,$A458,'All States'!$D$4:$D$627,$B458),0)</f>
        <v>287.21999999999997</v>
      </c>
      <c r="T458">
        <f>IFERROR(SUMIFS('All States'!$M$4:$M$627,'All States'!$C$4:$C$627,$A458,'All States'!$D$4:$D$627,$B458),0)</f>
        <v>287.21999999999997</v>
      </c>
      <c r="U458">
        <f>IFERROR(SUMIFS('All States'!$O$4:$O$627,'All States'!$C$4:$C$627,$A458,'All States'!$D$4:$D$627,$B458),0)</f>
        <v>156.6</v>
      </c>
      <c r="V458">
        <f>IFERROR(SUMIFS('All States'!$P$4:$P$627,'All States'!$C$4:$C$627,$A458,'All States'!$D$4:$D$627,$B458),0)</f>
        <v>124.32</v>
      </c>
      <c r="W458">
        <f>IFERROR(SUMIFS('All States'!$Q$4:$Q$627,'All States'!$C$4:$C$627,$A458,'All States'!$D$4:$D$627,$B458),0)</f>
        <v>6.3</v>
      </c>
      <c r="X458">
        <f>IFERROR(SUMIFS('All States'!$H$4:$H$627,'All States'!$C$4:$C$627,$A458,'All States'!$D$4:$D$627,$B458),0)</f>
        <v>0</v>
      </c>
      <c r="Y458">
        <f>IFERROR(SUMIFS('All States'!$I$4:$I$627,'All States'!$C$4:$C$627,$A458,'All States'!$D$4:$D$627,$B458),0)</f>
        <v>0</v>
      </c>
      <c r="Z458">
        <f>IFERROR(SUMIFS('All States'!$R$4:$R$627,'All States'!$C$4:$C$627,$A458,'All States'!$D$4:$D$627,$B458),0)</f>
        <v>1.3335041999999999</v>
      </c>
      <c r="AA458">
        <f>IFERROR(SUMIFS('All States'!$S$4:$S$627,'All States'!$C$4:$C$627,$A458,'All States'!$D$4:$D$627,$B458),0)</f>
        <v>40</v>
      </c>
      <c r="AB458">
        <f>IFERROR(SUMIFS('All States'!$T$4:$T$627,'All States'!$C$4:$C$627,$A458,'All States'!$D$4:$D$627,$B458),0)</f>
        <v>16</v>
      </c>
      <c r="AC458">
        <f>IFERROR(SUMIFS('All States'!$U$4:$U$627,'All States'!$C$4:$C$627,$A458,'All States'!$D$4:$D$627,$B458),0)</f>
        <v>1.3335041999999999</v>
      </c>
      <c r="AD458">
        <f>IFERROR(SUMIFS('All States'!$V$4:$V$627,'All States'!$C$4:$C$627,$A458,'All States'!$D$4:$D$627,$B458),0)</f>
        <v>13284</v>
      </c>
      <c r="AE458">
        <f>IFERROR(SUMIFS('All States'!$W$4:$W$627,'All States'!$C$4:$C$627,$A458,'All States'!$D$4:$D$627,$B458),0)</f>
        <v>49</v>
      </c>
      <c r="AF458">
        <f>IFERROR(SUMIFS('All States'!$X$4:$X$627,'All States'!$C$4:$C$627,$A458,'All States'!$D$4:$D$627,$B458),0)</f>
        <v>6.8040000000000003</v>
      </c>
      <c r="AG458">
        <f>IFERROR(SUMIFS('All States'!$Y$4:$Y$627,'All States'!$C$4:$C$627,$A458,'All States'!$D$4:$D$627,$B458),0)</f>
        <v>40540</v>
      </c>
    </row>
    <row r="459" spans="1:33" ht="41.25" customHeight="1" x14ac:dyDescent="0.2">
      <c r="A459" t="s">
        <v>159</v>
      </c>
      <c r="B459" t="s">
        <v>2031</v>
      </c>
      <c r="C459" t="s">
        <v>72</v>
      </c>
      <c r="D459" s="1" t="s">
        <v>71</v>
      </c>
      <c r="E459">
        <v>8</v>
      </c>
      <c r="F459">
        <f t="shared" si="8"/>
        <v>13284</v>
      </c>
      <c r="G459">
        <f t="shared" si="9"/>
        <v>633706</v>
      </c>
      <c r="H459">
        <f t="shared" si="10"/>
        <v>16.375</v>
      </c>
      <c r="I459">
        <f t="shared" si="11"/>
        <v>52.625</v>
      </c>
      <c r="Q459">
        <f>IFERROR(SUMIFS('All States'!$E$4:$E$627,'All States'!$C$4:$C$627,$A459,'All States'!$D$4:$D$627,$B459),0)</f>
        <v>0</v>
      </c>
      <c r="R459">
        <f>IFERROR(SUMIFS('All States'!$F$4:$F$627,'All States'!$C$4:$C$627,$A459,'All States'!$D$4:$D$627,$B459),0)</f>
        <v>0</v>
      </c>
      <c r="S459">
        <f>IFERROR(SUMIFS('All States'!$N$4:$N$627,'All States'!$C$4:$C$627,$A459,'All States'!$D$4:$D$627,$B459),0)</f>
        <v>448.995</v>
      </c>
      <c r="T459">
        <f>IFERROR(SUMIFS('All States'!$M$4:$M$627,'All States'!$C$4:$C$627,$A459,'All States'!$D$4:$D$627,$B459),0)</f>
        <v>448.995</v>
      </c>
      <c r="U459">
        <f>IFERROR(SUMIFS('All States'!$O$4:$O$627,'All States'!$C$4:$C$627,$A459,'All States'!$D$4:$D$627,$B459),0)</f>
        <v>288.45</v>
      </c>
      <c r="V459">
        <f>IFERROR(SUMIFS('All States'!$P$4:$P$627,'All States'!$C$4:$C$627,$A459,'All States'!$D$4:$D$627,$B459),0)</f>
        <v>160.02000000000001</v>
      </c>
      <c r="W459">
        <f>IFERROR(SUMIFS('All States'!$Q$4:$Q$627,'All States'!$C$4:$C$627,$A459,'All States'!$D$4:$D$627,$B459),0)</f>
        <v>0.52500000000000002</v>
      </c>
      <c r="X459">
        <f>IFERROR(SUMIFS('All States'!$H$4:$H$627,'All States'!$C$4:$C$627,$A459,'All States'!$D$4:$D$627,$B459),0)</f>
        <v>0</v>
      </c>
      <c r="Y459">
        <f>IFERROR(SUMIFS('All States'!$I$4:$I$627,'All States'!$C$4:$C$627,$A459,'All States'!$D$4:$D$627,$B459),0)</f>
        <v>0</v>
      </c>
      <c r="Z459">
        <f>IFERROR(SUMIFS('All States'!$R$4:$R$627,'All States'!$C$4:$C$627,$A459,'All States'!$D$4:$D$627,$B459),0)</f>
        <v>1.3335041999999999</v>
      </c>
      <c r="AA459">
        <f>IFERROR(SUMIFS('All States'!$S$4:$S$627,'All States'!$C$4:$C$627,$A459,'All States'!$D$4:$D$627,$B459),0)</f>
        <v>40</v>
      </c>
      <c r="AB459">
        <f>IFERROR(SUMIFS('All States'!$T$4:$T$627,'All States'!$C$4:$C$627,$A459,'All States'!$D$4:$D$627,$B459),0)</f>
        <v>16</v>
      </c>
      <c r="AC459">
        <f>IFERROR(SUMIFS('All States'!$U$4:$U$627,'All States'!$C$4:$C$627,$A459,'All States'!$D$4:$D$627,$B459),0)</f>
        <v>1.3335041999999999</v>
      </c>
      <c r="AD459">
        <f>IFERROR(SUMIFS('All States'!$V$4:$V$627,'All States'!$C$4:$C$627,$A459,'All States'!$D$4:$D$627,$B459),0)</f>
        <v>13284</v>
      </c>
      <c r="AE459">
        <f>IFERROR(SUMIFS('All States'!$W$4:$W$627,'All States'!$C$4:$C$627,$A459,'All States'!$D$4:$D$627,$B459),0)</f>
        <v>49</v>
      </c>
      <c r="AF459">
        <f>IFERROR(SUMIFS('All States'!$X$4:$X$627,'All States'!$C$4:$C$627,$A459,'All States'!$D$4:$D$627,$B459),0)</f>
        <v>6.8040000000000003</v>
      </c>
      <c r="AG459">
        <f>IFERROR(SUMIFS('All States'!$Y$4:$Y$627,'All States'!$C$4:$C$627,$A459,'All States'!$D$4:$D$627,$B459),0)</f>
        <v>40540</v>
      </c>
    </row>
    <row r="460" spans="1:33" ht="41.25" customHeight="1" x14ac:dyDescent="0.2">
      <c r="A460" t="s">
        <v>159</v>
      </c>
      <c r="B460" t="s">
        <v>2032</v>
      </c>
      <c r="C460" t="s">
        <v>72</v>
      </c>
      <c r="D460" s="1" t="s">
        <v>71</v>
      </c>
      <c r="E460">
        <v>8</v>
      </c>
      <c r="F460">
        <f t="shared" si="8"/>
        <v>13284</v>
      </c>
      <c r="G460">
        <f t="shared" si="9"/>
        <v>633706</v>
      </c>
      <c r="H460">
        <f t="shared" si="10"/>
        <v>16.375</v>
      </c>
      <c r="I460">
        <f t="shared" si="11"/>
        <v>52.625</v>
      </c>
      <c r="Q460">
        <f>IFERROR(SUMIFS('All States'!$E$4:$E$627,'All States'!$C$4:$C$627,$A460,'All States'!$D$4:$D$627,$B460),0)</f>
        <v>14</v>
      </c>
      <c r="R460">
        <f>IFERROR(SUMIFS('All States'!$F$4:$F$627,'All States'!$C$4:$C$627,$A460,'All States'!$D$4:$D$627,$B460),0)</f>
        <v>112</v>
      </c>
      <c r="S460">
        <f>IFERROR(SUMIFS('All States'!$N$4:$N$627,'All States'!$C$4:$C$627,$A460,'All States'!$D$4:$D$627,$B460),0)</f>
        <v>609.21</v>
      </c>
      <c r="T460">
        <f>IFERROR(SUMIFS('All States'!$M$4:$M$627,'All States'!$C$4:$C$627,$A460,'All States'!$D$4:$D$627,$B460),0)</f>
        <v>609.21</v>
      </c>
      <c r="U460">
        <f>IFERROR(SUMIFS('All States'!$O$4:$O$627,'All States'!$C$4:$C$627,$A460,'All States'!$D$4:$D$627,$B460),0)</f>
        <v>333.9</v>
      </c>
      <c r="V460">
        <f>IFERROR(SUMIFS('All States'!$P$4:$P$627,'All States'!$C$4:$C$627,$A460,'All States'!$D$4:$D$627,$B460),0)</f>
        <v>255.36</v>
      </c>
      <c r="W460">
        <f>IFERROR(SUMIFS('All States'!$Q$4:$Q$627,'All States'!$C$4:$C$627,$A460,'All States'!$D$4:$D$627,$B460),0)</f>
        <v>19.95</v>
      </c>
      <c r="X460">
        <f>IFERROR(SUMIFS('All States'!$H$4:$H$627,'All States'!$C$4:$C$627,$A460,'All States'!$D$4:$D$627,$B460),0)</f>
        <v>8</v>
      </c>
      <c r="Y460">
        <f>IFERROR(SUMIFS('All States'!$I$4:$I$627,'All States'!$C$4:$C$627,$A460,'All States'!$D$4:$D$627,$B460),0)</f>
        <v>6</v>
      </c>
      <c r="Z460">
        <f>IFERROR(SUMIFS('All States'!$R$4:$R$627,'All States'!$C$4:$C$627,$A460,'All States'!$D$4:$D$627,$B460),0)</f>
        <v>-110.66649580000001</v>
      </c>
      <c r="AA460">
        <f>IFERROR(SUMIFS('All States'!$S$4:$S$627,'All States'!$C$4:$C$627,$A460,'All States'!$D$4:$D$627,$B460),0)</f>
        <v>40</v>
      </c>
      <c r="AB460">
        <f>IFERROR(SUMIFS('All States'!$T$4:$T$627,'All States'!$C$4:$C$627,$A460,'All States'!$D$4:$D$627,$B460),0)</f>
        <v>16</v>
      </c>
      <c r="AC460">
        <f>IFERROR(SUMIFS('All States'!$U$4:$U$627,'All States'!$C$4:$C$627,$A460,'All States'!$D$4:$D$627,$B460),0)</f>
        <v>1.3335041999999999</v>
      </c>
      <c r="AD460">
        <f>IFERROR(SUMIFS('All States'!$V$4:$V$627,'All States'!$C$4:$C$627,$A460,'All States'!$D$4:$D$627,$B460),0)</f>
        <v>13284</v>
      </c>
      <c r="AE460">
        <f>IFERROR(SUMIFS('All States'!$W$4:$W$627,'All States'!$C$4:$C$627,$A460,'All States'!$D$4:$D$627,$B460),0)</f>
        <v>49</v>
      </c>
      <c r="AF460">
        <f>IFERROR(SUMIFS('All States'!$X$4:$X$627,'All States'!$C$4:$C$627,$A460,'All States'!$D$4:$D$627,$B460),0)</f>
        <v>6.8040000000000003</v>
      </c>
      <c r="AG460">
        <f>IFERROR(SUMIFS('All States'!$Y$4:$Y$627,'All States'!$C$4:$C$627,$A460,'All States'!$D$4:$D$627,$B460),0)</f>
        <v>40540</v>
      </c>
    </row>
    <row r="461" spans="1:33" ht="27.75" customHeight="1" x14ac:dyDescent="0.2">
      <c r="A461" t="s">
        <v>159</v>
      </c>
      <c r="B461" t="s">
        <v>2033</v>
      </c>
      <c r="C461" t="s">
        <v>1298</v>
      </c>
      <c r="D461" s="1" t="s">
        <v>1299</v>
      </c>
      <c r="E461">
        <v>3</v>
      </c>
      <c r="F461">
        <f t="shared" si="8"/>
        <v>4171.666666666667</v>
      </c>
      <c r="G461">
        <f t="shared" si="9"/>
        <v>50333.666666666664</v>
      </c>
      <c r="H461">
        <f t="shared" si="10"/>
        <v>11.333333333333334</v>
      </c>
      <c r="I461">
        <f t="shared" si="11"/>
        <v>17</v>
      </c>
      <c r="Q461">
        <f>IFERROR(SUMIFS('All States'!$E$4:$E$627,'All States'!$C$4:$C$627,$A461,'All States'!$D$4:$D$627,$B461),0)</f>
        <v>1</v>
      </c>
      <c r="R461">
        <f>IFERROR(SUMIFS('All States'!$F$4:$F$627,'All States'!$C$4:$C$627,$A461,'All States'!$D$4:$D$627,$B461),0)</f>
        <v>5</v>
      </c>
      <c r="S461">
        <f>IFERROR(SUMIFS('All States'!$N$4:$N$627,'All States'!$C$4:$C$627,$A461,'All States'!$D$4:$D$627,$B461),0)</f>
        <v>227.685</v>
      </c>
      <c r="T461">
        <f>IFERROR(SUMIFS('All States'!$M$4:$M$627,'All States'!$C$4:$C$627,$A461,'All States'!$D$4:$D$627,$B461),0)</f>
        <v>227.685</v>
      </c>
      <c r="U461">
        <f>IFERROR(SUMIFS('All States'!$O$4:$O$627,'All States'!$C$4:$C$627,$A461,'All States'!$D$4:$D$627,$B461),0)</f>
        <v>90.45</v>
      </c>
      <c r="V461">
        <f>IFERROR(SUMIFS('All States'!$P$4:$P$627,'All States'!$C$4:$C$627,$A461,'All States'!$D$4:$D$627,$B461),0)</f>
        <v>123.06</v>
      </c>
      <c r="W461">
        <f>IFERROR(SUMIFS('All States'!$Q$4:$Q$627,'All States'!$C$4:$C$627,$A461,'All States'!$D$4:$D$627,$B461),0)</f>
        <v>14.175000000000001</v>
      </c>
      <c r="X461">
        <f>IFERROR(SUMIFS('All States'!$H$4:$H$627,'All States'!$C$4:$C$627,$A461,'All States'!$D$4:$D$627,$B461),0)</f>
        <v>0</v>
      </c>
      <c r="Y461">
        <f>IFERROR(SUMIFS('All States'!$I$4:$I$627,'All States'!$C$4:$C$627,$A461,'All States'!$D$4:$D$627,$B461),0)</f>
        <v>1</v>
      </c>
      <c r="Z461">
        <f>IFERROR(SUMIFS('All States'!$R$4:$R$627,'All States'!$C$4:$C$627,$A461,'All States'!$D$4:$D$627,$B461),0)</f>
        <v>-4.1330714000000004</v>
      </c>
      <c r="AA461">
        <f>IFERROR(SUMIFS('All States'!$S$4:$S$627,'All States'!$C$4:$C$627,$A461,'All States'!$D$4:$D$627,$B461),0)</f>
        <v>27.5</v>
      </c>
      <c r="AB461">
        <f>IFERROR(SUMIFS('All States'!$T$4:$T$627,'All States'!$C$4:$C$627,$A461,'All States'!$D$4:$D$627,$B461),0)</f>
        <v>11</v>
      </c>
      <c r="AC461">
        <f>IFERROR(SUMIFS('All States'!$U$4:$U$627,'All States'!$C$4:$C$627,$A461,'All States'!$D$4:$D$627,$B461),0)</f>
        <v>0.86692859999999994</v>
      </c>
      <c r="AD461">
        <f>IFERROR(SUMIFS('All States'!$V$4:$V$627,'All States'!$C$4:$C$627,$A461,'All States'!$D$4:$D$627,$B461),0)</f>
        <v>4172</v>
      </c>
      <c r="AE461">
        <f>IFERROR(SUMIFS('All States'!$W$4:$W$627,'All States'!$C$4:$C$627,$A461,'All States'!$D$4:$D$627,$B461),0)</f>
        <v>34</v>
      </c>
      <c r="AF461">
        <f>IFERROR(SUMIFS('All States'!$X$4:$X$627,'All States'!$C$4:$C$627,$A461,'All States'!$D$4:$D$627,$B461),0)</f>
        <v>4.4633000000000003</v>
      </c>
      <c r="AG461">
        <f>IFERROR(SUMIFS('All States'!$Y$4:$Y$627,'All States'!$C$4:$C$627,$A461,'All States'!$D$4:$D$627,$B461),0)</f>
        <v>12732</v>
      </c>
    </row>
    <row r="462" spans="1:33" ht="15" customHeight="1" x14ac:dyDescent="0.2">
      <c r="A462" t="s">
        <v>159</v>
      </c>
      <c r="B462" t="s">
        <v>2034</v>
      </c>
      <c r="C462" t="s">
        <v>1049</v>
      </c>
      <c r="D462" t="s">
        <v>1050</v>
      </c>
      <c r="E462">
        <v>2</v>
      </c>
      <c r="F462">
        <f t="shared" si="8"/>
        <v>1037</v>
      </c>
      <c r="G462">
        <f t="shared" si="9"/>
        <v>2000</v>
      </c>
      <c r="H462">
        <f t="shared" si="10"/>
        <v>5</v>
      </c>
      <c r="I462">
        <f t="shared" si="11"/>
        <v>2</v>
      </c>
      <c r="Q462">
        <f>IFERROR(SUMIFS('All States'!$E$4:$E$627,'All States'!$C$4:$C$627,$A462,'All States'!$D$4:$D$627,$B462),0)</f>
        <v>1</v>
      </c>
      <c r="R462">
        <f>IFERROR(SUMIFS('All States'!$F$4:$F$627,'All States'!$C$4:$C$627,$A462,'All States'!$D$4:$D$627,$B462),0)</f>
        <v>5</v>
      </c>
      <c r="S462">
        <f>IFERROR(SUMIFS('All States'!$N$4:$N$627,'All States'!$C$4:$C$627,$A462,'All States'!$D$4:$D$627,$B462),0)</f>
        <v>408.22500000000002</v>
      </c>
      <c r="T462">
        <f>IFERROR(SUMIFS('All States'!$M$4:$M$627,'All States'!$C$4:$C$627,$A462,'All States'!$D$4:$D$627,$B462),0)</f>
        <v>408.22500000000002</v>
      </c>
      <c r="U462">
        <f>IFERROR(SUMIFS('All States'!$O$4:$O$627,'All States'!$C$4:$C$627,$A462,'All States'!$D$4:$D$627,$B462),0)</f>
        <v>212.4</v>
      </c>
      <c r="V462">
        <f>IFERROR(SUMIFS('All States'!$P$4:$P$627,'All States'!$C$4:$C$627,$A462,'All States'!$D$4:$D$627,$B462),0)</f>
        <v>193.2</v>
      </c>
      <c r="W462">
        <f>IFERROR(SUMIFS('All States'!$Q$4:$Q$627,'All States'!$C$4:$C$627,$A462,'All States'!$D$4:$D$627,$B462),0)</f>
        <v>2.625</v>
      </c>
      <c r="X462">
        <f>IFERROR(SUMIFS('All States'!$H$4:$H$627,'All States'!$C$4:$C$627,$A462,'All States'!$D$4:$D$627,$B462),0)</f>
        <v>0</v>
      </c>
      <c r="Y462">
        <f>IFERROR(SUMIFS('All States'!$I$4:$I$627,'All States'!$C$4:$C$627,$A462,'All States'!$D$4:$D$627,$B462),0)</f>
        <v>1</v>
      </c>
      <c r="Z462">
        <f>IFERROR(SUMIFS('All States'!$R$4:$R$627,'All States'!$C$4:$C$627,$A462,'All States'!$D$4:$D$627,$B462),0)</f>
        <v>-4.6145781499999998</v>
      </c>
      <c r="AA462">
        <f>IFERROR(SUMIFS('All States'!$S$4:$S$627,'All States'!$C$4:$C$627,$A462,'All States'!$D$4:$D$627,$B462),0)</f>
        <v>12.5</v>
      </c>
      <c r="AB462">
        <f>IFERROR(SUMIFS('All States'!$T$4:$T$627,'All States'!$C$4:$C$627,$A462,'All States'!$D$4:$D$627,$B462),0)</f>
        <v>5</v>
      </c>
      <c r="AC462">
        <f>IFERROR(SUMIFS('All States'!$U$4:$U$627,'All States'!$C$4:$C$627,$A462,'All States'!$D$4:$D$627,$B462),0)</f>
        <v>0.38542185000000001</v>
      </c>
      <c r="AD462">
        <f>IFERROR(SUMIFS('All States'!$V$4:$V$627,'All States'!$C$4:$C$627,$A462,'All States'!$D$4:$D$627,$B462),0)</f>
        <v>1037</v>
      </c>
      <c r="AE462">
        <f>IFERROR(SUMIFS('All States'!$W$4:$W$627,'All States'!$C$4:$C$627,$A462,'All States'!$D$4:$D$627,$B462),0)</f>
        <v>15</v>
      </c>
      <c r="AF462">
        <f>IFERROR(SUMIFS('All States'!$X$4:$X$627,'All States'!$C$4:$C$627,$A462,'All States'!$D$4:$D$627,$B462),0)</f>
        <v>1.9279999999999999</v>
      </c>
      <c r="AG462">
        <f>IFERROR(SUMIFS('All States'!$Y$4:$Y$627,'All States'!$C$4:$C$627,$A462,'All States'!$D$4:$D$627,$B462),0)</f>
        <v>3165</v>
      </c>
    </row>
    <row r="463" spans="1:33" ht="15" customHeight="1" x14ac:dyDescent="0.2">
      <c r="A463" t="s">
        <v>159</v>
      </c>
      <c r="B463" t="s">
        <v>2035</v>
      </c>
      <c r="C463" t="s">
        <v>1075</v>
      </c>
      <c r="D463" t="s">
        <v>1076</v>
      </c>
      <c r="E463">
        <v>1</v>
      </c>
      <c r="F463">
        <f t="shared" si="8"/>
        <v>749</v>
      </c>
      <c r="G463">
        <f t="shared" si="9"/>
        <v>3000</v>
      </c>
      <c r="H463">
        <f t="shared" si="10"/>
        <v>4</v>
      </c>
      <c r="I463">
        <f t="shared" si="11"/>
        <v>2</v>
      </c>
      <c r="Q463">
        <f>IFERROR(SUMIFS('All States'!$E$4:$E$627,'All States'!$C$4:$C$627,$A463,'All States'!$D$4:$D$627,$B463),0)</f>
        <v>4</v>
      </c>
      <c r="R463">
        <f>IFERROR(SUMIFS('All States'!$F$4:$F$627,'All States'!$C$4:$C$627,$A463,'All States'!$D$4:$D$627,$B463),0)</f>
        <v>46.2</v>
      </c>
      <c r="S463">
        <f>IFERROR(SUMIFS('All States'!$N$4:$N$627,'All States'!$C$4:$C$627,$A463,'All States'!$D$4:$D$627,$B463),0)</f>
        <v>468.91500000000002</v>
      </c>
      <c r="T463">
        <f>IFERROR(SUMIFS('All States'!$M$4:$M$627,'All States'!$C$4:$C$627,$A463,'All States'!$D$4:$D$627,$B463),0)</f>
        <v>468.91500000000002</v>
      </c>
      <c r="U463">
        <f>IFERROR(SUMIFS('All States'!$O$4:$O$627,'All States'!$C$4:$C$627,$A463,'All States'!$D$4:$D$627,$B463),0)</f>
        <v>310.05</v>
      </c>
      <c r="V463">
        <f>IFERROR(SUMIFS('All States'!$P$4:$P$627,'All States'!$C$4:$C$627,$A463,'All States'!$D$4:$D$627,$B463),0)</f>
        <v>124.74</v>
      </c>
      <c r="W463">
        <f>IFERROR(SUMIFS('All States'!$Q$4:$Q$627,'All States'!$C$4:$C$627,$A463,'All States'!$D$4:$D$627,$B463),0)</f>
        <v>34.125</v>
      </c>
      <c r="X463">
        <f>IFERROR(SUMIFS('All States'!$H$4:$H$627,'All States'!$C$4:$C$627,$A463,'All States'!$D$4:$D$627,$B463),0)</f>
        <v>2</v>
      </c>
      <c r="Y463">
        <f>IFERROR(SUMIFS('All States'!$I$4:$I$627,'All States'!$C$4:$C$627,$A463,'All States'!$D$4:$D$627,$B463),0)</f>
        <v>2</v>
      </c>
      <c r="Z463">
        <f>IFERROR(SUMIFS('All States'!$R$4:$R$627,'All States'!$C$4:$C$627,$A463,'All States'!$D$4:$D$627,$B463),0)</f>
        <v>-45.892472550000001</v>
      </c>
      <c r="AA463">
        <f>IFERROR(SUMIFS('All States'!$S$4:$S$627,'All States'!$C$4:$C$627,$A463,'All States'!$D$4:$D$627,$B463),0)</f>
        <v>10</v>
      </c>
      <c r="AB463">
        <f>IFERROR(SUMIFS('All States'!$T$4:$T$627,'All States'!$C$4:$C$627,$A463,'All States'!$D$4:$D$627,$B463),0)</f>
        <v>4</v>
      </c>
      <c r="AC463">
        <f>IFERROR(SUMIFS('All States'!$U$4:$U$627,'All States'!$C$4:$C$627,$A463,'All States'!$D$4:$D$627,$B463),0)</f>
        <v>0.30752744999999998</v>
      </c>
      <c r="AD463">
        <f>IFERROR(SUMIFS('All States'!$V$4:$V$627,'All States'!$C$4:$C$627,$A463,'All States'!$D$4:$D$627,$B463),0)</f>
        <v>749</v>
      </c>
      <c r="AE463">
        <f>IFERROR(SUMIFS('All States'!$W$4:$W$627,'All States'!$C$4:$C$627,$A463,'All States'!$D$4:$D$627,$B463),0)</f>
        <v>12</v>
      </c>
      <c r="AF463">
        <f>IFERROR(SUMIFS('All States'!$X$4:$X$627,'All States'!$C$4:$C$627,$A463,'All States'!$D$4:$D$627,$B463),0)</f>
        <v>1.5383</v>
      </c>
      <c r="AG463">
        <f>IFERROR(SUMIFS('All States'!$Y$4:$Y$627,'All States'!$C$4:$C$627,$A463,'All States'!$D$4:$D$627,$B463),0)</f>
        <v>2286</v>
      </c>
    </row>
    <row r="464" spans="1:33" ht="15" customHeight="1" x14ac:dyDescent="0.2">
      <c r="A464" t="s">
        <v>159</v>
      </c>
      <c r="B464" t="s">
        <v>2036</v>
      </c>
      <c r="C464" t="s">
        <v>1668</v>
      </c>
      <c r="D464" t="s">
        <v>1669</v>
      </c>
      <c r="E464">
        <v>1</v>
      </c>
      <c r="F464">
        <f t="shared" si="8"/>
        <v>139921</v>
      </c>
      <c r="G464">
        <f t="shared" si="9"/>
        <v>40211</v>
      </c>
      <c r="H464">
        <f t="shared" si="10"/>
        <v>45</v>
      </c>
      <c r="I464">
        <f t="shared" si="11"/>
        <v>0</v>
      </c>
      <c r="Q464">
        <f>IFERROR(SUMIFS('All States'!$E$4:$E$627,'All States'!$C$4:$C$627,$A464,'All States'!$D$4:$D$627,$B464),0)</f>
        <v>4</v>
      </c>
      <c r="R464">
        <f>IFERROR(SUMIFS('All States'!$F$4:$F$627,'All States'!$C$4:$C$627,$A464,'All States'!$D$4:$D$627,$B464),0)</f>
        <v>4.2</v>
      </c>
      <c r="S464">
        <f>IFERROR(SUMIFS('All States'!$N$4:$N$627,'All States'!$C$4:$C$627,$A464,'All States'!$D$4:$D$627,$B464),0)</f>
        <v>201.67500000000001</v>
      </c>
      <c r="T464">
        <f>IFERROR(SUMIFS('All States'!$M$4:$M$627,'All States'!$C$4:$C$627,$A464,'All States'!$D$4:$D$627,$B464),0)</f>
        <v>163.35000000000002</v>
      </c>
      <c r="U464">
        <f>IFERROR(SUMIFS('All States'!$O$4:$O$627,'All States'!$C$4:$C$627,$A464,'All States'!$D$4:$D$627,$B464),0)</f>
        <v>100.35</v>
      </c>
      <c r="V464">
        <f>IFERROR(SUMIFS('All States'!$P$4:$P$627,'All States'!$C$4:$C$627,$A464,'All States'!$D$4:$D$627,$B464),0)</f>
        <v>98.7</v>
      </c>
      <c r="W464">
        <f>IFERROR(SUMIFS('All States'!$Q$4:$Q$627,'All States'!$C$4:$C$627,$A464,'All States'!$D$4:$D$627,$B464),0)</f>
        <v>2.625</v>
      </c>
      <c r="X464">
        <f>IFERROR(SUMIFS('All States'!$H$4:$H$627,'All States'!$C$4:$C$627,$A464,'All States'!$D$4:$D$627,$B464),0)</f>
        <v>0</v>
      </c>
      <c r="Y464">
        <f>IFERROR(SUMIFS('All States'!$I$4:$I$627,'All States'!$C$4:$C$627,$A464,'All States'!$D$4:$D$627,$B464),0)</f>
        <v>0</v>
      </c>
      <c r="Z464">
        <f>IFERROR(SUMIFS('All States'!$R$4:$R$627,'All States'!$C$4:$C$627,$A464,'All States'!$D$4:$D$627,$B464),0)</f>
        <v>0.58120604999999959</v>
      </c>
      <c r="AA464">
        <f>IFERROR(SUMIFS('All States'!$S$4:$S$627,'All States'!$C$4:$C$627,$A464,'All States'!$D$4:$D$627,$B464),0)</f>
        <v>112.5</v>
      </c>
      <c r="AB464">
        <f>IFERROR(SUMIFS('All States'!$T$4:$T$627,'All States'!$C$4:$C$627,$A464,'All States'!$D$4:$D$627,$B464),0)</f>
        <v>45</v>
      </c>
      <c r="AC464">
        <f>IFERROR(SUMIFS('All States'!$U$4:$U$627,'All States'!$C$4:$C$627,$A464,'All States'!$D$4:$D$627,$B464),0)</f>
        <v>4.7812060499999998</v>
      </c>
      <c r="AD464">
        <f>IFERROR(SUMIFS('All States'!$V$4:$V$627,'All States'!$C$4:$C$627,$A464,'All States'!$D$4:$D$627,$B464),0)</f>
        <v>139921</v>
      </c>
      <c r="AE464">
        <f>IFERROR(SUMIFS('All States'!$W$4:$W$627,'All States'!$C$4:$C$627,$A464,'All States'!$D$4:$D$627,$B464),0)</f>
        <v>137</v>
      </c>
      <c r="AF464">
        <f>IFERROR(SUMIFS('All States'!$X$4:$X$627,'All States'!$C$4:$C$627,$A464,'All States'!$D$4:$D$627,$B464),0)</f>
        <v>24.2773</v>
      </c>
      <c r="AG464">
        <f>IFERROR(SUMIFS('All States'!$Y$4:$Y$627,'All States'!$C$4:$C$627,$A464,'All States'!$D$4:$D$627,$B464),0)</f>
        <v>427005</v>
      </c>
    </row>
    <row r="465" spans="1:33" ht="15" customHeight="1" x14ac:dyDescent="0.2">
      <c r="A465" t="s">
        <v>161</v>
      </c>
      <c r="B465" t="s">
        <v>2037</v>
      </c>
      <c r="C465" t="s">
        <v>99</v>
      </c>
      <c r="D465" t="s">
        <v>98</v>
      </c>
      <c r="E465">
        <v>2</v>
      </c>
      <c r="F465">
        <f t="shared" si="8"/>
        <v>82518.5</v>
      </c>
      <c r="G465">
        <f t="shared" si="9"/>
        <v>354050</v>
      </c>
      <c r="H465">
        <f t="shared" si="10"/>
        <v>64</v>
      </c>
      <c r="I465">
        <f t="shared" si="11"/>
        <v>53</v>
      </c>
      <c r="Q465">
        <f>IFERROR(SUMIFS('All States'!$E$4:$E$627,'All States'!$C$4:$C$627,$A465,'All States'!$D$4:$D$627,$B465),0)</f>
        <v>0</v>
      </c>
      <c r="R465">
        <f>IFERROR(SUMIFS('All States'!$F$4:$F$627,'All States'!$C$4:$C$627,$A465,'All States'!$D$4:$D$627,$B465),0)</f>
        <v>0</v>
      </c>
      <c r="S465">
        <f>IFERROR(SUMIFS('All States'!$N$4:$N$627,'All States'!$C$4:$C$627,$A465,'All States'!$D$4:$D$627,$B465),0)</f>
        <v>358.66499999999996</v>
      </c>
      <c r="T465">
        <f>IFERROR(SUMIFS('All States'!$M$4:$M$627,'All States'!$C$4:$C$627,$A465,'All States'!$D$4:$D$627,$B465),0)</f>
        <v>358.66499999999996</v>
      </c>
      <c r="U465">
        <f>IFERROR(SUMIFS('All States'!$O$4:$O$627,'All States'!$C$4:$C$627,$A465,'All States'!$D$4:$D$627,$B465),0)</f>
        <v>114.75</v>
      </c>
      <c r="V465">
        <f>IFERROR(SUMIFS('All States'!$P$4:$P$627,'All States'!$C$4:$C$627,$A465,'All States'!$D$4:$D$627,$B465),0)</f>
        <v>21.84</v>
      </c>
      <c r="W465">
        <f>IFERROR(SUMIFS('All States'!$Q$4:$Q$627,'All States'!$C$4:$C$627,$A465,'All States'!$D$4:$D$627,$B465),0)</f>
        <v>222.07499999999999</v>
      </c>
      <c r="X465">
        <f>IFERROR(SUMIFS('All States'!$H$4:$H$627,'All States'!$C$4:$C$627,$A465,'All States'!$D$4:$D$627,$B465),0)</f>
        <v>0</v>
      </c>
      <c r="Y465">
        <f>IFERROR(SUMIFS('All States'!$I$4:$I$627,'All States'!$C$4:$C$627,$A465,'All States'!$D$4:$D$627,$B465),0)</f>
        <v>0</v>
      </c>
      <c r="Z465">
        <f>IFERROR(SUMIFS('All States'!$R$4:$R$627,'All States'!$C$4:$C$627,$A465,'All States'!$D$4:$D$627,$B465),0)</f>
        <v>5.6293159499999996</v>
      </c>
      <c r="AA465">
        <f>IFERROR(SUMIFS('All States'!$S$4:$S$627,'All States'!$C$4:$C$627,$A465,'All States'!$D$4:$D$627,$B465),0)</f>
        <v>160</v>
      </c>
      <c r="AB465">
        <f>IFERROR(SUMIFS('All States'!$T$4:$T$627,'All States'!$C$4:$C$627,$A465,'All States'!$D$4:$D$627,$B465),0)</f>
        <v>64</v>
      </c>
      <c r="AC465">
        <f>IFERROR(SUMIFS('All States'!$U$4:$U$627,'All States'!$C$4:$C$627,$A465,'All States'!$D$4:$D$627,$B465),0)</f>
        <v>5.6293159499999996</v>
      </c>
      <c r="AD465">
        <f>IFERROR(SUMIFS('All States'!$V$4:$V$627,'All States'!$C$4:$C$627,$A465,'All States'!$D$4:$D$627,$B465),0)</f>
        <v>82519</v>
      </c>
      <c r="AE465">
        <f>IFERROR(SUMIFS('All States'!$W$4:$W$627,'All States'!$C$4:$C$627,$A465,'All States'!$D$4:$D$627,$B465),0)</f>
        <v>195</v>
      </c>
      <c r="AF465">
        <f>IFERROR(SUMIFS('All States'!$X$4:$X$627,'All States'!$C$4:$C$627,$A465,'All States'!$D$4:$D$627,$B465),0)</f>
        <v>28.5931</v>
      </c>
      <c r="AG465">
        <f>IFERROR(SUMIFS('All States'!$Y$4:$Y$627,'All States'!$C$4:$C$627,$A465,'All States'!$D$4:$D$627,$B465),0)</f>
        <v>251828</v>
      </c>
    </row>
    <row r="466" spans="1:33" ht="15" customHeight="1" x14ac:dyDescent="0.2">
      <c r="A466" t="s">
        <v>161</v>
      </c>
      <c r="B466" t="s">
        <v>2038</v>
      </c>
      <c r="C466" t="s">
        <v>1462</v>
      </c>
      <c r="D466" t="s">
        <v>1463</v>
      </c>
      <c r="E466">
        <v>3</v>
      </c>
      <c r="F466">
        <f t="shared" si="8"/>
        <v>0</v>
      </c>
      <c r="G466">
        <f t="shared" si="9"/>
        <v>170654</v>
      </c>
      <c r="H466">
        <f t="shared" si="10"/>
        <v>6</v>
      </c>
      <c r="I466">
        <f t="shared" si="11"/>
        <v>33.666666666666664</v>
      </c>
      <c r="Q466">
        <f>IFERROR(SUMIFS('All States'!$E$4:$E$627,'All States'!$C$4:$C$627,$A466,'All States'!$D$4:$D$627,$B466),0)</f>
        <v>3</v>
      </c>
      <c r="R466">
        <f>IFERROR(SUMIFS('All States'!$F$4:$F$627,'All States'!$C$4:$C$627,$A466,'All States'!$D$4:$D$627,$B466),0)</f>
        <v>37</v>
      </c>
      <c r="S466">
        <f>IFERROR(SUMIFS('All States'!$N$4:$N$627,'All States'!$C$4:$C$627,$A466,'All States'!$D$4:$D$627,$B466),0)</f>
        <v>29.324999999999999</v>
      </c>
      <c r="T466">
        <f>IFERROR(SUMIFS('All States'!$M$4:$M$627,'All States'!$C$4:$C$627,$A466,'All States'!$D$4:$D$627,$B466),0)</f>
        <v>29.324999999999999</v>
      </c>
      <c r="U466">
        <f>IFERROR(SUMIFS('All States'!$O$4:$O$627,'All States'!$C$4:$C$627,$A466,'All States'!$D$4:$D$627,$B466),0)</f>
        <v>28.8</v>
      </c>
      <c r="V466">
        <f>IFERROR(SUMIFS('All States'!$P$4:$P$627,'All States'!$C$4:$C$627,$A466,'All States'!$D$4:$D$627,$B466),0)</f>
        <v>0</v>
      </c>
      <c r="W466">
        <f>IFERROR(SUMIFS('All States'!$Q$4:$Q$627,'All States'!$C$4:$C$627,$A466,'All States'!$D$4:$D$627,$B466),0)</f>
        <v>0.52500000000000002</v>
      </c>
      <c r="X466">
        <f>IFERROR(SUMIFS('All States'!$H$4:$H$627,'All States'!$C$4:$C$627,$A466,'All States'!$D$4:$D$627,$B466),0)</f>
        <v>1</v>
      </c>
      <c r="Y466">
        <f>IFERROR(SUMIFS('All States'!$I$4:$I$627,'All States'!$C$4:$C$627,$A466,'All States'!$D$4:$D$627,$B466),0)</f>
        <v>2</v>
      </c>
      <c r="Z466">
        <f>IFERROR(SUMIFS('All States'!$R$4:$R$627,'All States'!$C$4:$C$627,$A466,'All States'!$D$4:$D$627,$B466),0)</f>
        <v>-36.549999999999997</v>
      </c>
      <c r="AA466">
        <f>IFERROR(SUMIFS('All States'!$S$4:$S$627,'All States'!$C$4:$C$627,$A466,'All States'!$D$4:$D$627,$B466),0)</f>
        <v>15</v>
      </c>
      <c r="AB466">
        <f>IFERROR(SUMIFS('All States'!$T$4:$T$627,'All States'!$C$4:$C$627,$A466,'All States'!$D$4:$D$627,$B466),0)</f>
        <v>6</v>
      </c>
      <c r="AC466">
        <f>IFERROR(SUMIFS('All States'!$U$4:$U$627,'All States'!$C$4:$C$627,$A466,'All States'!$D$4:$D$627,$B466),0)</f>
        <v>0.44999999999999996</v>
      </c>
      <c r="AD466">
        <f>IFERROR(SUMIFS('All States'!$V$4:$V$627,'All States'!$C$4:$C$627,$A466,'All States'!$D$4:$D$627,$B466),0)</f>
        <v>0</v>
      </c>
      <c r="AE466">
        <f>IFERROR(SUMIFS('All States'!$W$4:$W$627,'All States'!$C$4:$C$627,$A466,'All States'!$D$4:$D$627,$B466),0)</f>
        <v>18</v>
      </c>
      <c r="AF466">
        <f>IFERROR(SUMIFS('All States'!$X$4:$X$627,'All States'!$C$4:$C$627,$A466,'All States'!$D$4:$D$627,$B466),0)</f>
        <v>2.25</v>
      </c>
      <c r="AG466">
        <f>IFERROR(SUMIFS('All States'!$Y$4:$Y$627,'All States'!$C$4:$C$627,$A466,'All States'!$D$4:$D$627,$B466),0)</f>
        <v>0</v>
      </c>
    </row>
    <row r="467" spans="1:33" ht="15" customHeight="1" x14ac:dyDescent="0.2">
      <c r="A467" t="s">
        <v>161</v>
      </c>
      <c r="B467" t="s">
        <v>2039</v>
      </c>
      <c r="C467" t="s">
        <v>1466</v>
      </c>
      <c r="D467" t="s">
        <v>1467</v>
      </c>
      <c r="E467">
        <v>2</v>
      </c>
      <c r="F467">
        <f t="shared" si="8"/>
        <v>0</v>
      </c>
      <c r="G467">
        <f t="shared" si="9"/>
        <v>450981</v>
      </c>
      <c r="H467">
        <f t="shared" si="10"/>
        <v>11.5</v>
      </c>
      <c r="I467">
        <f t="shared" si="11"/>
        <v>81</v>
      </c>
      <c r="Q467">
        <f>IFERROR(SUMIFS('All States'!$E$4:$E$627,'All States'!$C$4:$C$627,$A467,'All States'!$D$4:$D$627,$B467),0)</f>
        <v>1</v>
      </c>
      <c r="R467">
        <f>IFERROR(SUMIFS('All States'!$F$4:$F$627,'All States'!$C$4:$C$627,$A467,'All States'!$D$4:$D$627,$B467),0)</f>
        <v>5</v>
      </c>
      <c r="S467">
        <f>IFERROR(SUMIFS('All States'!$N$4:$N$627,'All States'!$C$4:$C$627,$A467,'All States'!$D$4:$D$627,$B467),0)</f>
        <v>69.825000000000003</v>
      </c>
      <c r="T467">
        <f>IFERROR(SUMIFS('All States'!$M$4:$M$627,'All States'!$C$4:$C$627,$A467,'All States'!$D$4:$D$627,$B467),0)</f>
        <v>69.825000000000003</v>
      </c>
      <c r="U467">
        <f>IFERROR(SUMIFS('All States'!$O$4:$O$627,'All States'!$C$4:$C$627,$A467,'All States'!$D$4:$D$627,$B467),0)</f>
        <v>37.799999999999997</v>
      </c>
      <c r="V467">
        <f>IFERROR(SUMIFS('All States'!$P$4:$P$627,'All States'!$C$4:$C$627,$A467,'All States'!$D$4:$D$627,$B467),0)</f>
        <v>2.1</v>
      </c>
      <c r="W467">
        <f>IFERROR(SUMIFS('All States'!$Q$4:$Q$627,'All States'!$C$4:$C$627,$A467,'All States'!$D$4:$D$627,$B467),0)</f>
        <v>29.925000000000001</v>
      </c>
      <c r="X467">
        <f>IFERROR(SUMIFS('All States'!$H$4:$H$627,'All States'!$C$4:$C$627,$A467,'All States'!$D$4:$D$627,$B467),0)</f>
        <v>1</v>
      </c>
      <c r="Y467">
        <f>IFERROR(SUMIFS('All States'!$I$4:$I$627,'All States'!$C$4:$C$627,$A467,'All States'!$D$4:$D$627,$B467),0)</f>
        <v>0</v>
      </c>
      <c r="Z467">
        <f>IFERROR(SUMIFS('All States'!$R$4:$R$627,'All States'!$C$4:$C$627,$A467,'All States'!$D$4:$D$627,$B467),0)</f>
        <v>-4.0999999999999996</v>
      </c>
      <c r="AA467">
        <f>IFERROR(SUMIFS('All States'!$S$4:$S$627,'All States'!$C$4:$C$627,$A467,'All States'!$D$4:$D$627,$B467),0)</f>
        <v>30</v>
      </c>
      <c r="AB467">
        <f>IFERROR(SUMIFS('All States'!$T$4:$T$627,'All States'!$C$4:$C$627,$A467,'All States'!$D$4:$D$627,$B467),0)</f>
        <v>12</v>
      </c>
      <c r="AC467">
        <f>IFERROR(SUMIFS('All States'!$U$4:$U$627,'All States'!$C$4:$C$627,$A467,'All States'!$D$4:$D$627,$B467),0)</f>
        <v>0.89999999999999991</v>
      </c>
      <c r="AD467">
        <f>IFERROR(SUMIFS('All States'!$V$4:$V$627,'All States'!$C$4:$C$627,$A467,'All States'!$D$4:$D$627,$B467),0)</f>
        <v>0</v>
      </c>
      <c r="AE467">
        <f>IFERROR(SUMIFS('All States'!$W$4:$W$627,'All States'!$C$4:$C$627,$A467,'All States'!$D$4:$D$627,$B467),0)</f>
        <v>37</v>
      </c>
      <c r="AF467">
        <f>IFERROR(SUMIFS('All States'!$X$4:$X$627,'All States'!$C$4:$C$627,$A467,'All States'!$D$4:$D$627,$B467),0)</f>
        <v>4.625</v>
      </c>
      <c r="AG467">
        <f>IFERROR(SUMIFS('All States'!$Y$4:$Y$627,'All States'!$C$4:$C$627,$A467,'All States'!$D$4:$D$627,$B467),0)</f>
        <v>0</v>
      </c>
    </row>
    <row r="468" spans="1:33" ht="15" customHeight="1" x14ac:dyDescent="0.2">
      <c r="A468" t="s">
        <v>161</v>
      </c>
      <c r="B468" t="s">
        <v>2040</v>
      </c>
      <c r="C468" t="s">
        <v>1457</v>
      </c>
      <c r="D468" t="s">
        <v>1458</v>
      </c>
      <c r="E468">
        <v>3</v>
      </c>
      <c r="F468">
        <f t="shared" si="8"/>
        <v>0</v>
      </c>
      <c r="G468">
        <f t="shared" si="9"/>
        <v>769991</v>
      </c>
      <c r="H468">
        <f t="shared" si="10"/>
        <v>3.6666666666666665</v>
      </c>
      <c r="I468">
        <f t="shared" si="11"/>
        <v>50.333333333333336</v>
      </c>
      <c r="Q468">
        <f>IFERROR(SUMIFS('All States'!$E$4:$E$627,'All States'!$C$4:$C$627,$A468,'All States'!$D$4:$D$627,$B468),0)</f>
        <v>3</v>
      </c>
      <c r="R468">
        <f>IFERROR(SUMIFS('All States'!$F$4:$F$627,'All States'!$C$4:$C$627,$A468,'All States'!$D$4:$D$627,$B468),0)</f>
        <v>13</v>
      </c>
      <c r="S468">
        <f>IFERROR(SUMIFS('All States'!$N$4:$N$627,'All States'!$C$4:$C$627,$A468,'All States'!$D$4:$D$627,$B468),0)</f>
        <v>51.150000000000006</v>
      </c>
      <c r="T468">
        <f>IFERROR(SUMIFS('All States'!$M$4:$M$627,'All States'!$C$4:$C$627,$A468,'All States'!$D$4:$D$627,$B468),0)</f>
        <v>51.150000000000006</v>
      </c>
      <c r="U468">
        <f>IFERROR(SUMIFS('All States'!$O$4:$O$627,'All States'!$C$4:$C$627,$A468,'All States'!$D$4:$D$627,$B468),0)</f>
        <v>36.450000000000003</v>
      </c>
      <c r="V468">
        <f>IFERROR(SUMIFS('All States'!$P$4:$P$627,'All States'!$C$4:$C$627,$A468,'All States'!$D$4:$D$627,$B468),0)</f>
        <v>0</v>
      </c>
      <c r="W468">
        <f>IFERROR(SUMIFS('All States'!$Q$4:$Q$627,'All States'!$C$4:$C$627,$A468,'All States'!$D$4:$D$627,$B468),0)</f>
        <v>14.7</v>
      </c>
      <c r="X468">
        <f>IFERROR(SUMIFS('All States'!$H$4:$H$627,'All States'!$C$4:$C$627,$A468,'All States'!$D$4:$D$627,$B468),0)</f>
        <v>0</v>
      </c>
      <c r="Y468">
        <f>IFERROR(SUMIFS('All States'!$I$4:$I$627,'All States'!$C$4:$C$627,$A468,'All States'!$D$4:$D$627,$B468),0)</f>
        <v>3</v>
      </c>
      <c r="Z468">
        <f>IFERROR(SUMIFS('All States'!$R$4:$R$627,'All States'!$C$4:$C$627,$A468,'All States'!$D$4:$D$627,$B468),0)</f>
        <v>-12.7</v>
      </c>
      <c r="AA468">
        <f>IFERROR(SUMIFS('All States'!$S$4:$S$627,'All States'!$C$4:$C$627,$A468,'All States'!$D$4:$D$627,$B468),0)</f>
        <v>10</v>
      </c>
      <c r="AB468">
        <f>IFERROR(SUMIFS('All States'!$T$4:$T$627,'All States'!$C$4:$C$627,$A468,'All States'!$D$4:$D$627,$B468),0)</f>
        <v>4</v>
      </c>
      <c r="AC468">
        <f>IFERROR(SUMIFS('All States'!$U$4:$U$627,'All States'!$C$4:$C$627,$A468,'All States'!$D$4:$D$627,$B468),0)</f>
        <v>0.3</v>
      </c>
      <c r="AD468">
        <f>IFERROR(SUMIFS('All States'!$V$4:$V$627,'All States'!$C$4:$C$627,$A468,'All States'!$D$4:$D$627,$B468),0)</f>
        <v>0</v>
      </c>
      <c r="AE468">
        <f>IFERROR(SUMIFS('All States'!$W$4:$W$627,'All States'!$C$4:$C$627,$A468,'All States'!$D$4:$D$627,$B468),0)</f>
        <v>12</v>
      </c>
      <c r="AF468">
        <f>IFERROR(SUMIFS('All States'!$X$4:$X$627,'All States'!$C$4:$C$627,$A468,'All States'!$D$4:$D$627,$B468),0)</f>
        <v>1.5</v>
      </c>
      <c r="AG468">
        <f>IFERROR(SUMIFS('All States'!$Y$4:$Y$627,'All States'!$C$4:$C$627,$A468,'All States'!$D$4:$D$627,$B468),0)</f>
        <v>0</v>
      </c>
    </row>
    <row r="469" spans="1:33" ht="27.75" customHeight="1" x14ac:dyDescent="0.2">
      <c r="A469" t="s">
        <v>161</v>
      </c>
      <c r="B469" t="s">
        <v>2041</v>
      </c>
      <c r="C469" t="s">
        <v>1478</v>
      </c>
      <c r="D469" s="1" t="s">
        <v>1479</v>
      </c>
      <c r="E469">
        <v>1</v>
      </c>
      <c r="F469">
        <f t="shared" si="8"/>
        <v>0</v>
      </c>
      <c r="G469">
        <f t="shared" si="9"/>
        <v>361962</v>
      </c>
      <c r="H469">
        <f t="shared" si="10"/>
        <v>15</v>
      </c>
      <c r="I469">
        <f t="shared" si="11"/>
        <v>78</v>
      </c>
      <c r="Q469">
        <f>IFERROR(SUMIFS('All States'!$E$4:$E$627,'All States'!$C$4:$C$627,$A469,'All States'!$D$4:$D$627,$B469),0)</f>
        <v>2</v>
      </c>
      <c r="R469">
        <f>IFERROR(SUMIFS('All States'!$F$4:$F$627,'All States'!$C$4:$C$627,$A469,'All States'!$D$4:$D$627,$B469),0)</f>
        <v>9</v>
      </c>
      <c r="S469">
        <f>IFERROR(SUMIFS('All States'!$N$4:$N$627,'All States'!$C$4:$C$627,$A469,'All States'!$D$4:$D$627,$B469),0)</f>
        <v>250.995</v>
      </c>
      <c r="T469">
        <f>IFERROR(SUMIFS('All States'!$M$4:$M$627,'All States'!$C$4:$C$627,$A469,'All States'!$D$4:$D$627,$B469),0)</f>
        <v>250.995</v>
      </c>
      <c r="U469">
        <f>IFERROR(SUMIFS('All States'!$O$4:$O$627,'All States'!$C$4:$C$627,$A469,'All States'!$D$4:$D$627,$B469),0)</f>
        <v>8.5500000000000007</v>
      </c>
      <c r="V469">
        <f>IFERROR(SUMIFS('All States'!$P$4:$P$627,'All States'!$C$4:$C$627,$A469,'All States'!$D$4:$D$627,$B469),0)</f>
        <v>239.82</v>
      </c>
      <c r="W469">
        <f>IFERROR(SUMIFS('All States'!$Q$4:$Q$627,'All States'!$C$4:$C$627,$A469,'All States'!$D$4:$D$627,$B469),0)</f>
        <v>2.625</v>
      </c>
      <c r="X469">
        <f>IFERROR(SUMIFS('All States'!$H$4:$H$627,'All States'!$C$4:$C$627,$A469,'All States'!$D$4:$D$627,$B469),0)</f>
        <v>0</v>
      </c>
      <c r="Y469">
        <f>IFERROR(SUMIFS('All States'!$I$4:$I$627,'All States'!$C$4:$C$627,$A469,'All States'!$D$4:$D$627,$B469),0)</f>
        <v>2</v>
      </c>
      <c r="Z469">
        <f>IFERROR(SUMIFS('All States'!$R$4:$R$627,'All States'!$C$4:$C$627,$A469,'All States'!$D$4:$D$627,$B469),0)</f>
        <v>-7.875</v>
      </c>
      <c r="AA469">
        <f>IFERROR(SUMIFS('All States'!$S$4:$S$627,'All States'!$C$4:$C$627,$A469,'All States'!$D$4:$D$627,$B469),0)</f>
        <v>37.5</v>
      </c>
      <c r="AB469">
        <f>IFERROR(SUMIFS('All States'!$T$4:$T$627,'All States'!$C$4:$C$627,$A469,'All States'!$D$4:$D$627,$B469),0)</f>
        <v>15</v>
      </c>
      <c r="AC469">
        <f>IFERROR(SUMIFS('All States'!$U$4:$U$627,'All States'!$C$4:$C$627,$A469,'All States'!$D$4:$D$627,$B469),0)</f>
        <v>1.125</v>
      </c>
      <c r="AD469">
        <f>IFERROR(SUMIFS('All States'!$V$4:$V$627,'All States'!$C$4:$C$627,$A469,'All States'!$D$4:$D$627,$B469),0)</f>
        <v>0</v>
      </c>
      <c r="AE469">
        <f>IFERROR(SUMIFS('All States'!$W$4:$W$627,'All States'!$C$4:$C$627,$A469,'All States'!$D$4:$D$627,$B469),0)</f>
        <v>46</v>
      </c>
      <c r="AF469">
        <f>IFERROR(SUMIFS('All States'!$X$4:$X$627,'All States'!$C$4:$C$627,$A469,'All States'!$D$4:$D$627,$B469),0)</f>
        <v>5.75</v>
      </c>
      <c r="AG469">
        <f>IFERROR(SUMIFS('All States'!$Y$4:$Y$627,'All States'!$C$4:$C$627,$A469,'All States'!$D$4:$D$627,$B469),0)</f>
        <v>0</v>
      </c>
    </row>
    <row r="470" spans="1:33" ht="15" customHeight="1" x14ac:dyDescent="0.2">
      <c r="A470" t="s">
        <v>161</v>
      </c>
      <c r="B470" t="s">
        <v>2042</v>
      </c>
      <c r="C470" t="s">
        <v>1470</v>
      </c>
      <c r="D470" t="s">
        <v>1471</v>
      </c>
      <c r="E470">
        <v>2</v>
      </c>
      <c r="F470">
        <f t="shared" si="8"/>
        <v>0</v>
      </c>
      <c r="G470">
        <f t="shared" si="9"/>
        <v>454500</v>
      </c>
      <c r="H470">
        <f t="shared" si="10"/>
        <v>4</v>
      </c>
      <c r="I470">
        <f t="shared" si="11"/>
        <v>58.5</v>
      </c>
      <c r="Q470">
        <f>IFERROR(SUMIFS('All States'!$E$4:$E$627,'All States'!$C$4:$C$627,$A470,'All States'!$D$4:$D$627,$B470),0)</f>
        <v>2</v>
      </c>
      <c r="R470">
        <f>IFERROR(SUMIFS('All States'!$F$4:$F$627,'All States'!$C$4:$C$627,$A470,'All States'!$D$4:$D$627,$B470),0)</f>
        <v>15.5</v>
      </c>
      <c r="S470">
        <f>IFERROR(SUMIFS('All States'!$N$4:$N$627,'All States'!$C$4:$C$627,$A470,'All States'!$D$4:$D$627,$B470),0)</f>
        <v>164.37</v>
      </c>
      <c r="T470">
        <f>IFERROR(SUMIFS('All States'!$M$4:$M$627,'All States'!$C$4:$C$627,$A470,'All States'!$D$4:$D$627,$B470),0)</f>
        <v>164.37</v>
      </c>
      <c r="U470">
        <f>IFERROR(SUMIFS('All States'!$O$4:$O$627,'All States'!$C$4:$C$627,$A470,'All States'!$D$4:$D$627,$B470),0)</f>
        <v>8.5500000000000007</v>
      </c>
      <c r="V470">
        <f>IFERROR(SUMIFS('All States'!$P$4:$P$627,'All States'!$C$4:$C$627,$A470,'All States'!$D$4:$D$627,$B470),0)</f>
        <v>155.82</v>
      </c>
      <c r="W470">
        <f>IFERROR(SUMIFS('All States'!$Q$4:$Q$627,'All States'!$C$4:$C$627,$A470,'All States'!$D$4:$D$627,$B470),0)</f>
        <v>0</v>
      </c>
      <c r="X470">
        <f>IFERROR(SUMIFS('All States'!$H$4:$H$627,'All States'!$C$4:$C$627,$A470,'All States'!$D$4:$D$627,$B470),0)</f>
        <v>1</v>
      </c>
      <c r="Y470">
        <f>IFERROR(SUMIFS('All States'!$I$4:$I$627,'All States'!$C$4:$C$627,$A470,'All States'!$D$4:$D$627,$B470),0)</f>
        <v>1</v>
      </c>
      <c r="Z470">
        <f>IFERROR(SUMIFS('All States'!$R$4:$R$627,'All States'!$C$4:$C$627,$A470,'All States'!$D$4:$D$627,$B470),0)</f>
        <v>-15.2</v>
      </c>
      <c r="AA470">
        <f>IFERROR(SUMIFS('All States'!$S$4:$S$627,'All States'!$C$4:$C$627,$A470,'All States'!$D$4:$D$627,$B470),0)</f>
        <v>10</v>
      </c>
      <c r="AB470">
        <f>IFERROR(SUMIFS('All States'!$T$4:$T$627,'All States'!$C$4:$C$627,$A470,'All States'!$D$4:$D$627,$B470),0)</f>
        <v>4</v>
      </c>
      <c r="AC470">
        <f>IFERROR(SUMIFS('All States'!$U$4:$U$627,'All States'!$C$4:$C$627,$A470,'All States'!$D$4:$D$627,$B470),0)</f>
        <v>0.3</v>
      </c>
      <c r="AD470">
        <f>IFERROR(SUMIFS('All States'!$V$4:$V$627,'All States'!$C$4:$C$627,$A470,'All States'!$D$4:$D$627,$B470),0)</f>
        <v>0</v>
      </c>
      <c r="AE470">
        <f>IFERROR(SUMIFS('All States'!$W$4:$W$627,'All States'!$C$4:$C$627,$A470,'All States'!$D$4:$D$627,$B470),0)</f>
        <v>12</v>
      </c>
      <c r="AF470">
        <f>IFERROR(SUMIFS('All States'!$X$4:$X$627,'All States'!$C$4:$C$627,$A470,'All States'!$D$4:$D$627,$B470),0)</f>
        <v>1.5</v>
      </c>
      <c r="AG470">
        <f>IFERROR(SUMIFS('All States'!$Y$4:$Y$627,'All States'!$C$4:$C$627,$A470,'All States'!$D$4:$D$627,$B470),0)</f>
        <v>0</v>
      </c>
    </row>
    <row r="471" spans="1:33" ht="15" customHeight="1" x14ac:dyDescent="0.2">
      <c r="A471" t="s">
        <v>161</v>
      </c>
      <c r="B471" t="s">
        <v>2043</v>
      </c>
      <c r="C471" t="s">
        <v>99</v>
      </c>
      <c r="D471" t="s">
        <v>98</v>
      </c>
      <c r="E471">
        <v>2</v>
      </c>
      <c r="F471">
        <f t="shared" si="8"/>
        <v>82518.5</v>
      </c>
      <c r="G471">
        <f t="shared" si="9"/>
        <v>354050</v>
      </c>
      <c r="H471">
        <f t="shared" si="10"/>
        <v>64</v>
      </c>
      <c r="I471">
        <f t="shared" si="11"/>
        <v>53</v>
      </c>
      <c r="Q471">
        <f>IFERROR(SUMIFS('All States'!$E$4:$E$627,'All States'!$C$4:$C$627,$A471,'All States'!$D$4:$D$627,$B471),0)</f>
        <v>0</v>
      </c>
      <c r="R471">
        <f>IFERROR(SUMIFS('All States'!$F$4:$F$627,'All States'!$C$4:$C$627,$A471,'All States'!$D$4:$D$627,$B471),0)</f>
        <v>0</v>
      </c>
      <c r="S471">
        <f>IFERROR(SUMIFS('All States'!$N$4:$N$627,'All States'!$C$4:$C$627,$A471,'All States'!$D$4:$D$627,$B471),0)</f>
        <v>445.27499999999998</v>
      </c>
      <c r="T471">
        <f>IFERROR(SUMIFS('All States'!$M$4:$M$627,'All States'!$C$4:$C$627,$A471,'All States'!$D$4:$D$627,$B471),0)</f>
        <v>434.32499999999999</v>
      </c>
      <c r="U471">
        <f>IFERROR(SUMIFS('All States'!$O$4:$O$627,'All States'!$C$4:$C$627,$A471,'All States'!$D$4:$D$627,$B471),0)</f>
        <v>122.4</v>
      </c>
      <c r="V471">
        <f>IFERROR(SUMIFS('All States'!$P$4:$P$627,'All States'!$C$4:$C$627,$A471,'All States'!$D$4:$D$627,$B471),0)</f>
        <v>0</v>
      </c>
      <c r="W471">
        <f>IFERROR(SUMIFS('All States'!$Q$4:$Q$627,'All States'!$C$4:$C$627,$A471,'All States'!$D$4:$D$627,$B471),0)</f>
        <v>322.875</v>
      </c>
      <c r="X471">
        <f>IFERROR(SUMIFS('All States'!$H$4:$H$627,'All States'!$C$4:$C$627,$A471,'All States'!$D$4:$D$627,$B471),0)</f>
        <v>0</v>
      </c>
      <c r="Y471">
        <f>IFERROR(SUMIFS('All States'!$I$4:$I$627,'All States'!$C$4:$C$627,$A471,'All States'!$D$4:$D$627,$B471),0)</f>
        <v>0</v>
      </c>
      <c r="Z471">
        <f>IFERROR(SUMIFS('All States'!$R$4:$R$627,'All States'!$C$4:$C$627,$A471,'All States'!$D$4:$D$627,$B471),0)</f>
        <v>5.6293159499999996</v>
      </c>
      <c r="AA471">
        <f>IFERROR(SUMIFS('All States'!$S$4:$S$627,'All States'!$C$4:$C$627,$A471,'All States'!$D$4:$D$627,$B471),0)</f>
        <v>160</v>
      </c>
      <c r="AB471">
        <f>IFERROR(SUMIFS('All States'!$T$4:$T$627,'All States'!$C$4:$C$627,$A471,'All States'!$D$4:$D$627,$B471),0)</f>
        <v>64</v>
      </c>
      <c r="AC471">
        <f>IFERROR(SUMIFS('All States'!$U$4:$U$627,'All States'!$C$4:$C$627,$A471,'All States'!$D$4:$D$627,$B471),0)</f>
        <v>5.6293159499999996</v>
      </c>
      <c r="AD471">
        <f>IFERROR(SUMIFS('All States'!$V$4:$V$627,'All States'!$C$4:$C$627,$A471,'All States'!$D$4:$D$627,$B471),0)</f>
        <v>82519</v>
      </c>
      <c r="AE471">
        <f>IFERROR(SUMIFS('All States'!$W$4:$W$627,'All States'!$C$4:$C$627,$A471,'All States'!$D$4:$D$627,$B471),0)</f>
        <v>195</v>
      </c>
      <c r="AF471">
        <f>IFERROR(SUMIFS('All States'!$X$4:$X$627,'All States'!$C$4:$C$627,$A471,'All States'!$D$4:$D$627,$B471),0)</f>
        <v>28.5931</v>
      </c>
      <c r="AG471">
        <f>IFERROR(SUMIFS('All States'!$Y$4:$Y$627,'All States'!$C$4:$C$627,$A471,'All States'!$D$4:$D$627,$B471),0)</f>
        <v>251828</v>
      </c>
    </row>
    <row r="472" spans="1:33" ht="15" customHeight="1" x14ac:dyDescent="0.2">
      <c r="A472" t="s">
        <v>161</v>
      </c>
      <c r="B472" t="s">
        <v>2044</v>
      </c>
      <c r="C472" t="s">
        <v>820</v>
      </c>
      <c r="D472" t="s">
        <v>821</v>
      </c>
      <c r="E472">
        <v>2</v>
      </c>
      <c r="F472">
        <f t="shared" si="8"/>
        <v>3751.5</v>
      </c>
      <c r="G472">
        <f t="shared" si="9"/>
        <v>4999.5</v>
      </c>
      <c r="H472">
        <f t="shared" si="10"/>
        <v>24.5</v>
      </c>
      <c r="I472">
        <f t="shared" si="11"/>
        <v>15</v>
      </c>
      <c r="Q472">
        <f>IFERROR(SUMIFS('All States'!$E$4:$E$627,'All States'!$C$4:$C$627,$A472,'All States'!$D$4:$D$627,$B472),0)</f>
        <v>0</v>
      </c>
      <c r="R472">
        <f>IFERROR(SUMIFS('All States'!$F$4:$F$627,'All States'!$C$4:$C$627,$A472,'All States'!$D$4:$D$627,$B472),0)</f>
        <v>0</v>
      </c>
      <c r="S472">
        <f>IFERROR(SUMIFS('All States'!$N$4:$N$627,'All States'!$C$4:$C$627,$A472,'All States'!$D$4:$D$627,$B472),0)</f>
        <v>27.975000000000001</v>
      </c>
      <c r="T472">
        <f>IFERROR(SUMIFS('All States'!$M$4:$M$627,'All States'!$C$4:$C$627,$A472,'All States'!$D$4:$D$627,$B472),0)</f>
        <v>-76.050000000000011</v>
      </c>
      <c r="U472">
        <f>IFERROR(SUMIFS('All States'!$O$4:$O$627,'All States'!$C$4:$C$627,$A472,'All States'!$D$4:$D$627,$B472),0)</f>
        <v>14.85</v>
      </c>
      <c r="V472">
        <f>IFERROR(SUMIFS('All States'!$P$4:$P$627,'All States'!$C$4:$C$627,$A472,'All States'!$D$4:$D$627,$B472),0)</f>
        <v>0</v>
      </c>
      <c r="W472">
        <f>IFERROR(SUMIFS('All States'!$Q$4:$Q$627,'All States'!$C$4:$C$627,$A472,'All States'!$D$4:$D$627,$B472),0)</f>
        <v>13.125</v>
      </c>
      <c r="X472">
        <f>IFERROR(SUMIFS('All States'!$H$4:$H$627,'All States'!$C$4:$C$627,$A472,'All States'!$D$4:$D$627,$B472),0)</f>
        <v>0</v>
      </c>
      <c r="Y472">
        <f>IFERROR(SUMIFS('All States'!$I$4:$I$627,'All States'!$C$4:$C$627,$A472,'All States'!$D$4:$D$627,$B472),0)</f>
        <v>0</v>
      </c>
      <c r="Z472">
        <f>IFERROR(SUMIFS('All States'!$R$4:$R$627,'All States'!$C$4:$C$627,$A472,'All States'!$D$4:$D$627,$B472),0)</f>
        <v>1.9127076000000001</v>
      </c>
      <c r="AA472">
        <f>IFERROR(SUMIFS('All States'!$S$4:$S$627,'All States'!$C$4:$C$627,$A472,'All States'!$D$4:$D$627,$B472),0)</f>
        <v>62.5</v>
      </c>
      <c r="AB472">
        <f>IFERROR(SUMIFS('All States'!$T$4:$T$627,'All States'!$C$4:$C$627,$A472,'All States'!$D$4:$D$627,$B472),0)</f>
        <v>25</v>
      </c>
      <c r="AC472">
        <f>IFERROR(SUMIFS('All States'!$U$4:$U$627,'All States'!$C$4:$C$627,$A472,'All States'!$D$4:$D$627,$B472),0)</f>
        <v>1.9127076000000001</v>
      </c>
      <c r="AD472">
        <f>IFERROR(SUMIFS('All States'!$V$4:$V$627,'All States'!$C$4:$C$627,$A472,'All States'!$D$4:$D$627,$B472),0)</f>
        <v>3752</v>
      </c>
      <c r="AE472">
        <f>IFERROR(SUMIFS('All States'!$W$4:$W$627,'All States'!$C$4:$C$627,$A472,'All States'!$D$4:$D$627,$B472),0)</f>
        <v>76</v>
      </c>
      <c r="AF472">
        <f>IFERROR(SUMIFS('All States'!$X$4:$X$627,'All States'!$C$4:$C$627,$A472,'All States'!$D$4:$D$627,$B472),0)</f>
        <v>9.6918000000000006</v>
      </c>
      <c r="AG472">
        <f>IFERROR(SUMIFS('All States'!$Y$4:$Y$627,'All States'!$C$4:$C$627,$A472,'All States'!$D$4:$D$627,$B472),0)</f>
        <v>11450</v>
      </c>
    </row>
    <row r="473" spans="1:33" ht="27.75" customHeight="1" x14ac:dyDescent="0.2">
      <c r="A473" t="s">
        <v>161</v>
      </c>
      <c r="B473" t="s">
        <v>2045</v>
      </c>
      <c r="C473" t="s">
        <v>76</v>
      </c>
      <c r="D473" s="1" t="s">
        <v>74</v>
      </c>
      <c r="E473">
        <v>2</v>
      </c>
      <c r="F473">
        <f t="shared" si="8"/>
        <v>119205.5</v>
      </c>
      <c r="G473">
        <f t="shared" si="9"/>
        <v>468982.5</v>
      </c>
      <c r="H473">
        <f t="shared" si="10"/>
        <v>56.5</v>
      </c>
      <c r="I473">
        <f t="shared" si="11"/>
        <v>78</v>
      </c>
      <c r="Q473">
        <f>IFERROR(SUMIFS('All States'!$E$4:$E$627,'All States'!$C$4:$C$627,$A473,'All States'!$D$4:$D$627,$B473),0)</f>
        <v>4</v>
      </c>
      <c r="R473">
        <f>IFERROR(SUMIFS('All States'!$F$4:$F$627,'All States'!$C$4:$C$627,$A473,'All States'!$D$4:$D$627,$B473),0)</f>
        <v>21.8</v>
      </c>
      <c r="S473">
        <f>IFERROR(SUMIFS('All States'!$N$4:$N$627,'All States'!$C$4:$C$627,$A473,'All States'!$D$4:$D$627,$B473),0)</f>
        <v>107.11499999999999</v>
      </c>
      <c r="T473">
        <f>IFERROR(SUMIFS('All States'!$M$4:$M$627,'All States'!$C$4:$C$627,$A473,'All States'!$D$4:$D$627,$B473),0)</f>
        <v>104.925</v>
      </c>
      <c r="U473">
        <f>IFERROR(SUMIFS('All States'!$O$4:$O$627,'All States'!$C$4:$C$627,$A473,'All States'!$D$4:$D$627,$B473),0)</f>
        <v>45.9</v>
      </c>
      <c r="V473">
        <f>IFERROR(SUMIFS('All States'!$P$4:$P$627,'All States'!$C$4:$C$627,$A473,'All States'!$D$4:$D$627,$B473),0)</f>
        <v>2.94</v>
      </c>
      <c r="W473">
        <f>IFERROR(SUMIFS('All States'!$Q$4:$Q$627,'All States'!$C$4:$C$627,$A473,'All States'!$D$4:$D$627,$B473),0)</f>
        <v>58.274999999999999</v>
      </c>
      <c r="X473">
        <f>IFERROR(SUMIFS('All States'!$H$4:$H$627,'All States'!$C$4:$C$627,$A473,'All States'!$D$4:$D$627,$B473),0)</f>
        <v>0</v>
      </c>
      <c r="Y473">
        <f>IFERROR(SUMIFS('All States'!$I$4:$I$627,'All States'!$C$4:$C$627,$A473,'All States'!$D$4:$D$627,$B473),0)</f>
        <v>3</v>
      </c>
      <c r="Z473">
        <f>IFERROR(SUMIFS('All States'!$R$4:$R$627,'All States'!$C$4:$C$627,$A473,'All States'!$D$4:$D$627,$B473),0)</f>
        <v>-16.326979700000003</v>
      </c>
      <c r="AA473">
        <f>IFERROR(SUMIFS('All States'!$S$4:$S$627,'All States'!$C$4:$C$627,$A473,'All States'!$D$4:$D$627,$B473),0)</f>
        <v>142.5</v>
      </c>
      <c r="AB473">
        <f>IFERROR(SUMIFS('All States'!$T$4:$T$627,'All States'!$C$4:$C$627,$A473,'All States'!$D$4:$D$627,$B473),0)</f>
        <v>57</v>
      </c>
      <c r="AC473">
        <f>IFERROR(SUMIFS('All States'!$U$4:$U$627,'All States'!$C$4:$C$627,$A473,'All States'!$D$4:$D$627,$B473),0)</f>
        <v>5.4730202999999999</v>
      </c>
      <c r="AD473">
        <f>IFERROR(SUMIFS('All States'!$V$4:$V$627,'All States'!$C$4:$C$627,$A473,'All States'!$D$4:$D$627,$B473),0)</f>
        <v>119206</v>
      </c>
      <c r="AE473">
        <f>IFERROR(SUMIFS('All States'!$W$4:$W$627,'All States'!$C$4:$C$627,$A473,'All States'!$D$4:$D$627,$B473),0)</f>
        <v>174</v>
      </c>
      <c r="AF473">
        <f>IFERROR(SUMIFS('All States'!$X$4:$X$627,'All States'!$C$4:$C$627,$A473,'All States'!$D$4:$D$627,$B473),0)</f>
        <v>27.843399999999999</v>
      </c>
      <c r="AG473">
        <f>IFERROR(SUMIFS('All States'!$Y$4:$Y$627,'All States'!$C$4:$C$627,$A473,'All States'!$D$4:$D$627,$B473),0)</f>
        <v>363788</v>
      </c>
    </row>
    <row r="474" spans="1:33" ht="15" customHeight="1" x14ac:dyDescent="0.2">
      <c r="A474" t="s">
        <v>161</v>
      </c>
      <c r="B474" t="s">
        <v>2046</v>
      </c>
      <c r="C474" t="s">
        <v>1462</v>
      </c>
      <c r="D474" t="s">
        <v>1463</v>
      </c>
      <c r="E474">
        <v>3</v>
      </c>
      <c r="F474">
        <f t="shared" si="8"/>
        <v>0</v>
      </c>
      <c r="G474">
        <f t="shared" si="9"/>
        <v>170654</v>
      </c>
      <c r="H474">
        <f t="shared" si="10"/>
        <v>6</v>
      </c>
      <c r="I474">
        <f t="shared" si="11"/>
        <v>33.666666666666664</v>
      </c>
      <c r="Q474">
        <f>IFERROR(SUMIFS('All States'!$E$4:$E$627,'All States'!$C$4:$C$627,$A474,'All States'!$D$4:$D$627,$B474),0)</f>
        <v>2</v>
      </c>
      <c r="R474">
        <f>IFERROR(SUMIFS('All States'!$F$4:$F$627,'All States'!$C$4:$C$627,$A474,'All States'!$D$4:$D$627,$B474),0)</f>
        <v>19</v>
      </c>
      <c r="S474">
        <f>IFERROR(SUMIFS('All States'!$N$4:$N$627,'All States'!$C$4:$C$627,$A474,'All States'!$D$4:$D$627,$B474),0)</f>
        <v>30.375</v>
      </c>
      <c r="T474">
        <f>IFERROR(SUMIFS('All States'!$M$4:$M$627,'All States'!$C$4:$C$627,$A474,'All States'!$D$4:$D$627,$B474),0)</f>
        <v>30.375</v>
      </c>
      <c r="U474">
        <f>IFERROR(SUMIFS('All States'!$O$4:$O$627,'All States'!$C$4:$C$627,$A474,'All States'!$D$4:$D$627,$B474),0)</f>
        <v>28.8</v>
      </c>
      <c r="V474">
        <f>IFERROR(SUMIFS('All States'!$P$4:$P$627,'All States'!$C$4:$C$627,$A474,'All States'!$D$4:$D$627,$B474),0)</f>
        <v>0</v>
      </c>
      <c r="W474">
        <f>IFERROR(SUMIFS('All States'!$Q$4:$Q$627,'All States'!$C$4:$C$627,$A474,'All States'!$D$4:$D$627,$B474),0)</f>
        <v>1.575</v>
      </c>
      <c r="X474">
        <f>IFERROR(SUMIFS('All States'!$H$4:$H$627,'All States'!$C$4:$C$627,$A474,'All States'!$D$4:$D$627,$B474),0)</f>
        <v>2</v>
      </c>
      <c r="Y474">
        <f>IFERROR(SUMIFS('All States'!$I$4:$I$627,'All States'!$C$4:$C$627,$A474,'All States'!$D$4:$D$627,$B474),0)</f>
        <v>0</v>
      </c>
      <c r="Z474">
        <f>IFERROR(SUMIFS('All States'!$R$4:$R$627,'All States'!$C$4:$C$627,$A474,'All States'!$D$4:$D$627,$B474),0)</f>
        <v>-18.55</v>
      </c>
      <c r="AA474">
        <f>IFERROR(SUMIFS('All States'!$S$4:$S$627,'All States'!$C$4:$C$627,$A474,'All States'!$D$4:$D$627,$B474),0)</f>
        <v>15</v>
      </c>
      <c r="AB474">
        <f>IFERROR(SUMIFS('All States'!$T$4:$T$627,'All States'!$C$4:$C$627,$A474,'All States'!$D$4:$D$627,$B474),0)</f>
        <v>6</v>
      </c>
      <c r="AC474">
        <f>IFERROR(SUMIFS('All States'!$U$4:$U$627,'All States'!$C$4:$C$627,$A474,'All States'!$D$4:$D$627,$B474),0)</f>
        <v>0.44999999999999996</v>
      </c>
      <c r="AD474">
        <f>IFERROR(SUMIFS('All States'!$V$4:$V$627,'All States'!$C$4:$C$627,$A474,'All States'!$D$4:$D$627,$B474),0)</f>
        <v>0</v>
      </c>
      <c r="AE474">
        <f>IFERROR(SUMIFS('All States'!$W$4:$W$627,'All States'!$C$4:$C$627,$A474,'All States'!$D$4:$D$627,$B474),0)</f>
        <v>18</v>
      </c>
      <c r="AF474">
        <f>IFERROR(SUMIFS('All States'!$X$4:$X$627,'All States'!$C$4:$C$627,$A474,'All States'!$D$4:$D$627,$B474),0)</f>
        <v>2.25</v>
      </c>
      <c r="AG474">
        <f>IFERROR(SUMIFS('All States'!$Y$4:$Y$627,'All States'!$C$4:$C$627,$A474,'All States'!$D$4:$D$627,$B474),0)</f>
        <v>0</v>
      </c>
    </row>
    <row r="475" spans="1:33" ht="15" customHeight="1" x14ac:dyDescent="0.2">
      <c r="A475" t="s">
        <v>161</v>
      </c>
      <c r="B475" t="s">
        <v>2047</v>
      </c>
      <c r="C475" t="s">
        <v>1457</v>
      </c>
      <c r="D475" t="s">
        <v>1458</v>
      </c>
      <c r="E475">
        <v>3</v>
      </c>
      <c r="F475">
        <f t="shared" si="8"/>
        <v>0</v>
      </c>
      <c r="G475">
        <f t="shared" si="9"/>
        <v>769991</v>
      </c>
      <c r="H475">
        <f t="shared" si="10"/>
        <v>3.6666666666666665</v>
      </c>
      <c r="I475">
        <f t="shared" si="11"/>
        <v>50.333333333333336</v>
      </c>
      <c r="Q475">
        <f>IFERROR(SUMIFS('All States'!$E$4:$E$627,'All States'!$C$4:$C$627,$A475,'All States'!$D$4:$D$627,$B475),0)</f>
        <v>3</v>
      </c>
      <c r="R475">
        <f>IFERROR(SUMIFS('All States'!$F$4:$F$627,'All States'!$C$4:$C$627,$A475,'All States'!$D$4:$D$627,$B475),0)</f>
        <v>10.5</v>
      </c>
      <c r="S475">
        <f>IFERROR(SUMIFS('All States'!$N$4:$N$627,'All States'!$C$4:$C$627,$A475,'All States'!$D$4:$D$627,$B475),0)</f>
        <v>464.25</v>
      </c>
      <c r="T475">
        <f>IFERROR(SUMIFS('All States'!$M$4:$M$627,'All States'!$C$4:$C$627,$A475,'All States'!$D$4:$D$627,$B475),0)</f>
        <v>464.25</v>
      </c>
      <c r="U475">
        <f>IFERROR(SUMIFS('All States'!$O$4:$O$627,'All States'!$C$4:$C$627,$A475,'All States'!$D$4:$D$627,$B475),0)</f>
        <v>62.1</v>
      </c>
      <c r="V475">
        <f>IFERROR(SUMIFS('All States'!$P$4:$P$627,'All States'!$C$4:$C$627,$A475,'All States'!$D$4:$D$627,$B475),0)</f>
        <v>0</v>
      </c>
      <c r="W475">
        <f>IFERROR(SUMIFS('All States'!$Q$4:$Q$627,'All States'!$C$4:$C$627,$A475,'All States'!$D$4:$D$627,$B475),0)</f>
        <v>402.15</v>
      </c>
      <c r="X475">
        <f>IFERROR(SUMIFS('All States'!$H$4:$H$627,'All States'!$C$4:$C$627,$A475,'All States'!$D$4:$D$627,$B475),0)</f>
        <v>0</v>
      </c>
      <c r="Y475">
        <f>IFERROR(SUMIFS('All States'!$I$4:$I$627,'All States'!$C$4:$C$627,$A475,'All States'!$D$4:$D$627,$B475),0)</f>
        <v>3</v>
      </c>
      <c r="Z475">
        <f>IFERROR(SUMIFS('All States'!$R$4:$R$627,'All States'!$C$4:$C$627,$A475,'All States'!$D$4:$D$627,$B475),0)</f>
        <v>-10.199999999999999</v>
      </c>
      <c r="AA475">
        <f>IFERROR(SUMIFS('All States'!$S$4:$S$627,'All States'!$C$4:$C$627,$A475,'All States'!$D$4:$D$627,$B475),0)</f>
        <v>10</v>
      </c>
      <c r="AB475">
        <f>IFERROR(SUMIFS('All States'!$T$4:$T$627,'All States'!$C$4:$C$627,$A475,'All States'!$D$4:$D$627,$B475),0)</f>
        <v>4</v>
      </c>
      <c r="AC475">
        <f>IFERROR(SUMIFS('All States'!$U$4:$U$627,'All States'!$C$4:$C$627,$A475,'All States'!$D$4:$D$627,$B475),0)</f>
        <v>0.3</v>
      </c>
      <c r="AD475">
        <f>IFERROR(SUMIFS('All States'!$V$4:$V$627,'All States'!$C$4:$C$627,$A475,'All States'!$D$4:$D$627,$B475),0)</f>
        <v>0</v>
      </c>
      <c r="AE475">
        <f>IFERROR(SUMIFS('All States'!$W$4:$W$627,'All States'!$C$4:$C$627,$A475,'All States'!$D$4:$D$627,$B475),0)</f>
        <v>12</v>
      </c>
      <c r="AF475">
        <f>IFERROR(SUMIFS('All States'!$X$4:$X$627,'All States'!$C$4:$C$627,$A475,'All States'!$D$4:$D$627,$B475),0)</f>
        <v>1.5</v>
      </c>
      <c r="AG475">
        <f>IFERROR(SUMIFS('All States'!$Y$4:$Y$627,'All States'!$C$4:$C$627,$A475,'All States'!$D$4:$D$627,$B475),0)</f>
        <v>0</v>
      </c>
    </row>
    <row r="476" spans="1:33" ht="15" customHeight="1" x14ac:dyDescent="0.2">
      <c r="A476" t="s">
        <v>161</v>
      </c>
      <c r="B476" t="s">
        <v>2048</v>
      </c>
      <c r="C476" t="s">
        <v>1457</v>
      </c>
      <c r="D476" t="s">
        <v>1458</v>
      </c>
      <c r="E476">
        <v>3</v>
      </c>
      <c r="F476">
        <f t="shared" si="8"/>
        <v>0</v>
      </c>
      <c r="G476">
        <f t="shared" si="9"/>
        <v>769991</v>
      </c>
      <c r="H476">
        <f t="shared" si="10"/>
        <v>3.6666666666666665</v>
      </c>
      <c r="I476">
        <f t="shared" si="11"/>
        <v>50.333333333333336</v>
      </c>
      <c r="Q476">
        <f>IFERROR(SUMIFS('All States'!$E$4:$E$627,'All States'!$C$4:$C$627,$A476,'All States'!$D$4:$D$627,$B476),0)</f>
        <v>1</v>
      </c>
      <c r="R476">
        <f>IFERROR(SUMIFS('All States'!$F$4:$F$627,'All States'!$C$4:$C$627,$A476,'All States'!$D$4:$D$627,$B476),0)</f>
        <v>4</v>
      </c>
      <c r="S476">
        <f>IFERROR(SUMIFS('All States'!$N$4:$N$627,'All States'!$C$4:$C$627,$A476,'All States'!$D$4:$D$627,$B476),0)</f>
        <v>123.6</v>
      </c>
      <c r="T476">
        <f>IFERROR(SUMIFS('All States'!$M$4:$M$627,'All States'!$C$4:$C$627,$A476,'All States'!$D$4:$D$627,$B476),0)</f>
        <v>123.6</v>
      </c>
      <c r="U476">
        <f>IFERROR(SUMIFS('All States'!$O$4:$O$627,'All States'!$C$4:$C$627,$A476,'All States'!$D$4:$D$627,$B476),0)</f>
        <v>49.05</v>
      </c>
      <c r="V476">
        <f>IFERROR(SUMIFS('All States'!$P$4:$P$627,'All States'!$C$4:$C$627,$A476,'All States'!$D$4:$D$627,$B476),0)</f>
        <v>0</v>
      </c>
      <c r="W476">
        <f>IFERROR(SUMIFS('All States'!$Q$4:$Q$627,'All States'!$C$4:$C$627,$A476,'All States'!$D$4:$D$627,$B476),0)</f>
        <v>74.55</v>
      </c>
      <c r="X476">
        <f>IFERROR(SUMIFS('All States'!$H$4:$H$627,'All States'!$C$4:$C$627,$A476,'All States'!$D$4:$D$627,$B476),0)</f>
        <v>0</v>
      </c>
      <c r="Y476">
        <f>IFERROR(SUMIFS('All States'!$I$4:$I$627,'All States'!$C$4:$C$627,$A476,'All States'!$D$4:$D$627,$B476),0)</f>
        <v>1</v>
      </c>
      <c r="Z476">
        <f>IFERROR(SUMIFS('All States'!$R$4:$R$627,'All States'!$C$4:$C$627,$A476,'All States'!$D$4:$D$627,$B476),0)</f>
        <v>-3.7</v>
      </c>
      <c r="AA476">
        <f>IFERROR(SUMIFS('All States'!$S$4:$S$627,'All States'!$C$4:$C$627,$A476,'All States'!$D$4:$D$627,$B476),0)</f>
        <v>10</v>
      </c>
      <c r="AB476">
        <f>IFERROR(SUMIFS('All States'!$T$4:$T$627,'All States'!$C$4:$C$627,$A476,'All States'!$D$4:$D$627,$B476),0)</f>
        <v>4</v>
      </c>
      <c r="AC476">
        <f>IFERROR(SUMIFS('All States'!$U$4:$U$627,'All States'!$C$4:$C$627,$A476,'All States'!$D$4:$D$627,$B476),0)</f>
        <v>0.3</v>
      </c>
      <c r="AD476">
        <f>IFERROR(SUMIFS('All States'!$V$4:$V$627,'All States'!$C$4:$C$627,$A476,'All States'!$D$4:$D$627,$B476),0)</f>
        <v>0</v>
      </c>
      <c r="AE476">
        <f>IFERROR(SUMIFS('All States'!$W$4:$W$627,'All States'!$C$4:$C$627,$A476,'All States'!$D$4:$D$627,$B476),0)</f>
        <v>12</v>
      </c>
      <c r="AF476">
        <f>IFERROR(SUMIFS('All States'!$X$4:$X$627,'All States'!$C$4:$C$627,$A476,'All States'!$D$4:$D$627,$B476),0)</f>
        <v>1.5</v>
      </c>
      <c r="AG476">
        <f>IFERROR(SUMIFS('All States'!$Y$4:$Y$627,'All States'!$C$4:$C$627,$A476,'All States'!$D$4:$D$627,$B476),0)</f>
        <v>0</v>
      </c>
    </row>
    <row r="477" spans="1:33" ht="15" customHeight="1" x14ac:dyDescent="0.2">
      <c r="A477" t="s">
        <v>161</v>
      </c>
      <c r="B477" t="s">
        <v>2049</v>
      </c>
      <c r="C477" t="s">
        <v>564</v>
      </c>
      <c r="D477" t="s">
        <v>565</v>
      </c>
      <c r="E477">
        <v>1</v>
      </c>
      <c r="F477">
        <f t="shared" si="8"/>
        <v>39543</v>
      </c>
      <c r="G477">
        <f t="shared" si="9"/>
        <v>38760</v>
      </c>
      <c r="H477">
        <f t="shared" si="10"/>
        <v>34</v>
      </c>
      <c r="I477">
        <f t="shared" si="11"/>
        <v>0</v>
      </c>
      <c r="Q477">
        <f>IFERROR(SUMIFS('All States'!$E$4:$E$627,'All States'!$C$4:$C$627,$A477,'All States'!$D$4:$D$627,$B477),0)</f>
        <v>8</v>
      </c>
      <c r="R477">
        <f>IFERROR(SUMIFS('All States'!$F$4:$F$627,'All States'!$C$4:$C$627,$A477,'All States'!$D$4:$D$627,$B477),0)</f>
        <v>2077</v>
      </c>
      <c r="S477">
        <f>IFERROR(SUMIFS('All States'!$N$4:$N$627,'All States'!$C$4:$C$627,$A477,'All States'!$D$4:$D$627,$B477),0)</f>
        <v>144.54</v>
      </c>
      <c r="T477">
        <f>IFERROR(SUMIFS('All States'!$M$4:$M$627,'All States'!$C$4:$C$627,$A477,'All States'!$D$4:$D$627,$B477),0)</f>
        <v>89.789999999999992</v>
      </c>
      <c r="U477">
        <f>IFERROR(SUMIFS('All States'!$O$4:$O$627,'All States'!$C$4:$C$627,$A477,'All States'!$D$4:$D$627,$B477),0)</f>
        <v>0.9</v>
      </c>
      <c r="V477">
        <f>IFERROR(SUMIFS('All States'!$P$4:$P$627,'All States'!$C$4:$C$627,$A477,'All States'!$D$4:$D$627,$B477),0)</f>
        <v>139.44</v>
      </c>
      <c r="W477">
        <f>IFERROR(SUMIFS('All States'!$Q$4:$Q$627,'All States'!$C$4:$C$627,$A477,'All States'!$D$4:$D$627,$B477),0)</f>
        <v>4.2</v>
      </c>
      <c r="X477">
        <f>IFERROR(SUMIFS('All States'!$H$4:$H$627,'All States'!$C$4:$C$627,$A477,'All States'!$D$4:$D$627,$B477),0)</f>
        <v>1</v>
      </c>
      <c r="Y477">
        <f>IFERROR(SUMIFS('All States'!$I$4:$I$627,'All States'!$C$4:$C$627,$A477,'All States'!$D$4:$D$627,$B477),0)</f>
        <v>6</v>
      </c>
      <c r="Z477">
        <f>IFERROR(SUMIFS('All States'!$R$4:$R$627,'All States'!$C$4:$C$627,$A477,'All States'!$D$4:$D$627,$B477),0)</f>
        <v>-2074.0525928500001</v>
      </c>
      <c r="AA477">
        <f>IFERROR(SUMIFS('All States'!$S$4:$S$627,'All States'!$C$4:$C$627,$A477,'All States'!$D$4:$D$627,$B477),0)</f>
        <v>85</v>
      </c>
      <c r="AB477">
        <f>IFERROR(SUMIFS('All States'!$T$4:$T$627,'All States'!$C$4:$C$627,$A477,'All States'!$D$4:$D$627,$B477),0)</f>
        <v>34</v>
      </c>
      <c r="AC477">
        <f>IFERROR(SUMIFS('All States'!$U$4:$U$627,'All States'!$C$4:$C$627,$A477,'All States'!$D$4:$D$627,$B477),0)</f>
        <v>2.9474071499999996</v>
      </c>
      <c r="AD477">
        <f>IFERROR(SUMIFS('All States'!$V$4:$V$627,'All States'!$C$4:$C$627,$A477,'All States'!$D$4:$D$627,$B477),0)</f>
        <v>39543</v>
      </c>
      <c r="AE477">
        <f>IFERROR(SUMIFS('All States'!$W$4:$W$627,'All States'!$C$4:$C$627,$A477,'All States'!$D$4:$D$627,$B477),0)</f>
        <v>104</v>
      </c>
      <c r="AF477">
        <f>IFERROR(SUMIFS('All States'!$X$4:$X$627,'All States'!$C$4:$C$627,$A477,'All States'!$D$4:$D$627,$B477),0)</f>
        <v>15.0213</v>
      </c>
      <c r="AG477">
        <f>IFERROR(SUMIFS('All States'!$Y$4:$Y$627,'All States'!$C$4:$C$627,$A477,'All States'!$D$4:$D$627,$B477),0)</f>
        <v>120676</v>
      </c>
    </row>
    <row r="478" spans="1:33" ht="15" customHeight="1" x14ac:dyDescent="0.2">
      <c r="A478" t="s">
        <v>161</v>
      </c>
      <c r="B478" t="s">
        <v>2050</v>
      </c>
      <c r="C478" t="s">
        <v>820</v>
      </c>
      <c r="D478" t="s">
        <v>821</v>
      </c>
      <c r="E478">
        <v>2</v>
      </c>
      <c r="F478">
        <f t="shared" si="8"/>
        <v>3751.5</v>
      </c>
      <c r="G478">
        <f t="shared" si="9"/>
        <v>4999.5</v>
      </c>
      <c r="H478">
        <f t="shared" si="10"/>
        <v>24.5</v>
      </c>
      <c r="I478">
        <f t="shared" si="11"/>
        <v>15</v>
      </c>
      <c r="Q478">
        <f>IFERROR(SUMIFS('All States'!$E$4:$E$627,'All States'!$C$4:$C$627,$A478,'All States'!$D$4:$D$627,$B478),0)</f>
        <v>7</v>
      </c>
      <c r="R478">
        <f>IFERROR(SUMIFS('All States'!$F$4:$F$627,'All States'!$C$4:$C$627,$A478,'All States'!$D$4:$D$627,$B478),0)</f>
        <v>35</v>
      </c>
      <c r="S478">
        <f>IFERROR(SUMIFS('All States'!$N$4:$N$627,'All States'!$C$4:$C$627,$A478,'All States'!$D$4:$D$627,$B478),0)</f>
        <v>12.975</v>
      </c>
      <c r="T478">
        <f>IFERROR(SUMIFS('All States'!$M$4:$M$627,'All States'!$C$4:$C$627,$A478,'All States'!$D$4:$D$627,$B478),0)</f>
        <v>-120.25</v>
      </c>
      <c r="U478">
        <f>IFERROR(SUMIFS('All States'!$O$4:$O$627,'All States'!$C$4:$C$627,$A478,'All States'!$D$4:$D$627,$B478),0)</f>
        <v>10.35</v>
      </c>
      <c r="V478">
        <f>IFERROR(SUMIFS('All States'!$P$4:$P$627,'All States'!$C$4:$C$627,$A478,'All States'!$D$4:$D$627,$B478),0)</f>
        <v>0</v>
      </c>
      <c r="W478">
        <f>IFERROR(SUMIFS('All States'!$Q$4:$Q$627,'All States'!$C$4:$C$627,$A478,'All States'!$D$4:$D$627,$B478),0)</f>
        <v>2.625</v>
      </c>
      <c r="X478">
        <f>IFERROR(SUMIFS('All States'!$H$4:$H$627,'All States'!$C$4:$C$627,$A478,'All States'!$D$4:$D$627,$B478),0)</f>
        <v>1</v>
      </c>
      <c r="Y478">
        <f>IFERROR(SUMIFS('All States'!$I$4:$I$627,'All States'!$C$4:$C$627,$A478,'All States'!$D$4:$D$627,$B478),0)</f>
        <v>5</v>
      </c>
      <c r="Z478">
        <f>IFERROR(SUMIFS('All States'!$R$4:$R$627,'All States'!$C$4:$C$627,$A478,'All States'!$D$4:$D$627,$B478),0)</f>
        <v>-33.087292400000003</v>
      </c>
      <c r="AA478">
        <f>IFERROR(SUMIFS('All States'!$S$4:$S$627,'All States'!$C$4:$C$627,$A478,'All States'!$D$4:$D$627,$B478),0)</f>
        <v>62.5</v>
      </c>
      <c r="AB478">
        <f>IFERROR(SUMIFS('All States'!$T$4:$T$627,'All States'!$C$4:$C$627,$A478,'All States'!$D$4:$D$627,$B478),0)</f>
        <v>25</v>
      </c>
      <c r="AC478">
        <f>IFERROR(SUMIFS('All States'!$U$4:$U$627,'All States'!$C$4:$C$627,$A478,'All States'!$D$4:$D$627,$B478),0)</f>
        <v>1.9127076000000001</v>
      </c>
      <c r="AD478">
        <f>IFERROR(SUMIFS('All States'!$V$4:$V$627,'All States'!$C$4:$C$627,$A478,'All States'!$D$4:$D$627,$B478),0)</f>
        <v>3752</v>
      </c>
      <c r="AE478">
        <f>IFERROR(SUMIFS('All States'!$W$4:$W$627,'All States'!$C$4:$C$627,$A478,'All States'!$D$4:$D$627,$B478),0)</f>
        <v>76</v>
      </c>
      <c r="AF478">
        <f>IFERROR(SUMIFS('All States'!$X$4:$X$627,'All States'!$C$4:$C$627,$A478,'All States'!$D$4:$D$627,$B478),0)</f>
        <v>9.6918000000000006</v>
      </c>
      <c r="AG478">
        <f>IFERROR(SUMIFS('All States'!$Y$4:$Y$627,'All States'!$C$4:$C$627,$A478,'All States'!$D$4:$D$627,$B478),0)</f>
        <v>11450</v>
      </c>
    </row>
    <row r="479" spans="1:33" ht="15" customHeight="1" x14ac:dyDescent="0.2">
      <c r="A479" t="s">
        <v>161</v>
      </c>
      <c r="B479" t="s">
        <v>2051</v>
      </c>
      <c r="C479" t="s">
        <v>1473</v>
      </c>
      <c r="D479" t="s">
        <v>1474</v>
      </c>
      <c r="E479">
        <v>1</v>
      </c>
      <c r="F479">
        <f t="shared" si="8"/>
        <v>142</v>
      </c>
      <c r="G479">
        <f t="shared" si="9"/>
        <v>1965000</v>
      </c>
      <c r="H479">
        <f t="shared" si="10"/>
        <v>39</v>
      </c>
      <c r="I479">
        <f t="shared" si="11"/>
        <v>756</v>
      </c>
      <c r="Q479">
        <f>IFERROR(SUMIFS('All States'!$E$4:$E$627,'All States'!$C$4:$C$627,$A479,'All States'!$D$4:$D$627,$B479),0)</f>
        <v>6</v>
      </c>
      <c r="R479">
        <f>IFERROR(SUMIFS('All States'!$F$4:$F$627,'All States'!$C$4:$C$627,$A479,'All States'!$D$4:$D$627,$B479),0)</f>
        <v>97.5</v>
      </c>
      <c r="S479">
        <f>IFERROR(SUMIFS('All States'!$N$4:$N$627,'All States'!$C$4:$C$627,$A479,'All States'!$D$4:$D$627,$B479),0)</f>
        <v>153.405</v>
      </c>
      <c r="T479">
        <f>IFERROR(SUMIFS('All States'!$M$4:$M$627,'All States'!$C$4:$C$627,$A479,'All States'!$D$4:$D$627,$B479),0)</f>
        <v>91.355000000000004</v>
      </c>
      <c r="U479">
        <f>IFERROR(SUMIFS('All States'!$O$4:$O$627,'All States'!$C$4:$C$627,$A479,'All States'!$D$4:$D$627,$B479),0)</f>
        <v>69.3</v>
      </c>
      <c r="V479">
        <f>IFERROR(SUMIFS('All States'!$P$4:$P$627,'All States'!$C$4:$C$627,$A479,'All States'!$D$4:$D$627,$B479),0)</f>
        <v>81.48</v>
      </c>
      <c r="W479">
        <f>IFERROR(SUMIFS('All States'!$Q$4:$Q$627,'All States'!$C$4:$C$627,$A479,'All States'!$D$4:$D$627,$B479),0)</f>
        <v>2.625</v>
      </c>
      <c r="X479">
        <f>IFERROR(SUMIFS('All States'!$H$4:$H$627,'All States'!$C$4:$C$627,$A479,'All States'!$D$4:$D$627,$B479),0)</f>
        <v>0</v>
      </c>
      <c r="Y479">
        <f>IFERROR(SUMIFS('All States'!$I$4:$I$627,'All States'!$C$4:$C$627,$A479,'All States'!$D$4:$D$627,$B479),0)</f>
        <v>5</v>
      </c>
      <c r="Z479">
        <f>IFERROR(SUMIFS('All States'!$R$4:$R$627,'All States'!$C$4:$C$627,$A479,'All States'!$D$4:$D$627,$B479),0)</f>
        <v>-94.573572900000002</v>
      </c>
      <c r="AA479">
        <f>IFERROR(SUMIFS('All States'!$S$4:$S$627,'All States'!$C$4:$C$627,$A479,'All States'!$D$4:$D$627,$B479),0)</f>
        <v>97.5</v>
      </c>
      <c r="AB479">
        <f>IFERROR(SUMIFS('All States'!$T$4:$T$627,'All States'!$C$4:$C$627,$A479,'All States'!$D$4:$D$627,$B479),0)</f>
        <v>39</v>
      </c>
      <c r="AC479">
        <f>IFERROR(SUMIFS('All States'!$U$4:$U$627,'All States'!$C$4:$C$627,$A479,'All States'!$D$4:$D$627,$B479),0)</f>
        <v>2.9264270999999997</v>
      </c>
      <c r="AD479">
        <f>IFERROR(SUMIFS('All States'!$V$4:$V$627,'All States'!$C$4:$C$627,$A479,'All States'!$D$4:$D$627,$B479),0)</f>
        <v>142</v>
      </c>
      <c r="AE479">
        <f>IFERROR(SUMIFS('All States'!$W$4:$W$627,'All States'!$C$4:$C$627,$A479,'All States'!$D$4:$D$627,$B479),0)</f>
        <v>119</v>
      </c>
      <c r="AF479">
        <f>IFERROR(SUMIFS('All States'!$X$4:$X$627,'All States'!$C$4:$C$627,$A479,'All States'!$D$4:$D$627,$B479),0)</f>
        <v>14.882300000000001</v>
      </c>
      <c r="AG479">
        <f>IFERROR(SUMIFS('All States'!$Y$4:$Y$627,'All States'!$C$4:$C$627,$A479,'All States'!$D$4:$D$627,$B479),0)</f>
        <v>433</v>
      </c>
    </row>
    <row r="480" spans="1:33" ht="27.75" customHeight="1" x14ac:dyDescent="0.2">
      <c r="A480" t="s">
        <v>161</v>
      </c>
      <c r="B480" t="s">
        <v>2052</v>
      </c>
      <c r="C480" t="s">
        <v>1451</v>
      </c>
      <c r="D480" s="1" t="s">
        <v>1452</v>
      </c>
      <c r="E480">
        <v>2</v>
      </c>
      <c r="F480">
        <f t="shared" si="8"/>
        <v>0</v>
      </c>
      <c r="G480">
        <f t="shared" si="9"/>
        <v>1003865</v>
      </c>
      <c r="H480">
        <f t="shared" si="10"/>
        <v>28</v>
      </c>
      <c r="I480">
        <f t="shared" si="11"/>
        <v>162.5</v>
      </c>
      <c r="Q480">
        <f>IFERROR(SUMIFS('All States'!$E$4:$E$627,'All States'!$C$4:$C$627,$A480,'All States'!$D$4:$D$627,$B480),0)</f>
        <v>4</v>
      </c>
      <c r="R480">
        <f>IFERROR(SUMIFS('All States'!$F$4:$F$627,'All States'!$C$4:$C$627,$A480,'All States'!$D$4:$D$627,$B480),0)</f>
        <v>38.6</v>
      </c>
      <c r="S480">
        <f>IFERROR(SUMIFS('All States'!$N$4:$N$627,'All States'!$C$4:$C$627,$A480,'All States'!$D$4:$D$627,$B480),0)</f>
        <v>24.314999999999998</v>
      </c>
      <c r="T480">
        <f>IFERROR(SUMIFS('All States'!$M$4:$M$627,'All States'!$C$4:$C$627,$A480,'All States'!$D$4:$D$627,$B480),0)</f>
        <v>24.314999999999998</v>
      </c>
      <c r="U480">
        <f>IFERROR(SUMIFS('All States'!$O$4:$O$627,'All States'!$C$4:$C$627,$A480,'All States'!$D$4:$D$627,$B480),0)</f>
        <v>13.5</v>
      </c>
      <c r="V480">
        <f>IFERROR(SUMIFS('All States'!$P$4:$P$627,'All States'!$C$4:$C$627,$A480,'All States'!$D$4:$D$627,$B480),0)</f>
        <v>0.84</v>
      </c>
      <c r="W480">
        <f>IFERROR(SUMIFS('All States'!$Q$4:$Q$627,'All States'!$C$4:$C$627,$A480,'All States'!$D$4:$D$627,$B480),0)</f>
        <v>9.9749999999999996</v>
      </c>
      <c r="X480">
        <f>IFERROR(SUMIFS('All States'!$H$4:$H$627,'All States'!$C$4:$C$627,$A480,'All States'!$D$4:$D$627,$B480),0)</f>
        <v>1</v>
      </c>
      <c r="Y480">
        <f>IFERROR(SUMIFS('All States'!$I$4:$I$627,'All States'!$C$4:$C$627,$A480,'All States'!$D$4:$D$627,$B480),0)</f>
        <v>3</v>
      </c>
      <c r="Z480">
        <f>IFERROR(SUMIFS('All States'!$R$4:$R$627,'All States'!$C$4:$C$627,$A480,'All States'!$D$4:$D$627,$B480),0)</f>
        <v>-36.5</v>
      </c>
      <c r="AA480">
        <f>IFERROR(SUMIFS('All States'!$S$4:$S$627,'All States'!$C$4:$C$627,$A480,'All States'!$D$4:$D$627,$B480),0)</f>
        <v>70</v>
      </c>
      <c r="AB480">
        <f>IFERROR(SUMIFS('All States'!$T$4:$T$627,'All States'!$C$4:$C$627,$A480,'All States'!$D$4:$D$627,$B480),0)</f>
        <v>28</v>
      </c>
      <c r="AC480">
        <f>IFERROR(SUMIFS('All States'!$U$4:$U$627,'All States'!$C$4:$C$627,$A480,'All States'!$D$4:$D$627,$B480),0)</f>
        <v>2.1</v>
      </c>
      <c r="AD480">
        <f>IFERROR(SUMIFS('All States'!$V$4:$V$627,'All States'!$C$4:$C$627,$A480,'All States'!$D$4:$D$627,$B480),0)</f>
        <v>0</v>
      </c>
      <c r="AE480">
        <f>IFERROR(SUMIFS('All States'!$W$4:$W$627,'All States'!$C$4:$C$627,$A480,'All States'!$D$4:$D$627,$B480),0)</f>
        <v>85</v>
      </c>
      <c r="AF480">
        <f>IFERROR(SUMIFS('All States'!$X$4:$X$627,'All States'!$C$4:$C$627,$A480,'All States'!$D$4:$D$627,$B480),0)</f>
        <v>10.625</v>
      </c>
      <c r="AG480">
        <f>IFERROR(SUMIFS('All States'!$Y$4:$Y$627,'All States'!$C$4:$C$627,$A480,'All States'!$D$4:$D$627,$B480),0)</f>
        <v>0</v>
      </c>
    </row>
    <row r="481" spans="1:33" ht="27.75" customHeight="1" x14ac:dyDescent="0.2">
      <c r="A481" t="s">
        <v>161</v>
      </c>
      <c r="B481" t="s">
        <v>2053</v>
      </c>
      <c r="C481" t="s">
        <v>1482</v>
      </c>
      <c r="D481" s="1" t="s">
        <v>1483</v>
      </c>
      <c r="E481">
        <v>1</v>
      </c>
      <c r="F481">
        <f t="shared" si="8"/>
        <v>283</v>
      </c>
      <c r="G481">
        <f t="shared" si="9"/>
        <v>221962</v>
      </c>
      <c r="H481">
        <f t="shared" si="10"/>
        <v>19</v>
      </c>
      <c r="I481">
        <f t="shared" si="11"/>
        <v>62</v>
      </c>
      <c r="Q481">
        <f>IFERROR(SUMIFS('All States'!$E$4:$E$627,'All States'!$C$4:$C$627,$A481,'All States'!$D$4:$D$627,$B481),0)</f>
        <v>3</v>
      </c>
      <c r="R481">
        <f>IFERROR(SUMIFS('All States'!$F$4:$F$627,'All States'!$C$4:$C$627,$A481,'All States'!$D$4:$D$627,$B481),0)</f>
        <v>11.5</v>
      </c>
      <c r="S481">
        <f>IFERROR(SUMIFS('All States'!$N$4:$N$627,'All States'!$C$4:$C$627,$A481,'All States'!$D$4:$D$627,$B481),0)</f>
        <v>113.85</v>
      </c>
      <c r="T481">
        <f>IFERROR(SUMIFS('All States'!$M$4:$M$627,'All States'!$C$4:$C$627,$A481,'All States'!$D$4:$D$627,$B481),0)</f>
        <v>113.85</v>
      </c>
      <c r="U481">
        <f>IFERROR(SUMIFS('All States'!$O$4:$O$627,'All States'!$C$4:$C$627,$A481,'All States'!$D$4:$D$627,$B481),0)</f>
        <v>31.95</v>
      </c>
      <c r="V481">
        <f>IFERROR(SUMIFS('All States'!$P$4:$P$627,'All States'!$C$4:$C$627,$A481,'All States'!$D$4:$D$627,$B481),0)</f>
        <v>14.7</v>
      </c>
      <c r="W481">
        <f>IFERROR(SUMIFS('All States'!$Q$4:$Q$627,'All States'!$C$4:$C$627,$A481,'All States'!$D$4:$D$627,$B481),0)</f>
        <v>67.2</v>
      </c>
      <c r="X481">
        <f>IFERROR(SUMIFS('All States'!$H$4:$H$627,'All States'!$C$4:$C$627,$A481,'All States'!$D$4:$D$627,$B481),0)</f>
        <v>0</v>
      </c>
      <c r="Y481">
        <f>IFERROR(SUMIFS('All States'!$I$4:$I$627,'All States'!$C$4:$C$627,$A481,'All States'!$D$4:$D$627,$B481),0)</f>
        <v>3</v>
      </c>
      <c r="Z481">
        <f>IFERROR(SUMIFS('All States'!$R$4:$R$627,'All States'!$C$4:$C$627,$A481,'All States'!$D$4:$D$627,$B481),0)</f>
        <v>-10.07215585</v>
      </c>
      <c r="AA481">
        <f>IFERROR(SUMIFS('All States'!$S$4:$S$627,'All States'!$C$4:$C$627,$A481,'All States'!$D$4:$D$627,$B481),0)</f>
        <v>47.5</v>
      </c>
      <c r="AB481">
        <f>IFERROR(SUMIFS('All States'!$T$4:$T$627,'All States'!$C$4:$C$627,$A481,'All States'!$D$4:$D$627,$B481),0)</f>
        <v>19</v>
      </c>
      <c r="AC481">
        <f>IFERROR(SUMIFS('All States'!$U$4:$U$627,'All States'!$C$4:$C$627,$A481,'All States'!$D$4:$D$627,$B481),0)</f>
        <v>1.4278441500000001</v>
      </c>
      <c r="AD481">
        <f>IFERROR(SUMIFS('All States'!$V$4:$V$627,'All States'!$C$4:$C$627,$A481,'All States'!$D$4:$D$627,$B481),0)</f>
        <v>283</v>
      </c>
      <c r="AE481">
        <f>IFERROR(SUMIFS('All States'!$W$4:$W$627,'All States'!$C$4:$C$627,$A481,'All States'!$D$4:$D$627,$B481),0)</f>
        <v>58</v>
      </c>
      <c r="AF481">
        <f>IFERROR(SUMIFS('All States'!$X$4:$X$627,'All States'!$C$4:$C$627,$A481,'All States'!$D$4:$D$627,$B481),0)</f>
        <v>7.2645</v>
      </c>
      <c r="AG481">
        <f>IFERROR(SUMIFS('All States'!$Y$4:$Y$627,'All States'!$C$4:$C$627,$A481,'All States'!$D$4:$D$627,$B481),0)</f>
        <v>864</v>
      </c>
    </row>
    <row r="482" spans="1:33" ht="27.75" customHeight="1" x14ac:dyDescent="0.2">
      <c r="A482" t="s">
        <v>161</v>
      </c>
      <c r="B482" t="s">
        <v>58</v>
      </c>
      <c r="C482" t="s">
        <v>76</v>
      </c>
      <c r="D482" s="1" t="s">
        <v>74</v>
      </c>
      <c r="E482">
        <v>2</v>
      </c>
      <c r="F482">
        <f t="shared" si="8"/>
        <v>119205.5</v>
      </c>
      <c r="G482">
        <f t="shared" si="9"/>
        <v>468982.5</v>
      </c>
      <c r="H482">
        <f t="shared" si="10"/>
        <v>56.5</v>
      </c>
      <c r="I482">
        <f t="shared" si="11"/>
        <v>78</v>
      </c>
      <c r="Q482">
        <f>IFERROR(SUMIFS('All States'!$E$4:$E$627,'All States'!$C$4:$C$627,$A482,'All States'!$D$4:$D$627,$B482),0)</f>
        <v>6</v>
      </c>
      <c r="R482">
        <f>IFERROR(SUMIFS('All States'!$F$4:$F$627,'All States'!$C$4:$C$627,$A482,'All States'!$D$4:$D$627,$B482),0)</f>
        <v>12038.3</v>
      </c>
      <c r="S482">
        <f>IFERROR(SUMIFS('All States'!$N$4:$N$627,'All States'!$C$4:$C$627,$A482,'All States'!$D$4:$D$627,$B482),0)</f>
        <v>770.8950000000001</v>
      </c>
      <c r="T482">
        <f>IFERROR(SUMIFS('All States'!$M$4:$M$627,'All States'!$C$4:$C$627,$A482,'All States'!$D$4:$D$627,$B482),0)</f>
        <v>770.8950000000001</v>
      </c>
      <c r="U482">
        <f>IFERROR(SUMIFS('All States'!$O$4:$O$627,'All States'!$C$4:$C$627,$A482,'All States'!$D$4:$D$627,$B482),0)</f>
        <v>45.45</v>
      </c>
      <c r="V482">
        <f>IFERROR(SUMIFS('All States'!$P$4:$P$627,'All States'!$C$4:$C$627,$A482,'All States'!$D$4:$D$627,$B482),0)</f>
        <v>78.12</v>
      </c>
      <c r="W482">
        <f>IFERROR(SUMIFS('All States'!$Q$4:$Q$627,'All States'!$C$4:$C$627,$A482,'All States'!$D$4:$D$627,$B482),0)</f>
        <v>647.32500000000005</v>
      </c>
      <c r="X482">
        <f>IFERROR(SUMIFS('All States'!$H$4:$H$627,'All States'!$C$4:$C$627,$A482,'All States'!$D$4:$D$627,$B482),0)</f>
        <v>1</v>
      </c>
      <c r="Y482">
        <f>IFERROR(SUMIFS('All States'!$I$4:$I$627,'All States'!$C$4:$C$627,$A482,'All States'!$D$4:$D$627,$B482),0)</f>
        <v>5</v>
      </c>
      <c r="Z482">
        <f>IFERROR(SUMIFS('All States'!$R$4:$R$627,'All States'!$C$4:$C$627,$A482,'All States'!$D$4:$D$627,$B482),0)</f>
        <v>-12032.826979699999</v>
      </c>
      <c r="AA482">
        <f>IFERROR(SUMIFS('All States'!$S$4:$S$627,'All States'!$C$4:$C$627,$A482,'All States'!$D$4:$D$627,$B482),0)</f>
        <v>142.5</v>
      </c>
      <c r="AB482">
        <f>IFERROR(SUMIFS('All States'!$T$4:$T$627,'All States'!$C$4:$C$627,$A482,'All States'!$D$4:$D$627,$B482),0)</f>
        <v>57</v>
      </c>
      <c r="AC482">
        <f>IFERROR(SUMIFS('All States'!$U$4:$U$627,'All States'!$C$4:$C$627,$A482,'All States'!$D$4:$D$627,$B482),0)</f>
        <v>5.4730202999999999</v>
      </c>
      <c r="AD482">
        <f>IFERROR(SUMIFS('All States'!$V$4:$V$627,'All States'!$C$4:$C$627,$A482,'All States'!$D$4:$D$627,$B482),0)</f>
        <v>119206</v>
      </c>
      <c r="AE482">
        <f>IFERROR(SUMIFS('All States'!$W$4:$W$627,'All States'!$C$4:$C$627,$A482,'All States'!$D$4:$D$627,$B482),0)</f>
        <v>174</v>
      </c>
      <c r="AF482">
        <f>IFERROR(SUMIFS('All States'!$X$4:$X$627,'All States'!$C$4:$C$627,$A482,'All States'!$D$4:$D$627,$B482),0)</f>
        <v>27.843399999999999</v>
      </c>
      <c r="AG482">
        <f>IFERROR(SUMIFS('All States'!$Y$4:$Y$627,'All States'!$C$4:$C$627,$A482,'All States'!$D$4:$D$627,$B482),0)</f>
        <v>363788</v>
      </c>
    </row>
    <row r="483" spans="1:33" ht="15" customHeight="1" x14ac:dyDescent="0.2">
      <c r="A483" t="s">
        <v>161</v>
      </c>
      <c r="B483" t="s">
        <v>2054</v>
      </c>
      <c r="C483" t="s">
        <v>79</v>
      </c>
      <c r="D483" t="s">
        <v>78</v>
      </c>
      <c r="E483">
        <v>2</v>
      </c>
      <c r="F483">
        <f t="shared" si="8"/>
        <v>31481</v>
      </c>
      <c r="G483">
        <f t="shared" si="9"/>
        <v>25726</v>
      </c>
      <c r="H483">
        <f t="shared" si="10"/>
        <v>18.5</v>
      </c>
      <c r="I483">
        <f t="shared" si="11"/>
        <v>0</v>
      </c>
      <c r="Q483">
        <f>IFERROR(SUMIFS('All States'!$E$4:$E$627,'All States'!$C$4:$C$627,$A483,'All States'!$D$4:$D$627,$B483),0)</f>
        <v>1</v>
      </c>
      <c r="R483">
        <f>IFERROR(SUMIFS('All States'!$F$4:$F$627,'All States'!$C$4:$C$627,$A483,'All States'!$D$4:$D$627,$B483),0)</f>
        <v>22.5</v>
      </c>
      <c r="S483">
        <f>IFERROR(SUMIFS('All States'!$N$4:$N$627,'All States'!$C$4:$C$627,$A483,'All States'!$D$4:$D$627,$B483),0)</f>
        <v>81.48</v>
      </c>
      <c r="T483">
        <f>IFERROR(SUMIFS('All States'!$M$4:$M$627,'All States'!$C$4:$C$627,$A483,'All States'!$D$4:$D$627,$B483),0)</f>
        <v>81.48</v>
      </c>
      <c r="U483">
        <f>IFERROR(SUMIFS('All States'!$O$4:$O$627,'All States'!$C$4:$C$627,$A483,'All States'!$D$4:$D$627,$B483),0)</f>
        <v>0</v>
      </c>
      <c r="V483">
        <f>IFERROR(SUMIFS('All States'!$P$4:$P$627,'All States'!$C$4:$C$627,$A483,'All States'!$D$4:$D$627,$B483),0)</f>
        <v>81.48</v>
      </c>
      <c r="W483">
        <f>IFERROR(SUMIFS('All States'!$Q$4:$Q$627,'All States'!$C$4:$C$627,$A483,'All States'!$D$4:$D$627,$B483),0)</f>
        <v>0</v>
      </c>
      <c r="X483">
        <f>IFERROR(SUMIFS('All States'!$H$4:$H$627,'All States'!$C$4:$C$627,$A483,'All States'!$D$4:$D$627,$B483),0)</f>
        <v>1</v>
      </c>
      <c r="Y483">
        <f>IFERROR(SUMIFS('All States'!$I$4:$I$627,'All States'!$C$4:$C$627,$A483,'All States'!$D$4:$D$627,$B483),0)</f>
        <v>0</v>
      </c>
      <c r="Z483">
        <f>IFERROR(SUMIFS('All States'!$R$4:$R$627,'All States'!$C$4:$C$627,$A483,'All States'!$D$4:$D$627,$B483),0)</f>
        <v>-20.758615949999999</v>
      </c>
      <c r="AA483">
        <f>IFERROR(SUMIFS('All States'!$S$4:$S$627,'All States'!$C$4:$C$627,$A483,'All States'!$D$4:$D$627,$B483),0)</f>
        <v>47.5</v>
      </c>
      <c r="AB483">
        <f>IFERROR(SUMIFS('All States'!$T$4:$T$627,'All States'!$C$4:$C$627,$A483,'All States'!$D$4:$D$627,$B483),0)</f>
        <v>19</v>
      </c>
      <c r="AC483">
        <f>IFERROR(SUMIFS('All States'!$U$4:$U$627,'All States'!$C$4:$C$627,$A483,'All States'!$D$4:$D$627,$B483),0)</f>
        <v>1.74138405</v>
      </c>
      <c r="AD483">
        <f>IFERROR(SUMIFS('All States'!$V$4:$V$627,'All States'!$C$4:$C$627,$A483,'All States'!$D$4:$D$627,$B483),0)</f>
        <v>31481</v>
      </c>
      <c r="AE483">
        <f>IFERROR(SUMIFS('All States'!$W$4:$W$627,'All States'!$C$4:$C$627,$A483,'All States'!$D$4:$D$627,$B483),0)</f>
        <v>58</v>
      </c>
      <c r="AF483">
        <f>IFERROR(SUMIFS('All States'!$X$4:$X$627,'All States'!$C$4:$C$627,$A483,'All States'!$D$4:$D$627,$B483),0)</f>
        <v>8.8591999999999995</v>
      </c>
      <c r="AG483">
        <f>IFERROR(SUMIFS('All States'!$Y$4:$Y$627,'All States'!$C$4:$C$627,$A483,'All States'!$D$4:$D$627,$B483),0)</f>
        <v>96072</v>
      </c>
    </row>
    <row r="484" spans="1:33" ht="27.75" customHeight="1" x14ac:dyDescent="0.2">
      <c r="A484" t="s">
        <v>161</v>
      </c>
      <c r="B484" t="s">
        <v>2055</v>
      </c>
      <c r="C484" t="s">
        <v>1451</v>
      </c>
      <c r="D484" s="1" t="s">
        <v>1452</v>
      </c>
      <c r="E484">
        <v>2</v>
      </c>
      <c r="F484">
        <f t="shared" si="8"/>
        <v>0</v>
      </c>
      <c r="G484">
        <f t="shared" si="9"/>
        <v>1003865</v>
      </c>
      <c r="H484">
        <f t="shared" si="10"/>
        <v>28</v>
      </c>
      <c r="I484">
        <f t="shared" si="11"/>
        <v>162.5</v>
      </c>
      <c r="Q484">
        <f>IFERROR(SUMIFS('All States'!$E$4:$E$627,'All States'!$C$4:$C$627,$A484,'All States'!$D$4:$D$627,$B484),0)</f>
        <v>5</v>
      </c>
      <c r="R484">
        <f>IFERROR(SUMIFS('All States'!$F$4:$F$627,'All States'!$C$4:$C$627,$A484,'All States'!$D$4:$D$627,$B484),0)</f>
        <v>38.5</v>
      </c>
      <c r="S484">
        <f>IFERROR(SUMIFS('All States'!$N$4:$N$627,'All States'!$C$4:$C$627,$A484,'All States'!$D$4:$D$627,$B484),0)</f>
        <v>19.650000000000002</v>
      </c>
      <c r="T484">
        <f>IFERROR(SUMIFS('All States'!$M$4:$M$627,'All States'!$C$4:$C$627,$A484,'All States'!$D$4:$D$627,$B484),0)</f>
        <v>19.650000000000002</v>
      </c>
      <c r="U484">
        <f>IFERROR(SUMIFS('All States'!$O$4:$O$627,'All States'!$C$4:$C$627,$A484,'All States'!$D$4:$D$627,$B484),0)</f>
        <v>17.55</v>
      </c>
      <c r="V484">
        <f>IFERROR(SUMIFS('All States'!$P$4:$P$627,'All States'!$C$4:$C$627,$A484,'All States'!$D$4:$D$627,$B484),0)</f>
        <v>0</v>
      </c>
      <c r="W484">
        <f>IFERROR(SUMIFS('All States'!$Q$4:$Q$627,'All States'!$C$4:$C$627,$A484,'All States'!$D$4:$D$627,$B484),0)</f>
        <v>2.1</v>
      </c>
      <c r="X484">
        <f>IFERROR(SUMIFS('All States'!$H$4:$H$627,'All States'!$C$4:$C$627,$A484,'All States'!$D$4:$D$627,$B484),0)</f>
        <v>0</v>
      </c>
      <c r="Y484">
        <f>IFERROR(SUMIFS('All States'!$I$4:$I$627,'All States'!$C$4:$C$627,$A484,'All States'!$D$4:$D$627,$B484),0)</f>
        <v>5</v>
      </c>
      <c r="Z484">
        <f>IFERROR(SUMIFS('All States'!$R$4:$R$627,'All States'!$C$4:$C$627,$A484,'All States'!$D$4:$D$627,$B484),0)</f>
        <v>-36.4</v>
      </c>
      <c r="AA484">
        <f>IFERROR(SUMIFS('All States'!$S$4:$S$627,'All States'!$C$4:$C$627,$A484,'All States'!$D$4:$D$627,$B484),0)</f>
        <v>70</v>
      </c>
      <c r="AB484">
        <f>IFERROR(SUMIFS('All States'!$T$4:$T$627,'All States'!$C$4:$C$627,$A484,'All States'!$D$4:$D$627,$B484),0)</f>
        <v>28</v>
      </c>
      <c r="AC484">
        <f>IFERROR(SUMIFS('All States'!$U$4:$U$627,'All States'!$C$4:$C$627,$A484,'All States'!$D$4:$D$627,$B484),0)</f>
        <v>2.1</v>
      </c>
      <c r="AD484">
        <f>IFERROR(SUMIFS('All States'!$V$4:$V$627,'All States'!$C$4:$C$627,$A484,'All States'!$D$4:$D$627,$B484),0)</f>
        <v>0</v>
      </c>
      <c r="AE484">
        <f>IFERROR(SUMIFS('All States'!$W$4:$W$627,'All States'!$C$4:$C$627,$A484,'All States'!$D$4:$D$627,$B484),0)</f>
        <v>85</v>
      </c>
      <c r="AF484">
        <f>IFERROR(SUMIFS('All States'!$X$4:$X$627,'All States'!$C$4:$C$627,$A484,'All States'!$D$4:$D$627,$B484),0)</f>
        <v>10.625</v>
      </c>
      <c r="AG484">
        <f>IFERROR(SUMIFS('All States'!$Y$4:$Y$627,'All States'!$C$4:$C$627,$A484,'All States'!$D$4:$D$627,$B484),0)</f>
        <v>0</v>
      </c>
    </row>
    <row r="485" spans="1:33" ht="15" customHeight="1" x14ac:dyDescent="0.2">
      <c r="A485" t="s">
        <v>161</v>
      </c>
      <c r="B485" t="s">
        <v>59</v>
      </c>
      <c r="C485" t="s">
        <v>388</v>
      </c>
      <c r="D485" t="s">
        <v>389</v>
      </c>
      <c r="E485">
        <v>1</v>
      </c>
      <c r="F485">
        <f t="shared" si="8"/>
        <v>34301</v>
      </c>
      <c r="G485">
        <f t="shared" si="9"/>
        <v>52810</v>
      </c>
      <c r="H485">
        <f t="shared" si="10"/>
        <v>79</v>
      </c>
      <c r="I485">
        <f t="shared" si="11"/>
        <v>0</v>
      </c>
      <c r="Q485">
        <f>IFERROR(SUMIFS('All States'!$E$4:$E$627,'All States'!$C$4:$C$627,$A485,'All States'!$D$4:$D$627,$B485),0)</f>
        <v>23</v>
      </c>
      <c r="R485">
        <f>IFERROR(SUMIFS('All States'!$F$4:$F$627,'All States'!$C$4:$C$627,$A485,'All States'!$D$4:$D$627,$B485),0)</f>
        <v>5282.8</v>
      </c>
      <c r="S485">
        <f>IFERROR(SUMIFS('All States'!$N$4:$N$627,'All States'!$C$4:$C$627,$A485,'All States'!$D$4:$D$627,$B485),0)</f>
        <v>224.76</v>
      </c>
      <c r="T485">
        <f>IFERROR(SUMIFS('All States'!$M$4:$M$627,'All States'!$C$4:$C$627,$A485,'All States'!$D$4:$D$627,$B485),0)</f>
        <v>-413.99</v>
      </c>
      <c r="U485">
        <f>IFERROR(SUMIFS('All States'!$O$4:$O$627,'All States'!$C$4:$C$627,$A485,'All States'!$D$4:$D$627,$B485),0)</f>
        <v>41.85</v>
      </c>
      <c r="V485">
        <f>IFERROR(SUMIFS('All States'!$P$4:$P$627,'All States'!$C$4:$C$627,$A485,'All States'!$D$4:$D$627,$B485),0)</f>
        <v>76.86</v>
      </c>
      <c r="W485">
        <f>IFERROR(SUMIFS('All States'!$Q$4:$Q$627,'All States'!$C$4:$C$627,$A485,'All States'!$D$4:$D$627,$B485),0)</f>
        <v>106.05</v>
      </c>
      <c r="X485">
        <f>IFERROR(SUMIFS('All States'!$H$4:$H$627,'All States'!$C$4:$C$627,$A485,'All States'!$D$4:$D$627,$B485),0)</f>
        <v>4</v>
      </c>
      <c r="Y485">
        <f>IFERROR(SUMIFS('All States'!$I$4:$I$627,'All States'!$C$4:$C$627,$A485,'All States'!$D$4:$D$627,$B485),0)</f>
        <v>14</v>
      </c>
      <c r="Z485">
        <f>IFERROR(SUMIFS('All States'!$R$4:$R$627,'All States'!$C$4:$C$627,$A485,'All States'!$D$4:$D$627,$B485),0)</f>
        <v>-5257.8466283500002</v>
      </c>
      <c r="AA485">
        <f>IFERROR(SUMIFS('All States'!$S$4:$S$627,'All States'!$C$4:$C$627,$A485,'All States'!$D$4:$D$627,$B485),0)</f>
        <v>530</v>
      </c>
      <c r="AB485">
        <f>IFERROR(SUMIFS('All States'!$T$4:$T$627,'All States'!$C$4:$C$627,$A485,'All States'!$D$4:$D$627,$B485),0)</f>
        <v>212</v>
      </c>
      <c r="AC485">
        <f>IFERROR(SUMIFS('All States'!$U$4:$U$627,'All States'!$C$4:$C$627,$A485,'All States'!$D$4:$D$627,$B485),0)</f>
        <v>24.953371650000001</v>
      </c>
      <c r="AD485">
        <f>IFERROR(SUMIFS('All States'!$V$4:$V$627,'All States'!$C$4:$C$627,$A485,'All States'!$D$4:$D$627,$B485),0)</f>
        <v>900833</v>
      </c>
      <c r="AE485">
        <f>IFERROR(SUMIFS('All States'!$W$4:$W$627,'All States'!$C$4:$C$627,$A485,'All States'!$D$4:$D$627,$B485),0)</f>
        <v>647</v>
      </c>
      <c r="AF485">
        <f>IFERROR(SUMIFS('All States'!$X$4:$X$627,'All States'!$C$4:$C$627,$A485,'All States'!$D$4:$D$627,$B485),0)</f>
        <v>126.9228</v>
      </c>
      <c r="AG485">
        <f>IFERROR(SUMIFS('All States'!$Y$4:$Y$627,'All States'!$C$4:$C$627,$A485,'All States'!$D$4:$D$627,$B485),0)</f>
        <v>2749124</v>
      </c>
    </row>
    <row r="486" spans="1:33" ht="41.25" customHeight="1" x14ac:dyDescent="0.2">
      <c r="A486" t="s">
        <v>161</v>
      </c>
      <c r="B486" t="s">
        <v>59</v>
      </c>
      <c r="C486" t="s">
        <v>88</v>
      </c>
      <c r="D486" s="1" t="s">
        <v>87</v>
      </c>
      <c r="E486">
        <v>1</v>
      </c>
      <c r="F486">
        <f t="shared" si="8"/>
        <v>866532</v>
      </c>
      <c r="G486">
        <f t="shared" si="9"/>
        <v>72000</v>
      </c>
      <c r="H486">
        <f t="shared" si="10"/>
        <v>133</v>
      </c>
      <c r="I486">
        <f t="shared" si="11"/>
        <v>0</v>
      </c>
      <c r="Q486">
        <f>IFERROR(SUMIFS('All States'!$E$4:$E$627,'All States'!$C$4:$C$627,$A486,'All States'!$D$4:$D$627,$B486),0)</f>
        <v>23</v>
      </c>
      <c r="R486">
        <f>IFERROR(SUMIFS('All States'!$F$4:$F$627,'All States'!$C$4:$C$627,$A486,'All States'!$D$4:$D$627,$B486),0)</f>
        <v>5282.8</v>
      </c>
      <c r="S486">
        <f>IFERROR(SUMIFS('All States'!$N$4:$N$627,'All States'!$C$4:$C$627,$A486,'All States'!$D$4:$D$627,$B486),0)</f>
        <v>224.76</v>
      </c>
      <c r="T486">
        <f>IFERROR(SUMIFS('All States'!$M$4:$M$627,'All States'!$C$4:$C$627,$A486,'All States'!$D$4:$D$627,$B486),0)</f>
        <v>-413.99</v>
      </c>
      <c r="U486">
        <f>IFERROR(SUMIFS('All States'!$O$4:$O$627,'All States'!$C$4:$C$627,$A486,'All States'!$D$4:$D$627,$B486),0)</f>
        <v>41.85</v>
      </c>
      <c r="V486">
        <f>IFERROR(SUMIFS('All States'!$P$4:$P$627,'All States'!$C$4:$C$627,$A486,'All States'!$D$4:$D$627,$B486),0)</f>
        <v>76.86</v>
      </c>
      <c r="W486">
        <f>IFERROR(SUMIFS('All States'!$Q$4:$Q$627,'All States'!$C$4:$C$627,$A486,'All States'!$D$4:$D$627,$B486),0)</f>
        <v>106.05</v>
      </c>
      <c r="X486">
        <f>IFERROR(SUMIFS('All States'!$H$4:$H$627,'All States'!$C$4:$C$627,$A486,'All States'!$D$4:$D$627,$B486),0)</f>
        <v>4</v>
      </c>
      <c r="Y486">
        <f>IFERROR(SUMIFS('All States'!$I$4:$I$627,'All States'!$C$4:$C$627,$A486,'All States'!$D$4:$D$627,$B486),0)</f>
        <v>14</v>
      </c>
      <c r="Z486">
        <f>IFERROR(SUMIFS('All States'!$R$4:$R$627,'All States'!$C$4:$C$627,$A486,'All States'!$D$4:$D$627,$B486),0)</f>
        <v>-5257.8466283500002</v>
      </c>
      <c r="AA486">
        <f>IFERROR(SUMIFS('All States'!$S$4:$S$627,'All States'!$C$4:$C$627,$A486,'All States'!$D$4:$D$627,$B486),0)</f>
        <v>530</v>
      </c>
      <c r="AB486">
        <f>IFERROR(SUMIFS('All States'!$T$4:$T$627,'All States'!$C$4:$C$627,$A486,'All States'!$D$4:$D$627,$B486),0)</f>
        <v>212</v>
      </c>
      <c r="AC486">
        <f>IFERROR(SUMIFS('All States'!$U$4:$U$627,'All States'!$C$4:$C$627,$A486,'All States'!$D$4:$D$627,$B486),0)</f>
        <v>24.953371650000001</v>
      </c>
      <c r="AD486">
        <f>IFERROR(SUMIFS('All States'!$V$4:$V$627,'All States'!$C$4:$C$627,$A486,'All States'!$D$4:$D$627,$B486),0)</f>
        <v>900833</v>
      </c>
      <c r="AE486">
        <f>IFERROR(SUMIFS('All States'!$W$4:$W$627,'All States'!$C$4:$C$627,$A486,'All States'!$D$4:$D$627,$B486),0)</f>
        <v>647</v>
      </c>
      <c r="AF486">
        <f>IFERROR(SUMIFS('All States'!$X$4:$X$627,'All States'!$C$4:$C$627,$A486,'All States'!$D$4:$D$627,$B486),0)</f>
        <v>126.9228</v>
      </c>
      <c r="AG486">
        <f>IFERROR(SUMIFS('All States'!$Y$4:$Y$627,'All States'!$C$4:$C$627,$A486,'All States'!$D$4:$D$627,$B486),0)</f>
        <v>2749124</v>
      </c>
    </row>
    <row r="487" spans="1:33" ht="15" customHeight="1" x14ac:dyDescent="0.2">
      <c r="A487" t="s">
        <v>161</v>
      </c>
      <c r="B487" t="s">
        <v>2056</v>
      </c>
      <c r="C487" t="s">
        <v>511</v>
      </c>
      <c r="D487" t="s">
        <v>512</v>
      </c>
      <c r="E487">
        <v>1</v>
      </c>
      <c r="F487">
        <f t="shared" si="8"/>
        <v>26027</v>
      </c>
      <c r="G487">
        <f t="shared" si="9"/>
        <v>19856</v>
      </c>
      <c r="H487">
        <f t="shared" si="10"/>
        <v>33</v>
      </c>
      <c r="I487">
        <f t="shared" si="11"/>
        <v>0</v>
      </c>
      <c r="Q487">
        <f>IFERROR(SUMIFS('All States'!$E$4:$E$627,'All States'!$C$4:$C$627,$A487,'All States'!$D$4:$D$627,$B487),0)</f>
        <v>2</v>
      </c>
      <c r="R487">
        <f>IFERROR(SUMIFS('All States'!$F$4:$F$627,'All States'!$C$4:$C$627,$A487,'All States'!$D$4:$D$627,$B487),0)</f>
        <v>5010</v>
      </c>
      <c r="S487">
        <f>IFERROR(SUMIFS('All States'!$N$4:$N$627,'All States'!$C$4:$C$627,$A487,'All States'!$D$4:$D$627,$B487),0)</f>
        <v>45.78</v>
      </c>
      <c r="T487">
        <f>IFERROR(SUMIFS('All States'!$M$4:$M$627,'All States'!$C$4:$C$627,$A487,'All States'!$D$4:$D$627,$B487),0)</f>
        <v>45.78</v>
      </c>
      <c r="U487">
        <f>IFERROR(SUMIFS('All States'!$O$4:$O$627,'All States'!$C$4:$C$627,$A487,'All States'!$D$4:$D$627,$B487),0)</f>
        <v>0</v>
      </c>
      <c r="V487">
        <f>IFERROR(SUMIFS('All States'!$P$4:$P$627,'All States'!$C$4:$C$627,$A487,'All States'!$D$4:$D$627,$B487),0)</f>
        <v>45.78</v>
      </c>
      <c r="W487">
        <f>IFERROR(SUMIFS('All States'!$Q$4:$Q$627,'All States'!$C$4:$C$627,$A487,'All States'!$D$4:$D$627,$B487),0)</f>
        <v>0</v>
      </c>
      <c r="X487">
        <f>IFERROR(SUMIFS('All States'!$H$4:$H$627,'All States'!$C$4:$C$627,$A487,'All States'!$D$4:$D$627,$B487),0)</f>
        <v>0</v>
      </c>
      <c r="Y487">
        <f>IFERROR(SUMIFS('All States'!$I$4:$I$627,'All States'!$C$4:$C$627,$A487,'All States'!$D$4:$D$627,$B487),0)</f>
        <v>2</v>
      </c>
      <c r="Z487">
        <f>IFERROR(SUMIFS('All States'!$R$4:$R$627,'All States'!$C$4:$C$627,$A487,'All States'!$D$4:$D$627,$B487),0)</f>
        <v>-5007.2634286499997</v>
      </c>
      <c r="AA487">
        <f>IFERROR(SUMIFS('All States'!$S$4:$S$627,'All States'!$C$4:$C$627,$A487,'All States'!$D$4:$D$627,$B487),0)</f>
        <v>82.5</v>
      </c>
      <c r="AB487">
        <f>IFERROR(SUMIFS('All States'!$T$4:$T$627,'All States'!$C$4:$C$627,$A487,'All States'!$D$4:$D$627,$B487),0)</f>
        <v>33</v>
      </c>
      <c r="AC487">
        <f>IFERROR(SUMIFS('All States'!$U$4:$U$627,'All States'!$C$4:$C$627,$A487,'All States'!$D$4:$D$627,$B487),0)</f>
        <v>2.7365713500000002</v>
      </c>
      <c r="AD487">
        <f>IFERROR(SUMIFS('All States'!$V$4:$V$627,'All States'!$C$4:$C$627,$A487,'All States'!$D$4:$D$627,$B487),0)</f>
        <v>26027</v>
      </c>
      <c r="AE487">
        <f>IFERROR(SUMIFS('All States'!$W$4:$W$627,'All States'!$C$4:$C$627,$A487,'All States'!$D$4:$D$627,$B487),0)</f>
        <v>101</v>
      </c>
      <c r="AF487">
        <f>IFERROR(SUMIFS('All States'!$X$4:$X$627,'All States'!$C$4:$C$627,$A487,'All States'!$D$4:$D$627,$B487),0)</f>
        <v>13.955400000000001</v>
      </c>
      <c r="AG487">
        <f>IFERROR(SUMIFS('All States'!$Y$4:$Y$627,'All States'!$C$4:$C$627,$A487,'All States'!$D$4:$D$627,$B487),0)</f>
        <v>79428</v>
      </c>
    </row>
    <row r="488" spans="1:33" ht="15" customHeight="1" x14ac:dyDescent="0.2">
      <c r="A488" t="s">
        <v>161</v>
      </c>
      <c r="B488" t="s">
        <v>2057</v>
      </c>
      <c r="C488" t="s">
        <v>824</v>
      </c>
      <c r="D488" t="s">
        <v>825</v>
      </c>
      <c r="E488">
        <v>2</v>
      </c>
      <c r="F488">
        <f t="shared" si="8"/>
        <v>44928.5</v>
      </c>
      <c r="G488">
        <f t="shared" si="9"/>
        <v>188350</v>
      </c>
      <c r="H488">
        <f t="shared" si="10"/>
        <v>43.5</v>
      </c>
      <c r="I488">
        <f t="shared" si="11"/>
        <v>32</v>
      </c>
      <c r="Q488">
        <f>IFERROR(SUMIFS('All States'!$E$4:$E$627,'All States'!$C$4:$C$627,$A488,'All States'!$D$4:$D$627,$B488),0)</f>
        <v>8</v>
      </c>
      <c r="R488">
        <f>IFERROR(SUMIFS('All States'!$F$4:$F$627,'All States'!$C$4:$C$627,$A488,'All States'!$D$4:$D$627,$B488),0)</f>
        <v>37.1</v>
      </c>
      <c r="S488">
        <f>IFERROR(SUMIFS('All States'!$N$4:$N$627,'All States'!$C$4:$C$627,$A488,'All States'!$D$4:$D$627,$B488),0)</f>
        <v>135.36000000000001</v>
      </c>
      <c r="T488">
        <f>IFERROR(SUMIFS('All States'!$M$4:$M$627,'All States'!$C$4:$C$627,$A488,'All States'!$D$4:$D$627,$B488),0)</f>
        <v>98.495000000000005</v>
      </c>
      <c r="U488">
        <f>IFERROR(SUMIFS('All States'!$O$4:$O$627,'All States'!$C$4:$C$627,$A488,'All States'!$D$4:$D$627,$B488),0)</f>
        <v>17.55</v>
      </c>
      <c r="V488">
        <f>IFERROR(SUMIFS('All States'!$P$4:$P$627,'All States'!$C$4:$C$627,$A488,'All States'!$D$4:$D$627,$B488),0)</f>
        <v>11.76</v>
      </c>
      <c r="W488">
        <f>IFERROR(SUMIFS('All States'!$Q$4:$Q$627,'All States'!$C$4:$C$627,$A488,'All States'!$D$4:$D$627,$B488),0)</f>
        <v>106.05</v>
      </c>
      <c r="X488">
        <f>IFERROR(SUMIFS('All States'!$H$4:$H$627,'All States'!$C$4:$C$627,$A488,'All States'!$D$4:$D$627,$B488),0)</f>
        <v>0</v>
      </c>
      <c r="Y488">
        <f>IFERROR(SUMIFS('All States'!$I$4:$I$627,'All States'!$C$4:$C$627,$A488,'All States'!$D$4:$D$627,$B488),0)</f>
        <v>5</v>
      </c>
      <c r="Z488">
        <f>IFERROR(SUMIFS('All States'!$R$4:$R$627,'All States'!$C$4:$C$627,$A488,'All States'!$D$4:$D$627,$B488),0)</f>
        <v>-33.348463550000005</v>
      </c>
      <c r="AA488">
        <f>IFERROR(SUMIFS('All States'!$S$4:$S$627,'All States'!$C$4:$C$627,$A488,'All States'!$D$4:$D$627,$B488),0)</f>
        <v>110</v>
      </c>
      <c r="AB488">
        <f>IFERROR(SUMIFS('All States'!$T$4:$T$627,'All States'!$C$4:$C$627,$A488,'All States'!$D$4:$D$627,$B488),0)</f>
        <v>44</v>
      </c>
      <c r="AC488">
        <f>IFERROR(SUMIFS('All States'!$U$4:$U$627,'All States'!$C$4:$C$627,$A488,'All States'!$D$4:$D$627,$B488),0)</f>
        <v>3.7515364499999997</v>
      </c>
      <c r="AD488">
        <f>IFERROR(SUMIFS('All States'!$V$4:$V$627,'All States'!$C$4:$C$627,$A488,'All States'!$D$4:$D$627,$B488),0)</f>
        <v>44929</v>
      </c>
      <c r="AE488">
        <f>IFERROR(SUMIFS('All States'!$W$4:$W$627,'All States'!$C$4:$C$627,$A488,'All States'!$D$4:$D$627,$B488),0)</f>
        <v>134</v>
      </c>
      <c r="AF488">
        <f>IFERROR(SUMIFS('All States'!$X$4:$X$627,'All States'!$C$4:$C$627,$A488,'All States'!$D$4:$D$627,$B488),0)</f>
        <v>19.046600000000002</v>
      </c>
      <c r="AG488">
        <f>IFERROR(SUMIFS('All States'!$Y$4:$Y$627,'All States'!$C$4:$C$627,$A488,'All States'!$D$4:$D$627,$B488),0)</f>
        <v>137112</v>
      </c>
    </row>
    <row r="489" spans="1:33" ht="15" customHeight="1" x14ac:dyDescent="0.2">
      <c r="A489" t="s">
        <v>161</v>
      </c>
      <c r="B489" t="s">
        <v>2058</v>
      </c>
      <c r="C489" t="s">
        <v>824</v>
      </c>
      <c r="D489" t="s">
        <v>825</v>
      </c>
      <c r="E489">
        <v>2</v>
      </c>
      <c r="F489">
        <f t="shared" si="8"/>
        <v>44928.5</v>
      </c>
      <c r="G489">
        <f t="shared" si="9"/>
        <v>188350</v>
      </c>
      <c r="H489">
        <f t="shared" si="10"/>
        <v>43.5</v>
      </c>
      <c r="I489">
        <f t="shared" si="11"/>
        <v>32</v>
      </c>
      <c r="Q489">
        <f>IFERROR(SUMIFS('All States'!$E$4:$E$627,'All States'!$C$4:$C$627,$A489,'All States'!$D$4:$D$627,$B489),0)</f>
        <v>10</v>
      </c>
      <c r="R489">
        <f>IFERROR(SUMIFS('All States'!$F$4:$F$627,'All States'!$C$4:$C$627,$A489,'All States'!$D$4:$D$627,$B489),0)</f>
        <v>476</v>
      </c>
      <c r="S489">
        <f>IFERROR(SUMIFS('All States'!$N$4:$N$627,'All States'!$C$4:$C$627,$A489,'All States'!$D$4:$D$627,$B489),0)</f>
        <v>119.11500000000001</v>
      </c>
      <c r="T489">
        <f>IFERROR(SUMIFS('All States'!$M$4:$M$627,'All States'!$C$4:$C$627,$A489,'All States'!$D$4:$D$627,$B489),0)</f>
        <v>-30.534999999999997</v>
      </c>
      <c r="U489">
        <f>IFERROR(SUMIFS('All States'!$O$4:$O$627,'All States'!$C$4:$C$627,$A489,'All States'!$D$4:$D$627,$B489),0)</f>
        <v>30.6</v>
      </c>
      <c r="V489">
        <f>IFERROR(SUMIFS('All States'!$P$4:$P$627,'All States'!$C$4:$C$627,$A489,'All States'!$D$4:$D$627,$B489),0)</f>
        <v>30.24</v>
      </c>
      <c r="W489">
        <f>IFERROR(SUMIFS('All States'!$Q$4:$Q$627,'All States'!$C$4:$C$627,$A489,'All States'!$D$4:$D$627,$B489),0)</f>
        <v>58.274999999999999</v>
      </c>
      <c r="X489">
        <f>IFERROR(SUMIFS('All States'!$H$4:$H$627,'All States'!$C$4:$C$627,$A489,'All States'!$D$4:$D$627,$B489),0)</f>
        <v>2</v>
      </c>
      <c r="Y489">
        <f>IFERROR(SUMIFS('All States'!$I$4:$I$627,'All States'!$C$4:$C$627,$A489,'All States'!$D$4:$D$627,$B489),0)</f>
        <v>6</v>
      </c>
      <c r="Z489">
        <f>IFERROR(SUMIFS('All States'!$R$4:$R$627,'All States'!$C$4:$C$627,$A489,'All States'!$D$4:$D$627,$B489),0)</f>
        <v>-472.24846355</v>
      </c>
      <c r="AA489">
        <f>IFERROR(SUMIFS('All States'!$S$4:$S$627,'All States'!$C$4:$C$627,$A489,'All States'!$D$4:$D$627,$B489),0)</f>
        <v>110</v>
      </c>
      <c r="AB489">
        <f>IFERROR(SUMIFS('All States'!$T$4:$T$627,'All States'!$C$4:$C$627,$A489,'All States'!$D$4:$D$627,$B489),0)</f>
        <v>44</v>
      </c>
      <c r="AC489">
        <f>IFERROR(SUMIFS('All States'!$U$4:$U$627,'All States'!$C$4:$C$627,$A489,'All States'!$D$4:$D$627,$B489),0)</f>
        <v>3.7515364499999997</v>
      </c>
      <c r="AD489">
        <f>IFERROR(SUMIFS('All States'!$V$4:$V$627,'All States'!$C$4:$C$627,$A489,'All States'!$D$4:$D$627,$B489),0)</f>
        <v>44929</v>
      </c>
      <c r="AE489">
        <f>IFERROR(SUMIFS('All States'!$W$4:$W$627,'All States'!$C$4:$C$627,$A489,'All States'!$D$4:$D$627,$B489),0)</f>
        <v>134</v>
      </c>
      <c r="AF489">
        <f>IFERROR(SUMIFS('All States'!$X$4:$X$627,'All States'!$C$4:$C$627,$A489,'All States'!$D$4:$D$627,$B489),0)</f>
        <v>19.046600000000002</v>
      </c>
      <c r="AG489">
        <f>IFERROR(SUMIFS('All States'!$Y$4:$Y$627,'All States'!$C$4:$C$627,$A489,'All States'!$D$4:$D$627,$B489),0)</f>
        <v>137112</v>
      </c>
    </row>
    <row r="490" spans="1:33" ht="15" customHeight="1" x14ac:dyDescent="0.2">
      <c r="A490" t="s">
        <v>161</v>
      </c>
      <c r="B490" t="s">
        <v>2059</v>
      </c>
      <c r="C490" t="s">
        <v>829</v>
      </c>
      <c r="D490" t="s">
        <v>830</v>
      </c>
      <c r="E490">
        <v>1</v>
      </c>
      <c r="F490">
        <f t="shared" si="8"/>
        <v>13322</v>
      </c>
      <c r="G490">
        <f t="shared" si="9"/>
        <v>25779</v>
      </c>
      <c r="H490">
        <f t="shared" si="10"/>
        <v>19</v>
      </c>
      <c r="I490">
        <f t="shared" si="11"/>
        <v>25</v>
      </c>
      <c r="Q490">
        <f>IFERROR(SUMIFS('All States'!$E$4:$E$627,'All States'!$C$4:$C$627,$A490,'All States'!$D$4:$D$627,$B490),0)</f>
        <v>1</v>
      </c>
      <c r="R490">
        <f>IFERROR(SUMIFS('All States'!$F$4:$F$627,'All States'!$C$4:$C$627,$A490,'All States'!$D$4:$D$627,$B490),0)</f>
        <v>5000</v>
      </c>
      <c r="S490">
        <f>IFERROR(SUMIFS('All States'!$N$4:$N$627,'All States'!$C$4:$C$627,$A490,'All States'!$D$4:$D$627,$B490),0)</f>
        <v>68.984999999999999</v>
      </c>
      <c r="T490">
        <f>IFERROR(SUMIFS('All States'!$M$4:$M$627,'All States'!$C$4:$C$627,$A490,'All States'!$D$4:$D$627,$B490),0)</f>
        <v>68.984999999999999</v>
      </c>
      <c r="U490">
        <f>IFERROR(SUMIFS('All States'!$O$4:$O$627,'All States'!$C$4:$C$627,$A490,'All States'!$D$4:$D$627,$B490),0)</f>
        <v>0</v>
      </c>
      <c r="V490">
        <f>IFERROR(SUMIFS('All States'!$P$4:$P$627,'All States'!$C$4:$C$627,$A490,'All States'!$D$4:$D$627,$B490),0)</f>
        <v>68.459999999999994</v>
      </c>
      <c r="W490">
        <f>IFERROR(SUMIFS('All States'!$Q$4:$Q$627,'All States'!$C$4:$C$627,$A490,'All States'!$D$4:$D$627,$B490),0)</f>
        <v>0.52500000000000002</v>
      </c>
      <c r="X490">
        <f>IFERROR(SUMIFS('All States'!$H$4:$H$627,'All States'!$C$4:$C$627,$A490,'All States'!$D$4:$D$627,$B490),0)</f>
        <v>0</v>
      </c>
      <c r="Y490">
        <f>IFERROR(SUMIFS('All States'!$I$4:$I$627,'All States'!$C$4:$C$627,$A490,'All States'!$D$4:$D$627,$B490),0)</f>
        <v>1</v>
      </c>
      <c r="Z490">
        <f>IFERROR(SUMIFS('All States'!$R$4:$R$627,'All States'!$C$4:$C$627,$A490,'All States'!$D$4:$D$627,$B490),0)</f>
        <v>-4998.4411139000003</v>
      </c>
      <c r="AA490">
        <f>IFERROR(SUMIFS('All States'!$S$4:$S$627,'All States'!$C$4:$C$627,$A490,'All States'!$D$4:$D$627,$B490),0)</f>
        <v>47.5</v>
      </c>
      <c r="AB490">
        <f>IFERROR(SUMIFS('All States'!$T$4:$T$627,'All States'!$C$4:$C$627,$A490,'All States'!$D$4:$D$627,$B490),0)</f>
        <v>19</v>
      </c>
      <c r="AC490">
        <f>IFERROR(SUMIFS('All States'!$U$4:$U$627,'All States'!$C$4:$C$627,$A490,'All States'!$D$4:$D$627,$B490),0)</f>
        <v>1.5588861000000001</v>
      </c>
      <c r="AD490">
        <f>IFERROR(SUMIFS('All States'!$V$4:$V$627,'All States'!$C$4:$C$627,$A490,'All States'!$D$4:$D$627,$B490),0)</f>
        <v>13322</v>
      </c>
      <c r="AE490">
        <f>IFERROR(SUMIFS('All States'!$W$4:$W$627,'All States'!$C$4:$C$627,$A490,'All States'!$D$4:$D$627,$B490),0)</f>
        <v>58</v>
      </c>
      <c r="AF490">
        <f>IFERROR(SUMIFS('All States'!$X$4:$X$627,'All States'!$C$4:$C$627,$A490,'All States'!$D$4:$D$627,$B490),0)</f>
        <v>7.931</v>
      </c>
      <c r="AG490">
        <f>IFERROR(SUMIFS('All States'!$Y$4:$Y$627,'All States'!$C$4:$C$627,$A490,'All States'!$D$4:$D$627,$B490),0)</f>
        <v>40656</v>
      </c>
    </row>
    <row r="491" spans="1:33" ht="15" customHeight="1" x14ac:dyDescent="0.2">
      <c r="A491" t="s">
        <v>161</v>
      </c>
      <c r="B491" t="s">
        <v>2060</v>
      </c>
      <c r="C491" t="s">
        <v>539</v>
      </c>
      <c r="D491" t="s">
        <v>540</v>
      </c>
      <c r="E491">
        <v>1</v>
      </c>
      <c r="F491">
        <f t="shared" si="8"/>
        <v>44900</v>
      </c>
      <c r="G491">
        <f t="shared" si="9"/>
        <v>43658</v>
      </c>
      <c r="H491">
        <f t="shared" si="10"/>
        <v>35</v>
      </c>
      <c r="I491">
        <f t="shared" si="11"/>
        <v>0</v>
      </c>
      <c r="Q491">
        <f>IFERROR(SUMIFS('All States'!$E$4:$E$627,'All States'!$C$4:$C$627,$A491,'All States'!$D$4:$D$627,$B491),0)</f>
        <v>17</v>
      </c>
      <c r="R491">
        <f>IFERROR(SUMIFS('All States'!$F$4:$F$627,'All States'!$C$4:$C$627,$A491,'All States'!$D$4:$D$627,$B491),0)</f>
        <v>2596.931</v>
      </c>
      <c r="S491">
        <f>IFERROR(SUMIFS('All States'!$N$4:$N$627,'All States'!$C$4:$C$627,$A491,'All States'!$D$4:$D$627,$B491),0)</f>
        <v>256.72500000000002</v>
      </c>
      <c r="T491">
        <f>IFERROR(SUMIFS('All States'!$M$4:$M$627,'All States'!$C$4:$C$627,$A491,'All States'!$D$4:$D$627,$B491),0)</f>
        <v>225.70000000000002</v>
      </c>
      <c r="U491">
        <f>IFERROR(SUMIFS('All States'!$O$4:$O$627,'All States'!$C$4:$C$627,$A491,'All States'!$D$4:$D$627,$B491),0)</f>
        <v>37.799999999999997</v>
      </c>
      <c r="V491">
        <f>IFERROR(SUMIFS('All States'!$P$4:$P$627,'All States'!$C$4:$C$627,$A491,'All States'!$D$4:$D$627,$B491),0)</f>
        <v>0</v>
      </c>
      <c r="W491">
        <f>IFERROR(SUMIFS('All States'!$Q$4:$Q$627,'All States'!$C$4:$C$627,$A491,'All States'!$D$4:$D$627,$B491),0)</f>
        <v>218.92500000000001</v>
      </c>
      <c r="X491">
        <f>IFERROR(SUMIFS('All States'!$H$4:$H$627,'All States'!$C$4:$C$627,$A491,'All States'!$D$4:$D$627,$B491),0)</f>
        <v>3</v>
      </c>
      <c r="Y491">
        <f>IFERROR(SUMIFS('All States'!$I$4:$I$627,'All States'!$C$4:$C$627,$A491,'All States'!$D$4:$D$627,$B491),0)</f>
        <v>11</v>
      </c>
      <c r="Z491">
        <f>IFERROR(SUMIFS('All States'!$R$4:$R$627,'All States'!$C$4:$C$627,$A491,'All States'!$D$4:$D$627,$B491),0)</f>
        <v>-2593.8547549999998</v>
      </c>
      <c r="AA491">
        <f>IFERROR(SUMIFS('All States'!$S$4:$S$627,'All States'!$C$4:$C$627,$A491,'All States'!$D$4:$D$627,$B491),0)</f>
        <v>87.5</v>
      </c>
      <c r="AB491">
        <f>IFERROR(SUMIFS('All States'!$T$4:$T$627,'All States'!$C$4:$C$627,$A491,'All States'!$D$4:$D$627,$B491),0)</f>
        <v>35</v>
      </c>
      <c r="AC491">
        <f>IFERROR(SUMIFS('All States'!$U$4:$U$627,'All States'!$C$4:$C$627,$A491,'All States'!$D$4:$D$627,$B491),0)</f>
        <v>3.0762450000000001</v>
      </c>
      <c r="AD491">
        <f>IFERROR(SUMIFS('All States'!$V$4:$V$627,'All States'!$C$4:$C$627,$A491,'All States'!$D$4:$D$627,$B491),0)</f>
        <v>44900</v>
      </c>
      <c r="AE491">
        <f>IFERROR(SUMIFS('All States'!$W$4:$W$627,'All States'!$C$4:$C$627,$A491,'All States'!$D$4:$D$627,$B491),0)</f>
        <v>107</v>
      </c>
      <c r="AF491">
        <f>IFERROR(SUMIFS('All States'!$X$4:$X$627,'All States'!$C$4:$C$627,$A491,'All States'!$D$4:$D$627,$B491),0)</f>
        <v>15.670199999999999</v>
      </c>
      <c r="AG491">
        <f>IFERROR(SUMIFS('All States'!$Y$4:$Y$627,'All States'!$C$4:$C$627,$A491,'All States'!$D$4:$D$627,$B491),0)</f>
        <v>137024</v>
      </c>
    </row>
    <row r="492" spans="1:33" ht="15" customHeight="1" x14ac:dyDescent="0.2">
      <c r="A492" t="s">
        <v>161</v>
      </c>
      <c r="B492" t="s">
        <v>56</v>
      </c>
      <c r="C492" t="s">
        <v>79</v>
      </c>
      <c r="D492" t="s">
        <v>78</v>
      </c>
      <c r="E492">
        <v>2</v>
      </c>
      <c r="F492">
        <f t="shared" si="8"/>
        <v>31481</v>
      </c>
      <c r="G492">
        <f t="shared" si="9"/>
        <v>25726</v>
      </c>
      <c r="H492">
        <f t="shared" si="10"/>
        <v>18.5</v>
      </c>
      <c r="I492">
        <f t="shared" si="11"/>
        <v>0</v>
      </c>
      <c r="Q492">
        <f>IFERROR(SUMIFS('All States'!$E$4:$E$627,'All States'!$C$4:$C$627,$A492,'All States'!$D$4:$D$627,$B492),0)</f>
        <v>3</v>
      </c>
      <c r="R492">
        <f>IFERROR(SUMIFS('All States'!$F$4:$F$627,'All States'!$C$4:$C$627,$A492,'All States'!$D$4:$D$627,$B492),0)</f>
        <v>90.5</v>
      </c>
      <c r="S492">
        <f>IFERROR(SUMIFS('All States'!$N$4:$N$627,'All States'!$C$4:$C$627,$A492,'All States'!$D$4:$D$627,$B492),0)</f>
        <v>39.06</v>
      </c>
      <c r="T492">
        <f>IFERROR(SUMIFS('All States'!$M$4:$M$627,'All States'!$C$4:$C$627,$A492,'All States'!$D$4:$D$627,$B492),0)</f>
        <v>39.06</v>
      </c>
      <c r="U492">
        <f>IFERROR(SUMIFS('All States'!$O$4:$O$627,'All States'!$C$4:$C$627,$A492,'All States'!$D$4:$D$627,$B492),0)</f>
        <v>0</v>
      </c>
      <c r="V492">
        <f>IFERROR(SUMIFS('All States'!$P$4:$P$627,'All States'!$C$4:$C$627,$A492,'All States'!$D$4:$D$627,$B492),0)</f>
        <v>39.06</v>
      </c>
      <c r="W492">
        <f>IFERROR(SUMIFS('All States'!$Q$4:$Q$627,'All States'!$C$4:$C$627,$A492,'All States'!$D$4:$D$627,$B492),0)</f>
        <v>0</v>
      </c>
      <c r="X492">
        <f>IFERROR(SUMIFS('All States'!$H$4:$H$627,'All States'!$C$4:$C$627,$A492,'All States'!$D$4:$D$627,$B492),0)</f>
        <v>1</v>
      </c>
      <c r="Y492">
        <f>IFERROR(SUMIFS('All States'!$I$4:$I$627,'All States'!$C$4:$C$627,$A492,'All States'!$D$4:$D$627,$B492),0)</f>
        <v>2</v>
      </c>
      <c r="Z492">
        <f>IFERROR(SUMIFS('All States'!$R$4:$R$627,'All States'!$C$4:$C$627,$A492,'All States'!$D$4:$D$627,$B492),0)</f>
        <v>-60.035012899999998</v>
      </c>
      <c r="AA492">
        <f>IFERROR(SUMIFS('All States'!$S$4:$S$627,'All States'!$C$4:$C$627,$A492,'All States'!$D$4:$D$627,$B492),0)</f>
        <v>502.5</v>
      </c>
      <c r="AB492">
        <f>IFERROR(SUMIFS('All States'!$T$4:$T$627,'All States'!$C$4:$C$627,$A492,'All States'!$D$4:$D$627,$B492),0)</f>
        <v>201</v>
      </c>
      <c r="AC492">
        <f>IFERROR(SUMIFS('All States'!$U$4:$U$627,'All States'!$C$4:$C$627,$A492,'All States'!$D$4:$D$627,$B492),0)</f>
        <v>30.464987100000002</v>
      </c>
      <c r="AD492">
        <f>IFERROR(SUMIFS('All States'!$V$4:$V$627,'All States'!$C$4:$C$627,$A492,'All States'!$D$4:$D$627,$B492),0)</f>
        <v>1531342</v>
      </c>
      <c r="AE492">
        <f>IFERROR(SUMIFS('All States'!$W$4:$W$627,'All States'!$C$4:$C$627,$A492,'All States'!$D$4:$D$627,$B492),0)</f>
        <v>613</v>
      </c>
      <c r="AF492">
        <f>IFERROR(SUMIFS('All States'!$X$4:$X$627,'All States'!$C$4:$C$627,$A492,'All States'!$D$4:$D$627,$B492),0)</f>
        <v>154.9025</v>
      </c>
      <c r="AG492">
        <f>IFERROR(SUMIFS('All States'!$Y$4:$Y$627,'All States'!$C$4:$C$627,$A492,'All States'!$D$4:$D$627,$B492),0)</f>
        <v>4673285</v>
      </c>
    </row>
    <row r="493" spans="1:33" ht="27.75" customHeight="1" x14ac:dyDescent="0.2">
      <c r="A493" t="s">
        <v>161</v>
      </c>
      <c r="B493" t="s">
        <v>56</v>
      </c>
      <c r="C493" t="s">
        <v>85</v>
      </c>
      <c r="D493" s="1" t="s">
        <v>84</v>
      </c>
      <c r="E493">
        <v>1</v>
      </c>
      <c r="F493">
        <f t="shared" si="8"/>
        <v>1499861</v>
      </c>
      <c r="G493">
        <f t="shared" si="9"/>
        <v>225000</v>
      </c>
      <c r="H493">
        <f t="shared" si="10"/>
        <v>182</v>
      </c>
      <c r="I493">
        <f t="shared" si="11"/>
        <v>0</v>
      </c>
      <c r="Q493">
        <f>IFERROR(SUMIFS('All States'!$E$4:$E$627,'All States'!$C$4:$C$627,$A493,'All States'!$D$4:$D$627,$B493),0)</f>
        <v>3</v>
      </c>
      <c r="R493">
        <f>IFERROR(SUMIFS('All States'!$F$4:$F$627,'All States'!$C$4:$C$627,$A493,'All States'!$D$4:$D$627,$B493),0)</f>
        <v>90.5</v>
      </c>
      <c r="S493">
        <f>IFERROR(SUMIFS('All States'!$N$4:$N$627,'All States'!$C$4:$C$627,$A493,'All States'!$D$4:$D$627,$B493),0)</f>
        <v>39.06</v>
      </c>
      <c r="T493">
        <f>IFERROR(SUMIFS('All States'!$M$4:$M$627,'All States'!$C$4:$C$627,$A493,'All States'!$D$4:$D$627,$B493),0)</f>
        <v>39.06</v>
      </c>
      <c r="U493">
        <f>IFERROR(SUMIFS('All States'!$O$4:$O$627,'All States'!$C$4:$C$627,$A493,'All States'!$D$4:$D$627,$B493),0)</f>
        <v>0</v>
      </c>
      <c r="V493">
        <f>IFERROR(SUMIFS('All States'!$P$4:$P$627,'All States'!$C$4:$C$627,$A493,'All States'!$D$4:$D$627,$B493),0)</f>
        <v>39.06</v>
      </c>
      <c r="W493">
        <f>IFERROR(SUMIFS('All States'!$Q$4:$Q$627,'All States'!$C$4:$C$627,$A493,'All States'!$D$4:$D$627,$B493),0)</f>
        <v>0</v>
      </c>
      <c r="X493">
        <f>IFERROR(SUMIFS('All States'!$H$4:$H$627,'All States'!$C$4:$C$627,$A493,'All States'!$D$4:$D$627,$B493),0)</f>
        <v>1</v>
      </c>
      <c r="Y493">
        <f>IFERROR(SUMIFS('All States'!$I$4:$I$627,'All States'!$C$4:$C$627,$A493,'All States'!$D$4:$D$627,$B493),0)</f>
        <v>2</v>
      </c>
      <c r="Z493">
        <f>IFERROR(SUMIFS('All States'!$R$4:$R$627,'All States'!$C$4:$C$627,$A493,'All States'!$D$4:$D$627,$B493),0)</f>
        <v>-60.035012899999998</v>
      </c>
      <c r="AA493">
        <f>IFERROR(SUMIFS('All States'!$S$4:$S$627,'All States'!$C$4:$C$627,$A493,'All States'!$D$4:$D$627,$B493),0)</f>
        <v>502.5</v>
      </c>
      <c r="AB493">
        <f>IFERROR(SUMIFS('All States'!$T$4:$T$627,'All States'!$C$4:$C$627,$A493,'All States'!$D$4:$D$627,$B493),0)</f>
        <v>201</v>
      </c>
      <c r="AC493">
        <f>IFERROR(SUMIFS('All States'!$U$4:$U$627,'All States'!$C$4:$C$627,$A493,'All States'!$D$4:$D$627,$B493),0)</f>
        <v>30.464987100000002</v>
      </c>
      <c r="AD493">
        <f>IFERROR(SUMIFS('All States'!$V$4:$V$627,'All States'!$C$4:$C$627,$A493,'All States'!$D$4:$D$627,$B493),0)</f>
        <v>1531342</v>
      </c>
      <c r="AE493">
        <f>IFERROR(SUMIFS('All States'!$W$4:$W$627,'All States'!$C$4:$C$627,$A493,'All States'!$D$4:$D$627,$B493),0)</f>
        <v>613</v>
      </c>
      <c r="AF493">
        <f>IFERROR(SUMIFS('All States'!$X$4:$X$627,'All States'!$C$4:$C$627,$A493,'All States'!$D$4:$D$627,$B493),0)</f>
        <v>154.9025</v>
      </c>
      <c r="AG493">
        <f>IFERROR(SUMIFS('All States'!$Y$4:$Y$627,'All States'!$C$4:$C$627,$A493,'All States'!$D$4:$D$627,$B493),0)</f>
        <v>4673285</v>
      </c>
    </row>
    <row r="494" spans="1:33" ht="15" customHeight="1" x14ac:dyDescent="0.2">
      <c r="A494" t="s">
        <v>161</v>
      </c>
      <c r="B494" t="s">
        <v>2061</v>
      </c>
      <c r="C494" t="s">
        <v>1470</v>
      </c>
      <c r="D494" t="s">
        <v>1471</v>
      </c>
      <c r="E494">
        <v>2</v>
      </c>
      <c r="F494">
        <f t="shared" si="8"/>
        <v>0</v>
      </c>
      <c r="G494">
        <f t="shared" si="9"/>
        <v>454500</v>
      </c>
      <c r="H494">
        <f t="shared" si="10"/>
        <v>4</v>
      </c>
      <c r="I494">
        <f t="shared" si="11"/>
        <v>58.5</v>
      </c>
      <c r="Q494">
        <f>IFERROR(SUMIFS('All States'!$E$4:$E$627,'All States'!$C$4:$C$627,$A494,'All States'!$D$4:$D$627,$B494),0)</f>
        <v>1</v>
      </c>
      <c r="R494">
        <f>IFERROR(SUMIFS('All States'!$F$4:$F$627,'All States'!$C$4:$C$627,$A494,'All States'!$D$4:$D$627,$B494),0)</f>
        <v>2.5</v>
      </c>
      <c r="S494">
        <f>IFERROR(SUMIFS('All States'!$N$4:$N$627,'All States'!$C$4:$C$627,$A494,'All States'!$D$4:$D$627,$B494),0)</f>
        <v>28.35</v>
      </c>
      <c r="T494">
        <f>IFERROR(SUMIFS('All States'!$M$4:$M$627,'All States'!$C$4:$C$627,$A494,'All States'!$D$4:$D$627,$B494),0)</f>
        <v>28.35</v>
      </c>
      <c r="U494">
        <f>IFERROR(SUMIFS('All States'!$O$4:$O$627,'All States'!$C$4:$C$627,$A494,'All States'!$D$4:$D$627,$B494),0)</f>
        <v>28.35</v>
      </c>
      <c r="V494">
        <f>IFERROR(SUMIFS('All States'!$P$4:$P$627,'All States'!$C$4:$C$627,$A494,'All States'!$D$4:$D$627,$B494),0)</f>
        <v>0</v>
      </c>
      <c r="W494">
        <f>IFERROR(SUMIFS('All States'!$Q$4:$Q$627,'All States'!$C$4:$C$627,$A494,'All States'!$D$4:$D$627,$B494),0)</f>
        <v>0</v>
      </c>
      <c r="X494">
        <f>IFERROR(SUMIFS('All States'!$H$4:$H$627,'All States'!$C$4:$C$627,$A494,'All States'!$D$4:$D$627,$B494),0)</f>
        <v>1</v>
      </c>
      <c r="Y494">
        <f>IFERROR(SUMIFS('All States'!$I$4:$I$627,'All States'!$C$4:$C$627,$A494,'All States'!$D$4:$D$627,$B494),0)</f>
        <v>0</v>
      </c>
      <c r="Z494">
        <f>IFERROR(SUMIFS('All States'!$R$4:$R$627,'All States'!$C$4:$C$627,$A494,'All States'!$D$4:$D$627,$B494),0)</f>
        <v>-2.2000000000000002</v>
      </c>
      <c r="AA494">
        <f>IFERROR(SUMIFS('All States'!$S$4:$S$627,'All States'!$C$4:$C$627,$A494,'All States'!$D$4:$D$627,$B494),0)</f>
        <v>10</v>
      </c>
      <c r="AB494">
        <f>IFERROR(SUMIFS('All States'!$T$4:$T$627,'All States'!$C$4:$C$627,$A494,'All States'!$D$4:$D$627,$B494),0)</f>
        <v>4</v>
      </c>
      <c r="AC494">
        <f>IFERROR(SUMIFS('All States'!$U$4:$U$627,'All States'!$C$4:$C$627,$A494,'All States'!$D$4:$D$627,$B494),0)</f>
        <v>0.3</v>
      </c>
      <c r="AD494">
        <f>IFERROR(SUMIFS('All States'!$V$4:$V$627,'All States'!$C$4:$C$627,$A494,'All States'!$D$4:$D$627,$B494),0)</f>
        <v>0</v>
      </c>
      <c r="AE494">
        <f>IFERROR(SUMIFS('All States'!$W$4:$W$627,'All States'!$C$4:$C$627,$A494,'All States'!$D$4:$D$627,$B494),0)</f>
        <v>12</v>
      </c>
      <c r="AF494">
        <f>IFERROR(SUMIFS('All States'!$X$4:$X$627,'All States'!$C$4:$C$627,$A494,'All States'!$D$4:$D$627,$B494),0)</f>
        <v>1.5</v>
      </c>
      <c r="AG494">
        <f>IFERROR(SUMIFS('All States'!$Y$4:$Y$627,'All States'!$C$4:$C$627,$A494,'All States'!$D$4:$D$627,$B494),0)</f>
        <v>0</v>
      </c>
    </row>
    <row r="495" spans="1:33" ht="15" customHeight="1" x14ac:dyDescent="0.2">
      <c r="A495" t="s">
        <v>161</v>
      </c>
      <c r="B495" t="s">
        <v>2062</v>
      </c>
      <c r="C495" t="s">
        <v>1462</v>
      </c>
      <c r="D495" t="s">
        <v>1463</v>
      </c>
      <c r="E495">
        <v>3</v>
      </c>
      <c r="F495">
        <f t="shared" si="8"/>
        <v>0</v>
      </c>
      <c r="G495">
        <f t="shared" si="9"/>
        <v>170654</v>
      </c>
      <c r="H495">
        <f t="shared" si="10"/>
        <v>6</v>
      </c>
      <c r="I495">
        <f t="shared" si="11"/>
        <v>33.666666666666664</v>
      </c>
      <c r="Q495">
        <f>IFERROR(SUMIFS('All States'!$E$4:$E$627,'All States'!$C$4:$C$627,$A495,'All States'!$D$4:$D$627,$B495),0)</f>
        <v>0</v>
      </c>
      <c r="R495">
        <f>IFERROR(SUMIFS('All States'!$F$4:$F$627,'All States'!$C$4:$C$627,$A495,'All States'!$D$4:$D$627,$B495),0)</f>
        <v>0</v>
      </c>
      <c r="S495">
        <f>IFERROR(SUMIFS('All States'!$N$4:$N$627,'All States'!$C$4:$C$627,$A495,'All States'!$D$4:$D$627,$B495),0)</f>
        <v>38.324999999999996</v>
      </c>
      <c r="T495">
        <f>IFERROR(SUMIFS('All States'!$M$4:$M$627,'All States'!$C$4:$C$627,$A495,'All States'!$D$4:$D$627,$B495),0)</f>
        <v>38.324999999999996</v>
      </c>
      <c r="U495">
        <f>IFERROR(SUMIFS('All States'!$O$4:$O$627,'All States'!$C$4:$C$627,$A495,'All States'!$D$4:$D$627,$B495),0)</f>
        <v>37.799999999999997</v>
      </c>
      <c r="V495">
        <f>IFERROR(SUMIFS('All States'!$P$4:$P$627,'All States'!$C$4:$C$627,$A495,'All States'!$D$4:$D$627,$B495),0)</f>
        <v>0</v>
      </c>
      <c r="W495">
        <f>IFERROR(SUMIFS('All States'!$Q$4:$Q$627,'All States'!$C$4:$C$627,$A495,'All States'!$D$4:$D$627,$B495),0)</f>
        <v>0.52500000000000002</v>
      </c>
      <c r="X495">
        <f>IFERROR(SUMIFS('All States'!$H$4:$H$627,'All States'!$C$4:$C$627,$A495,'All States'!$D$4:$D$627,$B495),0)</f>
        <v>0</v>
      </c>
      <c r="Y495">
        <f>IFERROR(SUMIFS('All States'!$I$4:$I$627,'All States'!$C$4:$C$627,$A495,'All States'!$D$4:$D$627,$B495),0)</f>
        <v>0</v>
      </c>
      <c r="Z495">
        <f>IFERROR(SUMIFS('All States'!$R$4:$R$627,'All States'!$C$4:$C$627,$A495,'All States'!$D$4:$D$627,$B495),0)</f>
        <v>0.44999999999999996</v>
      </c>
      <c r="AA495">
        <f>IFERROR(SUMIFS('All States'!$S$4:$S$627,'All States'!$C$4:$C$627,$A495,'All States'!$D$4:$D$627,$B495),0)</f>
        <v>15</v>
      </c>
      <c r="AB495">
        <f>IFERROR(SUMIFS('All States'!$T$4:$T$627,'All States'!$C$4:$C$627,$A495,'All States'!$D$4:$D$627,$B495),0)</f>
        <v>6</v>
      </c>
      <c r="AC495">
        <f>IFERROR(SUMIFS('All States'!$U$4:$U$627,'All States'!$C$4:$C$627,$A495,'All States'!$D$4:$D$627,$B495),0)</f>
        <v>0.44999999999999996</v>
      </c>
      <c r="AD495">
        <f>IFERROR(SUMIFS('All States'!$V$4:$V$627,'All States'!$C$4:$C$627,$A495,'All States'!$D$4:$D$627,$B495),0)</f>
        <v>0</v>
      </c>
      <c r="AE495">
        <f>IFERROR(SUMIFS('All States'!$W$4:$W$627,'All States'!$C$4:$C$627,$A495,'All States'!$D$4:$D$627,$B495),0)</f>
        <v>18</v>
      </c>
      <c r="AF495">
        <f>IFERROR(SUMIFS('All States'!$X$4:$X$627,'All States'!$C$4:$C$627,$A495,'All States'!$D$4:$D$627,$B495),0)</f>
        <v>2.25</v>
      </c>
      <c r="AG495">
        <f>IFERROR(SUMIFS('All States'!$Y$4:$Y$627,'All States'!$C$4:$C$627,$A495,'All States'!$D$4:$D$627,$B495),0)</f>
        <v>0</v>
      </c>
    </row>
    <row r="496" spans="1:33" ht="15" customHeight="1" x14ac:dyDescent="0.2">
      <c r="A496" t="s">
        <v>161</v>
      </c>
      <c r="B496" t="s">
        <v>2063</v>
      </c>
      <c r="C496" t="s">
        <v>1466</v>
      </c>
      <c r="D496" t="s">
        <v>1467</v>
      </c>
      <c r="E496">
        <v>2</v>
      </c>
      <c r="F496">
        <f t="shared" si="8"/>
        <v>0</v>
      </c>
      <c r="G496">
        <f t="shared" si="9"/>
        <v>450981</v>
      </c>
      <c r="H496">
        <f t="shared" si="10"/>
        <v>11.5</v>
      </c>
      <c r="I496">
        <f t="shared" si="11"/>
        <v>81</v>
      </c>
      <c r="Q496">
        <f>IFERROR(SUMIFS('All States'!$E$4:$E$627,'All States'!$C$4:$C$627,$A496,'All States'!$D$4:$D$627,$B496),0)</f>
        <v>7</v>
      </c>
      <c r="R496">
        <f>IFERROR(SUMIFS('All States'!$F$4:$F$627,'All States'!$C$4:$C$627,$A496,'All States'!$D$4:$D$627,$B496),0)</f>
        <v>134</v>
      </c>
      <c r="S496">
        <f>IFERROR(SUMIFS('All States'!$N$4:$N$627,'All States'!$C$4:$C$627,$A496,'All States'!$D$4:$D$627,$B496),0)</f>
        <v>31.125</v>
      </c>
      <c r="T496">
        <f>IFERROR(SUMIFS('All States'!$M$4:$M$627,'All States'!$C$4:$C$627,$A496,'All States'!$D$4:$D$627,$B496),0)</f>
        <v>31.125</v>
      </c>
      <c r="U496">
        <f>IFERROR(SUMIFS('All States'!$O$4:$O$627,'All States'!$C$4:$C$627,$A496,'All States'!$D$4:$D$627,$B496),0)</f>
        <v>30.6</v>
      </c>
      <c r="V496">
        <f>IFERROR(SUMIFS('All States'!$P$4:$P$627,'All States'!$C$4:$C$627,$A496,'All States'!$D$4:$D$627,$B496),0)</f>
        <v>0</v>
      </c>
      <c r="W496">
        <f>IFERROR(SUMIFS('All States'!$Q$4:$Q$627,'All States'!$C$4:$C$627,$A496,'All States'!$D$4:$D$627,$B496),0)</f>
        <v>0.52500000000000002</v>
      </c>
      <c r="X496">
        <f>IFERROR(SUMIFS('All States'!$H$4:$H$627,'All States'!$C$4:$C$627,$A496,'All States'!$D$4:$D$627,$B496),0)</f>
        <v>2</v>
      </c>
      <c r="Y496">
        <f>IFERROR(SUMIFS('All States'!$I$4:$I$627,'All States'!$C$4:$C$627,$A496,'All States'!$D$4:$D$627,$B496),0)</f>
        <v>5</v>
      </c>
      <c r="Z496">
        <f>IFERROR(SUMIFS('All States'!$R$4:$R$627,'All States'!$C$4:$C$627,$A496,'All States'!$D$4:$D$627,$B496),0)</f>
        <v>-133.1</v>
      </c>
      <c r="AA496">
        <f>IFERROR(SUMIFS('All States'!$S$4:$S$627,'All States'!$C$4:$C$627,$A496,'All States'!$D$4:$D$627,$B496),0)</f>
        <v>30</v>
      </c>
      <c r="AB496">
        <f>IFERROR(SUMIFS('All States'!$T$4:$T$627,'All States'!$C$4:$C$627,$A496,'All States'!$D$4:$D$627,$B496),0)</f>
        <v>12</v>
      </c>
      <c r="AC496">
        <f>IFERROR(SUMIFS('All States'!$U$4:$U$627,'All States'!$C$4:$C$627,$A496,'All States'!$D$4:$D$627,$B496),0)</f>
        <v>0.89999999999999991</v>
      </c>
      <c r="AD496">
        <f>IFERROR(SUMIFS('All States'!$V$4:$V$627,'All States'!$C$4:$C$627,$A496,'All States'!$D$4:$D$627,$B496),0)</f>
        <v>0</v>
      </c>
      <c r="AE496">
        <f>IFERROR(SUMIFS('All States'!$W$4:$W$627,'All States'!$C$4:$C$627,$A496,'All States'!$D$4:$D$627,$B496),0)</f>
        <v>37</v>
      </c>
      <c r="AF496">
        <f>IFERROR(SUMIFS('All States'!$X$4:$X$627,'All States'!$C$4:$C$627,$A496,'All States'!$D$4:$D$627,$B496),0)</f>
        <v>4.625</v>
      </c>
      <c r="AG496">
        <f>IFERROR(SUMIFS('All States'!$Y$4:$Y$627,'All States'!$C$4:$C$627,$A496,'All States'!$D$4:$D$627,$B496),0)</f>
        <v>0</v>
      </c>
    </row>
    <row r="497" spans="1:33" ht="15" customHeight="1" x14ac:dyDescent="0.2">
      <c r="A497" t="s">
        <v>162</v>
      </c>
      <c r="B497" t="s">
        <v>2064</v>
      </c>
      <c r="C497" t="s">
        <v>1251</v>
      </c>
      <c r="D497" t="s">
        <v>1252</v>
      </c>
      <c r="E497">
        <v>3</v>
      </c>
      <c r="F497">
        <f t="shared" si="8"/>
        <v>91600</v>
      </c>
      <c r="G497">
        <f t="shared" si="9"/>
        <v>333648</v>
      </c>
      <c r="H497">
        <f t="shared" si="10"/>
        <v>27</v>
      </c>
      <c r="I497">
        <f t="shared" si="11"/>
        <v>66</v>
      </c>
      <c r="Q497">
        <f>IFERROR(SUMIFS('All States'!$E$4:$E$627,'All States'!$C$4:$C$627,$A497,'All States'!$D$4:$D$627,$B497),0)</f>
        <v>2</v>
      </c>
      <c r="R497">
        <f>IFERROR(SUMIFS('All States'!$F$4:$F$627,'All States'!$C$4:$C$627,$A497,'All States'!$D$4:$D$627,$B497),0)</f>
        <v>11.6</v>
      </c>
      <c r="S497">
        <f>IFERROR(SUMIFS('All States'!$N$4:$N$627,'All States'!$C$4:$C$627,$A497,'All States'!$D$4:$D$627,$B497),0)</f>
        <v>72.900000000000006</v>
      </c>
      <c r="T497">
        <f>IFERROR(SUMIFS('All States'!$M$4:$M$627,'All States'!$C$4:$C$627,$A497,'All States'!$D$4:$D$627,$B497),0)</f>
        <v>7.2000000000000028</v>
      </c>
      <c r="U497">
        <f>IFERROR(SUMIFS('All States'!$O$4:$O$627,'All States'!$C$4:$C$627,$A497,'All States'!$D$4:$D$627,$B497),0)</f>
        <v>69.75</v>
      </c>
      <c r="V497">
        <f>IFERROR(SUMIFS('All States'!$P$4:$P$627,'All States'!$C$4:$C$627,$A497,'All States'!$D$4:$D$627,$B497),0)</f>
        <v>0</v>
      </c>
      <c r="W497">
        <f>IFERROR(SUMIFS('All States'!$Q$4:$Q$627,'All States'!$C$4:$C$627,$A497,'All States'!$D$4:$D$627,$B497),0)</f>
        <v>3.15</v>
      </c>
      <c r="X497">
        <f>IFERROR(SUMIFS('All States'!$H$4:$H$627,'All States'!$C$4:$C$627,$A497,'All States'!$D$4:$D$627,$B497),0)</f>
        <v>0</v>
      </c>
      <c r="Y497">
        <f>IFERROR(SUMIFS('All States'!$I$4:$I$627,'All States'!$C$4:$C$627,$A497,'All States'!$D$4:$D$627,$B497),0)</f>
        <v>1</v>
      </c>
      <c r="Z497">
        <f>IFERROR(SUMIFS('All States'!$R$4:$R$627,'All States'!$C$4:$C$627,$A497,'All States'!$D$4:$D$627,$B497),0)</f>
        <v>-8.65442</v>
      </c>
      <c r="AA497">
        <f>IFERROR(SUMIFS('All States'!$S$4:$S$627,'All States'!$C$4:$C$627,$A497,'All States'!$D$4:$D$627,$B497),0)</f>
        <v>67.5</v>
      </c>
      <c r="AB497">
        <f>IFERROR(SUMIFS('All States'!$T$4:$T$627,'All States'!$C$4:$C$627,$A497,'All States'!$D$4:$D$627,$B497),0)</f>
        <v>27</v>
      </c>
      <c r="AC497">
        <f>IFERROR(SUMIFS('All States'!$U$4:$U$627,'All States'!$C$4:$C$627,$A497,'All States'!$D$4:$D$627,$B497),0)</f>
        <v>2.9455799999999996</v>
      </c>
      <c r="AD497">
        <f>IFERROR(SUMIFS('All States'!$V$4:$V$627,'All States'!$C$4:$C$627,$A497,'All States'!$D$4:$D$627,$B497),0)</f>
        <v>91600</v>
      </c>
      <c r="AE497">
        <f>IFERROR(SUMIFS('All States'!$W$4:$W$627,'All States'!$C$4:$C$627,$A497,'All States'!$D$4:$D$627,$B497),0)</f>
        <v>82</v>
      </c>
      <c r="AF497">
        <f>IFERROR(SUMIFS('All States'!$X$4:$X$627,'All States'!$C$4:$C$627,$A497,'All States'!$D$4:$D$627,$B497),0)</f>
        <v>14.9323</v>
      </c>
      <c r="AG497">
        <f>IFERROR(SUMIFS('All States'!$Y$4:$Y$627,'All States'!$C$4:$C$627,$A497,'All States'!$D$4:$D$627,$B497),0)</f>
        <v>279541</v>
      </c>
    </row>
    <row r="498" spans="1:33" ht="27.75" customHeight="1" x14ac:dyDescent="0.2">
      <c r="A498" t="s">
        <v>162</v>
      </c>
      <c r="B498" t="s">
        <v>2065</v>
      </c>
      <c r="C498" t="s">
        <v>912</v>
      </c>
      <c r="D498" s="1" t="s">
        <v>913</v>
      </c>
      <c r="E498">
        <v>2</v>
      </c>
      <c r="F498">
        <f t="shared" si="8"/>
        <v>10313</v>
      </c>
      <c r="G498">
        <f t="shared" si="9"/>
        <v>660000</v>
      </c>
      <c r="H498">
        <f t="shared" si="10"/>
        <v>36.5</v>
      </c>
      <c r="I498">
        <f t="shared" si="11"/>
        <v>66</v>
      </c>
      <c r="Q498">
        <f>IFERROR(SUMIFS('All States'!$E$4:$E$627,'All States'!$C$4:$C$627,$A498,'All States'!$D$4:$D$627,$B498),0)</f>
        <v>1</v>
      </c>
      <c r="R498">
        <f>IFERROR(SUMIFS('All States'!$F$4:$F$627,'All States'!$C$4:$C$627,$A498,'All States'!$D$4:$D$627,$B498),0)</f>
        <v>6</v>
      </c>
      <c r="S498">
        <f>IFERROR(SUMIFS('All States'!$N$4:$N$627,'All States'!$C$4:$C$627,$A498,'All States'!$D$4:$D$627,$B498),0)</f>
        <v>153.97499999999999</v>
      </c>
      <c r="T498">
        <f>IFERROR(SUMIFS('All States'!$M$4:$M$627,'All States'!$C$4:$C$627,$A498,'All States'!$D$4:$D$627,$B498),0)</f>
        <v>153.97499999999999</v>
      </c>
      <c r="U498">
        <f>IFERROR(SUMIFS('All States'!$O$4:$O$627,'All States'!$C$4:$C$627,$A498,'All States'!$D$4:$D$627,$B498),0)</f>
        <v>153.44999999999999</v>
      </c>
      <c r="V498">
        <f>IFERROR(SUMIFS('All States'!$P$4:$P$627,'All States'!$C$4:$C$627,$A498,'All States'!$D$4:$D$627,$B498),0)</f>
        <v>0</v>
      </c>
      <c r="W498">
        <f>IFERROR(SUMIFS('All States'!$Q$4:$Q$627,'All States'!$C$4:$C$627,$A498,'All States'!$D$4:$D$627,$B498),0)</f>
        <v>0.52500000000000002</v>
      </c>
      <c r="X498">
        <f>IFERROR(SUMIFS('All States'!$H$4:$H$627,'All States'!$C$4:$C$627,$A498,'All States'!$D$4:$D$627,$B498),0)</f>
        <v>0</v>
      </c>
      <c r="Y498">
        <f>IFERROR(SUMIFS('All States'!$I$4:$I$627,'All States'!$C$4:$C$627,$A498,'All States'!$D$4:$D$627,$B498),0)</f>
        <v>1</v>
      </c>
      <c r="Z498">
        <f>IFERROR(SUMIFS('All States'!$R$4:$R$627,'All States'!$C$4:$C$627,$A498,'All States'!$D$4:$D$627,$B498),0)</f>
        <v>-2.6664367499999999</v>
      </c>
      <c r="AA498">
        <f>IFERROR(SUMIFS('All States'!$S$4:$S$627,'All States'!$C$4:$C$627,$A498,'All States'!$D$4:$D$627,$B498),0)</f>
        <v>105</v>
      </c>
      <c r="AB498">
        <f>IFERROR(SUMIFS('All States'!$T$4:$T$627,'All States'!$C$4:$C$627,$A498,'All States'!$D$4:$D$627,$B498),0)</f>
        <v>42</v>
      </c>
      <c r="AC498">
        <f>IFERROR(SUMIFS('All States'!$U$4:$U$627,'All States'!$C$4:$C$627,$A498,'All States'!$D$4:$D$627,$B498),0)</f>
        <v>3.3335632500000001</v>
      </c>
      <c r="AD498">
        <f>IFERROR(SUMIFS('All States'!$V$4:$V$627,'All States'!$C$4:$C$627,$A498,'All States'!$D$4:$D$627,$B498),0)</f>
        <v>18265</v>
      </c>
      <c r="AE498">
        <f>IFERROR(SUMIFS('All States'!$W$4:$W$627,'All States'!$C$4:$C$627,$A498,'All States'!$D$4:$D$627,$B498),0)</f>
        <v>128</v>
      </c>
      <c r="AF498">
        <f>IFERROR(SUMIFS('All States'!$X$4:$X$627,'All States'!$C$4:$C$627,$A498,'All States'!$D$4:$D$627,$B498),0)</f>
        <v>16.933599999999998</v>
      </c>
      <c r="AG498">
        <f>IFERROR(SUMIFS('All States'!$Y$4:$Y$627,'All States'!$C$4:$C$627,$A498,'All States'!$D$4:$D$627,$B498),0)</f>
        <v>55740</v>
      </c>
    </row>
    <row r="499" spans="1:33" ht="15" customHeight="1" x14ac:dyDescent="0.2">
      <c r="A499" t="s">
        <v>162</v>
      </c>
      <c r="B499" t="s">
        <v>2065</v>
      </c>
      <c r="C499" t="s">
        <v>1724</v>
      </c>
      <c r="D499" t="s">
        <v>1725</v>
      </c>
      <c r="E499">
        <v>1</v>
      </c>
      <c r="F499">
        <f t="shared" si="8"/>
        <v>7952</v>
      </c>
      <c r="G499">
        <f t="shared" si="9"/>
        <v>27207</v>
      </c>
      <c r="H499">
        <f t="shared" si="10"/>
        <v>5</v>
      </c>
      <c r="I499">
        <f t="shared" si="11"/>
        <v>0</v>
      </c>
      <c r="Q499">
        <f>IFERROR(SUMIFS('All States'!$E$4:$E$627,'All States'!$C$4:$C$627,$A499,'All States'!$D$4:$D$627,$B499),0)</f>
        <v>1</v>
      </c>
      <c r="R499">
        <f>IFERROR(SUMIFS('All States'!$F$4:$F$627,'All States'!$C$4:$C$627,$A499,'All States'!$D$4:$D$627,$B499),0)</f>
        <v>6</v>
      </c>
      <c r="S499">
        <f>IFERROR(SUMIFS('All States'!$N$4:$N$627,'All States'!$C$4:$C$627,$A499,'All States'!$D$4:$D$627,$B499),0)</f>
        <v>153.97499999999999</v>
      </c>
      <c r="T499">
        <f>IFERROR(SUMIFS('All States'!$M$4:$M$627,'All States'!$C$4:$C$627,$A499,'All States'!$D$4:$D$627,$B499),0)</f>
        <v>153.97499999999999</v>
      </c>
      <c r="U499">
        <f>IFERROR(SUMIFS('All States'!$O$4:$O$627,'All States'!$C$4:$C$627,$A499,'All States'!$D$4:$D$627,$B499),0)</f>
        <v>153.44999999999999</v>
      </c>
      <c r="V499">
        <f>IFERROR(SUMIFS('All States'!$P$4:$P$627,'All States'!$C$4:$C$627,$A499,'All States'!$D$4:$D$627,$B499),0)</f>
        <v>0</v>
      </c>
      <c r="W499">
        <f>IFERROR(SUMIFS('All States'!$Q$4:$Q$627,'All States'!$C$4:$C$627,$A499,'All States'!$D$4:$D$627,$B499),0)</f>
        <v>0.52500000000000002</v>
      </c>
      <c r="X499">
        <f>IFERROR(SUMIFS('All States'!$H$4:$H$627,'All States'!$C$4:$C$627,$A499,'All States'!$D$4:$D$627,$B499),0)</f>
        <v>0</v>
      </c>
      <c r="Y499">
        <f>IFERROR(SUMIFS('All States'!$I$4:$I$627,'All States'!$C$4:$C$627,$A499,'All States'!$D$4:$D$627,$B499),0)</f>
        <v>1</v>
      </c>
      <c r="Z499">
        <f>IFERROR(SUMIFS('All States'!$R$4:$R$627,'All States'!$C$4:$C$627,$A499,'All States'!$D$4:$D$627,$B499),0)</f>
        <v>-2.6664367499999999</v>
      </c>
      <c r="AA499">
        <f>IFERROR(SUMIFS('All States'!$S$4:$S$627,'All States'!$C$4:$C$627,$A499,'All States'!$D$4:$D$627,$B499),0)</f>
        <v>105</v>
      </c>
      <c r="AB499">
        <f>IFERROR(SUMIFS('All States'!$T$4:$T$627,'All States'!$C$4:$C$627,$A499,'All States'!$D$4:$D$627,$B499),0)</f>
        <v>42</v>
      </c>
      <c r="AC499">
        <f>IFERROR(SUMIFS('All States'!$U$4:$U$627,'All States'!$C$4:$C$627,$A499,'All States'!$D$4:$D$627,$B499),0)</f>
        <v>3.3335632500000001</v>
      </c>
      <c r="AD499">
        <f>IFERROR(SUMIFS('All States'!$V$4:$V$627,'All States'!$C$4:$C$627,$A499,'All States'!$D$4:$D$627,$B499),0)</f>
        <v>18265</v>
      </c>
      <c r="AE499">
        <f>IFERROR(SUMIFS('All States'!$W$4:$W$627,'All States'!$C$4:$C$627,$A499,'All States'!$D$4:$D$627,$B499),0)</f>
        <v>128</v>
      </c>
      <c r="AF499">
        <f>IFERROR(SUMIFS('All States'!$X$4:$X$627,'All States'!$C$4:$C$627,$A499,'All States'!$D$4:$D$627,$B499),0)</f>
        <v>16.933599999999998</v>
      </c>
      <c r="AG499">
        <f>IFERROR(SUMIFS('All States'!$Y$4:$Y$627,'All States'!$C$4:$C$627,$A499,'All States'!$D$4:$D$627,$B499),0)</f>
        <v>55740</v>
      </c>
    </row>
    <row r="500" spans="1:33" ht="41.25" customHeight="1" x14ac:dyDescent="0.2">
      <c r="A500" t="s">
        <v>162</v>
      </c>
      <c r="B500" t="s">
        <v>2066</v>
      </c>
      <c r="C500" t="s">
        <v>920</v>
      </c>
      <c r="D500" s="1" t="s">
        <v>921</v>
      </c>
      <c r="E500">
        <v>3</v>
      </c>
      <c r="F500">
        <f t="shared" si="8"/>
        <v>2375</v>
      </c>
      <c r="G500">
        <f t="shared" si="9"/>
        <v>20100</v>
      </c>
      <c r="H500">
        <f t="shared" si="10"/>
        <v>6.333333333333333</v>
      </c>
      <c r="I500">
        <f t="shared" si="11"/>
        <v>9</v>
      </c>
      <c r="Q500">
        <f>IFERROR(SUMIFS('All States'!$E$4:$E$627,'All States'!$C$4:$C$627,$A500,'All States'!$D$4:$D$627,$B500),0)</f>
        <v>0</v>
      </c>
      <c r="R500">
        <f>IFERROR(SUMIFS('All States'!$F$4:$F$627,'All States'!$C$4:$C$627,$A500,'All States'!$D$4:$D$627,$B500),0)</f>
        <v>0</v>
      </c>
      <c r="S500">
        <f>IFERROR(SUMIFS('All States'!$N$4:$N$627,'All States'!$C$4:$C$627,$A500,'All States'!$D$4:$D$627,$B500),0)</f>
        <v>447.15</v>
      </c>
      <c r="T500">
        <f>IFERROR(SUMIFS('All States'!$M$4:$M$627,'All States'!$C$4:$C$627,$A500,'All States'!$D$4:$D$627,$B500),0)</f>
        <v>447.15</v>
      </c>
      <c r="U500">
        <f>IFERROR(SUMIFS('All States'!$O$4:$O$627,'All States'!$C$4:$C$627,$A500,'All States'!$D$4:$D$627,$B500),0)</f>
        <v>290.7</v>
      </c>
      <c r="V500">
        <f>IFERROR(SUMIFS('All States'!$P$4:$P$627,'All States'!$C$4:$C$627,$A500,'All States'!$D$4:$D$627,$B500),0)</f>
        <v>42</v>
      </c>
      <c r="W500">
        <f>IFERROR(SUMIFS('All States'!$Q$4:$Q$627,'All States'!$C$4:$C$627,$A500,'All States'!$D$4:$D$627,$B500),0)</f>
        <v>114.45</v>
      </c>
      <c r="X500">
        <f>IFERROR(SUMIFS('All States'!$H$4:$H$627,'All States'!$C$4:$C$627,$A500,'All States'!$D$4:$D$627,$B500),0)</f>
        <v>0</v>
      </c>
      <c r="Y500">
        <f>IFERROR(SUMIFS('All States'!$I$4:$I$627,'All States'!$C$4:$C$627,$A500,'All States'!$D$4:$D$627,$B500),0)</f>
        <v>0</v>
      </c>
      <c r="Z500">
        <f>IFERROR(SUMIFS('All States'!$R$4:$R$627,'All States'!$C$4:$C$627,$A500,'All States'!$D$4:$D$627,$B500),0)</f>
        <v>0.47386874999999995</v>
      </c>
      <c r="AA500">
        <f>IFERROR(SUMIFS('All States'!$S$4:$S$627,'All States'!$C$4:$C$627,$A500,'All States'!$D$4:$D$627,$B500),0)</f>
        <v>15</v>
      </c>
      <c r="AB500">
        <f>IFERROR(SUMIFS('All States'!$T$4:$T$627,'All States'!$C$4:$C$627,$A500,'All States'!$D$4:$D$627,$B500),0)</f>
        <v>6</v>
      </c>
      <c r="AC500">
        <f>IFERROR(SUMIFS('All States'!$U$4:$U$627,'All States'!$C$4:$C$627,$A500,'All States'!$D$4:$D$627,$B500),0)</f>
        <v>0.47386874999999995</v>
      </c>
      <c r="AD500">
        <f>IFERROR(SUMIFS('All States'!$V$4:$V$627,'All States'!$C$4:$C$627,$A500,'All States'!$D$4:$D$627,$B500),0)</f>
        <v>2375</v>
      </c>
      <c r="AE500">
        <f>IFERROR(SUMIFS('All States'!$W$4:$W$627,'All States'!$C$4:$C$627,$A500,'All States'!$D$4:$D$627,$B500),0)</f>
        <v>18</v>
      </c>
      <c r="AF500">
        <f>IFERROR(SUMIFS('All States'!$X$4:$X$627,'All States'!$C$4:$C$627,$A500,'All States'!$D$4:$D$627,$B500),0)</f>
        <v>2.3714</v>
      </c>
      <c r="AG500">
        <f>IFERROR(SUMIFS('All States'!$Y$4:$Y$627,'All States'!$C$4:$C$627,$A500,'All States'!$D$4:$D$627,$B500),0)</f>
        <v>7248</v>
      </c>
    </row>
    <row r="501" spans="1:33" ht="15" customHeight="1" x14ac:dyDescent="0.2">
      <c r="A501" t="s">
        <v>162</v>
      </c>
      <c r="B501" t="s">
        <v>2067</v>
      </c>
      <c r="C501" t="s">
        <v>907</v>
      </c>
      <c r="D501" t="s">
        <v>908</v>
      </c>
      <c r="E501">
        <v>3</v>
      </c>
      <c r="F501">
        <f t="shared" si="8"/>
        <v>17023.666666666668</v>
      </c>
      <c r="G501">
        <f t="shared" si="9"/>
        <v>183703.66666666666</v>
      </c>
      <c r="H501">
        <f t="shared" si="10"/>
        <v>15.333333333333334</v>
      </c>
      <c r="I501">
        <f t="shared" si="11"/>
        <v>26.666666666666668</v>
      </c>
      <c r="Q501">
        <f>IFERROR(SUMIFS('All States'!$E$4:$E$627,'All States'!$C$4:$C$627,$A501,'All States'!$D$4:$D$627,$B501),0)</f>
        <v>1</v>
      </c>
      <c r="R501">
        <f>IFERROR(SUMIFS('All States'!$F$4:$F$627,'All States'!$C$4:$C$627,$A501,'All States'!$D$4:$D$627,$B501),0)</f>
        <v>6.5</v>
      </c>
      <c r="S501">
        <f>IFERROR(SUMIFS('All States'!$N$4:$N$627,'All States'!$C$4:$C$627,$A501,'All States'!$D$4:$D$627,$B501),0)</f>
        <v>4.05</v>
      </c>
      <c r="T501">
        <f>IFERROR(SUMIFS('All States'!$M$4:$M$627,'All States'!$C$4:$C$627,$A501,'All States'!$D$4:$D$627,$B501),0)</f>
        <v>4.05</v>
      </c>
      <c r="U501">
        <f>IFERROR(SUMIFS('All States'!$O$4:$O$627,'All States'!$C$4:$C$627,$A501,'All States'!$D$4:$D$627,$B501),0)</f>
        <v>4.05</v>
      </c>
      <c r="V501">
        <f>IFERROR(SUMIFS('All States'!$P$4:$P$627,'All States'!$C$4:$C$627,$A501,'All States'!$D$4:$D$627,$B501),0)</f>
        <v>0</v>
      </c>
      <c r="W501">
        <f>IFERROR(SUMIFS('All States'!$Q$4:$Q$627,'All States'!$C$4:$C$627,$A501,'All States'!$D$4:$D$627,$B501),0)</f>
        <v>0</v>
      </c>
      <c r="X501">
        <f>IFERROR(SUMIFS('All States'!$H$4:$H$627,'All States'!$C$4:$C$627,$A501,'All States'!$D$4:$D$627,$B501),0)</f>
        <v>0</v>
      </c>
      <c r="Y501">
        <f>IFERROR(SUMIFS('All States'!$I$4:$I$627,'All States'!$C$4:$C$627,$A501,'All States'!$D$4:$D$627,$B501),0)</f>
        <v>1</v>
      </c>
      <c r="Z501">
        <f>IFERROR(SUMIFS('All States'!$R$4:$R$627,'All States'!$C$4:$C$627,$A501,'All States'!$D$4:$D$627,$B501),0)</f>
        <v>-5.2039087999999998</v>
      </c>
      <c r="AA501">
        <f>IFERROR(SUMIFS('All States'!$S$4:$S$627,'All States'!$C$4:$C$627,$A501,'All States'!$D$4:$D$627,$B501),0)</f>
        <v>37.5</v>
      </c>
      <c r="AB501">
        <f>IFERROR(SUMIFS('All States'!$T$4:$T$627,'All States'!$C$4:$C$627,$A501,'All States'!$D$4:$D$627,$B501),0)</f>
        <v>15</v>
      </c>
      <c r="AC501">
        <f>IFERROR(SUMIFS('All States'!$U$4:$U$627,'All States'!$C$4:$C$627,$A501,'All States'!$D$4:$D$627,$B501),0)</f>
        <v>1.2960912</v>
      </c>
      <c r="AD501">
        <f>IFERROR(SUMIFS('All States'!$V$4:$V$627,'All States'!$C$4:$C$627,$A501,'All States'!$D$4:$D$627,$B501),0)</f>
        <v>17024</v>
      </c>
      <c r="AE501">
        <f>IFERROR(SUMIFS('All States'!$W$4:$W$627,'All States'!$C$4:$C$627,$A501,'All States'!$D$4:$D$627,$B501),0)</f>
        <v>46</v>
      </c>
      <c r="AF501">
        <f>IFERROR(SUMIFS('All States'!$X$4:$X$627,'All States'!$C$4:$C$627,$A501,'All States'!$D$4:$D$627,$B501),0)</f>
        <v>6.6201999999999996</v>
      </c>
      <c r="AG501">
        <f>IFERROR(SUMIFS('All States'!$Y$4:$Y$627,'All States'!$C$4:$C$627,$A501,'All States'!$D$4:$D$627,$B501),0)</f>
        <v>51953</v>
      </c>
    </row>
    <row r="502" spans="1:33" ht="15" customHeight="1" x14ac:dyDescent="0.2">
      <c r="A502" t="s">
        <v>162</v>
      </c>
      <c r="B502" t="s">
        <v>2068</v>
      </c>
      <c r="C502" t="s">
        <v>926</v>
      </c>
      <c r="D502" t="s">
        <v>927</v>
      </c>
      <c r="E502">
        <v>2</v>
      </c>
      <c r="F502">
        <f t="shared" si="8"/>
        <v>2649.5</v>
      </c>
      <c r="G502">
        <f t="shared" si="9"/>
        <v>135028</v>
      </c>
      <c r="H502">
        <f t="shared" si="10"/>
        <v>10</v>
      </c>
      <c r="I502">
        <f t="shared" si="11"/>
        <v>12.5</v>
      </c>
      <c r="Q502">
        <f>IFERROR(SUMIFS('All States'!$E$4:$E$627,'All States'!$C$4:$C$627,$A502,'All States'!$D$4:$D$627,$B502),0)</f>
        <v>3</v>
      </c>
      <c r="R502">
        <f>IFERROR(SUMIFS('All States'!$F$4:$F$627,'All States'!$C$4:$C$627,$A502,'All States'!$D$4:$D$627,$B502),0)</f>
        <v>57</v>
      </c>
      <c r="S502">
        <f>IFERROR(SUMIFS('All States'!$N$4:$N$627,'All States'!$C$4:$C$627,$A502,'All States'!$D$4:$D$627,$B502),0)</f>
        <v>481.065</v>
      </c>
      <c r="T502">
        <f>IFERROR(SUMIFS('All States'!$M$4:$M$627,'All States'!$C$4:$C$627,$A502,'All States'!$D$4:$D$627,$B502),0)</f>
        <v>481.065</v>
      </c>
      <c r="U502">
        <f>IFERROR(SUMIFS('All States'!$O$4:$O$627,'All States'!$C$4:$C$627,$A502,'All States'!$D$4:$D$627,$B502),0)</f>
        <v>224.55</v>
      </c>
      <c r="V502">
        <f>IFERROR(SUMIFS('All States'!$P$4:$P$627,'All States'!$C$4:$C$627,$A502,'All States'!$D$4:$D$627,$B502),0)</f>
        <v>2.94</v>
      </c>
      <c r="W502">
        <f>IFERROR(SUMIFS('All States'!$Q$4:$Q$627,'All States'!$C$4:$C$627,$A502,'All States'!$D$4:$D$627,$B502),0)</f>
        <v>253.57499999999999</v>
      </c>
      <c r="X502">
        <f>IFERROR(SUMIFS('All States'!$H$4:$H$627,'All States'!$C$4:$C$627,$A502,'All States'!$D$4:$D$627,$B502),0)</f>
        <v>0</v>
      </c>
      <c r="Y502">
        <f>IFERROR(SUMIFS('All States'!$I$4:$I$627,'All States'!$C$4:$C$627,$A502,'All States'!$D$4:$D$627,$B502),0)</f>
        <v>3</v>
      </c>
      <c r="Z502">
        <f>IFERROR(SUMIFS('All States'!$R$4:$R$627,'All States'!$C$4:$C$627,$A502,'All States'!$D$4:$D$627,$B502),0)</f>
        <v>-56.223367500000002</v>
      </c>
      <c r="AA502">
        <f>IFERROR(SUMIFS('All States'!$S$4:$S$627,'All States'!$C$4:$C$627,$A502,'All States'!$D$4:$D$627,$B502),0)</f>
        <v>25</v>
      </c>
      <c r="AB502">
        <f>IFERROR(SUMIFS('All States'!$T$4:$T$627,'All States'!$C$4:$C$627,$A502,'All States'!$D$4:$D$627,$B502),0)</f>
        <v>10</v>
      </c>
      <c r="AC502">
        <f>IFERROR(SUMIFS('All States'!$U$4:$U$627,'All States'!$C$4:$C$627,$A502,'All States'!$D$4:$D$627,$B502),0)</f>
        <v>0.77663249999999995</v>
      </c>
      <c r="AD502">
        <f>IFERROR(SUMIFS('All States'!$V$4:$V$627,'All States'!$C$4:$C$627,$A502,'All States'!$D$4:$D$627,$B502),0)</f>
        <v>2650</v>
      </c>
      <c r="AE502">
        <f>IFERROR(SUMIFS('All States'!$W$4:$W$627,'All States'!$C$4:$C$627,$A502,'All States'!$D$4:$D$627,$B502),0)</f>
        <v>31</v>
      </c>
      <c r="AF502">
        <f>IFERROR(SUMIFS('All States'!$X$4:$X$627,'All States'!$C$4:$C$627,$A502,'All States'!$D$4:$D$627,$B502),0)</f>
        <v>4.0105000000000004</v>
      </c>
      <c r="AG502">
        <f>IFERROR(SUMIFS('All States'!$Y$4:$Y$627,'All States'!$C$4:$C$627,$A502,'All States'!$D$4:$D$627,$B502),0)</f>
        <v>8087</v>
      </c>
    </row>
    <row r="503" spans="1:33" ht="15" customHeight="1" x14ac:dyDescent="0.2">
      <c r="A503" t="s">
        <v>162</v>
      </c>
      <c r="B503" t="s">
        <v>2069</v>
      </c>
      <c r="C503" t="s">
        <v>1515</v>
      </c>
      <c r="D503" t="s">
        <v>1516</v>
      </c>
      <c r="E503">
        <v>2</v>
      </c>
      <c r="F503">
        <f t="shared" si="8"/>
        <v>440</v>
      </c>
      <c r="G503">
        <f t="shared" si="9"/>
        <v>450000</v>
      </c>
      <c r="H503">
        <f t="shared" si="10"/>
        <v>6</v>
      </c>
      <c r="I503">
        <f t="shared" si="11"/>
        <v>40.5</v>
      </c>
      <c r="Q503">
        <f>IFERROR(SUMIFS('All States'!$E$4:$E$627,'All States'!$C$4:$C$627,$A503,'All States'!$D$4:$D$627,$B503),0)</f>
        <v>2</v>
      </c>
      <c r="R503">
        <f>IFERROR(SUMIFS('All States'!$F$4:$F$627,'All States'!$C$4:$C$627,$A503,'All States'!$D$4:$D$627,$B503),0)</f>
        <v>12.5</v>
      </c>
      <c r="S503">
        <f>IFERROR(SUMIFS('All States'!$N$4:$N$627,'All States'!$C$4:$C$627,$A503,'All States'!$D$4:$D$627,$B503),0)</f>
        <v>171.45</v>
      </c>
      <c r="T503">
        <f>IFERROR(SUMIFS('All States'!$M$4:$M$627,'All States'!$C$4:$C$627,$A503,'All States'!$D$4:$D$627,$B503),0)</f>
        <v>171.45</v>
      </c>
      <c r="U503">
        <f>IFERROR(SUMIFS('All States'!$O$4:$O$627,'All States'!$C$4:$C$627,$A503,'All States'!$D$4:$D$627,$B503),0)</f>
        <v>171.45</v>
      </c>
      <c r="V503">
        <f>IFERROR(SUMIFS('All States'!$P$4:$P$627,'All States'!$C$4:$C$627,$A503,'All States'!$D$4:$D$627,$B503),0)</f>
        <v>0</v>
      </c>
      <c r="W503">
        <f>IFERROR(SUMIFS('All States'!$Q$4:$Q$627,'All States'!$C$4:$C$627,$A503,'All States'!$D$4:$D$627,$B503),0)</f>
        <v>0</v>
      </c>
      <c r="X503">
        <f>IFERROR(SUMIFS('All States'!$H$4:$H$627,'All States'!$C$4:$C$627,$A503,'All States'!$D$4:$D$627,$B503),0)</f>
        <v>1</v>
      </c>
      <c r="Y503">
        <f>IFERROR(SUMIFS('All States'!$I$4:$I$627,'All States'!$C$4:$C$627,$A503,'All States'!$D$4:$D$627,$B503),0)</f>
        <v>1</v>
      </c>
      <c r="Z503">
        <f>IFERROR(SUMIFS('All States'!$R$4:$R$627,'All States'!$C$4:$C$627,$A503,'All States'!$D$4:$D$627,$B503),0)</f>
        <v>-12.045578000000001</v>
      </c>
      <c r="AA503">
        <f>IFERROR(SUMIFS('All States'!$S$4:$S$627,'All States'!$C$4:$C$627,$A503,'All States'!$D$4:$D$627,$B503),0)</f>
        <v>15</v>
      </c>
      <c r="AB503">
        <f>IFERROR(SUMIFS('All States'!$T$4:$T$627,'All States'!$C$4:$C$627,$A503,'All States'!$D$4:$D$627,$B503),0)</f>
        <v>6</v>
      </c>
      <c r="AC503">
        <f>IFERROR(SUMIFS('All States'!$U$4:$U$627,'All States'!$C$4:$C$627,$A503,'All States'!$D$4:$D$627,$B503),0)</f>
        <v>0.45442199999999994</v>
      </c>
      <c r="AD503">
        <f>IFERROR(SUMIFS('All States'!$V$4:$V$627,'All States'!$C$4:$C$627,$A503,'All States'!$D$4:$D$627,$B503),0)</f>
        <v>440</v>
      </c>
      <c r="AE503">
        <f>IFERROR(SUMIFS('All States'!$W$4:$W$627,'All States'!$C$4:$C$627,$A503,'All States'!$D$4:$D$627,$B503),0)</f>
        <v>18</v>
      </c>
      <c r="AF503">
        <f>IFERROR(SUMIFS('All States'!$X$4:$X$627,'All States'!$C$4:$C$627,$A503,'All States'!$D$4:$D$627,$B503),0)</f>
        <v>2.2725</v>
      </c>
      <c r="AG503">
        <f>IFERROR(SUMIFS('All States'!$Y$4:$Y$627,'All States'!$C$4:$C$627,$A503,'All States'!$D$4:$D$627,$B503),0)</f>
        <v>1343</v>
      </c>
    </row>
    <row r="504" spans="1:33" ht="15" customHeight="1" x14ac:dyDescent="0.2">
      <c r="A504" t="s">
        <v>162</v>
      </c>
      <c r="B504" t="s">
        <v>2070</v>
      </c>
      <c r="C504" t="s">
        <v>926</v>
      </c>
      <c r="D504" t="s">
        <v>927</v>
      </c>
      <c r="E504">
        <v>2</v>
      </c>
      <c r="F504">
        <f t="shared" si="8"/>
        <v>2649.5</v>
      </c>
      <c r="G504">
        <f t="shared" si="9"/>
        <v>135028</v>
      </c>
      <c r="H504">
        <f t="shared" si="10"/>
        <v>10</v>
      </c>
      <c r="I504">
        <f t="shared" si="11"/>
        <v>12.5</v>
      </c>
      <c r="Q504">
        <f>IFERROR(SUMIFS('All States'!$E$4:$E$627,'All States'!$C$4:$C$627,$A504,'All States'!$D$4:$D$627,$B504),0)</f>
        <v>0</v>
      </c>
      <c r="R504">
        <f>IFERROR(SUMIFS('All States'!$F$4:$F$627,'All States'!$C$4:$C$627,$A504,'All States'!$D$4:$D$627,$B504),0)</f>
        <v>0</v>
      </c>
      <c r="S504">
        <f>IFERROR(SUMIFS('All States'!$N$4:$N$627,'All States'!$C$4:$C$627,$A504,'All States'!$D$4:$D$627,$B504),0)</f>
        <v>392.86499999999995</v>
      </c>
      <c r="T504">
        <f>IFERROR(SUMIFS('All States'!$M$4:$M$627,'All States'!$C$4:$C$627,$A504,'All States'!$D$4:$D$627,$B504),0)</f>
        <v>392.86499999999995</v>
      </c>
      <c r="U504">
        <f>IFERROR(SUMIFS('All States'!$O$4:$O$627,'All States'!$C$4:$C$627,$A504,'All States'!$D$4:$D$627,$B504),0)</f>
        <v>243.45</v>
      </c>
      <c r="V504">
        <f>IFERROR(SUMIFS('All States'!$P$4:$P$627,'All States'!$C$4:$C$627,$A504,'All States'!$D$4:$D$627,$B504),0)</f>
        <v>112.14</v>
      </c>
      <c r="W504">
        <f>IFERROR(SUMIFS('All States'!$Q$4:$Q$627,'All States'!$C$4:$C$627,$A504,'All States'!$D$4:$D$627,$B504),0)</f>
        <v>37.274999999999999</v>
      </c>
      <c r="X504">
        <f>IFERROR(SUMIFS('All States'!$H$4:$H$627,'All States'!$C$4:$C$627,$A504,'All States'!$D$4:$D$627,$B504),0)</f>
        <v>0</v>
      </c>
      <c r="Y504">
        <f>IFERROR(SUMIFS('All States'!$I$4:$I$627,'All States'!$C$4:$C$627,$A504,'All States'!$D$4:$D$627,$B504),0)</f>
        <v>0</v>
      </c>
      <c r="Z504">
        <f>IFERROR(SUMIFS('All States'!$R$4:$R$627,'All States'!$C$4:$C$627,$A504,'All States'!$D$4:$D$627,$B504),0)</f>
        <v>0.77663249999999995</v>
      </c>
      <c r="AA504">
        <f>IFERROR(SUMIFS('All States'!$S$4:$S$627,'All States'!$C$4:$C$627,$A504,'All States'!$D$4:$D$627,$B504),0)</f>
        <v>25</v>
      </c>
      <c r="AB504">
        <f>IFERROR(SUMIFS('All States'!$T$4:$T$627,'All States'!$C$4:$C$627,$A504,'All States'!$D$4:$D$627,$B504),0)</f>
        <v>10</v>
      </c>
      <c r="AC504">
        <f>IFERROR(SUMIFS('All States'!$U$4:$U$627,'All States'!$C$4:$C$627,$A504,'All States'!$D$4:$D$627,$B504),0)</f>
        <v>0.77663249999999995</v>
      </c>
      <c r="AD504">
        <f>IFERROR(SUMIFS('All States'!$V$4:$V$627,'All States'!$C$4:$C$627,$A504,'All States'!$D$4:$D$627,$B504),0)</f>
        <v>2650</v>
      </c>
      <c r="AE504">
        <f>IFERROR(SUMIFS('All States'!$W$4:$W$627,'All States'!$C$4:$C$627,$A504,'All States'!$D$4:$D$627,$B504),0)</f>
        <v>31</v>
      </c>
      <c r="AF504">
        <f>IFERROR(SUMIFS('All States'!$X$4:$X$627,'All States'!$C$4:$C$627,$A504,'All States'!$D$4:$D$627,$B504),0)</f>
        <v>4.0105000000000004</v>
      </c>
      <c r="AG504">
        <f>IFERROR(SUMIFS('All States'!$Y$4:$Y$627,'All States'!$C$4:$C$627,$A504,'All States'!$D$4:$D$627,$B504),0)</f>
        <v>8087</v>
      </c>
    </row>
    <row r="505" spans="1:33" ht="41.25" customHeight="1" x14ac:dyDescent="0.2">
      <c r="A505" t="s">
        <v>162</v>
      </c>
      <c r="B505" t="s">
        <v>2071</v>
      </c>
      <c r="C505" t="s">
        <v>920</v>
      </c>
      <c r="D505" s="1" t="s">
        <v>921</v>
      </c>
      <c r="E505">
        <v>3</v>
      </c>
      <c r="F505">
        <f t="shared" ref="F505:F568" si="12">IFERROR(INDEX($I$2:$I$311,MATCH($C505,$B$2:$B$311,0))/$E505,"")</f>
        <v>2375</v>
      </c>
      <c r="G505">
        <f t="shared" ref="G505:G568" si="13">IFERROR(INDEX($G$2:$G$311,MATCH($C505,$B$2:$B$311,0))/$E505,"")</f>
        <v>20100</v>
      </c>
      <c r="H505">
        <f t="shared" ref="H505:H568" si="14">IFERROR(INDEX($L$2:$L$311,MATCH($C505,$B$2:$B$311,0))/$E505,"")</f>
        <v>6.333333333333333</v>
      </c>
      <c r="I505">
        <f t="shared" ref="I505:I568" si="15">IFERROR(INDEX($J$2:$J$311,MATCH($C505,$B$2:$B$311,0))/$E505,"")</f>
        <v>9</v>
      </c>
      <c r="Q505">
        <f>IFERROR(SUMIFS('All States'!$E$4:$E$627,'All States'!$C$4:$C$627,$A505,'All States'!$D$4:$D$627,$B505),0)</f>
        <v>2</v>
      </c>
      <c r="R505">
        <f>IFERROR(SUMIFS('All States'!$F$4:$F$627,'All States'!$C$4:$C$627,$A505,'All States'!$D$4:$D$627,$B505),0)</f>
        <v>5</v>
      </c>
      <c r="S505">
        <f>IFERROR(SUMIFS('All States'!$N$4:$N$627,'All States'!$C$4:$C$627,$A505,'All States'!$D$4:$D$627,$B505),0)</f>
        <v>572.67000000000007</v>
      </c>
      <c r="T505">
        <f>IFERROR(SUMIFS('All States'!$M$4:$M$627,'All States'!$C$4:$C$627,$A505,'All States'!$D$4:$D$627,$B505),0)</f>
        <v>572.67000000000007</v>
      </c>
      <c r="U505">
        <f>IFERROR(SUMIFS('All States'!$O$4:$O$627,'All States'!$C$4:$C$627,$A505,'All States'!$D$4:$D$627,$B505),0)</f>
        <v>226.8</v>
      </c>
      <c r="V505">
        <f>IFERROR(SUMIFS('All States'!$P$4:$P$627,'All States'!$C$4:$C$627,$A505,'All States'!$D$4:$D$627,$B505),0)</f>
        <v>2.52</v>
      </c>
      <c r="W505">
        <f>IFERROR(SUMIFS('All States'!$Q$4:$Q$627,'All States'!$C$4:$C$627,$A505,'All States'!$D$4:$D$627,$B505),0)</f>
        <v>343.35</v>
      </c>
      <c r="X505">
        <f>IFERROR(SUMIFS('All States'!$H$4:$H$627,'All States'!$C$4:$C$627,$A505,'All States'!$D$4:$D$627,$B505),0)</f>
        <v>1</v>
      </c>
      <c r="Y505">
        <f>IFERROR(SUMIFS('All States'!$I$4:$I$627,'All States'!$C$4:$C$627,$A505,'All States'!$D$4:$D$627,$B505),0)</f>
        <v>1</v>
      </c>
      <c r="Z505">
        <f>IFERROR(SUMIFS('All States'!$R$4:$R$627,'All States'!$C$4:$C$627,$A505,'All States'!$D$4:$D$627,$B505),0)</f>
        <v>-2.7251903</v>
      </c>
      <c r="AA505">
        <f>IFERROR(SUMIFS('All States'!$S$4:$S$627,'All States'!$C$4:$C$627,$A505,'All States'!$D$4:$D$627,$B505),0)</f>
        <v>70</v>
      </c>
      <c r="AB505">
        <f>IFERROR(SUMIFS('All States'!$T$4:$T$627,'All States'!$C$4:$C$627,$A505,'All States'!$D$4:$D$627,$B505),0)</f>
        <v>28</v>
      </c>
      <c r="AC505">
        <f>IFERROR(SUMIFS('All States'!$U$4:$U$627,'All States'!$C$4:$C$627,$A505,'All States'!$D$4:$D$627,$B505),0)</f>
        <v>2.2748097</v>
      </c>
      <c r="AD505">
        <f>IFERROR(SUMIFS('All States'!$V$4:$V$627,'All States'!$C$4:$C$627,$A505,'All States'!$D$4:$D$627,$B505),0)</f>
        <v>17394</v>
      </c>
      <c r="AE505">
        <f>IFERROR(SUMIFS('All States'!$W$4:$W$627,'All States'!$C$4:$C$627,$A505,'All States'!$D$4:$D$627,$B505),0)</f>
        <v>85</v>
      </c>
      <c r="AF505">
        <f>IFERROR(SUMIFS('All States'!$X$4:$X$627,'All States'!$C$4:$C$627,$A505,'All States'!$D$4:$D$627,$B505),0)</f>
        <v>11.514099999999999</v>
      </c>
      <c r="AG505">
        <f>IFERROR(SUMIFS('All States'!$Y$4:$Y$627,'All States'!$C$4:$C$627,$A505,'All States'!$D$4:$D$627,$B505),0)</f>
        <v>53082</v>
      </c>
    </row>
    <row r="506" spans="1:33" ht="27.75" customHeight="1" x14ac:dyDescent="0.2">
      <c r="A506" t="s">
        <v>162</v>
      </c>
      <c r="B506" t="s">
        <v>2071</v>
      </c>
      <c r="C506" t="s">
        <v>932</v>
      </c>
      <c r="D506" s="1" t="s">
        <v>933</v>
      </c>
      <c r="E506">
        <v>2</v>
      </c>
      <c r="F506">
        <f t="shared" si="12"/>
        <v>15018.5</v>
      </c>
      <c r="G506">
        <f t="shared" si="13"/>
        <v>200291.5</v>
      </c>
      <c r="H506">
        <f t="shared" si="14"/>
        <v>22</v>
      </c>
      <c r="I506">
        <f t="shared" si="15"/>
        <v>35</v>
      </c>
      <c r="Q506">
        <f>IFERROR(SUMIFS('All States'!$E$4:$E$627,'All States'!$C$4:$C$627,$A506,'All States'!$D$4:$D$627,$B506),0)</f>
        <v>2</v>
      </c>
      <c r="R506">
        <f>IFERROR(SUMIFS('All States'!$F$4:$F$627,'All States'!$C$4:$C$627,$A506,'All States'!$D$4:$D$627,$B506),0)</f>
        <v>5</v>
      </c>
      <c r="S506">
        <f>IFERROR(SUMIFS('All States'!$N$4:$N$627,'All States'!$C$4:$C$627,$A506,'All States'!$D$4:$D$627,$B506),0)</f>
        <v>572.67000000000007</v>
      </c>
      <c r="T506">
        <f>IFERROR(SUMIFS('All States'!$M$4:$M$627,'All States'!$C$4:$C$627,$A506,'All States'!$D$4:$D$627,$B506),0)</f>
        <v>572.67000000000007</v>
      </c>
      <c r="U506">
        <f>IFERROR(SUMIFS('All States'!$O$4:$O$627,'All States'!$C$4:$C$627,$A506,'All States'!$D$4:$D$627,$B506),0)</f>
        <v>226.8</v>
      </c>
      <c r="V506">
        <f>IFERROR(SUMIFS('All States'!$P$4:$P$627,'All States'!$C$4:$C$627,$A506,'All States'!$D$4:$D$627,$B506),0)</f>
        <v>2.52</v>
      </c>
      <c r="W506">
        <f>IFERROR(SUMIFS('All States'!$Q$4:$Q$627,'All States'!$C$4:$C$627,$A506,'All States'!$D$4:$D$627,$B506),0)</f>
        <v>343.35</v>
      </c>
      <c r="X506">
        <f>IFERROR(SUMIFS('All States'!$H$4:$H$627,'All States'!$C$4:$C$627,$A506,'All States'!$D$4:$D$627,$B506),0)</f>
        <v>1</v>
      </c>
      <c r="Y506">
        <f>IFERROR(SUMIFS('All States'!$I$4:$I$627,'All States'!$C$4:$C$627,$A506,'All States'!$D$4:$D$627,$B506),0)</f>
        <v>1</v>
      </c>
      <c r="Z506">
        <f>IFERROR(SUMIFS('All States'!$R$4:$R$627,'All States'!$C$4:$C$627,$A506,'All States'!$D$4:$D$627,$B506),0)</f>
        <v>-2.7251903</v>
      </c>
      <c r="AA506">
        <f>IFERROR(SUMIFS('All States'!$S$4:$S$627,'All States'!$C$4:$C$627,$A506,'All States'!$D$4:$D$627,$B506),0)</f>
        <v>70</v>
      </c>
      <c r="AB506">
        <f>IFERROR(SUMIFS('All States'!$T$4:$T$627,'All States'!$C$4:$C$627,$A506,'All States'!$D$4:$D$627,$B506),0)</f>
        <v>28</v>
      </c>
      <c r="AC506">
        <f>IFERROR(SUMIFS('All States'!$U$4:$U$627,'All States'!$C$4:$C$627,$A506,'All States'!$D$4:$D$627,$B506),0)</f>
        <v>2.2748097</v>
      </c>
      <c r="AD506">
        <f>IFERROR(SUMIFS('All States'!$V$4:$V$627,'All States'!$C$4:$C$627,$A506,'All States'!$D$4:$D$627,$B506),0)</f>
        <v>17394</v>
      </c>
      <c r="AE506">
        <f>IFERROR(SUMIFS('All States'!$W$4:$W$627,'All States'!$C$4:$C$627,$A506,'All States'!$D$4:$D$627,$B506),0)</f>
        <v>85</v>
      </c>
      <c r="AF506">
        <f>IFERROR(SUMIFS('All States'!$X$4:$X$627,'All States'!$C$4:$C$627,$A506,'All States'!$D$4:$D$627,$B506),0)</f>
        <v>11.514099999999999</v>
      </c>
      <c r="AG506">
        <f>IFERROR(SUMIFS('All States'!$Y$4:$Y$627,'All States'!$C$4:$C$627,$A506,'All States'!$D$4:$D$627,$B506),0)</f>
        <v>53082</v>
      </c>
    </row>
    <row r="507" spans="1:33" ht="15" customHeight="1" x14ac:dyDescent="0.2">
      <c r="A507" t="s">
        <v>162</v>
      </c>
      <c r="B507" t="s">
        <v>2072</v>
      </c>
      <c r="C507" t="s">
        <v>1515</v>
      </c>
      <c r="D507" t="s">
        <v>1516</v>
      </c>
      <c r="E507">
        <v>2</v>
      </c>
      <c r="F507">
        <f t="shared" si="12"/>
        <v>440</v>
      </c>
      <c r="G507">
        <f t="shared" si="13"/>
        <v>450000</v>
      </c>
      <c r="H507">
        <f t="shared" si="14"/>
        <v>6</v>
      </c>
      <c r="I507">
        <f t="shared" si="15"/>
        <v>40.5</v>
      </c>
      <c r="Q507">
        <f>IFERROR(SUMIFS('All States'!$E$4:$E$627,'All States'!$C$4:$C$627,$A507,'All States'!$D$4:$D$627,$B507),0)</f>
        <v>0</v>
      </c>
      <c r="R507">
        <f>IFERROR(SUMIFS('All States'!$F$4:$F$627,'All States'!$C$4:$C$627,$A507,'All States'!$D$4:$D$627,$B507),0)</f>
        <v>0</v>
      </c>
      <c r="S507">
        <f>IFERROR(SUMIFS('All States'!$N$4:$N$627,'All States'!$C$4:$C$627,$A507,'All States'!$D$4:$D$627,$B507),0)</f>
        <v>72.45</v>
      </c>
      <c r="T507">
        <f>IFERROR(SUMIFS('All States'!$M$4:$M$627,'All States'!$C$4:$C$627,$A507,'All States'!$D$4:$D$627,$B507),0)</f>
        <v>72.45</v>
      </c>
      <c r="U507">
        <f>IFERROR(SUMIFS('All States'!$O$4:$O$627,'All States'!$C$4:$C$627,$A507,'All States'!$D$4:$D$627,$B507),0)</f>
        <v>72.45</v>
      </c>
      <c r="V507">
        <f>IFERROR(SUMIFS('All States'!$P$4:$P$627,'All States'!$C$4:$C$627,$A507,'All States'!$D$4:$D$627,$B507),0)</f>
        <v>0</v>
      </c>
      <c r="W507">
        <f>IFERROR(SUMIFS('All States'!$Q$4:$Q$627,'All States'!$C$4:$C$627,$A507,'All States'!$D$4:$D$627,$B507),0)</f>
        <v>0</v>
      </c>
      <c r="X507">
        <f>IFERROR(SUMIFS('All States'!$H$4:$H$627,'All States'!$C$4:$C$627,$A507,'All States'!$D$4:$D$627,$B507),0)</f>
        <v>0</v>
      </c>
      <c r="Y507">
        <f>IFERROR(SUMIFS('All States'!$I$4:$I$627,'All States'!$C$4:$C$627,$A507,'All States'!$D$4:$D$627,$B507),0)</f>
        <v>0</v>
      </c>
      <c r="Z507">
        <f>IFERROR(SUMIFS('All States'!$R$4:$R$627,'All States'!$C$4:$C$627,$A507,'All States'!$D$4:$D$627,$B507),0)</f>
        <v>0.45442199999999994</v>
      </c>
      <c r="AA507">
        <f>IFERROR(SUMIFS('All States'!$S$4:$S$627,'All States'!$C$4:$C$627,$A507,'All States'!$D$4:$D$627,$B507),0)</f>
        <v>15</v>
      </c>
      <c r="AB507">
        <f>IFERROR(SUMIFS('All States'!$T$4:$T$627,'All States'!$C$4:$C$627,$A507,'All States'!$D$4:$D$627,$B507),0)</f>
        <v>6</v>
      </c>
      <c r="AC507">
        <f>IFERROR(SUMIFS('All States'!$U$4:$U$627,'All States'!$C$4:$C$627,$A507,'All States'!$D$4:$D$627,$B507),0)</f>
        <v>0.45442199999999994</v>
      </c>
      <c r="AD507">
        <f>IFERROR(SUMIFS('All States'!$V$4:$V$627,'All States'!$C$4:$C$627,$A507,'All States'!$D$4:$D$627,$B507),0)</f>
        <v>440</v>
      </c>
      <c r="AE507">
        <f>IFERROR(SUMIFS('All States'!$W$4:$W$627,'All States'!$C$4:$C$627,$A507,'All States'!$D$4:$D$627,$B507),0)</f>
        <v>18</v>
      </c>
      <c r="AF507">
        <f>IFERROR(SUMIFS('All States'!$X$4:$X$627,'All States'!$C$4:$C$627,$A507,'All States'!$D$4:$D$627,$B507),0)</f>
        <v>2.2725</v>
      </c>
      <c r="AG507">
        <f>IFERROR(SUMIFS('All States'!$Y$4:$Y$627,'All States'!$C$4:$C$627,$A507,'All States'!$D$4:$D$627,$B507),0)</f>
        <v>1343</v>
      </c>
    </row>
    <row r="508" spans="1:33" ht="27.75" customHeight="1" x14ac:dyDescent="0.2">
      <c r="A508" t="s">
        <v>162</v>
      </c>
      <c r="B508" t="s">
        <v>2073</v>
      </c>
      <c r="C508" t="s">
        <v>1525</v>
      </c>
      <c r="D508" s="1" t="s">
        <v>1526</v>
      </c>
      <c r="E508">
        <v>4</v>
      </c>
      <c r="F508">
        <f t="shared" si="12"/>
        <v>2028.5</v>
      </c>
      <c r="G508">
        <f t="shared" si="13"/>
        <v>176750</v>
      </c>
      <c r="H508">
        <f t="shared" si="14"/>
        <v>13.75</v>
      </c>
      <c r="I508">
        <f t="shared" si="15"/>
        <v>31</v>
      </c>
      <c r="Q508">
        <f>IFERROR(SUMIFS('All States'!$E$4:$E$627,'All States'!$C$4:$C$627,$A508,'All States'!$D$4:$D$627,$B508),0)</f>
        <v>0</v>
      </c>
      <c r="R508">
        <f>IFERROR(SUMIFS('All States'!$F$4:$F$627,'All States'!$C$4:$C$627,$A508,'All States'!$D$4:$D$627,$B508),0)</f>
        <v>0</v>
      </c>
      <c r="S508">
        <f>IFERROR(SUMIFS('All States'!$N$4:$N$627,'All States'!$C$4:$C$627,$A508,'All States'!$D$4:$D$627,$B508),0)</f>
        <v>119.77500000000001</v>
      </c>
      <c r="T508">
        <f>IFERROR(SUMIFS('All States'!$M$4:$M$627,'All States'!$C$4:$C$627,$A508,'All States'!$D$4:$D$627,$B508),0)</f>
        <v>119.77500000000001</v>
      </c>
      <c r="U508">
        <f>IFERROR(SUMIFS('All States'!$O$4:$O$627,'All States'!$C$4:$C$627,$A508,'All States'!$D$4:$D$627,$B508),0)</f>
        <v>119.25</v>
      </c>
      <c r="V508">
        <f>IFERROR(SUMIFS('All States'!$P$4:$P$627,'All States'!$C$4:$C$627,$A508,'All States'!$D$4:$D$627,$B508),0)</f>
        <v>0</v>
      </c>
      <c r="W508">
        <f>IFERROR(SUMIFS('All States'!$Q$4:$Q$627,'All States'!$C$4:$C$627,$A508,'All States'!$D$4:$D$627,$B508),0)</f>
        <v>0.52500000000000002</v>
      </c>
      <c r="X508">
        <f>IFERROR(SUMIFS('All States'!$H$4:$H$627,'All States'!$C$4:$C$627,$A508,'All States'!$D$4:$D$627,$B508),0)</f>
        <v>0</v>
      </c>
      <c r="Y508">
        <f>IFERROR(SUMIFS('All States'!$I$4:$I$627,'All States'!$C$4:$C$627,$A508,'All States'!$D$4:$D$627,$B508),0)</f>
        <v>0</v>
      </c>
      <c r="Z508">
        <f>IFERROR(SUMIFS('All States'!$R$4:$R$627,'All States'!$C$4:$C$627,$A508,'All States'!$D$4:$D$627,$B508),0)</f>
        <v>1.07039145</v>
      </c>
      <c r="AA508">
        <f>IFERROR(SUMIFS('All States'!$S$4:$S$627,'All States'!$C$4:$C$627,$A508,'All States'!$D$4:$D$627,$B508),0)</f>
        <v>35</v>
      </c>
      <c r="AB508">
        <f>IFERROR(SUMIFS('All States'!$T$4:$T$627,'All States'!$C$4:$C$627,$A508,'All States'!$D$4:$D$627,$B508),0)</f>
        <v>14</v>
      </c>
      <c r="AC508">
        <f>IFERROR(SUMIFS('All States'!$U$4:$U$627,'All States'!$C$4:$C$627,$A508,'All States'!$D$4:$D$627,$B508),0)</f>
        <v>1.07039145</v>
      </c>
      <c r="AD508">
        <f>IFERROR(SUMIFS('All States'!$V$4:$V$627,'All States'!$C$4:$C$627,$A508,'All States'!$D$4:$D$627,$B508),0)</f>
        <v>2029</v>
      </c>
      <c r="AE508">
        <f>IFERROR(SUMIFS('All States'!$W$4:$W$627,'All States'!$C$4:$C$627,$A508,'All States'!$D$4:$D$627,$B508),0)</f>
        <v>43</v>
      </c>
      <c r="AF508">
        <f>IFERROR(SUMIFS('All States'!$X$4:$X$627,'All States'!$C$4:$C$627,$A508,'All States'!$D$4:$D$627,$B508),0)</f>
        <v>5.4786999999999999</v>
      </c>
      <c r="AG508">
        <f>IFERROR(SUMIFS('All States'!$Y$4:$Y$627,'All States'!$C$4:$C$627,$A508,'All States'!$D$4:$D$627,$B508),0)</f>
        <v>6192</v>
      </c>
    </row>
    <row r="509" spans="1:33" ht="15" customHeight="1" x14ac:dyDescent="0.2">
      <c r="A509" t="s">
        <v>162</v>
      </c>
      <c r="B509" t="s">
        <v>2074</v>
      </c>
      <c r="C509" t="s">
        <v>937</v>
      </c>
      <c r="D509" t="s">
        <v>938</v>
      </c>
      <c r="E509">
        <v>1</v>
      </c>
      <c r="F509">
        <f t="shared" si="12"/>
        <v>2804</v>
      </c>
      <c r="G509">
        <f t="shared" si="13"/>
        <v>18000</v>
      </c>
      <c r="H509">
        <f t="shared" si="14"/>
        <v>9</v>
      </c>
      <c r="I509">
        <f t="shared" si="15"/>
        <v>14</v>
      </c>
      <c r="Q509">
        <f>IFERROR(SUMIFS('All States'!$E$4:$E$627,'All States'!$C$4:$C$627,$A509,'All States'!$D$4:$D$627,$B509),0)</f>
        <v>0</v>
      </c>
      <c r="R509">
        <f>IFERROR(SUMIFS('All States'!$F$4:$F$627,'All States'!$C$4:$C$627,$A509,'All States'!$D$4:$D$627,$B509),0)</f>
        <v>0</v>
      </c>
      <c r="S509">
        <f>IFERROR(SUMIFS('All States'!$N$4:$N$627,'All States'!$C$4:$C$627,$A509,'All States'!$D$4:$D$627,$B509),0)</f>
        <v>106.14</v>
      </c>
      <c r="T509">
        <f>IFERROR(SUMIFS('All States'!$M$4:$M$627,'All States'!$C$4:$C$627,$A509,'All States'!$D$4:$D$627,$B509),0)</f>
        <v>106.14</v>
      </c>
      <c r="U509">
        <f>IFERROR(SUMIFS('All States'!$O$4:$O$627,'All States'!$C$4:$C$627,$A509,'All States'!$D$4:$D$627,$B509),0)</f>
        <v>105.3</v>
      </c>
      <c r="V509">
        <f>IFERROR(SUMIFS('All States'!$P$4:$P$627,'All States'!$C$4:$C$627,$A509,'All States'!$D$4:$D$627,$B509),0)</f>
        <v>0.84</v>
      </c>
      <c r="W509">
        <f>IFERROR(SUMIFS('All States'!$Q$4:$Q$627,'All States'!$C$4:$C$627,$A509,'All States'!$D$4:$D$627,$B509),0)</f>
        <v>0</v>
      </c>
      <c r="X509">
        <f>IFERROR(SUMIFS('All States'!$H$4:$H$627,'All States'!$C$4:$C$627,$A509,'All States'!$D$4:$D$627,$B509),0)</f>
        <v>0</v>
      </c>
      <c r="Y509">
        <f>IFERROR(SUMIFS('All States'!$I$4:$I$627,'All States'!$C$4:$C$627,$A509,'All States'!$D$4:$D$627,$B509),0)</f>
        <v>0</v>
      </c>
      <c r="Z509">
        <f>IFERROR(SUMIFS('All States'!$R$4:$R$627,'All States'!$C$4:$C$627,$A509,'All States'!$D$4:$D$627,$B509),0)</f>
        <v>0.70318019999999992</v>
      </c>
      <c r="AA509">
        <f>IFERROR(SUMIFS('All States'!$S$4:$S$627,'All States'!$C$4:$C$627,$A509,'All States'!$D$4:$D$627,$B509),0)</f>
        <v>22.5</v>
      </c>
      <c r="AB509">
        <f>IFERROR(SUMIFS('All States'!$T$4:$T$627,'All States'!$C$4:$C$627,$A509,'All States'!$D$4:$D$627,$B509),0)</f>
        <v>9</v>
      </c>
      <c r="AC509">
        <f>IFERROR(SUMIFS('All States'!$U$4:$U$627,'All States'!$C$4:$C$627,$A509,'All States'!$D$4:$D$627,$B509),0)</f>
        <v>0.70318019999999992</v>
      </c>
      <c r="AD509">
        <f>IFERROR(SUMIFS('All States'!$V$4:$V$627,'All States'!$C$4:$C$627,$A509,'All States'!$D$4:$D$627,$B509),0)</f>
        <v>2804</v>
      </c>
      <c r="AE509">
        <f>IFERROR(SUMIFS('All States'!$W$4:$W$627,'All States'!$C$4:$C$627,$A509,'All States'!$D$4:$D$627,$B509),0)</f>
        <v>27</v>
      </c>
      <c r="AF509">
        <f>IFERROR(SUMIFS('All States'!$X$4:$X$627,'All States'!$C$4:$C$627,$A509,'All States'!$D$4:$D$627,$B509),0)</f>
        <v>3.5183</v>
      </c>
      <c r="AG509">
        <f>IFERROR(SUMIFS('All States'!$Y$4:$Y$627,'All States'!$C$4:$C$627,$A509,'All States'!$D$4:$D$627,$B509),0)</f>
        <v>8557</v>
      </c>
    </row>
    <row r="510" spans="1:33" ht="41.25" customHeight="1" x14ac:dyDescent="0.2">
      <c r="A510" t="s">
        <v>162</v>
      </c>
      <c r="B510" t="s">
        <v>2075</v>
      </c>
      <c r="C510" t="s">
        <v>1509</v>
      </c>
      <c r="D510" s="1" t="s">
        <v>1510</v>
      </c>
      <c r="E510">
        <v>2</v>
      </c>
      <c r="F510">
        <f t="shared" si="12"/>
        <v>20711</v>
      </c>
      <c r="G510">
        <f t="shared" si="13"/>
        <v>376499.5</v>
      </c>
      <c r="H510">
        <f t="shared" si="14"/>
        <v>17</v>
      </c>
      <c r="I510">
        <f t="shared" si="15"/>
        <v>24.5</v>
      </c>
      <c r="Q510">
        <f>IFERROR(SUMIFS('All States'!$E$4:$E$627,'All States'!$C$4:$C$627,$A510,'All States'!$D$4:$D$627,$B510),0)</f>
        <v>4</v>
      </c>
      <c r="R510">
        <f>IFERROR(SUMIFS('All States'!$F$4:$F$627,'All States'!$C$4:$C$627,$A510,'All States'!$D$4:$D$627,$B510),0)</f>
        <v>68.5</v>
      </c>
      <c r="S510">
        <f>IFERROR(SUMIFS('All States'!$N$4:$N$627,'All States'!$C$4:$C$627,$A510,'All States'!$D$4:$D$627,$B510),0)</f>
        <v>403.53</v>
      </c>
      <c r="T510">
        <f>IFERROR(SUMIFS('All States'!$M$4:$M$627,'All States'!$C$4:$C$627,$A510,'All States'!$D$4:$D$627,$B510),0)</f>
        <v>403.53</v>
      </c>
      <c r="U510">
        <f>IFERROR(SUMIFS('All States'!$O$4:$O$627,'All States'!$C$4:$C$627,$A510,'All States'!$D$4:$D$627,$B510),0)</f>
        <v>382.95</v>
      </c>
      <c r="V510">
        <f>IFERROR(SUMIFS('All States'!$P$4:$P$627,'All States'!$C$4:$C$627,$A510,'All States'!$D$4:$D$627,$B510),0)</f>
        <v>20.58</v>
      </c>
      <c r="W510">
        <f>IFERROR(SUMIFS('All States'!$Q$4:$Q$627,'All States'!$C$4:$C$627,$A510,'All States'!$D$4:$D$627,$B510),0)</f>
        <v>0</v>
      </c>
      <c r="X510">
        <f>IFERROR(SUMIFS('All States'!$H$4:$H$627,'All States'!$C$4:$C$627,$A510,'All States'!$D$4:$D$627,$B510),0)</f>
        <v>1</v>
      </c>
      <c r="Y510">
        <f>IFERROR(SUMIFS('All States'!$I$4:$I$627,'All States'!$C$4:$C$627,$A510,'All States'!$D$4:$D$627,$B510),0)</f>
        <v>3</v>
      </c>
      <c r="Z510">
        <f>IFERROR(SUMIFS('All States'!$R$4:$R$627,'All States'!$C$4:$C$627,$A510,'All States'!$D$4:$D$627,$B510),0)</f>
        <v>-67.016854449999997</v>
      </c>
      <c r="AA510">
        <f>IFERROR(SUMIFS('All States'!$S$4:$S$627,'All States'!$C$4:$C$627,$A510,'All States'!$D$4:$D$627,$B510),0)</f>
        <v>42.5</v>
      </c>
      <c r="AB510">
        <f>IFERROR(SUMIFS('All States'!$T$4:$T$627,'All States'!$C$4:$C$627,$A510,'All States'!$D$4:$D$627,$B510),0)</f>
        <v>17</v>
      </c>
      <c r="AC510">
        <f>IFERROR(SUMIFS('All States'!$U$4:$U$627,'All States'!$C$4:$C$627,$A510,'All States'!$D$4:$D$627,$B510),0)</f>
        <v>1.4831455499999999</v>
      </c>
      <c r="AD510">
        <f>IFERROR(SUMIFS('All States'!$V$4:$V$627,'All States'!$C$4:$C$627,$A510,'All States'!$D$4:$D$627,$B510),0)</f>
        <v>20711</v>
      </c>
      <c r="AE510">
        <f>IFERROR(SUMIFS('All States'!$W$4:$W$627,'All States'!$C$4:$C$627,$A510,'All States'!$D$4:$D$627,$B510),0)</f>
        <v>52</v>
      </c>
      <c r="AF510">
        <f>IFERROR(SUMIFS('All States'!$X$4:$X$627,'All States'!$C$4:$C$627,$A510,'All States'!$D$4:$D$627,$B510),0)</f>
        <v>7.5587</v>
      </c>
      <c r="AG510">
        <f>IFERROR(SUMIFS('All States'!$Y$4:$Y$627,'All States'!$C$4:$C$627,$A510,'All States'!$D$4:$D$627,$B510),0)</f>
        <v>63205</v>
      </c>
    </row>
    <row r="511" spans="1:33" ht="41.25" customHeight="1" x14ac:dyDescent="0.2">
      <c r="A511" t="s">
        <v>162</v>
      </c>
      <c r="B511" t="s">
        <v>2076</v>
      </c>
      <c r="C511" t="s">
        <v>1509</v>
      </c>
      <c r="D511" s="1" t="s">
        <v>1510</v>
      </c>
      <c r="E511">
        <v>2</v>
      </c>
      <c r="F511">
        <f t="shared" si="12"/>
        <v>20711</v>
      </c>
      <c r="G511">
        <f t="shared" si="13"/>
        <v>376499.5</v>
      </c>
      <c r="H511">
        <f t="shared" si="14"/>
        <v>17</v>
      </c>
      <c r="I511">
        <f t="shared" si="15"/>
        <v>24.5</v>
      </c>
      <c r="Q511">
        <f>IFERROR(SUMIFS('All States'!$E$4:$E$627,'All States'!$C$4:$C$627,$A511,'All States'!$D$4:$D$627,$B511),0)</f>
        <v>2</v>
      </c>
      <c r="R511">
        <f>IFERROR(SUMIFS('All States'!$F$4:$F$627,'All States'!$C$4:$C$627,$A511,'All States'!$D$4:$D$627,$B511),0)</f>
        <v>4.5</v>
      </c>
      <c r="S511">
        <f>IFERROR(SUMIFS('All States'!$N$4:$N$627,'All States'!$C$4:$C$627,$A511,'All States'!$D$4:$D$627,$B511),0)</f>
        <v>528.495</v>
      </c>
      <c r="T511">
        <f>IFERROR(SUMIFS('All States'!$M$4:$M$627,'All States'!$C$4:$C$627,$A511,'All States'!$D$4:$D$627,$B511),0)</f>
        <v>528.495</v>
      </c>
      <c r="U511">
        <f>IFERROR(SUMIFS('All States'!$O$4:$O$627,'All States'!$C$4:$C$627,$A511,'All States'!$D$4:$D$627,$B511),0)</f>
        <v>435.15</v>
      </c>
      <c r="V511">
        <f>IFERROR(SUMIFS('All States'!$P$4:$P$627,'All States'!$C$4:$C$627,$A511,'All States'!$D$4:$D$627,$B511),0)</f>
        <v>92.82</v>
      </c>
      <c r="W511">
        <f>IFERROR(SUMIFS('All States'!$Q$4:$Q$627,'All States'!$C$4:$C$627,$A511,'All States'!$D$4:$D$627,$B511),0)</f>
        <v>0.52500000000000002</v>
      </c>
      <c r="X511">
        <f>IFERROR(SUMIFS('All States'!$H$4:$H$627,'All States'!$C$4:$C$627,$A511,'All States'!$D$4:$D$627,$B511),0)</f>
        <v>1</v>
      </c>
      <c r="Y511">
        <f>IFERROR(SUMIFS('All States'!$I$4:$I$627,'All States'!$C$4:$C$627,$A511,'All States'!$D$4:$D$627,$B511),0)</f>
        <v>1</v>
      </c>
      <c r="Z511">
        <f>IFERROR(SUMIFS('All States'!$R$4:$R$627,'All States'!$C$4:$C$627,$A511,'All States'!$D$4:$D$627,$B511),0)</f>
        <v>-3.0168544500000003</v>
      </c>
      <c r="AA511">
        <f>IFERROR(SUMIFS('All States'!$S$4:$S$627,'All States'!$C$4:$C$627,$A511,'All States'!$D$4:$D$627,$B511),0)</f>
        <v>42.5</v>
      </c>
      <c r="AB511">
        <f>IFERROR(SUMIFS('All States'!$T$4:$T$627,'All States'!$C$4:$C$627,$A511,'All States'!$D$4:$D$627,$B511),0)</f>
        <v>17</v>
      </c>
      <c r="AC511">
        <f>IFERROR(SUMIFS('All States'!$U$4:$U$627,'All States'!$C$4:$C$627,$A511,'All States'!$D$4:$D$627,$B511),0)</f>
        <v>1.4831455499999999</v>
      </c>
      <c r="AD511">
        <f>IFERROR(SUMIFS('All States'!$V$4:$V$627,'All States'!$C$4:$C$627,$A511,'All States'!$D$4:$D$627,$B511),0)</f>
        <v>20711</v>
      </c>
      <c r="AE511">
        <f>IFERROR(SUMIFS('All States'!$W$4:$W$627,'All States'!$C$4:$C$627,$A511,'All States'!$D$4:$D$627,$B511),0)</f>
        <v>52</v>
      </c>
      <c r="AF511">
        <f>IFERROR(SUMIFS('All States'!$X$4:$X$627,'All States'!$C$4:$C$627,$A511,'All States'!$D$4:$D$627,$B511),0)</f>
        <v>7.5587</v>
      </c>
      <c r="AG511">
        <f>IFERROR(SUMIFS('All States'!$Y$4:$Y$627,'All States'!$C$4:$C$627,$A511,'All States'!$D$4:$D$627,$B511),0)</f>
        <v>63205</v>
      </c>
    </row>
    <row r="512" spans="1:33" ht="27.75" customHeight="1" x14ac:dyDescent="0.2">
      <c r="A512" t="s">
        <v>162</v>
      </c>
      <c r="B512" t="s">
        <v>2077</v>
      </c>
      <c r="C512" t="s">
        <v>912</v>
      </c>
      <c r="D512" s="1" t="s">
        <v>913</v>
      </c>
      <c r="E512">
        <v>2</v>
      </c>
      <c r="F512">
        <f t="shared" si="12"/>
        <v>10313</v>
      </c>
      <c r="G512">
        <f t="shared" si="13"/>
        <v>660000</v>
      </c>
      <c r="H512">
        <f t="shared" si="14"/>
        <v>36.5</v>
      </c>
      <c r="I512">
        <f t="shared" si="15"/>
        <v>66</v>
      </c>
      <c r="Q512">
        <f>IFERROR(SUMIFS('All States'!$E$4:$E$627,'All States'!$C$4:$C$627,$A512,'All States'!$D$4:$D$627,$B512),0)</f>
        <v>6</v>
      </c>
      <c r="R512">
        <f>IFERROR(SUMIFS('All States'!$F$4:$F$627,'All States'!$C$4:$C$627,$A512,'All States'!$D$4:$D$627,$B512),0)</f>
        <v>60.5</v>
      </c>
      <c r="S512">
        <f>IFERROR(SUMIFS('All States'!$N$4:$N$627,'All States'!$C$4:$C$627,$A512,'All States'!$D$4:$D$627,$B512),0)</f>
        <v>181.05</v>
      </c>
      <c r="T512">
        <f>IFERROR(SUMIFS('All States'!$M$4:$M$627,'All States'!$C$4:$C$627,$A512,'All States'!$D$4:$D$627,$B512),0)</f>
        <v>144.55000000000001</v>
      </c>
      <c r="U512">
        <f>IFERROR(SUMIFS('All States'!$O$4:$O$627,'All States'!$C$4:$C$627,$A512,'All States'!$D$4:$D$627,$B512),0)</f>
        <v>180</v>
      </c>
      <c r="V512">
        <f>IFERROR(SUMIFS('All States'!$P$4:$P$627,'All States'!$C$4:$C$627,$A512,'All States'!$D$4:$D$627,$B512),0)</f>
        <v>0</v>
      </c>
      <c r="W512">
        <f>IFERROR(SUMIFS('All States'!$Q$4:$Q$627,'All States'!$C$4:$C$627,$A512,'All States'!$D$4:$D$627,$B512),0)</f>
        <v>1.05</v>
      </c>
      <c r="X512">
        <f>IFERROR(SUMIFS('All States'!$H$4:$H$627,'All States'!$C$4:$C$627,$A512,'All States'!$D$4:$D$627,$B512),0)</f>
        <v>0</v>
      </c>
      <c r="Y512">
        <f>IFERROR(SUMIFS('All States'!$I$4:$I$627,'All States'!$C$4:$C$627,$A512,'All States'!$D$4:$D$627,$B512),0)</f>
        <v>4</v>
      </c>
      <c r="Z512">
        <f>IFERROR(SUMIFS('All States'!$R$4:$R$627,'All States'!$C$4:$C$627,$A512,'All States'!$D$4:$D$627,$B512),0)</f>
        <v>-57.621354349999997</v>
      </c>
      <c r="AA512">
        <f>IFERROR(SUMIFS('All States'!$S$4:$S$627,'All States'!$C$4:$C$627,$A512,'All States'!$D$4:$D$627,$B512),0)</f>
        <v>92.5</v>
      </c>
      <c r="AB512">
        <f>IFERROR(SUMIFS('All States'!$T$4:$T$627,'All States'!$C$4:$C$627,$A512,'All States'!$D$4:$D$627,$B512),0)</f>
        <v>37</v>
      </c>
      <c r="AC512">
        <f>IFERROR(SUMIFS('All States'!$U$4:$U$627,'All States'!$C$4:$C$627,$A512,'All States'!$D$4:$D$627,$B512),0)</f>
        <v>2.8786456499999997</v>
      </c>
      <c r="AD512">
        <f>IFERROR(SUMIFS('All States'!$V$4:$V$627,'All States'!$C$4:$C$627,$A512,'All States'!$D$4:$D$627,$B512),0)</f>
        <v>10313</v>
      </c>
      <c r="AE512">
        <f>IFERROR(SUMIFS('All States'!$W$4:$W$627,'All States'!$C$4:$C$627,$A512,'All States'!$D$4:$D$627,$B512),0)</f>
        <v>113</v>
      </c>
      <c r="AF512">
        <f>IFERROR(SUMIFS('All States'!$X$4:$X$627,'All States'!$C$4:$C$627,$A512,'All States'!$D$4:$D$627,$B512),0)</f>
        <v>14.652200000000001</v>
      </c>
      <c r="AG512">
        <f>IFERROR(SUMIFS('All States'!$Y$4:$Y$627,'All States'!$C$4:$C$627,$A512,'All States'!$D$4:$D$627,$B512),0)</f>
        <v>31473</v>
      </c>
    </row>
    <row r="513" spans="1:33" ht="15" customHeight="1" x14ac:dyDescent="0.2">
      <c r="A513" t="s">
        <v>162</v>
      </c>
      <c r="B513" t="s">
        <v>2078</v>
      </c>
      <c r="C513" t="s">
        <v>907</v>
      </c>
      <c r="D513" t="s">
        <v>908</v>
      </c>
      <c r="E513">
        <v>3</v>
      </c>
      <c r="F513">
        <f t="shared" si="12"/>
        <v>17023.666666666668</v>
      </c>
      <c r="G513">
        <f t="shared" si="13"/>
        <v>183703.66666666666</v>
      </c>
      <c r="H513">
        <f t="shared" si="14"/>
        <v>15.333333333333334</v>
      </c>
      <c r="I513">
        <f t="shared" si="15"/>
        <v>26.666666666666668</v>
      </c>
      <c r="Q513">
        <f>IFERROR(SUMIFS('All States'!$E$4:$E$627,'All States'!$C$4:$C$627,$A513,'All States'!$D$4:$D$627,$B513),0)</f>
        <v>0</v>
      </c>
      <c r="R513">
        <f>IFERROR(SUMIFS('All States'!$F$4:$F$627,'All States'!$C$4:$C$627,$A513,'All States'!$D$4:$D$627,$B513),0)</f>
        <v>0</v>
      </c>
      <c r="S513">
        <f>IFERROR(SUMIFS('All States'!$N$4:$N$627,'All States'!$C$4:$C$627,$A513,'All States'!$D$4:$D$627,$B513),0)</f>
        <v>11.25</v>
      </c>
      <c r="T513">
        <f>IFERROR(SUMIFS('All States'!$M$4:$M$627,'All States'!$C$4:$C$627,$A513,'All States'!$D$4:$D$627,$B513),0)</f>
        <v>11.25</v>
      </c>
      <c r="U513">
        <f>IFERROR(SUMIFS('All States'!$O$4:$O$627,'All States'!$C$4:$C$627,$A513,'All States'!$D$4:$D$627,$B513),0)</f>
        <v>11.25</v>
      </c>
      <c r="V513">
        <f>IFERROR(SUMIFS('All States'!$P$4:$P$627,'All States'!$C$4:$C$627,$A513,'All States'!$D$4:$D$627,$B513),0)</f>
        <v>0</v>
      </c>
      <c r="W513">
        <f>IFERROR(SUMIFS('All States'!$Q$4:$Q$627,'All States'!$C$4:$C$627,$A513,'All States'!$D$4:$D$627,$B513),0)</f>
        <v>0</v>
      </c>
      <c r="X513">
        <f>IFERROR(SUMIFS('All States'!$H$4:$H$627,'All States'!$C$4:$C$627,$A513,'All States'!$D$4:$D$627,$B513),0)</f>
        <v>0</v>
      </c>
      <c r="Y513">
        <f>IFERROR(SUMIFS('All States'!$I$4:$I$627,'All States'!$C$4:$C$627,$A513,'All States'!$D$4:$D$627,$B513),0)</f>
        <v>0</v>
      </c>
      <c r="Z513">
        <f>IFERROR(SUMIFS('All States'!$R$4:$R$627,'All States'!$C$4:$C$627,$A513,'All States'!$D$4:$D$627,$B513),0)</f>
        <v>1.2960912</v>
      </c>
      <c r="AA513">
        <f>IFERROR(SUMIFS('All States'!$S$4:$S$627,'All States'!$C$4:$C$627,$A513,'All States'!$D$4:$D$627,$B513),0)</f>
        <v>37.5</v>
      </c>
      <c r="AB513">
        <f>IFERROR(SUMIFS('All States'!$T$4:$T$627,'All States'!$C$4:$C$627,$A513,'All States'!$D$4:$D$627,$B513),0)</f>
        <v>15</v>
      </c>
      <c r="AC513">
        <f>IFERROR(SUMIFS('All States'!$U$4:$U$627,'All States'!$C$4:$C$627,$A513,'All States'!$D$4:$D$627,$B513),0)</f>
        <v>1.2960912</v>
      </c>
      <c r="AD513">
        <f>IFERROR(SUMIFS('All States'!$V$4:$V$627,'All States'!$C$4:$C$627,$A513,'All States'!$D$4:$D$627,$B513),0)</f>
        <v>17024</v>
      </c>
      <c r="AE513">
        <f>IFERROR(SUMIFS('All States'!$W$4:$W$627,'All States'!$C$4:$C$627,$A513,'All States'!$D$4:$D$627,$B513),0)</f>
        <v>46</v>
      </c>
      <c r="AF513">
        <f>IFERROR(SUMIFS('All States'!$X$4:$X$627,'All States'!$C$4:$C$627,$A513,'All States'!$D$4:$D$627,$B513),0)</f>
        <v>6.6201999999999996</v>
      </c>
      <c r="AG513">
        <f>IFERROR(SUMIFS('All States'!$Y$4:$Y$627,'All States'!$C$4:$C$627,$A513,'All States'!$D$4:$D$627,$B513),0)</f>
        <v>51953</v>
      </c>
    </row>
    <row r="514" spans="1:33" ht="15" customHeight="1" x14ac:dyDescent="0.2">
      <c r="A514" t="s">
        <v>162</v>
      </c>
      <c r="B514" t="s">
        <v>2079</v>
      </c>
      <c r="C514" t="s">
        <v>1256</v>
      </c>
      <c r="D514" t="s">
        <v>1257</v>
      </c>
      <c r="E514">
        <v>2</v>
      </c>
      <c r="F514">
        <f t="shared" si="12"/>
        <v>5494.5</v>
      </c>
      <c r="G514">
        <f t="shared" si="13"/>
        <v>200004</v>
      </c>
      <c r="H514">
        <f t="shared" si="14"/>
        <v>16</v>
      </c>
      <c r="I514">
        <f t="shared" si="15"/>
        <v>15</v>
      </c>
      <c r="Q514">
        <f>IFERROR(SUMIFS('All States'!$E$4:$E$627,'All States'!$C$4:$C$627,$A514,'All States'!$D$4:$D$627,$B514),0)</f>
        <v>0</v>
      </c>
      <c r="R514">
        <f>IFERROR(SUMIFS('All States'!$F$4:$F$627,'All States'!$C$4:$C$627,$A514,'All States'!$D$4:$D$627,$B514),0)</f>
        <v>0</v>
      </c>
      <c r="S514">
        <f>IFERROR(SUMIFS('All States'!$N$4:$N$627,'All States'!$C$4:$C$627,$A514,'All States'!$D$4:$D$627,$B514),0)</f>
        <v>71.099999999999994</v>
      </c>
      <c r="T514">
        <f>IFERROR(SUMIFS('All States'!$M$4:$M$627,'All States'!$C$4:$C$627,$A514,'All States'!$D$4:$D$627,$B514),0)</f>
        <v>-63.950000000000017</v>
      </c>
      <c r="U514">
        <f>IFERROR(SUMIFS('All States'!$O$4:$O$627,'All States'!$C$4:$C$627,$A514,'All States'!$D$4:$D$627,$B514),0)</f>
        <v>71.099999999999994</v>
      </c>
      <c r="V514">
        <f>IFERROR(SUMIFS('All States'!$P$4:$P$627,'All States'!$C$4:$C$627,$A514,'All States'!$D$4:$D$627,$B514),0)</f>
        <v>0</v>
      </c>
      <c r="W514">
        <f>IFERROR(SUMIFS('All States'!$Q$4:$Q$627,'All States'!$C$4:$C$627,$A514,'All States'!$D$4:$D$627,$B514),0)</f>
        <v>0</v>
      </c>
      <c r="X514">
        <f>IFERROR(SUMIFS('All States'!$H$4:$H$627,'All States'!$C$4:$C$627,$A514,'All States'!$D$4:$D$627,$B514),0)</f>
        <v>0</v>
      </c>
      <c r="Y514">
        <f>IFERROR(SUMIFS('All States'!$I$4:$I$627,'All States'!$C$4:$C$627,$A514,'All States'!$D$4:$D$627,$B514),0)</f>
        <v>0</v>
      </c>
      <c r="Z514">
        <f>IFERROR(SUMIFS('All States'!$R$4:$R$627,'All States'!$C$4:$C$627,$A514,'All States'!$D$4:$D$627,$B514),0)</f>
        <v>1.25522475</v>
      </c>
      <c r="AA514">
        <f>IFERROR(SUMIFS('All States'!$S$4:$S$627,'All States'!$C$4:$C$627,$A514,'All States'!$D$4:$D$627,$B514),0)</f>
        <v>40</v>
      </c>
      <c r="AB514">
        <f>IFERROR(SUMIFS('All States'!$T$4:$T$627,'All States'!$C$4:$C$627,$A514,'All States'!$D$4:$D$627,$B514),0)</f>
        <v>16</v>
      </c>
      <c r="AC514">
        <f>IFERROR(SUMIFS('All States'!$U$4:$U$627,'All States'!$C$4:$C$627,$A514,'All States'!$D$4:$D$627,$B514),0)</f>
        <v>1.25522475</v>
      </c>
      <c r="AD514">
        <f>IFERROR(SUMIFS('All States'!$V$4:$V$627,'All States'!$C$4:$C$627,$A514,'All States'!$D$4:$D$627,$B514),0)</f>
        <v>5495</v>
      </c>
      <c r="AE514">
        <f>IFERROR(SUMIFS('All States'!$W$4:$W$627,'All States'!$C$4:$C$627,$A514,'All States'!$D$4:$D$627,$B514),0)</f>
        <v>49</v>
      </c>
      <c r="AF514">
        <f>IFERROR(SUMIFS('All States'!$X$4:$X$627,'All States'!$C$4:$C$627,$A514,'All States'!$D$4:$D$627,$B514),0)</f>
        <v>6.4058999999999999</v>
      </c>
      <c r="AG514">
        <f>IFERROR(SUMIFS('All States'!$Y$4:$Y$627,'All States'!$C$4:$C$627,$A514,'All States'!$D$4:$D$627,$B514),0)</f>
        <v>16769</v>
      </c>
    </row>
    <row r="515" spans="1:33" ht="27.75" customHeight="1" x14ac:dyDescent="0.2">
      <c r="A515" t="s">
        <v>162</v>
      </c>
      <c r="B515" t="s">
        <v>2080</v>
      </c>
      <c r="C515" t="s">
        <v>1418</v>
      </c>
      <c r="D515" s="1" t="s">
        <v>1419</v>
      </c>
      <c r="E515">
        <v>1</v>
      </c>
      <c r="F515">
        <f t="shared" si="12"/>
        <v>0</v>
      </c>
      <c r="G515">
        <f t="shared" si="13"/>
        <v>540000</v>
      </c>
      <c r="H515">
        <f t="shared" si="14"/>
        <v>12</v>
      </c>
      <c r="I515">
        <f t="shared" si="15"/>
        <v>126</v>
      </c>
      <c r="Q515">
        <f>IFERROR(SUMIFS('All States'!$E$4:$E$627,'All States'!$C$4:$C$627,$A515,'All States'!$D$4:$D$627,$B515),0)</f>
        <v>1</v>
      </c>
      <c r="R515">
        <f>IFERROR(SUMIFS('All States'!$F$4:$F$627,'All States'!$C$4:$C$627,$A515,'All States'!$D$4:$D$627,$B515),0)</f>
        <v>3.5</v>
      </c>
      <c r="S515">
        <f>IFERROR(SUMIFS('All States'!$N$4:$N$627,'All States'!$C$4:$C$627,$A515,'All States'!$D$4:$D$627,$B515),0)</f>
        <v>316.21500000000003</v>
      </c>
      <c r="T515">
        <f>IFERROR(SUMIFS('All States'!$M$4:$M$627,'All States'!$C$4:$C$627,$A515,'All States'!$D$4:$D$627,$B515),0)</f>
        <v>316.21500000000003</v>
      </c>
      <c r="U515">
        <f>IFERROR(SUMIFS('All States'!$O$4:$O$627,'All States'!$C$4:$C$627,$A515,'All States'!$D$4:$D$627,$B515),0)</f>
        <v>256.05</v>
      </c>
      <c r="V515">
        <f>IFERROR(SUMIFS('All States'!$P$4:$P$627,'All States'!$C$4:$C$627,$A515,'All States'!$D$4:$D$627,$B515),0)</f>
        <v>9.24</v>
      </c>
      <c r="W515">
        <f>IFERROR(SUMIFS('All States'!$Q$4:$Q$627,'All States'!$C$4:$C$627,$A515,'All States'!$D$4:$D$627,$B515),0)</f>
        <v>50.924999999999997</v>
      </c>
      <c r="X515">
        <f>IFERROR(SUMIFS('All States'!$H$4:$H$627,'All States'!$C$4:$C$627,$A515,'All States'!$D$4:$D$627,$B515),0)</f>
        <v>0</v>
      </c>
      <c r="Y515">
        <f>IFERROR(SUMIFS('All States'!$I$4:$I$627,'All States'!$C$4:$C$627,$A515,'All States'!$D$4:$D$627,$B515),0)</f>
        <v>1</v>
      </c>
      <c r="Z515">
        <f>IFERROR(SUMIFS('All States'!$R$4:$R$627,'All States'!$C$4:$C$627,$A515,'All States'!$D$4:$D$627,$B515),0)</f>
        <v>-2.6</v>
      </c>
      <c r="AA515">
        <f>IFERROR(SUMIFS('All States'!$S$4:$S$627,'All States'!$C$4:$C$627,$A515,'All States'!$D$4:$D$627,$B515),0)</f>
        <v>30</v>
      </c>
      <c r="AB515">
        <f>IFERROR(SUMIFS('All States'!$T$4:$T$627,'All States'!$C$4:$C$627,$A515,'All States'!$D$4:$D$627,$B515),0)</f>
        <v>12</v>
      </c>
      <c r="AC515">
        <f>IFERROR(SUMIFS('All States'!$U$4:$U$627,'All States'!$C$4:$C$627,$A515,'All States'!$D$4:$D$627,$B515),0)</f>
        <v>0.89999999999999991</v>
      </c>
      <c r="AD515">
        <f>IFERROR(SUMIFS('All States'!$V$4:$V$627,'All States'!$C$4:$C$627,$A515,'All States'!$D$4:$D$627,$B515),0)</f>
        <v>0</v>
      </c>
      <c r="AE515">
        <f>IFERROR(SUMIFS('All States'!$W$4:$W$627,'All States'!$C$4:$C$627,$A515,'All States'!$D$4:$D$627,$B515),0)</f>
        <v>37</v>
      </c>
      <c r="AF515">
        <f>IFERROR(SUMIFS('All States'!$X$4:$X$627,'All States'!$C$4:$C$627,$A515,'All States'!$D$4:$D$627,$B515),0)</f>
        <v>4.625</v>
      </c>
      <c r="AG515">
        <f>IFERROR(SUMIFS('All States'!$Y$4:$Y$627,'All States'!$C$4:$C$627,$A515,'All States'!$D$4:$D$627,$B515),0)</f>
        <v>0</v>
      </c>
    </row>
    <row r="516" spans="1:33" ht="15" customHeight="1" x14ac:dyDescent="0.2">
      <c r="A516" t="s">
        <v>162</v>
      </c>
      <c r="B516" t="s">
        <v>2081</v>
      </c>
      <c r="C516" t="s">
        <v>1520</v>
      </c>
      <c r="D516" t="s">
        <v>1521</v>
      </c>
      <c r="E516">
        <v>3</v>
      </c>
      <c r="F516">
        <f t="shared" si="12"/>
        <v>2337.3333333333335</v>
      </c>
      <c r="G516">
        <f t="shared" si="13"/>
        <v>695881.66666666663</v>
      </c>
      <c r="H516">
        <f t="shared" si="14"/>
        <v>14.333333333333334</v>
      </c>
      <c r="I516">
        <f t="shared" si="15"/>
        <v>57</v>
      </c>
      <c r="Q516">
        <f>IFERROR(SUMIFS('All States'!$E$4:$E$627,'All States'!$C$4:$C$627,$A516,'All States'!$D$4:$D$627,$B516),0)</f>
        <v>0</v>
      </c>
      <c r="R516">
        <f>IFERROR(SUMIFS('All States'!$F$4:$F$627,'All States'!$C$4:$C$627,$A516,'All States'!$D$4:$D$627,$B516),0)</f>
        <v>0</v>
      </c>
      <c r="S516">
        <f>IFERROR(SUMIFS('All States'!$N$4:$N$627,'All States'!$C$4:$C$627,$A516,'All States'!$D$4:$D$627,$B516),0)</f>
        <v>103.5</v>
      </c>
      <c r="T516">
        <f>IFERROR(SUMIFS('All States'!$M$4:$M$627,'All States'!$C$4:$C$627,$A516,'All States'!$D$4:$D$627,$B516),0)</f>
        <v>103.5</v>
      </c>
      <c r="U516">
        <f>IFERROR(SUMIFS('All States'!$O$4:$O$627,'All States'!$C$4:$C$627,$A516,'All States'!$D$4:$D$627,$B516),0)</f>
        <v>103.5</v>
      </c>
      <c r="V516">
        <f>IFERROR(SUMIFS('All States'!$P$4:$P$627,'All States'!$C$4:$C$627,$A516,'All States'!$D$4:$D$627,$B516),0)</f>
        <v>0</v>
      </c>
      <c r="W516">
        <f>IFERROR(SUMIFS('All States'!$Q$4:$Q$627,'All States'!$C$4:$C$627,$A516,'All States'!$D$4:$D$627,$B516),0)</f>
        <v>0</v>
      </c>
      <c r="X516">
        <f>IFERROR(SUMIFS('All States'!$H$4:$H$627,'All States'!$C$4:$C$627,$A516,'All States'!$D$4:$D$627,$B516),0)</f>
        <v>0</v>
      </c>
      <c r="Y516">
        <f>IFERROR(SUMIFS('All States'!$I$4:$I$627,'All States'!$C$4:$C$627,$A516,'All States'!$D$4:$D$627,$B516),0)</f>
        <v>0</v>
      </c>
      <c r="Z516">
        <f>IFERROR(SUMIFS('All States'!$R$4:$R$627,'All States'!$C$4:$C$627,$A516,'All States'!$D$4:$D$627,$B516),0)</f>
        <v>1.0734868500000001</v>
      </c>
      <c r="AA516">
        <f>IFERROR(SUMIFS('All States'!$S$4:$S$627,'All States'!$C$4:$C$627,$A516,'All States'!$D$4:$D$627,$B516),0)</f>
        <v>35</v>
      </c>
      <c r="AB516">
        <f>IFERROR(SUMIFS('All States'!$T$4:$T$627,'All States'!$C$4:$C$627,$A516,'All States'!$D$4:$D$627,$B516),0)</f>
        <v>14</v>
      </c>
      <c r="AC516">
        <f>IFERROR(SUMIFS('All States'!$U$4:$U$627,'All States'!$C$4:$C$627,$A516,'All States'!$D$4:$D$627,$B516),0)</f>
        <v>1.0734868500000001</v>
      </c>
      <c r="AD516">
        <f>IFERROR(SUMIFS('All States'!$V$4:$V$627,'All States'!$C$4:$C$627,$A516,'All States'!$D$4:$D$627,$B516),0)</f>
        <v>2337</v>
      </c>
      <c r="AE516">
        <f>IFERROR(SUMIFS('All States'!$W$4:$W$627,'All States'!$C$4:$C$627,$A516,'All States'!$D$4:$D$627,$B516),0)</f>
        <v>43</v>
      </c>
      <c r="AF516">
        <f>IFERROR(SUMIFS('All States'!$X$4:$X$627,'All States'!$C$4:$C$627,$A516,'All States'!$D$4:$D$627,$B516),0)</f>
        <v>5.4945000000000004</v>
      </c>
      <c r="AG516">
        <f>IFERROR(SUMIFS('All States'!$Y$4:$Y$627,'All States'!$C$4:$C$627,$A516,'All States'!$D$4:$D$627,$B516),0)</f>
        <v>7132</v>
      </c>
    </row>
    <row r="517" spans="1:33" ht="15" customHeight="1" x14ac:dyDescent="0.2">
      <c r="A517" t="s">
        <v>162</v>
      </c>
      <c r="B517" t="s">
        <v>2082</v>
      </c>
      <c r="C517" t="s">
        <v>907</v>
      </c>
      <c r="D517" t="s">
        <v>908</v>
      </c>
      <c r="E517">
        <v>3</v>
      </c>
      <c r="F517">
        <f t="shared" si="12"/>
        <v>17023.666666666668</v>
      </c>
      <c r="G517">
        <f t="shared" si="13"/>
        <v>183703.66666666666</v>
      </c>
      <c r="H517">
        <f t="shared" si="14"/>
        <v>15.333333333333334</v>
      </c>
      <c r="I517">
        <f t="shared" si="15"/>
        <v>26.666666666666668</v>
      </c>
      <c r="Q517">
        <f>IFERROR(SUMIFS('All States'!$E$4:$E$627,'All States'!$C$4:$C$627,$A517,'All States'!$D$4:$D$627,$B517),0)</f>
        <v>1</v>
      </c>
      <c r="R517">
        <f>IFERROR(SUMIFS('All States'!$F$4:$F$627,'All States'!$C$4:$C$627,$A517,'All States'!$D$4:$D$627,$B517),0)</f>
        <v>3</v>
      </c>
      <c r="S517">
        <f>IFERROR(SUMIFS('All States'!$N$4:$N$627,'All States'!$C$4:$C$627,$A517,'All States'!$D$4:$D$627,$B517),0)</f>
        <v>45</v>
      </c>
      <c r="T517">
        <f>IFERROR(SUMIFS('All States'!$M$4:$M$627,'All States'!$C$4:$C$627,$A517,'All States'!$D$4:$D$627,$B517),0)</f>
        <v>45</v>
      </c>
      <c r="U517">
        <f>IFERROR(SUMIFS('All States'!$O$4:$O$627,'All States'!$C$4:$C$627,$A517,'All States'!$D$4:$D$627,$B517),0)</f>
        <v>45</v>
      </c>
      <c r="V517">
        <f>IFERROR(SUMIFS('All States'!$P$4:$P$627,'All States'!$C$4:$C$627,$A517,'All States'!$D$4:$D$627,$B517),0)</f>
        <v>0</v>
      </c>
      <c r="W517">
        <f>IFERROR(SUMIFS('All States'!$Q$4:$Q$627,'All States'!$C$4:$C$627,$A517,'All States'!$D$4:$D$627,$B517),0)</f>
        <v>0</v>
      </c>
      <c r="X517">
        <f>IFERROR(SUMIFS('All States'!$H$4:$H$627,'All States'!$C$4:$C$627,$A517,'All States'!$D$4:$D$627,$B517),0)</f>
        <v>0</v>
      </c>
      <c r="Y517">
        <f>IFERROR(SUMIFS('All States'!$I$4:$I$627,'All States'!$C$4:$C$627,$A517,'All States'!$D$4:$D$627,$B517),0)</f>
        <v>1</v>
      </c>
      <c r="Z517">
        <f>IFERROR(SUMIFS('All States'!$R$4:$R$627,'All States'!$C$4:$C$627,$A517,'All States'!$D$4:$D$627,$B517),0)</f>
        <v>-1.7039088</v>
      </c>
      <c r="AA517">
        <f>IFERROR(SUMIFS('All States'!$S$4:$S$627,'All States'!$C$4:$C$627,$A517,'All States'!$D$4:$D$627,$B517),0)</f>
        <v>37.5</v>
      </c>
      <c r="AB517">
        <f>IFERROR(SUMIFS('All States'!$T$4:$T$627,'All States'!$C$4:$C$627,$A517,'All States'!$D$4:$D$627,$B517),0)</f>
        <v>15</v>
      </c>
      <c r="AC517">
        <f>IFERROR(SUMIFS('All States'!$U$4:$U$627,'All States'!$C$4:$C$627,$A517,'All States'!$D$4:$D$627,$B517),0)</f>
        <v>1.2960912</v>
      </c>
      <c r="AD517">
        <f>IFERROR(SUMIFS('All States'!$V$4:$V$627,'All States'!$C$4:$C$627,$A517,'All States'!$D$4:$D$627,$B517),0)</f>
        <v>17024</v>
      </c>
      <c r="AE517">
        <f>IFERROR(SUMIFS('All States'!$W$4:$W$627,'All States'!$C$4:$C$627,$A517,'All States'!$D$4:$D$627,$B517),0)</f>
        <v>46</v>
      </c>
      <c r="AF517">
        <f>IFERROR(SUMIFS('All States'!$X$4:$X$627,'All States'!$C$4:$C$627,$A517,'All States'!$D$4:$D$627,$B517),0)</f>
        <v>6.6201999999999996</v>
      </c>
      <c r="AG517">
        <f>IFERROR(SUMIFS('All States'!$Y$4:$Y$627,'All States'!$C$4:$C$627,$A517,'All States'!$D$4:$D$627,$B517),0)</f>
        <v>51953</v>
      </c>
    </row>
    <row r="518" spans="1:33" ht="27.75" customHeight="1" x14ac:dyDescent="0.2">
      <c r="A518" t="s">
        <v>162</v>
      </c>
      <c r="B518" t="s">
        <v>2083</v>
      </c>
      <c r="C518" t="s">
        <v>1525</v>
      </c>
      <c r="D518" s="1" t="s">
        <v>1526</v>
      </c>
      <c r="E518">
        <v>4</v>
      </c>
      <c r="F518">
        <f t="shared" si="12"/>
        <v>2028.5</v>
      </c>
      <c r="G518">
        <f t="shared" si="13"/>
        <v>176750</v>
      </c>
      <c r="H518">
        <f t="shared" si="14"/>
        <v>13.75</v>
      </c>
      <c r="I518">
        <f t="shared" si="15"/>
        <v>31</v>
      </c>
      <c r="Q518">
        <f>IFERROR(SUMIFS('All States'!$E$4:$E$627,'All States'!$C$4:$C$627,$A518,'All States'!$D$4:$D$627,$B518),0)</f>
        <v>1</v>
      </c>
      <c r="R518">
        <f>IFERROR(SUMIFS('All States'!$F$4:$F$627,'All States'!$C$4:$C$627,$A518,'All States'!$D$4:$D$627,$B518),0)</f>
        <v>0.05</v>
      </c>
      <c r="S518">
        <f>IFERROR(SUMIFS('All States'!$N$4:$N$627,'All States'!$C$4:$C$627,$A518,'All States'!$D$4:$D$627,$B518),0)</f>
        <v>121.38000000000001</v>
      </c>
      <c r="T518">
        <f>IFERROR(SUMIFS('All States'!$M$4:$M$627,'All States'!$C$4:$C$627,$A518,'All States'!$D$4:$D$627,$B518),0)</f>
        <v>121.38000000000001</v>
      </c>
      <c r="U518">
        <f>IFERROR(SUMIFS('All States'!$O$4:$O$627,'All States'!$C$4:$C$627,$A518,'All States'!$D$4:$D$627,$B518),0)</f>
        <v>119.7</v>
      </c>
      <c r="V518">
        <f>IFERROR(SUMIFS('All States'!$P$4:$P$627,'All States'!$C$4:$C$627,$A518,'All States'!$D$4:$D$627,$B518),0)</f>
        <v>1.68</v>
      </c>
      <c r="W518">
        <f>IFERROR(SUMIFS('All States'!$Q$4:$Q$627,'All States'!$C$4:$C$627,$A518,'All States'!$D$4:$D$627,$B518),0)</f>
        <v>0</v>
      </c>
      <c r="X518">
        <f>IFERROR(SUMIFS('All States'!$H$4:$H$627,'All States'!$C$4:$C$627,$A518,'All States'!$D$4:$D$627,$B518),0)</f>
        <v>1</v>
      </c>
      <c r="Y518">
        <f>IFERROR(SUMIFS('All States'!$I$4:$I$627,'All States'!$C$4:$C$627,$A518,'All States'!$D$4:$D$627,$B518),0)</f>
        <v>0</v>
      </c>
      <c r="Z518">
        <f>IFERROR(SUMIFS('All States'!$R$4:$R$627,'All States'!$C$4:$C$627,$A518,'All States'!$D$4:$D$627,$B518),0)</f>
        <v>1.02039145</v>
      </c>
      <c r="AA518">
        <f>IFERROR(SUMIFS('All States'!$S$4:$S$627,'All States'!$C$4:$C$627,$A518,'All States'!$D$4:$D$627,$B518),0)</f>
        <v>35</v>
      </c>
      <c r="AB518">
        <f>IFERROR(SUMIFS('All States'!$T$4:$T$627,'All States'!$C$4:$C$627,$A518,'All States'!$D$4:$D$627,$B518),0)</f>
        <v>14</v>
      </c>
      <c r="AC518">
        <f>IFERROR(SUMIFS('All States'!$U$4:$U$627,'All States'!$C$4:$C$627,$A518,'All States'!$D$4:$D$627,$B518),0)</f>
        <v>1.07039145</v>
      </c>
      <c r="AD518">
        <f>IFERROR(SUMIFS('All States'!$V$4:$V$627,'All States'!$C$4:$C$627,$A518,'All States'!$D$4:$D$627,$B518),0)</f>
        <v>2029</v>
      </c>
      <c r="AE518">
        <f>IFERROR(SUMIFS('All States'!$W$4:$W$627,'All States'!$C$4:$C$627,$A518,'All States'!$D$4:$D$627,$B518),0)</f>
        <v>43</v>
      </c>
      <c r="AF518">
        <f>IFERROR(SUMIFS('All States'!$X$4:$X$627,'All States'!$C$4:$C$627,$A518,'All States'!$D$4:$D$627,$B518),0)</f>
        <v>5.4786999999999999</v>
      </c>
      <c r="AG518">
        <f>IFERROR(SUMIFS('All States'!$Y$4:$Y$627,'All States'!$C$4:$C$627,$A518,'All States'!$D$4:$D$627,$B518),0)</f>
        <v>6192</v>
      </c>
    </row>
    <row r="519" spans="1:33" ht="15" customHeight="1" x14ac:dyDescent="0.2">
      <c r="A519" t="s">
        <v>162</v>
      </c>
      <c r="B519" t="s">
        <v>267</v>
      </c>
      <c r="C519" t="s">
        <v>266</v>
      </c>
      <c r="D519" t="s">
        <v>267</v>
      </c>
      <c r="E519">
        <v>1</v>
      </c>
      <c r="F519">
        <f t="shared" si="12"/>
        <v>84510</v>
      </c>
      <c r="G519">
        <f t="shared" si="13"/>
        <v>100000</v>
      </c>
      <c r="H519">
        <f t="shared" si="14"/>
        <v>13</v>
      </c>
      <c r="I519">
        <f t="shared" si="15"/>
        <v>6</v>
      </c>
      <c r="Q519">
        <f>IFERROR(SUMIFS('All States'!$E$4:$E$627,'All States'!$C$4:$C$627,$A519,'All States'!$D$4:$D$627,$B519),0)</f>
        <v>4</v>
      </c>
      <c r="R519">
        <f>IFERROR(SUMIFS('All States'!$F$4:$F$627,'All States'!$C$4:$C$627,$A519,'All States'!$D$4:$D$627,$B519),0)</f>
        <v>30.088000000000001</v>
      </c>
      <c r="S519">
        <f>IFERROR(SUMIFS('All States'!$N$4:$N$627,'All States'!$C$4:$C$627,$A519,'All States'!$D$4:$D$627,$B519),0)</f>
        <v>282.47999999999996</v>
      </c>
      <c r="T519">
        <f>IFERROR(SUMIFS('All States'!$M$4:$M$627,'All States'!$C$4:$C$627,$A519,'All States'!$D$4:$D$627,$B519),0)</f>
        <v>84.284999999999968</v>
      </c>
      <c r="U519">
        <f>IFERROR(SUMIFS('All States'!$O$4:$O$627,'All States'!$C$4:$C$627,$A519,'All States'!$D$4:$D$627,$B519),0)</f>
        <v>220.95</v>
      </c>
      <c r="V519">
        <f>IFERROR(SUMIFS('All States'!$P$4:$P$627,'All States'!$C$4:$C$627,$A519,'All States'!$D$4:$D$627,$B519),0)</f>
        <v>58.38</v>
      </c>
      <c r="W519">
        <f>IFERROR(SUMIFS('All States'!$Q$4:$Q$627,'All States'!$C$4:$C$627,$A519,'All States'!$D$4:$D$627,$B519),0)</f>
        <v>3.15</v>
      </c>
      <c r="X519">
        <f>IFERROR(SUMIFS('All States'!$H$4:$H$627,'All States'!$C$4:$C$627,$A519,'All States'!$D$4:$D$627,$B519),0)</f>
        <v>0</v>
      </c>
      <c r="Y519">
        <f>IFERROR(SUMIFS('All States'!$I$4:$I$627,'All States'!$C$4:$C$627,$A519,'All States'!$D$4:$D$627,$B519),0)</f>
        <v>2</v>
      </c>
      <c r="Z519">
        <f>IFERROR(SUMIFS('All States'!$R$4:$R$627,'All States'!$C$4:$C$627,$A519,'All States'!$D$4:$D$627,$B519),0)</f>
        <v>-27.789805749999999</v>
      </c>
      <c r="AA519">
        <f>IFERROR(SUMIFS('All States'!$S$4:$S$627,'All States'!$C$4:$C$627,$A519,'All States'!$D$4:$D$627,$B519),0)</f>
        <v>47.5</v>
      </c>
      <c r="AB519">
        <f>IFERROR(SUMIFS('All States'!$T$4:$T$627,'All States'!$C$4:$C$627,$A519,'All States'!$D$4:$D$627,$B519),0)</f>
        <v>19</v>
      </c>
      <c r="AC519">
        <f>IFERROR(SUMIFS('All States'!$U$4:$U$627,'All States'!$C$4:$C$627,$A519,'All States'!$D$4:$D$627,$B519),0)</f>
        <v>2.2981942499999999</v>
      </c>
      <c r="AD519">
        <f>IFERROR(SUMIFS('All States'!$V$4:$V$627,'All States'!$C$4:$C$627,$A519,'All States'!$D$4:$D$627,$B519),0)</f>
        <v>86885</v>
      </c>
      <c r="AE519">
        <f>IFERROR(SUMIFS('All States'!$W$4:$W$627,'All States'!$C$4:$C$627,$A519,'All States'!$D$4:$D$627,$B519),0)</f>
        <v>58</v>
      </c>
      <c r="AF519">
        <f>IFERROR(SUMIFS('All States'!$X$4:$X$627,'All States'!$C$4:$C$627,$A519,'All States'!$D$4:$D$627,$B519),0)</f>
        <v>11.6913</v>
      </c>
      <c r="AG519">
        <f>IFERROR(SUMIFS('All States'!$Y$4:$Y$627,'All States'!$C$4:$C$627,$A519,'All States'!$D$4:$D$627,$B519),0)</f>
        <v>265152</v>
      </c>
    </row>
    <row r="520" spans="1:33" ht="41.25" customHeight="1" x14ac:dyDescent="0.2">
      <c r="A520" t="s">
        <v>162</v>
      </c>
      <c r="B520" t="s">
        <v>267</v>
      </c>
      <c r="C520" t="s">
        <v>920</v>
      </c>
      <c r="D520" s="1" t="s">
        <v>921</v>
      </c>
      <c r="E520">
        <v>3</v>
      </c>
      <c r="F520">
        <f t="shared" si="12"/>
        <v>2375</v>
      </c>
      <c r="G520">
        <f t="shared" si="13"/>
        <v>20100</v>
      </c>
      <c r="H520">
        <f t="shared" si="14"/>
        <v>6.333333333333333</v>
      </c>
      <c r="I520">
        <f t="shared" si="15"/>
        <v>9</v>
      </c>
      <c r="Q520">
        <f>IFERROR(SUMIFS('All States'!$E$4:$E$627,'All States'!$C$4:$C$627,$A520,'All States'!$D$4:$D$627,$B520),0)</f>
        <v>4</v>
      </c>
      <c r="R520">
        <f>IFERROR(SUMIFS('All States'!$F$4:$F$627,'All States'!$C$4:$C$627,$A520,'All States'!$D$4:$D$627,$B520),0)</f>
        <v>30.088000000000001</v>
      </c>
      <c r="S520">
        <f>IFERROR(SUMIFS('All States'!$N$4:$N$627,'All States'!$C$4:$C$627,$A520,'All States'!$D$4:$D$627,$B520),0)</f>
        <v>282.47999999999996</v>
      </c>
      <c r="T520">
        <f>IFERROR(SUMIFS('All States'!$M$4:$M$627,'All States'!$C$4:$C$627,$A520,'All States'!$D$4:$D$627,$B520),0)</f>
        <v>84.284999999999968</v>
      </c>
      <c r="U520">
        <f>IFERROR(SUMIFS('All States'!$O$4:$O$627,'All States'!$C$4:$C$627,$A520,'All States'!$D$4:$D$627,$B520),0)</f>
        <v>220.95</v>
      </c>
      <c r="V520">
        <f>IFERROR(SUMIFS('All States'!$P$4:$P$627,'All States'!$C$4:$C$627,$A520,'All States'!$D$4:$D$627,$B520),0)</f>
        <v>58.38</v>
      </c>
      <c r="W520">
        <f>IFERROR(SUMIFS('All States'!$Q$4:$Q$627,'All States'!$C$4:$C$627,$A520,'All States'!$D$4:$D$627,$B520),0)</f>
        <v>3.15</v>
      </c>
      <c r="X520">
        <f>IFERROR(SUMIFS('All States'!$H$4:$H$627,'All States'!$C$4:$C$627,$A520,'All States'!$D$4:$D$627,$B520),0)</f>
        <v>0</v>
      </c>
      <c r="Y520">
        <f>IFERROR(SUMIFS('All States'!$I$4:$I$627,'All States'!$C$4:$C$627,$A520,'All States'!$D$4:$D$627,$B520),0)</f>
        <v>2</v>
      </c>
      <c r="Z520">
        <f>IFERROR(SUMIFS('All States'!$R$4:$R$627,'All States'!$C$4:$C$627,$A520,'All States'!$D$4:$D$627,$B520),0)</f>
        <v>-27.789805749999999</v>
      </c>
      <c r="AA520">
        <f>IFERROR(SUMIFS('All States'!$S$4:$S$627,'All States'!$C$4:$C$627,$A520,'All States'!$D$4:$D$627,$B520),0)</f>
        <v>47.5</v>
      </c>
      <c r="AB520">
        <f>IFERROR(SUMIFS('All States'!$T$4:$T$627,'All States'!$C$4:$C$627,$A520,'All States'!$D$4:$D$627,$B520),0)</f>
        <v>19</v>
      </c>
      <c r="AC520">
        <f>IFERROR(SUMIFS('All States'!$U$4:$U$627,'All States'!$C$4:$C$627,$A520,'All States'!$D$4:$D$627,$B520),0)</f>
        <v>2.2981942499999999</v>
      </c>
      <c r="AD520">
        <f>IFERROR(SUMIFS('All States'!$V$4:$V$627,'All States'!$C$4:$C$627,$A520,'All States'!$D$4:$D$627,$B520),0)</f>
        <v>86885</v>
      </c>
      <c r="AE520">
        <f>IFERROR(SUMIFS('All States'!$W$4:$W$627,'All States'!$C$4:$C$627,$A520,'All States'!$D$4:$D$627,$B520),0)</f>
        <v>58</v>
      </c>
      <c r="AF520">
        <f>IFERROR(SUMIFS('All States'!$X$4:$X$627,'All States'!$C$4:$C$627,$A520,'All States'!$D$4:$D$627,$B520),0)</f>
        <v>11.6913</v>
      </c>
      <c r="AG520">
        <f>IFERROR(SUMIFS('All States'!$Y$4:$Y$627,'All States'!$C$4:$C$627,$A520,'All States'!$D$4:$D$627,$B520),0)</f>
        <v>265152</v>
      </c>
    </row>
    <row r="521" spans="1:33" ht="15" customHeight="1" x14ac:dyDescent="0.2">
      <c r="A521" t="s">
        <v>162</v>
      </c>
      <c r="B521" t="s">
        <v>2084</v>
      </c>
      <c r="C521" t="s">
        <v>1520</v>
      </c>
      <c r="D521" t="s">
        <v>1521</v>
      </c>
      <c r="E521">
        <v>3</v>
      </c>
      <c r="F521">
        <f t="shared" si="12"/>
        <v>2337.3333333333335</v>
      </c>
      <c r="G521">
        <f t="shared" si="13"/>
        <v>695881.66666666663</v>
      </c>
      <c r="H521">
        <f t="shared" si="14"/>
        <v>14.333333333333334</v>
      </c>
      <c r="I521">
        <f t="shared" si="15"/>
        <v>57</v>
      </c>
      <c r="Q521">
        <f>IFERROR(SUMIFS('All States'!$E$4:$E$627,'All States'!$C$4:$C$627,$A521,'All States'!$D$4:$D$627,$B521),0)</f>
        <v>1</v>
      </c>
      <c r="R521">
        <f>IFERROR(SUMIFS('All States'!$F$4:$F$627,'All States'!$C$4:$C$627,$A521,'All States'!$D$4:$D$627,$B521),0)</f>
        <v>24</v>
      </c>
      <c r="S521">
        <f>IFERROR(SUMIFS('All States'!$N$4:$N$627,'All States'!$C$4:$C$627,$A521,'All States'!$D$4:$D$627,$B521),0)</f>
        <v>42.3</v>
      </c>
      <c r="T521">
        <f>IFERROR(SUMIFS('All States'!$M$4:$M$627,'All States'!$C$4:$C$627,$A521,'All States'!$D$4:$D$627,$B521),0)</f>
        <v>42.3</v>
      </c>
      <c r="U521">
        <f>IFERROR(SUMIFS('All States'!$O$4:$O$627,'All States'!$C$4:$C$627,$A521,'All States'!$D$4:$D$627,$B521),0)</f>
        <v>42.3</v>
      </c>
      <c r="V521">
        <f>IFERROR(SUMIFS('All States'!$P$4:$P$627,'All States'!$C$4:$C$627,$A521,'All States'!$D$4:$D$627,$B521),0)</f>
        <v>0</v>
      </c>
      <c r="W521">
        <f>IFERROR(SUMIFS('All States'!$Q$4:$Q$627,'All States'!$C$4:$C$627,$A521,'All States'!$D$4:$D$627,$B521),0)</f>
        <v>0</v>
      </c>
      <c r="X521">
        <f>IFERROR(SUMIFS('All States'!$H$4:$H$627,'All States'!$C$4:$C$627,$A521,'All States'!$D$4:$D$627,$B521),0)</f>
        <v>0</v>
      </c>
      <c r="Y521">
        <f>IFERROR(SUMIFS('All States'!$I$4:$I$627,'All States'!$C$4:$C$627,$A521,'All States'!$D$4:$D$627,$B521),0)</f>
        <v>1</v>
      </c>
      <c r="Z521">
        <f>IFERROR(SUMIFS('All States'!$R$4:$R$627,'All States'!$C$4:$C$627,$A521,'All States'!$D$4:$D$627,$B521),0)</f>
        <v>-22.926513149999998</v>
      </c>
      <c r="AA521">
        <f>IFERROR(SUMIFS('All States'!$S$4:$S$627,'All States'!$C$4:$C$627,$A521,'All States'!$D$4:$D$627,$B521),0)</f>
        <v>35</v>
      </c>
      <c r="AB521">
        <f>IFERROR(SUMIFS('All States'!$T$4:$T$627,'All States'!$C$4:$C$627,$A521,'All States'!$D$4:$D$627,$B521),0)</f>
        <v>14</v>
      </c>
      <c r="AC521">
        <f>IFERROR(SUMIFS('All States'!$U$4:$U$627,'All States'!$C$4:$C$627,$A521,'All States'!$D$4:$D$627,$B521),0)</f>
        <v>1.0734868500000001</v>
      </c>
      <c r="AD521">
        <f>IFERROR(SUMIFS('All States'!$V$4:$V$627,'All States'!$C$4:$C$627,$A521,'All States'!$D$4:$D$627,$B521),0)</f>
        <v>2337</v>
      </c>
      <c r="AE521">
        <f>IFERROR(SUMIFS('All States'!$W$4:$W$627,'All States'!$C$4:$C$627,$A521,'All States'!$D$4:$D$627,$B521),0)</f>
        <v>43</v>
      </c>
      <c r="AF521">
        <f>IFERROR(SUMIFS('All States'!$X$4:$X$627,'All States'!$C$4:$C$627,$A521,'All States'!$D$4:$D$627,$B521),0)</f>
        <v>5.4945000000000004</v>
      </c>
      <c r="AG521">
        <f>IFERROR(SUMIFS('All States'!$Y$4:$Y$627,'All States'!$C$4:$C$627,$A521,'All States'!$D$4:$D$627,$B521),0)</f>
        <v>7132</v>
      </c>
    </row>
    <row r="522" spans="1:33" ht="15" customHeight="1" x14ac:dyDescent="0.2">
      <c r="A522" t="s">
        <v>162</v>
      </c>
      <c r="B522" t="s">
        <v>2085</v>
      </c>
      <c r="C522" t="s">
        <v>1251</v>
      </c>
      <c r="D522" t="s">
        <v>1252</v>
      </c>
      <c r="E522">
        <v>3</v>
      </c>
      <c r="F522">
        <f t="shared" si="12"/>
        <v>91600</v>
      </c>
      <c r="G522">
        <f t="shared" si="13"/>
        <v>333648</v>
      </c>
      <c r="H522">
        <f t="shared" si="14"/>
        <v>27</v>
      </c>
      <c r="I522">
        <f t="shared" si="15"/>
        <v>66</v>
      </c>
      <c r="Q522">
        <f>IFERROR(SUMIFS('All States'!$E$4:$E$627,'All States'!$C$4:$C$627,$A522,'All States'!$D$4:$D$627,$B522),0)</f>
        <v>2</v>
      </c>
      <c r="R522">
        <f>IFERROR(SUMIFS('All States'!$F$4:$F$627,'All States'!$C$4:$C$627,$A522,'All States'!$D$4:$D$627,$B522),0)</f>
        <v>15</v>
      </c>
      <c r="S522">
        <f>IFERROR(SUMIFS('All States'!$N$4:$N$627,'All States'!$C$4:$C$627,$A522,'All States'!$D$4:$D$627,$B522),0)</f>
        <v>104.47500000000001</v>
      </c>
      <c r="T522">
        <f>IFERROR(SUMIFS('All States'!$M$4:$M$627,'All States'!$C$4:$C$627,$A522,'All States'!$D$4:$D$627,$B522),0)</f>
        <v>104.47500000000001</v>
      </c>
      <c r="U522">
        <f>IFERROR(SUMIFS('All States'!$O$4:$O$627,'All States'!$C$4:$C$627,$A522,'All States'!$D$4:$D$627,$B522),0)</f>
        <v>97.65</v>
      </c>
      <c r="V522">
        <f>IFERROR(SUMIFS('All States'!$P$4:$P$627,'All States'!$C$4:$C$627,$A522,'All States'!$D$4:$D$627,$B522),0)</f>
        <v>0</v>
      </c>
      <c r="W522">
        <f>IFERROR(SUMIFS('All States'!$Q$4:$Q$627,'All States'!$C$4:$C$627,$A522,'All States'!$D$4:$D$627,$B522),0)</f>
        <v>6.8250000000000002</v>
      </c>
      <c r="X522">
        <f>IFERROR(SUMIFS('All States'!$H$4:$H$627,'All States'!$C$4:$C$627,$A522,'All States'!$D$4:$D$627,$B522),0)</f>
        <v>0</v>
      </c>
      <c r="Y522">
        <f>IFERROR(SUMIFS('All States'!$I$4:$I$627,'All States'!$C$4:$C$627,$A522,'All States'!$D$4:$D$627,$B522),0)</f>
        <v>2</v>
      </c>
      <c r="Z522">
        <f>IFERROR(SUMIFS('All States'!$R$4:$R$627,'All States'!$C$4:$C$627,$A522,'All States'!$D$4:$D$627,$B522),0)</f>
        <v>-12.05442</v>
      </c>
      <c r="AA522">
        <f>IFERROR(SUMIFS('All States'!$S$4:$S$627,'All States'!$C$4:$C$627,$A522,'All States'!$D$4:$D$627,$B522),0)</f>
        <v>67.5</v>
      </c>
      <c r="AB522">
        <f>IFERROR(SUMIFS('All States'!$T$4:$T$627,'All States'!$C$4:$C$627,$A522,'All States'!$D$4:$D$627,$B522),0)</f>
        <v>27</v>
      </c>
      <c r="AC522">
        <f>IFERROR(SUMIFS('All States'!$U$4:$U$627,'All States'!$C$4:$C$627,$A522,'All States'!$D$4:$D$627,$B522),0)</f>
        <v>2.9455799999999996</v>
      </c>
      <c r="AD522">
        <f>IFERROR(SUMIFS('All States'!$V$4:$V$627,'All States'!$C$4:$C$627,$A522,'All States'!$D$4:$D$627,$B522),0)</f>
        <v>91600</v>
      </c>
      <c r="AE522">
        <f>IFERROR(SUMIFS('All States'!$W$4:$W$627,'All States'!$C$4:$C$627,$A522,'All States'!$D$4:$D$627,$B522),0)</f>
        <v>82</v>
      </c>
      <c r="AF522">
        <f>IFERROR(SUMIFS('All States'!$X$4:$X$627,'All States'!$C$4:$C$627,$A522,'All States'!$D$4:$D$627,$B522),0)</f>
        <v>14.9323</v>
      </c>
      <c r="AG522">
        <f>IFERROR(SUMIFS('All States'!$Y$4:$Y$627,'All States'!$C$4:$C$627,$A522,'All States'!$D$4:$D$627,$B522),0)</f>
        <v>279541</v>
      </c>
    </row>
    <row r="523" spans="1:33" ht="15" customHeight="1" x14ac:dyDescent="0.2">
      <c r="A523" t="s">
        <v>162</v>
      </c>
      <c r="B523" t="s">
        <v>2086</v>
      </c>
      <c r="C523" t="s">
        <v>1251</v>
      </c>
      <c r="D523" t="s">
        <v>1252</v>
      </c>
      <c r="E523">
        <v>3</v>
      </c>
      <c r="F523">
        <f t="shared" si="12"/>
        <v>91600</v>
      </c>
      <c r="G523">
        <f t="shared" si="13"/>
        <v>333648</v>
      </c>
      <c r="H523">
        <f t="shared" si="14"/>
        <v>27</v>
      </c>
      <c r="I523">
        <f t="shared" si="15"/>
        <v>66</v>
      </c>
      <c r="Q523">
        <f>IFERROR(SUMIFS('All States'!$E$4:$E$627,'All States'!$C$4:$C$627,$A523,'All States'!$D$4:$D$627,$B523),0)</f>
        <v>1</v>
      </c>
      <c r="R523">
        <f>IFERROR(SUMIFS('All States'!$F$4:$F$627,'All States'!$C$4:$C$627,$A523,'All States'!$D$4:$D$627,$B523),0)</f>
        <v>3</v>
      </c>
      <c r="S523">
        <f>IFERROR(SUMIFS('All States'!$N$4:$N$627,'All States'!$C$4:$C$627,$A523,'All States'!$D$4:$D$627,$B523),0)</f>
        <v>115.2</v>
      </c>
      <c r="T523">
        <f>IFERROR(SUMIFS('All States'!$M$4:$M$627,'All States'!$C$4:$C$627,$A523,'All States'!$D$4:$D$627,$B523),0)</f>
        <v>115.2</v>
      </c>
      <c r="U523">
        <f>IFERROR(SUMIFS('All States'!$O$4:$O$627,'All States'!$C$4:$C$627,$A523,'All States'!$D$4:$D$627,$B523),0)</f>
        <v>52.2</v>
      </c>
      <c r="V523">
        <f>IFERROR(SUMIFS('All States'!$P$4:$P$627,'All States'!$C$4:$C$627,$A523,'All States'!$D$4:$D$627,$B523),0)</f>
        <v>0</v>
      </c>
      <c r="W523">
        <f>IFERROR(SUMIFS('All States'!$Q$4:$Q$627,'All States'!$C$4:$C$627,$A523,'All States'!$D$4:$D$627,$B523),0)</f>
        <v>63</v>
      </c>
      <c r="X523">
        <f>IFERROR(SUMIFS('All States'!$H$4:$H$627,'All States'!$C$4:$C$627,$A523,'All States'!$D$4:$D$627,$B523),0)</f>
        <v>1</v>
      </c>
      <c r="Y523">
        <f>IFERROR(SUMIFS('All States'!$I$4:$I$627,'All States'!$C$4:$C$627,$A523,'All States'!$D$4:$D$627,$B523),0)</f>
        <v>0</v>
      </c>
      <c r="Z523">
        <f>IFERROR(SUMIFS('All States'!$R$4:$R$627,'All States'!$C$4:$C$627,$A523,'All States'!$D$4:$D$627,$B523),0)</f>
        <v>-5.4420000000000357E-2</v>
      </c>
      <c r="AA523">
        <f>IFERROR(SUMIFS('All States'!$S$4:$S$627,'All States'!$C$4:$C$627,$A523,'All States'!$D$4:$D$627,$B523),0)</f>
        <v>67.5</v>
      </c>
      <c r="AB523">
        <f>IFERROR(SUMIFS('All States'!$T$4:$T$627,'All States'!$C$4:$C$627,$A523,'All States'!$D$4:$D$627,$B523),0)</f>
        <v>27</v>
      </c>
      <c r="AC523">
        <f>IFERROR(SUMIFS('All States'!$U$4:$U$627,'All States'!$C$4:$C$627,$A523,'All States'!$D$4:$D$627,$B523),0)</f>
        <v>2.9455799999999996</v>
      </c>
      <c r="AD523">
        <f>IFERROR(SUMIFS('All States'!$V$4:$V$627,'All States'!$C$4:$C$627,$A523,'All States'!$D$4:$D$627,$B523),0)</f>
        <v>91600</v>
      </c>
      <c r="AE523">
        <f>IFERROR(SUMIFS('All States'!$W$4:$W$627,'All States'!$C$4:$C$627,$A523,'All States'!$D$4:$D$627,$B523),0)</f>
        <v>82</v>
      </c>
      <c r="AF523">
        <f>IFERROR(SUMIFS('All States'!$X$4:$X$627,'All States'!$C$4:$C$627,$A523,'All States'!$D$4:$D$627,$B523),0)</f>
        <v>14.9323</v>
      </c>
      <c r="AG523">
        <f>IFERROR(SUMIFS('All States'!$Y$4:$Y$627,'All States'!$C$4:$C$627,$A523,'All States'!$D$4:$D$627,$B523),0)</f>
        <v>279541</v>
      </c>
    </row>
    <row r="524" spans="1:33" ht="27.75" customHeight="1" x14ac:dyDescent="0.2">
      <c r="A524" t="s">
        <v>162</v>
      </c>
      <c r="B524" t="s">
        <v>2087</v>
      </c>
      <c r="C524" t="s">
        <v>1525</v>
      </c>
      <c r="D524" s="1" t="s">
        <v>1526</v>
      </c>
      <c r="E524">
        <v>4</v>
      </c>
      <c r="F524">
        <f t="shared" si="12"/>
        <v>2028.5</v>
      </c>
      <c r="G524">
        <f t="shared" si="13"/>
        <v>176750</v>
      </c>
      <c r="H524">
        <f t="shared" si="14"/>
        <v>13.75</v>
      </c>
      <c r="I524">
        <f t="shared" si="15"/>
        <v>31</v>
      </c>
      <c r="Q524">
        <f>IFERROR(SUMIFS('All States'!$E$4:$E$627,'All States'!$C$4:$C$627,$A524,'All States'!$D$4:$D$627,$B524),0)</f>
        <v>1</v>
      </c>
      <c r="R524">
        <f>IFERROR(SUMIFS('All States'!$F$4:$F$627,'All States'!$C$4:$C$627,$A524,'All States'!$D$4:$D$627,$B524),0)</f>
        <v>20</v>
      </c>
      <c r="S524">
        <f>IFERROR(SUMIFS('All States'!$N$4:$N$627,'All States'!$C$4:$C$627,$A524,'All States'!$D$4:$D$627,$B524),0)</f>
        <v>117.57000000000001</v>
      </c>
      <c r="T524">
        <f>IFERROR(SUMIFS('All States'!$M$4:$M$627,'All States'!$C$4:$C$627,$A524,'All States'!$D$4:$D$627,$B524),0)</f>
        <v>117.57000000000001</v>
      </c>
      <c r="U524">
        <f>IFERROR(SUMIFS('All States'!$O$4:$O$627,'All States'!$C$4:$C$627,$A524,'All States'!$D$4:$D$627,$B524),0)</f>
        <v>106.65</v>
      </c>
      <c r="V524">
        <f>IFERROR(SUMIFS('All States'!$P$4:$P$627,'All States'!$C$4:$C$627,$A524,'All States'!$D$4:$D$627,$B524),0)</f>
        <v>10.92</v>
      </c>
      <c r="W524">
        <f>IFERROR(SUMIFS('All States'!$Q$4:$Q$627,'All States'!$C$4:$C$627,$A524,'All States'!$D$4:$D$627,$B524),0)</f>
        <v>0</v>
      </c>
      <c r="X524">
        <f>IFERROR(SUMIFS('All States'!$H$4:$H$627,'All States'!$C$4:$C$627,$A524,'All States'!$D$4:$D$627,$B524),0)</f>
        <v>0</v>
      </c>
      <c r="Y524">
        <f>IFERROR(SUMIFS('All States'!$I$4:$I$627,'All States'!$C$4:$C$627,$A524,'All States'!$D$4:$D$627,$B524),0)</f>
        <v>1</v>
      </c>
      <c r="Z524">
        <f>IFERROR(SUMIFS('All States'!$R$4:$R$627,'All States'!$C$4:$C$627,$A524,'All States'!$D$4:$D$627,$B524),0)</f>
        <v>-18.929608550000001</v>
      </c>
      <c r="AA524">
        <f>IFERROR(SUMIFS('All States'!$S$4:$S$627,'All States'!$C$4:$C$627,$A524,'All States'!$D$4:$D$627,$B524),0)</f>
        <v>35</v>
      </c>
      <c r="AB524">
        <f>IFERROR(SUMIFS('All States'!$T$4:$T$627,'All States'!$C$4:$C$627,$A524,'All States'!$D$4:$D$627,$B524),0)</f>
        <v>14</v>
      </c>
      <c r="AC524">
        <f>IFERROR(SUMIFS('All States'!$U$4:$U$627,'All States'!$C$4:$C$627,$A524,'All States'!$D$4:$D$627,$B524),0)</f>
        <v>1.07039145</v>
      </c>
      <c r="AD524">
        <f>IFERROR(SUMIFS('All States'!$V$4:$V$627,'All States'!$C$4:$C$627,$A524,'All States'!$D$4:$D$627,$B524),0)</f>
        <v>2029</v>
      </c>
      <c r="AE524">
        <f>IFERROR(SUMIFS('All States'!$W$4:$W$627,'All States'!$C$4:$C$627,$A524,'All States'!$D$4:$D$627,$B524),0)</f>
        <v>43</v>
      </c>
      <c r="AF524">
        <f>IFERROR(SUMIFS('All States'!$X$4:$X$627,'All States'!$C$4:$C$627,$A524,'All States'!$D$4:$D$627,$B524),0)</f>
        <v>5.4786999999999999</v>
      </c>
      <c r="AG524">
        <f>IFERROR(SUMIFS('All States'!$Y$4:$Y$627,'All States'!$C$4:$C$627,$A524,'All States'!$D$4:$D$627,$B524),0)</f>
        <v>6192</v>
      </c>
    </row>
    <row r="525" spans="1:33" ht="15" customHeight="1" x14ac:dyDescent="0.2">
      <c r="A525" t="s">
        <v>162</v>
      </c>
      <c r="B525" t="s">
        <v>2088</v>
      </c>
      <c r="C525" t="s">
        <v>1520</v>
      </c>
      <c r="D525" t="s">
        <v>1521</v>
      </c>
      <c r="E525">
        <v>3</v>
      </c>
      <c r="F525">
        <f t="shared" si="12"/>
        <v>2337.3333333333335</v>
      </c>
      <c r="G525">
        <f t="shared" si="13"/>
        <v>695881.66666666663</v>
      </c>
      <c r="H525">
        <f t="shared" si="14"/>
        <v>14.333333333333334</v>
      </c>
      <c r="I525">
        <f t="shared" si="15"/>
        <v>57</v>
      </c>
      <c r="Q525">
        <f>IFERROR(SUMIFS('All States'!$E$4:$E$627,'All States'!$C$4:$C$627,$A525,'All States'!$D$4:$D$627,$B525),0)</f>
        <v>1</v>
      </c>
      <c r="R525">
        <f>IFERROR(SUMIFS('All States'!$F$4:$F$627,'All States'!$C$4:$C$627,$A525,'All States'!$D$4:$D$627,$B525),0)</f>
        <v>15</v>
      </c>
      <c r="S525">
        <f>IFERROR(SUMIFS('All States'!$N$4:$N$627,'All States'!$C$4:$C$627,$A525,'All States'!$D$4:$D$627,$B525),0)</f>
        <v>111.6</v>
      </c>
      <c r="T525">
        <f>IFERROR(SUMIFS('All States'!$M$4:$M$627,'All States'!$C$4:$C$627,$A525,'All States'!$D$4:$D$627,$B525),0)</f>
        <v>111.6</v>
      </c>
      <c r="U525">
        <f>IFERROR(SUMIFS('All States'!$O$4:$O$627,'All States'!$C$4:$C$627,$A525,'All States'!$D$4:$D$627,$B525),0)</f>
        <v>111.6</v>
      </c>
      <c r="V525">
        <f>IFERROR(SUMIFS('All States'!$P$4:$P$627,'All States'!$C$4:$C$627,$A525,'All States'!$D$4:$D$627,$B525),0)</f>
        <v>0</v>
      </c>
      <c r="W525">
        <f>IFERROR(SUMIFS('All States'!$Q$4:$Q$627,'All States'!$C$4:$C$627,$A525,'All States'!$D$4:$D$627,$B525),0)</f>
        <v>0</v>
      </c>
      <c r="X525">
        <f>IFERROR(SUMIFS('All States'!$H$4:$H$627,'All States'!$C$4:$C$627,$A525,'All States'!$D$4:$D$627,$B525),0)</f>
        <v>0</v>
      </c>
      <c r="Y525">
        <f>IFERROR(SUMIFS('All States'!$I$4:$I$627,'All States'!$C$4:$C$627,$A525,'All States'!$D$4:$D$627,$B525),0)</f>
        <v>1</v>
      </c>
      <c r="Z525">
        <f>IFERROR(SUMIFS('All States'!$R$4:$R$627,'All States'!$C$4:$C$627,$A525,'All States'!$D$4:$D$627,$B525),0)</f>
        <v>-13.92651315</v>
      </c>
      <c r="AA525">
        <f>IFERROR(SUMIFS('All States'!$S$4:$S$627,'All States'!$C$4:$C$627,$A525,'All States'!$D$4:$D$627,$B525),0)</f>
        <v>35</v>
      </c>
      <c r="AB525">
        <f>IFERROR(SUMIFS('All States'!$T$4:$T$627,'All States'!$C$4:$C$627,$A525,'All States'!$D$4:$D$627,$B525),0)</f>
        <v>14</v>
      </c>
      <c r="AC525">
        <f>IFERROR(SUMIFS('All States'!$U$4:$U$627,'All States'!$C$4:$C$627,$A525,'All States'!$D$4:$D$627,$B525),0)</f>
        <v>1.0734868500000001</v>
      </c>
      <c r="AD525">
        <f>IFERROR(SUMIFS('All States'!$V$4:$V$627,'All States'!$C$4:$C$627,$A525,'All States'!$D$4:$D$627,$B525),0)</f>
        <v>2337</v>
      </c>
      <c r="AE525">
        <f>IFERROR(SUMIFS('All States'!$W$4:$W$627,'All States'!$C$4:$C$627,$A525,'All States'!$D$4:$D$627,$B525),0)</f>
        <v>43</v>
      </c>
      <c r="AF525">
        <f>IFERROR(SUMIFS('All States'!$X$4:$X$627,'All States'!$C$4:$C$627,$A525,'All States'!$D$4:$D$627,$B525),0)</f>
        <v>5.4945000000000004</v>
      </c>
      <c r="AG525">
        <f>IFERROR(SUMIFS('All States'!$Y$4:$Y$627,'All States'!$C$4:$C$627,$A525,'All States'!$D$4:$D$627,$B525),0)</f>
        <v>7132</v>
      </c>
    </row>
    <row r="526" spans="1:33" ht="15" customHeight="1" x14ac:dyDescent="0.2">
      <c r="A526" t="s">
        <v>162</v>
      </c>
      <c r="B526" t="s">
        <v>2089</v>
      </c>
      <c r="C526" t="s">
        <v>1256</v>
      </c>
      <c r="D526" t="s">
        <v>1257</v>
      </c>
      <c r="E526">
        <v>2</v>
      </c>
      <c r="F526">
        <f t="shared" si="12"/>
        <v>5494.5</v>
      </c>
      <c r="G526">
        <f t="shared" si="13"/>
        <v>200004</v>
      </c>
      <c r="H526">
        <f t="shared" si="14"/>
        <v>16</v>
      </c>
      <c r="I526">
        <f t="shared" si="15"/>
        <v>15</v>
      </c>
      <c r="Q526">
        <f>IFERROR(SUMIFS('All States'!$E$4:$E$627,'All States'!$C$4:$C$627,$A526,'All States'!$D$4:$D$627,$B526),0)</f>
        <v>0</v>
      </c>
      <c r="R526">
        <f>IFERROR(SUMIFS('All States'!$F$4:$F$627,'All States'!$C$4:$C$627,$A526,'All States'!$D$4:$D$627,$B526),0)</f>
        <v>0</v>
      </c>
      <c r="S526">
        <f>IFERROR(SUMIFS('All States'!$N$4:$N$627,'All States'!$C$4:$C$627,$A526,'All States'!$D$4:$D$627,$B526),0)</f>
        <v>75.375</v>
      </c>
      <c r="T526">
        <f>IFERROR(SUMIFS('All States'!$M$4:$M$627,'All States'!$C$4:$C$627,$A526,'All States'!$D$4:$D$627,$B526),0)</f>
        <v>75.375</v>
      </c>
      <c r="U526">
        <f>IFERROR(SUMIFS('All States'!$O$4:$O$627,'All States'!$C$4:$C$627,$A526,'All States'!$D$4:$D$627,$B526),0)</f>
        <v>58.05</v>
      </c>
      <c r="V526">
        <f>IFERROR(SUMIFS('All States'!$P$4:$P$627,'All States'!$C$4:$C$627,$A526,'All States'!$D$4:$D$627,$B526),0)</f>
        <v>0</v>
      </c>
      <c r="W526">
        <f>IFERROR(SUMIFS('All States'!$Q$4:$Q$627,'All States'!$C$4:$C$627,$A526,'All States'!$D$4:$D$627,$B526),0)</f>
        <v>17.324999999999999</v>
      </c>
      <c r="X526">
        <f>IFERROR(SUMIFS('All States'!$H$4:$H$627,'All States'!$C$4:$C$627,$A526,'All States'!$D$4:$D$627,$B526),0)</f>
        <v>0</v>
      </c>
      <c r="Y526">
        <f>IFERROR(SUMIFS('All States'!$I$4:$I$627,'All States'!$C$4:$C$627,$A526,'All States'!$D$4:$D$627,$B526),0)</f>
        <v>0</v>
      </c>
      <c r="Z526">
        <f>IFERROR(SUMIFS('All States'!$R$4:$R$627,'All States'!$C$4:$C$627,$A526,'All States'!$D$4:$D$627,$B526),0)</f>
        <v>1.25522475</v>
      </c>
      <c r="AA526">
        <f>IFERROR(SUMIFS('All States'!$S$4:$S$627,'All States'!$C$4:$C$627,$A526,'All States'!$D$4:$D$627,$B526),0)</f>
        <v>40</v>
      </c>
      <c r="AB526">
        <f>IFERROR(SUMIFS('All States'!$T$4:$T$627,'All States'!$C$4:$C$627,$A526,'All States'!$D$4:$D$627,$B526),0)</f>
        <v>16</v>
      </c>
      <c r="AC526">
        <f>IFERROR(SUMIFS('All States'!$U$4:$U$627,'All States'!$C$4:$C$627,$A526,'All States'!$D$4:$D$627,$B526),0)</f>
        <v>1.25522475</v>
      </c>
      <c r="AD526">
        <f>IFERROR(SUMIFS('All States'!$V$4:$V$627,'All States'!$C$4:$C$627,$A526,'All States'!$D$4:$D$627,$B526),0)</f>
        <v>5495</v>
      </c>
      <c r="AE526">
        <f>IFERROR(SUMIFS('All States'!$W$4:$W$627,'All States'!$C$4:$C$627,$A526,'All States'!$D$4:$D$627,$B526),0)</f>
        <v>49</v>
      </c>
      <c r="AF526">
        <f>IFERROR(SUMIFS('All States'!$X$4:$X$627,'All States'!$C$4:$C$627,$A526,'All States'!$D$4:$D$627,$B526),0)</f>
        <v>6.4058999999999999</v>
      </c>
      <c r="AG526">
        <f>IFERROR(SUMIFS('All States'!$Y$4:$Y$627,'All States'!$C$4:$C$627,$A526,'All States'!$D$4:$D$627,$B526),0)</f>
        <v>16769</v>
      </c>
    </row>
    <row r="527" spans="1:33" ht="27.75" customHeight="1" x14ac:dyDescent="0.2">
      <c r="A527" t="s">
        <v>162</v>
      </c>
      <c r="B527" t="s">
        <v>2090</v>
      </c>
      <c r="C527" t="s">
        <v>1525</v>
      </c>
      <c r="D527" s="1" t="s">
        <v>1526</v>
      </c>
      <c r="E527">
        <v>4</v>
      </c>
      <c r="F527">
        <f t="shared" si="12"/>
        <v>2028.5</v>
      </c>
      <c r="G527">
        <f t="shared" si="13"/>
        <v>176750</v>
      </c>
      <c r="H527">
        <f t="shared" si="14"/>
        <v>13.75</v>
      </c>
      <c r="I527">
        <f t="shared" si="15"/>
        <v>31</v>
      </c>
      <c r="Q527">
        <f>IFERROR(SUMIFS('All States'!$E$4:$E$627,'All States'!$C$4:$C$627,$A527,'All States'!$D$4:$D$627,$B527),0)</f>
        <v>0</v>
      </c>
      <c r="R527">
        <f>IFERROR(SUMIFS('All States'!$F$4:$F$627,'All States'!$C$4:$C$627,$A527,'All States'!$D$4:$D$627,$B527),0)</f>
        <v>0</v>
      </c>
      <c r="S527">
        <f>IFERROR(SUMIFS('All States'!$N$4:$N$627,'All States'!$C$4:$C$627,$A527,'All States'!$D$4:$D$627,$B527),0)</f>
        <v>83.1</v>
      </c>
      <c r="T527">
        <f>IFERROR(SUMIFS('All States'!$M$4:$M$627,'All States'!$C$4:$C$627,$A527,'All States'!$D$4:$D$627,$B527),0)</f>
        <v>83.1</v>
      </c>
      <c r="U527">
        <f>IFERROR(SUMIFS('All States'!$O$4:$O$627,'All States'!$C$4:$C$627,$A527,'All States'!$D$4:$D$627,$B527),0)</f>
        <v>81</v>
      </c>
      <c r="V527">
        <f>IFERROR(SUMIFS('All States'!$P$4:$P$627,'All States'!$C$4:$C$627,$A527,'All States'!$D$4:$D$627,$B527),0)</f>
        <v>0</v>
      </c>
      <c r="W527">
        <f>IFERROR(SUMIFS('All States'!$Q$4:$Q$627,'All States'!$C$4:$C$627,$A527,'All States'!$D$4:$D$627,$B527),0)</f>
        <v>2.1</v>
      </c>
      <c r="X527">
        <f>IFERROR(SUMIFS('All States'!$H$4:$H$627,'All States'!$C$4:$C$627,$A527,'All States'!$D$4:$D$627,$B527),0)</f>
        <v>0</v>
      </c>
      <c r="Y527">
        <f>IFERROR(SUMIFS('All States'!$I$4:$I$627,'All States'!$C$4:$C$627,$A527,'All States'!$D$4:$D$627,$B527),0)</f>
        <v>0</v>
      </c>
      <c r="Z527">
        <f>IFERROR(SUMIFS('All States'!$R$4:$R$627,'All States'!$C$4:$C$627,$A527,'All States'!$D$4:$D$627,$B527),0)</f>
        <v>1.07039145</v>
      </c>
      <c r="AA527">
        <f>IFERROR(SUMIFS('All States'!$S$4:$S$627,'All States'!$C$4:$C$627,$A527,'All States'!$D$4:$D$627,$B527),0)</f>
        <v>35</v>
      </c>
      <c r="AB527">
        <f>IFERROR(SUMIFS('All States'!$T$4:$T$627,'All States'!$C$4:$C$627,$A527,'All States'!$D$4:$D$627,$B527),0)</f>
        <v>14</v>
      </c>
      <c r="AC527">
        <f>IFERROR(SUMIFS('All States'!$U$4:$U$627,'All States'!$C$4:$C$627,$A527,'All States'!$D$4:$D$627,$B527),0)</f>
        <v>1.07039145</v>
      </c>
      <c r="AD527">
        <f>IFERROR(SUMIFS('All States'!$V$4:$V$627,'All States'!$C$4:$C$627,$A527,'All States'!$D$4:$D$627,$B527),0)</f>
        <v>2029</v>
      </c>
      <c r="AE527">
        <f>IFERROR(SUMIFS('All States'!$W$4:$W$627,'All States'!$C$4:$C$627,$A527,'All States'!$D$4:$D$627,$B527),0)</f>
        <v>43</v>
      </c>
      <c r="AF527">
        <f>IFERROR(SUMIFS('All States'!$X$4:$X$627,'All States'!$C$4:$C$627,$A527,'All States'!$D$4:$D$627,$B527),0)</f>
        <v>5.4786999999999999</v>
      </c>
      <c r="AG527">
        <f>IFERROR(SUMIFS('All States'!$Y$4:$Y$627,'All States'!$C$4:$C$627,$A527,'All States'!$D$4:$D$627,$B527),0)</f>
        <v>6192</v>
      </c>
    </row>
    <row r="528" spans="1:33" ht="27.75" customHeight="1" x14ac:dyDescent="0.2">
      <c r="A528" t="s">
        <v>162</v>
      </c>
      <c r="B528" t="s">
        <v>2091</v>
      </c>
      <c r="C528" t="s">
        <v>932</v>
      </c>
      <c r="D528" s="1" t="s">
        <v>933</v>
      </c>
      <c r="E528">
        <v>2</v>
      </c>
      <c r="F528">
        <f t="shared" si="12"/>
        <v>15018.5</v>
      </c>
      <c r="G528">
        <f t="shared" si="13"/>
        <v>200291.5</v>
      </c>
      <c r="H528">
        <f t="shared" si="14"/>
        <v>22</v>
      </c>
      <c r="I528">
        <f t="shared" si="15"/>
        <v>35</v>
      </c>
      <c r="Q528">
        <f>IFERROR(SUMIFS('All States'!$E$4:$E$627,'All States'!$C$4:$C$627,$A528,'All States'!$D$4:$D$627,$B528),0)</f>
        <v>5</v>
      </c>
      <c r="R528">
        <f>IFERROR(SUMIFS('All States'!$F$4:$F$627,'All States'!$C$4:$C$627,$A528,'All States'!$D$4:$D$627,$B528),0)</f>
        <v>11.85</v>
      </c>
      <c r="S528">
        <f>IFERROR(SUMIFS('All States'!$N$4:$N$627,'All States'!$C$4:$C$627,$A528,'All States'!$D$4:$D$627,$B528),0)</f>
        <v>212.715</v>
      </c>
      <c r="T528">
        <f>IFERROR(SUMIFS('All States'!$M$4:$M$627,'All States'!$C$4:$C$627,$A528,'All States'!$D$4:$D$627,$B528),0)</f>
        <v>205.41499999999999</v>
      </c>
      <c r="U528">
        <f>IFERROR(SUMIFS('All States'!$O$4:$O$627,'All States'!$C$4:$C$627,$A528,'All States'!$D$4:$D$627,$B528),0)</f>
        <v>102.15</v>
      </c>
      <c r="V528">
        <f>IFERROR(SUMIFS('All States'!$P$4:$P$627,'All States'!$C$4:$C$627,$A528,'All States'!$D$4:$D$627,$B528),0)</f>
        <v>2.94</v>
      </c>
      <c r="W528">
        <f>IFERROR(SUMIFS('All States'!$Q$4:$Q$627,'All States'!$C$4:$C$627,$A528,'All States'!$D$4:$D$627,$B528),0)</f>
        <v>107.625</v>
      </c>
      <c r="X528">
        <f>IFERROR(SUMIFS('All States'!$H$4:$H$627,'All States'!$C$4:$C$627,$A528,'All States'!$D$4:$D$627,$B528),0)</f>
        <v>1</v>
      </c>
      <c r="Y528">
        <f>IFERROR(SUMIFS('All States'!$I$4:$I$627,'All States'!$C$4:$C$627,$A528,'All States'!$D$4:$D$627,$B528),0)</f>
        <v>3</v>
      </c>
      <c r="Z528">
        <f>IFERROR(SUMIFS('All States'!$R$4:$R$627,'All States'!$C$4:$C$627,$A528,'All States'!$D$4:$D$627,$B528),0)</f>
        <v>-10.04905905</v>
      </c>
      <c r="AA528">
        <f>IFERROR(SUMIFS('All States'!$S$4:$S$627,'All States'!$C$4:$C$627,$A528,'All States'!$D$4:$D$627,$B528),0)</f>
        <v>55</v>
      </c>
      <c r="AB528">
        <f>IFERROR(SUMIFS('All States'!$T$4:$T$627,'All States'!$C$4:$C$627,$A528,'All States'!$D$4:$D$627,$B528),0)</f>
        <v>22</v>
      </c>
      <c r="AC528">
        <f>IFERROR(SUMIFS('All States'!$U$4:$U$627,'All States'!$C$4:$C$627,$A528,'All States'!$D$4:$D$627,$B528),0)</f>
        <v>1.80094095</v>
      </c>
      <c r="AD528">
        <f>IFERROR(SUMIFS('All States'!$V$4:$V$627,'All States'!$C$4:$C$627,$A528,'All States'!$D$4:$D$627,$B528),0)</f>
        <v>15019</v>
      </c>
      <c r="AE528">
        <f>IFERROR(SUMIFS('All States'!$W$4:$W$627,'All States'!$C$4:$C$627,$A528,'All States'!$D$4:$D$627,$B528),0)</f>
        <v>67</v>
      </c>
      <c r="AF528">
        <f>IFERROR(SUMIFS('All States'!$X$4:$X$627,'All States'!$C$4:$C$627,$A528,'All States'!$D$4:$D$627,$B528),0)</f>
        <v>9.1426999999999996</v>
      </c>
      <c r="AG528">
        <f>IFERROR(SUMIFS('All States'!$Y$4:$Y$627,'All States'!$C$4:$C$627,$A528,'All States'!$D$4:$D$627,$B528),0)</f>
        <v>45834</v>
      </c>
    </row>
    <row r="529" spans="1:33" ht="15" customHeight="1" x14ac:dyDescent="0.2">
      <c r="A529" t="s">
        <v>163</v>
      </c>
      <c r="B529" t="s">
        <v>2092</v>
      </c>
      <c r="C529" t="s">
        <v>382</v>
      </c>
      <c r="D529" t="s">
        <v>383</v>
      </c>
      <c r="E529">
        <v>1</v>
      </c>
      <c r="F529">
        <f t="shared" si="12"/>
        <v>34987</v>
      </c>
      <c r="G529">
        <f t="shared" si="13"/>
        <v>24445</v>
      </c>
      <c r="H529">
        <f t="shared" si="14"/>
        <v>17</v>
      </c>
      <c r="I529">
        <f t="shared" si="15"/>
        <v>0</v>
      </c>
      <c r="Q529">
        <f>IFERROR(SUMIFS('All States'!$E$4:$E$627,'All States'!$C$4:$C$627,$A529,'All States'!$D$4:$D$627,$B529),0)</f>
        <v>6</v>
      </c>
      <c r="R529">
        <f>IFERROR(SUMIFS('All States'!$F$4:$F$627,'All States'!$C$4:$C$627,$A529,'All States'!$D$4:$D$627,$B529),0)</f>
        <v>324.60000000000002</v>
      </c>
      <c r="S529">
        <f>IFERROR(SUMIFS('All States'!$N$4:$N$627,'All States'!$C$4:$C$627,$A529,'All States'!$D$4:$D$627,$B529),0)</f>
        <v>699.01499999999999</v>
      </c>
      <c r="T529">
        <f>IFERROR(SUMIFS('All States'!$M$4:$M$627,'All States'!$C$4:$C$627,$A529,'All States'!$D$4:$D$627,$B529),0)</f>
        <v>699.01499999999999</v>
      </c>
      <c r="U529">
        <f>IFERROR(SUMIFS('All States'!$O$4:$O$627,'All States'!$C$4:$C$627,$A529,'All States'!$D$4:$D$627,$B529),0)</f>
        <v>435.15</v>
      </c>
      <c r="V529">
        <f>IFERROR(SUMIFS('All States'!$P$4:$P$627,'All States'!$C$4:$C$627,$A529,'All States'!$D$4:$D$627,$B529),0)</f>
        <v>263.33999999999997</v>
      </c>
      <c r="W529">
        <f>IFERROR(SUMIFS('All States'!$Q$4:$Q$627,'All States'!$C$4:$C$627,$A529,'All States'!$D$4:$D$627,$B529),0)</f>
        <v>0.52500000000000002</v>
      </c>
      <c r="X529">
        <f>IFERROR(SUMIFS('All States'!$H$4:$H$627,'All States'!$C$4:$C$627,$A529,'All States'!$D$4:$D$627,$B529),0)</f>
        <v>1</v>
      </c>
      <c r="Y529">
        <f>IFERROR(SUMIFS('All States'!$I$4:$I$627,'All States'!$C$4:$C$627,$A529,'All States'!$D$4:$D$627,$B529),0)</f>
        <v>5</v>
      </c>
      <c r="Z529">
        <f>IFERROR(SUMIFS('All States'!$R$4:$R$627,'All States'!$C$4:$C$627,$A529,'All States'!$D$4:$D$627,$B529),0)</f>
        <v>-322.97338065000002</v>
      </c>
      <c r="AA529">
        <f>IFERROR(SUMIFS('All States'!$S$4:$S$627,'All States'!$C$4:$C$627,$A529,'All States'!$D$4:$D$627,$B529),0)</f>
        <v>42.5</v>
      </c>
      <c r="AB529">
        <f>IFERROR(SUMIFS('All States'!$T$4:$T$627,'All States'!$C$4:$C$627,$A529,'All States'!$D$4:$D$627,$B529),0)</f>
        <v>17</v>
      </c>
      <c r="AC529">
        <f>IFERROR(SUMIFS('All States'!$U$4:$U$627,'All States'!$C$4:$C$627,$A529,'All States'!$D$4:$D$627,$B529),0)</f>
        <v>1.6266193499999999</v>
      </c>
      <c r="AD529">
        <f>IFERROR(SUMIFS('All States'!$V$4:$V$627,'All States'!$C$4:$C$627,$A529,'All States'!$D$4:$D$627,$B529),0)</f>
        <v>34987</v>
      </c>
      <c r="AE529">
        <f>IFERROR(SUMIFS('All States'!$W$4:$W$627,'All States'!$C$4:$C$627,$A529,'All States'!$D$4:$D$627,$B529),0)</f>
        <v>52</v>
      </c>
      <c r="AF529">
        <f>IFERROR(SUMIFS('All States'!$X$4:$X$627,'All States'!$C$4:$C$627,$A529,'All States'!$D$4:$D$627,$B529),0)</f>
        <v>8.2883999999999993</v>
      </c>
      <c r="AG529">
        <f>IFERROR(SUMIFS('All States'!$Y$4:$Y$627,'All States'!$C$4:$C$627,$A529,'All States'!$D$4:$D$627,$B529),0)</f>
        <v>106772</v>
      </c>
    </row>
    <row r="530" spans="1:33" ht="27.75" customHeight="1" x14ac:dyDescent="0.2">
      <c r="A530" t="s">
        <v>163</v>
      </c>
      <c r="B530" t="s">
        <v>2093</v>
      </c>
      <c r="C530" t="s">
        <v>894</v>
      </c>
      <c r="D530" s="1" t="s">
        <v>895</v>
      </c>
      <c r="E530">
        <v>3</v>
      </c>
      <c r="F530">
        <f t="shared" si="12"/>
        <v>5507.333333333333</v>
      </c>
      <c r="G530">
        <f t="shared" si="13"/>
        <v>150439</v>
      </c>
      <c r="H530">
        <f t="shared" si="14"/>
        <v>10.333333333333334</v>
      </c>
      <c r="I530">
        <f t="shared" si="15"/>
        <v>15.666666666666666</v>
      </c>
      <c r="Q530">
        <f>IFERROR(SUMIFS('All States'!$E$4:$E$627,'All States'!$C$4:$C$627,$A530,'All States'!$D$4:$D$627,$B530),0)</f>
        <v>3</v>
      </c>
      <c r="R530">
        <f>IFERROR(SUMIFS('All States'!$F$4:$F$627,'All States'!$C$4:$C$627,$A530,'All States'!$D$4:$D$627,$B530),0)</f>
        <v>42</v>
      </c>
      <c r="S530">
        <f>IFERROR(SUMIFS('All States'!$N$4:$N$627,'All States'!$C$4:$C$627,$A530,'All States'!$D$4:$D$627,$B530),0)</f>
        <v>507.39</v>
      </c>
      <c r="T530">
        <f>IFERROR(SUMIFS('All States'!$M$4:$M$627,'All States'!$C$4:$C$627,$A530,'All States'!$D$4:$D$627,$B530),0)</f>
        <v>470.89</v>
      </c>
      <c r="U530">
        <f>IFERROR(SUMIFS('All States'!$O$4:$O$627,'All States'!$C$4:$C$627,$A530,'All States'!$D$4:$D$627,$B530),0)</f>
        <v>271.35000000000002</v>
      </c>
      <c r="V530">
        <f>IFERROR(SUMIFS('All States'!$P$4:$P$627,'All States'!$C$4:$C$627,$A530,'All States'!$D$4:$D$627,$B530),0)</f>
        <v>236.04</v>
      </c>
      <c r="W530">
        <f>IFERROR(SUMIFS('All States'!$Q$4:$Q$627,'All States'!$C$4:$C$627,$A530,'All States'!$D$4:$D$627,$B530),0)</f>
        <v>0</v>
      </c>
      <c r="X530">
        <f>IFERROR(SUMIFS('All States'!$H$4:$H$627,'All States'!$C$4:$C$627,$A530,'All States'!$D$4:$D$627,$B530),0)</f>
        <v>0</v>
      </c>
      <c r="Y530">
        <f>IFERROR(SUMIFS('All States'!$I$4:$I$627,'All States'!$C$4:$C$627,$A530,'All States'!$D$4:$D$627,$B530),0)</f>
        <v>2</v>
      </c>
      <c r="Z530">
        <f>IFERROR(SUMIFS('All States'!$R$4:$R$627,'All States'!$C$4:$C$627,$A530,'All States'!$D$4:$D$627,$B530),0)</f>
        <v>-41.194654649999997</v>
      </c>
      <c r="AA530">
        <f>IFERROR(SUMIFS('All States'!$S$4:$S$627,'All States'!$C$4:$C$627,$A530,'All States'!$D$4:$D$627,$B530),0)</f>
        <v>25</v>
      </c>
      <c r="AB530">
        <f>IFERROR(SUMIFS('All States'!$T$4:$T$627,'All States'!$C$4:$C$627,$A530,'All States'!$D$4:$D$627,$B530),0)</f>
        <v>10</v>
      </c>
      <c r="AC530">
        <f>IFERROR(SUMIFS('All States'!$U$4:$U$627,'All States'!$C$4:$C$627,$A530,'All States'!$D$4:$D$627,$B530),0)</f>
        <v>0.80534534999999996</v>
      </c>
      <c r="AD530">
        <f>IFERROR(SUMIFS('All States'!$V$4:$V$627,'All States'!$C$4:$C$627,$A530,'All States'!$D$4:$D$627,$B530),0)</f>
        <v>5507</v>
      </c>
      <c r="AE530">
        <f>IFERROR(SUMIFS('All States'!$W$4:$W$627,'All States'!$C$4:$C$627,$A530,'All States'!$D$4:$D$627,$B530),0)</f>
        <v>31</v>
      </c>
      <c r="AF530">
        <f>IFERROR(SUMIFS('All States'!$X$4:$X$627,'All States'!$C$4:$C$627,$A530,'All States'!$D$4:$D$627,$B530),0)</f>
        <v>4.1565000000000003</v>
      </c>
      <c r="AG530">
        <f>IFERROR(SUMIFS('All States'!$Y$4:$Y$627,'All States'!$C$4:$C$627,$A530,'All States'!$D$4:$D$627,$B530),0)</f>
        <v>16806</v>
      </c>
    </row>
    <row r="531" spans="1:33" ht="27.75" customHeight="1" x14ac:dyDescent="0.2">
      <c r="A531" t="s">
        <v>163</v>
      </c>
      <c r="B531" t="s">
        <v>2094</v>
      </c>
      <c r="C531" t="s">
        <v>1241</v>
      </c>
      <c r="D531" s="1" t="s">
        <v>1242</v>
      </c>
      <c r="E531">
        <v>3</v>
      </c>
      <c r="F531">
        <f t="shared" si="12"/>
        <v>1343.6666666666667</v>
      </c>
      <c r="G531">
        <f t="shared" si="13"/>
        <v>116668</v>
      </c>
      <c r="H531">
        <f t="shared" si="14"/>
        <v>9</v>
      </c>
      <c r="I531">
        <f t="shared" si="15"/>
        <v>15</v>
      </c>
      <c r="Q531">
        <f>IFERROR(SUMIFS('All States'!$E$4:$E$627,'All States'!$C$4:$C$627,$A531,'All States'!$D$4:$D$627,$B531),0)</f>
        <v>2</v>
      </c>
      <c r="R531">
        <f>IFERROR(SUMIFS('All States'!$F$4:$F$627,'All States'!$C$4:$C$627,$A531,'All States'!$D$4:$D$627,$B531),0)</f>
        <v>10</v>
      </c>
      <c r="S531">
        <f>IFERROR(SUMIFS('All States'!$N$4:$N$627,'All States'!$C$4:$C$627,$A531,'All States'!$D$4:$D$627,$B531),0)</f>
        <v>489.48</v>
      </c>
      <c r="T531">
        <f>IFERROR(SUMIFS('All States'!$M$4:$M$627,'All States'!$C$4:$C$627,$A531,'All States'!$D$4:$D$627,$B531),0)</f>
        <v>489.48</v>
      </c>
      <c r="U531">
        <f>IFERROR(SUMIFS('All States'!$O$4:$O$627,'All States'!$C$4:$C$627,$A531,'All States'!$D$4:$D$627,$B531),0)</f>
        <v>273.60000000000002</v>
      </c>
      <c r="V531">
        <f>IFERROR(SUMIFS('All States'!$P$4:$P$627,'All States'!$C$4:$C$627,$A531,'All States'!$D$4:$D$627,$B531),0)</f>
        <v>215.88</v>
      </c>
      <c r="W531">
        <f>IFERROR(SUMIFS('All States'!$Q$4:$Q$627,'All States'!$C$4:$C$627,$A531,'All States'!$D$4:$D$627,$B531),0)</f>
        <v>0</v>
      </c>
      <c r="X531">
        <f>IFERROR(SUMIFS('All States'!$H$4:$H$627,'All States'!$C$4:$C$627,$A531,'All States'!$D$4:$D$627,$B531),0)</f>
        <v>0</v>
      </c>
      <c r="Y531">
        <f>IFERROR(SUMIFS('All States'!$I$4:$I$627,'All States'!$C$4:$C$627,$A531,'All States'!$D$4:$D$627,$B531),0)</f>
        <v>2</v>
      </c>
      <c r="Z531">
        <f>IFERROR(SUMIFS('All States'!$R$4:$R$627,'All States'!$C$4:$C$627,$A531,'All States'!$D$4:$D$627,$B531),0)</f>
        <v>-9.3114927999999999</v>
      </c>
      <c r="AA531">
        <f>IFERROR(SUMIFS('All States'!$S$4:$S$627,'All States'!$C$4:$C$627,$A531,'All States'!$D$4:$D$627,$B531),0)</f>
        <v>22.5</v>
      </c>
      <c r="AB531">
        <f>IFERROR(SUMIFS('All States'!$T$4:$T$627,'All States'!$C$4:$C$627,$A531,'All States'!$D$4:$D$627,$B531),0)</f>
        <v>9</v>
      </c>
      <c r="AC531">
        <f>IFERROR(SUMIFS('All States'!$U$4:$U$627,'All States'!$C$4:$C$627,$A531,'All States'!$D$4:$D$627,$B531),0)</f>
        <v>0.68850719999999999</v>
      </c>
      <c r="AD531">
        <f>IFERROR(SUMIFS('All States'!$V$4:$V$627,'All States'!$C$4:$C$627,$A531,'All States'!$D$4:$D$627,$B531),0)</f>
        <v>1344</v>
      </c>
      <c r="AE531">
        <f>IFERROR(SUMIFS('All States'!$W$4:$W$627,'All States'!$C$4:$C$627,$A531,'All States'!$D$4:$D$627,$B531),0)</f>
        <v>27</v>
      </c>
      <c r="AF531">
        <f>IFERROR(SUMIFS('All States'!$X$4:$X$627,'All States'!$C$4:$C$627,$A531,'All States'!$D$4:$D$627,$B531),0)</f>
        <v>3.4437000000000002</v>
      </c>
      <c r="AG531">
        <f>IFERROR(SUMIFS('All States'!$Y$4:$Y$627,'All States'!$C$4:$C$627,$A531,'All States'!$D$4:$D$627,$B531),0)</f>
        <v>4102</v>
      </c>
    </row>
    <row r="532" spans="1:33" ht="15" customHeight="1" x14ac:dyDescent="0.2">
      <c r="A532" t="s">
        <v>163</v>
      </c>
      <c r="B532" t="s">
        <v>2095</v>
      </c>
      <c r="C532" t="s">
        <v>501</v>
      </c>
      <c r="D532" t="s">
        <v>502</v>
      </c>
      <c r="E532">
        <v>1</v>
      </c>
      <c r="F532">
        <f t="shared" si="12"/>
        <v>7258</v>
      </c>
      <c r="G532">
        <f t="shared" si="13"/>
        <v>5905</v>
      </c>
      <c r="H532">
        <f t="shared" si="14"/>
        <v>16</v>
      </c>
      <c r="I532">
        <f t="shared" si="15"/>
        <v>0</v>
      </c>
      <c r="Q532">
        <f>IFERROR(SUMIFS('All States'!$E$4:$E$627,'All States'!$C$4:$C$627,$A532,'All States'!$D$4:$D$627,$B532),0)</f>
        <v>2</v>
      </c>
      <c r="R532">
        <f>IFERROR(SUMIFS('All States'!$F$4:$F$627,'All States'!$C$4:$C$627,$A532,'All States'!$D$4:$D$627,$B532),0)</f>
        <v>19.8</v>
      </c>
      <c r="S532">
        <f>IFERROR(SUMIFS('All States'!$N$4:$N$627,'All States'!$C$4:$C$627,$A532,'All States'!$D$4:$D$627,$B532),0)</f>
        <v>373.875</v>
      </c>
      <c r="T532">
        <f>IFERROR(SUMIFS('All States'!$M$4:$M$627,'All States'!$C$4:$C$627,$A532,'All States'!$D$4:$D$627,$B532),0)</f>
        <v>337.375</v>
      </c>
      <c r="U532">
        <f>IFERROR(SUMIFS('All States'!$O$4:$O$627,'All States'!$C$4:$C$627,$A532,'All States'!$D$4:$D$627,$B532),0)</f>
        <v>201.15</v>
      </c>
      <c r="V532">
        <f>IFERROR(SUMIFS('All States'!$P$4:$P$627,'All States'!$C$4:$C$627,$A532,'All States'!$D$4:$D$627,$B532),0)</f>
        <v>172.2</v>
      </c>
      <c r="W532">
        <f>IFERROR(SUMIFS('All States'!$Q$4:$Q$627,'All States'!$C$4:$C$627,$A532,'All States'!$D$4:$D$627,$B532),0)</f>
        <v>0.52500000000000002</v>
      </c>
      <c r="X532">
        <f>IFERROR(SUMIFS('All States'!$H$4:$H$627,'All States'!$C$4:$C$627,$A532,'All States'!$D$4:$D$627,$B532),0)</f>
        <v>1</v>
      </c>
      <c r="Y532">
        <f>IFERROR(SUMIFS('All States'!$I$4:$I$627,'All States'!$C$4:$C$627,$A532,'All States'!$D$4:$D$627,$B532),0)</f>
        <v>0</v>
      </c>
      <c r="Z532">
        <f>IFERROR(SUMIFS('All States'!$R$4:$R$627,'All States'!$C$4:$C$627,$A532,'All States'!$D$4:$D$627,$B532),0)</f>
        <v>-18.5270571</v>
      </c>
      <c r="AA532">
        <f>IFERROR(SUMIFS('All States'!$S$4:$S$627,'All States'!$C$4:$C$627,$A532,'All States'!$D$4:$D$627,$B532),0)</f>
        <v>40</v>
      </c>
      <c r="AB532">
        <f>IFERROR(SUMIFS('All States'!$T$4:$T$627,'All States'!$C$4:$C$627,$A532,'All States'!$D$4:$D$627,$B532),0)</f>
        <v>16</v>
      </c>
      <c r="AC532">
        <f>IFERROR(SUMIFS('All States'!$U$4:$U$627,'All States'!$C$4:$C$627,$A532,'All States'!$D$4:$D$627,$B532),0)</f>
        <v>1.2729428999999999</v>
      </c>
      <c r="AD532">
        <f>IFERROR(SUMIFS('All States'!$V$4:$V$627,'All States'!$C$4:$C$627,$A532,'All States'!$D$4:$D$627,$B532),0)</f>
        <v>7258</v>
      </c>
      <c r="AE532">
        <f>IFERROR(SUMIFS('All States'!$W$4:$W$627,'All States'!$C$4:$C$627,$A532,'All States'!$D$4:$D$627,$B532),0)</f>
        <v>49</v>
      </c>
      <c r="AF532">
        <f>IFERROR(SUMIFS('All States'!$X$4:$X$627,'All States'!$C$4:$C$627,$A532,'All States'!$D$4:$D$627,$B532),0)</f>
        <v>6.4960000000000004</v>
      </c>
      <c r="AG532">
        <f>IFERROR(SUMIFS('All States'!$Y$4:$Y$627,'All States'!$C$4:$C$627,$A532,'All States'!$D$4:$D$627,$B532),0)</f>
        <v>22150</v>
      </c>
    </row>
    <row r="533" spans="1:33" ht="41.25" customHeight="1" x14ac:dyDescent="0.2">
      <c r="A533" t="s">
        <v>163</v>
      </c>
      <c r="B533" t="s">
        <v>2096</v>
      </c>
      <c r="C533" t="s">
        <v>1509</v>
      </c>
      <c r="D533" s="1" t="s">
        <v>1510</v>
      </c>
      <c r="E533">
        <v>1</v>
      </c>
      <c r="F533">
        <f t="shared" si="12"/>
        <v>41422</v>
      </c>
      <c r="G533">
        <f t="shared" si="13"/>
        <v>752999</v>
      </c>
      <c r="H533">
        <f t="shared" si="14"/>
        <v>34</v>
      </c>
      <c r="I533">
        <f t="shared" si="15"/>
        <v>49</v>
      </c>
      <c r="Q533">
        <f>IFERROR(SUMIFS('All States'!$E$4:$E$627,'All States'!$C$4:$C$627,$A533,'All States'!$D$4:$D$627,$B533),0)</f>
        <v>4</v>
      </c>
      <c r="R533">
        <f>IFERROR(SUMIFS('All States'!$F$4:$F$627,'All States'!$C$4:$C$627,$A533,'All States'!$D$4:$D$627,$B533),0)</f>
        <v>47.800000000000004</v>
      </c>
      <c r="S533">
        <f>IFERROR(SUMIFS('All States'!$N$4:$N$627,'All States'!$C$4:$C$627,$A533,'All States'!$D$4:$D$627,$B533),0)</f>
        <v>619.07999999999993</v>
      </c>
      <c r="T533">
        <f>IFERROR(SUMIFS('All States'!$M$4:$M$627,'All States'!$C$4:$C$627,$A533,'All States'!$D$4:$D$627,$B533),0)</f>
        <v>613.6049999999999</v>
      </c>
      <c r="U533">
        <f>IFERROR(SUMIFS('All States'!$O$4:$O$627,'All States'!$C$4:$C$627,$A533,'All States'!$D$4:$D$627,$B533),0)</f>
        <v>437.85</v>
      </c>
      <c r="V533">
        <f>IFERROR(SUMIFS('All States'!$P$4:$P$627,'All States'!$C$4:$C$627,$A533,'All States'!$D$4:$D$627,$B533),0)</f>
        <v>180.18</v>
      </c>
      <c r="W533">
        <f>IFERROR(SUMIFS('All States'!$Q$4:$Q$627,'All States'!$C$4:$C$627,$A533,'All States'!$D$4:$D$627,$B533),0)</f>
        <v>1.05</v>
      </c>
      <c r="X533">
        <f>IFERROR(SUMIFS('All States'!$H$4:$H$627,'All States'!$C$4:$C$627,$A533,'All States'!$D$4:$D$627,$B533),0)</f>
        <v>0</v>
      </c>
      <c r="Y533">
        <f>IFERROR(SUMIFS('All States'!$I$4:$I$627,'All States'!$C$4:$C$627,$A533,'All States'!$D$4:$D$627,$B533),0)</f>
        <v>3</v>
      </c>
      <c r="Z533">
        <f>IFERROR(SUMIFS('All States'!$R$4:$R$627,'All States'!$C$4:$C$627,$A533,'All States'!$D$4:$D$627,$B533),0)</f>
        <v>-44.833708900000005</v>
      </c>
      <c r="AA533">
        <f>IFERROR(SUMIFS('All States'!$S$4:$S$627,'All States'!$C$4:$C$627,$A533,'All States'!$D$4:$D$627,$B533),0)</f>
        <v>85</v>
      </c>
      <c r="AB533">
        <f>IFERROR(SUMIFS('All States'!$T$4:$T$627,'All States'!$C$4:$C$627,$A533,'All States'!$D$4:$D$627,$B533),0)</f>
        <v>34</v>
      </c>
      <c r="AC533">
        <f>IFERROR(SUMIFS('All States'!$U$4:$U$627,'All States'!$C$4:$C$627,$A533,'All States'!$D$4:$D$627,$B533),0)</f>
        <v>2.9662910999999998</v>
      </c>
      <c r="AD533">
        <f>IFERROR(SUMIFS('All States'!$V$4:$V$627,'All States'!$C$4:$C$627,$A533,'All States'!$D$4:$D$627,$B533),0)</f>
        <v>41422</v>
      </c>
      <c r="AE533">
        <f>IFERROR(SUMIFS('All States'!$W$4:$W$627,'All States'!$C$4:$C$627,$A533,'All States'!$D$4:$D$627,$B533),0)</f>
        <v>104</v>
      </c>
      <c r="AF533">
        <f>IFERROR(SUMIFS('All States'!$X$4:$X$627,'All States'!$C$4:$C$627,$A533,'All States'!$D$4:$D$627,$B533),0)</f>
        <v>15.1174</v>
      </c>
      <c r="AG533">
        <f>IFERROR(SUMIFS('All States'!$Y$4:$Y$627,'All States'!$C$4:$C$627,$A533,'All States'!$D$4:$D$627,$B533),0)</f>
        <v>126410</v>
      </c>
    </row>
    <row r="534" spans="1:33" ht="27.75" customHeight="1" x14ac:dyDescent="0.2">
      <c r="A534" t="s">
        <v>163</v>
      </c>
      <c r="B534" t="s">
        <v>2097</v>
      </c>
      <c r="C534" t="s">
        <v>1241</v>
      </c>
      <c r="D534" s="1" t="s">
        <v>1242</v>
      </c>
      <c r="E534">
        <v>3</v>
      </c>
      <c r="F534">
        <f t="shared" si="12"/>
        <v>1343.6666666666667</v>
      </c>
      <c r="G534">
        <f t="shared" si="13"/>
        <v>116668</v>
      </c>
      <c r="H534">
        <f t="shared" si="14"/>
        <v>9</v>
      </c>
      <c r="I534">
        <f t="shared" si="15"/>
        <v>15</v>
      </c>
      <c r="Q534">
        <f>IFERROR(SUMIFS('All States'!$E$4:$E$627,'All States'!$C$4:$C$627,$A534,'All States'!$D$4:$D$627,$B534),0)</f>
        <v>1</v>
      </c>
      <c r="R534">
        <f>IFERROR(SUMIFS('All States'!$F$4:$F$627,'All States'!$C$4:$C$627,$A534,'All States'!$D$4:$D$627,$B534),0)</f>
        <v>10</v>
      </c>
      <c r="S534">
        <f>IFERROR(SUMIFS('All States'!$N$4:$N$627,'All States'!$C$4:$C$627,$A534,'All States'!$D$4:$D$627,$B534),0)</f>
        <v>806.79</v>
      </c>
      <c r="T534">
        <f>IFERROR(SUMIFS('All States'!$M$4:$M$627,'All States'!$C$4:$C$627,$A534,'All States'!$D$4:$D$627,$B534),0)</f>
        <v>806.79</v>
      </c>
      <c r="U534">
        <f>IFERROR(SUMIFS('All States'!$O$4:$O$627,'All States'!$C$4:$C$627,$A534,'All States'!$D$4:$D$627,$B534),0)</f>
        <v>440.55</v>
      </c>
      <c r="V534">
        <f>IFERROR(SUMIFS('All States'!$P$4:$P$627,'All States'!$C$4:$C$627,$A534,'All States'!$D$4:$D$627,$B534),0)</f>
        <v>366.24</v>
      </c>
      <c r="W534">
        <f>IFERROR(SUMIFS('All States'!$Q$4:$Q$627,'All States'!$C$4:$C$627,$A534,'All States'!$D$4:$D$627,$B534),0)</f>
        <v>0</v>
      </c>
      <c r="X534">
        <f>IFERROR(SUMIFS('All States'!$H$4:$H$627,'All States'!$C$4:$C$627,$A534,'All States'!$D$4:$D$627,$B534),0)</f>
        <v>0</v>
      </c>
      <c r="Y534">
        <f>IFERROR(SUMIFS('All States'!$I$4:$I$627,'All States'!$C$4:$C$627,$A534,'All States'!$D$4:$D$627,$B534),0)</f>
        <v>1</v>
      </c>
      <c r="Z534">
        <f>IFERROR(SUMIFS('All States'!$R$4:$R$627,'All States'!$C$4:$C$627,$A534,'All States'!$D$4:$D$627,$B534),0)</f>
        <v>-9.3114927999999999</v>
      </c>
      <c r="AA534">
        <f>IFERROR(SUMIFS('All States'!$S$4:$S$627,'All States'!$C$4:$C$627,$A534,'All States'!$D$4:$D$627,$B534),0)</f>
        <v>22.5</v>
      </c>
      <c r="AB534">
        <f>IFERROR(SUMIFS('All States'!$T$4:$T$627,'All States'!$C$4:$C$627,$A534,'All States'!$D$4:$D$627,$B534),0)</f>
        <v>9</v>
      </c>
      <c r="AC534">
        <f>IFERROR(SUMIFS('All States'!$U$4:$U$627,'All States'!$C$4:$C$627,$A534,'All States'!$D$4:$D$627,$B534),0)</f>
        <v>0.68850719999999999</v>
      </c>
      <c r="AD534">
        <f>IFERROR(SUMIFS('All States'!$V$4:$V$627,'All States'!$C$4:$C$627,$A534,'All States'!$D$4:$D$627,$B534),0)</f>
        <v>1344</v>
      </c>
      <c r="AE534">
        <f>IFERROR(SUMIFS('All States'!$W$4:$W$627,'All States'!$C$4:$C$627,$A534,'All States'!$D$4:$D$627,$B534),0)</f>
        <v>27</v>
      </c>
      <c r="AF534">
        <f>IFERROR(SUMIFS('All States'!$X$4:$X$627,'All States'!$C$4:$C$627,$A534,'All States'!$D$4:$D$627,$B534),0)</f>
        <v>3.4437000000000002</v>
      </c>
      <c r="AG534">
        <f>IFERROR(SUMIFS('All States'!$Y$4:$Y$627,'All States'!$C$4:$C$627,$A534,'All States'!$D$4:$D$627,$B534),0)</f>
        <v>4102</v>
      </c>
    </row>
    <row r="535" spans="1:33" ht="15" customHeight="1" x14ac:dyDescent="0.2">
      <c r="A535" t="s">
        <v>163</v>
      </c>
      <c r="B535" t="s">
        <v>2098</v>
      </c>
      <c r="C535" t="s">
        <v>1247</v>
      </c>
      <c r="D535" t="s">
        <v>1248</v>
      </c>
      <c r="E535">
        <v>2</v>
      </c>
      <c r="F535">
        <f t="shared" si="12"/>
        <v>5021.5</v>
      </c>
      <c r="G535">
        <f t="shared" si="13"/>
        <v>300061.5</v>
      </c>
      <c r="H535">
        <f t="shared" si="14"/>
        <v>20.5</v>
      </c>
      <c r="I535">
        <f t="shared" si="15"/>
        <v>40.5</v>
      </c>
      <c r="Q535">
        <f>IFERROR(SUMIFS('All States'!$E$4:$E$627,'All States'!$C$4:$C$627,$A535,'All States'!$D$4:$D$627,$B535),0)</f>
        <v>4</v>
      </c>
      <c r="R535">
        <f>IFERROR(SUMIFS('All States'!$F$4:$F$627,'All States'!$C$4:$C$627,$A535,'All States'!$D$4:$D$627,$B535),0)</f>
        <v>74</v>
      </c>
      <c r="S535">
        <f>IFERROR(SUMIFS('All States'!$N$4:$N$627,'All States'!$C$4:$C$627,$A535,'All States'!$D$4:$D$627,$B535),0)</f>
        <v>700.755</v>
      </c>
      <c r="T535">
        <f>IFERROR(SUMIFS('All States'!$M$4:$M$627,'All States'!$C$4:$C$627,$A535,'All States'!$D$4:$D$627,$B535),0)</f>
        <v>649.65499999999997</v>
      </c>
      <c r="U535">
        <f>IFERROR(SUMIFS('All States'!$O$4:$O$627,'All States'!$C$4:$C$627,$A535,'All States'!$D$4:$D$627,$B535),0)</f>
        <v>404.55</v>
      </c>
      <c r="V535">
        <f>IFERROR(SUMIFS('All States'!$P$4:$P$627,'All States'!$C$4:$C$627,$A535,'All States'!$D$4:$D$627,$B535),0)</f>
        <v>295.68</v>
      </c>
      <c r="W535">
        <f>IFERROR(SUMIFS('All States'!$Q$4:$Q$627,'All States'!$C$4:$C$627,$A535,'All States'!$D$4:$D$627,$B535),0)</f>
        <v>0.52500000000000002</v>
      </c>
      <c r="X535">
        <f>IFERROR(SUMIFS('All States'!$H$4:$H$627,'All States'!$C$4:$C$627,$A535,'All States'!$D$4:$D$627,$B535),0)</f>
        <v>0</v>
      </c>
      <c r="Y535">
        <f>IFERROR(SUMIFS('All States'!$I$4:$I$627,'All States'!$C$4:$C$627,$A535,'All States'!$D$4:$D$627,$B535),0)</f>
        <v>3</v>
      </c>
      <c r="Z535">
        <f>IFERROR(SUMIFS('All States'!$R$4:$R$627,'All States'!$C$4:$C$627,$A535,'All States'!$D$4:$D$627,$B535),0)</f>
        <v>-72.374528900000001</v>
      </c>
      <c r="AA535">
        <f>IFERROR(SUMIFS('All States'!$S$4:$S$627,'All States'!$C$4:$C$627,$A535,'All States'!$D$4:$D$627,$B535),0)</f>
        <v>52.5</v>
      </c>
      <c r="AB535">
        <f>IFERROR(SUMIFS('All States'!$T$4:$T$627,'All States'!$C$4:$C$627,$A535,'All States'!$D$4:$D$627,$B535),0)</f>
        <v>21</v>
      </c>
      <c r="AC535">
        <f>IFERROR(SUMIFS('All States'!$U$4:$U$627,'All States'!$C$4:$C$627,$A535,'All States'!$D$4:$D$627,$B535),0)</f>
        <v>1.6254710999999999</v>
      </c>
      <c r="AD535">
        <f>IFERROR(SUMIFS('All States'!$V$4:$V$627,'All States'!$C$4:$C$627,$A535,'All States'!$D$4:$D$627,$B535),0)</f>
        <v>5022</v>
      </c>
      <c r="AE535">
        <f>IFERROR(SUMIFS('All States'!$W$4:$W$627,'All States'!$C$4:$C$627,$A535,'All States'!$D$4:$D$627,$B535),0)</f>
        <v>64</v>
      </c>
      <c r="AF535">
        <f>IFERROR(SUMIFS('All States'!$X$4:$X$627,'All States'!$C$4:$C$627,$A535,'All States'!$D$4:$D$627,$B535),0)</f>
        <v>8.2567000000000004</v>
      </c>
      <c r="AG535">
        <f>IFERROR(SUMIFS('All States'!$Y$4:$Y$627,'All States'!$C$4:$C$627,$A535,'All States'!$D$4:$D$627,$B535),0)</f>
        <v>15326</v>
      </c>
    </row>
    <row r="536" spans="1:33" ht="15" customHeight="1" x14ac:dyDescent="0.2">
      <c r="A536" t="s">
        <v>163</v>
      </c>
      <c r="B536" t="s">
        <v>2099</v>
      </c>
      <c r="C536" t="s">
        <v>1247</v>
      </c>
      <c r="D536" t="s">
        <v>1248</v>
      </c>
      <c r="E536">
        <v>2</v>
      </c>
      <c r="F536">
        <f t="shared" si="12"/>
        <v>5021.5</v>
      </c>
      <c r="G536">
        <f t="shared" si="13"/>
        <v>300061.5</v>
      </c>
      <c r="H536">
        <f t="shared" si="14"/>
        <v>20.5</v>
      </c>
      <c r="I536">
        <f t="shared" si="15"/>
        <v>40.5</v>
      </c>
      <c r="Q536">
        <f>IFERROR(SUMIFS('All States'!$E$4:$E$627,'All States'!$C$4:$C$627,$A536,'All States'!$D$4:$D$627,$B536),0)</f>
        <v>5</v>
      </c>
      <c r="R536">
        <f>IFERROR(SUMIFS('All States'!$F$4:$F$627,'All States'!$C$4:$C$627,$A536,'All States'!$D$4:$D$627,$B536),0)</f>
        <v>62.536999999999999</v>
      </c>
      <c r="S536">
        <f>IFERROR(SUMIFS('All States'!$N$4:$N$627,'All States'!$C$4:$C$627,$A536,'All States'!$D$4:$D$627,$B536),0)</f>
        <v>511.75500000000005</v>
      </c>
      <c r="T536">
        <f>IFERROR(SUMIFS('All States'!$M$4:$M$627,'All States'!$C$4:$C$627,$A536,'All States'!$D$4:$D$627,$B536),0)</f>
        <v>451.53000000000003</v>
      </c>
      <c r="U536">
        <f>IFERROR(SUMIFS('All States'!$O$4:$O$627,'All States'!$C$4:$C$627,$A536,'All States'!$D$4:$D$627,$B536),0)</f>
        <v>284.85000000000002</v>
      </c>
      <c r="V536">
        <f>IFERROR(SUMIFS('All States'!$P$4:$P$627,'All States'!$C$4:$C$627,$A536,'All States'!$D$4:$D$627,$B536),0)</f>
        <v>144.47999999999999</v>
      </c>
      <c r="W536">
        <f>IFERROR(SUMIFS('All States'!$Q$4:$Q$627,'All States'!$C$4:$C$627,$A536,'All States'!$D$4:$D$627,$B536),0)</f>
        <v>82.424999999999997</v>
      </c>
      <c r="X536">
        <f>IFERROR(SUMIFS('All States'!$H$4:$H$627,'All States'!$C$4:$C$627,$A536,'All States'!$D$4:$D$627,$B536),0)</f>
        <v>0</v>
      </c>
      <c r="Y536">
        <f>IFERROR(SUMIFS('All States'!$I$4:$I$627,'All States'!$C$4:$C$627,$A536,'All States'!$D$4:$D$627,$B536),0)</f>
        <v>4</v>
      </c>
      <c r="Z536">
        <f>IFERROR(SUMIFS('All States'!$R$4:$R$627,'All States'!$C$4:$C$627,$A536,'All States'!$D$4:$D$627,$B536),0)</f>
        <v>-60.9115289</v>
      </c>
      <c r="AA536">
        <f>IFERROR(SUMIFS('All States'!$S$4:$S$627,'All States'!$C$4:$C$627,$A536,'All States'!$D$4:$D$627,$B536),0)</f>
        <v>52.5</v>
      </c>
      <c r="AB536">
        <f>IFERROR(SUMIFS('All States'!$T$4:$T$627,'All States'!$C$4:$C$627,$A536,'All States'!$D$4:$D$627,$B536),0)</f>
        <v>21</v>
      </c>
      <c r="AC536">
        <f>IFERROR(SUMIFS('All States'!$U$4:$U$627,'All States'!$C$4:$C$627,$A536,'All States'!$D$4:$D$627,$B536),0)</f>
        <v>1.6254710999999999</v>
      </c>
      <c r="AD536">
        <f>IFERROR(SUMIFS('All States'!$V$4:$V$627,'All States'!$C$4:$C$627,$A536,'All States'!$D$4:$D$627,$B536),0)</f>
        <v>5022</v>
      </c>
      <c r="AE536">
        <f>IFERROR(SUMIFS('All States'!$W$4:$W$627,'All States'!$C$4:$C$627,$A536,'All States'!$D$4:$D$627,$B536),0)</f>
        <v>64</v>
      </c>
      <c r="AF536">
        <f>IFERROR(SUMIFS('All States'!$X$4:$X$627,'All States'!$C$4:$C$627,$A536,'All States'!$D$4:$D$627,$B536),0)</f>
        <v>8.2567000000000004</v>
      </c>
      <c r="AG536">
        <f>IFERROR(SUMIFS('All States'!$Y$4:$Y$627,'All States'!$C$4:$C$627,$A536,'All States'!$D$4:$D$627,$B536),0)</f>
        <v>15326</v>
      </c>
    </row>
    <row r="537" spans="1:33" ht="15" customHeight="1" x14ac:dyDescent="0.2">
      <c r="A537" t="s">
        <v>163</v>
      </c>
      <c r="B537" t="s">
        <v>2100</v>
      </c>
      <c r="C537" t="s">
        <v>315</v>
      </c>
      <c r="D537" t="s">
        <v>316</v>
      </c>
      <c r="E537">
        <v>1</v>
      </c>
      <c r="F537">
        <f t="shared" si="12"/>
        <v>900</v>
      </c>
      <c r="G537">
        <f t="shared" si="13"/>
        <v>187200</v>
      </c>
      <c r="H537">
        <f t="shared" si="14"/>
        <v>11</v>
      </c>
      <c r="I537">
        <f t="shared" si="15"/>
        <v>0</v>
      </c>
      <c r="Q537">
        <f>IFERROR(SUMIFS('All States'!$E$4:$E$627,'All States'!$C$4:$C$627,$A537,'All States'!$D$4:$D$627,$B537),0)</f>
        <v>9</v>
      </c>
      <c r="R537">
        <f>IFERROR(SUMIFS('All States'!$F$4:$F$627,'All States'!$C$4:$C$627,$A537,'All States'!$D$4:$D$627,$B537),0)</f>
        <v>205.30800000000002</v>
      </c>
      <c r="S537">
        <f>IFERROR(SUMIFS('All States'!$N$4:$N$627,'All States'!$C$4:$C$627,$A537,'All States'!$D$4:$D$627,$B537),0)</f>
        <v>731.67</v>
      </c>
      <c r="T537">
        <f>IFERROR(SUMIFS('All States'!$M$4:$M$627,'All States'!$C$4:$C$627,$A537,'All States'!$D$4:$D$627,$B537),0)</f>
        <v>731.67</v>
      </c>
      <c r="U537">
        <f>IFERROR(SUMIFS('All States'!$O$4:$O$627,'All States'!$C$4:$C$627,$A537,'All States'!$D$4:$D$627,$B537),0)</f>
        <v>391.05</v>
      </c>
      <c r="V537">
        <f>IFERROR(SUMIFS('All States'!$P$4:$P$627,'All States'!$C$4:$C$627,$A537,'All States'!$D$4:$D$627,$B537),0)</f>
        <v>332.22</v>
      </c>
      <c r="W537">
        <f>IFERROR(SUMIFS('All States'!$Q$4:$Q$627,'All States'!$C$4:$C$627,$A537,'All States'!$D$4:$D$627,$B537),0)</f>
        <v>8.4</v>
      </c>
      <c r="X537">
        <f>IFERROR(SUMIFS('All States'!$H$4:$H$627,'All States'!$C$4:$C$627,$A537,'All States'!$D$4:$D$627,$B537),0)</f>
        <v>1</v>
      </c>
      <c r="Y537">
        <f>IFERROR(SUMIFS('All States'!$I$4:$I$627,'All States'!$C$4:$C$627,$A537,'All States'!$D$4:$D$627,$B537),0)</f>
        <v>8</v>
      </c>
      <c r="Z537">
        <f>IFERROR(SUMIFS('All States'!$R$4:$R$627,'All States'!$C$4:$C$627,$A537,'All States'!$D$4:$D$627,$B537),0)</f>
        <v>-203.49544440000003</v>
      </c>
      <c r="AA537">
        <f>IFERROR(SUMIFS('All States'!$S$4:$S$627,'All States'!$C$4:$C$627,$A537,'All States'!$D$4:$D$627,$B537),0)</f>
        <v>57.5</v>
      </c>
      <c r="AB537">
        <f>IFERROR(SUMIFS('All States'!$T$4:$T$627,'All States'!$C$4:$C$627,$A537,'All States'!$D$4:$D$627,$B537),0)</f>
        <v>23</v>
      </c>
      <c r="AC537">
        <f>IFERROR(SUMIFS('All States'!$U$4:$U$627,'All States'!$C$4:$C$627,$A537,'All States'!$D$4:$D$627,$B537),0)</f>
        <v>1.8125555999999998</v>
      </c>
      <c r="AD537">
        <f>IFERROR(SUMIFS('All States'!$V$4:$V$627,'All States'!$C$4:$C$627,$A537,'All States'!$D$4:$D$627,$B537),0)</f>
        <v>8712</v>
      </c>
      <c r="AE537">
        <f>IFERROR(SUMIFS('All States'!$W$4:$W$627,'All States'!$C$4:$C$627,$A537,'All States'!$D$4:$D$627,$B537),0)</f>
        <v>70</v>
      </c>
      <c r="AF537">
        <f>IFERROR(SUMIFS('All States'!$X$4:$X$627,'All States'!$C$4:$C$627,$A537,'All States'!$D$4:$D$627,$B537),0)</f>
        <v>9.1952999999999996</v>
      </c>
      <c r="AG537">
        <f>IFERROR(SUMIFS('All States'!$Y$4:$Y$627,'All States'!$C$4:$C$627,$A537,'All States'!$D$4:$D$627,$B537),0)</f>
        <v>26587</v>
      </c>
    </row>
    <row r="538" spans="1:33" ht="27.75" customHeight="1" x14ac:dyDescent="0.2">
      <c r="A538" t="s">
        <v>163</v>
      </c>
      <c r="B538" t="s">
        <v>2100</v>
      </c>
      <c r="C538" t="s">
        <v>901</v>
      </c>
      <c r="D538" s="1" t="s">
        <v>902</v>
      </c>
      <c r="E538">
        <v>2</v>
      </c>
      <c r="F538">
        <f t="shared" si="12"/>
        <v>7811.5</v>
      </c>
      <c r="G538">
        <f t="shared" si="13"/>
        <v>193073.5</v>
      </c>
      <c r="H538">
        <f t="shared" si="14"/>
        <v>11.5</v>
      </c>
      <c r="I538">
        <f t="shared" si="15"/>
        <v>25.5</v>
      </c>
      <c r="Q538">
        <f>IFERROR(SUMIFS('All States'!$E$4:$E$627,'All States'!$C$4:$C$627,$A538,'All States'!$D$4:$D$627,$B538),0)</f>
        <v>9</v>
      </c>
      <c r="R538">
        <f>IFERROR(SUMIFS('All States'!$F$4:$F$627,'All States'!$C$4:$C$627,$A538,'All States'!$D$4:$D$627,$B538),0)</f>
        <v>205.30800000000002</v>
      </c>
      <c r="S538">
        <f>IFERROR(SUMIFS('All States'!$N$4:$N$627,'All States'!$C$4:$C$627,$A538,'All States'!$D$4:$D$627,$B538),0)</f>
        <v>731.67</v>
      </c>
      <c r="T538">
        <f>IFERROR(SUMIFS('All States'!$M$4:$M$627,'All States'!$C$4:$C$627,$A538,'All States'!$D$4:$D$627,$B538),0)</f>
        <v>731.67</v>
      </c>
      <c r="U538">
        <f>IFERROR(SUMIFS('All States'!$O$4:$O$627,'All States'!$C$4:$C$627,$A538,'All States'!$D$4:$D$627,$B538),0)</f>
        <v>391.05</v>
      </c>
      <c r="V538">
        <f>IFERROR(SUMIFS('All States'!$P$4:$P$627,'All States'!$C$4:$C$627,$A538,'All States'!$D$4:$D$627,$B538),0)</f>
        <v>332.22</v>
      </c>
      <c r="W538">
        <f>IFERROR(SUMIFS('All States'!$Q$4:$Q$627,'All States'!$C$4:$C$627,$A538,'All States'!$D$4:$D$627,$B538),0)</f>
        <v>8.4</v>
      </c>
      <c r="X538">
        <f>IFERROR(SUMIFS('All States'!$H$4:$H$627,'All States'!$C$4:$C$627,$A538,'All States'!$D$4:$D$627,$B538),0)</f>
        <v>1</v>
      </c>
      <c r="Y538">
        <f>IFERROR(SUMIFS('All States'!$I$4:$I$627,'All States'!$C$4:$C$627,$A538,'All States'!$D$4:$D$627,$B538),0)</f>
        <v>8</v>
      </c>
      <c r="Z538">
        <f>IFERROR(SUMIFS('All States'!$R$4:$R$627,'All States'!$C$4:$C$627,$A538,'All States'!$D$4:$D$627,$B538),0)</f>
        <v>-203.49544440000003</v>
      </c>
      <c r="AA538">
        <f>IFERROR(SUMIFS('All States'!$S$4:$S$627,'All States'!$C$4:$C$627,$A538,'All States'!$D$4:$D$627,$B538),0)</f>
        <v>57.5</v>
      </c>
      <c r="AB538">
        <f>IFERROR(SUMIFS('All States'!$T$4:$T$627,'All States'!$C$4:$C$627,$A538,'All States'!$D$4:$D$627,$B538),0)</f>
        <v>23</v>
      </c>
      <c r="AC538">
        <f>IFERROR(SUMIFS('All States'!$U$4:$U$627,'All States'!$C$4:$C$627,$A538,'All States'!$D$4:$D$627,$B538),0)</f>
        <v>1.8125555999999998</v>
      </c>
      <c r="AD538">
        <f>IFERROR(SUMIFS('All States'!$V$4:$V$627,'All States'!$C$4:$C$627,$A538,'All States'!$D$4:$D$627,$B538),0)</f>
        <v>8712</v>
      </c>
      <c r="AE538">
        <f>IFERROR(SUMIFS('All States'!$W$4:$W$627,'All States'!$C$4:$C$627,$A538,'All States'!$D$4:$D$627,$B538),0)</f>
        <v>70</v>
      </c>
      <c r="AF538">
        <f>IFERROR(SUMIFS('All States'!$X$4:$X$627,'All States'!$C$4:$C$627,$A538,'All States'!$D$4:$D$627,$B538),0)</f>
        <v>9.1952999999999996</v>
      </c>
      <c r="AG538">
        <f>IFERROR(SUMIFS('All States'!$Y$4:$Y$627,'All States'!$C$4:$C$627,$A538,'All States'!$D$4:$D$627,$B538),0)</f>
        <v>26587</v>
      </c>
    </row>
    <row r="539" spans="1:33" ht="27.75" customHeight="1" x14ac:dyDescent="0.2">
      <c r="A539" t="s">
        <v>163</v>
      </c>
      <c r="B539" t="s">
        <v>2101</v>
      </c>
      <c r="C539" t="s">
        <v>901</v>
      </c>
      <c r="D539" s="1" t="s">
        <v>902</v>
      </c>
      <c r="E539">
        <v>2</v>
      </c>
      <c r="F539">
        <f t="shared" si="12"/>
        <v>7811.5</v>
      </c>
      <c r="G539">
        <f t="shared" si="13"/>
        <v>193073.5</v>
      </c>
      <c r="H539">
        <f t="shared" si="14"/>
        <v>11.5</v>
      </c>
      <c r="I539">
        <f t="shared" si="15"/>
        <v>25.5</v>
      </c>
      <c r="Q539">
        <f>IFERROR(SUMIFS('All States'!$E$4:$E$627,'All States'!$C$4:$C$627,$A539,'All States'!$D$4:$D$627,$B539),0)</f>
        <v>2</v>
      </c>
      <c r="R539">
        <f>IFERROR(SUMIFS('All States'!$F$4:$F$627,'All States'!$C$4:$C$627,$A539,'All States'!$D$4:$D$627,$B539),0)</f>
        <v>50</v>
      </c>
      <c r="S539">
        <f>IFERROR(SUMIFS('All States'!$N$4:$N$627,'All States'!$C$4:$C$627,$A539,'All States'!$D$4:$D$627,$B539),0)</f>
        <v>484.45500000000004</v>
      </c>
      <c r="T539">
        <f>IFERROR(SUMIFS('All States'!$M$4:$M$627,'All States'!$C$4:$C$627,$A539,'All States'!$D$4:$D$627,$B539),0)</f>
        <v>484.45500000000004</v>
      </c>
      <c r="U539">
        <f>IFERROR(SUMIFS('All States'!$O$4:$O$627,'All States'!$C$4:$C$627,$A539,'All States'!$D$4:$D$627,$B539),0)</f>
        <v>247.05</v>
      </c>
      <c r="V539">
        <f>IFERROR(SUMIFS('All States'!$P$4:$P$627,'All States'!$C$4:$C$627,$A539,'All States'!$D$4:$D$627,$B539),0)</f>
        <v>234.78</v>
      </c>
      <c r="W539">
        <f>IFERROR(SUMIFS('All States'!$Q$4:$Q$627,'All States'!$C$4:$C$627,$A539,'All States'!$D$4:$D$627,$B539),0)</f>
        <v>2.625</v>
      </c>
      <c r="X539">
        <f>IFERROR(SUMIFS('All States'!$H$4:$H$627,'All States'!$C$4:$C$627,$A539,'All States'!$D$4:$D$627,$B539),0)</f>
        <v>0</v>
      </c>
      <c r="Y539">
        <f>IFERROR(SUMIFS('All States'!$I$4:$I$627,'All States'!$C$4:$C$627,$A539,'All States'!$D$4:$D$627,$B539),0)</f>
        <v>2</v>
      </c>
      <c r="Z539">
        <f>IFERROR(SUMIFS('All States'!$R$4:$R$627,'All States'!$C$4:$C$627,$A539,'All States'!$D$4:$D$627,$B539),0)</f>
        <v>-49.0214894</v>
      </c>
      <c r="AA539">
        <f>IFERROR(SUMIFS('All States'!$S$4:$S$627,'All States'!$C$4:$C$627,$A539,'All States'!$D$4:$D$627,$B539),0)</f>
        <v>30</v>
      </c>
      <c r="AB539">
        <f>IFERROR(SUMIFS('All States'!$T$4:$T$627,'All States'!$C$4:$C$627,$A539,'All States'!$D$4:$D$627,$B539),0)</f>
        <v>12</v>
      </c>
      <c r="AC539">
        <f>IFERROR(SUMIFS('All States'!$U$4:$U$627,'All States'!$C$4:$C$627,$A539,'All States'!$D$4:$D$627,$B539),0)</f>
        <v>0.9785105999999999</v>
      </c>
      <c r="AD539">
        <f>IFERROR(SUMIFS('All States'!$V$4:$V$627,'All States'!$C$4:$C$627,$A539,'All States'!$D$4:$D$627,$B539),0)</f>
        <v>7812</v>
      </c>
      <c r="AE539">
        <f>IFERROR(SUMIFS('All States'!$W$4:$W$627,'All States'!$C$4:$C$627,$A539,'All States'!$D$4:$D$627,$B539),0)</f>
        <v>37</v>
      </c>
      <c r="AF539">
        <f>IFERROR(SUMIFS('All States'!$X$4:$X$627,'All States'!$C$4:$C$627,$A539,'All States'!$D$4:$D$627,$B539),0)</f>
        <v>5.0243000000000002</v>
      </c>
      <c r="AG539">
        <f>IFERROR(SUMIFS('All States'!$Y$4:$Y$627,'All States'!$C$4:$C$627,$A539,'All States'!$D$4:$D$627,$B539),0)</f>
        <v>23840</v>
      </c>
    </row>
    <row r="540" spans="1:33" ht="15" customHeight="1" x14ac:dyDescent="0.2">
      <c r="A540" t="s">
        <v>163</v>
      </c>
      <c r="B540" t="s">
        <v>2102</v>
      </c>
      <c r="C540" t="s">
        <v>346</v>
      </c>
      <c r="D540" t="s">
        <v>347</v>
      </c>
      <c r="E540">
        <v>1</v>
      </c>
      <c r="F540">
        <f t="shared" si="12"/>
        <v>0</v>
      </c>
      <c r="G540">
        <f t="shared" si="13"/>
        <v>298000</v>
      </c>
      <c r="H540">
        <f t="shared" si="14"/>
        <v>3</v>
      </c>
      <c r="I540">
        <f t="shared" si="15"/>
        <v>0</v>
      </c>
      <c r="Q540">
        <f>IFERROR(SUMIFS('All States'!$E$4:$E$627,'All States'!$C$4:$C$627,$A540,'All States'!$D$4:$D$627,$B540),0)</f>
        <v>17</v>
      </c>
      <c r="R540">
        <f>IFERROR(SUMIFS('All States'!$F$4:$F$627,'All States'!$C$4:$C$627,$A540,'All States'!$D$4:$D$627,$B540),0)</f>
        <v>373.62800000000004</v>
      </c>
      <c r="S540">
        <f>IFERROR(SUMIFS('All States'!$N$4:$N$627,'All States'!$C$4:$C$627,$A540,'All States'!$D$4:$D$627,$B540),0)</f>
        <v>1077.54</v>
      </c>
      <c r="T540">
        <f>IFERROR(SUMIFS('All States'!$M$4:$M$627,'All States'!$C$4:$C$627,$A540,'All States'!$D$4:$D$627,$B540),0)</f>
        <v>947.96499999999992</v>
      </c>
      <c r="U540">
        <f>IFERROR(SUMIFS('All States'!$O$4:$O$627,'All States'!$C$4:$C$627,$A540,'All States'!$D$4:$D$627,$B540),0)</f>
        <v>554.85</v>
      </c>
      <c r="V540">
        <f>IFERROR(SUMIFS('All States'!$P$4:$P$627,'All States'!$C$4:$C$627,$A540,'All States'!$D$4:$D$627,$B540),0)</f>
        <v>521.64</v>
      </c>
      <c r="W540">
        <f>IFERROR(SUMIFS('All States'!$Q$4:$Q$627,'All States'!$C$4:$C$627,$A540,'All States'!$D$4:$D$627,$B540),0)</f>
        <v>1.05</v>
      </c>
      <c r="X540">
        <f>IFERROR(SUMIFS('All States'!$H$4:$H$627,'All States'!$C$4:$C$627,$A540,'All States'!$D$4:$D$627,$B540),0)</f>
        <v>7</v>
      </c>
      <c r="Y540">
        <f>IFERROR(SUMIFS('All States'!$I$4:$I$627,'All States'!$C$4:$C$627,$A540,'All States'!$D$4:$D$627,$B540),0)</f>
        <v>7</v>
      </c>
      <c r="Z540">
        <f>IFERROR(SUMIFS('All States'!$R$4:$R$627,'All States'!$C$4:$C$627,$A540,'All States'!$D$4:$D$627,$B540),0)</f>
        <v>-372.59765465000004</v>
      </c>
      <c r="AA540">
        <f>IFERROR(SUMIFS('All States'!$S$4:$S$627,'All States'!$C$4:$C$627,$A540,'All States'!$D$4:$D$627,$B540),0)</f>
        <v>32.5</v>
      </c>
      <c r="AB540">
        <f>IFERROR(SUMIFS('All States'!$T$4:$T$627,'All States'!$C$4:$C$627,$A540,'All States'!$D$4:$D$627,$B540),0)</f>
        <v>13</v>
      </c>
      <c r="AC540">
        <f>IFERROR(SUMIFS('All States'!$U$4:$U$627,'All States'!$C$4:$C$627,$A540,'All States'!$D$4:$D$627,$B540),0)</f>
        <v>1.0303453499999999</v>
      </c>
      <c r="AD540">
        <f>IFERROR(SUMIFS('All States'!$V$4:$V$627,'All States'!$C$4:$C$627,$A540,'All States'!$D$4:$D$627,$B540),0)</f>
        <v>5507</v>
      </c>
      <c r="AE540">
        <f>IFERROR(SUMIFS('All States'!$W$4:$W$627,'All States'!$C$4:$C$627,$A540,'All States'!$D$4:$D$627,$B540),0)</f>
        <v>40</v>
      </c>
      <c r="AF540">
        <f>IFERROR(SUMIFS('All States'!$X$4:$X$627,'All States'!$C$4:$C$627,$A540,'All States'!$D$4:$D$627,$B540),0)</f>
        <v>5.2815000000000003</v>
      </c>
      <c r="AG540">
        <f>IFERROR(SUMIFS('All States'!$Y$4:$Y$627,'All States'!$C$4:$C$627,$A540,'All States'!$D$4:$D$627,$B540),0)</f>
        <v>16806</v>
      </c>
    </row>
    <row r="541" spans="1:33" ht="27.75" customHeight="1" x14ac:dyDescent="0.2">
      <c r="A541" t="s">
        <v>163</v>
      </c>
      <c r="B541" t="s">
        <v>2102</v>
      </c>
      <c r="C541" t="s">
        <v>894</v>
      </c>
      <c r="D541" s="1" t="s">
        <v>895</v>
      </c>
      <c r="E541">
        <v>3</v>
      </c>
      <c r="F541">
        <f t="shared" si="12"/>
        <v>5507.333333333333</v>
      </c>
      <c r="G541">
        <f t="shared" si="13"/>
        <v>150439</v>
      </c>
      <c r="H541">
        <f t="shared" si="14"/>
        <v>10.333333333333334</v>
      </c>
      <c r="I541">
        <f t="shared" si="15"/>
        <v>15.666666666666666</v>
      </c>
      <c r="Q541">
        <f>IFERROR(SUMIFS('All States'!$E$4:$E$627,'All States'!$C$4:$C$627,$A541,'All States'!$D$4:$D$627,$B541),0)</f>
        <v>17</v>
      </c>
      <c r="R541">
        <f>IFERROR(SUMIFS('All States'!$F$4:$F$627,'All States'!$C$4:$C$627,$A541,'All States'!$D$4:$D$627,$B541),0)</f>
        <v>373.62800000000004</v>
      </c>
      <c r="S541">
        <f>IFERROR(SUMIFS('All States'!$N$4:$N$627,'All States'!$C$4:$C$627,$A541,'All States'!$D$4:$D$627,$B541),0)</f>
        <v>1077.54</v>
      </c>
      <c r="T541">
        <f>IFERROR(SUMIFS('All States'!$M$4:$M$627,'All States'!$C$4:$C$627,$A541,'All States'!$D$4:$D$627,$B541),0)</f>
        <v>947.96499999999992</v>
      </c>
      <c r="U541">
        <f>IFERROR(SUMIFS('All States'!$O$4:$O$627,'All States'!$C$4:$C$627,$A541,'All States'!$D$4:$D$627,$B541),0)</f>
        <v>554.85</v>
      </c>
      <c r="V541">
        <f>IFERROR(SUMIFS('All States'!$P$4:$P$627,'All States'!$C$4:$C$627,$A541,'All States'!$D$4:$D$627,$B541),0)</f>
        <v>521.64</v>
      </c>
      <c r="W541">
        <f>IFERROR(SUMIFS('All States'!$Q$4:$Q$627,'All States'!$C$4:$C$627,$A541,'All States'!$D$4:$D$627,$B541),0)</f>
        <v>1.05</v>
      </c>
      <c r="X541">
        <f>IFERROR(SUMIFS('All States'!$H$4:$H$627,'All States'!$C$4:$C$627,$A541,'All States'!$D$4:$D$627,$B541),0)</f>
        <v>7</v>
      </c>
      <c r="Y541">
        <f>IFERROR(SUMIFS('All States'!$I$4:$I$627,'All States'!$C$4:$C$627,$A541,'All States'!$D$4:$D$627,$B541),0)</f>
        <v>7</v>
      </c>
      <c r="Z541">
        <f>IFERROR(SUMIFS('All States'!$R$4:$R$627,'All States'!$C$4:$C$627,$A541,'All States'!$D$4:$D$627,$B541),0)</f>
        <v>-372.59765465000004</v>
      </c>
      <c r="AA541">
        <f>IFERROR(SUMIFS('All States'!$S$4:$S$627,'All States'!$C$4:$C$627,$A541,'All States'!$D$4:$D$627,$B541),0)</f>
        <v>32.5</v>
      </c>
      <c r="AB541">
        <f>IFERROR(SUMIFS('All States'!$T$4:$T$627,'All States'!$C$4:$C$627,$A541,'All States'!$D$4:$D$627,$B541),0)</f>
        <v>13</v>
      </c>
      <c r="AC541">
        <f>IFERROR(SUMIFS('All States'!$U$4:$U$627,'All States'!$C$4:$C$627,$A541,'All States'!$D$4:$D$627,$B541),0)</f>
        <v>1.0303453499999999</v>
      </c>
      <c r="AD541">
        <f>IFERROR(SUMIFS('All States'!$V$4:$V$627,'All States'!$C$4:$C$627,$A541,'All States'!$D$4:$D$627,$B541),0)</f>
        <v>5507</v>
      </c>
      <c r="AE541">
        <f>IFERROR(SUMIFS('All States'!$W$4:$W$627,'All States'!$C$4:$C$627,$A541,'All States'!$D$4:$D$627,$B541),0)</f>
        <v>40</v>
      </c>
      <c r="AF541">
        <f>IFERROR(SUMIFS('All States'!$X$4:$X$627,'All States'!$C$4:$C$627,$A541,'All States'!$D$4:$D$627,$B541),0)</f>
        <v>5.2815000000000003</v>
      </c>
      <c r="AG541">
        <f>IFERROR(SUMIFS('All States'!$Y$4:$Y$627,'All States'!$C$4:$C$627,$A541,'All States'!$D$4:$D$627,$B541),0)</f>
        <v>16806</v>
      </c>
    </row>
    <row r="542" spans="1:33" ht="27.75" customHeight="1" x14ac:dyDescent="0.2">
      <c r="A542" t="s">
        <v>163</v>
      </c>
      <c r="B542" t="s">
        <v>2103</v>
      </c>
      <c r="C542" t="s">
        <v>83</v>
      </c>
      <c r="D542" s="1" t="s">
        <v>81</v>
      </c>
      <c r="E542">
        <v>1</v>
      </c>
      <c r="F542">
        <f t="shared" si="12"/>
        <v>3411</v>
      </c>
      <c r="G542">
        <f t="shared" si="13"/>
        <v>500001</v>
      </c>
      <c r="H542">
        <f t="shared" si="14"/>
        <v>31</v>
      </c>
      <c r="I542">
        <f t="shared" si="15"/>
        <v>54</v>
      </c>
      <c r="Q542">
        <f>IFERROR(SUMIFS('All States'!$E$4:$E$627,'All States'!$C$4:$C$627,$A542,'All States'!$D$4:$D$627,$B542),0)</f>
        <v>1</v>
      </c>
      <c r="R542">
        <f>IFERROR(SUMIFS('All States'!$F$4:$F$627,'All States'!$C$4:$C$627,$A542,'All States'!$D$4:$D$627,$B542),0)</f>
        <v>20</v>
      </c>
      <c r="S542">
        <f>IFERROR(SUMIFS('All States'!$N$4:$N$627,'All States'!$C$4:$C$627,$A542,'All States'!$D$4:$D$627,$B542),0)</f>
        <v>676.56</v>
      </c>
      <c r="T542">
        <f>IFERROR(SUMIFS('All States'!$M$4:$M$627,'All States'!$C$4:$C$627,$A542,'All States'!$D$4:$D$627,$B542),0)</f>
        <v>676.56</v>
      </c>
      <c r="U542">
        <f>IFERROR(SUMIFS('All States'!$O$4:$O$627,'All States'!$C$4:$C$627,$A542,'All States'!$D$4:$D$627,$B542),0)</f>
        <v>408.6</v>
      </c>
      <c r="V542">
        <f>IFERROR(SUMIFS('All States'!$P$4:$P$627,'All States'!$C$4:$C$627,$A542,'All States'!$D$4:$D$627,$B542),0)</f>
        <v>267.95999999999998</v>
      </c>
      <c r="W542">
        <f>IFERROR(SUMIFS('All States'!$Q$4:$Q$627,'All States'!$C$4:$C$627,$A542,'All States'!$D$4:$D$627,$B542),0)</f>
        <v>0</v>
      </c>
      <c r="X542">
        <f>IFERROR(SUMIFS('All States'!$H$4:$H$627,'All States'!$C$4:$C$627,$A542,'All States'!$D$4:$D$627,$B542),0)</f>
        <v>0</v>
      </c>
      <c r="Y542">
        <f>IFERROR(SUMIFS('All States'!$I$4:$I$627,'All States'!$C$4:$C$627,$A542,'All States'!$D$4:$D$627,$B542),0)</f>
        <v>1</v>
      </c>
      <c r="Z542">
        <f>IFERROR(SUMIFS('All States'!$R$4:$R$627,'All States'!$C$4:$C$627,$A542,'All States'!$D$4:$D$627,$B542),0)</f>
        <v>-17.640719449999999</v>
      </c>
      <c r="AA542">
        <f>IFERROR(SUMIFS('All States'!$S$4:$S$627,'All States'!$C$4:$C$627,$A542,'All States'!$D$4:$D$627,$B542),0)</f>
        <v>77.5</v>
      </c>
      <c r="AB542">
        <f>IFERROR(SUMIFS('All States'!$T$4:$T$627,'All States'!$C$4:$C$627,$A542,'All States'!$D$4:$D$627,$B542),0)</f>
        <v>31</v>
      </c>
      <c r="AC542">
        <f>IFERROR(SUMIFS('All States'!$U$4:$U$627,'All States'!$C$4:$C$627,$A542,'All States'!$D$4:$D$627,$B542),0)</f>
        <v>2.3592805499999998</v>
      </c>
      <c r="AD542">
        <f>IFERROR(SUMIFS('All States'!$V$4:$V$627,'All States'!$C$4:$C$627,$A542,'All States'!$D$4:$D$627,$B542),0)</f>
        <v>3411</v>
      </c>
      <c r="AE542">
        <f>IFERROR(SUMIFS('All States'!$W$4:$W$627,'All States'!$C$4:$C$627,$A542,'All States'!$D$4:$D$627,$B542),0)</f>
        <v>95</v>
      </c>
      <c r="AF542">
        <f>IFERROR(SUMIFS('All States'!$X$4:$X$627,'All States'!$C$4:$C$627,$A542,'All States'!$D$4:$D$627,$B542),0)</f>
        <v>12.0494</v>
      </c>
      <c r="AG542">
        <f>IFERROR(SUMIFS('All States'!$Y$4:$Y$627,'All States'!$C$4:$C$627,$A542,'All States'!$D$4:$D$627,$B542),0)</f>
        <v>10410</v>
      </c>
    </row>
    <row r="543" spans="1:33" ht="27.75" customHeight="1" x14ac:dyDescent="0.2">
      <c r="A543" t="s">
        <v>163</v>
      </c>
      <c r="B543" t="s">
        <v>2104</v>
      </c>
      <c r="C543" t="s">
        <v>894</v>
      </c>
      <c r="D543" s="1" t="s">
        <v>895</v>
      </c>
      <c r="E543">
        <v>3</v>
      </c>
      <c r="F543">
        <f t="shared" si="12"/>
        <v>5507.333333333333</v>
      </c>
      <c r="G543">
        <f t="shared" si="13"/>
        <v>150439</v>
      </c>
      <c r="H543">
        <f t="shared" si="14"/>
        <v>10.333333333333334</v>
      </c>
      <c r="I543">
        <f t="shared" si="15"/>
        <v>15.666666666666666</v>
      </c>
      <c r="Q543">
        <f>IFERROR(SUMIFS('All States'!$E$4:$E$627,'All States'!$C$4:$C$627,$A543,'All States'!$D$4:$D$627,$B543),0)</f>
        <v>3</v>
      </c>
      <c r="R543">
        <f>IFERROR(SUMIFS('All States'!$F$4:$F$627,'All States'!$C$4:$C$627,$A543,'All States'!$D$4:$D$627,$B543),0)</f>
        <v>52.945999999999998</v>
      </c>
      <c r="S543">
        <f>IFERROR(SUMIFS('All States'!$N$4:$N$627,'All States'!$C$4:$C$627,$A543,'All States'!$D$4:$D$627,$B543),0)</f>
        <v>791.56499999999994</v>
      </c>
      <c r="T543">
        <f>IFERROR(SUMIFS('All States'!$M$4:$M$627,'All States'!$C$4:$C$627,$A543,'All States'!$D$4:$D$627,$B543),0)</f>
        <v>791.56499999999994</v>
      </c>
      <c r="U543">
        <f>IFERROR(SUMIFS('All States'!$O$4:$O$627,'All States'!$C$4:$C$627,$A543,'All States'!$D$4:$D$627,$B543),0)</f>
        <v>424.8</v>
      </c>
      <c r="V543">
        <f>IFERROR(SUMIFS('All States'!$P$4:$P$627,'All States'!$C$4:$C$627,$A543,'All States'!$D$4:$D$627,$B543),0)</f>
        <v>366.24</v>
      </c>
      <c r="W543">
        <f>IFERROR(SUMIFS('All States'!$Q$4:$Q$627,'All States'!$C$4:$C$627,$A543,'All States'!$D$4:$D$627,$B543),0)</f>
        <v>0.52500000000000002</v>
      </c>
      <c r="X543">
        <f>IFERROR(SUMIFS('All States'!$H$4:$H$627,'All States'!$C$4:$C$627,$A543,'All States'!$D$4:$D$627,$B543),0)</f>
        <v>1</v>
      </c>
      <c r="Y543">
        <f>IFERROR(SUMIFS('All States'!$I$4:$I$627,'All States'!$C$4:$C$627,$A543,'All States'!$D$4:$D$627,$B543),0)</f>
        <v>2</v>
      </c>
      <c r="Z543">
        <f>IFERROR(SUMIFS('All States'!$R$4:$R$627,'All States'!$C$4:$C$627,$A543,'All States'!$D$4:$D$627,$B543),0)</f>
        <v>-52.140654649999995</v>
      </c>
      <c r="AA543">
        <f>IFERROR(SUMIFS('All States'!$S$4:$S$627,'All States'!$C$4:$C$627,$A543,'All States'!$D$4:$D$627,$B543),0)</f>
        <v>25</v>
      </c>
      <c r="AB543">
        <f>IFERROR(SUMIFS('All States'!$T$4:$T$627,'All States'!$C$4:$C$627,$A543,'All States'!$D$4:$D$627,$B543),0)</f>
        <v>10</v>
      </c>
      <c r="AC543">
        <f>IFERROR(SUMIFS('All States'!$U$4:$U$627,'All States'!$C$4:$C$627,$A543,'All States'!$D$4:$D$627,$B543),0)</f>
        <v>0.80534534999999996</v>
      </c>
      <c r="AD543">
        <f>IFERROR(SUMIFS('All States'!$V$4:$V$627,'All States'!$C$4:$C$627,$A543,'All States'!$D$4:$D$627,$B543),0)</f>
        <v>5507</v>
      </c>
      <c r="AE543">
        <f>IFERROR(SUMIFS('All States'!$W$4:$W$627,'All States'!$C$4:$C$627,$A543,'All States'!$D$4:$D$627,$B543),0)</f>
        <v>31</v>
      </c>
      <c r="AF543">
        <f>IFERROR(SUMIFS('All States'!$X$4:$X$627,'All States'!$C$4:$C$627,$A543,'All States'!$D$4:$D$627,$B543),0)</f>
        <v>4.1565000000000003</v>
      </c>
      <c r="AG543">
        <f>IFERROR(SUMIFS('All States'!$Y$4:$Y$627,'All States'!$C$4:$C$627,$A543,'All States'!$D$4:$D$627,$B543),0)</f>
        <v>16806</v>
      </c>
    </row>
    <row r="544" spans="1:33" ht="15" customHeight="1" x14ac:dyDescent="0.2">
      <c r="A544" t="s">
        <v>163</v>
      </c>
      <c r="B544" t="s">
        <v>2105</v>
      </c>
      <c r="C544" t="s">
        <v>1502</v>
      </c>
      <c r="D544" t="s">
        <v>1503</v>
      </c>
      <c r="E544">
        <v>1</v>
      </c>
      <c r="F544">
        <f t="shared" si="12"/>
        <v>0</v>
      </c>
      <c r="G544">
        <f t="shared" si="13"/>
        <v>262740</v>
      </c>
      <c r="H544">
        <f t="shared" si="14"/>
        <v>4</v>
      </c>
      <c r="I544">
        <f t="shared" si="15"/>
        <v>51</v>
      </c>
      <c r="Q544">
        <f>IFERROR(SUMIFS('All States'!$E$4:$E$627,'All States'!$C$4:$C$627,$A544,'All States'!$D$4:$D$627,$B544),0)</f>
        <v>1</v>
      </c>
      <c r="R544">
        <f>IFERROR(SUMIFS('All States'!$F$4:$F$627,'All States'!$C$4:$C$627,$A544,'All States'!$D$4:$D$627,$B544),0)</f>
        <v>30</v>
      </c>
      <c r="S544">
        <f>IFERROR(SUMIFS('All States'!$N$4:$N$627,'All States'!$C$4:$C$627,$A544,'All States'!$D$4:$D$627,$B544),0)</f>
        <v>128.1</v>
      </c>
      <c r="T544">
        <f>IFERROR(SUMIFS('All States'!$M$4:$M$627,'All States'!$C$4:$C$627,$A544,'All States'!$D$4:$D$627,$B544),0)</f>
        <v>128.1</v>
      </c>
      <c r="U544">
        <f>IFERROR(SUMIFS('All States'!$O$4:$O$627,'All States'!$C$4:$C$627,$A544,'All States'!$D$4:$D$627,$B544),0)</f>
        <v>75.599999999999994</v>
      </c>
      <c r="V544">
        <f>IFERROR(SUMIFS('All States'!$P$4:$P$627,'All States'!$C$4:$C$627,$A544,'All States'!$D$4:$D$627,$B544),0)</f>
        <v>42</v>
      </c>
      <c r="W544">
        <f>IFERROR(SUMIFS('All States'!$Q$4:$Q$627,'All States'!$C$4:$C$627,$A544,'All States'!$D$4:$D$627,$B544),0)</f>
        <v>10.5</v>
      </c>
      <c r="X544">
        <f>IFERROR(SUMIFS('All States'!$H$4:$H$627,'All States'!$C$4:$C$627,$A544,'All States'!$D$4:$D$627,$B544),0)</f>
        <v>0</v>
      </c>
      <c r="Y544">
        <f>IFERROR(SUMIFS('All States'!$I$4:$I$627,'All States'!$C$4:$C$627,$A544,'All States'!$D$4:$D$627,$B544),0)</f>
        <v>1</v>
      </c>
      <c r="Z544">
        <f>IFERROR(SUMIFS('All States'!$R$4:$R$627,'All States'!$C$4:$C$627,$A544,'All States'!$D$4:$D$627,$B544),0)</f>
        <v>-29.7</v>
      </c>
      <c r="AA544">
        <f>IFERROR(SUMIFS('All States'!$S$4:$S$627,'All States'!$C$4:$C$627,$A544,'All States'!$D$4:$D$627,$B544),0)</f>
        <v>10</v>
      </c>
      <c r="AB544">
        <f>IFERROR(SUMIFS('All States'!$T$4:$T$627,'All States'!$C$4:$C$627,$A544,'All States'!$D$4:$D$627,$B544),0)</f>
        <v>4</v>
      </c>
      <c r="AC544">
        <f>IFERROR(SUMIFS('All States'!$U$4:$U$627,'All States'!$C$4:$C$627,$A544,'All States'!$D$4:$D$627,$B544),0)</f>
        <v>0.3</v>
      </c>
      <c r="AD544">
        <f>IFERROR(SUMIFS('All States'!$V$4:$V$627,'All States'!$C$4:$C$627,$A544,'All States'!$D$4:$D$627,$B544),0)</f>
        <v>0</v>
      </c>
      <c r="AE544">
        <f>IFERROR(SUMIFS('All States'!$W$4:$W$627,'All States'!$C$4:$C$627,$A544,'All States'!$D$4:$D$627,$B544),0)</f>
        <v>12</v>
      </c>
      <c r="AF544">
        <f>IFERROR(SUMIFS('All States'!$X$4:$X$627,'All States'!$C$4:$C$627,$A544,'All States'!$D$4:$D$627,$B544),0)</f>
        <v>1.5</v>
      </c>
      <c r="AG544">
        <f>IFERROR(SUMIFS('All States'!$Y$4:$Y$627,'All States'!$C$4:$C$627,$A544,'All States'!$D$4:$D$627,$B544),0)</f>
        <v>0</v>
      </c>
    </row>
    <row r="545" spans="1:33" ht="27.75" customHeight="1" x14ac:dyDescent="0.2">
      <c r="A545" t="s">
        <v>163</v>
      </c>
      <c r="B545" t="s">
        <v>2106</v>
      </c>
      <c r="C545" t="s">
        <v>888</v>
      </c>
      <c r="D545" s="1" t="s">
        <v>889</v>
      </c>
      <c r="E545">
        <v>2</v>
      </c>
      <c r="F545">
        <f t="shared" si="12"/>
        <v>8511.5</v>
      </c>
      <c r="G545">
        <f t="shared" si="13"/>
        <v>260100</v>
      </c>
      <c r="H545">
        <f t="shared" si="14"/>
        <v>22.5</v>
      </c>
      <c r="I545">
        <f t="shared" si="15"/>
        <v>27</v>
      </c>
      <c r="Q545">
        <f>IFERROR(SUMIFS('All States'!$E$4:$E$627,'All States'!$C$4:$C$627,$A545,'All States'!$D$4:$D$627,$B545),0)</f>
        <v>4</v>
      </c>
      <c r="R545">
        <f>IFERROR(SUMIFS('All States'!$F$4:$F$627,'All States'!$C$4:$C$627,$A545,'All States'!$D$4:$D$627,$B545),0)</f>
        <v>89.8</v>
      </c>
      <c r="S545">
        <f>IFERROR(SUMIFS('All States'!$N$4:$N$627,'All States'!$C$4:$C$627,$A545,'All States'!$D$4:$D$627,$B545),0)</f>
        <v>965.25</v>
      </c>
      <c r="T545">
        <f>IFERROR(SUMIFS('All States'!$M$4:$M$627,'All States'!$C$4:$C$627,$A545,'All States'!$D$4:$D$627,$B545),0)</f>
        <v>928.75</v>
      </c>
      <c r="U545">
        <f>IFERROR(SUMIFS('All States'!$O$4:$O$627,'All States'!$C$4:$C$627,$A545,'All States'!$D$4:$D$627,$B545),0)</f>
        <v>524.25</v>
      </c>
      <c r="V545">
        <f>IFERROR(SUMIFS('All States'!$P$4:$P$627,'All States'!$C$4:$C$627,$A545,'All States'!$D$4:$D$627,$B545),0)</f>
        <v>438.9</v>
      </c>
      <c r="W545">
        <f>IFERROR(SUMIFS('All States'!$Q$4:$Q$627,'All States'!$C$4:$C$627,$A545,'All States'!$D$4:$D$627,$B545),0)</f>
        <v>2.1</v>
      </c>
      <c r="X545">
        <f>IFERROR(SUMIFS('All States'!$H$4:$H$627,'All States'!$C$4:$C$627,$A545,'All States'!$D$4:$D$627,$B545),0)</f>
        <v>0</v>
      </c>
      <c r="Y545">
        <f>IFERROR(SUMIFS('All States'!$I$4:$I$627,'All States'!$C$4:$C$627,$A545,'All States'!$D$4:$D$627,$B545),0)</f>
        <v>3</v>
      </c>
      <c r="Z545">
        <f>IFERROR(SUMIFS('All States'!$R$4:$R$627,'All States'!$C$4:$C$627,$A545,'All States'!$D$4:$D$627,$B545),0)</f>
        <v>-87.9894544</v>
      </c>
      <c r="AA545">
        <f>IFERROR(SUMIFS('All States'!$S$4:$S$627,'All States'!$C$4:$C$627,$A545,'All States'!$D$4:$D$627,$B545),0)</f>
        <v>57.5</v>
      </c>
      <c r="AB545">
        <f>IFERROR(SUMIFS('All States'!$T$4:$T$627,'All States'!$C$4:$C$627,$A545,'All States'!$D$4:$D$627,$B545),0)</f>
        <v>23</v>
      </c>
      <c r="AC545">
        <f>IFERROR(SUMIFS('All States'!$U$4:$U$627,'All States'!$C$4:$C$627,$A545,'All States'!$D$4:$D$627,$B545),0)</f>
        <v>1.8105455999999998</v>
      </c>
      <c r="AD545">
        <f>IFERROR(SUMIFS('All States'!$V$4:$V$627,'All States'!$C$4:$C$627,$A545,'All States'!$D$4:$D$627,$B545),0)</f>
        <v>8512</v>
      </c>
      <c r="AE545">
        <f>IFERROR(SUMIFS('All States'!$W$4:$W$627,'All States'!$C$4:$C$627,$A545,'All States'!$D$4:$D$627,$B545),0)</f>
        <v>70</v>
      </c>
      <c r="AF545">
        <f>IFERROR(SUMIFS('All States'!$X$4:$X$627,'All States'!$C$4:$C$627,$A545,'All States'!$D$4:$D$627,$B545),0)</f>
        <v>9.1851000000000003</v>
      </c>
      <c r="AG545">
        <f>IFERROR(SUMIFS('All States'!$Y$4:$Y$627,'All States'!$C$4:$C$627,$A545,'All States'!$D$4:$D$627,$B545),0)</f>
        <v>25977</v>
      </c>
    </row>
    <row r="546" spans="1:33" ht="15" customHeight="1" x14ac:dyDescent="0.2">
      <c r="A546" t="s">
        <v>163</v>
      </c>
      <c r="B546" t="s">
        <v>2107</v>
      </c>
      <c r="C546" t="s">
        <v>468</v>
      </c>
      <c r="D546" t="s">
        <v>469</v>
      </c>
      <c r="E546">
        <v>1</v>
      </c>
      <c r="F546">
        <f t="shared" si="12"/>
        <v>11116</v>
      </c>
      <c r="G546">
        <f t="shared" si="13"/>
        <v>6782</v>
      </c>
      <c r="H546">
        <f t="shared" si="14"/>
        <v>20</v>
      </c>
      <c r="I546">
        <f t="shared" si="15"/>
        <v>0</v>
      </c>
      <c r="Q546">
        <f>IFERROR(SUMIFS('All States'!$E$4:$E$627,'All States'!$C$4:$C$627,$A546,'All States'!$D$4:$D$627,$B546),0)</f>
        <v>0</v>
      </c>
      <c r="R546">
        <f>IFERROR(SUMIFS('All States'!$F$4:$F$627,'All States'!$C$4:$C$627,$A546,'All States'!$D$4:$D$627,$B546),0)</f>
        <v>0</v>
      </c>
      <c r="S546">
        <f>IFERROR(SUMIFS('All States'!$N$4:$N$627,'All States'!$C$4:$C$627,$A546,'All States'!$D$4:$D$627,$B546),0)</f>
        <v>271.02</v>
      </c>
      <c r="T546">
        <f>IFERROR(SUMIFS('All States'!$M$4:$M$627,'All States'!$C$4:$C$627,$A546,'All States'!$D$4:$D$627,$B546),0)</f>
        <v>271.02</v>
      </c>
      <c r="U546">
        <f>IFERROR(SUMIFS('All States'!$O$4:$O$627,'All States'!$C$4:$C$627,$A546,'All States'!$D$4:$D$627,$B546),0)</f>
        <v>140.4</v>
      </c>
      <c r="V546">
        <f>IFERROR(SUMIFS('All States'!$P$4:$P$627,'All States'!$C$4:$C$627,$A546,'All States'!$D$4:$D$627,$B546),0)</f>
        <v>71.819999999999993</v>
      </c>
      <c r="W546">
        <f>IFERROR(SUMIFS('All States'!$Q$4:$Q$627,'All States'!$C$4:$C$627,$A546,'All States'!$D$4:$D$627,$B546),0)</f>
        <v>58.8</v>
      </c>
      <c r="X546">
        <f>IFERROR(SUMIFS('All States'!$H$4:$H$627,'All States'!$C$4:$C$627,$A546,'All States'!$D$4:$D$627,$B546),0)</f>
        <v>0</v>
      </c>
      <c r="Y546">
        <f>IFERROR(SUMIFS('All States'!$I$4:$I$627,'All States'!$C$4:$C$627,$A546,'All States'!$D$4:$D$627,$B546),0)</f>
        <v>0</v>
      </c>
      <c r="Z546">
        <f>IFERROR(SUMIFS('All States'!$R$4:$R$627,'All States'!$C$4:$C$627,$A546,'All States'!$D$4:$D$627,$B546),0)</f>
        <v>1.6117158</v>
      </c>
      <c r="AA546">
        <f>IFERROR(SUMIFS('All States'!$S$4:$S$627,'All States'!$C$4:$C$627,$A546,'All States'!$D$4:$D$627,$B546),0)</f>
        <v>50</v>
      </c>
      <c r="AB546">
        <f>IFERROR(SUMIFS('All States'!$T$4:$T$627,'All States'!$C$4:$C$627,$A546,'All States'!$D$4:$D$627,$B546),0)</f>
        <v>20</v>
      </c>
      <c r="AC546">
        <f>IFERROR(SUMIFS('All States'!$U$4:$U$627,'All States'!$C$4:$C$627,$A546,'All States'!$D$4:$D$627,$B546),0)</f>
        <v>1.6117158</v>
      </c>
      <c r="AD546">
        <f>IFERROR(SUMIFS('All States'!$V$4:$V$627,'All States'!$C$4:$C$627,$A546,'All States'!$D$4:$D$627,$B546),0)</f>
        <v>11116</v>
      </c>
      <c r="AE546">
        <f>IFERROR(SUMIFS('All States'!$W$4:$W$627,'All States'!$C$4:$C$627,$A546,'All States'!$D$4:$D$627,$B546),0)</f>
        <v>61</v>
      </c>
      <c r="AF546">
        <f>IFERROR(SUMIFS('All States'!$X$4:$X$627,'All States'!$C$4:$C$627,$A546,'All States'!$D$4:$D$627,$B546),0)</f>
        <v>8.1932000000000009</v>
      </c>
      <c r="AG546">
        <f>IFERROR(SUMIFS('All States'!$Y$4:$Y$627,'All States'!$C$4:$C$627,$A546,'All States'!$D$4:$D$627,$B546),0)</f>
        <v>33923</v>
      </c>
    </row>
    <row r="547" spans="1:33" ht="27.75" customHeight="1" x14ac:dyDescent="0.2">
      <c r="A547" t="s">
        <v>163</v>
      </c>
      <c r="B547" t="s">
        <v>2108</v>
      </c>
      <c r="C547" t="s">
        <v>888</v>
      </c>
      <c r="D547" s="1" t="s">
        <v>889</v>
      </c>
      <c r="E547">
        <v>2</v>
      </c>
      <c r="F547">
        <f t="shared" si="12"/>
        <v>8511.5</v>
      </c>
      <c r="G547">
        <f t="shared" si="13"/>
        <v>260100</v>
      </c>
      <c r="H547">
        <f t="shared" si="14"/>
        <v>22.5</v>
      </c>
      <c r="I547">
        <f t="shared" si="15"/>
        <v>27</v>
      </c>
      <c r="Q547">
        <f>IFERROR(SUMIFS('All States'!$E$4:$E$627,'All States'!$C$4:$C$627,$A547,'All States'!$D$4:$D$627,$B547),0)</f>
        <v>3</v>
      </c>
      <c r="R547">
        <f>IFERROR(SUMIFS('All States'!$F$4:$F$627,'All States'!$C$4:$C$627,$A547,'All States'!$D$4:$D$627,$B547),0)</f>
        <v>53.84</v>
      </c>
      <c r="S547">
        <f>IFERROR(SUMIFS('All States'!$N$4:$N$627,'All States'!$C$4:$C$627,$A547,'All States'!$D$4:$D$627,$B547),0)</f>
        <v>1087.23</v>
      </c>
      <c r="T547">
        <f>IFERROR(SUMIFS('All States'!$M$4:$M$627,'All States'!$C$4:$C$627,$A547,'All States'!$D$4:$D$627,$B547),0)</f>
        <v>916.77499999999998</v>
      </c>
      <c r="U547">
        <f>IFERROR(SUMIFS('All States'!$O$4:$O$627,'All States'!$C$4:$C$627,$A547,'All States'!$D$4:$D$627,$B547),0)</f>
        <v>596.25</v>
      </c>
      <c r="V547">
        <f>IFERROR(SUMIFS('All States'!$P$4:$P$627,'All States'!$C$4:$C$627,$A547,'All States'!$D$4:$D$627,$B547),0)</f>
        <v>490.98</v>
      </c>
      <c r="W547">
        <f>IFERROR(SUMIFS('All States'!$Q$4:$Q$627,'All States'!$C$4:$C$627,$A547,'All States'!$D$4:$D$627,$B547),0)</f>
        <v>0</v>
      </c>
      <c r="X547">
        <f>IFERROR(SUMIFS('All States'!$H$4:$H$627,'All States'!$C$4:$C$627,$A547,'All States'!$D$4:$D$627,$B547),0)</f>
        <v>0</v>
      </c>
      <c r="Y547">
        <f>IFERROR(SUMIFS('All States'!$I$4:$I$627,'All States'!$C$4:$C$627,$A547,'All States'!$D$4:$D$627,$B547),0)</f>
        <v>1</v>
      </c>
      <c r="Z547">
        <f>IFERROR(SUMIFS('All States'!$R$4:$R$627,'All States'!$C$4:$C$627,$A547,'All States'!$D$4:$D$627,$B547),0)</f>
        <v>-52.029454400000006</v>
      </c>
      <c r="AA547">
        <f>IFERROR(SUMIFS('All States'!$S$4:$S$627,'All States'!$C$4:$C$627,$A547,'All States'!$D$4:$D$627,$B547),0)</f>
        <v>57.5</v>
      </c>
      <c r="AB547">
        <f>IFERROR(SUMIFS('All States'!$T$4:$T$627,'All States'!$C$4:$C$627,$A547,'All States'!$D$4:$D$627,$B547),0)</f>
        <v>23</v>
      </c>
      <c r="AC547">
        <f>IFERROR(SUMIFS('All States'!$U$4:$U$627,'All States'!$C$4:$C$627,$A547,'All States'!$D$4:$D$627,$B547),0)</f>
        <v>1.8105455999999998</v>
      </c>
      <c r="AD547">
        <f>IFERROR(SUMIFS('All States'!$V$4:$V$627,'All States'!$C$4:$C$627,$A547,'All States'!$D$4:$D$627,$B547),0)</f>
        <v>8512</v>
      </c>
      <c r="AE547">
        <f>IFERROR(SUMIFS('All States'!$W$4:$W$627,'All States'!$C$4:$C$627,$A547,'All States'!$D$4:$D$627,$B547),0)</f>
        <v>70</v>
      </c>
      <c r="AF547">
        <f>IFERROR(SUMIFS('All States'!$X$4:$X$627,'All States'!$C$4:$C$627,$A547,'All States'!$D$4:$D$627,$B547),0)</f>
        <v>9.1851000000000003</v>
      </c>
      <c r="AG547">
        <f>IFERROR(SUMIFS('All States'!$Y$4:$Y$627,'All States'!$C$4:$C$627,$A547,'All States'!$D$4:$D$627,$B547),0)</f>
        <v>25977</v>
      </c>
    </row>
    <row r="548" spans="1:33" ht="27.75" customHeight="1" x14ac:dyDescent="0.2">
      <c r="A548" t="s">
        <v>163</v>
      </c>
      <c r="B548" t="s">
        <v>2109</v>
      </c>
      <c r="C548" t="s">
        <v>1241</v>
      </c>
      <c r="D548" s="1" t="s">
        <v>1242</v>
      </c>
      <c r="E548">
        <v>3</v>
      </c>
      <c r="F548">
        <f t="shared" si="12"/>
        <v>1343.6666666666667</v>
      </c>
      <c r="G548">
        <f t="shared" si="13"/>
        <v>116668</v>
      </c>
      <c r="H548">
        <f t="shared" si="14"/>
        <v>9</v>
      </c>
      <c r="I548">
        <f t="shared" si="15"/>
        <v>15</v>
      </c>
      <c r="Q548">
        <f>IFERROR(SUMIFS('All States'!$E$4:$E$627,'All States'!$C$4:$C$627,$A548,'All States'!$D$4:$D$627,$B548),0)</f>
        <v>1</v>
      </c>
      <c r="R548">
        <f>IFERROR(SUMIFS('All States'!$F$4:$F$627,'All States'!$C$4:$C$627,$A548,'All States'!$D$4:$D$627,$B548),0)</f>
        <v>20</v>
      </c>
      <c r="S548">
        <f>IFERROR(SUMIFS('All States'!$N$4:$N$627,'All States'!$C$4:$C$627,$A548,'All States'!$D$4:$D$627,$B548),0)</f>
        <v>880.17000000000007</v>
      </c>
      <c r="T548">
        <f>IFERROR(SUMIFS('All States'!$M$4:$M$627,'All States'!$C$4:$C$627,$A548,'All States'!$D$4:$D$627,$B548),0)</f>
        <v>880.17000000000007</v>
      </c>
      <c r="U548">
        <f>IFERROR(SUMIFS('All States'!$O$4:$O$627,'All States'!$C$4:$C$627,$A548,'All States'!$D$4:$D$627,$B548),0)</f>
        <v>526.95000000000005</v>
      </c>
      <c r="V548">
        <f>IFERROR(SUMIFS('All States'!$P$4:$P$627,'All States'!$C$4:$C$627,$A548,'All States'!$D$4:$D$627,$B548),0)</f>
        <v>353.22</v>
      </c>
      <c r="W548">
        <f>IFERROR(SUMIFS('All States'!$Q$4:$Q$627,'All States'!$C$4:$C$627,$A548,'All States'!$D$4:$D$627,$B548),0)</f>
        <v>0</v>
      </c>
      <c r="X548">
        <f>IFERROR(SUMIFS('All States'!$H$4:$H$627,'All States'!$C$4:$C$627,$A548,'All States'!$D$4:$D$627,$B548),0)</f>
        <v>0</v>
      </c>
      <c r="Y548">
        <f>IFERROR(SUMIFS('All States'!$I$4:$I$627,'All States'!$C$4:$C$627,$A548,'All States'!$D$4:$D$627,$B548),0)</f>
        <v>1</v>
      </c>
      <c r="Z548">
        <f>IFERROR(SUMIFS('All States'!$R$4:$R$627,'All States'!$C$4:$C$627,$A548,'All States'!$D$4:$D$627,$B548),0)</f>
        <v>-19.3114928</v>
      </c>
      <c r="AA548">
        <f>IFERROR(SUMIFS('All States'!$S$4:$S$627,'All States'!$C$4:$C$627,$A548,'All States'!$D$4:$D$627,$B548),0)</f>
        <v>22.5</v>
      </c>
      <c r="AB548">
        <f>IFERROR(SUMIFS('All States'!$T$4:$T$627,'All States'!$C$4:$C$627,$A548,'All States'!$D$4:$D$627,$B548),0)</f>
        <v>9</v>
      </c>
      <c r="AC548">
        <f>IFERROR(SUMIFS('All States'!$U$4:$U$627,'All States'!$C$4:$C$627,$A548,'All States'!$D$4:$D$627,$B548),0)</f>
        <v>0.68850719999999999</v>
      </c>
      <c r="AD548">
        <f>IFERROR(SUMIFS('All States'!$V$4:$V$627,'All States'!$C$4:$C$627,$A548,'All States'!$D$4:$D$627,$B548),0)</f>
        <v>1344</v>
      </c>
      <c r="AE548">
        <f>IFERROR(SUMIFS('All States'!$W$4:$W$627,'All States'!$C$4:$C$627,$A548,'All States'!$D$4:$D$627,$B548),0)</f>
        <v>27</v>
      </c>
      <c r="AF548">
        <f>IFERROR(SUMIFS('All States'!$X$4:$X$627,'All States'!$C$4:$C$627,$A548,'All States'!$D$4:$D$627,$B548),0)</f>
        <v>3.4437000000000002</v>
      </c>
      <c r="AG548">
        <f>IFERROR(SUMIFS('All States'!$Y$4:$Y$627,'All States'!$C$4:$C$627,$A548,'All States'!$D$4:$D$627,$B548),0)</f>
        <v>4102</v>
      </c>
    </row>
    <row r="549" spans="1:33" ht="15" customHeight="1" x14ac:dyDescent="0.2">
      <c r="A549" t="s">
        <v>163</v>
      </c>
      <c r="B549" t="s">
        <v>2110</v>
      </c>
      <c r="C549" t="s">
        <v>1505</v>
      </c>
      <c r="D549" t="s">
        <v>1506</v>
      </c>
      <c r="E549">
        <v>1</v>
      </c>
      <c r="F549">
        <f t="shared" si="12"/>
        <v>61</v>
      </c>
      <c r="G549">
        <f t="shared" si="13"/>
        <v>243000</v>
      </c>
      <c r="H549">
        <f t="shared" si="14"/>
        <v>6</v>
      </c>
      <c r="I549">
        <f t="shared" si="15"/>
        <v>72</v>
      </c>
      <c r="Q549">
        <f>IFERROR(SUMIFS('All States'!$E$4:$E$627,'All States'!$C$4:$C$627,$A549,'All States'!$D$4:$D$627,$B549),0)</f>
        <v>1</v>
      </c>
      <c r="R549">
        <f>IFERROR(SUMIFS('All States'!$F$4:$F$627,'All States'!$C$4:$C$627,$A549,'All States'!$D$4:$D$627,$B549),0)</f>
        <v>20</v>
      </c>
      <c r="S549">
        <f>IFERROR(SUMIFS('All States'!$N$4:$N$627,'All States'!$C$4:$C$627,$A549,'All States'!$D$4:$D$627,$B549),0)</f>
        <v>764.61</v>
      </c>
      <c r="T549">
        <f>IFERROR(SUMIFS('All States'!$M$4:$M$627,'All States'!$C$4:$C$627,$A549,'All States'!$D$4:$D$627,$B549),0)</f>
        <v>764.61</v>
      </c>
      <c r="U549">
        <f>IFERROR(SUMIFS('All States'!$O$4:$O$627,'All States'!$C$4:$C$627,$A549,'All States'!$D$4:$D$627,$B549),0)</f>
        <v>431.55</v>
      </c>
      <c r="V549">
        <f>IFERROR(SUMIFS('All States'!$P$4:$P$627,'All States'!$C$4:$C$627,$A549,'All States'!$D$4:$D$627,$B549),0)</f>
        <v>333.06</v>
      </c>
      <c r="W549">
        <f>IFERROR(SUMIFS('All States'!$Q$4:$Q$627,'All States'!$C$4:$C$627,$A549,'All States'!$D$4:$D$627,$B549),0)</f>
        <v>0</v>
      </c>
      <c r="X549">
        <f>IFERROR(SUMIFS('All States'!$H$4:$H$627,'All States'!$C$4:$C$627,$A549,'All States'!$D$4:$D$627,$B549),0)</f>
        <v>0</v>
      </c>
      <c r="Y549">
        <f>IFERROR(SUMIFS('All States'!$I$4:$I$627,'All States'!$C$4:$C$627,$A549,'All States'!$D$4:$D$627,$B549),0)</f>
        <v>1</v>
      </c>
      <c r="Z549">
        <f>IFERROR(SUMIFS('All States'!$R$4:$R$627,'All States'!$C$4:$C$627,$A549,'All States'!$D$4:$D$627,$B549),0)</f>
        <v>-19.549386949999999</v>
      </c>
      <c r="AA549">
        <f>IFERROR(SUMIFS('All States'!$S$4:$S$627,'All States'!$C$4:$C$627,$A549,'All States'!$D$4:$D$627,$B549),0)</f>
        <v>15</v>
      </c>
      <c r="AB549">
        <f>IFERROR(SUMIFS('All States'!$T$4:$T$627,'All States'!$C$4:$C$627,$A549,'All States'!$D$4:$D$627,$B549),0)</f>
        <v>6</v>
      </c>
      <c r="AC549">
        <f>IFERROR(SUMIFS('All States'!$U$4:$U$627,'All States'!$C$4:$C$627,$A549,'All States'!$D$4:$D$627,$B549),0)</f>
        <v>0.45061304999999996</v>
      </c>
      <c r="AD549">
        <f>IFERROR(SUMIFS('All States'!$V$4:$V$627,'All States'!$C$4:$C$627,$A549,'All States'!$D$4:$D$627,$B549),0)</f>
        <v>61</v>
      </c>
      <c r="AE549">
        <f>IFERROR(SUMIFS('All States'!$W$4:$W$627,'All States'!$C$4:$C$627,$A549,'All States'!$D$4:$D$627,$B549),0)</f>
        <v>18</v>
      </c>
      <c r="AF549">
        <f>IFERROR(SUMIFS('All States'!$X$4:$X$627,'All States'!$C$4:$C$627,$A549,'All States'!$D$4:$D$627,$B549),0)</f>
        <v>2.2530999999999999</v>
      </c>
      <c r="AG549">
        <f>IFERROR(SUMIFS('All States'!$Y$4:$Y$627,'All States'!$C$4:$C$627,$A549,'All States'!$D$4:$D$627,$B549),0)</f>
        <v>186</v>
      </c>
    </row>
    <row r="550" spans="1:33" ht="15" customHeight="1" x14ac:dyDescent="0.2">
      <c r="A550" t="s">
        <v>166</v>
      </c>
      <c r="B550" t="s">
        <v>2111</v>
      </c>
      <c r="C550" t="s">
        <v>557</v>
      </c>
      <c r="D550" t="s">
        <v>558</v>
      </c>
      <c r="E550">
        <v>2</v>
      </c>
      <c r="F550">
        <f t="shared" si="12"/>
        <v>10831</v>
      </c>
      <c r="G550">
        <f t="shared" si="13"/>
        <v>10312</v>
      </c>
      <c r="H550">
        <f t="shared" si="14"/>
        <v>17</v>
      </c>
      <c r="I550">
        <f t="shared" si="15"/>
        <v>0</v>
      </c>
      <c r="Q550">
        <f>IFERROR(SUMIFS('All States'!$E$4:$E$627,'All States'!$C$4:$C$627,$A550,'All States'!$D$4:$D$627,$B550),0)</f>
        <v>3</v>
      </c>
      <c r="R550">
        <f>IFERROR(SUMIFS('All States'!$F$4:$F$627,'All States'!$C$4:$C$627,$A550,'All States'!$D$4:$D$627,$B550),0)</f>
        <v>19.899999999999999</v>
      </c>
      <c r="S550">
        <f>IFERROR(SUMIFS('All States'!$N$4:$N$627,'All States'!$C$4:$C$627,$A550,'All States'!$D$4:$D$627,$B550),0)</f>
        <v>334.95</v>
      </c>
      <c r="T550">
        <f>IFERROR(SUMIFS('All States'!$M$4:$M$627,'All States'!$C$4:$C$627,$A550,'All States'!$D$4:$D$627,$B550),0)</f>
        <v>334.95</v>
      </c>
      <c r="U550">
        <f>IFERROR(SUMIFS('All States'!$O$4:$O$627,'All States'!$C$4:$C$627,$A550,'All States'!$D$4:$D$627,$B550),0)</f>
        <v>185.85</v>
      </c>
      <c r="V550">
        <f>IFERROR(SUMIFS('All States'!$P$4:$P$627,'All States'!$C$4:$C$627,$A550,'All States'!$D$4:$D$627,$B550),0)</f>
        <v>149.1</v>
      </c>
      <c r="W550">
        <f>IFERROR(SUMIFS('All States'!$Q$4:$Q$627,'All States'!$C$4:$C$627,$A550,'All States'!$D$4:$D$627,$B550),0)</f>
        <v>0</v>
      </c>
      <c r="X550">
        <f>IFERROR(SUMIFS('All States'!$H$4:$H$627,'All States'!$C$4:$C$627,$A550,'All States'!$D$4:$D$627,$B550),0)</f>
        <v>1</v>
      </c>
      <c r="Y550">
        <f>IFERROR(SUMIFS('All States'!$I$4:$I$627,'All States'!$C$4:$C$627,$A550,'All States'!$D$4:$D$627,$B550),0)</f>
        <v>2</v>
      </c>
      <c r="Z550">
        <f>IFERROR(SUMIFS('All States'!$R$4:$R$627,'All States'!$C$4:$C$627,$A550,'All States'!$D$4:$D$627,$B550),0)</f>
        <v>-18.516148449999999</v>
      </c>
      <c r="AA550">
        <f>IFERROR(SUMIFS('All States'!$S$4:$S$627,'All States'!$C$4:$C$627,$A550,'All States'!$D$4:$D$627,$B550),0)</f>
        <v>42.5</v>
      </c>
      <c r="AB550">
        <f>IFERROR(SUMIFS('All States'!$T$4:$T$627,'All States'!$C$4:$C$627,$A550,'All States'!$D$4:$D$627,$B550),0)</f>
        <v>17</v>
      </c>
      <c r="AC550">
        <f>IFERROR(SUMIFS('All States'!$U$4:$U$627,'All States'!$C$4:$C$627,$A550,'All States'!$D$4:$D$627,$B550),0)</f>
        <v>1.3838515499999999</v>
      </c>
      <c r="AD550">
        <f>IFERROR(SUMIFS('All States'!$V$4:$V$627,'All States'!$C$4:$C$627,$A550,'All States'!$D$4:$D$627,$B550),0)</f>
        <v>10831</v>
      </c>
      <c r="AE550">
        <f>IFERROR(SUMIFS('All States'!$W$4:$W$627,'All States'!$C$4:$C$627,$A550,'All States'!$D$4:$D$627,$B550),0)</f>
        <v>52</v>
      </c>
      <c r="AF550">
        <f>IFERROR(SUMIFS('All States'!$X$4:$X$627,'All States'!$C$4:$C$627,$A550,'All States'!$D$4:$D$627,$B550),0)</f>
        <v>7.0537000000000001</v>
      </c>
      <c r="AG550">
        <f>IFERROR(SUMIFS('All States'!$Y$4:$Y$627,'All States'!$C$4:$C$627,$A550,'All States'!$D$4:$D$627,$B550),0)</f>
        <v>33054</v>
      </c>
    </row>
    <row r="551" spans="1:33" ht="27.75" customHeight="1" x14ac:dyDescent="0.2">
      <c r="A551" t="s">
        <v>166</v>
      </c>
      <c r="B551" t="s">
        <v>2112</v>
      </c>
      <c r="C551" t="s">
        <v>676</v>
      </c>
      <c r="D551" s="1" t="s">
        <v>677</v>
      </c>
      <c r="E551">
        <v>3</v>
      </c>
      <c r="F551">
        <f t="shared" si="12"/>
        <v>2233.6666666666665</v>
      </c>
      <c r="G551">
        <f t="shared" si="13"/>
        <v>50154.666666666664</v>
      </c>
      <c r="H551">
        <f t="shared" si="14"/>
        <v>19</v>
      </c>
      <c r="I551">
        <f t="shared" si="15"/>
        <v>20</v>
      </c>
      <c r="Q551">
        <f>IFERROR(SUMIFS('All States'!$E$4:$E$627,'All States'!$C$4:$C$627,$A551,'All States'!$D$4:$D$627,$B551),0)</f>
        <v>2</v>
      </c>
      <c r="R551">
        <f>IFERROR(SUMIFS('All States'!$F$4:$F$627,'All States'!$C$4:$C$627,$A551,'All States'!$D$4:$D$627,$B551),0)</f>
        <v>5.6</v>
      </c>
      <c r="S551">
        <f>IFERROR(SUMIFS('All States'!$N$4:$N$627,'All States'!$C$4:$C$627,$A551,'All States'!$D$4:$D$627,$B551),0)</f>
        <v>265.86</v>
      </c>
      <c r="T551">
        <f>IFERROR(SUMIFS('All States'!$M$4:$M$627,'All States'!$C$4:$C$627,$A551,'All States'!$D$4:$D$627,$B551),0)</f>
        <v>265.86</v>
      </c>
      <c r="U551">
        <f>IFERROR(SUMIFS('All States'!$O$4:$O$627,'All States'!$C$4:$C$627,$A551,'All States'!$D$4:$D$627,$B551),0)</f>
        <v>214.2</v>
      </c>
      <c r="V551">
        <f>IFERROR(SUMIFS('All States'!$P$4:$P$627,'All States'!$C$4:$C$627,$A551,'All States'!$D$4:$D$627,$B551),0)</f>
        <v>51.66</v>
      </c>
      <c r="W551">
        <f>IFERROR(SUMIFS('All States'!$Q$4:$Q$627,'All States'!$C$4:$C$627,$A551,'All States'!$D$4:$D$627,$B551),0)</f>
        <v>0</v>
      </c>
      <c r="X551">
        <f>IFERROR(SUMIFS('All States'!$H$4:$H$627,'All States'!$C$4:$C$627,$A551,'All States'!$D$4:$D$627,$B551),0)</f>
        <v>1</v>
      </c>
      <c r="Y551">
        <f>IFERROR(SUMIFS('All States'!$I$4:$I$627,'All States'!$C$4:$C$627,$A551,'All States'!$D$4:$D$627,$B551),0)</f>
        <v>1</v>
      </c>
      <c r="Z551">
        <f>IFERROR(SUMIFS('All States'!$R$4:$R$627,'All States'!$C$4:$C$627,$A551,'All States'!$D$4:$D$627,$B551),0)</f>
        <v>-4.1525482999999994</v>
      </c>
      <c r="AA551">
        <f>IFERROR(SUMIFS('All States'!$S$4:$S$627,'All States'!$C$4:$C$627,$A551,'All States'!$D$4:$D$627,$B551),0)</f>
        <v>47.5</v>
      </c>
      <c r="AB551">
        <f>IFERROR(SUMIFS('All States'!$T$4:$T$627,'All States'!$C$4:$C$627,$A551,'All States'!$D$4:$D$627,$B551),0)</f>
        <v>19</v>
      </c>
      <c r="AC551">
        <f>IFERROR(SUMIFS('All States'!$U$4:$U$627,'All States'!$C$4:$C$627,$A551,'All States'!$D$4:$D$627,$B551),0)</f>
        <v>1.4474517</v>
      </c>
      <c r="AD551">
        <f>IFERROR(SUMIFS('All States'!$V$4:$V$627,'All States'!$C$4:$C$627,$A551,'All States'!$D$4:$D$627,$B551),0)</f>
        <v>2234</v>
      </c>
      <c r="AE551">
        <f>IFERROR(SUMIFS('All States'!$W$4:$W$627,'All States'!$C$4:$C$627,$A551,'All States'!$D$4:$D$627,$B551),0)</f>
        <v>58</v>
      </c>
      <c r="AF551">
        <f>IFERROR(SUMIFS('All States'!$X$4:$X$627,'All States'!$C$4:$C$627,$A551,'All States'!$D$4:$D$627,$B551),0)</f>
        <v>7.3642000000000003</v>
      </c>
      <c r="AG551">
        <f>IFERROR(SUMIFS('All States'!$Y$4:$Y$627,'All States'!$C$4:$C$627,$A551,'All States'!$D$4:$D$627,$B551),0)</f>
        <v>6818</v>
      </c>
    </row>
    <row r="552" spans="1:33" ht="27.75" customHeight="1" x14ac:dyDescent="0.2">
      <c r="A552" t="s">
        <v>166</v>
      </c>
      <c r="B552" t="s">
        <v>2113</v>
      </c>
      <c r="C552" t="s">
        <v>676</v>
      </c>
      <c r="D552" s="1" t="s">
        <v>677</v>
      </c>
      <c r="E552">
        <v>3</v>
      </c>
      <c r="F552">
        <f t="shared" si="12"/>
        <v>2233.6666666666665</v>
      </c>
      <c r="G552">
        <f t="shared" si="13"/>
        <v>50154.666666666664</v>
      </c>
      <c r="H552">
        <f t="shared" si="14"/>
        <v>19</v>
      </c>
      <c r="I552">
        <f t="shared" si="15"/>
        <v>20</v>
      </c>
      <c r="Q552">
        <f>IFERROR(SUMIFS('All States'!$E$4:$E$627,'All States'!$C$4:$C$627,$A552,'All States'!$D$4:$D$627,$B552),0)</f>
        <v>0</v>
      </c>
      <c r="R552">
        <f>IFERROR(SUMIFS('All States'!$F$4:$F$627,'All States'!$C$4:$C$627,$A552,'All States'!$D$4:$D$627,$B552),0)</f>
        <v>0</v>
      </c>
      <c r="S552">
        <f>IFERROR(SUMIFS('All States'!$N$4:$N$627,'All States'!$C$4:$C$627,$A552,'All States'!$D$4:$D$627,$B552),0)</f>
        <v>102.53999999999999</v>
      </c>
      <c r="T552">
        <f>IFERROR(SUMIFS('All States'!$M$4:$M$627,'All States'!$C$4:$C$627,$A552,'All States'!$D$4:$D$627,$B552),0)</f>
        <v>102.53999999999999</v>
      </c>
      <c r="U552">
        <f>IFERROR(SUMIFS('All States'!$O$4:$O$627,'All States'!$C$4:$C$627,$A552,'All States'!$D$4:$D$627,$B552),0)</f>
        <v>89.1</v>
      </c>
      <c r="V552">
        <f>IFERROR(SUMIFS('All States'!$P$4:$P$627,'All States'!$C$4:$C$627,$A552,'All States'!$D$4:$D$627,$B552),0)</f>
        <v>13.44</v>
      </c>
      <c r="W552">
        <f>IFERROR(SUMIFS('All States'!$Q$4:$Q$627,'All States'!$C$4:$C$627,$A552,'All States'!$D$4:$D$627,$B552),0)</f>
        <v>0</v>
      </c>
      <c r="X552">
        <f>IFERROR(SUMIFS('All States'!$H$4:$H$627,'All States'!$C$4:$C$627,$A552,'All States'!$D$4:$D$627,$B552),0)</f>
        <v>0</v>
      </c>
      <c r="Y552">
        <f>IFERROR(SUMIFS('All States'!$I$4:$I$627,'All States'!$C$4:$C$627,$A552,'All States'!$D$4:$D$627,$B552),0)</f>
        <v>0</v>
      </c>
      <c r="Z552">
        <f>IFERROR(SUMIFS('All States'!$R$4:$R$627,'All States'!$C$4:$C$627,$A552,'All States'!$D$4:$D$627,$B552),0)</f>
        <v>1.4474517</v>
      </c>
      <c r="AA552">
        <f>IFERROR(SUMIFS('All States'!$S$4:$S$627,'All States'!$C$4:$C$627,$A552,'All States'!$D$4:$D$627,$B552),0)</f>
        <v>47.5</v>
      </c>
      <c r="AB552">
        <f>IFERROR(SUMIFS('All States'!$T$4:$T$627,'All States'!$C$4:$C$627,$A552,'All States'!$D$4:$D$627,$B552),0)</f>
        <v>19</v>
      </c>
      <c r="AC552">
        <f>IFERROR(SUMIFS('All States'!$U$4:$U$627,'All States'!$C$4:$C$627,$A552,'All States'!$D$4:$D$627,$B552),0)</f>
        <v>1.4474517</v>
      </c>
      <c r="AD552">
        <f>IFERROR(SUMIFS('All States'!$V$4:$V$627,'All States'!$C$4:$C$627,$A552,'All States'!$D$4:$D$627,$B552),0)</f>
        <v>2234</v>
      </c>
      <c r="AE552">
        <f>IFERROR(SUMIFS('All States'!$W$4:$W$627,'All States'!$C$4:$C$627,$A552,'All States'!$D$4:$D$627,$B552),0)</f>
        <v>58</v>
      </c>
      <c r="AF552">
        <f>IFERROR(SUMIFS('All States'!$X$4:$X$627,'All States'!$C$4:$C$627,$A552,'All States'!$D$4:$D$627,$B552),0)</f>
        <v>7.3642000000000003</v>
      </c>
      <c r="AG552">
        <f>IFERROR(SUMIFS('All States'!$Y$4:$Y$627,'All States'!$C$4:$C$627,$A552,'All States'!$D$4:$D$627,$B552),0)</f>
        <v>6818</v>
      </c>
    </row>
    <row r="553" spans="1:33" ht="15" customHeight="1" x14ac:dyDescent="0.2">
      <c r="A553" t="s">
        <v>166</v>
      </c>
      <c r="B553" t="s">
        <v>2114</v>
      </c>
      <c r="C553" t="s">
        <v>1629</v>
      </c>
      <c r="D553" t="s">
        <v>1630</v>
      </c>
      <c r="E553">
        <v>1</v>
      </c>
      <c r="F553">
        <f t="shared" si="12"/>
        <v>175743</v>
      </c>
      <c r="G553">
        <f t="shared" si="13"/>
        <v>403853</v>
      </c>
      <c r="H553">
        <f t="shared" si="14"/>
        <v>36</v>
      </c>
      <c r="I553">
        <f t="shared" si="15"/>
        <v>0</v>
      </c>
      <c r="Q553">
        <f>IFERROR(SUMIFS('All States'!$E$4:$E$627,'All States'!$C$4:$C$627,$A553,'All States'!$D$4:$D$627,$B553),0)</f>
        <v>0</v>
      </c>
      <c r="R553">
        <f>IFERROR(SUMIFS('All States'!$F$4:$F$627,'All States'!$C$4:$C$627,$A553,'All States'!$D$4:$D$627,$B553),0)</f>
        <v>0</v>
      </c>
      <c r="S553">
        <f>IFERROR(SUMIFS('All States'!$N$4:$N$627,'All States'!$C$4:$C$627,$A553,'All States'!$D$4:$D$627,$B553),0)</f>
        <v>77.91</v>
      </c>
      <c r="T553">
        <f>IFERROR(SUMIFS('All States'!$M$4:$M$627,'All States'!$C$4:$C$627,$A553,'All States'!$D$4:$D$627,$B553),0)</f>
        <v>59.295000000000002</v>
      </c>
      <c r="U553">
        <f>IFERROR(SUMIFS('All States'!$O$4:$O$627,'All States'!$C$4:$C$627,$A553,'All States'!$D$4:$D$627,$B553),0)</f>
        <v>59.85</v>
      </c>
      <c r="V553">
        <f>IFERROR(SUMIFS('All States'!$P$4:$P$627,'All States'!$C$4:$C$627,$A553,'All States'!$D$4:$D$627,$B553),0)</f>
        <v>18.059999999999999</v>
      </c>
      <c r="W553">
        <f>IFERROR(SUMIFS('All States'!$Q$4:$Q$627,'All States'!$C$4:$C$627,$A553,'All States'!$D$4:$D$627,$B553),0)</f>
        <v>0</v>
      </c>
      <c r="X553">
        <f>IFERROR(SUMIFS('All States'!$H$4:$H$627,'All States'!$C$4:$C$627,$A553,'All States'!$D$4:$D$627,$B553),0)</f>
        <v>0</v>
      </c>
      <c r="Y553">
        <f>IFERROR(SUMIFS('All States'!$I$4:$I$627,'All States'!$C$4:$C$627,$A553,'All States'!$D$4:$D$627,$B553),0)</f>
        <v>0</v>
      </c>
      <c r="Z553">
        <f>IFERROR(SUMIFS('All States'!$R$4:$R$627,'All States'!$C$4:$C$627,$A553,'All States'!$D$4:$D$627,$B553),0)</f>
        <v>4.4662171499999994</v>
      </c>
      <c r="AA553">
        <f>IFERROR(SUMIFS('All States'!$S$4:$S$627,'All States'!$C$4:$C$627,$A553,'All States'!$D$4:$D$627,$B553),0)</f>
        <v>90</v>
      </c>
      <c r="AB553">
        <f>IFERROR(SUMIFS('All States'!$T$4:$T$627,'All States'!$C$4:$C$627,$A553,'All States'!$D$4:$D$627,$B553),0)</f>
        <v>36</v>
      </c>
      <c r="AC553">
        <f>IFERROR(SUMIFS('All States'!$U$4:$U$627,'All States'!$C$4:$C$627,$A553,'All States'!$D$4:$D$627,$B553),0)</f>
        <v>4.4662171499999994</v>
      </c>
      <c r="AD553">
        <f>IFERROR(SUMIFS('All States'!$V$4:$V$627,'All States'!$C$4:$C$627,$A553,'All States'!$D$4:$D$627,$B553),0)</f>
        <v>175743</v>
      </c>
      <c r="AE553">
        <f>IFERROR(SUMIFS('All States'!$W$4:$W$627,'All States'!$C$4:$C$627,$A553,'All States'!$D$4:$D$627,$B553),0)</f>
        <v>110</v>
      </c>
      <c r="AF553">
        <f>IFERROR(SUMIFS('All States'!$X$4:$X$627,'All States'!$C$4:$C$627,$A553,'All States'!$D$4:$D$627,$B553),0)</f>
        <v>22.7334</v>
      </c>
      <c r="AG553">
        <f>IFERROR(SUMIFS('All States'!$Y$4:$Y$627,'All States'!$C$4:$C$627,$A553,'All States'!$D$4:$D$627,$B553),0)</f>
        <v>536325</v>
      </c>
    </row>
    <row r="554" spans="1:33" ht="15" customHeight="1" x14ac:dyDescent="0.2">
      <c r="A554" t="s">
        <v>166</v>
      </c>
      <c r="B554" t="s">
        <v>2114</v>
      </c>
      <c r="C554" t="s">
        <v>1635</v>
      </c>
      <c r="D554" t="s">
        <v>1636</v>
      </c>
      <c r="E554">
        <v>1</v>
      </c>
      <c r="F554">
        <f t="shared" si="12"/>
        <v>0</v>
      </c>
      <c r="G554">
        <f t="shared" si="13"/>
        <v>49914</v>
      </c>
      <c r="H554">
        <f t="shared" si="14"/>
        <v>0</v>
      </c>
      <c r="I554">
        <f t="shared" si="15"/>
        <v>0</v>
      </c>
      <c r="Q554">
        <f>IFERROR(SUMIFS('All States'!$E$4:$E$627,'All States'!$C$4:$C$627,$A554,'All States'!$D$4:$D$627,$B554),0)</f>
        <v>0</v>
      </c>
      <c r="R554">
        <f>IFERROR(SUMIFS('All States'!$F$4:$F$627,'All States'!$C$4:$C$627,$A554,'All States'!$D$4:$D$627,$B554),0)</f>
        <v>0</v>
      </c>
      <c r="S554">
        <f>IFERROR(SUMIFS('All States'!$N$4:$N$627,'All States'!$C$4:$C$627,$A554,'All States'!$D$4:$D$627,$B554),0)</f>
        <v>77.91</v>
      </c>
      <c r="T554">
        <f>IFERROR(SUMIFS('All States'!$M$4:$M$627,'All States'!$C$4:$C$627,$A554,'All States'!$D$4:$D$627,$B554),0)</f>
        <v>59.295000000000002</v>
      </c>
      <c r="U554">
        <f>IFERROR(SUMIFS('All States'!$O$4:$O$627,'All States'!$C$4:$C$627,$A554,'All States'!$D$4:$D$627,$B554),0)</f>
        <v>59.85</v>
      </c>
      <c r="V554">
        <f>IFERROR(SUMIFS('All States'!$P$4:$P$627,'All States'!$C$4:$C$627,$A554,'All States'!$D$4:$D$627,$B554),0)</f>
        <v>18.059999999999999</v>
      </c>
      <c r="W554">
        <f>IFERROR(SUMIFS('All States'!$Q$4:$Q$627,'All States'!$C$4:$C$627,$A554,'All States'!$D$4:$D$627,$B554),0)</f>
        <v>0</v>
      </c>
      <c r="X554">
        <f>IFERROR(SUMIFS('All States'!$H$4:$H$627,'All States'!$C$4:$C$627,$A554,'All States'!$D$4:$D$627,$B554),0)</f>
        <v>0</v>
      </c>
      <c r="Y554">
        <f>IFERROR(SUMIFS('All States'!$I$4:$I$627,'All States'!$C$4:$C$627,$A554,'All States'!$D$4:$D$627,$B554),0)</f>
        <v>0</v>
      </c>
      <c r="Z554">
        <f>IFERROR(SUMIFS('All States'!$R$4:$R$627,'All States'!$C$4:$C$627,$A554,'All States'!$D$4:$D$627,$B554),0)</f>
        <v>4.4662171499999994</v>
      </c>
      <c r="AA554">
        <f>IFERROR(SUMIFS('All States'!$S$4:$S$627,'All States'!$C$4:$C$627,$A554,'All States'!$D$4:$D$627,$B554),0)</f>
        <v>90</v>
      </c>
      <c r="AB554">
        <f>IFERROR(SUMIFS('All States'!$T$4:$T$627,'All States'!$C$4:$C$627,$A554,'All States'!$D$4:$D$627,$B554),0)</f>
        <v>36</v>
      </c>
      <c r="AC554">
        <f>IFERROR(SUMIFS('All States'!$U$4:$U$627,'All States'!$C$4:$C$627,$A554,'All States'!$D$4:$D$627,$B554),0)</f>
        <v>4.4662171499999994</v>
      </c>
      <c r="AD554">
        <f>IFERROR(SUMIFS('All States'!$V$4:$V$627,'All States'!$C$4:$C$627,$A554,'All States'!$D$4:$D$627,$B554),0)</f>
        <v>175743</v>
      </c>
      <c r="AE554">
        <f>IFERROR(SUMIFS('All States'!$W$4:$W$627,'All States'!$C$4:$C$627,$A554,'All States'!$D$4:$D$627,$B554),0)</f>
        <v>110</v>
      </c>
      <c r="AF554">
        <f>IFERROR(SUMIFS('All States'!$X$4:$X$627,'All States'!$C$4:$C$627,$A554,'All States'!$D$4:$D$627,$B554),0)</f>
        <v>22.7334</v>
      </c>
      <c r="AG554">
        <f>IFERROR(SUMIFS('All States'!$Y$4:$Y$627,'All States'!$C$4:$C$627,$A554,'All States'!$D$4:$D$627,$B554),0)</f>
        <v>536325</v>
      </c>
    </row>
    <row r="555" spans="1:33" ht="27.75" customHeight="1" x14ac:dyDescent="0.2">
      <c r="A555" t="s">
        <v>166</v>
      </c>
      <c r="B555" t="s">
        <v>2115</v>
      </c>
      <c r="C555" t="s">
        <v>83</v>
      </c>
      <c r="D555" s="1" t="s">
        <v>81</v>
      </c>
      <c r="E555">
        <v>2</v>
      </c>
      <c r="F555">
        <f t="shared" si="12"/>
        <v>1705.5</v>
      </c>
      <c r="G555">
        <f t="shared" si="13"/>
        <v>250000.5</v>
      </c>
      <c r="H555">
        <f t="shared" si="14"/>
        <v>15.5</v>
      </c>
      <c r="I555">
        <f t="shared" si="15"/>
        <v>27</v>
      </c>
      <c r="Q555">
        <f>IFERROR(SUMIFS('All States'!$E$4:$E$627,'All States'!$C$4:$C$627,$A555,'All States'!$D$4:$D$627,$B555),0)</f>
        <v>5</v>
      </c>
      <c r="R555">
        <f>IFERROR(SUMIFS('All States'!$F$4:$F$627,'All States'!$C$4:$C$627,$A555,'All States'!$D$4:$D$627,$B555),0)</f>
        <v>53</v>
      </c>
      <c r="S555">
        <f>IFERROR(SUMIFS('All States'!$N$4:$N$627,'All States'!$C$4:$C$627,$A555,'All States'!$D$4:$D$627,$B555),0)</f>
        <v>690.3</v>
      </c>
      <c r="T555">
        <f>IFERROR(SUMIFS('All States'!$M$4:$M$627,'All States'!$C$4:$C$627,$A555,'All States'!$D$4:$D$627,$B555),0)</f>
        <v>671.68499999999995</v>
      </c>
      <c r="U555">
        <f>IFERROR(SUMIFS('All States'!$O$4:$O$627,'All States'!$C$4:$C$627,$A555,'All States'!$D$4:$D$627,$B555),0)</f>
        <v>438.3</v>
      </c>
      <c r="V555">
        <f>IFERROR(SUMIFS('All States'!$P$4:$P$627,'All States'!$C$4:$C$627,$A555,'All States'!$D$4:$D$627,$B555),0)</f>
        <v>252</v>
      </c>
      <c r="W555">
        <f>IFERROR(SUMIFS('All States'!$Q$4:$Q$627,'All States'!$C$4:$C$627,$A555,'All States'!$D$4:$D$627,$B555),0)</f>
        <v>0</v>
      </c>
      <c r="X555">
        <f>IFERROR(SUMIFS('All States'!$H$4:$H$627,'All States'!$C$4:$C$627,$A555,'All States'!$D$4:$D$627,$B555),0)</f>
        <v>3</v>
      </c>
      <c r="Y555">
        <f>IFERROR(SUMIFS('All States'!$I$4:$I$627,'All States'!$C$4:$C$627,$A555,'All States'!$D$4:$D$627,$B555),0)</f>
        <v>0</v>
      </c>
      <c r="Z555">
        <f>IFERROR(SUMIFS('All States'!$R$4:$R$627,'All States'!$C$4:$C$627,$A555,'All States'!$D$4:$D$627,$B555),0)</f>
        <v>-51.782854700000001</v>
      </c>
      <c r="AA555">
        <f>IFERROR(SUMIFS('All States'!$S$4:$S$627,'All States'!$C$4:$C$627,$A555,'All States'!$D$4:$D$627,$B555),0)</f>
        <v>40</v>
      </c>
      <c r="AB555">
        <f>IFERROR(SUMIFS('All States'!$T$4:$T$627,'All States'!$C$4:$C$627,$A555,'All States'!$D$4:$D$627,$B555),0)</f>
        <v>16</v>
      </c>
      <c r="AC555">
        <f>IFERROR(SUMIFS('All States'!$U$4:$U$627,'All States'!$C$4:$C$627,$A555,'All States'!$D$4:$D$627,$B555),0)</f>
        <v>1.2171452999999999</v>
      </c>
      <c r="AD555">
        <f>IFERROR(SUMIFS('All States'!$V$4:$V$627,'All States'!$C$4:$C$627,$A555,'All States'!$D$4:$D$627,$B555),0)</f>
        <v>1706</v>
      </c>
      <c r="AE555">
        <f>IFERROR(SUMIFS('All States'!$W$4:$W$627,'All States'!$C$4:$C$627,$A555,'All States'!$D$4:$D$627,$B555),0)</f>
        <v>49</v>
      </c>
      <c r="AF555">
        <f>IFERROR(SUMIFS('All States'!$X$4:$X$627,'All States'!$C$4:$C$627,$A555,'All States'!$D$4:$D$627,$B555),0)</f>
        <v>6.2122000000000002</v>
      </c>
      <c r="AG555">
        <f>IFERROR(SUMIFS('All States'!$Y$4:$Y$627,'All States'!$C$4:$C$627,$A555,'All States'!$D$4:$D$627,$B555),0)</f>
        <v>5206</v>
      </c>
    </row>
    <row r="556" spans="1:33" ht="15" customHeight="1" x14ac:dyDescent="0.2">
      <c r="A556" t="s">
        <v>166</v>
      </c>
      <c r="B556" t="s">
        <v>2116</v>
      </c>
      <c r="C556" t="s">
        <v>1638</v>
      </c>
      <c r="D556" t="s">
        <v>1639</v>
      </c>
      <c r="E556">
        <v>1</v>
      </c>
      <c r="F556">
        <f t="shared" si="12"/>
        <v>42008</v>
      </c>
      <c r="G556">
        <f t="shared" si="13"/>
        <v>136130</v>
      </c>
      <c r="H556">
        <f t="shared" si="14"/>
        <v>27</v>
      </c>
      <c r="I556">
        <f t="shared" si="15"/>
        <v>0</v>
      </c>
      <c r="Q556">
        <f>IFERROR(SUMIFS('All States'!$E$4:$E$627,'All States'!$C$4:$C$627,$A556,'All States'!$D$4:$D$627,$B556),0)</f>
        <v>2</v>
      </c>
      <c r="R556">
        <f>IFERROR(SUMIFS('All States'!$F$4:$F$627,'All States'!$C$4:$C$627,$A556,'All States'!$D$4:$D$627,$B556),0)</f>
        <v>3.2</v>
      </c>
      <c r="S556">
        <f>IFERROR(SUMIFS('All States'!$N$4:$N$627,'All States'!$C$4:$C$627,$A556,'All States'!$D$4:$D$627,$B556),0)</f>
        <v>64.47</v>
      </c>
      <c r="T556">
        <f>IFERROR(SUMIFS('All States'!$M$4:$M$627,'All States'!$C$4:$C$627,$A556,'All States'!$D$4:$D$627,$B556),0)</f>
        <v>63.192499999999995</v>
      </c>
      <c r="U556">
        <f>IFERROR(SUMIFS('All States'!$O$4:$O$627,'All States'!$C$4:$C$627,$A556,'All States'!$D$4:$D$627,$B556),0)</f>
        <v>59.85</v>
      </c>
      <c r="V556">
        <f>IFERROR(SUMIFS('All States'!$P$4:$P$627,'All States'!$C$4:$C$627,$A556,'All States'!$D$4:$D$627,$B556),0)</f>
        <v>4.62</v>
      </c>
      <c r="W556">
        <f>IFERROR(SUMIFS('All States'!$Q$4:$Q$627,'All States'!$C$4:$C$627,$A556,'All States'!$D$4:$D$627,$B556),0)</f>
        <v>0</v>
      </c>
      <c r="X556">
        <f>IFERROR(SUMIFS('All States'!$H$4:$H$627,'All States'!$C$4:$C$627,$A556,'All States'!$D$4:$D$627,$B556),0)</f>
        <v>0</v>
      </c>
      <c r="Y556">
        <f>IFERROR(SUMIFS('All States'!$I$4:$I$627,'All States'!$C$4:$C$627,$A556,'All States'!$D$4:$D$627,$B556),0)</f>
        <v>1</v>
      </c>
      <c r="Z556">
        <f>IFERROR(SUMIFS('All States'!$R$4:$R$627,'All States'!$C$4:$C$627,$A556,'All States'!$D$4:$D$627,$B556),0)</f>
        <v>4.8764329000000002</v>
      </c>
      <c r="AA556">
        <f>IFERROR(SUMIFS('All States'!$S$4:$S$627,'All States'!$C$4:$C$627,$A556,'All States'!$D$4:$D$627,$B556),0)</f>
        <v>230</v>
      </c>
      <c r="AB556">
        <f>IFERROR(SUMIFS('All States'!$T$4:$T$627,'All States'!$C$4:$C$627,$A556,'All States'!$D$4:$D$627,$B556),0)</f>
        <v>92</v>
      </c>
      <c r="AC556">
        <f>IFERROR(SUMIFS('All States'!$U$4:$U$627,'All States'!$C$4:$C$627,$A556,'All States'!$D$4:$D$627,$B556),0)</f>
        <v>8.0764329000000004</v>
      </c>
      <c r="AD556">
        <f>IFERROR(SUMIFS('All States'!$V$4:$V$627,'All States'!$C$4:$C$627,$A556,'All States'!$D$4:$D$627,$B556),0)</f>
        <v>117058</v>
      </c>
      <c r="AE556">
        <f>IFERROR(SUMIFS('All States'!$W$4:$W$627,'All States'!$C$4:$C$627,$A556,'All States'!$D$4:$D$627,$B556),0)</f>
        <v>281</v>
      </c>
      <c r="AF556">
        <f>IFERROR(SUMIFS('All States'!$X$4:$X$627,'All States'!$C$4:$C$627,$A556,'All States'!$D$4:$D$627,$B556),0)</f>
        <v>41.108699999999999</v>
      </c>
      <c r="AG556">
        <f>IFERROR(SUMIFS('All States'!$Y$4:$Y$627,'All States'!$C$4:$C$627,$A556,'All States'!$D$4:$D$627,$B556),0)</f>
        <v>357233</v>
      </c>
    </row>
    <row r="557" spans="1:33" ht="15" customHeight="1" x14ac:dyDescent="0.2">
      <c r="A557" t="s">
        <v>166</v>
      </c>
      <c r="B557" t="s">
        <v>2116</v>
      </c>
      <c r="C557" t="s">
        <v>1730</v>
      </c>
      <c r="D557" t="s">
        <v>1731</v>
      </c>
      <c r="E557">
        <v>1</v>
      </c>
      <c r="F557">
        <f t="shared" si="12"/>
        <v>75050</v>
      </c>
      <c r="G557">
        <f t="shared" si="13"/>
        <v>317637</v>
      </c>
      <c r="H557">
        <f t="shared" si="14"/>
        <v>65</v>
      </c>
      <c r="I557">
        <f t="shared" si="15"/>
        <v>0</v>
      </c>
      <c r="Q557">
        <f>IFERROR(SUMIFS('All States'!$E$4:$E$627,'All States'!$C$4:$C$627,$A557,'All States'!$D$4:$D$627,$B557),0)</f>
        <v>2</v>
      </c>
      <c r="R557">
        <f>IFERROR(SUMIFS('All States'!$F$4:$F$627,'All States'!$C$4:$C$627,$A557,'All States'!$D$4:$D$627,$B557),0)</f>
        <v>3.2</v>
      </c>
      <c r="S557">
        <f>IFERROR(SUMIFS('All States'!$N$4:$N$627,'All States'!$C$4:$C$627,$A557,'All States'!$D$4:$D$627,$B557),0)</f>
        <v>64.47</v>
      </c>
      <c r="T557">
        <f>IFERROR(SUMIFS('All States'!$M$4:$M$627,'All States'!$C$4:$C$627,$A557,'All States'!$D$4:$D$627,$B557),0)</f>
        <v>63.192499999999995</v>
      </c>
      <c r="U557">
        <f>IFERROR(SUMIFS('All States'!$O$4:$O$627,'All States'!$C$4:$C$627,$A557,'All States'!$D$4:$D$627,$B557),0)</f>
        <v>59.85</v>
      </c>
      <c r="V557">
        <f>IFERROR(SUMIFS('All States'!$P$4:$P$627,'All States'!$C$4:$C$627,$A557,'All States'!$D$4:$D$627,$B557),0)</f>
        <v>4.62</v>
      </c>
      <c r="W557">
        <f>IFERROR(SUMIFS('All States'!$Q$4:$Q$627,'All States'!$C$4:$C$627,$A557,'All States'!$D$4:$D$627,$B557),0)</f>
        <v>0</v>
      </c>
      <c r="X557">
        <f>IFERROR(SUMIFS('All States'!$H$4:$H$627,'All States'!$C$4:$C$627,$A557,'All States'!$D$4:$D$627,$B557),0)</f>
        <v>0</v>
      </c>
      <c r="Y557">
        <f>IFERROR(SUMIFS('All States'!$I$4:$I$627,'All States'!$C$4:$C$627,$A557,'All States'!$D$4:$D$627,$B557),0)</f>
        <v>1</v>
      </c>
      <c r="Z557">
        <f>IFERROR(SUMIFS('All States'!$R$4:$R$627,'All States'!$C$4:$C$627,$A557,'All States'!$D$4:$D$627,$B557),0)</f>
        <v>4.8764329000000002</v>
      </c>
      <c r="AA557">
        <f>IFERROR(SUMIFS('All States'!$S$4:$S$627,'All States'!$C$4:$C$627,$A557,'All States'!$D$4:$D$627,$B557),0)</f>
        <v>230</v>
      </c>
      <c r="AB557">
        <f>IFERROR(SUMIFS('All States'!$T$4:$T$627,'All States'!$C$4:$C$627,$A557,'All States'!$D$4:$D$627,$B557),0)</f>
        <v>92</v>
      </c>
      <c r="AC557">
        <f>IFERROR(SUMIFS('All States'!$U$4:$U$627,'All States'!$C$4:$C$627,$A557,'All States'!$D$4:$D$627,$B557),0)</f>
        <v>8.0764329000000004</v>
      </c>
      <c r="AD557">
        <f>IFERROR(SUMIFS('All States'!$V$4:$V$627,'All States'!$C$4:$C$627,$A557,'All States'!$D$4:$D$627,$B557),0)</f>
        <v>117058</v>
      </c>
      <c r="AE557">
        <f>IFERROR(SUMIFS('All States'!$W$4:$W$627,'All States'!$C$4:$C$627,$A557,'All States'!$D$4:$D$627,$B557),0)</f>
        <v>281</v>
      </c>
      <c r="AF557">
        <f>IFERROR(SUMIFS('All States'!$X$4:$X$627,'All States'!$C$4:$C$627,$A557,'All States'!$D$4:$D$627,$B557),0)</f>
        <v>41.108699999999999</v>
      </c>
      <c r="AG557">
        <f>IFERROR(SUMIFS('All States'!$Y$4:$Y$627,'All States'!$C$4:$C$627,$A557,'All States'!$D$4:$D$627,$B557),0)</f>
        <v>357233</v>
      </c>
    </row>
    <row r="558" spans="1:33" ht="15" customHeight="1" x14ac:dyDescent="0.2">
      <c r="A558" t="s">
        <v>166</v>
      </c>
      <c r="B558" t="s">
        <v>2117</v>
      </c>
      <c r="C558" t="s">
        <v>680</v>
      </c>
      <c r="D558" t="s">
        <v>681</v>
      </c>
      <c r="E558">
        <v>1</v>
      </c>
      <c r="F558">
        <f t="shared" si="12"/>
        <v>3697</v>
      </c>
      <c r="G558">
        <f t="shared" si="13"/>
        <v>251370</v>
      </c>
      <c r="H558">
        <f t="shared" si="14"/>
        <v>33</v>
      </c>
      <c r="I558">
        <f t="shared" si="15"/>
        <v>46</v>
      </c>
      <c r="Q558">
        <f>IFERROR(SUMIFS('All States'!$E$4:$E$627,'All States'!$C$4:$C$627,$A558,'All States'!$D$4:$D$627,$B558),0)</f>
        <v>4</v>
      </c>
      <c r="R558">
        <f>IFERROR(SUMIFS('All States'!$F$4:$F$627,'All States'!$C$4:$C$627,$A558,'All States'!$D$4:$D$627,$B558),0)</f>
        <v>25</v>
      </c>
      <c r="S558">
        <f>IFERROR(SUMIFS('All States'!$N$4:$N$627,'All States'!$C$4:$C$627,$A558,'All States'!$D$4:$D$627,$B558),0)</f>
        <v>645.24</v>
      </c>
      <c r="T558">
        <f>IFERROR(SUMIFS('All States'!$M$4:$M$627,'All States'!$C$4:$C$627,$A558,'All States'!$D$4:$D$627,$B558),0)</f>
        <v>517.49</v>
      </c>
      <c r="U558">
        <f>IFERROR(SUMIFS('All States'!$O$4:$O$627,'All States'!$C$4:$C$627,$A558,'All States'!$D$4:$D$627,$B558),0)</f>
        <v>493.2</v>
      </c>
      <c r="V558">
        <f>IFERROR(SUMIFS('All States'!$P$4:$P$627,'All States'!$C$4:$C$627,$A558,'All States'!$D$4:$D$627,$B558),0)</f>
        <v>152.04</v>
      </c>
      <c r="W558">
        <f>IFERROR(SUMIFS('All States'!$Q$4:$Q$627,'All States'!$C$4:$C$627,$A558,'All States'!$D$4:$D$627,$B558),0)</f>
        <v>0</v>
      </c>
      <c r="X558">
        <f>IFERROR(SUMIFS('All States'!$H$4:$H$627,'All States'!$C$4:$C$627,$A558,'All States'!$D$4:$D$627,$B558),0)</f>
        <v>1</v>
      </c>
      <c r="Y558">
        <f>IFERROR(SUMIFS('All States'!$I$4:$I$627,'All States'!$C$4:$C$627,$A558,'All States'!$D$4:$D$627,$B558),0)</f>
        <v>1</v>
      </c>
      <c r="Z558">
        <f>IFERROR(SUMIFS('All States'!$R$4:$R$627,'All States'!$C$4:$C$627,$A558,'All States'!$D$4:$D$627,$B558),0)</f>
        <v>-22.487845149999998</v>
      </c>
      <c r="AA558">
        <f>IFERROR(SUMIFS('All States'!$S$4:$S$627,'All States'!$C$4:$C$627,$A558,'All States'!$D$4:$D$627,$B558),0)</f>
        <v>82.5</v>
      </c>
      <c r="AB558">
        <f>IFERROR(SUMIFS('All States'!$T$4:$T$627,'All States'!$C$4:$C$627,$A558,'All States'!$D$4:$D$627,$B558),0)</f>
        <v>33</v>
      </c>
      <c r="AC558">
        <f>IFERROR(SUMIFS('All States'!$U$4:$U$627,'All States'!$C$4:$C$627,$A558,'All States'!$D$4:$D$627,$B558),0)</f>
        <v>2.5121548499999999</v>
      </c>
      <c r="AD558">
        <f>IFERROR(SUMIFS('All States'!$V$4:$V$627,'All States'!$C$4:$C$627,$A558,'All States'!$D$4:$D$627,$B558),0)</f>
        <v>3697</v>
      </c>
      <c r="AE558">
        <f>IFERROR(SUMIFS('All States'!$W$4:$W$627,'All States'!$C$4:$C$627,$A558,'All States'!$D$4:$D$627,$B558),0)</f>
        <v>101</v>
      </c>
      <c r="AF558">
        <f>IFERROR(SUMIFS('All States'!$X$4:$X$627,'All States'!$C$4:$C$627,$A558,'All States'!$D$4:$D$627,$B558),0)</f>
        <v>12.814</v>
      </c>
      <c r="AG558">
        <f>IFERROR(SUMIFS('All States'!$Y$4:$Y$627,'All States'!$C$4:$C$627,$A558,'All States'!$D$4:$D$627,$B558),0)</f>
        <v>11282</v>
      </c>
    </row>
    <row r="559" spans="1:33" ht="15" customHeight="1" x14ac:dyDescent="0.2">
      <c r="A559" t="s">
        <v>166</v>
      </c>
      <c r="B559" t="s">
        <v>2118</v>
      </c>
      <c r="C559" t="s">
        <v>688</v>
      </c>
      <c r="D559" t="s">
        <v>689</v>
      </c>
      <c r="E559">
        <v>1</v>
      </c>
      <c r="F559">
        <f t="shared" si="12"/>
        <v>3132</v>
      </c>
      <c r="G559">
        <f t="shared" si="13"/>
        <v>138815</v>
      </c>
      <c r="H559">
        <f t="shared" si="14"/>
        <v>39</v>
      </c>
      <c r="I559">
        <f t="shared" si="15"/>
        <v>46</v>
      </c>
      <c r="Q559">
        <f>IFERROR(SUMIFS('All States'!$E$4:$E$627,'All States'!$C$4:$C$627,$A559,'All States'!$D$4:$D$627,$B559),0)</f>
        <v>2</v>
      </c>
      <c r="R559">
        <f>IFERROR(SUMIFS('All States'!$F$4:$F$627,'All States'!$C$4:$C$627,$A559,'All States'!$D$4:$D$627,$B559),0)</f>
        <v>42.5</v>
      </c>
      <c r="S559">
        <f>IFERROR(SUMIFS('All States'!$N$4:$N$627,'All States'!$C$4:$C$627,$A559,'All States'!$D$4:$D$627,$B559),0)</f>
        <v>278.94</v>
      </c>
      <c r="T559">
        <f>IFERROR(SUMIFS('All States'!$M$4:$M$627,'All States'!$C$4:$C$627,$A559,'All States'!$D$4:$D$627,$B559),0)</f>
        <v>224.19</v>
      </c>
      <c r="U559">
        <f>IFERROR(SUMIFS('All States'!$O$4:$O$627,'All States'!$C$4:$C$627,$A559,'All States'!$D$4:$D$627,$B559),0)</f>
        <v>202.5</v>
      </c>
      <c r="V559">
        <f>IFERROR(SUMIFS('All States'!$P$4:$P$627,'All States'!$C$4:$C$627,$A559,'All States'!$D$4:$D$627,$B559),0)</f>
        <v>76.44</v>
      </c>
      <c r="W559">
        <f>IFERROR(SUMIFS('All States'!$Q$4:$Q$627,'All States'!$C$4:$C$627,$A559,'All States'!$D$4:$D$627,$B559),0)</f>
        <v>0</v>
      </c>
      <c r="X559">
        <f>IFERROR(SUMIFS('All States'!$H$4:$H$627,'All States'!$C$4:$C$627,$A559,'All States'!$D$4:$D$627,$B559),0)</f>
        <v>1</v>
      </c>
      <c r="Y559">
        <f>IFERROR(SUMIFS('All States'!$I$4:$I$627,'All States'!$C$4:$C$627,$A559,'All States'!$D$4:$D$627,$B559),0)</f>
        <v>0</v>
      </c>
      <c r="Z559">
        <f>IFERROR(SUMIFS('All States'!$R$4:$R$627,'All States'!$C$4:$C$627,$A559,'All States'!$D$4:$D$627,$B559),0)</f>
        <v>-39.543523399999998</v>
      </c>
      <c r="AA559">
        <f>IFERROR(SUMIFS('All States'!$S$4:$S$627,'All States'!$C$4:$C$627,$A559,'All States'!$D$4:$D$627,$B559),0)</f>
        <v>97.5</v>
      </c>
      <c r="AB559">
        <f>IFERROR(SUMIFS('All States'!$T$4:$T$627,'All States'!$C$4:$C$627,$A559,'All States'!$D$4:$D$627,$B559),0)</f>
        <v>39</v>
      </c>
      <c r="AC559">
        <f>IFERROR(SUMIFS('All States'!$U$4:$U$627,'All States'!$C$4:$C$627,$A559,'All States'!$D$4:$D$627,$B559),0)</f>
        <v>2.9564765999999998</v>
      </c>
      <c r="AD559">
        <f>IFERROR(SUMIFS('All States'!$V$4:$V$627,'All States'!$C$4:$C$627,$A559,'All States'!$D$4:$D$627,$B559),0)</f>
        <v>3132</v>
      </c>
      <c r="AE559">
        <f>IFERROR(SUMIFS('All States'!$W$4:$W$627,'All States'!$C$4:$C$627,$A559,'All States'!$D$4:$D$627,$B559),0)</f>
        <v>119</v>
      </c>
      <c r="AF559">
        <f>IFERROR(SUMIFS('All States'!$X$4:$X$627,'All States'!$C$4:$C$627,$A559,'All States'!$D$4:$D$627,$B559),0)</f>
        <v>15.0351</v>
      </c>
      <c r="AG559">
        <f>IFERROR(SUMIFS('All States'!$Y$4:$Y$627,'All States'!$C$4:$C$627,$A559,'All States'!$D$4:$D$627,$B559),0)</f>
        <v>9558</v>
      </c>
    </row>
    <row r="560" spans="1:33" ht="15" customHeight="1" x14ac:dyDescent="0.2">
      <c r="A560" t="s">
        <v>166</v>
      </c>
      <c r="B560" t="s">
        <v>63</v>
      </c>
      <c r="C560" t="s">
        <v>696</v>
      </c>
      <c r="D560" t="s">
        <v>697</v>
      </c>
      <c r="E560">
        <v>2</v>
      </c>
      <c r="F560">
        <f t="shared" si="12"/>
        <v>7549.5</v>
      </c>
      <c r="G560">
        <f t="shared" si="13"/>
        <v>49000</v>
      </c>
      <c r="H560">
        <f t="shared" si="14"/>
        <v>25.5</v>
      </c>
      <c r="I560">
        <f t="shared" si="15"/>
        <v>19</v>
      </c>
      <c r="Q560">
        <f>IFERROR(SUMIFS('All States'!$E$4:$E$627,'All States'!$C$4:$C$627,$A560,'All States'!$D$4:$D$627,$B560),0)</f>
        <v>9</v>
      </c>
      <c r="R560">
        <f>IFERROR(SUMIFS('All States'!$F$4:$F$627,'All States'!$C$4:$C$627,$A560,'All States'!$D$4:$D$627,$B560),0)</f>
        <v>107.9</v>
      </c>
      <c r="S560">
        <f>IFERROR(SUMIFS('All States'!$N$4:$N$627,'All States'!$C$4:$C$627,$A560,'All States'!$D$4:$D$627,$B560),0)</f>
        <v>685.23</v>
      </c>
      <c r="T560">
        <f>IFERROR(SUMIFS('All States'!$M$4:$M$627,'All States'!$C$4:$C$627,$A560,'All States'!$D$4:$D$627,$B560),0)</f>
        <v>685.23</v>
      </c>
      <c r="U560">
        <f>IFERROR(SUMIFS('All States'!$O$4:$O$627,'All States'!$C$4:$C$627,$A560,'All States'!$D$4:$D$627,$B560),0)</f>
        <v>450.45</v>
      </c>
      <c r="V560">
        <f>IFERROR(SUMIFS('All States'!$P$4:$P$627,'All States'!$C$4:$C$627,$A560,'All States'!$D$4:$D$627,$B560),0)</f>
        <v>234.78</v>
      </c>
      <c r="W560">
        <f>IFERROR(SUMIFS('All States'!$Q$4:$Q$627,'All States'!$C$4:$C$627,$A560,'All States'!$D$4:$D$627,$B560),0)</f>
        <v>0</v>
      </c>
      <c r="X560">
        <f>IFERROR(SUMIFS('All States'!$H$4:$H$627,'All States'!$C$4:$C$627,$A560,'All States'!$D$4:$D$627,$B560),0)</f>
        <v>4</v>
      </c>
      <c r="Y560">
        <f>IFERROR(SUMIFS('All States'!$I$4:$I$627,'All States'!$C$4:$C$627,$A560,'All States'!$D$4:$D$627,$B560),0)</f>
        <v>5</v>
      </c>
      <c r="Z560">
        <f>IFERROR(SUMIFS('All States'!$R$4:$R$627,'All States'!$C$4:$C$627,$A560,'All States'!$D$4:$D$627,$B560),0)</f>
        <v>-105.8741225</v>
      </c>
      <c r="AA560">
        <f>IFERROR(SUMIFS('All States'!$S$4:$S$627,'All States'!$C$4:$C$627,$A560,'All States'!$D$4:$D$627,$B560),0)</f>
        <v>65</v>
      </c>
      <c r="AB560">
        <f>IFERROR(SUMIFS('All States'!$T$4:$T$627,'All States'!$C$4:$C$627,$A560,'All States'!$D$4:$D$627,$B560),0)</f>
        <v>26</v>
      </c>
      <c r="AC560">
        <f>IFERROR(SUMIFS('All States'!$U$4:$U$627,'All States'!$C$4:$C$627,$A560,'All States'!$D$4:$D$627,$B560),0)</f>
        <v>2.0258775</v>
      </c>
      <c r="AD560">
        <f>IFERROR(SUMIFS('All States'!$V$4:$V$627,'All States'!$C$4:$C$627,$A560,'All States'!$D$4:$D$627,$B560),0)</f>
        <v>7550</v>
      </c>
      <c r="AE560">
        <f>IFERROR(SUMIFS('All States'!$W$4:$W$627,'All States'!$C$4:$C$627,$A560,'All States'!$D$4:$D$627,$B560),0)</f>
        <v>79</v>
      </c>
      <c r="AF560">
        <f>IFERROR(SUMIFS('All States'!$X$4:$X$627,'All States'!$C$4:$C$627,$A560,'All States'!$D$4:$D$627,$B560),0)</f>
        <v>10.260899999999999</v>
      </c>
      <c r="AG560">
        <f>IFERROR(SUMIFS('All States'!$Y$4:$Y$627,'All States'!$C$4:$C$627,$A560,'All States'!$D$4:$D$627,$B560),0)</f>
        <v>23041</v>
      </c>
    </row>
    <row r="561" spans="1:33" ht="15" customHeight="1" x14ac:dyDescent="0.2">
      <c r="A561" t="s">
        <v>166</v>
      </c>
      <c r="B561" t="s">
        <v>2119</v>
      </c>
      <c r="C561" t="s">
        <v>1149</v>
      </c>
      <c r="D561" t="s">
        <v>1150</v>
      </c>
      <c r="E561">
        <v>1</v>
      </c>
      <c r="F561">
        <f t="shared" si="12"/>
        <v>47698</v>
      </c>
      <c r="G561">
        <f t="shared" si="13"/>
        <v>99144</v>
      </c>
      <c r="H561">
        <f t="shared" si="14"/>
        <v>17</v>
      </c>
      <c r="I561">
        <f t="shared" si="15"/>
        <v>27</v>
      </c>
      <c r="Q561">
        <f>IFERROR(SUMIFS('All States'!$E$4:$E$627,'All States'!$C$4:$C$627,$A561,'All States'!$D$4:$D$627,$B561),0)</f>
        <v>2</v>
      </c>
      <c r="R561">
        <f>IFERROR(SUMIFS('All States'!$F$4:$F$627,'All States'!$C$4:$C$627,$A561,'All States'!$D$4:$D$627,$B561),0)</f>
        <v>25</v>
      </c>
      <c r="S561">
        <f>IFERROR(SUMIFS('All States'!$N$4:$N$627,'All States'!$C$4:$C$627,$A561,'All States'!$D$4:$D$627,$B561),0)</f>
        <v>656.57999999999993</v>
      </c>
      <c r="T561">
        <f>IFERROR(SUMIFS('All States'!$M$4:$M$627,'All States'!$C$4:$C$627,$A561,'All States'!$D$4:$D$627,$B561),0)</f>
        <v>574.45499999999993</v>
      </c>
      <c r="U561">
        <f>IFERROR(SUMIFS('All States'!$O$4:$O$627,'All States'!$C$4:$C$627,$A561,'All States'!$D$4:$D$627,$B561),0)</f>
        <v>379.8</v>
      </c>
      <c r="V561">
        <f>IFERROR(SUMIFS('All States'!$P$4:$P$627,'All States'!$C$4:$C$627,$A561,'All States'!$D$4:$D$627,$B561),0)</f>
        <v>276.77999999999997</v>
      </c>
      <c r="W561">
        <f>IFERROR(SUMIFS('All States'!$Q$4:$Q$627,'All States'!$C$4:$C$627,$A561,'All States'!$D$4:$D$627,$B561),0)</f>
        <v>0</v>
      </c>
      <c r="X561">
        <f>IFERROR(SUMIFS('All States'!$H$4:$H$627,'All States'!$C$4:$C$627,$A561,'All States'!$D$4:$D$627,$B561),0)</f>
        <v>0</v>
      </c>
      <c r="Y561">
        <f>IFERROR(SUMIFS('All States'!$I$4:$I$627,'All States'!$C$4:$C$627,$A561,'All States'!$D$4:$D$627,$B561),0)</f>
        <v>1</v>
      </c>
      <c r="Z561">
        <f>IFERROR(SUMIFS('All States'!$R$4:$R$627,'All States'!$C$4:$C$627,$A561,'All States'!$D$4:$D$627,$B561),0)</f>
        <v>-23.245635100000001</v>
      </c>
      <c r="AA561">
        <f>IFERROR(SUMIFS('All States'!$S$4:$S$627,'All States'!$C$4:$C$627,$A561,'All States'!$D$4:$D$627,$B561),0)</f>
        <v>42.5</v>
      </c>
      <c r="AB561">
        <f>IFERROR(SUMIFS('All States'!$T$4:$T$627,'All States'!$C$4:$C$627,$A561,'All States'!$D$4:$D$627,$B561),0)</f>
        <v>17</v>
      </c>
      <c r="AC561">
        <f>IFERROR(SUMIFS('All States'!$U$4:$U$627,'All States'!$C$4:$C$627,$A561,'All States'!$D$4:$D$627,$B561),0)</f>
        <v>1.7543648999999999</v>
      </c>
      <c r="AD561">
        <f>IFERROR(SUMIFS('All States'!$V$4:$V$627,'All States'!$C$4:$C$627,$A561,'All States'!$D$4:$D$627,$B561),0)</f>
        <v>47698</v>
      </c>
      <c r="AE561">
        <f>IFERROR(SUMIFS('All States'!$W$4:$W$627,'All States'!$C$4:$C$627,$A561,'All States'!$D$4:$D$627,$B561),0)</f>
        <v>52</v>
      </c>
      <c r="AF561">
        <f>IFERROR(SUMIFS('All States'!$X$4:$X$627,'All States'!$C$4:$C$627,$A561,'All States'!$D$4:$D$627,$B561),0)</f>
        <v>8.9382000000000001</v>
      </c>
      <c r="AG561">
        <f>IFERROR(SUMIFS('All States'!$Y$4:$Y$627,'All States'!$C$4:$C$627,$A561,'All States'!$D$4:$D$627,$B561),0)</f>
        <v>145563</v>
      </c>
    </row>
    <row r="562" spans="1:33" ht="15" customHeight="1" x14ac:dyDescent="0.2">
      <c r="A562" t="s">
        <v>166</v>
      </c>
      <c r="B562" t="s">
        <v>2120</v>
      </c>
      <c r="C562" t="s">
        <v>551</v>
      </c>
      <c r="D562" t="s">
        <v>552</v>
      </c>
      <c r="E562">
        <v>1</v>
      </c>
      <c r="F562">
        <f t="shared" si="12"/>
        <v>41209</v>
      </c>
      <c r="G562">
        <f t="shared" si="13"/>
        <v>14604</v>
      </c>
      <c r="H562">
        <f t="shared" si="14"/>
        <v>30</v>
      </c>
      <c r="I562">
        <f t="shared" si="15"/>
        <v>0</v>
      </c>
      <c r="Q562">
        <f>IFERROR(SUMIFS('All States'!$E$4:$E$627,'All States'!$C$4:$C$627,$A562,'All States'!$D$4:$D$627,$B562),0)</f>
        <v>5</v>
      </c>
      <c r="R562">
        <f>IFERROR(SUMIFS('All States'!$F$4:$F$627,'All States'!$C$4:$C$627,$A562,'All States'!$D$4:$D$627,$B562),0)</f>
        <v>50.6</v>
      </c>
      <c r="S562">
        <f>IFERROR(SUMIFS('All States'!$N$4:$N$627,'All States'!$C$4:$C$627,$A562,'All States'!$D$4:$D$627,$B562),0)</f>
        <v>658.71</v>
      </c>
      <c r="T562">
        <f>IFERROR(SUMIFS('All States'!$M$4:$M$627,'All States'!$C$4:$C$627,$A562,'All States'!$D$4:$D$627,$B562),0)</f>
        <v>476.21000000000004</v>
      </c>
      <c r="U562">
        <f>IFERROR(SUMIFS('All States'!$O$4:$O$627,'All States'!$C$4:$C$627,$A562,'All States'!$D$4:$D$627,$B562),0)</f>
        <v>348.75</v>
      </c>
      <c r="V562">
        <f>IFERROR(SUMIFS('All States'!$P$4:$P$627,'All States'!$C$4:$C$627,$A562,'All States'!$D$4:$D$627,$B562),0)</f>
        <v>309.95999999999998</v>
      </c>
      <c r="W562">
        <f>IFERROR(SUMIFS('All States'!$Q$4:$Q$627,'All States'!$C$4:$C$627,$A562,'All States'!$D$4:$D$627,$B562),0)</f>
        <v>0</v>
      </c>
      <c r="X562">
        <f>IFERROR(SUMIFS('All States'!$H$4:$H$627,'All States'!$C$4:$C$627,$A562,'All States'!$D$4:$D$627,$B562),0)</f>
        <v>0</v>
      </c>
      <c r="Y562">
        <f>IFERROR(SUMIFS('All States'!$I$4:$I$627,'All States'!$C$4:$C$627,$A562,'All States'!$D$4:$D$627,$B562),0)</f>
        <v>2</v>
      </c>
      <c r="Z562">
        <f>IFERROR(SUMIFS('All States'!$R$4:$R$627,'All States'!$C$4:$C$627,$A562,'All States'!$D$4:$D$627,$B562),0)</f>
        <v>-47.93584955</v>
      </c>
      <c r="AA562">
        <f>IFERROR(SUMIFS('All States'!$S$4:$S$627,'All States'!$C$4:$C$627,$A562,'All States'!$D$4:$D$627,$B562),0)</f>
        <v>75</v>
      </c>
      <c r="AB562">
        <f>IFERROR(SUMIFS('All States'!$T$4:$T$627,'All States'!$C$4:$C$627,$A562,'All States'!$D$4:$D$627,$B562),0)</f>
        <v>30</v>
      </c>
      <c r="AC562">
        <f>IFERROR(SUMIFS('All States'!$U$4:$U$627,'All States'!$C$4:$C$627,$A562,'All States'!$D$4:$D$627,$B562),0)</f>
        <v>2.6641504500000002</v>
      </c>
      <c r="AD562">
        <f>IFERROR(SUMIFS('All States'!$V$4:$V$627,'All States'!$C$4:$C$627,$A562,'All States'!$D$4:$D$627,$B562),0)</f>
        <v>41209</v>
      </c>
      <c r="AE562">
        <f>IFERROR(SUMIFS('All States'!$W$4:$W$627,'All States'!$C$4:$C$627,$A562,'All States'!$D$4:$D$627,$B562),0)</f>
        <v>92</v>
      </c>
      <c r="AF562">
        <f>IFERROR(SUMIFS('All States'!$X$4:$X$627,'All States'!$C$4:$C$627,$A562,'All States'!$D$4:$D$627,$B562),0)</f>
        <v>13.6065</v>
      </c>
      <c r="AG562">
        <f>IFERROR(SUMIFS('All States'!$Y$4:$Y$627,'All States'!$C$4:$C$627,$A562,'All States'!$D$4:$D$627,$B562),0)</f>
        <v>125760</v>
      </c>
    </row>
    <row r="563" spans="1:33" ht="15" customHeight="1" x14ac:dyDescent="0.2">
      <c r="A563" t="s">
        <v>166</v>
      </c>
      <c r="B563" t="s">
        <v>2121</v>
      </c>
      <c r="C563" t="s">
        <v>557</v>
      </c>
      <c r="D563" t="s">
        <v>558</v>
      </c>
      <c r="E563">
        <v>2</v>
      </c>
      <c r="F563">
        <f t="shared" si="12"/>
        <v>10831</v>
      </c>
      <c r="G563">
        <f t="shared" si="13"/>
        <v>10312</v>
      </c>
      <c r="H563">
        <f t="shared" si="14"/>
        <v>17</v>
      </c>
      <c r="I563">
        <f t="shared" si="15"/>
        <v>0</v>
      </c>
      <c r="Q563">
        <f>IFERROR(SUMIFS('All States'!$E$4:$E$627,'All States'!$C$4:$C$627,$A563,'All States'!$D$4:$D$627,$B563),0)</f>
        <v>2</v>
      </c>
      <c r="R563">
        <f>IFERROR(SUMIFS('All States'!$F$4:$F$627,'All States'!$C$4:$C$627,$A563,'All States'!$D$4:$D$627,$B563),0)</f>
        <v>5.5</v>
      </c>
      <c r="S563">
        <f>IFERROR(SUMIFS('All States'!$N$4:$N$627,'All States'!$C$4:$C$627,$A563,'All States'!$D$4:$D$627,$B563),0)</f>
        <v>441.54</v>
      </c>
      <c r="T563">
        <f>IFERROR(SUMIFS('All States'!$M$4:$M$627,'All States'!$C$4:$C$627,$A563,'All States'!$D$4:$D$627,$B563),0)</f>
        <v>441.54</v>
      </c>
      <c r="U563">
        <f>IFERROR(SUMIFS('All States'!$O$4:$O$627,'All States'!$C$4:$C$627,$A563,'All States'!$D$4:$D$627,$B563),0)</f>
        <v>222.3</v>
      </c>
      <c r="V563">
        <f>IFERROR(SUMIFS('All States'!$P$4:$P$627,'All States'!$C$4:$C$627,$A563,'All States'!$D$4:$D$627,$B563),0)</f>
        <v>219.24</v>
      </c>
      <c r="W563">
        <f>IFERROR(SUMIFS('All States'!$Q$4:$Q$627,'All States'!$C$4:$C$627,$A563,'All States'!$D$4:$D$627,$B563),0)</f>
        <v>0</v>
      </c>
      <c r="X563">
        <f>IFERROR(SUMIFS('All States'!$H$4:$H$627,'All States'!$C$4:$C$627,$A563,'All States'!$D$4:$D$627,$B563),0)</f>
        <v>0</v>
      </c>
      <c r="Y563">
        <f>IFERROR(SUMIFS('All States'!$I$4:$I$627,'All States'!$C$4:$C$627,$A563,'All States'!$D$4:$D$627,$B563),0)</f>
        <v>1</v>
      </c>
      <c r="Z563">
        <f>IFERROR(SUMIFS('All States'!$R$4:$R$627,'All States'!$C$4:$C$627,$A563,'All States'!$D$4:$D$627,$B563),0)</f>
        <v>-4.1161484499999998</v>
      </c>
      <c r="AA563">
        <f>IFERROR(SUMIFS('All States'!$S$4:$S$627,'All States'!$C$4:$C$627,$A563,'All States'!$D$4:$D$627,$B563),0)</f>
        <v>42.5</v>
      </c>
      <c r="AB563">
        <f>IFERROR(SUMIFS('All States'!$T$4:$T$627,'All States'!$C$4:$C$627,$A563,'All States'!$D$4:$D$627,$B563),0)</f>
        <v>17</v>
      </c>
      <c r="AC563">
        <f>IFERROR(SUMIFS('All States'!$U$4:$U$627,'All States'!$C$4:$C$627,$A563,'All States'!$D$4:$D$627,$B563),0)</f>
        <v>1.3838515499999999</v>
      </c>
      <c r="AD563">
        <f>IFERROR(SUMIFS('All States'!$V$4:$V$627,'All States'!$C$4:$C$627,$A563,'All States'!$D$4:$D$627,$B563),0)</f>
        <v>10831</v>
      </c>
      <c r="AE563">
        <f>IFERROR(SUMIFS('All States'!$W$4:$W$627,'All States'!$C$4:$C$627,$A563,'All States'!$D$4:$D$627,$B563),0)</f>
        <v>52</v>
      </c>
      <c r="AF563">
        <f>IFERROR(SUMIFS('All States'!$X$4:$X$627,'All States'!$C$4:$C$627,$A563,'All States'!$D$4:$D$627,$B563),0)</f>
        <v>7.0537000000000001</v>
      </c>
      <c r="AG563">
        <f>IFERROR(SUMIFS('All States'!$Y$4:$Y$627,'All States'!$C$4:$C$627,$A563,'All States'!$D$4:$D$627,$B563),0)</f>
        <v>33054</v>
      </c>
    </row>
    <row r="564" spans="1:33" ht="27.75" customHeight="1" x14ac:dyDescent="0.2">
      <c r="A564" t="s">
        <v>166</v>
      </c>
      <c r="B564" t="s">
        <v>2122</v>
      </c>
      <c r="C564" t="s">
        <v>676</v>
      </c>
      <c r="D564" s="1" t="s">
        <v>677</v>
      </c>
      <c r="E564">
        <v>3</v>
      </c>
      <c r="F564">
        <f t="shared" si="12"/>
        <v>2233.6666666666665</v>
      </c>
      <c r="G564">
        <f t="shared" si="13"/>
        <v>50154.666666666664</v>
      </c>
      <c r="H564">
        <f t="shared" si="14"/>
        <v>19</v>
      </c>
      <c r="I564">
        <f t="shared" si="15"/>
        <v>20</v>
      </c>
      <c r="Q564">
        <f>IFERROR(SUMIFS('All States'!$E$4:$E$627,'All States'!$C$4:$C$627,$A564,'All States'!$D$4:$D$627,$B564),0)</f>
        <v>0</v>
      </c>
      <c r="R564">
        <f>IFERROR(SUMIFS('All States'!$F$4:$F$627,'All States'!$C$4:$C$627,$A564,'All States'!$D$4:$D$627,$B564),0)</f>
        <v>0</v>
      </c>
      <c r="S564">
        <f>IFERROR(SUMIFS('All States'!$N$4:$N$627,'All States'!$C$4:$C$627,$A564,'All States'!$D$4:$D$627,$B564),0)</f>
        <v>58.95</v>
      </c>
      <c r="T564">
        <f>IFERROR(SUMIFS('All States'!$M$4:$M$627,'All States'!$C$4:$C$627,$A564,'All States'!$D$4:$D$627,$B564),0)</f>
        <v>58.95</v>
      </c>
      <c r="U564">
        <f>IFERROR(SUMIFS('All States'!$O$4:$O$627,'All States'!$C$4:$C$627,$A564,'All States'!$D$4:$D$627,$B564),0)</f>
        <v>58.95</v>
      </c>
      <c r="V564">
        <f>IFERROR(SUMIFS('All States'!$P$4:$P$627,'All States'!$C$4:$C$627,$A564,'All States'!$D$4:$D$627,$B564),0)</f>
        <v>0</v>
      </c>
      <c r="W564">
        <f>IFERROR(SUMIFS('All States'!$Q$4:$Q$627,'All States'!$C$4:$C$627,$A564,'All States'!$D$4:$D$627,$B564),0)</f>
        <v>0</v>
      </c>
      <c r="X564">
        <f>IFERROR(SUMIFS('All States'!$H$4:$H$627,'All States'!$C$4:$C$627,$A564,'All States'!$D$4:$D$627,$B564),0)</f>
        <v>0</v>
      </c>
      <c r="Y564">
        <f>IFERROR(SUMIFS('All States'!$I$4:$I$627,'All States'!$C$4:$C$627,$A564,'All States'!$D$4:$D$627,$B564),0)</f>
        <v>0</v>
      </c>
      <c r="Z564">
        <f>IFERROR(SUMIFS('All States'!$R$4:$R$627,'All States'!$C$4:$C$627,$A564,'All States'!$D$4:$D$627,$B564),0)</f>
        <v>1.4474517</v>
      </c>
      <c r="AA564">
        <f>IFERROR(SUMIFS('All States'!$S$4:$S$627,'All States'!$C$4:$C$627,$A564,'All States'!$D$4:$D$627,$B564),0)</f>
        <v>47.5</v>
      </c>
      <c r="AB564">
        <f>IFERROR(SUMIFS('All States'!$T$4:$T$627,'All States'!$C$4:$C$627,$A564,'All States'!$D$4:$D$627,$B564),0)</f>
        <v>19</v>
      </c>
      <c r="AC564">
        <f>IFERROR(SUMIFS('All States'!$U$4:$U$627,'All States'!$C$4:$C$627,$A564,'All States'!$D$4:$D$627,$B564),0)</f>
        <v>1.4474517</v>
      </c>
      <c r="AD564">
        <f>IFERROR(SUMIFS('All States'!$V$4:$V$627,'All States'!$C$4:$C$627,$A564,'All States'!$D$4:$D$627,$B564),0)</f>
        <v>2234</v>
      </c>
      <c r="AE564">
        <f>IFERROR(SUMIFS('All States'!$W$4:$W$627,'All States'!$C$4:$C$627,$A564,'All States'!$D$4:$D$627,$B564),0)</f>
        <v>58</v>
      </c>
      <c r="AF564">
        <f>IFERROR(SUMIFS('All States'!$X$4:$X$627,'All States'!$C$4:$C$627,$A564,'All States'!$D$4:$D$627,$B564),0)</f>
        <v>7.3642000000000003</v>
      </c>
      <c r="AG564">
        <f>IFERROR(SUMIFS('All States'!$Y$4:$Y$627,'All States'!$C$4:$C$627,$A564,'All States'!$D$4:$D$627,$B564),0)</f>
        <v>6818</v>
      </c>
    </row>
    <row r="565" spans="1:33" ht="15" customHeight="1" x14ac:dyDescent="0.2">
      <c r="A565" t="s">
        <v>166</v>
      </c>
      <c r="B565" t="s">
        <v>2123</v>
      </c>
      <c r="C565" t="s">
        <v>702</v>
      </c>
      <c r="D565" t="s">
        <v>703</v>
      </c>
      <c r="E565">
        <v>1</v>
      </c>
      <c r="F565">
        <f t="shared" si="12"/>
        <v>34790</v>
      </c>
      <c r="G565">
        <f t="shared" si="13"/>
        <v>181019</v>
      </c>
      <c r="H565">
        <f t="shared" si="14"/>
        <v>46</v>
      </c>
      <c r="I565">
        <f t="shared" si="15"/>
        <v>60</v>
      </c>
      <c r="Q565">
        <f>IFERROR(SUMIFS('All States'!$E$4:$E$627,'All States'!$C$4:$C$627,$A565,'All States'!$D$4:$D$627,$B565),0)</f>
        <v>4</v>
      </c>
      <c r="R565">
        <f>IFERROR(SUMIFS('All States'!$F$4:$F$627,'All States'!$C$4:$C$627,$A565,'All States'!$D$4:$D$627,$B565),0)</f>
        <v>12.3</v>
      </c>
      <c r="S565">
        <f>IFERROR(SUMIFS('All States'!$N$4:$N$627,'All States'!$C$4:$C$627,$A565,'All States'!$D$4:$D$627,$B565),0)</f>
        <v>234.36</v>
      </c>
      <c r="T565">
        <f>IFERROR(SUMIFS('All States'!$M$4:$M$627,'All States'!$C$4:$C$627,$A565,'All States'!$D$4:$D$627,$B565),0)</f>
        <v>234.36</v>
      </c>
      <c r="U565">
        <f>IFERROR(SUMIFS('All States'!$O$4:$O$627,'All States'!$C$4:$C$627,$A565,'All States'!$D$4:$D$627,$B565),0)</f>
        <v>189</v>
      </c>
      <c r="V565">
        <f>IFERROR(SUMIFS('All States'!$P$4:$P$627,'All States'!$C$4:$C$627,$A565,'All States'!$D$4:$D$627,$B565),0)</f>
        <v>45.36</v>
      </c>
      <c r="W565">
        <f>IFERROR(SUMIFS('All States'!$Q$4:$Q$627,'All States'!$C$4:$C$627,$A565,'All States'!$D$4:$D$627,$B565),0)</f>
        <v>0</v>
      </c>
      <c r="X565">
        <f>IFERROR(SUMIFS('All States'!$H$4:$H$627,'All States'!$C$4:$C$627,$A565,'All States'!$D$4:$D$627,$B565),0)</f>
        <v>0</v>
      </c>
      <c r="Y565">
        <f>IFERROR(SUMIFS('All States'!$I$4:$I$627,'All States'!$C$4:$C$627,$A565,'All States'!$D$4:$D$627,$B565),0)</f>
        <v>4</v>
      </c>
      <c r="Z565">
        <f>IFERROR(SUMIFS('All States'!$R$4:$R$627,'All States'!$C$4:$C$627,$A565,'All States'!$D$4:$D$627,$B565),0)</f>
        <v>-8.5003605000000011</v>
      </c>
      <c r="AA565">
        <f>IFERROR(SUMIFS('All States'!$S$4:$S$627,'All States'!$C$4:$C$627,$A565,'All States'!$D$4:$D$627,$B565),0)</f>
        <v>115</v>
      </c>
      <c r="AB565">
        <f>IFERROR(SUMIFS('All States'!$T$4:$T$627,'All States'!$C$4:$C$627,$A565,'All States'!$D$4:$D$627,$B565),0)</f>
        <v>46</v>
      </c>
      <c r="AC565">
        <f>IFERROR(SUMIFS('All States'!$U$4:$U$627,'All States'!$C$4:$C$627,$A565,'All States'!$D$4:$D$627,$B565),0)</f>
        <v>3.7996394999999996</v>
      </c>
      <c r="AD565">
        <f>IFERROR(SUMIFS('All States'!$V$4:$V$627,'All States'!$C$4:$C$627,$A565,'All States'!$D$4:$D$627,$B565),0)</f>
        <v>34790</v>
      </c>
      <c r="AE565">
        <f>IFERROR(SUMIFS('All States'!$W$4:$W$627,'All States'!$C$4:$C$627,$A565,'All States'!$D$4:$D$627,$B565),0)</f>
        <v>140</v>
      </c>
      <c r="AF565">
        <f>IFERROR(SUMIFS('All States'!$X$4:$X$627,'All States'!$C$4:$C$627,$A565,'All States'!$D$4:$D$627,$B565),0)</f>
        <v>19.278400000000001</v>
      </c>
      <c r="AG565">
        <f>IFERROR(SUMIFS('All States'!$Y$4:$Y$627,'All States'!$C$4:$C$627,$A565,'All States'!$D$4:$D$627,$B565),0)</f>
        <v>106171</v>
      </c>
    </row>
    <row r="566" spans="1:33" ht="27.75" customHeight="1" x14ac:dyDescent="0.2">
      <c r="A566" t="s">
        <v>166</v>
      </c>
      <c r="B566" t="s">
        <v>2124</v>
      </c>
      <c r="C566" t="s">
        <v>671</v>
      </c>
      <c r="D566" s="1" t="s">
        <v>672</v>
      </c>
      <c r="E566">
        <v>1</v>
      </c>
      <c r="F566">
        <f t="shared" si="12"/>
        <v>663</v>
      </c>
      <c r="G566">
        <f t="shared" si="13"/>
        <v>32360</v>
      </c>
      <c r="H566">
        <f t="shared" si="14"/>
        <v>12</v>
      </c>
      <c r="I566">
        <f t="shared" si="15"/>
        <v>45</v>
      </c>
      <c r="Q566">
        <f>IFERROR(SUMIFS('All States'!$E$4:$E$627,'All States'!$C$4:$C$627,$A566,'All States'!$D$4:$D$627,$B566),0)</f>
        <v>1</v>
      </c>
      <c r="R566">
        <f>IFERROR(SUMIFS('All States'!$F$4:$F$627,'All States'!$C$4:$C$627,$A566,'All States'!$D$4:$D$627,$B566),0)</f>
        <v>2.5</v>
      </c>
      <c r="S566">
        <f>IFERROR(SUMIFS('All States'!$N$4:$N$627,'All States'!$C$4:$C$627,$A566,'All States'!$D$4:$D$627,$B566),0)</f>
        <v>59.265000000000001</v>
      </c>
      <c r="T566">
        <f>IFERROR(SUMIFS('All States'!$M$4:$M$627,'All States'!$C$4:$C$627,$A566,'All States'!$D$4:$D$627,$B566),0)</f>
        <v>37.365000000000002</v>
      </c>
      <c r="U566">
        <f>IFERROR(SUMIFS('All States'!$O$4:$O$627,'All States'!$C$4:$C$627,$A566,'All States'!$D$4:$D$627,$B566),0)</f>
        <v>30.6</v>
      </c>
      <c r="V566">
        <f>IFERROR(SUMIFS('All States'!$P$4:$P$627,'All States'!$C$4:$C$627,$A566,'All States'!$D$4:$D$627,$B566),0)</f>
        <v>21.84</v>
      </c>
      <c r="W566">
        <f>IFERROR(SUMIFS('All States'!$Q$4:$Q$627,'All States'!$C$4:$C$627,$A566,'All States'!$D$4:$D$627,$B566),0)</f>
        <v>6.8250000000000002</v>
      </c>
      <c r="X566">
        <f>IFERROR(SUMIFS('All States'!$H$4:$H$627,'All States'!$C$4:$C$627,$A566,'All States'!$D$4:$D$627,$B566),0)</f>
        <v>0</v>
      </c>
      <c r="Y566">
        <f>IFERROR(SUMIFS('All States'!$I$4:$I$627,'All States'!$C$4:$C$627,$A566,'All States'!$D$4:$D$627,$B566),0)</f>
        <v>0</v>
      </c>
      <c r="Z566">
        <f>IFERROR(SUMIFS('All States'!$R$4:$R$627,'All States'!$C$4:$C$627,$A566,'All States'!$D$4:$D$627,$B566),0)</f>
        <v>-1.59333685</v>
      </c>
      <c r="AA566">
        <f>IFERROR(SUMIFS('All States'!$S$4:$S$627,'All States'!$C$4:$C$627,$A566,'All States'!$D$4:$D$627,$B566),0)</f>
        <v>30</v>
      </c>
      <c r="AB566">
        <f>IFERROR(SUMIFS('All States'!$T$4:$T$627,'All States'!$C$4:$C$627,$A566,'All States'!$D$4:$D$627,$B566),0)</f>
        <v>12</v>
      </c>
      <c r="AC566">
        <f>IFERROR(SUMIFS('All States'!$U$4:$U$627,'All States'!$C$4:$C$627,$A566,'All States'!$D$4:$D$627,$B566),0)</f>
        <v>0.90666314999999986</v>
      </c>
      <c r="AD566">
        <f>IFERROR(SUMIFS('All States'!$V$4:$V$627,'All States'!$C$4:$C$627,$A566,'All States'!$D$4:$D$627,$B566),0)</f>
        <v>663</v>
      </c>
      <c r="AE566">
        <f>IFERROR(SUMIFS('All States'!$W$4:$W$627,'All States'!$C$4:$C$627,$A566,'All States'!$D$4:$D$627,$B566),0)</f>
        <v>37</v>
      </c>
      <c r="AF566">
        <f>IFERROR(SUMIFS('All States'!$X$4:$X$627,'All States'!$C$4:$C$627,$A566,'All States'!$D$4:$D$627,$B566),0)</f>
        <v>4.6589</v>
      </c>
      <c r="AG566">
        <f>IFERROR(SUMIFS('All States'!$Y$4:$Y$627,'All States'!$C$4:$C$627,$A566,'All States'!$D$4:$D$627,$B566),0)</f>
        <v>2023</v>
      </c>
    </row>
    <row r="567" spans="1:33" ht="15" customHeight="1" x14ac:dyDescent="0.2">
      <c r="A567" t="s">
        <v>166</v>
      </c>
      <c r="B567" t="s">
        <v>2125</v>
      </c>
      <c r="C567" t="s">
        <v>358</v>
      </c>
      <c r="D567" t="s">
        <v>359</v>
      </c>
      <c r="E567">
        <v>1</v>
      </c>
      <c r="F567">
        <f t="shared" si="12"/>
        <v>17909</v>
      </c>
      <c r="G567">
        <f t="shared" si="13"/>
        <v>11782</v>
      </c>
      <c r="H567">
        <f t="shared" si="14"/>
        <v>19</v>
      </c>
      <c r="I567">
        <f t="shared" si="15"/>
        <v>0</v>
      </c>
      <c r="Q567">
        <f>IFERROR(SUMIFS('All States'!$E$4:$E$627,'All States'!$C$4:$C$627,$A567,'All States'!$D$4:$D$627,$B567),0)</f>
        <v>4</v>
      </c>
      <c r="R567">
        <f>IFERROR(SUMIFS('All States'!$F$4:$F$627,'All States'!$C$4:$C$627,$A567,'All States'!$D$4:$D$627,$B567),0)</f>
        <v>27.5</v>
      </c>
      <c r="S567">
        <f>IFERROR(SUMIFS('All States'!$N$4:$N$627,'All States'!$C$4:$C$627,$A567,'All States'!$D$4:$D$627,$B567),0)</f>
        <v>280.74</v>
      </c>
      <c r="T567">
        <f>IFERROR(SUMIFS('All States'!$M$4:$M$627,'All States'!$C$4:$C$627,$A567,'All States'!$D$4:$D$627,$B567),0)</f>
        <v>235.48000000000002</v>
      </c>
      <c r="U567">
        <f>IFERROR(SUMIFS('All States'!$O$4:$O$627,'All States'!$C$4:$C$627,$A567,'All States'!$D$4:$D$627,$B567),0)</f>
        <v>172.8</v>
      </c>
      <c r="V567">
        <f>IFERROR(SUMIFS('All States'!$P$4:$P$627,'All States'!$C$4:$C$627,$A567,'All States'!$D$4:$D$627,$B567),0)</f>
        <v>107.94</v>
      </c>
      <c r="W567">
        <f>IFERROR(SUMIFS('All States'!$Q$4:$Q$627,'All States'!$C$4:$C$627,$A567,'All States'!$D$4:$D$627,$B567),0)</f>
        <v>0</v>
      </c>
      <c r="X567">
        <f>IFERROR(SUMIFS('All States'!$H$4:$H$627,'All States'!$C$4:$C$627,$A567,'All States'!$D$4:$D$627,$B567),0)</f>
        <v>1</v>
      </c>
      <c r="Y567">
        <f>IFERROR(SUMIFS('All States'!$I$4:$I$627,'All States'!$C$4:$C$627,$A567,'All States'!$D$4:$D$627,$B567),0)</f>
        <v>2</v>
      </c>
      <c r="Z567">
        <f>IFERROR(SUMIFS('All States'!$R$4:$R$627,'All States'!$C$4:$C$627,$A567,'All States'!$D$4:$D$627,$B567),0)</f>
        <v>-25.895014549999999</v>
      </c>
      <c r="AA567">
        <f>IFERROR(SUMIFS('All States'!$S$4:$S$627,'All States'!$C$4:$C$627,$A567,'All States'!$D$4:$D$627,$B567),0)</f>
        <v>47.5</v>
      </c>
      <c r="AB567">
        <f>IFERROR(SUMIFS('All States'!$T$4:$T$627,'All States'!$C$4:$C$627,$A567,'All States'!$D$4:$D$627,$B567),0)</f>
        <v>19</v>
      </c>
      <c r="AC567">
        <f>IFERROR(SUMIFS('All States'!$U$4:$U$627,'All States'!$C$4:$C$627,$A567,'All States'!$D$4:$D$627,$B567),0)</f>
        <v>1.60498545</v>
      </c>
      <c r="AD567">
        <f>IFERROR(SUMIFS('All States'!$V$4:$V$627,'All States'!$C$4:$C$627,$A567,'All States'!$D$4:$D$627,$B567),0)</f>
        <v>17909</v>
      </c>
      <c r="AE567">
        <f>IFERROR(SUMIFS('All States'!$W$4:$W$627,'All States'!$C$4:$C$627,$A567,'All States'!$D$4:$D$627,$B567),0)</f>
        <v>58</v>
      </c>
      <c r="AF567">
        <f>IFERROR(SUMIFS('All States'!$X$4:$X$627,'All States'!$C$4:$C$627,$A567,'All States'!$D$4:$D$627,$B567),0)</f>
        <v>8.1654999999999998</v>
      </c>
      <c r="AG567">
        <f>IFERROR(SUMIFS('All States'!$Y$4:$Y$627,'All States'!$C$4:$C$627,$A567,'All States'!$D$4:$D$627,$B567),0)</f>
        <v>54654</v>
      </c>
    </row>
    <row r="568" spans="1:33" ht="15" customHeight="1" x14ac:dyDescent="0.2">
      <c r="A568" t="s">
        <v>166</v>
      </c>
      <c r="B568" t="s">
        <v>2126</v>
      </c>
      <c r="C568" t="s">
        <v>516</v>
      </c>
      <c r="D568" t="s">
        <v>517</v>
      </c>
      <c r="E568">
        <v>1</v>
      </c>
      <c r="F568">
        <f t="shared" si="12"/>
        <v>38677</v>
      </c>
      <c r="G568">
        <f t="shared" si="13"/>
        <v>8902</v>
      </c>
      <c r="H568">
        <f t="shared" si="14"/>
        <v>44</v>
      </c>
      <c r="I568">
        <f t="shared" si="15"/>
        <v>0</v>
      </c>
      <c r="Q568">
        <f>IFERROR(SUMIFS('All States'!$E$4:$E$627,'All States'!$C$4:$C$627,$A568,'All States'!$D$4:$D$627,$B568),0)</f>
        <v>0</v>
      </c>
      <c r="R568">
        <f>IFERROR(SUMIFS('All States'!$F$4:$F$627,'All States'!$C$4:$C$627,$A568,'All States'!$D$4:$D$627,$B568),0)</f>
        <v>0</v>
      </c>
      <c r="S568">
        <f>IFERROR(SUMIFS('All States'!$N$4:$N$627,'All States'!$C$4:$C$627,$A568,'All States'!$D$4:$D$627,$B568),0)</f>
        <v>68.16</v>
      </c>
      <c r="T568">
        <f>IFERROR(SUMIFS('All States'!$M$4:$M$627,'All States'!$C$4:$C$627,$A568,'All States'!$D$4:$D$627,$B568),0)</f>
        <v>68.16</v>
      </c>
      <c r="U568">
        <f>IFERROR(SUMIFS('All States'!$O$4:$O$627,'All States'!$C$4:$C$627,$A568,'All States'!$D$4:$D$627,$B568),0)</f>
        <v>64.8</v>
      </c>
      <c r="V568">
        <f>IFERROR(SUMIFS('All States'!$P$4:$P$627,'All States'!$C$4:$C$627,$A568,'All States'!$D$4:$D$627,$B568),0)</f>
        <v>3.36</v>
      </c>
      <c r="W568">
        <f>IFERROR(SUMIFS('All States'!$Q$4:$Q$627,'All States'!$C$4:$C$627,$A568,'All States'!$D$4:$D$627,$B568),0)</f>
        <v>0</v>
      </c>
      <c r="X568">
        <f>IFERROR(SUMIFS('All States'!$H$4:$H$627,'All States'!$C$4:$C$627,$A568,'All States'!$D$4:$D$627,$B568),0)</f>
        <v>0</v>
      </c>
      <c r="Y568">
        <f>IFERROR(SUMIFS('All States'!$I$4:$I$627,'All States'!$C$4:$C$627,$A568,'All States'!$D$4:$D$627,$B568),0)</f>
        <v>0</v>
      </c>
      <c r="Z568">
        <f>IFERROR(SUMIFS('All States'!$R$4:$R$627,'All States'!$C$4:$C$627,$A568,'All States'!$D$4:$D$627,$B568),0)</f>
        <v>3.6887038499999996</v>
      </c>
      <c r="AA568">
        <f>IFERROR(SUMIFS('All States'!$S$4:$S$627,'All States'!$C$4:$C$627,$A568,'All States'!$D$4:$D$627,$B568),0)</f>
        <v>110</v>
      </c>
      <c r="AB568">
        <f>IFERROR(SUMIFS('All States'!$T$4:$T$627,'All States'!$C$4:$C$627,$A568,'All States'!$D$4:$D$627,$B568),0)</f>
        <v>44</v>
      </c>
      <c r="AC568">
        <f>IFERROR(SUMIFS('All States'!$U$4:$U$627,'All States'!$C$4:$C$627,$A568,'All States'!$D$4:$D$627,$B568),0)</f>
        <v>3.6887038499999996</v>
      </c>
      <c r="AD568">
        <f>IFERROR(SUMIFS('All States'!$V$4:$V$627,'All States'!$C$4:$C$627,$A568,'All States'!$D$4:$D$627,$B568),0)</f>
        <v>38677</v>
      </c>
      <c r="AE568">
        <f>IFERROR(SUMIFS('All States'!$W$4:$W$627,'All States'!$C$4:$C$627,$A568,'All States'!$D$4:$D$627,$B568),0)</f>
        <v>134</v>
      </c>
      <c r="AF568">
        <f>IFERROR(SUMIFS('All States'!$X$4:$X$627,'All States'!$C$4:$C$627,$A568,'All States'!$D$4:$D$627,$B568),0)</f>
        <v>18.7271</v>
      </c>
      <c r="AG568">
        <f>IFERROR(SUMIFS('All States'!$Y$4:$Y$627,'All States'!$C$4:$C$627,$A568,'All States'!$D$4:$D$627,$B568),0)</f>
        <v>118033</v>
      </c>
    </row>
    <row r="569" spans="1:33" ht="15" customHeight="1" x14ac:dyDescent="0.2">
      <c r="A569" t="s">
        <v>166</v>
      </c>
      <c r="B569" t="s">
        <v>2127</v>
      </c>
      <c r="C569" t="s">
        <v>528</v>
      </c>
      <c r="D569" t="s">
        <v>529</v>
      </c>
      <c r="E569">
        <v>1</v>
      </c>
      <c r="F569">
        <f t="shared" ref="F569:F632" si="16">IFERROR(INDEX($I$2:$I$311,MATCH($C569,$B$2:$B$311,0))/$E569,"")</f>
        <v>16994</v>
      </c>
      <c r="G569">
        <f t="shared" ref="G569:G632" si="17">IFERROR(INDEX($G$2:$G$311,MATCH($C569,$B$2:$B$311,0))/$E569,"")</f>
        <v>10300</v>
      </c>
      <c r="H569">
        <f t="shared" ref="H569:H632" si="18">IFERROR(INDEX($L$2:$L$311,MATCH($C569,$B$2:$B$311,0))/$E569,"")</f>
        <v>33</v>
      </c>
      <c r="I569">
        <f t="shared" ref="I569:I632" si="19">IFERROR(INDEX($J$2:$J$311,MATCH($C569,$B$2:$B$311,0))/$E569,"")</f>
        <v>0</v>
      </c>
      <c r="Q569">
        <f>IFERROR(SUMIFS('All States'!$E$4:$E$627,'All States'!$C$4:$C$627,$A569,'All States'!$D$4:$D$627,$B569),0)</f>
        <v>3</v>
      </c>
      <c r="R569">
        <f>IFERROR(SUMIFS('All States'!$F$4:$F$627,'All States'!$C$4:$C$627,$A569,'All States'!$D$4:$D$627,$B569),0)</f>
        <v>11.5</v>
      </c>
      <c r="S569">
        <f>IFERROR(SUMIFS('All States'!$N$4:$N$627,'All States'!$C$4:$C$627,$A569,'All States'!$D$4:$D$627,$B569),0)</f>
        <v>291.45</v>
      </c>
      <c r="T569">
        <f>IFERROR(SUMIFS('All States'!$M$4:$M$627,'All States'!$C$4:$C$627,$A569,'All States'!$D$4:$D$627,$B569),0)</f>
        <v>192.89999999999998</v>
      </c>
      <c r="U569">
        <f>IFERROR(SUMIFS('All States'!$O$4:$O$627,'All States'!$C$4:$C$627,$A569,'All States'!$D$4:$D$627,$B569),0)</f>
        <v>201.15</v>
      </c>
      <c r="V569">
        <f>IFERROR(SUMIFS('All States'!$P$4:$P$627,'All States'!$C$4:$C$627,$A569,'All States'!$D$4:$D$627,$B569),0)</f>
        <v>90.3</v>
      </c>
      <c r="W569">
        <f>IFERROR(SUMIFS('All States'!$Q$4:$Q$627,'All States'!$C$4:$C$627,$A569,'All States'!$D$4:$D$627,$B569),0)</f>
        <v>0</v>
      </c>
      <c r="X569">
        <f>IFERROR(SUMIFS('All States'!$H$4:$H$627,'All States'!$C$4:$C$627,$A569,'All States'!$D$4:$D$627,$B569),0)</f>
        <v>0</v>
      </c>
      <c r="Y569">
        <f>IFERROR(SUMIFS('All States'!$I$4:$I$627,'All States'!$C$4:$C$627,$A569,'All States'!$D$4:$D$627,$B569),0)</f>
        <v>1</v>
      </c>
      <c r="Z569">
        <f>IFERROR(SUMIFS('All States'!$R$4:$R$627,'All States'!$C$4:$C$627,$A569,'All States'!$D$4:$D$627,$B569),0)</f>
        <v>-8.8542103000000001</v>
      </c>
      <c r="AA569">
        <f>IFERROR(SUMIFS('All States'!$S$4:$S$627,'All States'!$C$4:$C$627,$A569,'All States'!$D$4:$D$627,$B569),0)</f>
        <v>82.5</v>
      </c>
      <c r="AB569">
        <f>IFERROR(SUMIFS('All States'!$T$4:$T$627,'All States'!$C$4:$C$627,$A569,'All States'!$D$4:$D$627,$B569),0)</f>
        <v>33</v>
      </c>
      <c r="AC569">
        <f>IFERROR(SUMIFS('All States'!$U$4:$U$627,'All States'!$C$4:$C$627,$A569,'All States'!$D$4:$D$627,$B569),0)</f>
        <v>2.6457896999999999</v>
      </c>
      <c r="AD569">
        <f>IFERROR(SUMIFS('All States'!$V$4:$V$627,'All States'!$C$4:$C$627,$A569,'All States'!$D$4:$D$627,$B569),0)</f>
        <v>16994</v>
      </c>
      <c r="AE569">
        <f>IFERROR(SUMIFS('All States'!$W$4:$W$627,'All States'!$C$4:$C$627,$A569,'All States'!$D$4:$D$627,$B569),0)</f>
        <v>101</v>
      </c>
      <c r="AF569">
        <f>IFERROR(SUMIFS('All States'!$X$4:$X$627,'All States'!$C$4:$C$627,$A569,'All States'!$D$4:$D$627,$B569),0)</f>
        <v>13.4937</v>
      </c>
      <c r="AG569">
        <f>IFERROR(SUMIFS('All States'!$Y$4:$Y$627,'All States'!$C$4:$C$627,$A569,'All States'!$D$4:$D$627,$B569),0)</f>
        <v>51862</v>
      </c>
    </row>
    <row r="570" spans="1:33" ht="27.75" customHeight="1" x14ac:dyDescent="0.2">
      <c r="A570" t="s">
        <v>166</v>
      </c>
      <c r="B570" t="s">
        <v>60</v>
      </c>
      <c r="C570" t="s">
        <v>83</v>
      </c>
      <c r="D570" s="1" t="s">
        <v>81</v>
      </c>
      <c r="E570">
        <v>2</v>
      </c>
      <c r="F570">
        <f t="shared" si="16"/>
        <v>1705.5</v>
      </c>
      <c r="G570">
        <f t="shared" si="17"/>
        <v>250000.5</v>
      </c>
      <c r="H570">
        <f t="shared" si="18"/>
        <v>15.5</v>
      </c>
      <c r="I570">
        <f t="shared" si="19"/>
        <v>27</v>
      </c>
      <c r="Q570">
        <f>IFERROR(SUMIFS('All States'!$E$4:$E$627,'All States'!$C$4:$C$627,$A570,'All States'!$D$4:$D$627,$B570),0)</f>
        <v>6</v>
      </c>
      <c r="R570">
        <f>IFERROR(SUMIFS('All States'!$F$4:$F$627,'All States'!$C$4:$C$627,$A570,'All States'!$D$4:$D$627,$B570),0)</f>
        <v>64.599999999999994</v>
      </c>
      <c r="S570">
        <f>IFERROR(SUMIFS('All States'!$N$4:$N$627,'All States'!$C$4:$C$627,$A570,'All States'!$D$4:$D$627,$B570),0)</f>
        <v>844.46999999999991</v>
      </c>
      <c r="T570">
        <f>IFERROR(SUMIFS('All States'!$M$4:$M$627,'All States'!$C$4:$C$627,$A570,'All States'!$D$4:$D$627,$B570),0)</f>
        <v>826.21999999999991</v>
      </c>
      <c r="U570">
        <f>IFERROR(SUMIFS('All States'!$O$4:$O$627,'All States'!$C$4:$C$627,$A570,'All States'!$D$4:$D$627,$B570),0)</f>
        <v>634.04999999999995</v>
      </c>
      <c r="V570">
        <f>IFERROR(SUMIFS('All States'!$P$4:$P$627,'All States'!$C$4:$C$627,$A570,'All States'!$D$4:$D$627,$B570),0)</f>
        <v>210.42</v>
      </c>
      <c r="W570">
        <f>IFERROR(SUMIFS('All States'!$Q$4:$Q$627,'All States'!$C$4:$C$627,$A570,'All States'!$D$4:$D$627,$B570),0)</f>
        <v>0</v>
      </c>
      <c r="X570">
        <f>IFERROR(SUMIFS('All States'!$H$4:$H$627,'All States'!$C$4:$C$627,$A570,'All States'!$D$4:$D$627,$B570),0)</f>
        <v>0</v>
      </c>
      <c r="Y570">
        <f>IFERROR(SUMIFS('All States'!$I$4:$I$627,'All States'!$C$4:$C$627,$A570,'All States'!$D$4:$D$627,$B570),0)</f>
        <v>5</v>
      </c>
      <c r="Z570">
        <f>IFERROR(SUMIFS('All States'!$R$4:$R$627,'All States'!$C$4:$C$627,$A570,'All States'!$D$4:$D$627,$B570),0)</f>
        <v>-63.382854699999996</v>
      </c>
      <c r="AA570">
        <f>IFERROR(SUMIFS('All States'!$S$4:$S$627,'All States'!$C$4:$C$627,$A570,'All States'!$D$4:$D$627,$B570),0)</f>
        <v>40</v>
      </c>
      <c r="AB570">
        <f>IFERROR(SUMIFS('All States'!$T$4:$T$627,'All States'!$C$4:$C$627,$A570,'All States'!$D$4:$D$627,$B570),0)</f>
        <v>16</v>
      </c>
      <c r="AC570">
        <f>IFERROR(SUMIFS('All States'!$U$4:$U$627,'All States'!$C$4:$C$627,$A570,'All States'!$D$4:$D$627,$B570),0)</f>
        <v>1.2171452999999999</v>
      </c>
      <c r="AD570">
        <f>IFERROR(SUMIFS('All States'!$V$4:$V$627,'All States'!$C$4:$C$627,$A570,'All States'!$D$4:$D$627,$B570),0)</f>
        <v>1706</v>
      </c>
      <c r="AE570">
        <f>IFERROR(SUMIFS('All States'!$W$4:$W$627,'All States'!$C$4:$C$627,$A570,'All States'!$D$4:$D$627,$B570),0)</f>
        <v>49</v>
      </c>
      <c r="AF570">
        <f>IFERROR(SUMIFS('All States'!$X$4:$X$627,'All States'!$C$4:$C$627,$A570,'All States'!$D$4:$D$627,$B570),0)</f>
        <v>6.2122000000000002</v>
      </c>
      <c r="AG570">
        <f>IFERROR(SUMIFS('All States'!$Y$4:$Y$627,'All States'!$C$4:$C$627,$A570,'All States'!$D$4:$D$627,$B570),0)</f>
        <v>5206</v>
      </c>
    </row>
    <row r="571" spans="1:33" ht="15" customHeight="1" x14ac:dyDescent="0.2">
      <c r="A571" t="s">
        <v>166</v>
      </c>
      <c r="B571" t="s">
        <v>287</v>
      </c>
      <c r="C571" t="s">
        <v>286</v>
      </c>
      <c r="D571" t="s">
        <v>287</v>
      </c>
      <c r="E571">
        <v>1</v>
      </c>
      <c r="F571">
        <f t="shared" si="16"/>
        <v>57116</v>
      </c>
      <c r="G571">
        <f t="shared" si="17"/>
        <v>60000</v>
      </c>
      <c r="H571">
        <f t="shared" si="18"/>
        <v>27</v>
      </c>
      <c r="I571">
        <f t="shared" si="19"/>
        <v>3</v>
      </c>
      <c r="Q571">
        <f>IFERROR(SUMIFS('All States'!$E$4:$E$627,'All States'!$C$4:$C$627,$A571,'All States'!$D$4:$D$627,$B571),0)</f>
        <v>9</v>
      </c>
      <c r="R571">
        <f>IFERROR(SUMIFS('All States'!$F$4:$F$627,'All States'!$C$4:$C$627,$A571,'All States'!$D$4:$D$627,$B571),0)</f>
        <v>37.299999999999997</v>
      </c>
      <c r="S571">
        <f>IFERROR(SUMIFS('All States'!$N$4:$N$627,'All States'!$C$4:$C$627,$A571,'All States'!$D$4:$D$627,$B571),0)</f>
        <v>427.39499999999998</v>
      </c>
      <c r="T571">
        <f>IFERROR(SUMIFS('All States'!$M$4:$M$627,'All States'!$C$4:$C$627,$A571,'All States'!$D$4:$D$627,$B571),0)</f>
        <v>368.995</v>
      </c>
      <c r="U571">
        <f>IFERROR(SUMIFS('All States'!$O$4:$O$627,'All States'!$C$4:$C$627,$A571,'All States'!$D$4:$D$627,$B571),0)</f>
        <v>279.45</v>
      </c>
      <c r="V571">
        <f>IFERROR(SUMIFS('All States'!$P$4:$P$627,'All States'!$C$4:$C$627,$A571,'All States'!$D$4:$D$627,$B571),0)</f>
        <v>147.41999999999999</v>
      </c>
      <c r="W571">
        <f>IFERROR(SUMIFS('All States'!$Q$4:$Q$627,'All States'!$C$4:$C$627,$A571,'All States'!$D$4:$D$627,$B571),0)</f>
        <v>0.52500000000000002</v>
      </c>
      <c r="X571">
        <f>IFERROR(SUMIFS('All States'!$H$4:$H$627,'All States'!$C$4:$C$627,$A571,'All States'!$D$4:$D$627,$B571),0)</f>
        <v>1</v>
      </c>
      <c r="Y571">
        <f>IFERROR(SUMIFS('All States'!$I$4:$I$627,'All States'!$C$4:$C$627,$A571,'All States'!$D$4:$D$627,$B571),0)</f>
        <v>7</v>
      </c>
      <c r="Z571">
        <f>IFERROR(SUMIFS('All States'!$R$4:$R$627,'All States'!$C$4:$C$627,$A571,'All States'!$D$4:$D$627,$B571),0)</f>
        <v>-32.675106700000001</v>
      </c>
      <c r="AA571">
        <f>IFERROR(SUMIFS('All States'!$S$4:$S$627,'All States'!$C$4:$C$627,$A571,'All States'!$D$4:$D$627,$B571),0)</f>
        <v>132.5</v>
      </c>
      <c r="AB571">
        <f>IFERROR(SUMIFS('All States'!$T$4:$T$627,'All States'!$C$4:$C$627,$A571,'All States'!$D$4:$D$627,$B571),0)</f>
        <v>53</v>
      </c>
      <c r="AC571">
        <f>IFERROR(SUMIFS('All States'!$U$4:$U$627,'All States'!$C$4:$C$627,$A571,'All States'!$D$4:$D$627,$B571),0)</f>
        <v>4.6248933000000001</v>
      </c>
      <c r="AD571">
        <f>IFERROR(SUMIFS('All States'!$V$4:$V$627,'All States'!$C$4:$C$627,$A571,'All States'!$D$4:$D$627,$B571),0)</f>
        <v>64666</v>
      </c>
      <c r="AE571">
        <f>IFERROR(SUMIFS('All States'!$W$4:$W$627,'All States'!$C$4:$C$627,$A571,'All States'!$D$4:$D$627,$B571),0)</f>
        <v>162</v>
      </c>
      <c r="AF571">
        <f>IFERROR(SUMIFS('All States'!$X$4:$X$627,'All States'!$C$4:$C$627,$A571,'All States'!$D$4:$D$627,$B571),0)</f>
        <v>23.555499999999999</v>
      </c>
      <c r="AG571">
        <f>IFERROR(SUMIFS('All States'!$Y$4:$Y$627,'All States'!$C$4:$C$627,$A571,'All States'!$D$4:$D$627,$B571),0)</f>
        <v>197345</v>
      </c>
    </row>
    <row r="572" spans="1:33" ht="15" customHeight="1" x14ac:dyDescent="0.2">
      <c r="A572" t="s">
        <v>166</v>
      </c>
      <c r="B572" t="s">
        <v>287</v>
      </c>
      <c r="C572" t="s">
        <v>696</v>
      </c>
      <c r="D572" t="s">
        <v>697</v>
      </c>
      <c r="E572">
        <v>2</v>
      </c>
      <c r="F572">
        <f t="shared" si="16"/>
        <v>7549.5</v>
      </c>
      <c r="G572">
        <f t="shared" si="17"/>
        <v>49000</v>
      </c>
      <c r="H572">
        <f t="shared" si="18"/>
        <v>25.5</v>
      </c>
      <c r="I572">
        <f t="shared" si="19"/>
        <v>19</v>
      </c>
      <c r="Q572">
        <f>IFERROR(SUMIFS('All States'!$E$4:$E$627,'All States'!$C$4:$C$627,$A572,'All States'!$D$4:$D$627,$B572),0)</f>
        <v>9</v>
      </c>
      <c r="R572">
        <f>IFERROR(SUMIFS('All States'!$F$4:$F$627,'All States'!$C$4:$C$627,$A572,'All States'!$D$4:$D$627,$B572),0)</f>
        <v>37.299999999999997</v>
      </c>
      <c r="S572">
        <f>IFERROR(SUMIFS('All States'!$N$4:$N$627,'All States'!$C$4:$C$627,$A572,'All States'!$D$4:$D$627,$B572),0)</f>
        <v>427.39499999999998</v>
      </c>
      <c r="T572">
        <f>IFERROR(SUMIFS('All States'!$M$4:$M$627,'All States'!$C$4:$C$627,$A572,'All States'!$D$4:$D$627,$B572),0)</f>
        <v>368.995</v>
      </c>
      <c r="U572">
        <f>IFERROR(SUMIFS('All States'!$O$4:$O$627,'All States'!$C$4:$C$627,$A572,'All States'!$D$4:$D$627,$B572),0)</f>
        <v>279.45</v>
      </c>
      <c r="V572">
        <f>IFERROR(SUMIFS('All States'!$P$4:$P$627,'All States'!$C$4:$C$627,$A572,'All States'!$D$4:$D$627,$B572),0)</f>
        <v>147.41999999999999</v>
      </c>
      <c r="W572">
        <f>IFERROR(SUMIFS('All States'!$Q$4:$Q$627,'All States'!$C$4:$C$627,$A572,'All States'!$D$4:$D$627,$B572),0)</f>
        <v>0.52500000000000002</v>
      </c>
      <c r="X572">
        <f>IFERROR(SUMIFS('All States'!$H$4:$H$627,'All States'!$C$4:$C$627,$A572,'All States'!$D$4:$D$627,$B572),0)</f>
        <v>1</v>
      </c>
      <c r="Y572">
        <f>IFERROR(SUMIFS('All States'!$I$4:$I$627,'All States'!$C$4:$C$627,$A572,'All States'!$D$4:$D$627,$B572),0)</f>
        <v>7</v>
      </c>
      <c r="Z572">
        <f>IFERROR(SUMIFS('All States'!$R$4:$R$627,'All States'!$C$4:$C$627,$A572,'All States'!$D$4:$D$627,$B572),0)</f>
        <v>-32.675106700000001</v>
      </c>
      <c r="AA572">
        <f>IFERROR(SUMIFS('All States'!$S$4:$S$627,'All States'!$C$4:$C$627,$A572,'All States'!$D$4:$D$627,$B572),0)</f>
        <v>132.5</v>
      </c>
      <c r="AB572">
        <f>IFERROR(SUMIFS('All States'!$T$4:$T$627,'All States'!$C$4:$C$627,$A572,'All States'!$D$4:$D$627,$B572),0)</f>
        <v>53</v>
      </c>
      <c r="AC572">
        <f>IFERROR(SUMIFS('All States'!$U$4:$U$627,'All States'!$C$4:$C$627,$A572,'All States'!$D$4:$D$627,$B572),0)</f>
        <v>4.6248933000000001</v>
      </c>
      <c r="AD572">
        <f>IFERROR(SUMIFS('All States'!$V$4:$V$627,'All States'!$C$4:$C$627,$A572,'All States'!$D$4:$D$627,$B572),0)</f>
        <v>64666</v>
      </c>
      <c r="AE572">
        <f>IFERROR(SUMIFS('All States'!$W$4:$W$627,'All States'!$C$4:$C$627,$A572,'All States'!$D$4:$D$627,$B572),0)</f>
        <v>162</v>
      </c>
      <c r="AF572">
        <f>IFERROR(SUMIFS('All States'!$X$4:$X$627,'All States'!$C$4:$C$627,$A572,'All States'!$D$4:$D$627,$B572),0)</f>
        <v>23.555499999999999</v>
      </c>
      <c r="AG572">
        <f>IFERROR(SUMIFS('All States'!$Y$4:$Y$627,'All States'!$C$4:$C$627,$A572,'All States'!$D$4:$D$627,$B572),0)</f>
        <v>197345</v>
      </c>
    </row>
    <row r="573" spans="1:33" ht="15" customHeight="1" x14ac:dyDescent="0.2">
      <c r="A573" t="s">
        <v>166</v>
      </c>
      <c r="B573" t="s">
        <v>2128</v>
      </c>
      <c r="C573" t="s">
        <v>506</v>
      </c>
      <c r="D573" t="s">
        <v>507</v>
      </c>
      <c r="E573">
        <v>1</v>
      </c>
      <c r="F573">
        <f t="shared" si="16"/>
        <v>11878</v>
      </c>
      <c r="G573">
        <f t="shared" si="17"/>
        <v>11771</v>
      </c>
      <c r="H573">
        <f t="shared" si="18"/>
        <v>15</v>
      </c>
      <c r="I573">
        <f t="shared" si="19"/>
        <v>0</v>
      </c>
      <c r="Q573">
        <f>IFERROR(SUMIFS('All States'!$E$4:$E$627,'All States'!$C$4:$C$627,$A573,'All States'!$D$4:$D$627,$B573),0)</f>
        <v>4</v>
      </c>
      <c r="R573">
        <f>IFERROR(SUMIFS('All States'!$F$4:$F$627,'All States'!$C$4:$C$627,$A573,'All States'!$D$4:$D$627,$B573),0)</f>
        <v>28.700000000000003</v>
      </c>
      <c r="S573">
        <f>IFERROR(SUMIFS('All States'!$N$4:$N$627,'All States'!$C$4:$C$627,$A573,'All States'!$D$4:$D$627,$B573),0)</f>
        <v>372.29999999999995</v>
      </c>
      <c r="T573">
        <f>IFERROR(SUMIFS('All States'!$M$4:$M$627,'All States'!$C$4:$C$627,$A573,'All States'!$D$4:$D$627,$B573),0)</f>
        <v>299.29999999999995</v>
      </c>
      <c r="U573">
        <f>IFERROR(SUMIFS('All States'!$O$4:$O$627,'All States'!$C$4:$C$627,$A573,'All States'!$D$4:$D$627,$B573),0)</f>
        <v>223.2</v>
      </c>
      <c r="V573">
        <f>IFERROR(SUMIFS('All States'!$P$4:$P$627,'All States'!$C$4:$C$627,$A573,'All States'!$D$4:$D$627,$B573),0)</f>
        <v>149.1</v>
      </c>
      <c r="W573">
        <f>IFERROR(SUMIFS('All States'!$Q$4:$Q$627,'All States'!$C$4:$C$627,$A573,'All States'!$D$4:$D$627,$B573),0)</f>
        <v>0</v>
      </c>
      <c r="X573">
        <f>IFERROR(SUMIFS('All States'!$H$4:$H$627,'All States'!$C$4:$C$627,$A573,'All States'!$D$4:$D$627,$B573),0)</f>
        <v>0</v>
      </c>
      <c r="Y573">
        <f>IFERROR(SUMIFS('All States'!$I$4:$I$627,'All States'!$C$4:$C$627,$A573,'All States'!$D$4:$D$627,$B573),0)</f>
        <v>3</v>
      </c>
      <c r="Z573">
        <f>IFERROR(SUMIFS('All States'!$R$4:$R$627,'All States'!$C$4:$C$627,$A573,'All States'!$D$4:$D$627,$B573),0)</f>
        <v>-27.455626100000003</v>
      </c>
      <c r="AA573">
        <f>IFERROR(SUMIFS('All States'!$S$4:$S$627,'All States'!$C$4:$C$627,$A573,'All States'!$D$4:$D$627,$B573),0)</f>
        <v>37.5</v>
      </c>
      <c r="AB573">
        <f>IFERROR(SUMIFS('All States'!$T$4:$T$627,'All States'!$C$4:$C$627,$A573,'All States'!$D$4:$D$627,$B573),0)</f>
        <v>15</v>
      </c>
      <c r="AC573">
        <f>IFERROR(SUMIFS('All States'!$U$4:$U$627,'All States'!$C$4:$C$627,$A573,'All States'!$D$4:$D$627,$B573),0)</f>
        <v>1.2443739</v>
      </c>
      <c r="AD573">
        <f>IFERROR(SUMIFS('All States'!$V$4:$V$627,'All States'!$C$4:$C$627,$A573,'All States'!$D$4:$D$627,$B573),0)</f>
        <v>11878</v>
      </c>
      <c r="AE573">
        <f>IFERROR(SUMIFS('All States'!$W$4:$W$627,'All States'!$C$4:$C$627,$A573,'All States'!$D$4:$D$627,$B573),0)</f>
        <v>46</v>
      </c>
      <c r="AF573">
        <f>IFERROR(SUMIFS('All States'!$X$4:$X$627,'All States'!$C$4:$C$627,$A573,'All States'!$D$4:$D$627,$B573),0)</f>
        <v>6.3571999999999997</v>
      </c>
      <c r="AG573">
        <f>IFERROR(SUMIFS('All States'!$Y$4:$Y$627,'All States'!$C$4:$C$627,$A573,'All States'!$D$4:$D$627,$B573),0)</f>
        <v>36249</v>
      </c>
    </row>
    <row r="574" spans="1:33" ht="15" customHeight="1" x14ac:dyDescent="0.2">
      <c r="A574" t="s">
        <v>168</v>
      </c>
      <c r="B574" t="s">
        <v>2129</v>
      </c>
      <c r="C574" t="s">
        <v>588</v>
      </c>
      <c r="D574" t="s">
        <v>2130</v>
      </c>
      <c r="E574">
        <v>3</v>
      </c>
      <c r="F574">
        <f t="shared" si="16"/>
        <v>1375.6666666666667</v>
      </c>
      <c r="G574">
        <f t="shared" si="17"/>
        <v>31667</v>
      </c>
      <c r="H574">
        <f t="shared" si="18"/>
        <v>1</v>
      </c>
      <c r="I574">
        <f t="shared" si="19"/>
        <v>7</v>
      </c>
      <c r="Q574">
        <f>IFERROR(SUMIFS('All States'!$E$4:$E$627,'All States'!$C$4:$C$627,$A574,'All States'!$D$4:$D$627,$B574),0)</f>
        <v>0</v>
      </c>
      <c r="R574">
        <f>IFERROR(SUMIFS('All States'!$F$4:$F$627,'All States'!$C$4:$C$627,$A574,'All States'!$D$4:$D$627,$B574),0)</f>
        <v>0</v>
      </c>
      <c r="S574">
        <f>IFERROR(SUMIFS('All States'!$N$4:$N$627,'All States'!$C$4:$C$627,$A574,'All States'!$D$4:$D$627,$B574),0)</f>
        <v>60.164999999999999</v>
      </c>
      <c r="T574">
        <f>IFERROR(SUMIFS('All States'!$M$4:$M$627,'All States'!$C$4:$C$627,$A574,'All States'!$D$4:$D$627,$B574),0)</f>
        <v>60.164999999999999</v>
      </c>
      <c r="U574">
        <f>IFERROR(SUMIFS('All States'!$O$4:$O$627,'All States'!$C$4:$C$627,$A574,'All States'!$D$4:$D$627,$B574),0)</f>
        <v>0</v>
      </c>
      <c r="V574">
        <f>IFERROR(SUMIFS('All States'!$P$4:$P$627,'All States'!$C$4:$C$627,$A574,'All States'!$D$4:$D$627,$B574),0)</f>
        <v>59.64</v>
      </c>
      <c r="W574">
        <f>IFERROR(SUMIFS('All States'!$Q$4:$Q$627,'All States'!$C$4:$C$627,$A574,'All States'!$D$4:$D$627,$B574),0)</f>
        <v>0.52500000000000002</v>
      </c>
      <c r="X574">
        <f>IFERROR(SUMIFS('All States'!$H$4:$H$627,'All States'!$C$4:$C$627,$A574,'All States'!$D$4:$D$627,$B574),0)</f>
        <v>0</v>
      </c>
      <c r="Y574">
        <f>IFERROR(SUMIFS('All States'!$I$4:$I$627,'All States'!$C$4:$C$627,$A574,'All States'!$D$4:$D$627,$B574),0)</f>
        <v>0</v>
      </c>
      <c r="Z574">
        <f>IFERROR(SUMIFS('All States'!$R$4:$R$627,'All States'!$C$4:$C$627,$A574,'All States'!$D$4:$D$627,$B574),0)</f>
        <v>8.8828799999999999E-2</v>
      </c>
      <c r="AA574">
        <f>IFERROR(SUMIFS('All States'!$S$4:$S$627,'All States'!$C$4:$C$627,$A574,'All States'!$D$4:$D$627,$B574),0)</f>
        <v>2.5</v>
      </c>
      <c r="AB574">
        <f>IFERROR(SUMIFS('All States'!$T$4:$T$627,'All States'!$C$4:$C$627,$A574,'All States'!$D$4:$D$627,$B574),0)</f>
        <v>1</v>
      </c>
      <c r="AC574">
        <f>IFERROR(SUMIFS('All States'!$U$4:$U$627,'All States'!$C$4:$C$627,$A574,'All States'!$D$4:$D$627,$B574),0)</f>
        <v>8.8828799999999999E-2</v>
      </c>
      <c r="AD574">
        <f>IFERROR(SUMIFS('All States'!$V$4:$V$627,'All States'!$C$4:$C$627,$A574,'All States'!$D$4:$D$627,$B574),0)</f>
        <v>1376</v>
      </c>
      <c r="AE574">
        <f>IFERROR(SUMIFS('All States'!$W$4:$W$627,'All States'!$C$4:$C$627,$A574,'All States'!$D$4:$D$627,$B574),0)</f>
        <v>3</v>
      </c>
      <c r="AF574">
        <f>IFERROR(SUMIFS('All States'!$X$4:$X$627,'All States'!$C$4:$C$627,$A574,'All States'!$D$4:$D$627,$B574),0)</f>
        <v>0.44530000000000003</v>
      </c>
      <c r="AG574">
        <f>IFERROR(SUMIFS('All States'!$Y$4:$Y$627,'All States'!$C$4:$C$627,$A574,'All States'!$D$4:$D$627,$B574),0)</f>
        <v>4199</v>
      </c>
    </row>
    <row r="575" spans="1:33" ht="15" customHeight="1" x14ac:dyDescent="0.2">
      <c r="A575" t="s">
        <v>168</v>
      </c>
      <c r="B575" t="s">
        <v>2131</v>
      </c>
      <c r="C575" t="s">
        <v>588</v>
      </c>
      <c r="D575" t="s">
        <v>2130</v>
      </c>
      <c r="E575">
        <v>3</v>
      </c>
      <c r="F575">
        <f t="shared" si="16"/>
        <v>1375.6666666666667</v>
      </c>
      <c r="G575">
        <f t="shared" si="17"/>
        <v>31667</v>
      </c>
      <c r="H575">
        <f t="shared" si="18"/>
        <v>1</v>
      </c>
      <c r="I575">
        <f t="shared" si="19"/>
        <v>7</v>
      </c>
      <c r="Q575">
        <f>IFERROR(SUMIFS('All States'!$E$4:$E$627,'All States'!$C$4:$C$627,$A575,'All States'!$D$4:$D$627,$B575),0)</f>
        <v>0</v>
      </c>
      <c r="R575">
        <f>IFERROR(SUMIFS('All States'!$F$4:$F$627,'All States'!$C$4:$C$627,$A575,'All States'!$D$4:$D$627,$B575),0)</f>
        <v>0</v>
      </c>
      <c r="S575">
        <f>IFERROR(SUMIFS('All States'!$N$4:$N$627,'All States'!$C$4:$C$627,$A575,'All States'!$D$4:$D$627,$B575),0)</f>
        <v>38.22</v>
      </c>
      <c r="T575">
        <f>IFERROR(SUMIFS('All States'!$M$4:$M$627,'All States'!$C$4:$C$627,$A575,'All States'!$D$4:$D$627,$B575),0)</f>
        <v>38.22</v>
      </c>
      <c r="U575">
        <f>IFERROR(SUMIFS('All States'!$O$4:$O$627,'All States'!$C$4:$C$627,$A575,'All States'!$D$4:$D$627,$B575),0)</f>
        <v>0</v>
      </c>
      <c r="V575">
        <f>IFERROR(SUMIFS('All States'!$P$4:$P$627,'All States'!$C$4:$C$627,$A575,'All States'!$D$4:$D$627,$B575),0)</f>
        <v>38.22</v>
      </c>
      <c r="W575">
        <f>IFERROR(SUMIFS('All States'!$Q$4:$Q$627,'All States'!$C$4:$C$627,$A575,'All States'!$D$4:$D$627,$B575),0)</f>
        <v>0</v>
      </c>
      <c r="X575">
        <f>IFERROR(SUMIFS('All States'!$H$4:$H$627,'All States'!$C$4:$C$627,$A575,'All States'!$D$4:$D$627,$B575),0)</f>
        <v>0</v>
      </c>
      <c r="Y575">
        <f>IFERROR(SUMIFS('All States'!$I$4:$I$627,'All States'!$C$4:$C$627,$A575,'All States'!$D$4:$D$627,$B575),0)</f>
        <v>0</v>
      </c>
      <c r="Z575">
        <f>IFERROR(SUMIFS('All States'!$R$4:$R$627,'All States'!$C$4:$C$627,$A575,'All States'!$D$4:$D$627,$B575),0)</f>
        <v>8.8828799999999999E-2</v>
      </c>
      <c r="AA575">
        <f>IFERROR(SUMIFS('All States'!$S$4:$S$627,'All States'!$C$4:$C$627,$A575,'All States'!$D$4:$D$627,$B575),0)</f>
        <v>2.5</v>
      </c>
      <c r="AB575">
        <f>IFERROR(SUMIFS('All States'!$T$4:$T$627,'All States'!$C$4:$C$627,$A575,'All States'!$D$4:$D$627,$B575),0)</f>
        <v>1</v>
      </c>
      <c r="AC575">
        <f>IFERROR(SUMIFS('All States'!$U$4:$U$627,'All States'!$C$4:$C$627,$A575,'All States'!$D$4:$D$627,$B575),0)</f>
        <v>8.8828799999999999E-2</v>
      </c>
      <c r="AD575">
        <f>IFERROR(SUMIFS('All States'!$V$4:$V$627,'All States'!$C$4:$C$627,$A575,'All States'!$D$4:$D$627,$B575),0)</f>
        <v>1376</v>
      </c>
      <c r="AE575">
        <f>IFERROR(SUMIFS('All States'!$W$4:$W$627,'All States'!$C$4:$C$627,$A575,'All States'!$D$4:$D$627,$B575),0)</f>
        <v>3</v>
      </c>
      <c r="AF575">
        <f>IFERROR(SUMIFS('All States'!$X$4:$X$627,'All States'!$C$4:$C$627,$A575,'All States'!$D$4:$D$627,$B575),0)</f>
        <v>0.44530000000000003</v>
      </c>
      <c r="AG575">
        <f>IFERROR(SUMIFS('All States'!$Y$4:$Y$627,'All States'!$C$4:$C$627,$A575,'All States'!$D$4:$D$627,$B575),0)</f>
        <v>4199</v>
      </c>
    </row>
    <row r="576" spans="1:33" ht="15" customHeight="1" x14ac:dyDescent="0.2">
      <c r="A576" t="s">
        <v>168</v>
      </c>
      <c r="B576" t="s">
        <v>2132</v>
      </c>
      <c r="C576" t="s">
        <v>588</v>
      </c>
      <c r="D576" t="s">
        <v>2130</v>
      </c>
      <c r="E576">
        <v>3</v>
      </c>
      <c r="F576">
        <f t="shared" si="16"/>
        <v>1375.6666666666667</v>
      </c>
      <c r="G576">
        <f t="shared" si="17"/>
        <v>31667</v>
      </c>
      <c r="H576">
        <f t="shared" si="18"/>
        <v>1</v>
      </c>
      <c r="I576">
        <f t="shared" si="19"/>
        <v>7</v>
      </c>
      <c r="Q576">
        <f>IFERROR(SUMIFS('All States'!$E$4:$E$627,'All States'!$C$4:$C$627,$A576,'All States'!$D$4:$D$627,$B576),0)</f>
        <v>0</v>
      </c>
      <c r="R576">
        <f>IFERROR(SUMIFS('All States'!$F$4:$F$627,'All States'!$C$4:$C$627,$A576,'All States'!$D$4:$D$627,$B576),0)</f>
        <v>0</v>
      </c>
      <c r="S576">
        <f>IFERROR(SUMIFS('All States'!$N$4:$N$627,'All States'!$C$4:$C$627,$A576,'All States'!$D$4:$D$627,$B576),0)</f>
        <v>49.769999999999996</v>
      </c>
      <c r="T576">
        <f>IFERROR(SUMIFS('All States'!$M$4:$M$627,'All States'!$C$4:$C$627,$A576,'All States'!$D$4:$D$627,$B576),0)</f>
        <v>49.769999999999996</v>
      </c>
      <c r="U576">
        <f>IFERROR(SUMIFS('All States'!$O$4:$O$627,'All States'!$C$4:$C$627,$A576,'All States'!$D$4:$D$627,$B576),0)</f>
        <v>0</v>
      </c>
      <c r="V576">
        <f>IFERROR(SUMIFS('All States'!$P$4:$P$627,'All States'!$C$4:$C$627,$A576,'All States'!$D$4:$D$627,$B576),0)</f>
        <v>48.72</v>
      </c>
      <c r="W576">
        <f>IFERROR(SUMIFS('All States'!$Q$4:$Q$627,'All States'!$C$4:$C$627,$A576,'All States'!$D$4:$D$627,$B576),0)</f>
        <v>1.05</v>
      </c>
      <c r="X576">
        <f>IFERROR(SUMIFS('All States'!$H$4:$H$627,'All States'!$C$4:$C$627,$A576,'All States'!$D$4:$D$627,$B576),0)</f>
        <v>0</v>
      </c>
      <c r="Y576">
        <f>IFERROR(SUMIFS('All States'!$I$4:$I$627,'All States'!$C$4:$C$627,$A576,'All States'!$D$4:$D$627,$B576),0)</f>
        <v>0</v>
      </c>
      <c r="Z576">
        <f>IFERROR(SUMIFS('All States'!$R$4:$R$627,'All States'!$C$4:$C$627,$A576,'All States'!$D$4:$D$627,$B576),0)</f>
        <v>8.8828799999999999E-2</v>
      </c>
      <c r="AA576">
        <f>IFERROR(SUMIFS('All States'!$S$4:$S$627,'All States'!$C$4:$C$627,$A576,'All States'!$D$4:$D$627,$B576),0)</f>
        <v>2.5</v>
      </c>
      <c r="AB576">
        <f>IFERROR(SUMIFS('All States'!$T$4:$T$627,'All States'!$C$4:$C$627,$A576,'All States'!$D$4:$D$627,$B576),0)</f>
        <v>1</v>
      </c>
      <c r="AC576">
        <f>IFERROR(SUMIFS('All States'!$U$4:$U$627,'All States'!$C$4:$C$627,$A576,'All States'!$D$4:$D$627,$B576),0)</f>
        <v>8.8828799999999999E-2</v>
      </c>
      <c r="AD576">
        <f>IFERROR(SUMIFS('All States'!$V$4:$V$627,'All States'!$C$4:$C$627,$A576,'All States'!$D$4:$D$627,$B576),0)</f>
        <v>1376</v>
      </c>
      <c r="AE576">
        <f>IFERROR(SUMIFS('All States'!$W$4:$W$627,'All States'!$C$4:$C$627,$A576,'All States'!$D$4:$D$627,$B576),0)</f>
        <v>3</v>
      </c>
      <c r="AF576">
        <f>IFERROR(SUMIFS('All States'!$X$4:$X$627,'All States'!$C$4:$C$627,$A576,'All States'!$D$4:$D$627,$B576),0)</f>
        <v>0.44530000000000003</v>
      </c>
      <c r="AG576">
        <f>IFERROR(SUMIFS('All States'!$Y$4:$Y$627,'All States'!$C$4:$C$627,$A576,'All States'!$D$4:$D$627,$B576),0)</f>
        <v>4199</v>
      </c>
    </row>
    <row r="577" spans="1:33" ht="15" customHeight="1" x14ac:dyDescent="0.2">
      <c r="A577" t="s">
        <v>168</v>
      </c>
      <c r="B577" t="s">
        <v>2133</v>
      </c>
      <c r="C577" t="s">
        <v>596</v>
      </c>
      <c r="D577" t="s">
        <v>2134</v>
      </c>
      <c r="E577">
        <v>2</v>
      </c>
      <c r="F577">
        <f t="shared" si="16"/>
        <v>3668.5</v>
      </c>
      <c r="G577">
        <f t="shared" si="17"/>
        <v>160500.5</v>
      </c>
      <c r="H577">
        <f t="shared" si="18"/>
        <v>4</v>
      </c>
      <c r="I577">
        <f t="shared" si="19"/>
        <v>25.5</v>
      </c>
      <c r="Q577">
        <f>IFERROR(SUMIFS('All States'!$E$4:$E$627,'All States'!$C$4:$C$627,$A577,'All States'!$D$4:$D$627,$B577),0)</f>
        <v>2</v>
      </c>
      <c r="R577">
        <f>IFERROR(SUMIFS('All States'!$F$4:$F$627,'All States'!$C$4:$C$627,$A577,'All States'!$D$4:$D$627,$B577),0)</f>
        <v>34</v>
      </c>
      <c r="S577">
        <f>IFERROR(SUMIFS('All States'!$N$4:$N$627,'All States'!$C$4:$C$627,$A577,'All States'!$D$4:$D$627,$B577),0)</f>
        <v>136.11000000000001</v>
      </c>
      <c r="T577">
        <f>IFERROR(SUMIFS('All States'!$M$4:$M$627,'All States'!$C$4:$C$627,$A577,'All States'!$D$4:$D$627,$B577),0)</f>
        <v>136.11000000000001</v>
      </c>
      <c r="U577">
        <f>IFERROR(SUMIFS('All States'!$O$4:$O$627,'All States'!$C$4:$C$627,$A577,'All States'!$D$4:$D$627,$B577),0)</f>
        <v>0.45</v>
      </c>
      <c r="V577">
        <f>IFERROR(SUMIFS('All States'!$P$4:$P$627,'All States'!$C$4:$C$627,$A577,'All States'!$D$4:$D$627,$B577),0)</f>
        <v>118.86</v>
      </c>
      <c r="W577">
        <f>IFERROR(SUMIFS('All States'!$Q$4:$Q$627,'All States'!$C$4:$C$627,$A577,'All States'!$D$4:$D$627,$B577),0)</f>
        <v>16.8</v>
      </c>
      <c r="X577">
        <f>IFERROR(SUMIFS('All States'!$H$4:$H$627,'All States'!$C$4:$C$627,$A577,'All States'!$D$4:$D$627,$B577),0)</f>
        <v>0</v>
      </c>
      <c r="Y577">
        <f>IFERROR(SUMIFS('All States'!$I$4:$I$627,'All States'!$C$4:$C$627,$A577,'All States'!$D$4:$D$627,$B577),0)</f>
        <v>2</v>
      </c>
      <c r="Z577">
        <f>IFERROR(SUMIFS('All States'!$R$4:$R$627,'All States'!$C$4:$C$627,$A577,'All States'!$D$4:$D$627,$B577),0)</f>
        <v>-33.663126550000001</v>
      </c>
      <c r="AA577">
        <f>IFERROR(SUMIFS('All States'!$S$4:$S$627,'All States'!$C$4:$C$627,$A577,'All States'!$D$4:$D$627,$B577),0)</f>
        <v>10</v>
      </c>
      <c r="AB577">
        <f>IFERROR(SUMIFS('All States'!$T$4:$T$627,'All States'!$C$4:$C$627,$A577,'All States'!$D$4:$D$627,$B577),0)</f>
        <v>4</v>
      </c>
      <c r="AC577">
        <f>IFERROR(SUMIFS('All States'!$U$4:$U$627,'All States'!$C$4:$C$627,$A577,'All States'!$D$4:$D$627,$B577),0)</f>
        <v>0.33687344999999996</v>
      </c>
      <c r="AD577">
        <f>IFERROR(SUMIFS('All States'!$V$4:$V$627,'All States'!$C$4:$C$627,$A577,'All States'!$D$4:$D$627,$B577),0)</f>
        <v>3669</v>
      </c>
      <c r="AE577">
        <f>IFERROR(SUMIFS('All States'!$W$4:$W$627,'All States'!$C$4:$C$627,$A577,'All States'!$D$4:$D$627,$B577),0)</f>
        <v>12</v>
      </c>
      <c r="AF577">
        <f>IFERROR(SUMIFS('All States'!$X$4:$X$627,'All States'!$C$4:$C$627,$A577,'All States'!$D$4:$D$627,$B577),0)</f>
        <v>1.6875</v>
      </c>
      <c r="AG577">
        <f>IFERROR(SUMIFS('All States'!$Y$4:$Y$627,'All States'!$C$4:$C$627,$A577,'All States'!$D$4:$D$627,$B577),0)</f>
        <v>11197</v>
      </c>
    </row>
    <row r="578" spans="1:33" ht="15" customHeight="1" x14ac:dyDescent="0.2">
      <c r="A578" t="s">
        <v>168</v>
      </c>
      <c r="B578" t="s">
        <v>2135</v>
      </c>
      <c r="C578" t="s">
        <v>596</v>
      </c>
      <c r="D578" t="s">
        <v>2134</v>
      </c>
      <c r="E578">
        <v>2</v>
      </c>
      <c r="F578">
        <f t="shared" si="16"/>
        <v>3668.5</v>
      </c>
      <c r="G578">
        <f t="shared" si="17"/>
        <v>160500.5</v>
      </c>
      <c r="H578">
        <f t="shared" si="18"/>
        <v>4</v>
      </c>
      <c r="I578">
        <f t="shared" si="19"/>
        <v>25.5</v>
      </c>
      <c r="Q578">
        <f>IFERROR(SUMIFS('All States'!$E$4:$E$627,'All States'!$C$4:$C$627,$A578,'All States'!$D$4:$D$627,$B578),0)</f>
        <v>0</v>
      </c>
      <c r="R578">
        <f>IFERROR(SUMIFS('All States'!$F$4:$F$627,'All States'!$C$4:$C$627,$A578,'All States'!$D$4:$D$627,$B578),0)</f>
        <v>0</v>
      </c>
      <c r="S578">
        <f>IFERROR(SUMIFS('All States'!$N$4:$N$627,'All States'!$C$4:$C$627,$A578,'All States'!$D$4:$D$627,$B578),0)</f>
        <v>22.364999999999998</v>
      </c>
      <c r="T578">
        <f>IFERROR(SUMIFS('All States'!$M$4:$M$627,'All States'!$C$4:$C$627,$A578,'All States'!$D$4:$D$627,$B578),0)</f>
        <v>22.364999999999998</v>
      </c>
      <c r="U578">
        <f>IFERROR(SUMIFS('All States'!$O$4:$O$627,'All States'!$C$4:$C$627,$A578,'All States'!$D$4:$D$627,$B578),0)</f>
        <v>0</v>
      </c>
      <c r="V578">
        <f>IFERROR(SUMIFS('All States'!$P$4:$P$627,'All States'!$C$4:$C$627,$A578,'All States'!$D$4:$D$627,$B578),0)</f>
        <v>21.84</v>
      </c>
      <c r="W578">
        <f>IFERROR(SUMIFS('All States'!$Q$4:$Q$627,'All States'!$C$4:$C$627,$A578,'All States'!$D$4:$D$627,$B578),0)</f>
        <v>0.52500000000000002</v>
      </c>
      <c r="X578">
        <f>IFERROR(SUMIFS('All States'!$H$4:$H$627,'All States'!$C$4:$C$627,$A578,'All States'!$D$4:$D$627,$B578),0)</f>
        <v>0</v>
      </c>
      <c r="Y578">
        <f>IFERROR(SUMIFS('All States'!$I$4:$I$627,'All States'!$C$4:$C$627,$A578,'All States'!$D$4:$D$627,$B578),0)</f>
        <v>0</v>
      </c>
      <c r="Z578">
        <f>IFERROR(SUMIFS('All States'!$R$4:$R$627,'All States'!$C$4:$C$627,$A578,'All States'!$D$4:$D$627,$B578),0)</f>
        <v>0.33687344999999996</v>
      </c>
      <c r="AA578">
        <f>IFERROR(SUMIFS('All States'!$S$4:$S$627,'All States'!$C$4:$C$627,$A578,'All States'!$D$4:$D$627,$B578),0)</f>
        <v>10</v>
      </c>
      <c r="AB578">
        <f>IFERROR(SUMIFS('All States'!$T$4:$T$627,'All States'!$C$4:$C$627,$A578,'All States'!$D$4:$D$627,$B578),0)</f>
        <v>4</v>
      </c>
      <c r="AC578">
        <f>IFERROR(SUMIFS('All States'!$U$4:$U$627,'All States'!$C$4:$C$627,$A578,'All States'!$D$4:$D$627,$B578),0)</f>
        <v>0.33687344999999996</v>
      </c>
      <c r="AD578">
        <f>IFERROR(SUMIFS('All States'!$V$4:$V$627,'All States'!$C$4:$C$627,$A578,'All States'!$D$4:$D$627,$B578),0)</f>
        <v>3669</v>
      </c>
      <c r="AE578">
        <f>IFERROR(SUMIFS('All States'!$W$4:$W$627,'All States'!$C$4:$C$627,$A578,'All States'!$D$4:$D$627,$B578),0)</f>
        <v>12</v>
      </c>
      <c r="AF578">
        <f>IFERROR(SUMIFS('All States'!$X$4:$X$627,'All States'!$C$4:$C$627,$A578,'All States'!$D$4:$D$627,$B578),0)</f>
        <v>1.6875</v>
      </c>
      <c r="AG578">
        <f>IFERROR(SUMIFS('All States'!$Y$4:$Y$627,'All States'!$C$4:$C$627,$A578,'All States'!$D$4:$D$627,$B578),0)</f>
        <v>11197</v>
      </c>
    </row>
    <row r="579" spans="1:33" ht="15" customHeight="1" x14ac:dyDescent="0.2">
      <c r="A579" t="s">
        <v>168</v>
      </c>
      <c r="B579" t="s">
        <v>2136</v>
      </c>
      <c r="C579" t="s">
        <v>1334</v>
      </c>
      <c r="D579" t="s">
        <v>2137</v>
      </c>
      <c r="E579">
        <v>6</v>
      </c>
      <c r="F579">
        <f t="shared" si="16"/>
        <v>0</v>
      </c>
      <c r="G579">
        <f t="shared" si="17"/>
        <v>80327</v>
      </c>
      <c r="H579">
        <f t="shared" si="18"/>
        <v>1.5</v>
      </c>
      <c r="I579">
        <f t="shared" si="19"/>
        <v>13</v>
      </c>
      <c r="Q579">
        <f>IFERROR(SUMIFS('All States'!$E$4:$E$627,'All States'!$C$4:$C$627,$A579,'All States'!$D$4:$D$627,$B579),0)</f>
        <v>0</v>
      </c>
      <c r="R579">
        <f>IFERROR(SUMIFS('All States'!$F$4:$F$627,'All States'!$C$4:$C$627,$A579,'All States'!$D$4:$D$627,$B579),0)</f>
        <v>0</v>
      </c>
      <c r="S579">
        <f>IFERROR(SUMIFS('All States'!$N$4:$N$627,'All States'!$C$4:$C$627,$A579,'All States'!$D$4:$D$627,$B579),0)</f>
        <v>166.55999999999997</v>
      </c>
      <c r="T579">
        <f>IFERROR(SUMIFS('All States'!$M$4:$M$627,'All States'!$C$4:$C$627,$A579,'All States'!$D$4:$D$627,$B579),0)</f>
        <v>166.55999999999997</v>
      </c>
      <c r="U579">
        <f>IFERROR(SUMIFS('All States'!$O$4:$O$627,'All States'!$C$4:$C$627,$A579,'All States'!$D$4:$D$627,$B579),0)</f>
        <v>0.45</v>
      </c>
      <c r="V579">
        <f>IFERROR(SUMIFS('All States'!$P$4:$P$627,'All States'!$C$4:$C$627,$A579,'All States'!$D$4:$D$627,$B579),0)</f>
        <v>148.26</v>
      </c>
      <c r="W579">
        <f>IFERROR(SUMIFS('All States'!$Q$4:$Q$627,'All States'!$C$4:$C$627,$A579,'All States'!$D$4:$D$627,$B579),0)</f>
        <v>17.850000000000001</v>
      </c>
      <c r="X579">
        <f>IFERROR(SUMIFS('All States'!$H$4:$H$627,'All States'!$C$4:$C$627,$A579,'All States'!$D$4:$D$627,$B579),0)</f>
        <v>0</v>
      </c>
      <c r="Y579">
        <f>IFERROR(SUMIFS('All States'!$I$4:$I$627,'All States'!$C$4:$C$627,$A579,'All States'!$D$4:$D$627,$B579),0)</f>
        <v>0</v>
      </c>
      <c r="Z579">
        <f>IFERROR(SUMIFS('All States'!$R$4:$R$627,'All States'!$C$4:$C$627,$A579,'All States'!$D$4:$D$627,$B579),0)</f>
        <v>0.15</v>
      </c>
      <c r="AA579">
        <f>IFERROR(SUMIFS('All States'!$S$4:$S$627,'All States'!$C$4:$C$627,$A579,'All States'!$D$4:$D$627,$B579),0)</f>
        <v>5</v>
      </c>
      <c r="AB579">
        <f>IFERROR(SUMIFS('All States'!$T$4:$T$627,'All States'!$C$4:$C$627,$A579,'All States'!$D$4:$D$627,$B579),0)</f>
        <v>2</v>
      </c>
      <c r="AC579">
        <f>IFERROR(SUMIFS('All States'!$U$4:$U$627,'All States'!$C$4:$C$627,$A579,'All States'!$D$4:$D$627,$B579),0)</f>
        <v>0.15</v>
      </c>
      <c r="AD579">
        <f>IFERROR(SUMIFS('All States'!$V$4:$V$627,'All States'!$C$4:$C$627,$A579,'All States'!$D$4:$D$627,$B579),0)</f>
        <v>0</v>
      </c>
      <c r="AE579">
        <f>IFERROR(SUMIFS('All States'!$W$4:$W$627,'All States'!$C$4:$C$627,$A579,'All States'!$D$4:$D$627,$B579),0)</f>
        <v>6</v>
      </c>
      <c r="AF579">
        <f>IFERROR(SUMIFS('All States'!$X$4:$X$627,'All States'!$C$4:$C$627,$A579,'All States'!$D$4:$D$627,$B579),0)</f>
        <v>0.75</v>
      </c>
      <c r="AG579">
        <f>IFERROR(SUMIFS('All States'!$Y$4:$Y$627,'All States'!$C$4:$C$627,$A579,'All States'!$D$4:$D$627,$B579),0)</f>
        <v>0</v>
      </c>
    </row>
    <row r="580" spans="1:33" ht="15" customHeight="1" x14ac:dyDescent="0.2">
      <c r="A580" t="s">
        <v>168</v>
      </c>
      <c r="B580" t="s">
        <v>2138</v>
      </c>
      <c r="C580" t="s">
        <v>1334</v>
      </c>
      <c r="D580" t="s">
        <v>2137</v>
      </c>
      <c r="E580">
        <v>6</v>
      </c>
      <c r="F580">
        <f t="shared" si="16"/>
        <v>0</v>
      </c>
      <c r="G580">
        <f t="shared" si="17"/>
        <v>80327</v>
      </c>
      <c r="H580">
        <f t="shared" si="18"/>
        <v>1.5</v>
      </c>
      <c r="I580">
        <f t="shared" si="19"/>
        <v>13</v>
      </c>
      <c r="Q580">
        <f>IFERROR(SUMIFS('All States'!$E$4:$E$627,'All States'!$C$4:$C$627,$A580,'All States'!$D$4:$D$627,$B580),0)</f>
        <v>0</v>
      </c>
      <c r="R580">
        <f>IFERROR(SUMIFS('All States'!$F$4:$F$627,'All States'!$C$4:$C$627,$A580,'All States'!$D$4:$D$627,$B580),0)</f>
        <v>0</v>
      </c>
      <c r="S580">
        <f>IFERROR(SUMIFS('All States'!$N$4:$N$627,'All States'!$C$4:$C$627,$A580,'All States'!$D$4:$D$627,$B580),0)</f>
        <v>106.81500000000001</v>
      </c>
      <c r="T580">
        <f>IFERROR(SUMIFS('All States'!$M$4:$M$627,'All States'!$C$4:$C$627,$A580,'All States'!$D$4:$D$627,$B580),0)</f>
        <v>106.81500000000001</v>
      </c>
      <c r="U580">
        <f>IFERROR(SUMIFS('All States'!$O$4:$O$627,'All States'!$C$4:$C$627,$A580,'All States'!$D$4:$D$627,$B580),0)</f>
        <v>0.45</v>
      </c>
      <c r="V580">
        <f>IFERROR(SUMIFS('All States'!$P$4:$P$627,'All States'!$C$4:$C$627,$A580,'All States'!$D$4:$D$627,$B580),0)</f>
        <v>89.04</v>
      </c>
      <c r="W580">
        <f>IFERROR(SUMIFS('All States'!$Q$4:$Q$627,'All States'!$C$4:$C$627,$A580,'All States'!$D$4:$D$627,$B580),0)</f>
        <v>17.324999999999999</v>
      </c>
      <c r="X580">
        <f>IFERROR(SUMIFS('All States'!$H$4:$H$627,'All States'!$C$4:$C$627,$A580,'All States'!$D$4:$D$627,$B580),0)</f>
        <v>0</v>
      </c>
      <c r="Y580">
        <f>IFERROR(SUMIFS('All States'!$I$4:$I$627,'All States'!$C$4:$C$627,$A580,'All States'!$D$4:$D$627,$B580),0)</f>
        <v>0</v>
      </c>
      <c r="Z580">
        <f>IFERROR(SUMIFS('All States'!$R$4:$R$627,'All States'!$C$4:$C$627,$A580,'All States'!$D$4:$D$627,$B580),0)</f>
        <v>0.15</v>
      </c>
      <c r="AA580">
        <f>IFERROR(SUMIFS('All States'!$S$4:$S$627,'All States'!$C$4:$C$627,$A580,'All States'!$D$4:$D$627,$B580),0)</f>
        <v>5</v>
      </c>
      <c r="AB580">
        <f>IFERROR(SUMIFS('All States'!$T$4:$T$627,'All States'!$C$4:$C$627,$A580,'All States'!$D$4:$D$627,$B580),0)</f>
        <v>2</v>
      </c>
      <c r="AC580">
        <f>IFERROR(SUMIFS('All States'!$U$4:$U$627,'All States'!$C$4:$C$627,$A580,'All States'!$D$4:$D$627,$B580),0)</f>
        <v>0.15</v>
      </c>
      <c r="AD580">
        <f>IFERROR(SUMIFS('All States'!$V$4:$V$627,'All States'!$C$4:$C$627,$A580,'All States'!$D$4:$D$627,$B580),0)</f>
        <v>0</v>
      </c>
      <c r="AE580">
        <f>IFERROR(SUMIFS('All States'!$W$4:$W$627,'All States'!$C$4:$C$627,$A580,'All States'!$D$4:$D$627,$B580),0)</f>
        <v>6</v>
      </c>
      <c r="AF580">
        <f>IFERROR(SUMIFS('All States'!$X$4:$X$627,'All States'!$C$4:$C$627,$A580,'All States'!$D$4:$D$627,$B580),0)</f>
        <v>0.75</v>
      </c>
      <c r="AG580">
        <f>IFERROR(SUMIFS('All States'!$Y$4:$Y$627,'All States'!$C$4:$C$627,$A580,'All States'!$D$4:$D$627,$B580),0)</f>
        <v>0</v>
      </c>
    </row>
    <row r="581" spans="1:33" ht="15" customHeight="1" x14ac:dyDescent="0.2">
      <c r="A581" t="s">
        <v>168</v>
      </c>
      <c r="B581" t="s">
        <v>2139</v>
      </c>
      <c r="C581" t="s">
        <v>1334</v>
      </c>
      <c r="D581" t="s">
        <v>2137</v>
      </c>
      <c r="E581">
        <v>6</v>
      </c>
      <c r="F581">
        <f t="shared" si="16"/>
        <v>0</v>
      </c>
      <c r="G581">
        <f t="shared" si="17"/>
        <v>80327</v>
      </c>
      <c r="H581">
        <f t="shared" si="18"/>
        <v>1.5</v>
      </c>
      <c r="I581">
        <f t="shared" si="19"/>
        <v>13</v>
      </c>
      <c r="Q581">
        <f>IFERROR(SUMIFS('All States'!$E$4:$E$627,'All States'!$C$4:$C$627,$A581,'All States'!$D$4:$D$627,$B581),0)</f>
        <v>0</v>
      </c>
      <c r="R581">
        <f>IFERROR(SUMIFS('All States'!$F$4:$F$627,'All States'!$C$4:$C$627,$A581,'All States'!$D$4:$D$627,$B581),0)</f>
        <v>0</v>
      </c>
      <c r="S581">
        <f>IFERROR(SUMIFS('All States'!$N$4:$N$627,'All States'!$C$4:$C$627,$A581,'All States'!$D$4:$D$627,$B581),0)</f>
        <v>63.315000000000005</v>
      </c>
      <c r="T581">
        <f>IFERROR(SUMIFS('All States'!$M$4:$M$627,'All States'!$C$4:$C$627,$A581,'All States'!$D$4:$D$627,$B581),0)</f>
        <v>63.315000000000005</v>
      </c>
      <c r="U581">
        <f>IFERROR(SUMIFS('All States'!$O$4:$O$627,'All States'!$C$4:$C$627,$A581,'All States'!$D$4:$D$627,$B581),0)</f>
        <v>0</v>
      </c>
      <c r="V581">
        <f>IFERROR(SUMIFS('All States'!$P$4:$P$627,'All States'!$C$4:$C$627,$A581,'All States'!$D$4:$D$627,$B581),0)</f>
        <v>61.74</v>
      </c>
      <c r="W581">
        <f>IFERROR(SUMIFS('All States'!$Q$4:$Q$627,'All States'!$C$4:$C$627,$A581,'All States'!$D$4:$D$627,$B581),0)</f>
        <v>1.575</v>
      </c>
      <c r="X581">
        <f>IFERROR(SUMIFS('All States'!$H$4:$H$627,'All States'!$C$4:$C$627,$A581,'All States'!$D$4:$D$627,$B581),0)</f>
        <v>0</v>
      </c>
      <c r="Y581">
        <f>IFERROR(SUMIFS('All States'!$I$4:$I$627,'All States'!$C$4:$C$627,$A581,'All States'!$D$4:$D$627,$B581),0)</f>
        <v>0</v>
      </c>
      <c r="Z581">
        <f>IFERROR(SUMIFS('All States'!$R$4:$R$627,'All States'!$C$4:$C$627,$A581,'All States'!$D$4:$D$627,$B581),0)</f>
        <v>0.15</v>
      </c>
      <c r="AA581">
        <f>IFERROR(SUMIFS('All States'!$S$4:$S$627,'All States'!$C$4:$C$627,$A581,'All States'!$D$4:$D$627,$B581),0)</f>
        <v>5</v>
      </c>
      <c r="AB581">
        <f>IFERROR(SUMIFS('All States'!$T$4:$T$627,'All States'!$C$4:$C$627,$A581,'All States'!$D$4:$D$627,$B581),0)</f>
        <v>2</v>
      </c>
      <c r="AC581">
        <f>IFERROR(SUMIFS('All States'!$U$4:$U$627,'All States'!$C$4:$C$627,$A581,'All States'!$D$4:$D$627,$B581),0)</f>
        <v>0.15</v>
      </c>
      <c r="AD581">
        <f>IFERROR(SUMIFS('All States'!$V$4:$V$627,'All States'!$C$4:$C$627,$A581,'All States'!$D$4:$D$627,$B581),0)</f>
        <v>0</v>
      </c>
      <c r="AE581">
        <f>IFERROR(SUMIFS('All States'!$W$4:$W$627,'All States'!$C$4:$C$627,$A581,'All States'!$D$4:$D$627,$B581),0)</f>
        <v>6</v>
      </c>
      <c r="AF581">
        <f>IFERROR(SUMIFS('All States'!$X$4:$X$627,'All States'!$C$4:$C$627,$A581,'All States'!$D$4:$D$627,$B581),0)</f>
        <v>0.75</v>
      </c>
      <c r="AG581">
        <f>IFERROR(SUMIFS('All States'!$Y$4:$Y$627,'All States'!$C$4:$C$627,$A581,'All States'!$D$4:$D$627,$B581),0)</f>
        <v>0</v>
      </c>
    </row>
    <row r="582" spans="1:33" ht="15" customHeight="1" x14ac:dyDescent="0.2">
      <c r="A582" t="s">
        <v>168</v>
      </c>
      <c r="B582" t="s">
        <v>2140</v>
      </c>
      <c r="C582" t="s">
        <v>1334</v>
      </c>
      <c r="D582" t="s">
        <v>2137</v>
      </c>
      <c r="E582">
        <v>6</v>
      </c>
      <c r="F582">
        <f t="shared" si="16"/>
        <v>0</v>
      </c>
      <c r="G582">
        <f t="shared" si="17"/>
        <v>80327</v>
      </c>
      <c r="H582">
        <f t="shared" si="18"/>
        <v>1.5</v>
      </c>
      <c r="I582">
        <f t="shared" si="19"/>
        <v>13</v>
      </c>
      <c r="Q582">
        <f>IFERROR(SUMIFS('All States'!$E$4:$E$627,'All States'!$C$4:$C$627,$A582,'All States'!$D$4:$D$627,$B582),0)</f>
        <v>0</v>
      </c>
      <c r="R582">
        <f>IFERROR(SUMIFS('All States'!$F$4:$F$627,'All States'!$C$4:$C$627,$A582,'All States'!$D$4:$D$627,$B582),0)</f>
        <v>0</v>
      </c>
      <c r="S582">
        <f>IFERROR(SUMIFS('All States'!$N$4:$N$627,'All States'!$C$4:$C$627,$A582,'All States'!$D$4:$D$627,$B582),0)</f>
        <v>84.03</v>
      </c>
      <c r="T582">
        <f>IFERROR(SUMIFS('All States'!$M$4:$M$627,'All States'!$C$4:$C$627,$A582,'All States'!$D$4:$D$627,$B582),0)</f>
        <v>84.03</v>
      </c>
      <c r="U582">
        <f>IFERROR(SUMIFS('All States'!$O$4:$O$627,'All States'!$C$4:$C$627,$A582,'All States'!$D$4:$D$627,$B582),0)</f>
        <v>0.45</v>
      </c>
      <c r="V582">
        <f>IFERROR(SUMIFS('All States'!$P$4:$P$627,'All States'!$C$4:$C$627,$A582,'All States'!$D$4:$D$627,$B582),0)</f>
        <v>68.88</v>
      </c>
      <c r="W582">
        <f>IFERROR(SUMIFS('All States'!$Q$4:$Q$627,'All States'!$C$4:$C$627,$A582,'All States'!$D$4:$D$627,$B582),0)</f>
        <v>14.7</v>
      </c>
      <c r="X582">
        <f>IFERROR(SUMIFS('All States'!$H$4:$H$627,'All States'!$C$4:$C$627,$A582,'All States'!$D$4:$D$627,$B582),0)</f>
        <v>0</v>
      </c>
      <c r="Y582">
        <f>IFERROR(SUMIFS('All States'!$I$4:$I$627,'All States'!$C$4:$C$627,$A582,'All States'!$D$4:$D$627,$B582),0)</f>
        <v>0</v>
      </c>
      <c r="Z582">
        <f>IFERROR(SUMIFS('All States'!$R$4:$R$627,'All States'!$C$4:$C$627,$A582,'All States'!$D$4:$D$627,$B582),0)</f>
        <v>0.15</v>
      </c>
      <c r="AA582">
        <f>IFERROR(SUMIFS('All States'!$S$4:$S$627,'All States'!$C$4:$C$627,$A582,'All States'!$D$4:$D$627,$B582),0)</f>
        <v>5</v>
      </c>
      <c r="AB582">
        <f>IFERROR(SUMIFS('All States'!$T$4:$T$627,'All States'!$C$4:$C$627,$A582,'All States'!$D$4:$D$627,$B582),0)</f>
        <v>2</v>
      </c>
      <c r="AC582">
        <f>IFERROR(SUMIFS('All States'!$U$4:$U$627,'All States'!$C$4:$C$627,$A582,'All States'!$D$4:$D$627,$B582),0)</f>
        <v>0.15</v>
      </c>
      <c r="AD582">
        <f>IFERROR(SUMIFS('All States'!$V$4:$V$627,'All States'!$C$4:$C$627,$A582,'All States'!$D$4:$D$627,$B582),0)</f>
        <v>0</v>
      </c>
      <c r="AE582">
        <f>IFERROR(SUMIFS('All States'!$W$4:$W$627,'All States'!$C$4:$C$627,$A582,'All States'!$D$4:$D$627,$B582),0)</f>
        <v>6</v>
      </c>
      <c r="AF582">
        <f>IFERROR(SUMIFS('All States'!$X$4:$X$627,'All States'!$C$4:$C$627,$A582,'All States'!$D$4:$D$627,$B582),0)</f>
        <v>0.75</v>
      </c>
      <c r="AG582">
        <f>IFERROR(SUMIFS('All States'!$Y$4:$Y$627,'All States'!$C$4:$C$627,$A582,'All States'!$D$4:$D$627,$B582),0)</f>
        <v>0</v>
      </c>
    </row>
    <row r="583" spans="1:33" ht="15" customHeight="1" x14ac:dyDescent="0.2">
      <c r="A583" t="s">
        <v>168</v>
      </c>
      <c r="B583" t="s">
        <v>2141</v>
      </c>
      <c r="C583" t="s">
        <v>1334</v>
      </c>
      <c r="D583" t="s">
        <v>2137</v>
      </c>
      <c r="E583">
        <v>6</v>
      </c>
      <c r="F583">
        <f t="shared" si="16"/>
        <v>0</v>
      </c>
      <c r="G583">
        <f t="shared" si="17"/>
        <v>80327</v>
      </c>
      <c r="H583">
        <f t="shared" si="18"/>
        <v>1.5</v>
      </c>
      <c r="I583">
        <f t="shared" si="19"/>
        <v>13</v>
      </c>
      <c r="Q583">
        <f>IFERROR(SUMIFS('All States'!$E$4:$E$627,'All States'!$C$4:$C$627,$A583,'All States'!$D$4:$D$627,$B583),0)</f>
        <v>0</v>
      </c>
      <c r="R583">
        <f>IFERROR(SUMIFS('All States'!$F$4:$F$627,'All States'!$C$4:$C$627,$A583,'All States'!$D$4:$D$627,$B583),0)</f>
        <v>0</v>
      </c>
      <c r="S583">
        <f>IFERROR(SUMIFS('All States'!$N$4:$N$627,'All States'!$C$4:$C$627,$A583,'All States'!$D$4:$D$627,$B583),0)</f>
        <v>52.71</v>
      </c>
      <c r="T583">
        <f>IFERROR(SUMIFS('All States'!$M$4:$M$627,'All States'!$C$4:$C$627,$A583,'All States'!$D$4:$D$627,$B583),0)</f>
        <v>52.71</v>
      </c>
      <c r="U583">
        <f>IFERROR(SUMIFS('All States'!$O$4:$O$627,'All States'!$C$4:$C$627,$A583,'All States'!$D$4:$D$627,$B583),0)</f>
        <v>0</v>
      </c>
      <c r="V583">
        <f>IFERROR(SUMIFS('All States'!$P$4:$P$627,'All States'!$C$4:$C$627,$A583,'All States'!$D$4:$D$627,$B583),0)</f>
        <v>47.46</v>
      </c>
      <c r="W583">
        <f>IFERROR(SUMIFS('All States'!$Q$4:$Q$627,'All States'!$C$4:$C$627,$A583,'All States'!$D$4:$D$627,$B583),0)</f>
        <v>5.25</v>
      </c>
      <c r="X583">
        <f>IFERROR(SUMIFS('All States'!$H$4:$H$627,'All States'!$C$4:$C$627,$A583,'All States'!$D$4:$D$627,$B583),0)</f>
        <v>0</v>
      </c>
      <c r="Y583">
        <f>IFERROR(SUMIFS('All States'!$I$4:$I$627,'All States'!$C$4:$C$627,$A583,'All States'!$D$4:$D$627,$B583),0)</f>
        <v>0</v>
      </c>
      <c r="Z583">
        <f>IFERROR(SUMIFS('All States'!$R$4:$R$627,'All States'!$C$4:$C$627,$A583,'All States'!$D$4:$D$627,$B583),0)</f>
        <v>0.15</v>
      </c>
      <c r="AA583">
        <f>IFERROR(SUMIFS('All States'!$S$4:$S$627,'All States'!$C$4:$C$627,$A583,'All States'!$D$4:$D$627,$B583),0)</f>
        <v>5</v>
      </c>
      <c r="AB583">
        <f>IFERROR(SUMIFS('All States'!$T$4:$T$627,'All States'!$C$4:$C$627,$A583,'All States'!$D$4:$D$627,$B583),0)</f>
        <v>2</v>
      </c>
      <c r="AC583">
        <f>IFERROR(SUMIFS('All States'!$U$4:$U$627,'All States'!$C$4:$C$627,$A583,'All States'!$D$4:$D$627,$B583),0)</f>
        <v>0.15</v>
      </c>
      <c r="AD583">
        <f>IFERROR(SUMIFS('All States'!$V$4:$V$627,'All States'!$C$4:$C$627,$A583,'All States'!$D$4:$D$627,$B583),0)</f>
        <v>0</v>
      </c>
      <c r="AE583">
        <f>IFERROR(SUMIFS('All States'!$W$4:$W$627,'All States'!$C$4:$C$627,$A583,'All States'!$D$4:$D$627,$B583),0)</f>
        <v>6</v>
      </c>
      <c r="AF583">
        <f>IFERROR(SUMIFS('All States'!$X$4:$X$627,'All States'!$C$4:$C$627,$A583,'All States'!$D$4:$D$627,$B583),0)</f>
        <v>0.75</v>
      </c>
      <c r="AG583">
        <f>IFERROR(SUMIFS('All States'!$Y$4:$Y$627,'All States'!$C$4:$C$627,$A583,'All States'!$D$4:$D$627,$B583),0)</f>
        <v>0</v>
      </c>
    </row>
    <row r="584" spans="1:33" ht="15" customHeight="1" x14ac:dyDescent="0.2">
      <c r="A584" t="s">
        <v>168</v>
      </c>
      <c r="B584" t="s">
        <v>2142</v>
      </c>
      <c r="C584" t="s">
        <v>1334</v>
      </c>
      <c r="D584" t="s">
        <v>2137</v>
      </c>
      <c r="E584">
        <v>6</v>
      </c>
      <c r="F584">
        <f t="shared" si="16"/>
        <v>0</v>
      </c>
      <c r="G584">
        <f t="shared" si="17"/>
        <v>80327</v>
      </c>
      <c r="H584">
        <f t="shared" si="18"/>
        <v>1.5</v>
      </c>
      <c r="I584">
        <f t="shared" si="19"/>
        <v>13</v>
      </c>
      <c r="Q584">
        <f>IFERROR(SUMIFS('All States'!$E$4:$E$627,'All States'!$C$4:$C$627,$A584,'All States'!$D$4:$D$627,$B584),0)</f>
        <v>0</v>
      </c>
      <c r="R584">
        <f>IFERROR(SUMIFS('All States'!$F$4:$F$627,'All States'!$C$4:$C$627,$A584,'All States'!$D$4:$D$627,$B584),0)</f>
        <v>0</v>
      </c>
      <c r="S584">
        <f>IFERROR(SUMIFS('All States'!$N$4:$N$627,'All States'!$C$4:$C$627,$A584,'All States'!$D$4:$D$627,$B584),0)</f>
        <v>18.899999999999999</v>
      </c>
      <c r="T584">
        <f>IFERROR(SUMIFS('All States'!$M$4:$M$627,'All States'!$C$4:$C$627,$A584,'All States'!$D$4:$D$627,$B584),0)</f>
        <v>18.899999999999999</v>
      </c>
      <c r="U584">
        <f>IFERROR(SUMIFS('All States'!$O$4:$O$627,'All States'!$C$4:$C$627,$A584,'All States'!$D$4:$D$627,$B584),0)</f>
        <v>0</v>
      </c>
      <c r="V584">
        <f>IFERROR(SUMIFS('All States'!$P$4:$P$627,'All States'!$C$4:$C$627,$A584,'All States'!$D$4:$D$627,$B584),0)</f>
        <v>8.4</v>
      </c>
      <c r="W584">
        <f>IFERROR(SUMIFS('All States'!$Q$4:$Q$627,'All States'!$C$4:$C$627,$A584,'All States'!$D$4:$D$627,$B584),0)</f>
        <v>10.5</v>
      </c>
      <c r="X584">
        <f>IFERROR(SUMIFS('All States'!$H$4:$H$627,'All States'!$C$4:$C$627,$A584,'All States'!$D$4:$D$627,$B584),0)</f>
        <v>0</v>
      </c>
      <c r="Y584">
        <f>IFERROR(SUMIFS('All States'!$I$4:$I$627,'All States'!$C$4:$C$627,$A584,'All States'!$D$4:$D$627,$B584),0)</f>
        <v>0</v>
      </c>
      <c r="Z584">
        <f>IFERROR(SUMIFS('All States'!$R$4:$R$627,'All States'!$C$4:$C$627,$A584,'All States'!$D$4:$D$627,$B584),0)</f>
        <v>0.15</v>
      </c>
      <c r="AA584">
        <f>IFERROR(SUMIFS('All States'!$S$4:$S$627,'All States'!$C$4:$C$627,$A584,'All States'!$D$4:$D$627,$B584),0)</f>
        <v>5</v>
      </c>
      <c r="AB584">
        <f>IFERROR(SUMIFS('All States'!$T$4:$T$627,'All States'!$C$4:$C$627,$A584,'All States'!$D$4:$D$627,$B584),0)</f>
        <v>2</v>
      </c>
      <c r="AC584">
        <f>IFERROR(SUMIFS('All States'!$U$4:$U$627,'All States'!$C$4:$C$627,$A584,'All States'!$D$4:$D$627,$B584),0)</f>
        <v>0.15</v>
      </c>
      <c r="AD584">
        <f>IFERROR(SUMIFS('All States'!$V$4:$V$627,'All States'!$C$4:$C$627,$A584,'All States'!$D$4:$D$627,$B584),0)</f>
        <v>0</v>
      </c>
      <c r="AE584">
        <f>IFERROR(SUMIFS('All States'!$W$4:$W$627,'All States'!$C$4:$C$627,$A584,'All States'!$D$4:$D$627,$B584),0)</f>
        <v>6</v>
      </c>
      <c r="AF584">
        <f>IFERROR(SUMIFS('All States'!$X$4:$X$627,'All States'!$C$4:$C$627,$A584,'All States'!$D$4:$D$627,$B584),0)</f>
        <v>0.75</v>
      </c>
      <c r="AG584">
        <f>IFERROR(SUMIFS('All States'!$Y$4:$Y$627,'All States'!$C$4:$C$627,$A584,'All States'!$D$4:$D$627,$B584),0)</f>
        <v>0</v>
      </c>
    </row>
    <row r="585" spans="1:33" ht="15" customHeight="1" x14ac:dyDescent="0.2">
      <c r="A585" t="s">
        <v>168</v>
      </c>
      <c r="B585" t="s">
        <v>2143</v>
      </c>
      <c r="C585" t="s">
        <v>1339</v>
      </c>
      <c r="D585" t="s">
        <v>2144</v>
      </c>
      <c r="E585">
        <v>6</v>
      </c>
      <c r="F585">
        <f t="shared" si="16"/>
        <v>139.66666666666666</v>
      </c>
      <c r="G585">
        <f t="shared" si="17"/>
        <v>57666.666666666664</v>
      </c>
      <c r="H585">
        <f t="shared" si="18"/>
        <v>0.16666666666666666</v>
      </c>
      <c r="I585">
        <f t="shared" si="19"/>
        <v>27.666666666666668</v>
      </c>
      <c r="Q585">
        <f>IFERROR(SUMIFS('All States'!$E$4:$E$627,'All States'!$C$4:$C$627,$A585,'All States'!$D$4:$D$627,$B585),0)</f>
        <v>1</v>
      </c>
      <c r="R585">
        <f>IFERROR(SUMIFS('All States'!$F$4:$F$627,'All States'!$C$4:$C$627,$A585,'All States'!$D$4:$D$627,$B585),0)</f>
        <v>5</v>
      </c>
      <c r="S585">
        <f>IFERROR(SUMIFS('All States'!$N$4:$N$627,'All States'!$C$4:$C$627,$A585,'All States'!$D$4:$D$627,$B585),0)</f>
        <v>79.695000000000007</v>
      </c>
      <c r="T585">
        <f>IFERROR(SUMIFS('All States'!$M$4:$M$627,'All States'!$C$4:$C$627,$A585,'All States'!$D$4:$D$627,$B585),0)</f>
        <v>79.695000000000007</v>
      </c>
      <c r="U585">
        <f>IFERROR(SUMIFS('All States'!$O$4:$O$627,'All States'!$C$4:$C$627,$A585,'All States'!$D$4:$D$627,$B585),0)</f>
        <v>0</v>
      </c>
      <c r="V585">
        <f>IFERROR(SUMIFS('All States'!$P$4:$P$627,'All States'!$C$4:$C$627,$A585,'All States'!$D$4:$D$627,$B585),0)</f>
        <v>78.12</v>
      </c>
      <c r="W585">
        <f>IFERROR(SUMIFS('All States'!$Q$4:$Q$627,'All States'!$C$4:$C$627,$A585,'All States'!$D$4:$D$627,$B585),0)</f>
        <v>1.575</v>
      </c>
      <c r="X585">
        <f>IFERROR(SUMIFS('All States'!$H$4:$H$627,'All States'!$C$4:$C$627,$A585,'All States'!$D$4:$D$627,$B585),0)</f>
        <v>0</v>
      </c>
      <c r="Y585">
        <f>IFERROR(SUMIFS('All States'!$I$4:$I$627,'All States'!$C$4:$C$627,$A585,'All States'!$D$4:$D$627,$B585),0)</f>
        <v>1</v>
      </c>
      <c r="Z585">
        <f>IFERROR(SUMIFS('All States'!$R$4:$R$627,'All States'!$C$4:$C$627,$A585,'All States'!$D$4:$D$627,$B585),0)</f>
        <v>-4.9985929999999996</v>
      </c>
      <c r="AA585">
        <f>IFERROR(SUMIFS('All States'!$S$4:$S$627,'All States'!$C$4:$C$627,$A585,'All States'!$D$4:$D$627,$B585),0)</f>
        <v>0</v>
      </c>
      <c r="AB585">
        <f>IFERROR(SUMIFS('All States'!$T$4:$T$627,'All States'!$C$4:$C$627,$A585,'All States'!$D$4:$D$627,$B585),0)</f>
        <v>0</v>
      </c>
      <c r="AC585">
        <f>IFERROR(SUMIFS('All States'!$U$4:$U$627,'All States'!$C$4:$C$627,$A585,'All States'!$D$4:$D$627,$B585),0)</f>
        <v>1.407E-3</v>
      </c>
      <c r="AD585">
        <f>IFERROR(SUMIFS('All States'!$V$4:$V$627,'All States'!$C$4:$C$627,$A585,'All States'!$D$4:$D$627,$B585),0)</f>
        <v>140</v>
      </c>
      <c r="AE585">
        <f>IFERROR(SUMIFS('All States'!$W$4:$W$627,'All States'!$C$4:$C$627,$A585,'All States'!$D$4:$D$627,$B585),0)</f>
        <v>0</v>
      </c>
      <c r="AF585">
        <f>IFERROR(SUMIFS('All States'!$X$4:$X$627,'All States'!$C$4:$C$627,$A585,'All States'!$D$4:$D$627,$B585),0)</f>
        <v>7.1999999999999998E-3</v>
      </c>
      <c r="AG585">
        <f>IFERROR(SUMIFS('All States'!$Y$4:$Y$627,'All States'!$C$4:$C$627,$A585,'All States'!$D$4:$D$627,$B585),0)</f>
        <v>427</v>
      </c>
    </row>
    <row r="586" spans="1:33" ht="15" customHeight="1" x14ac:dyDescent="0.2">
      <c r="A586" t="s">
        <v>168</v>
      </c>
      <c r="B586" t="s">
        <v>2145</v>
      </c>
      <c r="C586" t="s">
        <v>1339</v>
      </c>
      <c r="D586" t="s">
        <v>2144</v>
      </c>
      <c r="E586">
        <v>6</v>
      </c>
      <c r="F586">
        <f t="shared" si="16"/>
        <v>139.66666666666666</v>
      </c>
      <c r="G586">
        <f t="shared" si="17"/>
        <v>57666.666666666664</v>
      </c>
      <c r="H586">
        <f t="shared" si="18"/>
        <v>0.16666666666666666</v>
      </c>
      <c r="I586">
        <f t="shared" si="19"/>
        <v>27.666666666666668</v>
      </c>
      <c r="Q586">
        <f>IFERROR(SUMIFS('All States'!$E$4:$E$627,'All States'!$C$4:$C$627,$A586,'All States'!$D$4:$D$627,$B586),0)</f>
        <v>0</v>
      </c>
      <c r="R586">
        <f>IFERROR(SUMIFS('All States'!$F$4:$F$627,'All States'!$C$4:$C$627,$A586,'All States'!$D$4:$D$627,$B586),0)</f>
        <v>0</v>
      </c>
      <c r="S586">
        <f>IFERROR(SUMIFS('All States'!$N$4:$N$627,'All States'!$C$4:$C$627,$A586,'All States'!$D$4:$D$627,$B586),0)</f>
        <v>61.74</v>
      </c>
      <c r="T586">
        <f>IFERROR(SUMIFS('All States'!$M$4:$M$627,'All States'!$C$4:$C$627,$A586,'All States'!$D$4:$D$627,$B586),0)</f>
        <v>61.74</v>
      </c>
      <c r="U586">
        <f>IFERROR(SUMIFS('All States'!$O$4:$O$627,'All States'!$C$4:$C$627,$A586,'All States'!$D$4:$D$627,$B586),0)</f>
        <v>0</v>
      </c>
      <c r="V586">
        <f>IFERROR(SUMIFS('All States'!$P$4:$P$627,'All States'!$C$4:$C$627,$A586,'All States'!$D$4:$D$627,$B586),0)</f>
        <v>59.64</v>
      </c>
      <c r="W586">
        <f>IFERROR(SUMIFS('All States'!$Q$4:$Q$627,'All States'!$C$4:$C$627,$A586,'All States'!$D$4:$D$627,$B586),0)</f>
        <v>2.1</v>
      </c>
      <c r="X586">
        <f>IFERROR(SUMIFS('All States'!$H$4:$H$627,'All States'!$C$4:$C$627,$A586,'All States'!$D$4:$D$627,$B586),0)</f>
        <v>0</v>
      </c>
      <c r="Y586">
        <f>IFERROR(SUMIFS('All States'!$I$4:$I$627,'All States'!$C$4:$C$627,$A586,'All States'!$D$4:$D$627,$B586),0)</f>
        <v>0</v>
      </c>
      <c r="Z586">
        <f>IFERROR(SUMIFS('All States'!$R$4:$R$627,'All States'!$C$4:$C$627,$A586,'All States'!$D$4:$D$627,$B586),0)</f>
        <v>1.407E-3</v>
      </c>
      <c r="AA586">
        <f>IFERROR(SUMIFS('All States'!$S$4:$S$627,'All States'!$C$4:$C$627,$A586,'All States'!$D$4:$D$627,$B586),0)</f>
        <v>0</v>
      </c>
      <c r="AB586">
        <f>IFERROR(SUMIFS('All States'!$T$4:$T$627,'All States'!$C$4:$C$627,$A586,'All States'!$D$4:$D$627,$B586),0)</f>
        <v>0</v>
      </c>
      <c r="AC586">
        <f>IFERROR(SUMIFS('All States'!$U$4:$U$627,'All States'!$C$4:$C$627,$A586,'All States'!$D$4:$D$627,$B586),0)</f>
        <v>1.407E-3</v>
      </c>
      <c r="AD586">
        <f>IFERROR(SUMIFS('All States'!$V$4:$V$627,'All States'!$C$4:$C$627,$A586,'All States'!$D$4:$D$627,$B586),0)</f>
        <v>140</v>
      </c>
      <c r="AE586">
        <f>IFERROR(SUMIFS('All States'!$W$4:$W$627,'All States'!$C$4:$C$627,$A586,'All States'!$D$4:$D$627,$B586),0)</f>
        <v>0</v>
      </c>
      <c r="AF586">
        <f>IFERROR(SUMIFS('All States'!$X$4:$X$627,'All States'!$C$4:$C$627,$A586,'All States'!$D$4:$D$627,$B586),0)</f>
        <v>7.1999999999999998E-3</v>
      </c>
      <c r="AG586">
        <f>IFERROR(SUMIFS('All States'!$Y$4:$Y$627,'All States'!$C$4:$C$627,$A586,'All States'!$D$4:$D$627,$B586),0)</f>
        <v>427</v>
      </c>
    </row>
    <row r="587" spans="1:33" ht="15" customHeight="1" x14ac:dyDescent="0.2">
      <c r="A587" t="s">
        <v>168</v>
      </c>
      <c r="B587" t="s">
        <v>2146</v>
      </c>
      <c r="C587" t="s">
        <v>1339</v>
      </c>
      <c r="D587" t="s">
        <v>2144</v>
      </c>
      <c r="E587">
        <v>6</v>
      </c>
      <c r="F587">
        <f t="shared" si="16"/>
        <v>139.66666666666666</v>
      </c>
      <c r="G587">
        <f t="shared" si="17"/>
        <v>57666.666666666664</v>
      </c>
      <c r="H587">
        <f t="shared" si="18"/>
        <v>0.16666666666666666</v>
      </c>
      <c r="I587">
        <f t="shared" si="19"/>
        <v>27.666666666666668</v>
      </c>
      <c r="Q587">
        <f>IFERROR(SUMIFS('All States'!$E$4:$E$627,'All States'!$C$4:$C$627,$A587,'All States'!$D$4:$D$627,$B587),0)</f>
        <v>0</v>
      </c>
      <c r="R587">
        <f>IFERROR(SUMIFS('All States'!$F$4:$F$627,'All States'!$C$4:$C$627,$A587,'All States'!$D$4:$D$627,$B587),0)</f>
        <v>0</v>
      </c>
      <c r="S587">
        <f>IFERROR(SUMIFS('All States'!$N$4:$N$627,'All States'!$C$4:$C$627,$A587,'All States'!$D$4:$D$627,$B587),0)</f>
        <v>130.41</v>
      </c>
      <c r="T587">
        <f>IFERROR(SUMIFS('All States'!$M$4:$M$627,'All States'!$C$4:$C$627,$A587,'All States'!$D$4:$D$627,$B587),0)</f>
        <v>130.41</v>
      </c>
      <c r="U587">
        <f>IFERROR(SUMIFS('All States'!$O$4:$O$627,'All States'!$C$4:$C$627,$A587,'All States'!$D$4:$D$627,$B587),0)</f>
        <v>0</v>
      </c>
      <c r="V587">
        <f>IFERROR(SUMIFS('All States'!$P$4:$P$627,'All States'!$C$4:$C$627,$A587,'All States'!$D$4:$D$627,$B587),0)</f>
        <v>66.36</v>
      </c>
      <c r="W587">
        <f>IFERROR(SUMIFS('All States'!$Q$4:$Q$627,'All States'!$C$4:$C$627,$A587,'All States'!$D$4:$D$627,$B587),0)</f>
        <v>64.05</v>
      </c>
      <c r="X587">
        <f>IFERROR(SUMIFS('All States'!$H$4:$H$627,'All States'!$C$4:$C$627,$A587,'All States'!$D$4:$D$627,$B587),0)</f>
        <v>0</v>
      </c>
      <c r="Y587">
        <f>IFERROR(SUMIFS('All States'!$I$4:$I$627,'All States'!$C$4:$C$627,$A587,'All States'!$D$4:$D$627,$B587),0)</f>
        <v>0</v>
      </c>
      <c r="Z587">
        <f>IFERROR(SUMIFS('All States'!$R$4:$R$627,'All States'!$C$4:$C$627,$A587,'All States'!$D$4:$D$627,$B587),0)</f>
        <v>1.407E-3</v>
      </c>
      <c r="AA587">
        <f>IFERROR(SUMIFS('All States'!$S$4:$S$627,'All States'!$C$4:$C$627,$A587,'All States'!$D$4:$D$627,$B587),0)</f>
        <v>0</v>
      </c>
      <c r="AB587">
        <f>IFERROR(SUMIFS('All States'!$T$4:$T$627,'All States'!$C$4:$C$627,$A587,'All States'!$D$4:$D$627,$B587),0)</f>
        <v>0</v>
      </c>
      <c r="AC587">
        <f>IFERROR(SUMIFS('All States'!$U$4:$U$627,'All States'!$C$4:$C$627,$A587,'All States'!$D$4:$D$627,$B587),0)</f>
        <v>1.407E-3</v>
      </c>
      <c r="AD587">
        <f>IFERROR(SUMIFS('All States'!$V$4:$V$627,'All States'!$C$4:$C$627,$A587,'All States'!$D$4:$D$627,$B587),0)</f>
        <v>140</v>
      </c>
      <c r="AE587">
        <f>IFERROR(SUMIFS('All States'!$W$4:$W$627,'All States'!$C$4:$C$627,$A587,'All States'!$D$4:$D$627,$B587),0)</f>
        <v>0</v>
      </c>
      <c r="AF587">
        <f>IFERROR(SUMIFS('All States'!$X$4:$X$627,'All States'!$C$4:$C$627,$A587,'All States'!$D$4:$D$627,$B587),0)</f>
        <v>7.1999999999999998E-3</v>
      </c>
      <c r="AG587">
        <f>IFERROR(SUMIFS('All States'!$Y$4:$Y$627,'All States'!$C$4:$C$627,$A587,'All States'!$D$4:$D$627,$B587),0)</f>
        <v>427</v>
      </c>
    </row>
    <row r="588" spans="1:33" ht="15" customHeight="1" x14ac:dyDescent="0.2">
      <c r="A588" t="s">
        <v>168</v>
      </c>
      <c r="B588" t="s">
        <v>2147</v>
      </c>
      <c r="C588" t="s">
        <v>1339</v>
      </c>
      <c r="D588" t="s">
        <v>2144</v>
      </c>
      <c r="E588">
        <v>6</v>
      </c>
      <c r="F588">
        <f t="shared" si="16"/>
        <v>139.66666666666666</v>
      </c>
      <c r="G588">
        <f t="shared" si="17"/>
        <v>57666.666666666664</v>
      </c>
      <c r="H588">
        <f t="shared" si="18"/>
        <v>0.16666666666666666</v>
      </c>
      <c r="I588">
        <f t="shared" si="19"/>
        <v>27.666666666666668</v>
      </c>
      <c r="Q588">
        <f>IFERROR(SUMIFS('All States'!$E$4:$E$627,'All States'!$C$4:$C$627,$A588,'All States'!$D$4:$D$627,$B588),0)</f>
        <v>1</v>
      </c>
      <c r="R588">
        <f>IFERROR(SUMIFS('All States'!$F$4:$F$627,'All States'!$C$4:$C$627,$A588,'All States'!$D$4:$D$627,$B588),0)</f>
        <v>12</v>
      </c>
      <c r="S588">
        <f>IFERROR(SUMIFS('All States'!$N$4:$N$627,'All States'!$C$4:$C$627,$A588,'All States'!$D$4:$D$627,$B588),0)</f>
        <v>81.584999999999994</v>
      </c>
      <c r="T588">
        <f>IFERROR(SUMIFS('All States'!$M$4:$M$627,'All States'!$C$4:$C$627,$A588,'All States'!$D$4:$D$627,$B588),0)</f>
        <v>81.584999999999994</v>
      </c>
      <c r="U588">
        <f>IFERROR(SUMIFS('All States'!$O$4:$O$627,'All States'!$C$4:$C$627,$A588,'All States'!$D$4:$D$627,$B588),0)</f>
        <v>0</v>
      </c>
      <c r="V588">
        <f>IFERROR(SUMIFS('All States'!$P$4:$P$627,'All States'!$C$4:$C$627,$A588,'All States'!$D$4:$D$627,$B588),0)</f>
        <v>68.459999999999994</v>
      </c>
      <c r="W588">
        <f>IFERROR(SUMIFS('All States'!$Q$4:$Q$627,'All States'!$C$4:$C$627,$A588,'All States'!$D$4:$D$627,$B588),0)</f>
        <v>13.125</v>
      </c>
      <c r="X588">
        <f>IFERROR(SUMIFS('All States'!$H$4:$H$627,'All States'!$C$4:$C$627,$A588,'All States'!$D$4:$D$627,$B588),0)</f>
        <v>0</v>
      </c>
      <c r="Y588">
        <f>IFERROR(SUMIFS('All States'!$I$4:$I$627,'All States'!$C$4:$C$627,$A588,'All States'!$D$4:$D$627,$B588),0)</f>
        <v>1</v>
      </c>
      <c r="Z588">
        <f>IFERROR(SUMIFS('All States'!$R$4:$R$627,'All States'!$C$4:$C$627,$A588,'All States'!$D$4:$D$627,$B588),0)</f>
        <v>-11.998593</v>
      </c>
      <c r="AA588">
        <f>IFERROR(SUMIFS('All States'!$S$4:$S$627,'All States'!$C$4:$C$627,$A588,'All States'!$D$4:$D$627,$B588),0)</f>
        <v>0</v>
      </c>
      <c r="AB588">
        <f>IFERROR(SUMIFS('All States'!$T$4:$T$627,'All States'!$C$4:$C$627,$A588,'All States'!$D$4:$D$627,$B588),0)</f>
        <v>0</v>
      </c>
      <c r="AC588">
        <f>IFERROR(SUMIFS('All States'!$U$4:$U$627,'All States'!$C$4:$C$627,$A588,'All States'!$D$4:$D$627,$B588),0)</f>
        <v>1.407E-3</v>
      </c>
      <c r="AD588">
        <f>IFERROR(SUMIFS('All States'!$V$4:$V$627,'All States'!$C$4:$C$627,$A588,'All States'!$D$4:$D$627,$B588),0)</f>
        <v>140</v>
      </c>
      <c r="AE588">
        <f>IFERROR(SUMIFS('All States'!$W$4:$W$627,'All States'!$C$4:$C$627,$A588,'All States'!$D$4:$D$627,$B588),0)</f>
        <v>0</v>
      </c>
      <c r="AF588">
        <f>IFERROR(SUMIFS('All States'!$X$4:$X$627,'All States'!$C$4:$C$627,$A588,'All States'!$D$4:$D$627,$B588),0)</f>
        <v>7.1999999999999998E-3</v>
      </c>
      <c r="AG588">
        <f>IFERROR(SUMIFS('All States'!$Y$4:$Y$627,'All States'!$C$4:$C$627,$A588,'All States'!$D$4:$D$627,$B588),0)</f>
        <v>427</v>
      </c>
    </row>
    <row r="589" spans="1:33" ht="15" customHeight="1" x14ac:dyDescent="0.2">
      <c r="A589" t="s">
        <v>168</v>
      </c>
      <c r="B589" t="s">
        <v>2148</v>
      </c>
      <c r="C589" t="s">
        <v>1339</v>
      </c>
      <c r="D589" t="s">
        <v>2144</v>
      </c>
      <c r="E589">
        <v>6</v>
      </c>
      <c r="F589">
        <f t="shared" si="16"/>
        <v>139.66666666666666</v>
      </c>
      <c r="G589">
        <f t="shared" si="17"/>
        <v>57666.666666666664</v>
      </c>
      <c r="H589">
        <f t="shared" si="18"/>
        <v>0.16666666666666666</v>
      </c>
      <c r="I589">
        <f t="shared" si="19"/>
        <v>27.666666666666668</v>
      </c>
      <c r="Q589">
        <f>IFERROR(SUMIFS('All States'!$E$4:$E$627,'All States'!$C$4:$C$627,$A589,'All States'!$D$4:$D$627,$B589),0)</f>
        <v>0</v>
      </c>
      <c r="R589">
        <f>IFERROR(SUMIFS('All States'!$F$4:$F$627,'All States'!$C$4:$C$627,$A589,'All States'!$D$4:$D$627,$B589),0)</f>
        <v>0</v>
      </c>
      <c r="S589">
        <f>IFERROR(SUMIFS('All States'!$N$4:$N$627,'All States'!$C$4:$C$627,$A589,'All States'!$D$4:$D$627,$B589),0)</f>
        <v>75.42</v>
      </c>
      <c r="T589">
        <f>IFERROR(SUMIFS('All States'!$M$4:$M$627,'All States'!$C$4:$C$627,$A589,'All States'!$D$4:$D$627,$B589),0)</f>
        <v>75.42</v>
      </c>
      <c r="U589">
        <f>IFERROR(SUMIFS('All States'!$O$4:$O$627,'All States'!$C$4:$C$627,$A589,'All States'!$D$4:$D$627,$B589),0)</f>
        <v>0.45</v>
      </c>
      <c r="V589">
        <f>IFERROR(SUMIFS('All States'!$P$4:$P$627,'All States'!$C$4:$C$627,$A589,'All States'!$D$4:$D$627,$B589),0)</f>
        <v>69.72</v>
      </c>
      <c r="W589">
        <f>IFERROR(SUMIFS('All States'!$Q$4:$Q$627,'All States'!$C$4:$C$627,$A589,'All States'!$D$4:$D$627,$B589),0)</f>
        <v>5.25</v>
      </c>
      <c r="X589">
        <f>IFERROR(SUMIFS('All States'!$H$4:$H$627,'All States'!$C$4:$C$627,$A589,'All States'!$D$4:$D$627,$B589),0)</f>
        <v>0</v>
      </c>
      <c r="Y589">
        <f>IFERROR(SUMIFS('All States'!$I$4:$I$627,'All States'!$C$4:$C$627,$A589,'All States'!$D$4:$D$627,$B589),0)</f>
        <v>0</v>
      </c>
      <c r="Z589">
        <f>IFERROR(SUMIFS('All States'!$R$4:$R$627,'All States'!$C$4:$C$627,$A589,'All States'!$D$4:$D$627,$B589),0)</f>
        <v>1.407E-3</v>
      </c>
      <c r="AA589">
        <f>IFERROR(SUMIFS('All States'!$S$4:$S$627,'All States'!$C$4:$C$627,$A589,'All States'!$D$4:$D$627,$B589),0)</f>
        <v>0</v>
      </c>
      <c r="AB589">
        <f>IFERROR(SUMIFS('All States'!$T$4:$T$627,'All States'!$C$4:$C$627,$A589,'All States'!$D$4:$D$627,$B589),0)</f>
        <v>0</v>
      </c>
      <c r="AC589">
        <f>IFERROR(SUMIFS('All States'!$U$4:$U$627,'All States'!$C$4:$C$627,$A589,'All States'!$D$4:$D$627,$B589),0)</f>
        <v>1.407E-3</v>
      </c>
      <c r="AD589">
        <f>IFERROR(SUMIFS('All States'!$V$4:$V$627,'All States'!$C$4:$C$627,$A589,'All States'!$D$4:$D$627,$B589),0)</f>
        <v>140</v>
      </c>
      <c r="AE589">
        <f>IFERROR(SUMIFS('All States'!$W$4:$W$627,'All States'!$C$4:$C$627,$A589,'All States'!$D$4:$D$627,$B589),0)</f>
        <v>0</v>
      </c>
      <c r="AF589">
        <f>IFERROR(SUMIFS('All States'!$X$4:$X$627,'All States'!$C$4:$C$627,$A589,'All States'!$D$4:$D$627,$B589),0)</f>
        <v>7.1999999999999998E-3</v>
      </c>
      <c r="AG589">
        <f>IFERROR(SUMIFS('All States'!$Y$4:$Y$627,'All States'!$C$4:$C$627,$A589,'All States'!$D$4:$D$627,$B589),0)</f>
        <v>427</v>
      </c>
    </row>
    <row r="590" spans="1:33" ht="15" customHeight="1" x14ac:dyDescent="0.2">
      <c r="A590" t="s">
        <v>168</v>
      </c>
      <c r="B590" t="s">
        <v>2149</v>
      </c>
      <c r="C590" t="s">
        <v>1347</v>
      </c>
      <c r="D590" t="s">
        <v>2150</v>
      </c>
      <c r="E590">
        <v>4</v>
      </c>
      <c r="F590">
        <f t="shared" si="16"/>
        <v>0</v>
      </c>
      <c r="G590">
        <f t="shared" si="17"/>
        <v>77990.5</v>
      </c>
      <c r="H590">
        <f t="shared" si="18"/>
        <v>1.5</v>
      </c>
      <c r="I590">
        <f t="shared" si="19"/>
        <v>15.5</v>
      </c>
      <c r="Q590">
        <f>IFERROR(SUMIFS('All States'!$E$4:$E$627,'All States'!$C$4:$C$627,$A590,'All States'!$D$4:$D$627,$B590),0)</f>
        <v>0</v>
      </c>
      <c r="R590">
        <f>IFERROR(SUMIFS('All States'!$F$4:$F$627,'All States'!$C$4:$C$627,$A590,'All States'!$D$4:$D$627,$B590),0)</f>
        <v>0</v>
      </c>
      <c r="S590">
        <f>IFERROR(SUMIFS('All States'!$N$4:$N$627,'All States'!$C$4:$C$627,$A590,'All States'!$D$4:$D$627,$B590),0)</f>
        <v>62.055</v>
      </c>
      <c r="T590">
        <f>IFERROR(SUMIFS('All States'!$M$4:$M$627,'All States'!$C$4:$C$627,$A590,'All States'!$D$4:$D$627,$B590),0)</f>
        <v>62.055</v>
      </c>
      <c r="U590">
        <f>IFERROR(SUMIFS('All States'!$O$4:$O$627,'All States'!$C$4:$C$627,$A590,'All States'!$D$4:$D$627,$B590),0)</f>
        <v>0</v>
      </c>
      <c r="V590">
        <f>IFERROR(SUMIFS('All States'!$P$4:$P$627,'All States'!$C$4:$C$627,$A590,'All States'!$D$4:$D$627,$B590),0)</f>
        <v>58.38</v>
      </c>
      <c r="W590">
        <f>IFERROR(SUMIFS('All States'!$Q$4:$Q$627,'All States'!$C$4:$C$627,$A590,'All States'!$D$4:$D$627,$B590),0)</f>
        <v>3.6749999999999998</v>
      </c>
      <c r="X590">
        <f>IFERROR(SUMIFS('All States'!$H$4:$H$627,'All States'!$C$4:$C$627,$A590,'All States'!$D$4:$D$627,$B590),0)</f>
        <v>0</v>
      </c>
      <c r="Y590">
        <f>IFERROR(SUMIFS('All States'!$I$4:$I$627,'All States'!$C$4:$C$627,$A590,'All States'!$D$4:$D$627,$B590),0)</f>
        <v>0</v>
      </c>
      <c r="Z590">
        <f>IFERROR(SUMIFS('All States'!$R$4:$R$627,'All States'!$C$4:$C$627,$A590,'All States'!$D$4:$D$627,$B590),0)</f>
        <v>0.15</v>
      </c>
      <c r="AA590">
        <f>IFERROR(SUMIFS('All States'!$S$4:$S$627,'All States'!$C$4:$C$627,$A590,'All States'!$D$4:$D$627,$B590),0)</f>
        <v>5</v>
      </c>
      <c r="AB590">
        <f>IFERROR(SUMIFS('All States'!$T$4:$T$627,'All States'!$C$4:$C$627,$A590,'All States'!$D$4:$D$627,$B590),0)</f>
        <v>2</v>
      </c>
      <c r="AC590">
        <f>IFERROR(SUMIFS('All States'!$U$4:$U$627,'All States'!$C$4:$C$627,$A590,'All States'!$D$4:$D$627,$B590),0)</f>
        <v>0.15</v>
      </c>
      <c r="AD590">
        <f>IFERROR(SUMIFS('All States'!$V$4:$V$627,'All States'!$C$4:$C$627,$A590,'All States'!$D$4:$D$627,$B590),0)</f>
        <v>0</v>
      </c>
      <c r="AE590">
        <f>IFERROR(SUMIFS('All States'!$W$4:$W$627,'All States'!$C$4:$C$627,$A590,'All States'!$D$4:$D$627,$B590),0)</f>
        <v>6</v>
      </c>
      <c r="AF590">
        <f>IFERROR(SUMIFS('All States'!$X$4:$X$627,'All States'!$C$4:$C$627,$A590,'All States'!$D$4:$D$627,$B590),0)</f>
        <v>0.75</v>
      </c>
      <c r="AG590">
        <f>IFERROR(SUMIFS('All States'!$Y$4:$Y$627,'All States'!$C$4:$C$627,$A590,'All States'!$D$4:$D$627,$B590),0)</f>
        <v>0</v>
      </c>
    </row>
    <row r="591" spans="1:33" ht="15" customHeight="1" x14ac:dyDescent="0.2">
      <c r="A591" t="s">
        <v>168</v>
      </c>
      <c r="B591" t="s">
        <v>2151</v>
      </c>
      <c r="C591" t="s">
        <v>1347</v>
      </c>
      <c r="D591" t="s">
        <v>2150</v>
      </c>
      <c r="E591">
        <v>4</v>
      </c>
      <c r="F591">
        <f t="shared" si="16"/>
        <v>0</v>
      </c>
      <c r="G591">
        <f t="shared" si="17"/>
        <v>77990.5</v>
      </c>
      <c r="H591">
        <f t="shared" si="18"/>
        <v>1.5</v>
      </c>
      <c r="I591">
        <f t="shared" si="19"/>
        <v>15.5</v>
      </c>
      <c r="Q591">
        <f>IFERROR(SUMIFS('All States'!$E$4:$E$627,'All States'!$C$4:$C$627,$A591,'All States'!$D$4:$D$627,$B591),0)</f>
        <v>0</v>
      </c>
      <c r="R591">
        <f>IFERROR(SUMIFS('All States'!$F$4:$F$627,'All States'!$C$4:$C$627,$A591,'All States'!$D$4:$D$627,$B591),0)</f>
        <v>0</v>
      </c>
      <c r="S591">
        <f>IFERROR(SUMIFS('All States'!$N$4:$N$627,'All States'!$C$4:$C$627,$A591,'All States'!$D$4:$D$627,$B591),0)</f>
        <v>118.155</v>
      </c>
      <c r="T591">
        <f>IFERROR(SUMIFS('All States'!$M$4:$M$627,'All States'!$C$4:$C$627,$A591,'All States'!$D$4:$D$627,$B591),0)</f>
        <v>118.155</v>
      </c>
      <c r="U591">
        <f>IFERROR(SUMIFS('All States'!$O$4:$O$627,'All States'!$C$4:$C$627,$A591,'All States'!$D$4:$D$627,$B591),0)</f>
        <v>0.45</v>
      </c>
      <c r="V591">
        <f>IFERROR(SUMIFS('All States'!$P$4:$P$627,'All States'!$C$4:$C$627,$A591,'All States'!$D$4:$D$627,$B591),0)</f>
        <v>94.08</v>
      </c>
      <c r="W591">
        <f>IFERROR(SUMIFS('All States'!$Q$4:$Q$627,'All States'!$C$4:$C$627,$A591,'All States'!$D$4:$D$627,$B591),0)</f>
        <v>23.625</v>
      </c>
      <c r="X591">
        <f>IFERROR(SUMIFS('All States'!$H$4:$H$627,'All States'!$C$4:$C$627,$A591,'All States'!$D$4:$D$627,$B591),0)</f>
        <v>0</v>
      </c>
      <c r="Y591">
        <f>IFERROR(SUMIFS('All States'!$I$4:$I$627,'All States'!$C$4:$C$627,$A591,'All States'!$D$4:$D$627,$B591),0)</f>
        <v>0</v>
      </c>
      <c r="Z591">
        <f>IFERROR(SUMIFS('All States'!$R$4:$R$627,'All States'!$C$4:$C$627,$A591,'All States'!$D$4:$D$627,$B591),0)</f>
        <v>0.15</v>
      </c>
      <c r="AA591">
        <f>IFERROR(SUMIFS('All States'!$S$4:$S$627,'All States'!$C$4:$C$627,$A591,'All States'!$D$4:$D$627,$B591),0)</f>
        <v>5</v>
      </c>
      <c r="AB591">
        <f>IFERROR(SUMIFS('All States'!$T$4:$T$627,'All States'!$C$4:$C$627,$A591,'All States'!$D$4:$D$627,$B591),0)</f>
        <v>2</v>
      </c>
      <c r="AC591">
        <f>IFERROR(SUMIFS('All States'!$U$4:$U$627,'All States'!$C$4:$C$627,$A591,'All States'!$D$4:$D$627,$B591),0)</f>
        <v>0.15</v>
      </c>
      <c r="AD591">
        <f>IFERROR(SUMIFS('All States'!$V$4:$V$627,'All States'!$C$4:$C$627,$A591,'All States'!$D$4:$D$627,$B591),0)</f>
        <v>0</v>
      </c>
      <c r="AE591">
        <f>IFERROR(SUMIFS('All States'!$W$4:$W$627,'All States'!$C$4:$C$627,$A591,'All States'!$D$4:$D$627,$B591),0)</f>
        <v>6</v>
      </c>
      <c r="AF591">
        <f>IFERROR(SUMIFS('All States'!$X$4:$X$627,'All States'!$C$4:$C$627,$A591,'All States'!$D$4:$D$627,$B591),0)</f>
        <v>0.75</v>
      </c>
      <c r="AG591">
        <f>IFERROR(SUMIFS('All States'!$Y$4:$Y$627,'All States'!$C$4:$C$627,$A591,'All States'!$D$4:$D$627,$B591),0)</f>
        <v>0</v>
      </c>
    </row>
    <row r="592" spans="1:33" ht="15" customHeight="1" x14ac:dyDescent="0.2">
      <c r="A592" t="s">
        <v>168</v>
      </c>
      <c r="B592" t="s">
        <v>2152</v>
      </c>
      <c r="C592" t="s">
        <v>1347</v>
      </c>
      <c r="D592" t="s">
        <v>2150</v>
      </c>
      <c r="E592">
        <v>4</v>
      </c>
      <c r="F592">
        <f t="shared" si="16"/>
        <v>0</v>
      </c>
      <c r="G592">
        <f t="shared" si="17"/>
        <v>77990.5</v>
      </c>
      <c r="H592">
        <f t="shared" si="18"/>
        <v>1.5</v>
      </c>
      <c r="I592">
        <f t="shared" si="19"/>
        <v>15.5</v>
      </c>
      <c r="Q592">
        <f>IFERROR(SUMIFS('All States'!$E$4:$E$627,'All States'!$C$4:$C$627,$A592,'All States'!$D$4:$D$627,$B592),0)</f>
        <v>0</v>
      </c>
      <c r="R592">
        <f>IFERROR(SUMIFS('All States'!$F$4:$F$627,'All States'!$C$4:$C$627,$A592,'All States'!$D$4:$D$627,$B592),0)</f>
        <v>0</v>
      </c>
      <c r="S592">
        <f>IFERROR(SUMIFS('All States'!$N$4:$N$627,'All States'!$C$4:$C$627,$A592,'All States'!$D$4:$D$627,$B592),0)</f>
        <v>22.395</v>
      </c>
      <c r="T592">
        <f>IFERROR(SUMIFS('All States'!$M$4:$M$627,'All States'!$C$4:$C$627,$A592,'All States'!$D$4:$D$627,$B592),0)</f>
        <v>22.395</v>
      </c>
      <c r="U592">
        <f>IFERROR(SUMIFS('All States'!$O$4:$O$627,'All States'!$C$4:$C$627,$A592,'All States'!$D$4:$D$627,$B592),0)</f>
        <v>0.45</v>
      </c>
      <c r="V592">
        <f>IFERROR(SUMIFS('All States'!$P$4:$P$627,'All States'!$C$4:$C$627,$A592,'All States'!$D$4:$D$627,$B592),0)</f>
        <v>19.32</v>
      </c>
      <c r="W592">
        <f>IFERROR(SUMIFS('All States'!$Q$4:$Q$627,'All States'!$C$4:$C$627,$A592,'All States'!$D$4:$D$627,$B592),0)</f>
        <v>2.625</v>
      </c>
      <c r="X592">
        <f>IFERROR(SUMIFS('All States'!$H$4:$H$627,'All States'!$C$4:$C$627,$A592,'All States'!$D$4:$D$627,$B592),0)</f>
        <v>0</v>
      </c>
      <c r="Y592">
        <f>IFERROR(SUMIFS('All States'!$I$4:$I$627,'All States'!$C$4:$C$627,$A592,'All States'!$D$4:$D$627,$B592),0)</f>
        <v>0</v>
      </c>
      <c r="Z592">
        <f>IFERROR(SUMIFS('All States'!$R$4:$R$627,'All States'!$C$4:$C$627,$A592,'All States'!$D$4:$D$627,$B592),0)</f>
        <v>0.15</v>
      </c>
      <c r="AA592">
        <f>IFERROR(SUMIFS('All States'!$S$4:$S$627,'All States'!$C$4:$C$627,$A592,'All States'!$D$4:$D$627,$B592),0)</f>
        <v>5</v>
      </c>
      <c r="AB592">
        <f>IFERROR(SUMIFS('All States'!$T$4:$T$627,'All States'!$C$4:$C$627,$A592,'All States'!$D$4:$D$627,$B592),0)</f>
        <v>2</v>
      </c>
      <c r="AC592">
        <f>IFERROR(SUMIFS('All States'!$U$4:$U$627,'All States'!$C$4:$C$627,$A592,'All States'!$D$4:$D$627,$B592),0)</f>
        <v>0.15</v>
      </c>
      <c r="AD592">
        <f>IFERROR(SUMIFS('All States'!$V$4:$V$627,'All States'!$C$4:$C$627,$A592,'All States'!$D$4:$D$627,$B592),0)</f>
        <v>0</v>
      </c>
      <c r="AE592">
        <f>IFERROR(SUMIFS('All States'!$W$4:$W$627,'All States'!$C$4:$C$627,$A592,'All States'!$D$4:$D$627,$B592),0)</f>
        <v>6</v>
      </c>
      <c r="AF592">
        <f>IFERROR(SUMIFS('All States'!$X$4:$X$627,'All States'!$C$4:$C$627,$A592,'All States'!$D$4:$D$627,$B592),0)</f>
        <v>0.75</v>
      </c>
      <c r="AG592">
        <f>IFERROR(SUMIFS('All States'!$Y$4:$Y$627,'All States'!$C$4:$C$627,$A592,'All States'!$D$4:$D$627,$B592),0)</f>
        <v>0</v>
      </c>
    </row>
    <row r="593" spans="1:33" ht="15" customHeight="1" x14ac:dyDescent="0.2">
      <c r="A593" t="s">
        <v>168</v>
      </c>
      <c r="B593" t="s">
        <v>2153</v>
      </c>
      <c r="C593" t="s">
        <v>1347</v>
      </c>
      <c r="D593" t="s">
        <v>2150</v>
      </c>
      <c r="E593">
        <v>4</v>
      </c>
      <c r="F593">
        <f t="shared" si="16"/>
        <v>0</v>
      </c>
      <c r="G593">
        <f t="shared" si="17"/>
        <v>77990.5</v>
      </c>
      <c r="H593">
        <f t="shared" si="18"/>
        <v>1.5</v>
      </c>
      <c r="I593">
        <f t="shared" si="19"/>
        <v>15.5</v>
      </c>
      <c r="Q593">
        <f>IFERROR(SUMIFS('All States'!$E$4:$E$627,'All States'!$C$4:$C$627,$A593,'All States'!$D$4:$D$627,$B593),0)</f>
        <v>0</v>
      </c>
      <c r="R593">
        <f>IFERROR(SUMIFS('All States'!$F$4:$F$627,'All States'!$C$4:$C$627,$A593,'All States'!$D$4:$D$627,$B593),0)</f>
        <v>0</v>
      </c>
      <c r="S593">
        <f>IFERROR(SUMIFS('All States'!$N$4:$N$627,'All States'!$C$4:$C$627,$A593,'All States'!$D$4:$D$627,$B593),0)</f>
        <v>74.475000000000009</v>
      </c>
      <c r="T593">
        <f>IFERROR(SUMIFS('All States'!$M$4:$M$627,'All States'!$C$4:$C$627,$A593,'All States'!$D$4:$D$627,$B593),0)</f>
        <v>74.475000000000009</v>
      </c>
      <c r="U593">
        <f>IFERROR(SUMIFS('All States'!$O$4:$O$627,'All States'!$C$4:$C$627,$A593,'All States'!$D$4:$D$627,$B593),0)</f>
        <v>0.45</v>
      </c>
      <c r="V593">
        <f>IFERROR(SUMIFS('All States'!$P$4:$P$627,'All States'!$C$4:$C$627,$A593,'All States'!$D$4:$D$627,$B593),0)</f>
        <v>71.400000000000006</v>
      </c>
      <c r="W593">
        <f>IFERROR(SUMIFS('All States'!$Q$4:$Q$627,'All States'!$C$4:$C$627,$A593,'All States'!$D$4:$D$627,$B593),0)</f>
        <v>2.625</v>
      </c>
      <c r="X593">
        <f>IFERROR(SUMIFS('All States'!$H$4:$H$627,'All States'!$C$4:$C$627,$A593,'All States'!$D$4:$D$627,$B593),0)</f>
        <v>0</v>
      </c>
      <c r="Y593">
        <f>IFERROR(SUMIFS('All States'!$I$4:$I$627,'All States'!$C$4:$C$627,$A593,'All States'!$D$4:$D$627,$B593),0)</f>
        <v>0</v>
      </c>
      <c r="Z593">
        <f>IFERROR(SUMIFS('All States'!$R$4:$R$627,'All States'!$C$4:$C$627,$A593,'All States'!$D$4:$D$627,$B593),0)</f>
        <v>0.15</v>
      </c>
      <c r="AA593">
        <f>IFERROR(SUMIFS('All States'!$S$4:$S$627,'All States'!$C$4:$C$627,$A593,'All States'!$D$4:$D$627,$B593),0)</f>
        <v>5</v>
      </c>
      <c r="AB593">
        <f>IFERROR(SUMIFS('All States'!$T$4:$T$627,'All States'!$C$4:$C$627,$A593,'All States'!$D$4:$D$627,$B593),0)</f>
        <v>2</v>
      </c>
      <c r="AC593">
        <f>IFERROR(SUMIFS('All States'!$U$4:$U$627,'All States'!$C$4:$C$627,$A593,'All States'!$D$4:$D$627,$B593),0)</f>
        <v>0.15</v>
      </c>
      <c r="AD593">
        <f>IFERROR(SUMIFS('All States'!$V$4:$V$627,'All States'!$C$4:$C$627,$A593,'All States'!$D$4:$D$627,$B593),0)</f>
        <v>0</v>
      </c>
      <c r="AE593">
        <f>IFERROR(SUMIFS('All States'!$W$4:$W$627,'All States'!$C$4:$C$627,$A593,'All States'!$D$4:$D$627,$B593),0)</f>
        <v>6</v>
      </c>
      <c r="AF593">
        <f>IFERROR(SUMIFS('All States'!$X$4:$X$627,'All States'!$C$4:$C$627,$A593,'All States'!$D$4:$D$627,$B593),0)</f>
        <v>0.75</v>
      </c>
      <c r="AG593">
        <f>IFERROR(SUMIFS('All States'!$Y$4:$Y$627,'All States'!$C$4:$C$627,$A593,'All States'!$D$4:$D$627,$B593),0)</f>
        <v>0</v>
      </c>
    </row>
    <row r="594" spans="1:33" ht="15" customHeight="1" x14ac:dyDescent="0.2">
      <c r="A594" t="s">
        <v>168</v>
      </c>
      <c r="B594" t="s">
        <v>2154</v>
      </c>
      <c r="C594" t="s">
        <v>1352</v>
      </c>
      <c r="D594" t="s">
        <v>2155</v>
      </c>
      <c r="E594">
        <v>6</v>
      </c>
      <c r="F594">
        <f t="shared" si="16"/>
        <v>0</v>
      </c>
      <c r="G594">
        <f t="shared" si="17"/>
        <v>80327</v>
      </c>
      <c r="H594">
        <f t="shared" si="18"/>
        <v>1.5</v>
      </c>
      <c r="I594">
        <f t="shared" si="19"/>
        <v>13</v>
      </c>
      <c r="Q594">
        <f>IFERROR(SUMIFS('All States'!$E$4:$E$627,'All States'!$C$4:$C$627,$A594,'All States'!$D$4:$D$627,$B594),0)</f>
        <v>0</v>
      </c>
      <c r="R594">
        <f>IFERROR(SUMIFS('All States'!$F$4:$F$627,'All States'!$C$4:$C$627,$A594,'All States'!$D$4:$D$627,$B594),0)</f>
        <v>0</v>
      </c>
      <c r="S594">
        <f>IFERROR(SUMIFS('All States'!$N$4:$N$627,'All States'!$C$4:$C$627,$A594,'All States'!$D$4:$D$627,$B594),0)</f>
        <v>78.015000000000001</v>
      </c>
      <c r="T594">
        <f>IFERROR(SUMIFS('All States'!$M$4:$M$627,'All States'!$C$4:$C$627,$A594,'All States'!$D$4:$D$627,$B594),0)</f>
        <v>78.015000000000001</v>
      </c>
      <c r="U594">
        <f>IFERROR(SUMIFS('All States'!$O$4:$O$627,'All States'!$C$4:$C$627,$A594,'All States'!$D$4:$D$627,$B594),0)</f>
        <v>0</v>
      </c>
      <c r="V594">
        <f>IFERROR(SUMIFS('All States'!$P$4:$P$627,'All States'!$C$4:$C$627,$A594,'All States'!$D$4:$D$627,$B594),0)</f>
        <v>76.44</v>
      </c>
      <c r="W594">
        <f>IFERROR(SUMIFS('All States'!$Q$4:$Q$627,'All States'!$C$4:$C$627,$A594,'All States'!$D$4:$D$627,$B594),0)</f>
        <v>1.575</v>
      </c>
      <c r="X594">
        <f>IFERROR(SUMIFS('All States'!$H$4:$H$627,'All States'!$C$4:$C$627,$A594,'All States'!$D$4:$D$627,$B594),0)</f>
        <v>0</v>
      </c>
      <c r="Y594">
        <f>IFERROR(SUMIFS('All States'!$I$4:$I$627,'All States'!$C$4:$C$627,$A594,'All States'!$D$4:$D$627,$B594),0)</f>
        <v>0</v>
      </c>
      <c r="Z594">
        <f>IFERROR(SUMIFS('All States'!$R$4:$R$627,'All States'!$C$4:$C$627,$A594,'All States'!$D$4:$D$627,$B594),0)</f>
        <v>0.15</v>
      </c>
      <c r="AA594">
        <f>IFERROR(SUMIFS('All States'!$S$4:$S$627,'All States'!$C$4:$C$627,$A594,'All States'!$D$4:$D$627,$B594),0)</f>
        <v>5</v>
      </c>
      <c r="AB594">
        <f>IFERROR(SUMIFS('All States'!$T$4:$T$627,'All States'!$C$4:$C$627,$A594,'All States'!$D$4:$D$627,$B594),0)</f>
        <v>2</v>
      </c>
      <c r="AC594">
        <f>IFERROR(SUMIFS('All States'!$U$4:$U$627,'All States'!$C$4:$C$627,$A594,'All States'!$D$4:$D$627,$B594),0)</f>
        <v>0.15</v>
      </c>
      <c r="AD594">
        <f>IFERROR(SUMIFS('All States'!$V$4:$V$627,'All States'!$C$4:$C$627,$A594,'All States'!$D$4:$D$627,$B594),0)</f>
        <v>0</v>
      </c>
      <c r="AE594">
        <f>IFERROR(SUMIFS('All States'!$W$4:$W$627,'All States'!$C$4:$C$627,$A594,'All States'!$D$4:$D$627,$B594),0)</f>
        <v>6</v>
      </c>
      <c r="AF594">
        <f>IFERROR(SUMIFS('All States'!$X$4:$X$627,'All States'!$C$4:$C$627,$A594,'All States'!$D$4:$D$627,$B594),0)</f>
        <v>0.75</v>
      </c>
      <c r="AG594">
        <f>IFERROR(SUMIFS('All States'!$Y$4:$Y$627,'All States'!$C$4:$C$627,$A594,'All States'!$D$4:$D$627,$B594),0)</f>
        <v>0</v>
      </c>
    </row>
    <row r="595" spans="1:33" ht="15" customHeight="1" x14ac:dyDescent="0.2">
      <c r="A595" t="s">
        <v>168</v>
      </c>
      <c r="B595" t="s">
        <v>2156</v>
      </c>
      <c r="C595" t="s">
        <v>1352</v>
      </c>
      <c r="D595" t="s">
        <v>2155</v>
      </c>
      <c r="E595">
        <v>6</v>
      </c>
      <c r="F595">
        <f t="shared" si="16"/>
        <v>0</v>
      </c>
      <c r="G595">
        <f t="shared" si="17"/>
        <v>80327</v>
      </c>
      <c r="H595">
        <f t="shared" si="18"/>
        <v>1.5</v>
      </c>
      <c r="I595">
        <f t="shared" si="19"/>
        <v>13</v>
      </c>
      <c r="Q595">
        <f>IFERROR(SUMIFS('All States'!$E$4:$E$627,'All States'!$C$4:$C$627,$A595,'All States'!$D$4:$D$627,$B595),0)</f>
        <v>0</v>
      </c>
      <c r="R595">
        <f>IFERROR(SUMIFS('All States'!$F$4:$F$627,'All States'!$C$4:$C$627,$A595,'All States'!$D$4:$D$627,$B595),0)</f>
        <v>0</v>
      </c>
      <c r="S595">
        <f>IFERROR(SUMIFS('All States'!$N$4:$N$627,'All States'!$C$4:$C$627,$A595,'All States'!$D$4:$D$627,$B595),0)</f>
        <v>116.79</v>
      </c>
      <c r="T595">
        <f>IFERROR(SUMIFS('All States'!$M$4:$M$627,'All States'!$C$4:$C$627,$A595,'All States'!$D$4:$D$627,$B595),0)</f>
        <v>116.79</v>
      </c>
      <c r="U595">
        <f>IFERROR(SUMIFS('All States'!$O$4:$O$627,'All States'!$C$4:$C$627,$A595,'All States'!$D$4:$D$627,$B595),0)</f>
        <v>0.45</v>
      </c>
      <c r="V595">
        <f>IFERROR(SUMIFS('All States'!$P$4:$P$627,'All States'!$C$4:$C$627,$A595,'All States'!$D$4:$D$627,$B595),0)</f>
        <v>107.94</v>
      </c>
      <c r="W595">
        <f>IFERROR(SUMIFS('All States'!$Q$4:$Q$627,'All States'!$C$4:$C$627,$A595,'All States'!$D$4:$D$627,$B595),0)</f>
        <v>8.4</v>
      </c>
      <c r="X595">
        <f>IFERROR(SUMIFS('All States'!$H$4:$H$627,'All States'!$C$4:$C$627,$A595,'All States'!$D$4:$D$627,$B595),0)</f>
        <v>0</v>
      </c>
      <c r="Y595">
        <f>IFERROR(SUMIFS('All States'!$I$4:$I$627,'All States'!$C$4:$C$627,$A595,'All States'!$D$4:$D$627,$B595),0)</f>
        <v>0</v>
      </c>
      <c r="Z595">
        <f>IFERROR(SUMIFS('All States'!$R$4:$R$627,'All States'!$C$4:$C$627,$A595,'All States'!$D$4:$D$627,$B595),0)</f>
        <v>0.15</v>
      </c>
      <c r="AA595">
        <f>IFERROR(SUMIFS('All States'!$S$4:$S$627,'All States'!$C$4:$C$627,$A595,'All States'!$D$4:$D$627,$B595),0)</f>
        <v>5</v>
      </c>
      <c r="AB595">
        <f>IFERROR(SUMIFS('All States'!$T$4:$T$627,'All States'!$C$4:$C$627,$A595,'All States'!$D$4:$D$627,$B595),0)</f>
        <v>2</v>
      </c>
      <c r="AC595">
        <f>IFERROR(SUMIFS('All States'!$U$4:$U$627,'All States'!$C$4:$C$627,$A595,'All States'!$D$4:$D$627,$B595),0)</f>
        <v>0.15</v>
      </c>
      <c r="AD595">
        <f>IFERROR(SUMIFS('All States'!$V$4:$V$627,'All States'!$C$4:$C$627,$A595,'All States'!$D$4:$D$627,$B595),0)</f>
        <v>0</v>
      </c>
      <c r="AE595">
        <f>IFERROR(SUMIFS('All States'!$W$4:$W$627,'All States'!$C$4:$C$627,$A595,'All States'!$D$4:$D$627,$B595),0)</f>
        <v>6</v>
      </c>
      <c r="AF595">
        <f>IFERROR(SUMIFS('All States'!$X$4:$X$627,'All States'!$C$4:$C$627,$A595,'All States'!$D$4:$D$627,$B595),0)</f>
        <v>0.75</v>
      </c>
      <c r="AG595">
        <f>IFERROR(SUMIFS('All States'!$Y$4:$Y$627,'All States'!$C$4:$C$627,$A595,'All States'!$D$4:$D$627,$B595),0)</f>
        <v>0</v>
      </c>
    </row>
    <row r="596" spans="1:33" ht="15" customHeight="1" x14ac:dyDescent="0.2">
      <c r="A596" t="s">
        <v>168</v>
      </c>
      <c r="B596" t="s">
        <v>2157</v>
      </c>
      <c r="C596" t="s">
        <v>1352</v>
      </c>
      <c r="D596" t="s">
        <v>2155</v>
      </c>
      <c r="E596">
        <v>6</v>
      </c>
      <c r="F596">
        <f t="shared" si="16"/>
        <v>0</v>
      </c>
      <c r="G596">
        <f t="shared" si="17"/>
        <v>80327</v>
      </c>
      <c r="H596">
        <f t="shared" si="18"/>
        <v>1.5</v>
      </c>
      <c r="I596">
        <f t="shared" si="19"/>
        <v>13</v>
      </c>
      <c r="Q596">
        <f>IFERROR(SUMIFS('All States'!$E$4:$E$627,'All States'!$C$4:$C$627,$A596,'All States'!$D$4:$D$627,$B596),0)</f>
        <v>0</v>
      </c>
      <c r="R596">
        <f>IFERROR(SUMIFS('All States'!$F$4:$F$627,'All States'!$C$4:$C$627,$A596,'All States'!$D$4:$D$627,$B596),0)</f>
        <v>0</v>
      </c>
      <c r="S596">
        <f>IFERROR(SUMIFS('All States'!$N$4:$N$627,'All States'!$C$4:$C$627,$A596,'All States'!$D$4:$D$627,$B596),0)</f>
        <v>75.705000000000013</v>
      </c>
      <c r="T596">
        <f>IFERROR(SUMIFS('All States'!$M$4:$M$627,'All States'!$C$4:$C$627,$A596,'All States'!$D$4:$D$627,$B596),0)</f>
        <v>75.705000000000013</v>
      </c>
      <c r="U596">
        <f>IFERROR(SUMIFS('All States'!$O$4:$O$627,'All States'!$C$4:$C$627,$A596,'All States'!$D$4:$D$627,$B596),0)</f>
        <v>0</v>
      </c>
      <c r="V596">
        <f>IFERROR(SUMIFS('All States'!$P$4:$P$627,'All States'!$C$4:$C$627,$A596,'All States'!$D$4:$D$627,$B596),0)</f>
        <v>64.680000000000007</v>
      </c>
      <c r="W596">
        <f>IFERROR(SUMIFS('All States'!$Q$4:$Q$627,'All States'!$C$4:$C$627,$A596,'All States'!$D$4:$D$627,$B596),0)</f>
        <v>11.025</v>
      </c>
      <c r="X596">
        <f>IFERROR(SUMIFS('All States'!$H$4:$H$627,'All States'!$C$4:$C$627,$A596,'All States'!$D$4:$D$627,$B596),0)</f>
        <v>0</v>
      </c>
      <c r="Y596">
        <f>IFERROR(SUMIFS('All States'!$I$4:$I$627,'All States'!$C$4:$C$627,$A596,'All States'!$D$4:$D$627,$B596),0)</f>
        <v>0</v>
      </c>
      <c r="Z596">
        <f>IFERROR(SUMIFS('All States'!$R$4:$R$627,'All States'!$C$4:$C$627,$A596,'All States'!$D$4:$D$627,$B596),0)</f>
        <v>0.15</v>
      </c>
      <c r="AA596">
        <f>IFERROR(SUMIFS('All States'!$S$4:$S$627,'All States'!$C$4:$C$627,$A596,'All States'!$D$4:$D$627,$B596),0)</f>
        <v>5</v>
      </c>
      <c r="AB596">
        <f>IFERROR(SUMIFS('All States'!$T$4:$T$627,'All States'!$C$4:$C$627,$A596,'All States'!$D$4:$D$627,$B596),0)</f>
        <v>2</v>
      </c>
      <c r="AC596">
        <f>IFERROR(SUMIFS('All States'!$U$4:$U$627,'All States'!$C$4:$C$627,$A596,'All States'!$D$4:$D$627,$B596),0)</f>
        <v>0.15</v>
      </c>
      <c r="AD596">
        <f>IFERROR(SUMIFS('All States'!$V$4:$V$627,'All States'!$C$4:$C$627,$A596,'All States'!$D$4:$D$627,$B596),0)</f>
        <v>0</v>
      </c>
      <c r="AE596">
        <f>IFERROR(SUMIFS('All States'!$W$4:$W$627,'All States'!$C$4:$C$627,$A596,'All States'!$D$4:$D$627,$B596),0)</f>
        <v>6</v>
      </c>
      <c r="AF596">
        <f>IFERROR(SUMIFS('All States'!$X$4:$X$627,'All States'!$C$4:$C$627,$A596,'All States'!$D$4:$D$627,$B596),0)</f>
        <v>0.75</v>
      </c>
      <c r="AG596">
        <f>IFERROR(SUMIFS('All States'!$Y$4:$Y$627,'All States'!$C$4:$C$627,$A596,'All States'!$D$4:$D$627,$B596),0)</f>
        <v>0</v>
      </c>
    </row>
    <row r="597" spans="1:33" ht="15" customHeight="1" x14ac:dyDescent="0.2">
      <c r="A597" t="s">
        <v>168</v>
      </c>
      <c r="B597" t="s">
        <v>2158</v>
      </c>
      <c r="C597" t="s">
        <v>1352</v>
      </c>
      <c r="D597" t="s">
        <v>2155</v>
      </c>
      <c r="E597">
        <v>6</v>
      </c>
      <c r="F597">
        <f t="shared" si="16"/>
        <v>0</v>
      </c>
      <c r="G597">
        <f t="shared" si="17"/>
        <v>80327</v>
      </c>
      <c r="H597">
        <f t="shared" si="18"/>
        <v>1.5</v>
      </c>
      <c r="I597">
        <f t="shared" si="19"/>
        <v>13</v>
      </c>
      <c r="Q597">
        <f>IFERROR(SUMIFS('All States'!$E$4:$E$627,'All States'!$C$4:$C$627,$A597,'All States'!$D$4:$D$627,$B597),0)</f>
        <v>0</v>
      </c>
      <c r="R597">
        <f>IFERROR(SUMIFS('All States'!$F$4:$F$627,'All States'!$C$4:$C$627,$A597,'All States'!$D$4:$D$627,$B597),0)</f>
        <v>0</v>
      </c>
      <c r="S597">
        <f>IFERROR(SUMIFS('All States'!$N$4:$N$627,'All States'!$C$4:$C$627,$A597,'All States'!$D$4:$D$627,$B597),0)</f>
        <v>39.585000000000001</v>
      </c>
      <c r="T597">
        <f>IFERROR(SUMIFS('All States'!$M$4:$M$627,'All States'!$C$4:$C$627,$A597,'All States'!$D$4:$D$627,$B597),0)</f>
        <v>39.585000000000001</v>
      </c>
      <c r="U597">
        <f>IFERROR(SUMIFS('All States'!$O$4:$O$627,'All States'!$C$4:$C$627,$A597,'All States'!$D$4:$D$627,$B597),0)</f>
        <v>0</v>
      </c>
      <c r="V597">
        <f>IFERROR(SUMIFS('All States'!$P$4:$P$627,'All States'!$C$4:$C$627,$A597,'All States'!$D$4:$D$627,$B597),0)</f>
        <v>30.66</v>
      </c>
      <c r="W597">
        <f>IFERROR(SUMIFS('All States'!$Q$4:$Q$627,'All States'!$C$4:$C$627,$A597,'All States'!$D$4:$D$627,$B597),0)</f>
        <v>8.9250000000000007</v>
      </c>
      <c r="X597">
        <f>IFERROR(SUMIFS('All States'!$H$4:$H$627,'All States'!$C$4:$C$627,$A597,'All States'!$D$4:$D$627,$B597),0)</f>
        <v>0</v>
      </c>
      <c r="Y597">
        <f>IFERROR(SUMIFS('All States'!$I$4:$I$627,'All States'!$C$4:$C$627,$A597,'All States'!$D$4:$D$627,$B597),0)</f>
        <v>0</v>
      </c>
      <c r="Z597">
        <f>IFERROR(SUMIFS('All States'!$R$4:$R$627,'All States'!$C$4:$C$627,$A597,'All States'!$D$4:$D$627,$B597),0)</f>
        <v>0.15</v>
      </c>
      <c r="AA597">
        <f>IFERROR(SUMIFS('All States'!$S$4:$S$627,'All States'!$C$4:$C$627,$A597,'All States'!$D$4:$D$627,$B597),0)</f>
        <v>5</v>
      </c>
      <c r="AB597">
        <f>IFERROR(SUMIFS('All States'!$T$4:$T$627,'All States'!$C$4:$C$627,$A597,'All States'!$D$4:$D$627,$B597),0)</f>
        <v>2</v>
      </c>
      <c r="AC597">
        <f>IFERROR(SUMIFS('All States'!$U$4:$U$627,'All States'!$C$4:$C$627,$A597,'All States'!$D$4:$D$627,$B597),0)</f>
        <v>0.15</v>
      </c>
      <c r="AD597">
        <f>IFERROR(SUMIFS('All States'!$V$4:$V$627,'All States'!$C$4:$C$627,$A597,'All States'!$D$4:$D$627,$B597),0)</f>
        <v>0</v>
      </c>
      <c r="AE597">
        <f>IFERROR(SUMIFS('All States'!$W$4:$W$627,'All States'!$C$4:$C$627,$A597,'All States'!$D$4:$D$627,$B597),0)</f>
        <v>6</v>
      </c>
      <c r="AF597">
        <f>IFERROR(SUMIFS('All States'!$X$4:$X$627,'All States'!$C$4:$C$627,$A597,'All States'!$D$4:$D$627,$B597),0)</f>
        <v>0.75</v>
      </c>
      <c r="AG597">
        <f>IFERROR(SUMIFS('All States'!$Y$4:$Y$627,'All States'!$C$4:$C$627,$A597,'All States'!$D$4:$D$627,$B597),0)</f>
        <v>0</v>
      </c>
    </row>
    <row r="598" spans="1:33" ht="15" customHeight="1" x14ac:dyDescent="0.2">
      <c r="A598" t="s">
        <v>168</v>
      </c>
      <c r="B598" t="s">
        <v>2159</v>
      </c>
      <c r="C598" t="s">
        <v>1352</v>
      </c>
      <c r="D598" t="s">
        <v>2155</v>
      </c>
      <c r="E598">
        <v>6</v>
      </c>
      <c r="F598">
        <f t="shared" si="16"/>
        <v>0</v>
      </c>
      <c r="G598">
        <f t="shared" si="17"/>
        <v>80327</v>
      </c>
      <c r="H598">
        <f t="shared" si="18"/>
        <v>1.5</v>
      </c>
      <c r="I598">
        <f t="shared" si="19"/>
        <v>13</v>
      </c>
      <c r="Q598">
        <f>IFERROR(SUMIFS('All States'!$E$4:$E$627,'All States'!$C$4:$C$627,$A598,'All States'!$D$4:$D$627,$B598),0)</f>
        <v>0</v>
      </c>
      <c r="R598">
        <f>IFERROR(SUMIFS('All States'!$F$4:$F$627,'All States'!$C$4:$C$627,$A598,'All States'!$D$4:$D$627,$B598),0)</f>
        <v>0</v>
      </c>
      <c r="S598">
        <f>IFERROR(SUMIFS('All States'!$N$4:$N$627,'All States'!$C$4:$C$627,$A598,'All States'!$D$4:$D$627,$B598),0)</f>
        <v>53.234999999999999</v>
      </c>
      <c r="T598">
        <f>IFERROR(SUMIFS('All States'!$M$4:$M$627,'All States'!$C$4:$C$627,$A598,'All States'!$D$4:$D$627,$B598),0)</f>
        <v>53.234999999999999</v>
      </c>
      <c r="U598">
        <f>IFERROR(SUMIFS('All States'!$O$4:$O$627,'All States'!$C$4:$C$627,$A598,'All States'!$D$4:$D$627,$B598),0)</f>
        <v>0</v>
      </c>
      <c r="V598">
        <f>IFERROR(SUMIFS('All States'!$P$4:$P$627,'All States'!$C$4:$C$627,$A598,'All States'!$D$4:$D$627,$B598),0)</f>
        <v>49.56</v>
      </c>
      <c r="W598">
        <f>IFERROR(SUMIFS('All States'!$Q$4:$Q$627,'All States'!$C$4:$C$627,$A598,'All States'!$D$4:$D$627,$B598),0)</f>
        <v>3.6749999999999998</v>
      </c>
      <c r="X598">
        <f>IFERROR(SUMIFS('All States'!$H$4:$H$627,'All States'!$C$4:$C$627,$A598,'All States'!$D$4:$D$627,$B598),0)</f>
        <v>0</v>
      </c>
      <c r="Y598">
        <f>IFERROR(SUMIFS('All States'!$I$4:$I$627,'All States'!$C$4:$C$627,$A598,'All States'!$D$4:$D$627,$B598),0)</f>
        <v>0</v>
      </c>
      <c r="Z598">
        <f>IFERROR(SUMIFS('All States'!$R$4:$R$627,'All States'!$C$4:$C$627,$A598,'All States'!$D$4:$D$627,$B598),0)</f>
        <v>0.15</v>
      </c>
      <c r="AA598">
        <f>IFERROR(SUMIFS('All States'!$S$4:$S$627,'All States'!$C$4:$C$627,$A598,'All States'!$D$4:$D$627,$B598),0)</f>
        <v>5</v>
      </c>
      <c r="AB598">
        <f>IFERROR(SUMIFS('All States'!$T$4:$T$627,'All States'!$C$4:$C$627,$A598,'All States'!$D$4:$D$627,$B598),0)</f>
        <v>2</v>
      </c>
      <c r="AC598">
        <f>IFERROR(SUMIFS('All States'!$U$4:$U$627,'All States'!$C$4:$C$627,$A598,'All States'!$D$4:$D$627,$B598),0)</f>
        <v>0.15</v>
      </c>
      <c r="AD598">
        <f>IFERROR(SUMIFS('All States'!$V$4:$V$627,'All States'!$C$4:$C$627,$A598,'All States'!$D$4:$D$627,$B598),0)</f>
        <v>0</v>
      </c>
      <c r="AE598">
        <f>IFERROR(SUMIFS('All States'!$W$4:$W$627,'All States'!$C$4:$C$627,$A598,'All States'!$D$4:$D$627,$B598),0)</f>
        <v>6</v>
      </c>
      <c r="AF598">
        <f>IFERROR(SUMIFS('All States'!$X$4:$X$627,'All States'!$C$4:$C$627,$A598,'All States'!$D$4:$D$627,$B598),0)</f>
        <v>0.75</v>
      </c>
      <c r="AG598">
        <f>IFERROR(SUMIFS('All States'!$Y$4:$Y$627,'All States'!$C$4:$C$627,$A598,'All States'!$D$4:$D$627,$B598),0)</f>
        <v>0</v>
      </c>
    </row>
    <row r="599" spans="1:33" ht="15" customHeight="1" x14ac:dyDescent="0.2">
      <c r="A599" t="s">
        <v>170</v>
      </c>
      <c r="B599" t="s">
        <v>2160</v>
      </c>
      <c r="C599" t="s">
        <v>603</v>
      </c>
      <c r="D599" t="s">
        <v>2161</v>
      </c>
      <c r="E599">
        <v>3</v>
      </c>
      <c r="F599">
        <f t="shared" si="16"/>
        <v>1775</v>
      </c>
      <c r="G599">
        <f t="shared" si="17"/>
        <v>4757</v>
      </c>
      <c r="H599">
        <f t="shared" si="18"/>
        <v>5.333333333333333</v>
      </c>
      <c r="I599">
        <f t="shared" si="19"/>
        <v>4</v>
      </c>
      <c r="Q599">
        <f>IFERROR(SUMIFS('All States'!$E$4:$E$627,'All States'!$C$4:$C$627,$A599,'All States'!$D$4:$D$627,$B599),0)</f>
        <v>3</v>
      </c>
      <c r="R599">
        <f>IFERROR(SUMIFS('All States'!$F$4:$F$627,'All States'!$C$4:$C$627,$A599,'All States'!$D$4:$D$627,$B599),0)</f>
        <v>106.2</v>
      </c>
      <c r="S599">
        <f>IFERROR(SUMIFS('All States'!$N$4:$N$627,'All States'!$C$4:$C$627,$A599,'All States'!$D$4:$D$627,$B599),0)</f>
        <v>356.25</v>
      </c>
      <c r="T599">
        <f>IFERROR(SUMIFS('All States'!$M$4:$M$627,'All States'!$C$4:$C$627,$A599,'All States'!$D$4:$D$627,$B599),0)</f>
        <v>356.25</v>
      </c>
      <c r="U599">
        <f>IFERROR(SUMIFS('All States'!$O$4:$O$627,'All States'!$C$4:$C$627,$A599,'All States'!$D$4:$D$627,$B599),0)</f>
        <v>121.05</v>
      </c>
      <c r="V599">
        <f>IFERROR(SUMIFS('All States'!$P$4:$P$627,'All States'!$C$4:$C$627,$A599,'All States'!$D$4:$D$627,$B599),0)</f>
        <v>235.2</v>
      </c>
      <c r="W599">
        <f>IFERROR(SUMIFS('All States'!$Q$4:$Q$627,'All States'!$C$4:$C$627,$A599,'All States'!$D$4:$D$627,$B599),0)</f>
        <v>0</v>
      </c>
      <c r="X599">
        <f>IFERROR(SUMIFS('All States'!$H$4:$H$627,'All States'!$C$4:$C$627,$A599,'All States'!$D$4:$D$627,$B599),0)</f>
        <v>0</v>
      </c>
      <c r="Y599">
        <f>IFERROR(SUMIFS('All States'!$I$4:$I$627,'All States'!$C$4:$C$627,$A599,'All States'!$D$4:$D$627,$B599),0)</f>
        <v>2</v>
      </c>
      <c r="Z599">
        <f>IFERROR(SUMIFS('All States'!$R$4:$R$627,'All States'!$C$4:$C$627,$A599,'All States'!$D$4:$D$627,$B599),0)</f>
        <v>-105.80716125000001</v>
      </c>
      <c r="AA599">
        <f>IFERROR(SUMIFS('All States'!$S$4:$S$627,'All States'!$C$4:$C$627,$A599,'All States'!$D$4:$D$627,$B599),0)</f>
        <v>12.5</v>
      </c>
      <c r="AB599">
        <f>IFERROR(SUMIFS('All States'!$T$4:$T$627,'All States'!$C$4:$C$627,$A599,'All States'!$D$4:$D$627,$B599),0)</f>
        <v>5</v>
      </c>
      <c r="AC599">
        <f>IFERROR(SUMIFS('All States'!$U$4:$U$627,'All States'!$C$4:$C$627,$A599,'All States'!$D$4:$D$627,$B599),0)</f>
        <v>0.39283875000000001</v>
      </c>
      <c r="AD599">
        <f>IFERROR(SUMIFS('All States'!$V$4:$V$627,'All States'!$C$4:$C$627,$A599,'All States'!$D$4:$D$627,$B599),0)</f>
        <v>1775</v>
      </c>
      <c r="AE599">
        <f>IFERROR(SUMIFS('All States'!$W$4:$W$627,'All States'!$C$4:$C$627,$A599,'All States'!$D$4:$D$627,$B599),0)</f>
        <v>15</v>
      </c>
      <c r="AF599">
        <f>IFERROR(SUMIFS('All States'!$X$4:$X$627,'All States'!$C$4:$C$627,$A599,'All States'!$D$4:$D$627,$B599),0)</f>
        <v>1.9657</v>
      </c>
      <c r="AG599">
        <f>IFERROR(SUMIFS('All States'!$Y$4:$Y$627,'All States'!$C$4:$C$627,$A599,'All States'!$D$4:$D$627,$B599),0)</f>
        <v>5417</v>
      </c>
    </row>
    <row r="600" spans="1:33" ht="15" customHeight="1" x14ac:dyDescent="0.2">
      <c r="A600" t="s">
        <v>170</v>
      </c>
      <c r="B600" t="s">
        <v>2162</v>
      </c>
      <c r="C600" t="s">
        <v>603</v>
      </c>
      <c r="D600" t="s">
        <v>2161</v>
      </c>
      <c r="E600">
        <v>3</v>
      </c>
      <c r="F600">
        <f t="shared" si="16"/>
        <v>1775</v>
      </c>
      <c r="G600">
        <f t="shared" si="17"/>
        <v>4757</v>
      </c>
      <c r="H600">
        <f t="shared" si="18"/>
        <v>5.333333333333333</v>
      </c>
      <c r="I600">
        <f t="shared" si="19"/>
        <v>4</v>
      </c>
      <c r="Q600">
        <f>IFERROR(SUMIFS('All States'!$E$4:$E$627,'All States'!$C$4:$C$627,$A600,'All States'!$D$4:$D$627,$B600),0)</f>
        <v>0</v>
      </c>
      <c r="R600">
        <f>IFERROR(SUMIFS('All States'!$F$4:$F$627,'All States'!$C$4:$C$627,$A600,'All States'!$D$4:$D$627,$B600),0)</f>
        <v>0</v>
      </c>
      <c r="S600">
        <f>IFERROR(SUMIFS('All States'!$N$4:$N$627,'All States'!$C$4:$C$627,$A600,'All States'!$D$4:$D$627,$B600),0)</f>
        <v>683.35500000000002</v>
      </c>
      <c r="T600">
        <f>IFERROR(SUMIFS('All States'!$M$4:$M$627,'All States'!$C$4:$C$627,$A600,'All States'!$D$4:$D$627,$B600),0)</f>
        <v>683.35500000000002</v>
      </c>
      <c r="U600">
        <f>IFERROR(SUMIFS('All States'!$O$4:$O$627,'All States'!$C$4:$C$627,$A600,'All States'!$D$4:$D$627,$B600),0)</f>
        <v>310.5</v>
      </c>
      <c r="V600">
        <f>IFERROR(SUMIFS('All States'!$P$4:$P$627,'All States'!$C$4:$C$627,$A600,'All States'!$D$4:$D$627,$B600),0)</f>
        <v>371.28</v>
      </c>
      <c r="W600">
        <f>IFERROR(SUMIFS('All States'!$Q$4:$Q$627,'All States'!$C$4:$C$627,$A600,'All States'!$D$4:$D$627,$B600),0)</f>
        <v>1.575</v>
      </c>
      <c r="X600">
        <f>IFERROR(SUMIFS('All States'!$H$4:$H$627,'All States'!$C$4:$C$627,$A600,'All States'!$D$4:$D$627,$B600),0)</f>
        <v>0</v>
      </c>
      <c r="Y600">
        <f>IFERROR(SUMIFS('All States'!$I$4:$I$627,'All States'!$C$4:$C$627,$A600,'All States'!$D$4:$D$627,$B600),0)</f>
        <v>0</v>
      </c>
      <c r="Z600">
        <f>IFERROR(SUMIFS('All States'!$R$4:$R$627,'All States'!$C$4:$C$627,$A600,'All States'!$D$4:$D$627,$B600),0)</f>
        <v>0.39283875000000001</v>
      </c>
      <c r="AA600">
        <f>IFERROR(SUMIFS('All States'!$S$4:$S$627,'All States'!$C$4:$C$627,$A600,'All States'!$D$4:$D$627,$B600),0)</f>
        <v>12.5</v>
      </c>
      <c r="AB600">
        <f>IFERROR(SUMIFS('All States'!$T$4:$T$627,'All States'!$C$4:$C$627,$A600,'All States'!$D$4:$D$627,$B600),0)</f>
        <v>5</v>
      </c>
      <c r="AC600">
        <f>IFERROR(SUMIFS('All States'!$U$4:$U$627,'All States'!$C$4:$C$627,$A600,'All States'!$D$4:$D$627,$B600),0)</f>
        <v>0.39283875000000001</v>
      </c>
      <c r="AD600">
        <f>IFERROR(SUMIFS('All States'!$V$4:$V$627,'All States'!$C$4:$C$627,$A600,'All States'!$D$4:$D$627,$B600),0)</f>
        <v>1775</v>
      </c>
      <c r="AE600">
        <f>IFERROR(SUMIFS('All States'!$W$4:$W$627,'All States'!$C$4:$C$627,$A600,'All States'!$D$4:$D$627,$B600),0)</f>
        <v>15</v>
      </c>
      <c r="AF600">
        <f>IFERROR(SUMIFS('All States'!$X$4:$X$627,'All States'!$C$4:$C$627,$A600,'All States'!$D$4:$D$627,$B600),0)</f>
        <v>1.9657</v>
      </c>
      <c r="AG600">
        <f>IFERROR(SUMIFS('All States'!$Y$4:$Y$627,'All States'!$C$4:$C$627,$A600,'All States'!$D$4:$D$627,$B600),0)</f>
        <v>5417</v>
      </c>
    </row>
    <row r="601" spans="1:33" ht="15" customHeight="1" x14ac:dyDescent="0.2">
      <c r="A601" t="s">
        <v>170</v>
      </c>
      <c r="B601" t="s">
        <v>2163</v>
      </c>
      <c r="C601" t="s">
        <v>610</v>
      </c>
      <c r="D601" t="s">
        <v>611</v>
      </c>
      <c r="E601">
        <v>1</v>
      </c>
      <c r="F601">
        <f t="shared" si="16"/>
        <v>7373</v>
      </c>
      <c r="G601">
        <f t="shared" si="17"/>
        <v>169787</v>
      </c>
      <c r="H601">
        <f t="shared" si="18"/>
        <v>10</v>
      </c>
      <c r="I601">
        <f t="shared" si="19"/>
        <v>25</v>
      </c>
      <c r="Q601">
        <f>IFERROR(SUMIFS('All States'!$E$4:$E$627,'All States'!$C$4:$C$627,$A601,'All States'!$D$4:$D$627,$B601),0)</f>
        <v>1</v>
      </c>
      <c r="R601">
        <f>IFERROR(SUMIFS('All States'!$F$4:$F$627,'All States'!$C$4:$C$627,$A601,'All States'!$D$4:$D$627,$B601),0)</f>
        <v>15</v>
      </c>
      <c r="S601">
        <f>IFERROR(SUMIFS('All States'!$N$4:$N$627,'All States'!$C$4:$C$627,$A601,'All States'!$D$4:$D$627,$B601),0)</f>
        <v>270.91500000000002</v>
      </c>
      <c r="T601">
        <f>IFERROR(SUMIFS('All States'!$M$4:$M$627,'All States'!$C$4:$C$627,$A601,'All States'!$D$4:$D$627,$B601),0)</f>
        <v>270.91500000000002</v>
      </c>
      <c r="U601">
        <f>IFERROR(SUMIFS('All States'!$O$4:$O$627,'All States'!$C$4:$C$627,$A601,'All States'!$D$4:$D$627,$B601),0)</f>
        <v>112.05</v>
      </c>
      <c r="V601">
        <f>IFERROR(SUMIFS('All States'!$P$4:$P$627,'All States'!$C$4:$C$627,$A601,'All States'!$D$4:$D$627,$B601),0)</f>
        <v>13.44</v>
      </c>
      <c r="W601">
        <f>IFERROR(SUMIFS('All States'!$Q$4:$Q$627,'All States'!$C$4:$C$627,$A601,'All States'!$D$4:$D$627,$B601),0)</f>
        <v>145.42500000000001</v>
      </c>
      <c r="X601">
        <f>IFERROR(SUMIFS('All States'!$H$4:$H$627,'All States'!$C$4:$C$627,$A601,'All States'!$D$4:$D$627,$B601),0)</f>
        <v>0</v>
      </c>
      <c r="Y601">
        <f>IFERROR(SUMIFS('All States'!$I$4:$I$627,'All States'!$C$4:$C$627,$A601,'All States'!$D$4:$D$627,$B601),0)</f>
        <v>1</v>
      </c>
      <c r="Z601">
        <f>IFERROR(SUMIFS('All States'!$R$4:$R$627,'All States'!$C$4:$C$627,$A601,'All States'!$D$4:$D$627,$B601),0)</f>
        <v>-14.17590135</v>
      </c>
      <c r="AA601">
        <f>IFERROR(SUMIFS('All States'!$S$4:$S$627,'All States'!$C$4:$C$627,$A601,'All States'!$D$4:$D$627,$B601),0)</f>
        <v>25</v>
      </c>
      <c r="AB601">
        <f>IFERROR(SUMIFS('All States'!$T$4:$T$627,'All States'!$C$4:$C$627,$A601,'All States'!$D$4:$D$627,$B601),0)</f>
        <v>10</v>
      </c>
      <c r="AC601">
        <f>IFERROR(SUMIFS('All States'!$U$4:$U$627,'All States'!$C$4:$C$627,$A601,'All States'!$D$4:$D$627,$B601),0)</f>
        <v>0.82409865000000004</v>
      </c>
      <c r="AD601">
        <f>IFERROR(SUMIFS('All States'!$V$4:$V$627,'All States'!$C$4:$C$627,$A601,'All States'!$D$4:$D$627,$B601),0)</f>
        <v>7373</v>
      </c>
      <c r="AE601">
        <f>IFERROR(SUMIFS('All States'!$W$4:$W$627,'All States'!$C$4:$C$627,$A601,'All States'!$D$4:$D$627,$B601),0)</f>
        <v>31</v>
      </c>
      <c r="AF601">
        <f>IFERROR(SUMIFS('All States'!$X$4:$X$627,'All States'!$C$4:$C$627,$A601,'All States'!$D$4:$D$627,$B601),0)</f>
        <v>4.2519</v>
      </c>
      <c r="AG601">
        <f>IFERROR(SUMIFS('All States'!$Y$4:$Y$627,'All States'!$C$4:$C$627,$A601,'All States'!$D$4:$D$627,$B601),0)</f>
        <v>22501</v>
      </c>
    </row>
    <row r="602" spans="1:33" ht="15" customHeight="1" x14ac:dyDescent="0.2">
      <c r="A602" t="s">
        <v>170</v>
      </c>
      <c r="B602" t="s">
        <v>2164</v>
      </c>
      <c r="C602" t="s">
        <v>617</v>
      </c>
      <c r="D602" t="s">
        <v>618</v>
      </c>
      <c r="E602">
        <v>2</v>
      </c>
      <c r="F602">
        <f t="shared" si="16"/>
        <v>2985</v>
      </c>
      <c r="G602">
        <f t="shared" si="17"/>
        <v>18795.5</v>
      </c>
      <c r="H602">
        <f t="shared" si="18"/>
        <v>13.5</v>
      </c>
      <c r="I602">
        <f t="shared" si="19"/>
        <v>23</v>
      </c>
      <c r="Q602">
        <f>IFERROR(SUMIFS('All States'!$E$4:$E$627,'All States'!$C$4:$C$627,$A602,'All States'!$D$4:$D$627,$B602),0)</f>
        <v>1</v>
      </c>
      <c r="R602">
        <f>IFERROR(SUMIFS('All States'!$F$4:$F$627,'All States'!$C$4:$C$627,$A602,'All States'!$D$4:$D$627,$B602),0)</f>
        <v>10</v>
      </c>
      <c r="S602">
        <f>IFERROR(SUMIFS('All States'!$N$4:$N$627,'All States'!$C$4:$C$627,$A602,'All States'!$D$4:$D$627,$B602),0)</f>
        <v>195.93</v>
      </c>
      <c r="T602">
        <f>IFERROR(SUMIFS('All States'!$M$4:$M$627,'All States'!$C$4:$C$627,$A602,'All States'!$D$4:$D$627,$B602),0)</f>
        <v>195.93</v>
      </c>
      <c r="U602">
        <f>IFERROR(SUMIFS('All States'!$O$4:$O$627,'All States'!$C$4:$C$627,$A602,'All States'!$D$4:$D$627,$B602),0)</f>
        <v>69.3</v>
      </c>
      <c r="V602">
        <f>IFERROR(SUMIFS('All States'!$P$4:$P$627,'All States'!$C$4:$C$627,$A602,'All States'!$D$4:$D$627,$B602),0)</f>
        <v>123.48</v>
      </c>
      <c r="W602">
        <f>IFERROR(SUMIFS('All States'!$Q$4:$Q$627,'All States'!$C$4:$C$627,$A602,'All States'!$D$4:$D$627,$B602),0)</f>
        <v>3.15</v>
      </c>
      <c r="X602">
        <f>IFERROR(SUMIFS('All States'!$H$4:$H$627,'All States'!$C$4:$C$627,$A602,'All States'!$D$4:$D$627,$B602),0)</f>
        <v>0</v>
      </c>
      <c r="Y602">
        <f>IFERROR(SUMIFS('All States'!$I$4:$I$627,'All States'!$C$4:$C$627,$A602,'All States'!$D$4:$D$627,$B602),0)</f>
        <v>1</v>
      </c>
      <c r="Z602">
        <f>IFERROR(SUMIFS('All States'!$R$4:$R$627,'All States'!$C$4:$C$627,$A602,'All States'!$D$4:$D$627,$B602),0)</f>
        <v>-8.9200007499999998</v>
      </c>
      <c r="AA602">
        <f>IFERROR(SUMIFS('All States'!$S$4:$S$627,'All States'!$C$4:$C$627,$A602,'All States'!$D$4:$D$627,$B602),0)</f>
        <v>35</v>
      </c>
      <c r="AB602">
        <f>IFERROR(SUMIFS('All States'!$T$4:$T$627,'All States'!$C$4:$C$627,$A602,'All States'!$D$4:$D$627,$B602),0)</f>
        <v>14</v>
      </c>
      <c r="AC602">
        <f>IFERROR(SUMIFS('All States'!$U$4:$U$627,'All States'!$C$4:$C$627,$A602,'All States'!$D$4:$D$627,$B602),0)</f>
        <v>1.07999925</v>
      </c>
      <c r="AD602">
        <f>IFERROR(SUMIFS('All States'!$V$4:$V$627,'All States'!$C$4:$C$627,$A602,'All States'!$D$4:$D$627,$B602),0)</f>
        <v>2985</v>
      </c>
      <c r="AE602">
        <f>IFERROR(SUMIFS('All States'!$W$4:$W$627,'All States'!$C$4:$C$627,$A602,'All States'!$D$4:$D$627,$B602),0)</f>
        <v>43</v>
      </c>
      <c r="AF602">
        <f>IFERROR(SUMIFS('All States'!$X$4:$X$627,'All States'!$C$4:$C$627,$A602,'All States'!$D$4:$D$627,$B602),0)</f>
        <v>5.5275999999999996</v>
      </c>
      <c r="AG602">
        <f>IFERROR(SUMIFS('All States'!$Y$4:$Y$627,'All States'!$C$4:$C$627,$A602,'All States'!$D$4:$D$627,$B602),0)</f>
        <v>9109</v>
      </c>
    </row>
    <row r="603" spans="1:33" ht="15" customHeight="1" x14ac:dyDescent="0.2">
      <c r="A603" t="s">
        <v>170</v>
      </c>
      <c r="B603" t="s">
        <v>2165</v>
      </c>
      <c r="C603" t="s">
        <v>617</v>
      </c>
      <c r="D603" t="s">
        <v>618</v>
      </c>
      <c r="E603">
        <v>2</v>
      </c>
      <c r="F603">
        <f t="shared" si="16"/>
        <v>2985</v>
      </c>
      <c r="G603">
        <f t="shared" si="17"/>
        <v>18795.5</v>
      </c>
      <c r="H603">
        <f t="shared" si="18"/>
        <v>13.5</v>
      </c>
      <c r="I603">
        <f t="shared" si="19"/>
        <v>23</v>
      </c>
      <c r="Q603">
        <f>IFERROR(SUMIFS('All States'!$E$4:$E$627,'All States'!$C$4:$C$627,$A603,'All States'!$D$4:$D$627,$B603),0)</f>
        <v>1</v>
      </c>
      <c r="R603">
        <f>IFERROR(SUMIFS('All States'!$F$4:$F$627,'All States'!$C$4:$C$627,$A603,'All States'!$D$4:$D$627,$B603),0)</f>
        <v>10</v>
      </c>
      <c r="S603">
        <f>IFERROR(SUMIFS('All States'!$N$4:$N$627,'All States'!$C$4:$C$627,$A603,'All States'!$D$4:$D$627,$B603),0)</f>
        <v>276.315</v>
      </c>
      <c r="T603">
        <f>IFERROR(SUMIFS('All States'!$M$4:$M$627,'All States'!$C$4:$C$627,$A603,'All States'!$D$4:$D$627,$B603),0)</f>
        <v>276.315</v>
      </c>
      <c r="U603">
        <f>IFERROR(SUMIFS('All States'!$O$4:$O$627,'All States'!$C$4:$C$627,$A603,'All States'!$D$4:$D$627,$B603),0)</f>
        <v>126.9</v>
      </c>
      <c r="V603">
        <f>IFERROR(SUMIFS('All States'!$P$4:$P$627,'All States'!$C$4:$C$627,$A603,'All States'!$D$4:$D$627,$B603),0)</f>
        <v>137.34</v>
      </c>
      <c r="W603">
        <f>IFERROR(SUMIFS('All States'!$Q$4:$Q$627,'All States'!$C$4:$C$627,$A603,'All States'!$D$4:$D$627,$B603),0)</f>
        <v>12.074999999999999</v>
      </c>
      <c r="X603">
        <f>IFERROR(SUMIFS('All States'!$H$4:$H$627,'All States'!$C$4:$C$627,$A603,'All States'!$D$4:$D$627,$B603),0)</f>
        <v>1</v>
      </c>
      <c r="Y603">
        <f>IFERROR(SUMIFS('All States'!$I$4:$I$627,'All States'!$C$4:$C$627,$A603,'All States'!$D$4:$D$627,$B603),0)</f>
        <v>0</v>
      </c>
      <c r="Z603">
        <f>IFERROR(SUMIFS('All States'!$R$4:$R$627,'All States'!$C$4:$C$627,$A603,'All States'!$D$4:$D$627,$B603),0)</f>
        <v>-8.9200007499999998</v>
      </c>
      <c r="AA603">
        <f>IFERROR(SUMIFS('All States'!$S$4:$S$627,'All States'!$C$4:$C$627,$A603,'All States'!$D$4:$D$627,$B603),0)</f>
        <v>35</v>
      </c>
      <c r="AB603">
        <f>IFERROR(SUMIFS('All States'!$T$4:$T$627,'All States'!$C$4:$C$627,$A603,'All States'!$D$4:$D$627,$B603),0)</f>
        <v>14</v>
      </c>
      <c r="AC603">
        <f>IFERROR(SUMIFS('All States'!$U$4:$U$627,'All States'!$C$4:$C$627,$A603,'All States'!$D$4:$D$627,$B603),0)</f>
        <v>1.07999925</v>
      </c>
      <c r="AD603">
        <f>IFERROR(SUMIFS('All States'!$V$4:$V$627,'All States'!$C$4:$C$627,$A603,'All States'!$D$4:$D$627,$B603),0)</f>
        <v>2985</v>
      </c>
      <c r="AE603">
        <f>IFERROR(SUMIFS('All States'!$W$4:$W$627,'All States'!$C$4:$C$627,$A603,'All States'!$D$4:$D$627,$B603),0)</f>
        <v>43</v>
      </c>
      <c r="AF603">
        <f>IFERROR(SUMIFS('All States'!$X$4:$X$627,'All States'!$C$4:$C$627,$A603,'All States'!$D$4:$D$627,$B603),0)</f>
        <v>5.5275999999999996</v>
      </c>
      <c r="AG603">
        <f>IFERROR(SUMIFS('All States'!$Y$4:$Y$627,'All States'!$C$4:$C$627,$A603,'All States'!$D$4:$D$627,$B603),0)</f>
        <v>9109</v>
      </c>
    </row>
    <row r="604" spans="1:33" ht="15" customHeight="1" x14ac:dyDescent="0.2">
      <c r="A604" t="s">
        <v>170</v>
      </c>
      <c r="B604" t="s">
        <v>2166</v>
      </c>
      <c r="C604" t="s">
        <v>1112</v>
      </c>
      <c r="D604" t="s">
        <v>2167</v>
      </c>
      <c r="E604">
        <v>4</v>
      </c>
      <c r="F604">
        <f t="shared" si="16"/>
        <v>3788.25</v>
      </c>
      <c r="G604">
        <f t="shared" si="17"/>
        <v>76300</v>
      </c>
      <c r="H604">
        <f t="shared" si="18"/>
        <v>2.75</v>
      </c>
      <c r="I604">
        <f t="shared" si="19"/>
        <v>19.75</v>
      </c>
      <c r="Q604">
        <f>IFERROR(SUMIFS('All States'!$E$4:$E$627,'All States'!$C$4:$C$627,$A604,'All States'!$D$4:$D$627,$B604),0)</f>
        <v>1</v>
      </c>
      <c r="R604">
        <f>IFERROR(SUMIFS('All States'!$F$4:$F$627,'All States'!$C$4:$C$627,$A604,'All States'!$D$4:$D$627,$B604),0)</f>
        <v>15</v>
      </c>
      <c r="S604">
        <f>IFERROR(SUMIFS('All States'!$N$4:$N$627,'All States'!$C$4:$C$627,$A604,'All States'!$D$4:$D$627,$B604),0)</f>
        <v>521.38499999999999</v>
      </c>
      <c r="T604">
        <f>IFERROR(SUMIFS('All States'!$M$4:$M$627,'All States'!$C$4:$C$627,$A604,'All States'!$D$4:$D$627,$B604),0)</f>
        <v>521.38499999999999</v>
      </c>
      <c r="U604">
        <f>IFERROR(SUMIFS('All States'!$O$4:$O$627,'All States'!$C$4:$C$627,$A604,'All States'!$D$4:$D$627,$B604),0)</f>
        <v>22.95</v>
      </c>
      <c r="V604">
        <f>IFERROR(SUMIFS('All States'!$P$4:$P$627,'All States'!$C$4:$C$627,$A604,'All States'!$D$4:$D$627,$B604),0)</f>
        <v>34.86</v>
      </c>
      <c r="W604">
        <f>IFERROR(SUMIFS('All States'!$Q$4:$Q$627,'All States'!$C$4:$C$627,$A604,'All States'!$D$4:$D$627,$B604),0)</f>
        <v>463.57499999999999</v>
      </c>
      <c r="X604">
        <f>IFERROR(SUMIFS('All States'!$H$4:$H$627,'All States'!$C$4:$C$627,$A604,'All States'!$D$4:$D$627,$B604),0)</f>
        <v>0</v>
      </c>
      <c r="Y604">
        <f>IFERROR(SUMIFS('All States'!$I$4:$I$627,'All States'!$C$4:$C$627,$A604,'All States'!$D$4:$D$627,$B604),0)</f>
        <v>1</v>
      </c>
      <c r="Z604">
        <f>IFERROR(SUMIFS('All States'!$R$4:$R$627,'All States'!$C$4:$C$627,$A604,'All States'!$D$4:$D$627,$B604),0)</f>
        <v>-14.736930600000001</v>
      </c>
      <c r="AA604">
        <f>IFERROR(SUMIFS('All States'!$S$4:$S$627,'All States'!$C$4:$C$627,$A604,'All States'!$D$4:$D$627,$B604),0)</f>
        <v>7.5</v>
      </c>
      <c r="AB604">
        <f>IFERROR(SUMIFS('All States'!$T$4:$T$627,'All States'!$C$4:$C$627,$A604,'All States'!$D$4:$D$627,$B604),0)</f>
        <v>3</v>
      </c>
      <c r="AC604">
        <f>IFERROR(SUMIFS('All States'!$U$4:$U$627,'All States'!$C$4:$C$627,$A604,'All States'!$D$4:$D$627,$B604),0)</f>
        <v>0.26306939999999995</v>
      </c>
      <c r="AD604">
        <f>IFERROR(SUMIFS('All States'!$V$4:$V$627,'All States'!$C$4:$C$627,$A604,'All States'!$D$4:$D$627,$B604),0)</f>
        <v>3788</v>
      </c>
      <c r="AE604">
        <f>IFERROR(SUMIFS('All States'!$W$4:$W$627,'All States'!$C$4:$C$627,$A604,'All States'!$D$4:$D$627,$B604),0)</f>
        <v>9</v>
      </c>
      <c r="AF604">
        <f>IFERROR(SUMIFS('All States'!$X$4:$X$627,'All States'!$C$4:$C$627,$A604,'All States'!$D$4:$D$627,$B604),0)</f>
        <v>1.3186</v>
      </c>
      <c r="AG604">
        <f>IFERROR(SUMIFS('All States'!$Y$4:$Y$627,'All States'!$C$4:$C$627,$A604,'All States'!$D$4:$D$627,$B604),0)</f>
        <v>11560</v>
      </c>
    </row>
    <row r="605" spans="1:33" ht="15" customHeight="1" x14ac:dyDescent="0.2">
      <c r="A605" t="s">
        <v>170</v>
      </c>
      <c r="B605" t="s">
        <v>2168</v>
      </c>
      <c r="C605" t="s">
        <v>1112</v>
      </c>
      <c r="D605" t="s">
        <v>2167</v>
      </c>
      <c r="E605">
        <v>4</v>
      </c>
      <c r="F605">
        <f t="shared" si="16"/>
        <v>3788.25</v>
      </c>
      <c r="G605">
        <f t="shared" si="17"/>
        <v>76300</v>
      </c>
      <c r="H605">
        <f t="shared" si="18"/>
        <v>2.75</v>
      </c>
      <c r="I605">
        <f t="shared" si="19"/>
        <v>19.75</v>
      </c>
      <c r="Q605">
        <f>IFERROR(SUMIFS('All States'!$E$4:$E$627,'All States'!$C$4:$C$627,$A605,'All States'!$D$4:$D$627,$B605),0)</f>
        <v>2</v>
      </c>
      <c r="R605">
        <f>IFERROR(SUMIFS('All States'!$F$4:$F$627,'All States'!$C$4:$C$627,$A605,'All States'!$D$4:$D$627,$B605),0)</f>
        <v>12</v>
      </c>
      <c r="S605">
        <f>IFERROR(SUMIFS('All States'!$N$4:$N$627,'All States'!$C$4:$C$627,$A605,'All States'!$D$4:$D$627,$B605),0)</f>
        <v>720.71999999999991</v>
      </c>
      <c r="T605">
        <f>IFERROR(SUMIFS('All States'!$M$4:$M$627,'All States'!$C$4:$C$627,$A605,'All States'!$D$4:$D$627,$B605),0)</f>
        <v>720.71999999999991</v>
      </c>
      <c r="U605">
        <f>IFERROR(SUMIFS('All States'!$O$4:$O$627,'All States'!$C$4:$C$627,$A605,'All States'!$D$4:$D$627,$B605),0)</f>
        <v>18.899999999999999</v>
      </c>
      <c r="V605">
        <f>IFERROR(SUMIFS('All States'!$P$4:$P$627,'All States'!$C$4:$C$627,$A605,'All States'!$D$4:$D$627,$B605),0)</f>
        <v>118.02</v>
      </c>
      <c r="W605">
        <f>IFERROR(SUMIFS('All States'!$Q$4:$Q$627,'All States'!$C$4:$C$627,$A605,'All States'!$D$4:$D$627,$B605),0)</f>
        <v>583.79999999999995</v>
      </c>
      <c r="X605">
        <f>IFERROR(SUMIFS('All States'!$H$4:$H$627,'All States'!$C$4:$C$627,$A605,'All States'!$D$4:$D$627,$B605),0)</f>
        <v>1</v>
      </c>
      <c r="Y605">
        <f>IFERROR(SUMIFS('All States'!$I$4:$I$627,'All States'!$C$4:$C$627,$A605,'All States'!$D$4:$D$627,$B605),0)</f>
        <v>1</v>
      </c>
      <c r="Z605">
        <f>IFERROR(SUMIFS('All States'!$R$4:$R$627,'All States'!$C$4:$C$627,$A605,'All States'!$D$4:$D$627,$B605),0)</f>
        <v>-11.736930600000001</v>
      </c>
      <c r="AA605">
        <f>IFERROR(SUMIFS('All States'!$S$4:$S$627,'All States'!$C$4:$C$627,$A605,'All States'!$D$4:$D$627,$B605),0)</f>
        <v>7.5</v>
      </c>
      <c r="AB605">
        <f>IFERROR(SUMIFS('All States'!$T$4:$T$627,'All States'!$C$4:$C$627,$A605,'All States'!$D$4:$D$627,$B605),0)</f>
        <v>3</v>
      </c>
      <c r="AC605">
        <f>IFERROR(SUMIFS('All States'!$U$4:$U$627,'All States'!$C$4:$C$627,$A605,'All States'!$D$4:$D$627,$B605),0)</f>
        <v>0.26306939999999995</v>
      </c>
      <c r="AD605">
        <f>IFERROR(SUMIFS('All States'!$V$4:$V$627,'All States'!$C$4:$C$627,$A605,'All States'!$D$4:$D$627,$B605),0)</f>
        <v>3788</v>
      </c>
      <c r="AE605">
        <f>IFERROR(SUMIFS('All States'!$W$4:$W$627,'All States'!$C$4:$C$627,$A605,'All States'!$D$4:$D$627,$B605),0)</f>
        <v>9</v>
      </c>
      <c r="AF605">
        <f>IFERROR(SUMIFS('All States'!$X$4:$X$627,'All States'!$C$4:$C$627,$A605,'All States'!$D$4:$D$627,$B605),0)</f>
        <v>1.3186</v>
      </c>
      <c r="AG605">
        <f>IFERROR(SUMIFS('All States'!$Y$4:$Y$627,'All States'!$C$4:$C$627,$A605,'All States'!$D$4:$D$627,$B605),0)</f>
        <v>11560</v>
      </c>
    </row>
    <row r="606" spans="1:33" ht="15" customHeight="1" x14ac:dyDescent="0.2">
      <c r="A606" t="s">
        <v>170</v>
      </c>
      <c r="B606" t="s">
        <v>2169</v>
      </c>
      <c r="C606" t="s">
        <v>1112</v>
      </c>
      <c r="D606" t="s">
        <v>2167</v>
      </c>
      <c r="E606">
        <v>4</v>
      </c>
      <c r="F606">
        <f t="shared" si="16"/>
        <v>3788.25</v>
      </c>
      <c r="G606">
        <f t="shared" si="17"/>
        <v>76300</v>
      </c>
      <c r="H606">
        <f t="shared" si="18"/>
        <v>2.75</v>
      </c>
      <c r="I606">
        <f t="shared" si="19"/>
        <v>19.75</v>
      </c>
      <c r="Q606">
        <f>IFERROR(SUMIFS('All States'!$E$4:$E$627,'All States'!$C$4:$C$627,$A606,'All States'!$D$4:$D$627,$B606),0)</f>
        <v>0</v>
      </c>
      <c r="R606">
        <f>IFERROR(SUMIFS('All States'!$F$4:$F$627,'All States'!$C$4:$C$627,$A606,'All States'!$D$4:$D$627,$B606),0)</f>
        <v>0</v>
      </c>
      <c r="S606">
        <f>IFERROR(SUMIFS('All States'!$N$4:$N$627,'All States'!$C$4:$C$627,$A606,'All States'!$D$4:$D$627,$B606),0)</f>
        <v>385.69500000000005</v>
      </c>
      <c r="T606">
        <f>IFERROR(SUMIFS('All States'!$M$4:$M$627,'All States'!$C$4:$C$627,$A606,'All States'!$D$4:$D$627,$B606),0)</f>
        <v>385.69500000000005</v>
      </c>
      <c r="U606">
        <f>IFERROR(SUMIFS('All States'!$O$4:$O$627,'All States'!$C$4:$C$627,$A606,'All States'!$D$4:$D$627,$B606),0)</f>
        <v>19.350000000000001</v>
      </c>
      <c r="V606">
        <f>IFERROR(SUMIFS('All States'!$P$4:$P$627,'All States'!$C$4:$C$627,$A606,'All States'!$D$4:$D$627,$B606),0)</f>
        <v>63.42</v>
      </c>
      <c r="W606">
        <f>IFERROR(SUMIFS('All States'!$Q$4:$Q$627,'All States'!$C$4:$C$627,$A606,'All States'!$D$4:$D$627,$B606),0)</f>
        <v>302.92500000000001</v>
      </c>
      <c r="X606">
        <f>IFERROR(SUMIFS('All States'!$H$4:$H$627,'All States'!$C$4:$C$627,$A606,'All States'!$D$4:$D$627,$B606),0)</f>
        <v>0</v>
      </c>
      <c r="Y606">
        <f>IFERROR(SUMIFS('All States'!$I$4:$I$627,'All States'!$C$4:$C$627,$A606,'All States'!$D$4:$D$627,$B606),0)</f>
        <v>0</v>
      </c>
      <c r="Z606">
        <f>IFERROR(SUMIFS('All States'!$R$4:$R$627,'All States'!$C$4:$C$627,$A606,'All States'!$D$4:$D$627,$B606),0)</f>
        <v>0.26306939999999995</v>
      </c>
      <c r="AA606">
        <f>IFERROR(SUMIFS('All States'!$S$4:$S$627,'All States'!$C$4:$C$627,$A606,'All States'!$D$4:$D$627,$B606),0)</f>
        <v>7.5</v>
      </c>
      <c r="AB606">
        <f>IFERROR(SUMIFS('All States'!$T$4:$T$627,'All States'!$C$4:$C$627,$A606,'All States'!$D$4:$D$627,$B606),0)</f>
        <v>3</v>
      </c>
      <c r="AC606">
        <f>IFERROR(SUMIFS('All States'!$U$4:$U$627,'All States'!$C$4:$C$627,$A606,'All States'!$D$4:$D$627,$B606),0)</f>
        <v>0.26306939999999995</v>
      </c>
      <c r="AD606">
        <f>IFERROR(SUMIFS('All States'!$V$4:$V$627,'All States'!$C$4:$C$627,$A606,'All States'!$D$4:$D$627,$B606),0)</f>
        <v>3788</v>
      </c>
      <c r="AE606">
        <f>IFERROR(SUMIFS('All States'!$W$4:$W$627,'All States'!$C$4:$C$627,$A606,'All States'!$D$4:$D$627,$B606),0)</f>
        <v>9</v>
      </c>
      <c r="AF606">
        <f>IFERROR(SUMIFS('All States'!$X$4:$X$627,'All States'!$C$4:$C$627,$A606,'All States'!$D$4:$D$627,$B606),0)</f>
        <v>1.3186</v>
      </c>
      <c r="AG606">
        <f>IFERROR(SUMIFS('All States'!$Y$4:$Y$627,'All States'!$C$4:$C$627,$A606,'All States'!$D$4:$D$627,$B606),0)</f>
        <v>11560</v>
      </c>
    </row>
    <row r="607" spans="1:33" ht="15" customHeight="1" x14ac:dyDescent="0.2">
      <c r="A607" t="s">
        <v>170</v>
      </c>
      <c r="B607" t="s">
        <v>2170</v>
      </c>
      <c r="C607" t="s">
        <v>1112</v>
      </c>
      <c r="D607" t="s">
        <v>2167</v>
      </c>
      <c r="E607">
        <v>4</v>
      </c>
      <c r="F607">
        <f t="shared" si="16"/>
        <v>3788.25</v>
      </c>
      <c r="G607">
        <f t="shared" si="17"/>
        <v>76300</v>
      </c>
      <c r="H607">
        <f t="shared" si="18"/>
        <v>2.75</v>
      </c>
      <c r="I607">
        <f t="shared" si="19"/>
        <v>19.75</v>
      </c>
      <c r="Q607">
        <f>IFERROR(SUMIFS('All States'!$E$4:$E$627,'All States'!$C$4:$C$627,$A607,'All States'!$D$4:$D$627,$B607),0)</f>
        <v>0</v>
      </c>
      <c r="R607">
        <f>IFERROR(SUMIFS('All States'!$F$4:$F$627,'All States'!$C$4:$C$627,$A607,'All States'!$D$4:$D$627,$B607),0)</f>
        <v>0</v>
      </c>
      <c r="S607">
        <f>IFERROR(SUMIFS('All States'!$N$4:$N$627,'All States'!$C$4:$C$627,$A607,'All States'!$D$4:$D$627,$B607),0)</f>
        <v>269.44499999999999</v>
      </c>
      <c r="T607">
        <f>IFERROR(SUMIFS('All States'!$M$4:$M$627,'All States'!$C$4:$C$627,$A607,'All States'!$D$4:$D$627,$B607),0)</f>
        <v>269.44499999999999</v>
      </c>
      <c r="U607">
        <f>IFERROR(SUMIFS('All States'!$O$4:$O$627,'All States'!$C$4:$C$627,$A607,'All States'!$D$4:$D$627,$B607),0)</f>
        <v>8.1</v>
      </c>
      <c r="V607">
        <f>IFERROR(SUMIFS('All States'!$P$4:$P$627,'All States'!$C$4:$C$627,$A607,'All States'!$D$4:$D$627,$B607),0)</f>
        <v>90.72</v>
      </c>
      <c r="W607">
        <f>IFERROR(SUMIFS('All States'!$Q$4:$Q$627,'All States'!$C$4:$C$627,$A607,'All States'!$D$4:$D$627,$B607),0)</f>
        <v>170.625</v>
      </c>
      <c r="X607">
        <f>IFERROR(SUMIFS('All States'!$H$4:$H$627,'All States'!$C$4:$C$627,$A607,'All States'!$D$4:$D$627,$B607),0)</f>
        <v>0</v>
      </c>
      <c r="Y607">
        <f>IFERROR(SUMIFS('All States'!$I$4:$I$627,'All States'!$C$4:$C$627,$A607,'All States'!$D$4:$D$627,$B607),0)</f>
        <v>0</v>
      </c>
      <c r="Z607">
        <f>IFERROR(SUMIFS('All States'!$R$4:$R$627,'All States'!$C$4:$C$627,$A607,'All States'!$D$4:$D$627,$B607),0)</f>
        <v>0.26306939999999995</v>
      </c>
      <c r="AA607">
        <f>IFERROR(SUMIFS('All States'!$S$4:$S$627,'All States'!$C$4:$C$627,$A607,'All States'!$D$4:$D$627,$B607),0)</f>
        <v>7.5</v>
      </c>
      <c r="AB607">
        <f>IFERROR(SUMIFS('All States'!$T$4:$T$627,'All States'!$C$4:$C$627,$A607,'All States'!$D$4:$D$627,$B607),0)</f>
        <v>3</v>
      </c>
      <c r="AC607">
        <f>IFERROR(SUMIFS('All States'!$U$4:$U$627,'All States'!$C$4:$C$627,$A607,'All States'!$D$4:$D$627,$B607),0)</f>
        <v>0.26306939999999995</v>
      </c>
      <c r="AD607">
        <f>IFERROR(SUMIFS('All States'!$V$4:$V$627,'All States'!$C$4:$C$627,$A607,'All States'!$D$4:$D$627,$B607),0)</f>
        <v>3788</v>
      </c>
      <c r="AE607">
        <f>IFERROR(SUMIFS('All States'!$W$4:$W$627,'All States'!$C$4:$C$627,$A607,'All States'!$D$4:$D$627,$B607),0)</f>
        <v>9</v>
      </c>
      <c r="AF607">
        <f>IFERROR(SUMIFS('All States'!$X$4:$X$627,'All States'!$C$4:$C$627,$A607,'All States'!$D$4:$D$627,$B607),0)</f>
        <v>1.3186</v>
      </c>
      <c r="AG607">
        <f>IFERROR(SUMIFS('All States'!$Y$4:$Y$627,'All States'!$C$4:$C$627,$A607,'All States'!$D$4:$D$627,$B607),0)</f>
        <v>11560</v>
      </c>
    </row>
    <row r="608" spans="1:33" ht="15" customHeight="1" x14ac:dyDescent="0.2">
      <c r="A608" t="s">
        <v>170</v>
      </c>
      <c r="B608" t="s">
        <v>2171</v>
      </c>
      <c r="C608" t="s">
        <v>1117</v>
      </c>
      <c r="D608" t="s">
        <v>2172</v>
      </c>
      <c r="E608">
        <v>4</v>
      </c>
      <c r="F608">
        <f t="shared" si="16"/>
        <v>4206.25</v>
      </c>
      <c r="G608">
        <f t="shared" si="17"/>
        <v>20159</v>
      </c>
      <c r="H608">
        <f t="shared" si="18"/>
        <v>3.25</v>
      </c>
      <c r="I608">
        <f t="shared" si="19"/>
        <v>12.5</v>
      </c>
      <c r="Q608">
        <f>IFERROR(SUMIFS('All States'!$E$4:$E$627,'All States'!$C$4:$C$627,$A608,'All States'!$D$4:$D$627,$B608),0)</f>
        <v>0</v>
      </c>
      <c r="R608">
        <f>IFERROR(SUMIFS('All States'!$F$4:$F$627,'All States'!$C$4:$C$627,$A608,'All States'!$D$4:$D$627,$B608),0)</f>
        <v>0</v>
      </c>
      <c r="S608">
        <f>IFERROR(SUMIFS('All States'!$N$4:$N$627,'All States'!$C$4:$C$627,$A608,'All States'!$D$4:$D$627,$B608),0)</f>
        <v>38.28</v>
      </c>
      <c r="T608">
        <f>IFERROR(SUMIFS('All States'!$M$4:$M$627,'All States'!$C$4:$C$627,$A608,'All States'!$D$4:$D$627,$B608),0)</f>
        <v>38.28</v>
      </c>
      <c r="U608">
        <f>IFERROR(SUMIFS('All States'!$O$4:$O$627,'All States'!$C$4:$C$627,$A608,'All States'!$D$4:$D$627,$B608),0)</f>
        <v>13.5</v>
      </c>
      <c r="V608">
        <f>IFERROR(SUMIFS('All States'!$P$4:$P$627,'All States'!$C$4:$C$627,$A608,'All States'!$D$4:$D$627,$B608),0)</f>
        <v>24.78</v>
      </c>
      <c r="W608">
        <f>IFERROR(SUMIFS('All States'!$Q$4:$Q$627,'All States'!$C$4:$C$627,$A608,'All States'!$D$4:$D$627,$B608),0)</f>
        <v>0</v>
      </c>
      <c r="X608">
        <f>IFERROR(SUMIFS('All States'!$H$4:$H$627,'All States'!$C$4:$C$627,$A608,'All States'!$D$4:$D$627,$B608),0)</f>
        <v>0</v>
      </c>
      <c r="Y608">
        <f>IFERROR(SUMIFS('All States'!$I$4:$I$627,'All States'!$C$4:$C$627,$A608,'All States'!$D$4:$D$627,$B608),0)</f>
        <v>0</v>
      </c>
      <c r="Z608">
        <f>IFERROR(SUMIFS('All States'!$R$4:$R$627,'All States'!$C$4:$C$627,$A608,'All States'!$D$4:$D$627,$B608),0)</f>
        <v>0.26727029999999996</v>
      </c>
      <c r="AA608">
        <f>IFERROR(SUMIFS('All States'!$S$4:$S$627,'All States'!$C$4:$C$627,$A608,'All States'!$D$4:$D$627,$B608),0)</f>
        <v>7.5</v>
      </c>
      <c r="AB608">
        <f>IFERROR(SUMIFS('All States'!$T$4:$T$627,'All States'!$C$4:$C$627,$A608,'All States'!$D$4:$D$627,$B608),0)</f>
        <v>3</v>
      </c>
      <c r="AC608">
        <f>IFERROR(SUMIFS('All States'!$U$4:$U$627,'All States'!$C$4:$C$627,$A608,'All States'!$D$4:$D$627,$B608),0)</f>
        <v>0.26727029999999996</v>
      </c>
      <c r="AD608">
        <f>IFERROR(SUMIFS('All States'!$V$4:$V$627,'All States'!$C$4:$C$627,$A608,'All States'!$D$4:$D$627,$B608),0)</f>
        <v>4206</v>
      </c>
      <c r="AE608">
        <f>IFERROR(SUMIFS('All States'!$W$4:$W$627,'All States'!$C$4:$C$627,$A608,'All States'!$D$4:$D$627,$B608),0)</f>
        <v>9</v>
      </c>
      <c r="AF608">
        <f>IFERROR(SUMIFS('All States'!$X$4:$X$627,'All States'!$C$4:$C$627,$A608,'All States'!$D$4:$D$627,$B608),0)</f>
        <v>1.34</v>
      </c>
      <c r="AG608">
        <f>IFERROR(SUMIFS('All States'!$Y$4:$Y$627,'All States'!$C$4:$C$627,$A608,'All States'!$D$4:$D$627,$B608),0)</f>
        <v>12836</v>
      </c>
    </row>
    <row r="609" spans="1:33" ht="15" customHeight="1" x14ac:dyDescent="0.2">
      <c r="A609" t="s">
        <v>170</v>
      </c>
      <c r="B609" t="s">
        <v>2173</v>
      </c>
      <c r="C609" t="s">
        <v>1117</v>
      </c>
      <c r="D609" t="s">
        <v>2172</v>
      </c>
      <c r="E609">
        <v>4</v>
      </c>
      <c r="F609">
        <f t="shared" si="16"/>
        <v>4206.25</v>
      </c>
      <c r="G609">
        <f t="shared" si="17"/>
        <v>20159</v>
      </c>
      <c r="H609">
        <f t="shared" si="18"/>
        <v>3.25</v>
      </c>
      <c r="I609">
        <f t="shared" si="19"/>
        <v>12.5</v>
      </c>
      <c r="Q609">
        <f>IFERROR(SUMIFS('All States'!$E$4:$E$627,'All States'!$C$4:$C$627,$A609,'All States'!$D$4:$D$627,$B609),0)</f>
        <v>2</v>
      </c>
      <c r="R609">
        <f>IFERROR(SUMIFS('All States'!$F$4:$F$627,'All States'!$C$4:$C$627,$A609,'All States'!$D$4:$D$627,$B609),0)</f>
        <v>2.9</v>
      </c>
      <c r="S609">
        <f>IFERROR(SUMIFS('All States'!$N$4:$N$627,'All States'!$C$4:$C$627,$A609,'All States'!$D$4:$D$627,$B609),0)</f>
        <v>94.2</v>
      </c>
      <c r="T609">
        <f>IFERROR(SUMIFS('All States'!$M$4:$M$627,'All States'!$C$4:$C$627,$A609,'All States'!$D$4:$D$627,$B609),0)</f>
        <v>94.2</v>
      </c>
      <c r="U609">
        <f>IFERROR(SUMIFS('All States'!$O$4:$O$627,'All States'!$C$4:$C$627,$A609,'All States'!$D$4:$D$627,$B609),0)</f>
        <v>42.75</v>
      </c>
      <c r="V609">
        <f>IFERROR(SUMIFS('All States'!$P$4:$P$627,'All States'!$C$4:$C$627,$A609,'All States'!$D$4:$D$627,$B609),0)</f>
        <v>50.4</v>
      </c>
      <c r="W609">
        <f>IFERROR(SUMIFS('All States'!$Q$4:$Q$627,'All States'!$C$4:$C$627,$A609,'All States'!$D$4:$D$627,$B609),0)</f>
        <v>1.05</v>
      </c>
      <c r="X609">
        <f>IFERROR(SUMIFS('All States'!$H$4:$H$627,'All States'!$C$4:$C$627,$A609,'All States'!$D$4:$D$627,$B609),0)</f>
        <v>0</v>
      </c>
      <c r="Y609">
        <f>IFERROR(SUMIFS('All States'!$I$4:$I$627,'All States'!$C$4:$C$627,$A609,'All States'!$D$4:$D$627,$B609),0)</f>
        <v>2</v>
      </c>
      <c r="Z609">
        <f>IFERROR(SUMIFS('All States'!$R$4:$R$627,'All States'!$C$4:$C$627,$A609,'All States'!$D$4:$D$627,$B609),0)</f>
        <v>-2.6327297000000001</v>
      </c>
      <c r="AA609">
        <f>IFERROR(SUMIFS('All States'!$S$4:$S$627,'All States'!$C$4:$C$627,$A609,'All States'!$D$4:$D$627,$B609),0)</f>
        <v>7.5</v>
      </c>
      <c r="AB609">
        <f>IFERROR(SUMIFS('All States'!$T$4:$T$627,'All States'!$C$4:$C$627,$A609,'All States'!$D$4:$D$627,$B609),0)</f>
        <v>3</v>
      </c>
      <c r="AC609">
        <f>IFERROR(SUMIFS('All States'!$U$4:$U$627,'All States'!$C$4:$C$627,$A609,'All States'!$D$4:$D$627,$B609),0)</f>
        <v>0.26727029999999996</v>
      </c>
      <c r="AD609">
        <f>IFERROR(SUMIFS('All States'!$V$4:$V$627,'All States'!$C$4:$C$627,$A609,'All States'!$D$4:$D$627,$B609),0)</f>
        <v>4206</v>
      </c>
      <c r="AE609">
        <f>IFERROR(SUMIFS('All States'!$W$4:$W$627,'All States'!$C$4:$C$627,$A609,'All States'!$D$4:$D$627,$B609),0)</f>
        <v>9</v>
      </c>
      <c r="AF609">
        <f>IFERROR(SUMIFS('All States'!$X$4:$X$627,'All States'!$C$4:$C$627,$A609,'All States'!$D$4:$D$627,$B609),0)</f>
        <v>1.34</v>
      </c>
      <c r="AG609">
        <f>IFERROR(SUMIFS('All States'!$Y$4:$Y$627,'All States'!$C$4:$C$627,$A609,'All States'!$D$4:$D$627,$B609),0)</f>
        <v>12836</v>
      </c>
    </row>
    <row r="610" spans="1:33" ht="15" customHeight="1" x14ac:dyDescent="0.2">
      <c r="A610" t="s">
        <v>170</v>
      </c>
      <c r="B610" t="s">
        <v>2174</v>
      </c>
      <c r="C610" t="s">
        <v>1117</v>
      </c>
      <c r="D610" t="s">
        <v>2172</v>
      </c>
      <c r="E610">
        <v>4</v>
      </c>
      <c r="F610">
        <f t="shared" si="16"/>
        <v>4206.25</v>
      </c>
      <c r="G610">
        <f t="shared" si="17"/>
        <v>20159</v>
      </c>
      <c r="H610">
        <f t="shared" si="18"/>
        <v>3.25</v>
      </c>
      <c r="I610">
        <f t="shared" si="19"/>
        <v>12.5</v>
      </c>
      <c r="Q610">
        <f>IFERROR(SUMIFS('All States'!$E$4:$E$627,'All States'!$C$4:$C$627,$A610,'All States'!$D$4:$D$627,$B610),0)</f>
        <v>2</v>
      </c>
      <c r="R610">
        <f>IFERROR(SUMIFS('All States'!$F$4:$F$627,'All States'!$C$4:$C$627,$A610,'All States'!$D$4:$D$627,$B610),0)</f>
        <v>20</v>
      </c>
      <c r="S610">
        <f>IFERROR(SUMIFS('All States'!$N$4:$N$627,'All States'!$C$4:$C$627,$A610,'All States'!$D$4:$D$627,$B610),0)</f>
        <v>261.04499999999996</v>
      </c>
      <c r="T610">
        <f>IFERROR(SUMIFS('All States'!$M$4:$M$627,'All States'!$C$4:$C$627,$A610,'All States'!$D$4:$D$627,$B610),0)</f>
        <v>261.04499999999996</v>
      </c>
      <c r="U610">
        <f>IFERROR(SUMIFS('All States'!$O$4:$O$627,'All States'!$C$4:$C$627,$A610,'All States'!$D$4:$D$627,$B610),0)</f>
        <v>153</v>
      </c>
      <c r="V610">
        <f>IFERROR(SUMIFS('All States'!$P$4:$P$627,'All States'!$C$4:$C$627,$A610,'All States'!$D$4:$D$627,$B610),0)</f>
        <v>107.52</v>
      </c>
      <c r="W610">
        <f>IFERROR(SUMIFS('All States'!$Q$4:$Q$627,'All States'!$C$4:$C$627,$A610,'All States'!$D$4:$D$627,$B610),0)</f>
        <v>0.52500000000000002</v>
      </c>
      <c r="X610">
        <f>IFERROR(SUMIFS('All States'!$H$4:$H$627,'All States'!$C$4:$C$627,$A610,'All States'!$D$4:$D$627,$B610),0)</f>
        <v>2</v>
      </c>
      <c r="Y610">
        <f>IFERROR(SUMIFS('All States'!$I$4:$I$627,'All States'!$C$4:$C$627,$A610,'All States'!$D$4:$D$627,$B610),0)</f>
        <v>0</v>
      </c>
      <c r="Z610">
        <f>IFERROR(SUMIFS('All States'!$R$4:$R$627,'All States'!$C$4:$C$627,$A610,'All States'!$D$4:$D$627,$B610),0)</f>
        <v>-19.7327297</v>
      </c>
      <c r="AA610">
        <f>IFERROR(SUMIFS('All States'!$S$4:$S$627,'All States'!$C$4:$C$627,$A610,'All States'!$D$4:$D$627,$B610),0)</f>
        <v>7.5</v>
      </c>
      <c r="AB610">
        <f>IFERROR(SUMIFS('All States'!$T$4:$T$627,'All States'!$C$4:$C$627,$A610,'All States'!$D$4:$D$627,$B610),0)</f>
        <v>3</v>
      </c>
      <c r="AC610">
        <f>IFERROR(SUMIFS('All States'!$U$4:$U$627,'All States'!$C$4:$C$627,$A610,'All States'!$D$4:$D$627,$B610),0)</f>
        <v>0.26727029999999996</v>
      </c>
      <c r="AD610">
        <f>IFERROR(SUMIFS('All States'!$V$4:$V$627,'All States'!$C$4:$C$627,$A610,'All States'!$D$4:$D$627,$B610),0)</f>
        <v>4206</v>
      </c>
      <c r="AE610">
        <f>IFERROR(SUMIFS('All States'!$W$4:$W$627,'All States'!$C$4:$C$627,$A610,'All States'!$D$4:$D$627,$B610),0)</f>
        <v>9</v>
      </c>
      <c r="AF610">
        <f>IFERROR(SUMIFS('All States'!$X$4:$X$627,'All States'!$C$4:$C$627,$A610,'All States'!$D$4:$D$627,$B610),0)</f>
        <v>1.34</v>
      </c>
      <c r="AG610">
        <f>IFERROR(SUMIFS('All States'!$Y$4:$Y$627,'All States'!$C$4:$C$627,$A610,'All States'!$D$4:$D$627,$B610),0)</f>
        <v>12836</v>
      </c>
    </row>
    <row r="611" spans="1:33" ht="15" customHeight="1" x14ac:dyDescent="0.2">
      <c r="A611" t="s">
        <v>170</v>
      </c>
      <c r="B611" t="s">
        <v>2175</v>
      </c>
      <c r="C611" t="s">
        <v>1117</v>
      </c>
      <c r="D611" t="s">
        <v>2172</v>
      </c>
      <c r="E611">
        <v>4</v>
      </c>
      <c r="F611">
        <f t="shared" si="16"/>
        <v>4206.25</v>
      </c>
      <c r="G611">
        <f t="shared" si="17"/>
        <v>20159</v>
      </c>
      <c r="H611">
        <f t="shared" si="18"/>
        <v>3.25</v>
      </c>
      <c r="I611">
        <f t="shared" si="19"/>
        <v>12.5</v>
      </c>
      <c r="Q611">
        <f>IFERROR(SUMIFS('All States'!$E$4:$E$627,'All States'!$C$4:$C$627,$A611,'All States'!$D$4:$D$627,$B611),0)</f>
        <v>1</v>
      </c>
      <c r="R611">
        <f>IFERROR(SUMIFS('All States'!$F$4:$F$627,'All States'!$C$4:$C$627,$A611,'All States'!$D$4:$D$627,$B611),0)</f>
        <v>10</v>
      </c>
      <c r="S611">
        <f>IFERROR(SUMIFS('All States'!$N$4:$N$627,'All States'!$C$4:$C$627,$A611,'All States'!$D$4:$D$627,$B611),0)</f>
        <v>219.03000000000003</v>
      </c>
      <c r="T611">
        <f>IFERROR(SUMIFS('All States'!$M$4:$M$627,'All States'!$C$4:$C$627,$A611,'All States'!$D$4:$D$627,$B611),0)</f>
        <v>219.03000000000003</v>
      </c>
      <c r="U611">
        <f>IFERROR(SUMIFS('All States'!$O$4:$O$627,'All States'!$C$4:$C$627,$A611,'All States'!$D$4:$D$627,$B611),0)</f>
        <v>132.30000000000001</v>
      </c>
      <c r="V611">
        <f>IFERROR(SUMIFS('All States'!$P$4:$P$627,'All States'!$C$4:$C$627,$A611,'All States'!$D$4:$D$627,$B611),0)</f>
        <v>85.68</v>
      </c>
      <c r="W611">
        <f>IFERROR(SUMIFS('All States'!$Q$4:$Q$627,'All States'!$C$4:$C$627,$A611,'All States'!$D$4:$D$627,$B611),0)</f>
        <v>1.05</v>
      </c>
      <c r="X611">
        <f>IFERROR(SUMIFS('All States'!$H$4:$H$627,'All States'!$C$4:$C$627,$A611,'All States'!$D$4:$D$627,$B611),0)</f>
        <v>0</v>
      </c>
      <c r="Y611">
        <f>IFERROR(SUMIFS('All States'!$I$4:$I$627,'All States'!$C$4:$C$627,$A611,'All States'!$D$4:$D$627,$B611),0)</f>
        <v>1</v>
      </c>
      <c r="Z611">
        <f>IFERROR(SUMIFS('All States'!$R$4:$R$627,'All States'!$C$4:$C$627,$A611,'All States'!$D$4:$D$627,$B611),0)</f>
        <v>-9.7327297000000002</v>
      </c>
      <c r="AA611">
        <f>IFERROR(SUMIFS('All States'!$S$4:$S$627,'All States'!$C$4:$C$627,$A611,'All States'!$D$4:$D$627,$B611),0)</f>
        <v>7.5</v>
      </c>
      <c r="AB611">
        <f>IFERROR(SUMIFS('All States'!$T$4:$T$627,'All States'!$C$4:$C$627,$A611,'All States'!$D$4:$D$627,$B611),0)</f>
        <v>3</v>
      </c>
      <c r="AC611">
        <f>IFERROR(SUMIFS('All States'!$U$4:$U$627,'All States'!$C$4:$C$627,$A611,'All States'!$D$4:$D$627,$B611),0)</f>
        <v>0.26727029999999996</v>
      </c>
      <c r="AD611">
        <f>IFERROR(SUMIFS('All States'!$V$4:$V$627,'All States'!$C$4:$C$627,$A611,'All States'!$D$4:$D$627,$B611),0)</f>
        <v>4206</v>
      </c>
      <c r="AE611">
        <f>IFERROR(SUMIFS('All States'!$W$4:$W$627,'All States'!$C$4:$C$627,$A611,'All States'!$D$4:$D$627,$B611),0)</f>
        <v>9</v>
      </c>
      <c r="AF611">
        <f>IFERROR(SUMIFS('All States'!$X$4:$X$627,'All States'!$C$4:$C$627,$A611,'All States'!$D$4:$D$627,$B611),0)</f>
        <v>1.34</v>
      </c>
      <c r="AG611">
        <f>IFERROR(SUMIFS('All States'!$Y$4:$Y$627,'All States'!$C$4:$C$627,$A611,'All States'!$D$4:$D$627,$B611),0)</f>
        <v>12836</v>
      </c>
    </row>
    <row r="612" spans="1:33" ht="15" customHeight="1" x14ac:dyDescent="0.2">
      <c r="A612" t="s">
        <v>170</v>
      </c>
      <c r="B612" t="s">
        <v>2176</v>
      </c>
      <c r="C612" t="s">
        <v>1124</v>
      </c>
      <c r="D612" t="s">
        <v>2177</v>
      </c>
      <c r="E612">
        <v>3</v>
      </c>
      <c r="F612">
        <f t="shared" si="16"/>
        <v>2017</v>
      </c>
      <c r="G612">
        <f t="shared" si="17"/>
        <v>8243.3333333333339</v>
      </c>
      <c r="H612">
        <f t="shared" si="18"/>
        <v>2.3333333333333335</v>
      </c>
      <c r="I612">
        <f t="shared" si="19"/>
        <v>3</v>
      </c>
      <c r="Q612">
        <f>IFERROR(SUMIFS('All States'!$E$4:$E$627,'All States'!$C$4:$C$627,$A612,'All States'!$D$4:$D$627,$B612),0)</f>
        <v>1</v>
      </c>
      <c r="R612">
        <f>IFERROR(SUMIFS('All States'!$F$4:$F$627,'All States'!$C$4:$C$627,$A612,'All States'!$D$4:$D$627,$B612),0)</f>
        <v>33</v>
      </c>
      <c r="S612">
        <f>IFERROR(SUMIFS('All States'!$N$4:$N$627,'All States'!$C$4:$C$627,$A612,'All States'!$D$4:$D$627,$B612),0)</f>
        <v>210.72</v>
      </c>
      <c r="T612">
        <f>IFERROR(SUMIFS('All States'!$M$4:$M$627,'All States'!$C$4:$C$627,$A612,'All States'!$D$4:$D$627,$B612),0)</f>
        <v>210.72</v>
      </c>
      <c r="U612">
        <f>IFERROR(SUMIFS('All States'!$O$4:$O$627,'All States'!$C$4:$C$627,$A612,'All States'!$D$4:$D$627,$B612),0)</f>
        <v>42.3</v>
      </c>
      <c r="V612">
        <f>IFERROR(SUMIFS('All States'!$P$4:$P$627,'All States'!$C$4:$C$627,$A612,'All States'!$D$4:$D$627,$B612),0)</f>
        <v>19.32</v>
      </c>
      <c r="W612">
        <f>IFERROR(SUMIFS('All States'!$Q$4:$Q$627,'All States'!$C$4:$C$627,$A612,'All States'!$D$4:$D$627,$B612),0)</f>
        <v>149.1</v>
      </c>
      <c r="X612">
        <f>IFERROR(SUMIFS('All States'!$H$4:$H$627,'All States'!$C$4:$C$627,$A612,'All States'!$D$4:$D$627,$B612),0)</f>
        <v>0</v>
      </c>
      <c r="Y612">
        <f>IFERROR(SUMIFS('All States'!$I$4:$I$627,'All States'!$C$4:$C$627,$A612,'All States'!$D$4:$D$627,$B612),0)</f>
        <v>1</v>
      </c>
      <c r="Z612">
        <f>IFERROR(SUMIFS('All States'!$R$4:$R$627,'All States'!$C$4:$C$627,$A612,'All States'!$D$4:$D$627,$B612),0)</f>
        <v>-32.829729149999999</v>
      </c>
      <c r="AA612">
        <f>IFERROR(SUMIFS('All States'!$S$4:$S$627,'All States'!$C$4:$C$627,$A612,'All States'!$D$4:$D$627,$B612),0)</f>
        <v>5</v>
      </c>
      <c r="AB612">
        <f>IFERROR(SUMIFS('All States'!$T$4:$T$627,'All States'!$C$4:$C$627,$A612,'All States'!$D$4:$D$627,$B612),0)</f>
        <v>2</v>
      </c>
      <c r="AC612">
        <f>IFERROR(SUMIFS('All States'!$U$4:$U$627,'All States'!$C$4:$C$627,$A612,'All States'!$D$4:$D$627,$B612),0)</f>
        <v>0.17027085</v>
      </c>
      <c r="AD612">
        <f>IFERROR(SUMIFS('All States'!$V$4:$V$627,'All States'!$C$4:$C$627,$A612,'All States'!$D$4:$D$627,$B612),0)</f>
        <v>2017</v>
      </c>
      <c r="AE612">
        <f>IFERROR(SUMIFS('All States'!$W$4:$W$627,'All States'!$C$4:$C$627,$A612,'All States'!$D$4:$D$627,$B612),0)</f>
        <v>6</v>
      </c>
      <c r="AF612">
        <f>IFERROR(SUMIFS('All States'!$X$4:$X$627,'All States'!$C$4:$C$627,$A612,'All States'!$D$4:$D$627,$B612),0)</f>
        <v>0.85309999999999997</v>
      </c>
      <c r="AG612">
        <f>IFERROR(SUMIFS('All States'!$Y$4:$Y$627,'All States'!$C$4:$C$627,$A612,'All States'!$D$4:$D$627,$B612),0)</f>
        <v>6155</v>
      </c>
    </row>
    <row r="613" spans="1:33" ht="15" customHeight="1" x14ac:dyDescent="0.2">
      <c r="A613" t="s">
        <v>170</v>
      </c>
      <c r="B613" t="s">
        <v>2178</v>
      </c>
      <c r="C613" t="s">
        <v>1124</v>
      </c>
      <c r="D613" t="s">
        <v>2177</v>
      </c>
      <c r="E613">
        <v>3</v>
      </c>
      <c r="F613">
        <f t="shared" si="16"/>
        <v>2017</v>
      </c>
      <c r="G613">
        <f t="shared" si="17"/>
        <v>8243.3333333333339</v>
      </c>
      <c r="H613">
        <f t="shared" si="18"/>
        <v>2.3333333333333335</v>
      </c>
      <c r="I613">
        <f t="shared" si="19"/>
        <v>3</v>
      </c>
      <c r="Q613">
        <f>IFERROR(SUMIFS('All States'!$E$4:$E$627,'All States'!$C$4:$C$627,$A613,'All States'!$D$4:$D$627,$B613),0)</f>
        <v>1</v>
      </c>
      <c r="R613">
        <f>IFERROR(SUMIFS('All States'!$F$4:$F$627,'All States'!$C$4:$C$627,$A613,'All States'!$D$4:$D$627,$B613),0)</f>
        <v>10</v>
      </c>
      <c r="S613">
        <f>IFERROR(SUMIFS('All States'!$N$4:$N$627,'All States'!$C$4:$C$627,$A613,'All States'!$D$4:$D$627,$B613),0)</f>
        <v>203.685</v>
      </c>
      <c r="T613">
        <f>IFERROR(SUMIFS('All States'!$M$4:$M$627,'All States'!$C$4:$C$627,$A613,'All States'!$D$4:$D$627,$B613),0)</f>
        <v>203.685</v>
      </c>
      <c r="U613">
        <f>IFERROR(SUMIFS('All States'!$O$4:$O$627,'All States'!$C$4:$C$627,$A613,'All States'!$D$4:$D$627,$B613),0)</f>
        <v>54.9</v>
      </c>
      <c r="V613">
        <f>IFERROR(SUMIFS('All States'!$P$4:$P$627,'All States'!$C$4:$C$627,$A613,'All States'!$D$4:$D$627,$B613),0)</f>
        <v>51.66</v>
      </c>
      <c r="W613">
        <f>IFERROR(SUMIFS('All States'!$Q$4:$Q$627,'All States'!$C$4:$C$627,$A613,'All States'!$D$4:$D$627,$B613),0)</f>
        <v>97.125</v>
      </c>
      <c r="X613">
        <f>IFERROR(SUMIFS('All States'!$H$4:$H$627,'All States'!$C$4:$C$627,$A613,'All States'!$D$4:$D$627,$B613),0)</f>
        <v>0</v>
      </c>
      <c r="Y613">
        <f>IFERROR(SUMIFS('All States'!$I$4:$I$627,'All States'!$C$4:$C$627,$A613,'All States'!$D$4:$D$627,$B613),0)</f>
        <v>1</v>
      </c>
      <c r="Z613">
        <f>IFERROR(SUMIFS('All States'!$R$4:$R$627,'All States'!$C$4:$C$627,$A613,'All States'!$D$4:$D$627,$B613),0)</f>
        <v>-9.8297291500000004</v>
      </c>
      <c r="AA613">
        <f>IFERROR(SUMIFS('All States'!$S$4:$S$627,'All States'!$C$4:$C$627,$A613,'All States'!$D$4:$D$627,$B613),0)</f>
        <v>5</v>
      </c>
      <c r="AB613">
        <f>IFERROR(SUMIFS('All States'!$T$4:$T$627,'All States'!$C$4:$C$627,$A613,'All States'!$D$4:$D$627,$B613),0)</f>
        <v>2</v>
      </c>
      <c r="AC613">
        <f>IFERROR(SUMIFS('All States'!$U$4:$U$627,'All States'!$C$4:$C$627,$A613,'All States'!$D$4:$D$627,$B613),0)</f>
        <v>0.17027085</v>
      </c>
      <c r="AD613">
        <f>IFERROR(SUMIFS('All States'!$V$4:$V$627,'All States'!$C$4:$C$627,$A613,'All States'!$D$4:$D$627,$B613),0)</f>
        <v>2017</v>
      </c>
      <c r="AE613">
        <f>IFERROR(SUMIFS('All States'!$W$4:$W$627,'All States'!$C$4:$C$627,$A613,'All States'!$D$4:$D$627,$B613),0)</f>
        <v>6</v>
      </c>
      <c r="AF613">
        <f>IFERROR(SUMIFS('All States'!$X$4:$X$627,'All States'!$C$4:$C$627,$A613,'All States'!$D$4:$D$627,$B613),0)</f>
        <v>0.85309999999999997</v>
      </c>
      <c r="AG613">
        <f>IFERROR(SUMIFS('All States'!$Y$4:$Y$627,'All States'!$C$4:$C$627,$A613,'All States'!$D$4:$D$627,$B613),0)</f>
        <v>6155</v>
      </c>
    </row>
    <row r="614" spans="1:33" ht="15" customHeight="1" x14ac:dyDescent="0.2">
      <c r="A614" t="s">
        <v>170</v>
      </c>
      <c r="B614" t="s">
        <v>2179</v>
      </c>
      <c r="C614" t="s">
        <v>1124</v>
      </c>
      <c r="D614" t="s">
        <v>2177</v>
      </c>
      <c r="E614">
        <v>3</v>
      </c>
      <c r="F614">
        <f t="shared" si="16"/>
        <v>2017</v>
      </c>
      <c r="G614">
        <f t="shared" si="17"/>
        <v>8243.3333333333339</v>
      </c>
      <c r="H614">
        <f t="shared" si="18"/>
        <v>2.3333333333333335</v>
      </c>
      <c r="I614">
        <f t="shared" si="19"/>
        <v>3</v>
      </c>
      <c r="Q614">
        <f>IFERROR(SUMIFS('All States'!$E$4:$E$627,'All States'!$C$4:$C$627,$A614,'All States'!$D$4:$D$627,$B614),0)</f>
        <v>1</v>
      </c>
      <c r="R614">
        <f>IFERROR(SUMIFS('All States'!$F$4:$F$627,'All States'!$C$4:$C$627,$A614,'All States'!$D$4:$D$627,$B614),0)</f>
        <v>44</v>
      </c>
      <c r="S614">
        <f>IFERROR(SUMIFS('All States'!$N$4:$N$627,'All States'!$C$4:$C$627,$A614,'All States'!$D$4:$D$627,$B614),0)</f>
        <v>289.57499999999999</v>
      </c>
      <c r="T614">
        <f>IFERROR(SUMIFS('All States'!$M$4:$M$627,'All States'!$C$4:$C$627,$A614,'All States'!$D$4:$D$627,$B614),0)</f>
        <v>289.57499999999999</v>
      </c>
      <c r="U614">
        <f>IFERROR(SUMIFS('All States'!$O$4:$O$627,'All States'!$C$4:$C$627,$A614,'All States'!$D$4:$D$627,$B614),0)</f>
        <v>58.05</v>
      </c>
      <c r="V614">
        <f>IFERROR(SUMIFS('All States'!$P$4:$P$627,'All States'!$C$4:$C$627,$A614,'All States'!$D$4:$D$627,$B614),0)</f>
        <v>71.400000000000006</v>
      </c>
      <c r="W614">
        <f>IFERROR(SUMIFS('All States'!$Q$4:$Q$627,'All States'!$C$4:$C$627,$A614,'All States'!$D$4:$D$627,$B614),0)</f>
        <v>160.125</v>
      </c>
      <c r="X614">
        <f>IFERROR(SUMIFS('All States'!$H$4:$H$627,'All States'!$C$4:$C$627,$A614,'All States'!$D$4:$D$627,$B614),0)</f>
        <v>0</v>
      </c>
      <c r="Y614">
        <f>IFERROR(SUMIFS('All States'!$I$4:$I$627,'All States'!$C$4:$C$627,$A614,'All States'!$D$4:$D$627,$B614),0)</f>
        <v>1</v>
      </c>
      <c r="Z614">
        <f>IFERROR(SUMIFS('All States'!$R$4:$R$627,'All States'!$C$4:$C$627,$A614,'All States'!$D$4:$D$627,$B614),0)</f>
        <v>-43.829729149999999</v>
      </c>
      <c r="AA614">
        <f>IFERROR(SUMIFS('All States'!$S$4:$S$627,'All States'!$C$4:$C$627,$A614,'All States'!$D$4:$D$627,$B614),0)</f>
        <v>5</v>
      </c>
      <c r="AB614">
        <f>IFERROR(SUMIFS('All States'!$T$4:$T$627,'All States'!$C$4:$C$627,$A614,'All States'!$D$4:$D$627,$B614),0)</f>
        <v>2</v>
      </c>
      <c r="AC614">
        <f>IFERROR(SUMIFS('All States'!$U$4:$U$627,'All States'!$C$4:$C$627,$A614,'All States'!$D$4:$D$627,$B614),0)</f>
        <v>0.17027085</v>
      </c>
      <c r="AD614">
        <f>IFERROR(SUMIFS('All States'!$V$4:$V$627,'All States'!$C$4:$C$627,$A614,'All States'!$D$4:$D$627,$B614),0)</f>
        <v>2017</v>
      </c>
      <c r="AE614">
        <f>IFERROR(SUMIFS('All States'!$W$4:$W$627,'All States'!$C$4:$C$627,$A614,'All States'!$D$4:$D$627,$B614),0)</f>
        <v>6</v>
      </c>
      <c r="AF614">
        <f>IFERROR(SUMIFS('All States'!$X$4:$X$627,'All States'!$C$4:$C$627,$A614,'All States'!$D$4:$D$627,$B614),0)</f>
        <v>0.85309999999999997</v>
      </c>
      <c r="AG614">
        <f>IFERROR(SUMIFS('All States'!$Y$4:$Y$627,'All States'!$C$4:$C$627,$A614,'All States'!$D$4:$D$627,$B614),0)</f>
        <v>6155</v>
      </c>
    </row>
    <row r="615" spans="1:33" ht="15" customHeight="1" x14ac:dyDescent="0.2">
      <c r="A615" t="s">
        <v>170</v>
      </c>
      <c r="B615" t="s">
        <v>2180</v>
      </c>
      <c r="C615" t="s">
        <v>1128</v>
      </c>
      <c r="D615" t="s">
        <v>2181</v>
      </c>
      <c r="E615">
        <v>3</v>
      </c>
      <c r="F615">
        <f t="shared" si="16"/>
        <v>4297.666666666667</v>
      </c>
      <c r="G615">
        <f t="shared" si="17"/>
        <v>18157</v>
      </c>
      <c r="H615">
        <f t="shared" si="18"/>
        <v>4</v>
      </c>
      <c r="I615">
        <f t="shared" si="19"/>
        <v>5.333333333333333</v>
      </c>
      <c r="Q615">
        <f>IFERROR(SUMIFS('All States'!$E$4:$E$627,'All States'!$C$4:$C$627,$A615,'All States'!$D$4:$D$627,$B615),0)</f>
        <v>1</v>
      </c>
      <c r="R615">
        <f>IFERROR(SUMIFS('All States'!$F$4:$F$627,'All States'!$C$4:$C$627,$A615,'All States'!$D$4:$D$627,$B615),0)</f>
        <v>10</v>
      </c>
      <c r="S615">
        <f>IFERROR(SUMIFS('All States'!$N$4:$N$627,'All States'!$C$4:$C$627,$A615,'All States'!$D$4:$D$627,$B615),0)</f>
        <v>103.755</v>
      </c>
      <c r="T615">
        <f>IFERROR(SUMIFS('All States'!$M$4:$M$627,'All States'!$C$4:$C$627,$A615,'All States'!$D$4:$D$627,$B615),0)</f>
        <v>103.755</v>
      </c>
      <c r="U615">
        <f>IFERROR(SUMIFS('All States'!$O$4:$O$627,'All States'!$C$4:$C$627,$A615,'All States'!$D$4:$D$627,$B615),0)</f>
        <v>27</v>
      </c>
      <c r="V615">
        <f>IFERROR(SUMIFS('All States'!$P$4:$P$627,'All States'!$C$4:$C$627,$A615,'All States'!$D$4:$D$627,$B615),0)</f>
        <v>62.58</v>
      </c>
      <c r="W615">
        <f>IFERROR(SUMIFS('All States'!$Q$4:$Q$627,'All States'!$C$4:$C$627,$A615,'All States'!$D$4:$D$627,$B615),0)</f>
        <v>14.175000000000001</v>
      </c>
      <c r="X615">
        <f>IFERROR(SUMIFS('All States'!$H$4:$H$627,'All States'!$C$4:$C$627,$A615,'All States'!$D$4:$D$627,$B615),0)</f>
        <v>0</v>
      </c>
      <c r="Y615">
        <f>IFERROR(SUMIFS('All States'!$I$4:$I$627,'All States'!$C$4:$C$627,$A615,'All States'!$D$4:$D$627,$B615),0)</f>
        <v>1</v>
      </c>
      <c r="Z615">
        <f>IFERROR(SUMIFS('All States'!$R$4:$R$627,'All States'!$C$4:$C$627,$A615,'All States'!$D$4:$D$627,$B615),0)</f>
        <v>-9.6568050999999997</v>
      </c>
      <c r="AA615">
        <f>IFERROR(SUMIFS('All States'!$S$4:$S$627,'All States'!$C$4:$C$627,$A615,'All States'!$D$4:$D$627,$B615),0)</f>
        <v>10</v>
      </c>
      <c r="AB615">
        <f>IFERROR(SUMIFS('All States'!$T$4:$T$627,'All States'!$C$4:$C$627,$A615,'All States'!$D$4:$D$627,$B615),0)</f>
        <v>4</v>
      </c>
      <c r="AC615">
        <f>IFERROR(SUMIFS('All States'!$U$4:$U$627,'All States'!$C$4:$C$627,$A615,'All States'!$D$4:$D$627,$B615),0)</f>
        <v>0.34319489999999997</v>
      </c>
      <c r="AD615">
        <f>IFERROR(SUMIFS('All States'!$V$4:$V$627,'All States'!$C$4:$C$627,$A615,'All States'!$D$4:$D$627,$B615),0)</f>
        <v>4298</v>
      </c>
      <c r="AE615">
        <f>IFERROR(SUMIFS('All States'!$W$4:$W$627,'All States'!$C$4:$C$627,$A615,'All States'!$D$4:$D$627,$B615),0)</f>
        <v>12</v>
      </c>
      <c r="AF615">
        <f>IFERROR(SUMIFS('All States'!$X$4:$X$627,'All States'!$C$4:$C$627,$A615,'All States'!$D$4:$D$627,$B615),0)</f>
        <v>1.7197</v>
      </c>
      <c r="AG615">
        <f>IFERROR(SUMIFS('All States'!$Y$4:$Y$627,'All States'!$C$4:$C$627,$A615,'All States'!$D$4:$D$627,$B615),0)</f>
        <v>13116</v>
      </c>
    </row>
    <row r="616" spans="1:33" ht="15" customHeight="1" x14ac:dyDescent="0.2">
      <c r="A616" t="s">
        <v>170</v>
      </c>
      <c r="B616" t="s">
        <v>2182</v>
      </c>
      <c r="C616" t="s">
        <v>1128</v>
      </c>
      <c r="D616" t="s">
        <v>2181</v>
      </c>
      <c r="E616">
        <v>3</v>
      </c>
      <c r="F616">
        <f t="shared" si="16"/>
        <v>4297.666666666667</v>
      </c>
      <c r="G616">
        <f t="shared" si="17"/>
        <v>18157</v>
      </c>
      <c r="H616">
        <f t="shared" si="18"/>
        <v>4</v>
      </c>
      <c r="I616">
        <f t="shared" si="19"/>
        <v>5.333333333333333</v>
      </c>
      <c r="Q616">
        <f>IFERROR(SUMIFS('All States'!$E$4:$E$627,'All States'!$C$4:$C$627,$A616,'All States'!$D$4:$D$627,$B616),0)</f>
        <v>0</v>
      </c>
      <c r="R616">
        <f>IFERROR(SUMIFS('All States'!$F$4:$F$627,'All States'!$C$4:$C$627,$A616,'All States'!$D$4:$D$627,$B616),0)</f>
        <v>0</v>
      </c>
      <c r="S616">
        <f>IFERROR(SUMIFS('All States'!$N$4:$N$627,'All States'!$C$4:$C$627,$A616,'All States'!$D$4:$D$627,$B616),0)</f>
        <v>54.674999999999997</v>
      </c>
      <c r="T616">
        <f>IFERROR(SUMIFS('All States'!$M$4:$M$627,'All States'!$C$4:$C$627,$A616,'All States'!$D$4:$D$627,$B616),0)</f>
        <v>54.674999999999997</v>
      </c>
      <c r="U616">
        <f>IFERROR(SUMIFS('All States'!$O$4:$O$627,'All States'!$C$4:$C$627,$A616,'All States'!$D$4:$D$627,$B616),0)</f>
        <v>21.6</v>
      </c>
      <c r="V616">
        <f>IFERROR(SUMIFS('All States'!$P$4:$P$627,'All States'!$C$4:$C$627,$A616,'All States'!$D$4:$D$627,$B616),0)</f>
        <v>29.4</v>
      </c>
      <c r="W616">
        <f>IFERROR(SUMIFS('All States'!$Q$4:$Q$627,'All States'!$C$4:$C$627,$A616,'All States'!$D$4:$D$627,$B616),0)</f>
        <v>3.6749999999999998</v>
      </c>
      <c r="X616">
        <f>IFERROR(SUMIFS('All States'!$H$4:$H$627,'All States'!$C$4:$C$627,$A616,'All States'!$D$4:$D$627,$B616),0)</f>
        <v>0</v>
      </c>
      <c r="Y616">
        <f>IFERROR(SUMIFS('All States'!$I$4:$I$627,'All States'!$C$4:$C$627,$A616,'All States'!$D$4:$D$627,$B616),0)</f>
        <v>0</v>
      </c>
      <c r="Z616">
        <f>IFERROR(SUMIFS('All States'!$R$4:$R$627,'All States'!$C$4:$C$627,$A616,'All States'!$D$4:$D$627,$B616),0)</f>
        <v>0.34319489999999997</v>
      </c>
      <c r="AA616">
        <f>IFERROR(SUMIFS('All States'!$S$4:$S$627,'All States'!$C$4:$C$627,$A616,'All States'!$D$4:$D$627,$B616),0)</f>
        <v>10</v>
      </c>
      <c r="AB616">
        <f>IFERROR(SUMIFS('All States'!$T$4:$T$627,'All States'!$C$4:$C$627,$A616,'All States'!$D$4:$D$627,$B616),0)</f>
        <v>4</v>
      </c>
      <c r="AC616">
        <f>IFERROR(SUMIFS('All States'!$U$4:$U$627,'All States'!$C$4:$C$627,$A616,'All States'!$D$4:$D$627,$B616),0)</f>
        <v>0.34319489999999997</v>
      </c>
      <c r="AD616">
        <f>IFERROR(SUMIFS('All States'!$V$4:$V$627,'All States'!$C$4:$C$627,$A616,'All States'!$D$4:$D$627,$B616),0)</f>
        <v>4298</v>
      </c>
      <c r="AE616">
        <f>IFERROR(SUMIFS('All States'!$W$4:$W$627,'All States'!$C$4:$C$627,$A616,'All States'!$D$4:$D$627,$B616),0)</f>
        <v>12</v>
      </c>
      <c r="AF616">
        <f>IFERROR(SUMIFS('All States'!$X$4:$X$627,'All States'!$C$4:$C$627,$A616,'All States'!$D$4:$D$627,$B616),0)</f>
        <v>1.7197</v>
      </c>
      <c r="AG616">
        <f>IFERROR(SUMIFS('All States'!$Y$4:$Y$627,'All States'!$C$4:$C$627,$A616,'All States'!$D$4:$D$627,$B616),0)</f>
        <v>13116</v>
      </c>
    </row>
    <row r="617" spans="1:33" ht="15" customHeight="1" x14ac:dyDescent="0.2">
      <c r="A617" t="s">
        <v>170</v>
      </c>
      <c r="B617" t="s">
        <v>2183</v>
      </c>
      <c r="C617" t="s">
        <v>1128</v>
      </c>
      <c r="D617" t="s">
        <v>2181</v>
      </c>
      <c r="E617">
        <v>3</v>
      </c>
      <c r="F617">
        <f t="shared" si="16"/>
        <v>4297.666666666667</v>
      </c>
      <c r="G617">
        <f t="shared" si="17"/>
        <v>18157</v>
      </c>
      <c r="H617">
        <f t="shared" si="18"/>
        <v>4</v>
      </c>
      <c r="I617">
        <f t="shared" si="19"/>
        <v>5.333333333333333</v>
      </c>
      <c r="Q617">
        <f>IFERROR(SUMIFS('All States'!$E$4:$E$627,'All States'!$C$4:$C$627,$A617,'All States'!$D$4:$D$627,$B617),0)</f>
        <v>1</v>
      </c>
      <c r="R617">
        <f>IFERROR(SUMIFS('All States'!$F$4:$F$627,'All States'!$C$4:$C$627,$A617,'All States'!$D$4:$D$627,$B617),0)</f>
        <v>10</v>
      </c>
      <c r="S617">
        <f>IFERROR(SUMIFS('All States'!$N$4:$N$627,'All States'!$C$4:$C$627,$A617,'All States'!$D$4:$D$627,$B617),0)</f>
        <v>259.04999999999995</v>
      </c>
      <c r="T617">
        <f>IFERROR(SUMIFS('All States'!$M$4:$M$627,'All States'!$C$4:$C$627,$A617,'All States'!$D$4:$D$627,$B617),0)</f>
        <v>259.04999999999995</v>
      </c>
      <c r="U617">
        <f>IFERROR(SUMIFS('All States'!$O$4:$O$627,'All States'!$C$4:$C$627,$A617,'All States'!$D$4:$D$627,$B617),0)</f>
        <v>64.8</v>
      </c>
      <c r="V617">
        <f>IFERROR(SUMIFS('All States'!$P$4:$P$627,'All States'!$C$4:$C$627,$A617,'All States'!$D$4:$D$627,$B617),0)</f>
        <v>60.9</v>
      </c>
      <c r="W617">
        <f>IFERROR(SUMIFS('All States'!$Q$4:$Q$627,'All States'!$C$4:$C$627,$A617,'All States'!$D$4:$D$627,$B617),0)</f>
        <v>133.35</v>
      </c>
      <c r="X617">
        <f>IFERROR(SUMIFS('All States'!$H$4:$H$627,'All States'!$C$4:$C$627,$A617,'All States'!$D$4:$D$627,$B617),0)</f>
        <v>0</v>
      </c>
      <c r="Y617">
        <f>IFERROR(SUMIFS('All States'!$I$4:$I$627,'All States'!$C$4:$C$627,$A617,'All States'!$D$4:$D$627,$B617),0)</f>
        <v>1</v>
      </c>
      <c r="Z617">
        <f>IFERROR(SUMIFS('All States'!$R$4:$R$627,'All States'!$C$4:$C$627,$A617,'All States'!$D$4:$D$627,$B617),0)</f>
        <v>-9.6568050999999997</v>
      </c>
      <c r="AA617">
        <f>IFERROR(SUMIFS('All States'!$S$4:$S$627,'All States'!$C$4:$C$627,$A617,'All States'!$D$4:$D$627,$B617),0)</f>
        <v>10</v>
      </c>
      <c r="AB617">
        <f>IFERROR(SUMIFS('All States'!$T$4:$T$627,'All States'!$C$4:$C$627,$A617,'All States'!$D$4:$D$627,$B617),0)</f>
        <v>4</v>
      </c>
      <c r="AC617">
        <f>IFERROR(SUMIFS('All States'!$U$4:$U$627,'All States'!$C$4:$C$627,$A617,'All States'!$D$4:$D$627,$B617),0)</f>
        <v>0.34319489999999997</v>
      </c>
      <c r="AD617">
        <f>IFERROR(SUMIFS('All States'!$V$4:$V$627,'All States'!$C$4:$C$627,$A617,'All States'!$D$4:$D$627,$B617),0)</f>
        <v>4298</v>
      </c>
      <c r="AE617">
        <f>IFERROR(SUMIFS('All States'!$W$4:$W$627,'All States'!$C$4:$C$627,$A617,'All States'!$D$4:$D$627,$B617),0)</f>
        <v>12</v>
      </c>
      <c r="AF617">
        <f>IFERROR(SUMIFS('All States'!$X$4:$X$627,'All States'!$C$4:$C$627,$A617,'All States'!$D$4:$D$627,$B617),0)</f>
        <v>1.7197</v>
      </c>
      <c r="AG617">
        <f>IFERROR(SUMIFS('All States'!$Y$4:$Y$627,'All States'!$C$4:$C$627,$A617,'All States'!$D$4:$D$627,$B617),0)</f>
        <v>13116</v>
      </c>
    </row>
    <row r="618" spans="1:33" ht="15" customHeight="1" x14ac:dyDescent="0.2">
      <c r="A618" t="s">
        <v>170</v>
      </c>
      <c r="B618" t="s">
        <v>2184</v>
      </c>
      <c r="C618" t="s">
        <v>1134</v>
      </c>
      <c r="D618" t="s">
        <v>2185</v>
      </c>
      <c r="E618">
        <v>4</v>
      </c>
      <c r="F618">
        <f t="shared" si="16"/>
        <v>13831.75</v>
      </c>
      <c r="G618">
        <f t="shared" si="17"/>
        <v>251743.75</v>
      </c>
      <c r="H618">
        <f t="shared" si="18"/>
        <v>12</v>
      </c>
      <c r="I618">
        <f t="shared" si="19"/>
        <v>55.5</v>
      </c>
      <c r="Q618">
        <f>IFERROR(SUMIFS('All States'!$E$4:$E$627,'All States'!$C$4:$C$627,$A618,'All States'!$D$4:$D$627,$B618),0)</f>
        <v>3</v>
      </c>
      <c r="R618">
        <f>IFERROR(SUMIFS('All States'!$F$4:$F$627,'All States'!$C$4:$C$627,$A618,'All States'!$D$4:$D$627,$B618),0)</f>
        <v>65</v>
      </c>
      <c r="S618">
        <f>IFERROR(SUMIFS('All States'!$N$4:$N$627,'All States'!$C$4:$C$627,$A618,'All States'!$D$4:$D$627,$B618),0)</f>
        <v>317.80500000000001</v>
      </c>
      <c r="T618">
        <f>IFERROR(SUMIFS('All States'!$M$4:$M$627,'All States'!$C$4:$C$627,$A618,'All States'!$D$4:$D$627,$B618),0)</f>
        <v>317.80500000000001</v>
      </c>
      <c r="U618">
        <f>IFERROR(SUMIFS('All States'!$O$4:$O$627,'All States'!$C$4:$C$627,$A618,'All States'!$D$4:$D$627,$B618),0)</f>
        <v>166.5</v>
      </c>
      <c r="V618">
        <f>IFERROR(SUMIFS('All States'!$P$4:$P$627,'All States'!$C$4:$C$627,$A618,'All States'!$D$4:$D$627,$B618),0)</f>
        <v>91.98</v>
      </c>
      <c r="W618">
        <f>IFERROR(SUMIFS('All States'!$Q$4:$Q$627,'All States'!$C$4:$C$627,$A618,'All States'!$D$4:$D$627,$B618),0)</f>
        <v>59.325000000000003</v>
      </c>
      <c r="X618">
        <f>IFERROR(SUMIFS('All States'!$H$4:$H$627,'All States'!$C$4:$C$627,$A618,'All States'!$D$4:$D$627,$B618),0)</f>
        <v>1</v>
      </c>
      <c r="Y618">
        <f>IFERROR(SUMIFS('All States'!$I$4:$I$627,'All States'!$C$4:$C$627,$A618,'All States'!$D$4:$D$627,$B618),0)</f>
        <v>2</v>
      </c>
      <c r="Z618">
        <f>IFERROR(SUMIFS('All States'!$R$4:$R$627,'All States'!$C$4:$C$627,$A618,'All States'!$D$4:$D$627,$B618),0)</f>
        <v>-63.960988399999998</v>
      </c>
      <c r="AA618">
        <f>IFERROR(SUMIFS('All States'!$S$4:$S$627,'All States'!$C$4:$C$627,$A618,'All States'!$D$4:$D$627,$B618),0)</f>
        <v>30</v>
      </c>
      <c r="AB618">
        <f>IFERROR(SUMIFS('All States'!$T$4:$T$627,'All States'!$C$4:$C$627,$A618,'All States'!$D$4:$D$627,$B618),0)</f>
        <v>12</v>
      </c>
      <c r="AC618">
        <f>IFERROR(SUMIFS('All States'!$U$4:$U$627,'All States'!$C$4:$C$627,$A618,'All States'!$D$4:$D$627,$B618),0)</f>
        <v>1.0390115999999998</v>
      </c>
      <c r="AD618">
        <f>IFERROR(SUMIFS('All States'!$V$4:$V$627,'All States'!$C$4:$C$627,$A618,'All States'!$D$4:$D$627,$B618),0)</f>
        <v>13832</v>
      </c>
      <c r="AE618">
        <f>IFERROR(SUMIFS('All States'!$W$4:$W$627,'All States'!$C$4:$C$627,$A618,'All States'!$D$4:$D$627,$B618),0)</f>
        <v>37</v>
      </c>
      <c r="AF618">
        <f>IFERROR(SUMIFS('All States'!$X$4:$X$627,'All States'!$C$4:$C$627,$A618,'All States'!$D$4:$D$627,$B618),0)</f>
        <v>5.3320999999999996</v>
      </c>
      <c r="AG618">
        <f>IFERROR(SUMIFS('All States'!$Y$4:$Y$627,'All States'!$C$4:$C$627,$A618,'All States'!$D$4:$D$627,$B618),0)</f>
        <v>42212</v>
      </c>
    </row>
    <row r="619" spans="1:33" ht="15" customHeight="1" x14ac:dyDescent="0.2">
      <c r="A619" t="s">
        <v>170</v>
      </c>
      <c r="B619" t="s">
        <v>2186</v>
      </c>
      <c r="C619" t="s">
        <v>1134</v>
      </c>
      <c r="D619" t="s">
        <v>2185</v>
      </c>
      <c r="E619">
        <v>4</v>
      </c>
      <c r="F619">
        <f t="shared" si="16"/>
        <v>13831.75</v>
      </c>
      <c r="G619">
        <f t="shared" si="17"/>
        <v>251743.75</v>
      </c>
      <c r="H619">
        <f t="shared" si="18"/>
        <v>12</v>
      </c>
      <c r="I619">
        <f t="shared" si="19"/>
        <v>55.5</v>
      </c>
      <c r="Q619">
        <f>IFERROR(SUMIFS('All States'!$E$4:$E$627,'All States'!$C$4:$C$627,$A619,'All States'!$D$4:$D$627,$B619),0)</f>
        <v>2</v>
      </c>
      <c r="R619">
        <f>IFERROR(SUMIFS('All States'!$F$4:$F$627,'All States'!$C$4:$C$627,$A619,'All States'!$D$4:$D$627,$B619),0)</f>
        <v>43</v>
      </c>
      <c r="S619">
        <f>IFERROR(SUMIFS('All States'!$N$4:$N$627,'All States'!$C$4:$C$627,$A619,'All States'!$D$4:$D$627,$B619),0)</f>
        <v>144.42000000000002</v>
      </c>
      <c r="T619">
        <f>IFERROR(SUMIFS('All States'!$M$4:$M$627,'All States'!$C$4:$C$627,$A619,'All States'!$D$4:$D$627,$B619),0)</f>
        <v>144.42000000000002</v>
      </c>
      <c r="U619">
        <f>IFERROR(SUMIFS('All States'!$O$4:$O$627,'All States'!$C$4:$C$627,$A619,'All States'!$D$4:$D$627,$B619),0)</f>
        <v>52.65</v>
      </c>
      <c r="V619">
        <f>IFERROR(SUMIFS('All States'!$P$4:$P$627,'All States'!$C$4:$C$627,$A619,'All States'!$D$4:$D$627,$B619),0)</f>
        <v>34.020000000000003</v>
      </c>
      <c r="W619">
        <f>IFERROR(SUMIFS('All States'!$Q$4:$Q$627,'All States'!$C$4:$C$627,$A619,'All States'!$D$4:$D$627,$B619),0)</f>
        <v>57.75</v>
      </c>
      <c r="X619">
        <f>IFERROR(SUMIFS('All States'!$H$4:$H$627,'All States'!$C$4:$C$627,$A619,'All States'!$D$4:$D$627,$B619),0)</f>
        <v>1</v>
      </c>
      <c r="Y619">
        <f>IFERROR(SUMIFS('All States'!$I$4:$I$627,'All States'!$C$4:$C$627,$A619,'All States'!$D$4:$D$627,$B619),0)</f>
        <v>1</v>
      </c>
      <c r="Z619">
        <f>IFERROR(SUMIFS('All States'!$R$4:$R$627,'All States'!$C$4:$C$627,$A619,'All States'!$D$4:$D$627,$B619),0)</f>
        <v>-41.960988399999998</v>
      </c>
      <c r="AA619">
        <f>IFERROR(SUMIFS('All States'!$S$4:$S$627,'All States'!$C$4:$C$627,$A619,'All States'!$D$4:$D$627,$B619),0)</f>
        <v>30</v>
      </c>
      <c r="AB619">
        <f>IFERROR(SUMIFS('All States'!$T$4:$T$627,'All States'!$C$4:$C$627,$A619,'All States'!$D$4:$D$627,$B619),0)</f>
        <v>12</v>
      </c>
      <c r="AC619">
        <f>IFERROR(SUMIFS('All States'!$U$4:$U$627,'All States'!$C$4:$C$627,$A619,'All States'!$D$4:$D$627,$B619),0)</f>
        <v>1.0390115999999998</v>
      </c>
      <c r="AD619">
        <f>IFERROR(SUMIFS('All States'!$V$4:$V$627,'All States'!$C$4:$C$627,$A619,'All States'!$D$4:$D$627,$B619),0)</f>
        <v>13832</v>
      </c>
      <c r="AE619">
        <f>IFERROR(SUMIFS('All States'!$W$4:$W$627,'All States'!$C$4:$C$627,$A619,'All States'!$D$4:$D$627,$B619),0)</f>
        <v>37</v>
      </c>
      <c r="AF619">
        <f>IFERROR(SUMIFS('All States'!$X$4:$X$627,'All States'!$C$4:$C$627,$A619,'All States'!$D$4:$D$627,$B619),0)</f>
        <v>5.3320999999999996</v>
      </c>
      <c r="AG619">
        <f>IFERROR(SUMIFS('All States'!$Y$4:$Y$627,'All States'!$C$4:$C$627,$A619,'All States'!$D$4:$D$627,$B619),0)</f>
        <v>42212</v>
      </c>
    </row>
    <row r="620" spans="1:33" ht="15" customHeight="1" x14ac:dyDescent="0.2">
      <c r="A620" t="s">
        <v>170</v>
      </c>
      <c r="B620" t="s">
        <v>2187</v>
      </c>
      <c r="C620" t="s">
        <v>1134</v>
      </c>
      <c r="D620" t="s">
        <v>2185</v>
      </c>
      <c r="E620">
        <v>4</v>
      </c>
      <c r="F620">
        <f t="shared" si="16"/>
        <v>13831.75</v>
      </c>
      <c r="G620">
        <f t="shared" si="17"/>
        <v>251743.75</v>
      </c>
      <c r="H620">
        <f t="shared" si="18"/>
        <v>12</v>
      </c>
      <c r="I620">
        <f t="shared" si="19"/>
        <v>55.5</v>
      </c>
      <c r="Q620">
        <f>IFERROR(SUMIFS('All States'!$E$4:$E$627,'All States'!$C$4:$C$627,$A620,'All States'!$D$4:$D$627,$B620),0)</f>
        <v>1</v>
      </c>
      <c r="R620">
        <f>IFERROR(SUMIFS('All States'!$F$4:$F$627,'All States'!$C$4:$C$627,$A620,'All States'!$D$4:$D$627,$B620),0)</f>
        <v>33</v>
      </c>
      <c r="S620">
        <f>IFERROR(SUMIFS('All States'!$N$4:$N$627,'All States'!$C$4:$C$627,$A620,'All States'!$D$4:$D$627,$B620),0)</f>
        <v>203.715</v>
      </c>
      <c r="T620">
        <f>IFERROR(SUMIFS('All States'!$M$4:$M$627,'All States'!$C$4:$C$627,$A620,'All States'!$D$4:$D$627,$B620),0)</f>
        <v>203.715</v>
      </c>
      <c r="U620">
        <f>IFERROR(SUMIFS('All States'!$O$4:$O$627,'All States'!$C$4:$C$627,$A620,'All States'!$D$4:$D$627,$B620),0)</f>
        <v>118.35</v>
      </c>
      <c r="V620">
        <f>IFERROR(SUMIFS('All States'!$P$4:$P$627,'All States'!$C$4:$C$627,$A620,'All States'!$D$4:$D$627,$B620),0)</f>
        <v>55.44</v>
      </c>
      <c r="W620">
        <f>IFERROR(SUMIFS('All States'!$Q$4:$Q$627,'All States'!$C$4:$C$627,$A620,'All States'!$D$4:$D$627,$B620),0)</f>
        <v>29.925000000000001</v>
      </c>
      <c r="X620">
        <f>IFERROR(SUMIFS('All States'!$H$4:$H$627,'All States'!$C$4:$C$627,$A620,'All States'!$D$4:$D$627,$B620),0)</f>
        <v>0</v>
      </c>
      <c r="Y620">
        <f>IFERROR(SUMIFS('All States'!$I$4:$I$627,'All States'!$C$4:$C$627,$A620,'All States'!$D$4:$D$627,$B620),0)</f>
        <v>1</v>
      </c>
      <c r="Z620">
        <f>IFERROR(SUMIFS('All States'!$R$4:$R$627,'All States'!$C$4:$C$627,$A620,'All States'!$D$4:$D$627,$B620),0)</f>
        <v>-31.960988400000002</v>
      </c>
      <c r="AA620">
        <f>IFERROR(SUMIFS('All States'!$S$4:$S$627,'All States'!$C$4:$C$627,$A620,'All States'!$D$4:$D$627,$B620),0)</f>
        <v>30</v>
      </c>
      <c r="AB620">
        <f>IFERROR(SUMIFS('All States'!$T$4:$T$627,'All States'!$C$4:$C$627,$A620,'All States'!$D$4:$D$627,$B620),0)</f>
        <v>12</v>
      </c>
      <c r="AC620">
        <f>IFERROR(SUMIFS('All States'!$U$4:$U$627,'All States'!$C$4:$C$627,$A620,'All States'!$D$4:$D$627,$B620),0)</f>
        <v>1.0390115999999998</v>
      </c>
      <c r="AD620">
        <f>IFERROR(SUMIFS('All States'!$V$4:$V$627,'All States'!$C$4:$C$627,$A620,'All States'!$D$4:$D$627,$B620),0)</f>
        <v>13832</v>
      </c>
      <c r="AE620">
        <f>IFERROR(SUMIFS('All States'!$W$4:$W$627,'All States'!$C$4:$C$627,$A620,'All States'!$D$4:$D$627,$B620),0)</f>
        <v>37</v>
      </c>
      <c r="AF620">
        <f>IFERROR(SUMIFS('All States'!$X$4:$X$627,'All States'!$C$4:$C$627,$A620,'All States'!$D$4:$D$627,$B620),0)</f>
        <v>5.3320999999999996</v>
      </c>
      <c r="AG620">
        <f>IFERROR(SUMIFS('All States'!$Y$4:$Y$627,'All States'!$C$4:$C$627,$A620,'All States'!$D$4:$D$627,$B620),0)</f>
        <v>42212</v>
      </c>
    </row>
    <row r="621" spans="1:33" ht="15" customHeight="1" x14ac:dyDescent="0.2">
      <c r="A621" t="s">
        <v>170</v>
      </c>
      <c r="B621" t="s">
        <v>2188</v>
      </c>
      <c r="C621" t="s">
        <v>1134</v>
      </c>
      <c r="D621" t="s">
        <v>2185</v>
      </c>
      <c r="E621">
        <v>4</v>
      </c>
      <c r="F621">
        <f t="shared" si="16"/>
        <v>13831.75</v>
      </c>
      <c r="G621">
        <f t="shared" si="17"/>
        <v>251743.75</v>
      </c>
      <c r="H621">
        <f t="shared" si="18"/>
        <v>12</v>
      </c>
      <c r="I621">
        <f t="shared" si="19"/>
        <v>55.5</v>
      </c>
      <c r="Q621">
        <f>IFERROR(SUMIFS('All States'!$E$4:$E$627,'All States'!$C$4:$C$627,$A621,'All States'!$D$4:$D$627,$B621),0)</f>
        <v>0</v>
      </c>
      <c r="R621">
        <f>IFERROR(SUMIFS('All States'!$F$4:$F$627,'All States'!$C$4:$C$627,$A621,'All States'!$D$4:$D$627,$B621),0)</f>
        <v>0</v>
      </c>
      <c r="S621">
        <f>IFERROR(SUMIFS('All States'!$N$4:$N$627,'All States'!$C$4:$C$627,$A621,'All States'!$D$4:$D$627,$B621),0)</f>
        <v>296.43</v>
      </c>
      <c r="T621">
        <f>IFERROR(SUMIFS('All States'!$M$4:$M$627,'All States'!$C$4:$C$627,$A621,'All States'!$D$4:$D$627,$B621),0)</f>
        <v>296.43</v>
      </c>
      <c r="U621">
        <f>IFERROR(SUMIFS('All States'!$O$4:$O$627,'All States'!$C$4:$C$627,$A621,'All States'!$D$4:$D$627,$B621),0)</f>
        <v>83.7</v>
      </c>
      <c r="V621">
        <f>IFERROR(SUMIFS('All States'!$P$4:$P$627,'All States'!$C$4:$C$627,$A621,'All States'!$D$4:$D$627,$B621),0)</f>
        <v>81.48</v>
      </c>
      <c r="W621">
        <f>IFERROR(SUMIFS('All States'!$Q$4:$Q$627,'All States'!$C$4:$C$627,$A621,'All States'!$D$4:$D$627,$B621),0)</f>
        <v>131.25</v>
      </c>
      <c r="X621">
        <f>IFERROR(SUMIFS('All States'!$H$4:$H$627,'All States'!$C$4:$C$627,$A621,'All States'!$D$4:$D$627,$B621),0)</f>
        <v>0</v>
      </c>
      <c r="Y621">
        <f>IFERROR(SUMIFS('All States'!$I$4:$I$627,'All States'!$C$4:$C$627,$A621,'All States'!$D$4:$D$627,$B621),0)</f>
        <v>0</v>
      </c>
      <c r="Z621">
        <f>IFERROR(SUMIFS('All States'!$R$4:$R$627,'All States'!$C$4:$C$627,$A621,'All States'!$D$4:$D$627,$B621),0)</f>
        <v>1.0390115999999998</v>
      </c>
      <c r="AA621">
        <f>IFERROR(SUMIFS('All States'!$S$4:$S$627,'All States'!$C$4:$C$627,$A621,'All States'!$D$4:$D$627,$B621),0)</f>
        <v>30</v>
      </c>
      <c r="AB621">
        <f>IFERROR(SUMIFS('All States'!$T$4:$T$627,'All States'!$C$4:$C$627,$A621,'All States'!$D$4:$D$627,$B621),0)</f>
        <v>12</v>
      </c>
      <c r="AC621">
        <f>IFERROR(SUMIFS('All States'!$U$4:$U$627,'All States'!$C$4:$C$627,$A621,'All States'!$D$4:$D$627,$B621),0)</f>
        <v>1.0390115999999998</v>
      </c>
      <c r="AD621">
        <f>IFERROR(SUMIFS('All States'!$V$4:$V$627,'All States'!$C$4:$C$627,$A621,'All States'!$D$4:$D$627,$B621),0)</f>
        <v>13832</v>
      </c>
      <c r="AE621">
        <f>IFERROR(SUMIFS('All States'!$W$4:$W$627,'All States'!$C$4:$C$627,$A621,'All States'!$D$4:$D$627,$B621),0)</f>
        <v>37</v>
      </c>
      <c r="AF621">
        <f>IFERROR(SUMIFS('All States'!$X$4:$X$627,'All States'!$C$4:$C$627,$A621,'All States'!$D$4:$D$627,$B621),0)</f>
        <v>5.3320999999999996</v>
      </c>
      <c r="AG621">
        <f>IFERROR(SUMIFS('All States'!$Y$4:$Y$627,'All States'!$C$4:$C$627,$A621,'All States'!$D$4:$D$627,$B621),0)</f>
        <v>42212</v>
      </c>
    </row>
    <row r="622" spans="1:33" ht="15" customHeight="1" x14ac:dyDescent="0.2">
      <c r="A622" t="s">
        <v>170</v>
      </c>
      <c r="B622" t="s">
        <v>2189</v>
      </c>
      <c r="C622" t="s">
        <v>1139</v>
      </c>
      <c r="D622" t="s">
        <v>1140</v>
      </c>
      <c r="E622">
        <v>2</v>
      </c>
      <c r="F622">
        <f t="shared" si="16"/>
        <v>1438</v>
      </c>
      <c r="G622">
        <f t="shared" si="17"/>
        <v>6816</v>
      </c>
      <c r="H622">
        <f t="shared" si="18"/>
        <v>2.5</v>
      </c>
      <c r="I622">
        <f t="shared" si="19"/>
        <v>10.5</v>
      </c>
      <c r="Q622">
        <f>IFERROR(SUMIFS('All States'!$E$4:$E$627,'All States'!$C$4:$C$627,$A622,'All States'!$D$4:$D$627,$B622),0)</f>
        <v>0</v>
      </c>
      <c r="R622">
        <f>IFERROR(SUMIFS('All States'!$F$4:$F$627,'All States'!$C$4:$C$627,$A622,'All States'!$D$4:$D$627,$B622),0)</f>
        <v>0</v>
      </c>
      <c r="S622">
        <f>IFERROR(SUMIFS('All States'!$N$4:$N$627,'All States'!$C$4:$C$627,$A622,'All States'!$D$4:$D$627,$B622),0)</f>
        <v>231.06</v>
      </c>
      <c r="T622">
        <f>IFERROR(SUMIFS('All States'!$M$4:$M$627,'All States'!$C$4:$C$627,$A622,'All States'!$D$4:$D$627,$B622),0)</f>
        <v>231.06</v>
      </c>
      <c r="U622">
        <f>IFERROR(SUMIFS('All States'!$O$4:$O$627,'All States'!$C$4:$C$627,$A622,'All States'!$D$4:$D$627,$B622),0)</f>
        <v>104.85</v>
      </c>
      <c r="V622">
        <f>IFERROR(SUMIFS('All States'!$P$4:$P$627,'All States'!$C$4:$C$627,$A622,'All States'!$D$4:$D$627,$B622),0)</f>
        <v>125.16</v>
      </c>
      <c r="W622">
        <f>IFERROR(SUMIFS('All States'!$Q$4:$Q$627,'All States'!$C$4:$C$627,$A622,'All States'!$D$4:$D$627,$B622),0)</f>
        <v>1.05</v>
      </c>
      <c r="X622">
        <f>IFERROR(SUMIFS('All States'!$H$4:$H$627,'All States'!$C$4:$C$627,$A622,'All States'!$D$4:$D$627,$B622),0)</f>
        <v>0</v>
      </c>
      <c r="Y622">
        <f>IFERROR(SUMIFS('All States'!$I$4:$I$627,'All States'!$C$4:$C$627,$A622,'All States'!$D$4:$D$627,$B622),0)</f>
        <v>0</v>
      </c>
      <c r="Z622">
        <f>IFERROR(SUMIFS('All States'!$R$4:$R$627,'All States'!$C$4:$C$627,$A622,'All States'!$D$4:$D$627,$B622),0)</f>
        <v>0.23945189999999997</v>
      </c>
      <c r="AA622">
        <f>IFERROR(SUMIFS('All States'!$S$4:$S$627,'All States'!$C$4:$C$627,$A622,'All States'!$D$4:$D$627,$B622),0)</f>
        <v>7.5</v>
      </c>
      <c r="AB622">
        <f>IFERROR(SUMIFS('All States'!$T$4:$T$627,'All States'!$C$4:$C$627,$A622,'All States'!$D$4:$D$627,$B622),0)</f>
        <v>3</v>
      </c>
      <c r="AC622">
        <f>IFERROR(SUMIFS('All States'!$U$4:$U$627,'All States'!$C$4:$C$627,$A622,'All States'!$D$4:$D$627,$B622),0)</f>
        <v>0.23945189999999997</v>
      </c>
      <c r="AD622">
        <f>IFERROR(SUMIFS('All States'!$V$4:$V$627,'All States'!$C$4:$C$627,$A622,'All States'!$D$4:$D$627,$B622),0)</f>
        <v>1438</v>
      </c>
      <c r="AE622">
        <f>IFERROR(SUMIFS('All States'!$W$4:$W$627,'All States'!$C$4:$C$627,$A622,'All States'!$D$4:$D$627,$B622),0)</f>
        <v>9</v>
      </c>
      <c r="AF622">
        <f>IFERROR(SUMIFS('All States'!$X$4:$X$627,'All States'!$C$4:$C$627,$A622,'All States'!$D$4:$D$627,$B622),0)</f>
        <v>1.1984999999999999</v>
      </c>
      <c r="AG622">
        <f>IFERROR(SUMIFS('All States'!$Y$4:$Y$627,'All States'!$C$4:$C$627,$A622,'All States'!$D$4:$D$627,$B622),0)</f>
        <v>4388</v>
      </c>
    </row>
    <row r="623" spans="1:33" ht="15" customHeight="1" x14ac:dyDescent="0.2">
      <c r="A623" t="s">
        <v>170</v>
      </c>
      <c r="B623" t="s">
        <v>2190</v>
      </c>
      <c r="C623" t="s">
        <v>1144</v>
      </c>
      <c r="D623" t="s">
        <v>2191</v>
      </c>
      <c r="E623">
        <v>3</v>
      </c>
      <c r="F623">
        <f t="shared" si="16"/>
        <v>3338</v>
      </c>
      <c r="G623">
        <f t="shared" si="17"/>
        <v>12480.333333333334</v>
      </c>
      <c r="H623">
        <f t="shared" si="18"/>
        <v>2.6666666666666665</v>
      </c>
      <c r="I623">
        <f t="shared" si="19"/>
        <v>5.333333333333333</v>
      </c>
      <c r="Q623">
        <f>IFERROR(SUMIFS('All States'!$E$4:$E$627,'All States'!$C$4:$C$627,$A623,'All States'!$D$4:$D$627,$B623),0)</f>
        <v>0</v>
      </c>
      <c r="R623">
        <f>IFERROR(SUMIFS('All States'!$F$4:$F$627,'All States'!$C$4:$C$627,$A623,'All States'!$D$4:$D$627,$B623),0)</f>
        <v>0</v>
      </c>
      <c r="S623">
        <f>IFERROR(SUMIFS('All States'!$N$4:$N$627,'All States'!$C$4:$C$627,$A623,'All States'!$D$4:$D$627,$B623),0)</f>
        <v>56.489999999999995</v>
      </c>
      <c r="T623">
        <f>IFERROR(SUMIFS('All States'!$M$4:$M$627,'All States'!$C$4:$C$627,$A623,'All States'!$D$4:$D$627,$B623),0)</f>
        <v>56.489999999999995</v>
      </c>
      <c r="U623">
        <f>IFERROR(SUMIFS('All States'!$O$4:$O$627,'All States'!$C$4:$C$627,$A623,'All States'!$D$4:$D$627,$B623),0)</f>
        <v>25.2</v>
      </c>
      <c r="V623">
        <f>IFERROR(SUMIFS('All States'!$P$4:$P$627,'All States'!$C$4:$C$627,$A623,'All States'!$D$4:$D$627,$B623),0)</f>
        <v>30.24</v>
      </c>
      <c r="W623">
        <f>IFERROR(SUMIFS('All States'!$Q$4:$Q$627,'All States'!$C$4:$C$627,$A623,'All States'!$D$4:$D$627,$B623),0)</f>
        <v>1.05</v>
      </c>
      <c r="X623">
        <f>IFERROR(SUMIFS('All States'!$H$4:$H$627,'All States'!$C$4:$C$627,$A623,'All States'!$D$4:$D$627,$B623),0)</f>
        <v>0</v>
      </c>
      <c r="Y623">
        <f>IFERROR(SUMIFS('All States'!$I$4:$I$627,'All States'!$C$4:$C$627,$A623,'All States'!$D$4:$D$627,$B623),0)</f>
        <v>0</v>
      </c>
      <c r="Z623">
        <f>IFERROR(SUMIFS('All States'!$R$4:$R$627,'All States'!$C$4:$C$627,$A623,'All States'!$D$4:$D$627,$B623),0)</f>
        <v>0.25854689999999997</v>
      </c>
      <c r="AA623">
        <f>IFERROR(SUMIFS('All States'!$S$4:$S$627,'All States'!$C$4:$C$627,$A623,'All States'!$D$4:$D$627,$B623),0)</f>
        <v>7.5</v>
      </c>
      <c r="AB623">
        <f>IFERROR(SUMIFS('All States'!$T$4:$T$627,'All States'!$C$4:$C$627,$A623,'All States'!$D$4:$D$627,$B623),0)</f>
        <v>3</v>
      </c>
      <c r="AC623">
        <f>IFERROR(SUMIFS('All States'!$U$4:$U$627,'All States'!$C$4:$C$627,$A623,'All States'!$D$4:$D$627,$B623),0)</f>
        <v>0.25854689999999997</v>
      </c>
      <c r="AD623">
        <f>IFERROR(SUMIFS('All States'!$V$4:$V$627,'All States'!$C$4:$C$627,$A623,'All States'!$D$4:$D$627,$B623),0)</f>
        <v>3338</v>
      </c>
      <c r="AE623">
        <f>IFERROR(SUMIFS('All States'!$W$4:$W$627,'All States'!$C$4:$C$627,$A623,'All States'!$D$4:$D$627,$B623),0)</f>
        <v>9</v>
      </c>
      <c r="AF623">
        <f>IFERROR(SUMIFS('All States'!$X$4:$X$627,'All States'!$C$4:$C$627,$A623,'All States'!$D$4:$D$627,$B623),0)</f>
        <v>1.2956000000000001</v>
      </c>
      <c r="AG623">
        <f>IFERROR(SUMIFS('All States'!$Y$4:$Y$627,'All States'!$C$4:$C$627,$A623,'All States'!$D$4:$D$627,$B623),0)</f>
        <v>10187</v>
      </c>
    </row>
    <row r="624" spans="1:33" ht="15" customHeight="1" x14ac:dyDescent="0.2">
      <c r="A624" t="s">
        <v>170</v>
      </c>
      <c r="B624" t="s">
        <v>2192</v>
      </c>
      <c r="C624" t="s">
        <v>1144</v>
      </c>
      <c r="D624" t="s">
        <v>2191</v>
      </c>
      <c r="E624">
        <v>3</v>
      </c>
      <c r="F624">
        <f t="shared" si="16"/>
        <v>3338</v>
      </c>
      <c r="G624">
        <f t="shared" si="17"/>
        <v>12480.333333333334</v>
      </c>
      <c r="H624">
        <f t="shared" si="18"/>
        <v>2.6666666666666665</v>
      </c>
      <c r="I624">
        <f t="shared" si="19"/>
        <v>5.333333333333333</v>
      </c>
      <c r="Q624">
        <f>IFERROR(SUMIFS('All States'!$E$4:$E$627,'All States'!$C$4:$C$627,$A624,'All States'!$D$4:$D$627,$B624),0)</f>
        <v>0</v>
      </c>
      <c r="R624">
        <f>IFERROR(SUMIFS('All States'!$F$4:$F$627,'All States'!$C$4:$C$627,$A624,'All States'!$D$4:$D$627,$B624),0)</f>
        <v>0</v>
      </c>
      <c r="S624">
        <f>IFERROR(SUMIFS('All States'!$N$4:$N$627,'All States'!$C$4:$C$627,$A624,'All States'!$D$4:$D$627,$B624),0)</f>
        <v>91.065000000000012</v>
      </c>
      <c r="T624">
        <f>IFERROR(SUMIFS('All States'!$M$4:$M$627,'All States'!$C$4:$C$627,$A624,'All States'!$D$4:$D$627,$B624),0)</f>
        <v>91.065000000000012</v>
      </c>
      <c r="U624">
        <f>IFERROR(SUMIFS('All States'!$O$4:$O$627,'All States'!$C$4:$C$627,$A624,'All States'!$D$4:$D$627,$B624),0)</f>
        <v>31.95</v>
      </c>
      <c r="V624">
        <f>IFERROR(SUMIFS('All States'!$P$4:$P$627,'All States'!$C$4:$C$627,$A624,'All States'!$D$4:$D$627,$B624),0)</f>
        <v>53.34</v>
      </c>
      <c r="W624">
        <f>IFERROR(SUMIFS('All States'!$Q$4:$Q$627,'All States'!$C$4:$C$627,$A624,'All States'!$D$4:$D$627,$B624),0)</f>
        <v>5.7750000000000004</v>
      </c>
      <c r="X624">
        <f>IFERROR(SUMIFS('All States'!$H$4:$H$627,'All States'!$C$4:$C$627,$A624,'All States'!$D$4:$D$627,$B624),0)</f>
        <v>0</v>
      </c>
      <c r="Y624">
        <f>IFERROR(SUMIFS('All States'!$I$4:$I$627,'All States'!$C$4:$C$627,$A624,'All States'!$D$4:$D$627,$B624),0)</f>
        <v>0</v>
      </c>
      <c r="Z624">
        <f>IFERROR(SUMIFS('All States'!$R$4:$R$627,'All States'!$C$4:$C$627,$A624,'All States'!$D$4:$D$627,$B624),0)</f>
        <v>0.25854689999999997</v>
      </c>
      <c r="AA624">
        <f>IFERROR(SUMIFS('All States'!$S$4:$S$627,'All States'!$C$4:$C$627,$A624,'All States'!$D$4:$D$627,$B624),0)</f>
        <v>7.5</v>
      </c>
      <c r="AB624">
        <f>IFERROR(SUMIFS('All States'!$T$4:$T$627,'All States'!$C$4:$C$627,$A624,'All States'!$D$4:$D$627,$B624),0)</f>
        <v>3</v>
      </c>
      <c r="AC624">
        <f>IFERROR(SUMIFS('All States'!$U$4:$U$627,'All States'!$C$4:$C$627,$A624,'All States'!$D$4:$D$627,$B624),0)</f>
        <v>0.25854689999999997</v>
      </c>
      <c r="AD624">
        <f>IFERROR(SUMIFS('All States'!$V$4:$V$627,'All States'!$C$4:$C$627,$A624,'All States'!$D$4:$D$627,$B624),0)</f>
        <v>3338</v>
      </c>
      <c r="AE624">
        <f>IFERROR(SUMIFS('All States'!$W$4:$W$627,'All States'!$C$4:$C$627,$A624,'All States'!$D$4:$D$627,$B624),0)</f>
        <v>9</v>
      </c>
      <c r="AF624">
        <f>IFERROR(SUMIFS('All States'!$X$4:$X$627,'All States'!$C$4:$C$627,$A624,'All States'!$D$4:$D$627,$B624),0)</f>
        <v>1.2956000000000001</v>
      </c>
      <c r="AG624">
        <f>IFERROR(SUMIFS('All States'!$Y$4:$Y$627,'All States'!$C$4:$C$627,$A624,'All States'!$D$4:$D$627,$B624),0)</f>
        <v>10187</v>
      </c>
    </row>
    <row r="625" spans="1:33" ht="15" customHeight="1" x14ac:dyDescent="0.2">
      <c r="A625" t="s">
        <v>170</v>
      </c>
      <c r="B625" t="s">
        <v>2193</v>
      </c>
      <c r="C625" t="s">
        <v>1357</v>
      </c>
      <c r="D625" t="s">
        <v>2194</v>
      </c>
      <c r="E625">
        <v>5</v>
      </c>
      <c r="F625">
        <f t="shared" si="16"/>
        <v>10771.6</v>
      </c>
      <c r="G625">
        <f t="shared" si="17"/>
        <v>202199.8</v>
      </c>
      <c r="H625">
        <f t="shared" si="18"/>
        <v>5.2</v>
      </c>
      <c r="I625">
        <f t="shared" si="19"/>
        <v>10</v>
      </c>
      <c r="Q625">
        <f>IFERROR(SUMIFS('All States'!$E$4:$E$627,'All States'!$C$4:$C$627,$A625,'All States'!$D$4:$D$627,$B625),0)</f>
        <v>0</v>
      </c>
      <c r="R625">
        <f>IFERROR(SUMIFS('All States'!$F$4:$F$627,'All States'!$C$4:$C$627,$A625,'All States'!$D$4:$D$627,$B625),0)</f>
        <v>0</v>
      </c>
      <c r="S625">
        <f>IFERROR(SUMIFS('All States'!$N$4:$N$627,'All States'!$C$4:$C$627,$A625,'All States'!$D$4:$D$627,$B625),0)</f>
        <v>173.61</v>
      </c>
      <c r="T625">
        <f>IFERROR(SUMIFS('All States'!$M$4:$M$627,'All States'!$C$4:$C$627,$A625,'All States'!$D$4:$D$627,$B625),0)</f>
        <v>173.61</v>
      </c>
      <c r="U625">
        <f>IFERROR(SUMIFS('All States'!$O$4:$O$627,'All States'!$C$4:$C$627,$A625,'All States'!$D$4:$D$627,$B625),0)</f>
        <v>62.1</v>
      </c>
      <c r="V625">
        <f>IFERROR(SUMIFS('All States'!$P$4:$P$627,'All States'!$C$4:$C$627,$A625,'All States'!$D$4:$D$627,$B625),0)</f>
        <v>78.959999999999994</v>
      </c>
      <c r="W625">
        <f>IFERROR(SUMIFS('All States'!$Q$4:$Q$627,'All States'!$C$4:$C$627,$A625,'All States'!$D$4:$D$627,$B625),0)</f>
        <v>32.549999999999997</v>
      </c>
      <c r="X625">
        <f>IFERROR(SUMIFS('All States'!$H$4:$H$627,'All States'!$C$4:$C$627,$A625,'All States'!$D$4:$D$627,$B625),0)</f>
        <v>0</v>
      </c>
      <c r="Y625">
        <f>IFERROR(SUMIFS('All States'!$I$4:$I$627,'All States'!$C$4:$C$627,$A625,'All States'!$D$4:$D$627,$B625),0)</f>
        <v>0</v>
      </c>
      <c r="Z625">
        <f>IFERROR(SUMIFS('All States'!$R$4:$R$627,'All States'!$C$4:$C$627,$A625,'All States'!$D$4:$D$627,$B625),0)</f>
        <v>0.48325859999999998</v>
      </c>
      <c r="AA625">
        <f>IFERROR(SUMIFS('All States'!$S$4:$S$627,'All States'!$C$4:$C$627,$A625,'All States'!$D$4:$D$627,$B625),0)</f>
        <v>12.5</v>
      </c>
      <c r="AB625">
        <f>IFERROR(SUMIFS('All States'!$T$4:$T$627,'All States'!$C$4:$C$627,$A625,'All States'!$D$4:$D$627,$B625),0)</f>
        <v>5</v>
      </c>
      <c r="AC625">
        <f>IFERROR(SUMIFS('All States'!$U$4:$U$627,'All States'!$C$4:$C$627,$A625,'All States'!$D$4:$D$627,$B625),0)</f>
        <v>0.48325859999999998</v>
      </c>
      <c r="AD625">
        <f>IFERROR(SUMIFS('All States'!$V$4:$V$627,'All States'!$C$4:$C$627,$A625,'All States'!$D$4:$D$627,$B625),0)</f>
        <v>10772</v>
      </c>
      <c r="AE625">
        <f>IFERROR(SUMIFS('All States'!$W$4:$W$627,'All States'!$C$4:$C$627,$A625,'All States'!$D$4:$D$627,$B625),0)</f>
        <v>15</v>
      </c>
      <c r="AF625">
        <f>IFERROR(SUMIFS('All States'!$X$4:$X$627,'All States'!$C$4:$C$627,$A625,'All States'!$D$4:$D$627,$B625),0)</f>
        <v>2.4256000000000002</v>
      </c>
      <c r="AG625">
        <f>IFERROR(SUMIFS('All States'!$Y$4:$Y$627,'All States'!$C$4:$C$627,$A625,'All States'!$D$4:$D$627,$B625),0)</f>
        <v>32874</v>
      </c>
    </row>
    <row r="626" spans="1:33" ht="15" customHeight="1" x14ac:dyDescent="0.2">
      <c r="A626" t="s">
        <v>170</v>
      </c>
      <c r="B626" t="s">
        <v>2195</v>
      </c>
      <c r="C626" t="s">
        <v>1357</v>
      </c>
      <c r="D626" t="s">
        <v>2194</v>
      </c>
      <c r="E626">
        <v>5</v>
      </c>
      <c r="F626">
        <f t="shared" si="16"/>
        <v>10771.6</v>
      </c>
      <c r="G626">
        <f t="shared" si="17"/>
        <v>202199.8</v>
      </c>
      <c r="H626">
        <f t="shared" si="18"/>
        <v>5.2</v>
      </c>
      <c r="I626">
        <f t="shared" si="19"/>
        <v>10</v>
      </c>
      <c r="Q626">
        <f>IFERROR(SUMIFS('All States'!$E$4:$E$627,'All States'!$C$4:$C$627,$A626,'All States'!$D$4:$D$627,$B626),0)</f>
        <v>1</v>
      </c>
      <c r="R626">
        <f>IFERROR(SUMIFS('All States'!$F$4:$F$627,'All States'!$C$4:$C$627,$A626,'All States'!$D$4:$D$627,$B626),0)</f>
        <v>12.5</v>
      </c>
      <c r="S626">
        <f>IFERROR(SUMIFS('All States'!$N$4:$N$627,'All States'!$C$4:$C$627,$A626,'All States'!$D$4:$D$627,$B626),0)</f>
        <v>242.745</v>
      </c>
      <c r="T626">
        <f>IFERROR(SUMIFS('All States'!$M$4:$M$627,'All States'!$C$4:$C$627,$A626,'All States'!$D$4:$D$627,$B626),0)</f>
        <v>242.745</v>
      </c>
      <c r="U626">
        <f>IFERROR(SUMIFS('All States'!$O$4:$O$627,'All States'!$C$4:$C$627,$A626,'All States'!$D$4:$D$627,$B626),0)</f>
        <v>99</v>
      </c>
      <c r="V626">
        <f>IFERROR(SUMIFS('All States'!$P$4:$P$627,'All States'!$C$4:$C$627,$A626,'All States'!$D$4:$D$627,$B626),0)</f>
        <v>143.22</v>
      </c>
      <c r="W626">
        <f>IFERROR(SUMIFS('All States'!$Q$4:$Q$627,'All States'!$C$4:$C$627,$A626,'All States'!$D$4:$D$627,$B626),0)</f>
        <v>0.52500000000000002</v>
      </c>
      <c r="X626">
        <f>IFERROR(SUMIFS('All States'!$H$4:$H$627,'All States'!$C$4:$C$627,$A626,'All States'!$D$4:$D$627,$B626),0)</f>
        <v>0</v>
      </c>
      <c r="Y626">
        <f>IFERROR(SUMIFS('All States'!$I$4:$I$627,'All States'!$C$4:$C$627,$A626,'All States'!$D$4:$D$627,$B626),0)</f>
        <v>1</v>
      </c>
      <c r="Z626">
        <f>IFERROR(SUMIFS('All States'!$R$4:$R$627,'All States'!$C$4:$C$627,$A626,'All States'!$D$4:$D$627,$B626),0)</f>
        <v>-12.016741400000001</v>
      </c>
      <c r="AA626">
        <f>IFERROR(SUMIFS('All States'!$S$4:$S$627,'All States'!$C$4:$C$627,$A626,'All States'!$D$4:$D$627,$B626),0)</f>
        <v>12.5</v>
      </c>
      <c r="AB626">
        <f>IFERROR(SUMIFS('All States'!$T$4:$T$627,'All States'!$C$4:$C$627,$A626,'All States'!$D$4:$D$627,$B626),0)</f>
        <v>5</v>
      </c>
      <c r="AC626">
        <f>IFERROR(SUMIFS('All States'!$U$4:$U$627,'All States'!$C$4:$C$627,$A626,'All States'!$D$4:$D$627,$B626),0)</f>
        <v>0.48325859999999998</v>
      </c>
      <c r="AD626">
        <f>IFERROR(SUMIFS('All States'!$V$4:$V$627,'All States'!$C$4:$C$627,$A626,'All States'!$D$4:$D$627,$B626),0)</f>
        <v>10772</v>
      </c>
      <c r="AE626">
        <f>IFERROR(SUMIFS('All States'!$W$4:$W$627,'All States'!$C$4:$C$627,$A626,'All States'!$D$4:$D$627,$B626),0)</f>
        <v>15</v>
      </c>
      <c r="AF626">
        <f>IFERROR(SUMIFS('All States'!$X$4:$X$627,'All States'!$C$4:$C$627,$A626,'All States'!$D$4:$D$627,$B626),0)</f>
        <v>2.4256000000000002</v>
      </c>
      <c r="AG626">
        <f>IFERROR(SUMIFS('All States'!$Y$4:$Y$627,'All States'!$C$4:$C$627,$A626,'All States'!$D$4:$D$627,$B626),0)</f>
        <v>32874</v>
      </c>
    </row>
    <row r="627" spans="1:33" ht="15" customHeight="1" x14ac:dyDescent="0.2">
      <c r="A627" t="s">
        <v>170</v>
      </c>
      <c r="B627" t="s">
        <v>2196</v>
      </c>
      <c r="C627" t="s">
        <v>1357</v>
      </c>
      <c r="D627" t="s">
        <v>2194</v>
      </c>
      <c r="E627">
        <v>5</v>
      </c>
      <c r="F627">
        <f t="shared" si="16"/>
        <v>10771.6</v>
      </c>
      <c r="G627">
        <f t="shared" si="17"/>
        <v>202199.8</v>
      </c>
      <c r="H627">
        <f t="shared" si="18"/>
        <v>5.2</v>
      </c>
      <c r="I627">
        <f t="shared" si="19"/>
        <v>10</v>
      </c>
      <c r="Q627">
        <f>IFERROR(SUMIFS('All States'!$E$4:$E$627,'All States'!$C$4:$C$627,$A627,'All States'!$D$4:$D$627,$B627),0)</f>
        <v>0</v>
      </c>
      <c r="R627">
        <f>IFERROR(SUMIFS('All States'!$F$4:$F$627,'All States'!$C$4:$C$627,$A627,'All States'!$D$4:$D$627,$B627),0)</f>
        <v>0</v>
      </c>
      <c r="S627">
        <f>IFERROR(SUMIFS('All States'!$N$4:$N$627,'All States'!$C$4:$C$627,$A627,'All States'!$D$4:$D$627,$B627),0)</f>
        <v>261.27</v>
      </c>
      <c r="T627">
        <f>IFERROR(SUMIFS('All States'!$M$4:$M$627,'All States'!$C$4:$C$627,$A627,'All States'!$D$4:$D$627,$B627),0)</f>
        <v>261.27</v>
      </c>
      <c r="U627">
        <f>IFERROR(SUMIFS('All States'!$O$4:$O$627,'All States'!$C$4:$C$627,$A627,'All States'!$D$4:$D$627,$B627),0)</f>
        <v>82.35</v>
      </c>
      <c r="V627">
        <f>IFERROR(SUMIFS('All States'!$P$4:$P$627,'All States'!$C$4:$C$627,$A627,'All States'!$D$4:$D$627,$B627),0)</f>
        <v>105.42</v>
      </c>
      <c r="W627">
        <f>IFERROR(SUMIFS('All States'!$Q$4:$Q$627,'All States'!$C$4:$C$627,$A627,'All States'!$D$4:$D$627,$B627),0)</f>
        <v>73.5</v>
      </c>
      <c r="X627">
        <f>IFERROR(SUMIFS('All States'!$H$4:$H$627,'All States'!$C$4:$C$627,$A627,'All States'!$D$4:$D$627,$B627),0)</f>
        <v>0</v>
      </c>
      <c r="Y627">
        <f>IFERROR(SUMIFS('All States'!$I$4:$I$627,'All States'!$C$4:$C$627,$A627,'All States'!$D$4:$D$627,$B627),0)</f>
        <v>0</v>
      </c>
      <c r="Z627">
        <f>IFERROR(SUMIFS('All States'!$R$4:$R$627,'All States'!$C$4:$C$627,$A627,'All States'!$D$4:$D$627,$B627),0)</f>
        <v>0.48325859999999998</v>
      </c>
      <c r="AA627">
        <f>IFERROR(SUMIFS('All States'!$S$4:$S$627,'All States'!$C$4:$C$627,$A627,'All States'!$D$4:$D$627,$B627),0)</f>
        <v>12.5</v>
      </c>
      <c r="AB627">
        <f>IFERROR(SUMIFS('All States'!$T$4:$T$627,'All States'!$C$4:$C$627,$A627,'All States'!$D$4:$D$627,$B627),0)</f>
        <v>5</v>
      </c>
      <c r="AC627">
        <f>IFERROR(SUMIFS('All States'!$U$4:$U$627,'All States'!$C$4:$C$627,$A627,'All States'!$D$4:$D$627,$B627),0)</f>
        <v>0.48325859999999998</v>
      </c>
      <c r="AD627">
        <f>IFERROR(SUMIFS('All States'!$V$4:$V$627,'All States'!$C$4:$C$627,$A627,'All States'!$D$4:$D$627,$B627),0)</f>
        <v>10772</v>
      </c>
      <c r="AE627">
        <f>IFERROR(SUMIFS('All States'!$W$4:$W$627,'All States'!$C$4:$C$627,$A627,'All States'!$D$4:$D$627,$B627),0)</f>
        <v>15</v>
      </c>
      <c r="AF627">
        <f>IFERROR(SUMIFS('All States'!$X$4:$X$627,'All States'!$C$4:$C$627,$A627,'All States'!$D$4:$D$627,$B627),0)</f>
        <v>2.4256000000000002</v>
      </c>
      <c r="AG627">
        <f>IFERROR(SUMIFS('All States'!$Y$4:$Y$627,'All States'!$C$4:$C$627,$A627,'All States'!$D$4:$D$627,$B627),0)</f>
        <v>32874</v>
      </c>
    </row>
    <row r="628" spans="1:33" ht="15" customHeight="1" x14ac:dyDescent="0.2">
      <c r="A628" t="s">
        <v>170</v>
      </c>
      <c r="B628" t="s">
        <v>2197</v>
      </c>
      <c r="C628" t="s">
        <v>1357</v>
      </c>
      <c r="D628" t="s">
        <v>2194</v>
      </c>
      <c r="E628">
        <v>5</v>
      </c>
      <c r="F628">
        <f t="shared" si="16"/>
        <v>10771.6</v>
      </c>
      <c r="G628">
        <f t="shared" si="17"/>
        <v>202199.8</v>
      </c>
      <c r="H628">
        <f t="shared" si="18"/>
        <v>5.2</v>
      </c>
      <c r="I628">
        <f t="shared" si="19"/>
        <v>10</v>
      </c>
      <c r="Q628">
        <f>IFERROR(SUMIFS('All States'!$E$4:$E$627,'All States'!$C$4:$C$627,$A628,'All States'!$D$4:$D$627,$B628),0)</f>
        <v>0</v>
      </c>
      <c r="R628">
        <f>IFERROR(SUMIFS('All States'!$F$4:$F$627,'All States'!$C$4:$C$627,$A628,'All States'!$D$4:$D$627,$B628),0)</f>
        <v>0</v>
      </c>
      <c r="S628">
        <f>IFERROR(SUMIFS('All States'!$N$4:$N$627,'All States'!$C$4:$C$627,$A628,'All States'!$D$4:$D$627,$B628),0)</f>
        <v>240.01499999999999</v>
      </c>
      <c r="T628">
        <f>IFERROR(SUMIFS('All States'!$M$4:$M$627,'All States'!$C$4:$C$627,$A628,'All States'!$D$4:$D$627,$B628),0)</f>
        <v>240.01499999999999</v>
      </c>
      <c r="U628">
        <f>IFERROR(SUMIFS('All States'!$O$4:$O$627,'All States'!$C$4:$C$627,$A628,'All States'!$D$4:$D$627,$B628),0)</f>
        <v>146.25</v>
      </c>
      <c r="V628">
        <f>IFERROR(SUMIFS('All States'!$P$4:$P$627,'All States'!$C$4:$C$627,$A628,'All States'!$D$4:$D$627,$B628),0)</f>
        <v>86.94</v>
      </c>
      <c r="W628">
        <f>IFERROR(SUMIFS('All States'!$Q$4:$Q$627,'All States'!$C$4:$C$627,$A628,'All States'!$D$4:$D$627,$B628),0)</f>
        <v>6.8250000000000002</v>
      </c>
      <c r="X628">
        <f>IFERROR(SUMIFS('All States'!$H$4:$H$627,'All States'!$C$4:$C$627,$A628,'All States'!$D$4:$D$627,$B628),0)</f>
        <v>0</v>
      </c>
      <c r="Y628">
        <f>IFERROR(SUMIFS('All States'!$I$4:$I$627,'All States'!$C$4:$C$627,$A628,'All States'!$D$4:$D$627,$B628),0)</f>
        <v>0</v>
      </c>
      <c r="Z628">
        <f>IFERROR(SUMIFS('All States'!$R$4:$R$627,'All States'!$C$4:$C$627,$A628,'All States'!$D$4:$D$627,$B628),0)</f>
        <v>0.48325859999999998</v>
      </c>
      <c r="AA628">
        <f>IFERROR(SUMIFS('All States'!$S$4:$S$627,'All States'!$C$4:$C$627,$A628,'All States'!$D$4:$D$627,$B628),0)</f>
        <v>12.5</v>
      </c>
      <c r="AB628">
        <f>IFERROR(SUMIFS('All States'!$T$4:$T$627,'All States'!$C$4:$C$627,$A628,'All States'!$D$4:$D$627,$B628),0)</f>
        <v>5</v>
      </c>
      <c r="AC628">
        <f>IFERROR(SUMIFS('All States'!$U$4:$U$627,'All States'!$C$4:$C$627,$A628,'All States'!$D$4:$D$627,$B628),0)</f>
        <v>0.48325859999999998</v>
      </c>
      <c r="AD628">
        <f>IFERROR(SUMIFS('All States'!$V$4:$V$627,'All States'!$C$4:$C$627,$A628,'All States'!$D$4:$D$627,$B628),0)</f>
        <v>10772</v>
      </c>
      <c r="AE628">
        <f>IFERROR(SUMIFS('All States'!$W$4:$W$627,'All States'!$C$4:$C$627,$A628,'All States'!$D$4:$D$627,$B628),0)</f>
        <v>15</v>
      </c>
      <c r="AF628">
        <f>IFERROR(SUMIFS('All States'!$X$4:$X$627,'All States'!$C$4:$C$627,$A628,'All States'!$D$4:$D$627,$B628),0)</f>
        <v>2.4256000000000002</v>
      </c>
      <c r="AG628">
        <f>IFERROR(SUMIFS('All States'!$Y$4:$Y$627,'All States'!$C$4:$C$627,$A628,'All States'!$D$4:$D$627,$B628),0)</f>
        <v>32874</v>
      </c>
    </row>
    <row r="629" spans="1:33" ht="15" customHeight="1" x14ac:dyDescent="0.2">
      <c r="A629" t="s">
        <v>170</v>
      </c>
      <c r="B629" t="s">
        <v>2198</v>
      </c>
      <c r="C629" t="s">
        <v>1357</v>
      </c>
      <c r="D629" t="s">
        <v>2194</v>
      </c>
      <c r="E629">
        <v>5</v>
      </c>
      <c r="F629">
        <f t="shared" si="16"/>
        <v>10771.6</v>
      </c>
      <c r="G629">
        <f t="shared" si="17"/>
        <v>202199.8</v>
      </c>
      <c r="H629">
        <f t="shared" si="18"/>
        <v>5.2</v>
      </c>
      <c r="I629">
        <f t="shared" si="19"/>
        <v>10</v>
      </c>
      <c r="Q629">
        <f>IFERROR(SUMIFS('All States'!$E$4:$E$627,'All States'!$C$4:$C$627,$A629,'All States'!$D$4:$D$627,$B629),0)</f>
        <v>0</v>
      </c>
      <c r="R629">
        <f>IFERROR(SUMIFS('All States'!$F$4:$F$627,'All States'!$C$4:$C$627,$A629,'All States'!$D$4:$D$627,$B629),0)</f>
        <v>0</v>
      </c>
      <c r="S629">
        <f>IFERROR(SUMIFS('All States'!$N$4:$N$627,'All States'!$C$4:$C$627,$A629,'All States'!$D$4:$D$627,$B629),0)</f>
        <v>43.02</v>
      </c>
      <c r="T629">
        <f>IFERROR(SUMIFS('All States'!$M$4:$M$627,'All States'!$C$4:$C$627,$A629,'All States'!$D$4:$D$627,$B629),0)</f>
        <v>43.02</v>
      </c>
      <c r="U629">
        <f>IFERROR(SUMIFS('All States'!$O$4:$O$627,'All States'!$C$4:$C$627,$A629,'All States'!$D$4:$D$627,$B629),0)</f>
        <v>21.6</v>
      </c>
      <c r="V629">
        <f>IFERROR(SUMIFS('All States'!$P$4:$P$627,'All States'!$C$4:$C$627,$A629,'All States'!$D$4:$D$627,$B629),0)</f>
        <v>17.22</v>
      </c>
      <c r="W629">
        <f>IFERROR(SUMIFS('All States'!$Q$4:$Q$627,'All States'!$C$4:$C$627,$A629,'All States'!$D$4:$D$627,$B629),0)</f>
        <v>4.2</v>
      </c>
      <c r="X629">
        <f>IFERROR(SUMIFS('All States'!$H$4:$H$627,'All States'!$C$4:$C$627,$A629,'All States'!$D$4:$D$627,$B629),0)</f>
        <v>0</v>
      </c>
      <c r="Y629">
        <f>IFERROR(SUMIFS('All States'!$I$4:$I$627,'All States'!$C$4:$C$627,$A629,'All States'!$D$4:$D$627,$B629),0)</f>
        <v>0</v>
      </c>
      <c r="Z629">
        <f>IFERROR(SUMIFS('All States'!$R$4:$R$627,'All States'!$C$4:$C$627,$A629,'All States'!$D$4:$D$627,$B629),0)</f>
        <v>0.48325859999999998</v>
      </c>
      <c r="AA629">
        <f>IFERROR(SUMIFS('All States'!$S$4:$S$627,'All States'!$C$4:$C$627,$A629,'All States'!$D$4:$D$627,$B629),0)</f>
        <v>12.5</v>
      </c>
      <c r="AB629">
        <f>IFERROR(SUMIFS('All States'!$T$4:$T$627,'All States'!$C$4:$C$627,$A629,'All States'!$D$4:$D$627,$B629),0)</f>
        <v>5</v>
      </c>
      <c r="AC629">
        <f>IFERROR(SUMIFS('All States'!$U$4:$U$627,'All States'!$C$4:$C$627,$A629,'All States'!$D$4:$D$627,$B629),0)</f>
        <v>0.48325859999999998</v>
      </c>
      <c r="AD629">
        <f>IFERROR(SUMIFS('All States'!$V$4:$V$627,'All States'!$C$4:$C$627,$A629,'All States'!$D$4:$D$627,$B629),0)</f>
        <v>10772</v>
      </c>
      <c r="AE629">
        <f>IFERROR(SUMIFS('All States'!$W$4:$W$627,'All States'!$C$4:$C$627,$A629,'All States'!$D$4:$D$627,$B629),0)</f>
        <v>15</v>
      </c>
      <c r="AF629">
        <f>IFERROR(SUMIFS('All States'!$X$4:$X$627,'All States'!$C$4:$C$627,$A629,'All States'!$D$4:$D$627,$B629),0)</f>
        <v>2.4256000000000002</v>
      </c>
      <c r="AG629">
        <f>IFERROR(SUMIFS('All States'!$Y$4:$Y$627,'All States'!$C$4:$C$627,$A629,'All States'!$D$4:$D$627,$B629),0)</f>
        <v>32874</v>
      </c>
    </row>
    <row r="630" spans="1:33" ht="15" customHeight="1" x14ac:dyDescent="0.2">
      <c r="A630" t="s">
        <v>170</v>
      </c>
      <c r="B630" t="s">
        <v>2199</v>
      </c>
      <c r="C630" t="s">
        <v>1362</v>
      </c>
      <c r="D630" t="s">
        <v>2200</v>
      </c>
      <c r="E630">
        <v>5</v>
      </c>
      <c r="F630">
        <f t="shared" si="16"/>
        <v>12643.8</v>
      </c>
      <c r="G630">
        <f t="shared" si="17"/>
        <v>202199.8</v>
      </c>
      <c r="H630">
        <f t="shared" si="18"/>
        <v>7.2</v>
      </c>
      <c r="I630">
        <f t="shared" si="19"/>
        <v>13.4</v>
      </c>
      <c r="Q630">
        <f>IFERROR(SUMIFS('All States'!$E$4:$E$627,'All States'!$C$4:$C$627,$A630,'All States'!$D$4:$D$627,$B630),0)</f>
        <v>0</v>
      </c>
      <c r="R630">
        <f>IFERROR(SUMIFS('All States'!$F$4:$F$627,'All States'!$C$4:$C$627,$A630,'All States'!$D$4:$D$627,$B630),0)</f>
        <v>0</v>
      </c>
      <c r="S630">
        <f>IFERROR(SUMIFS('All States'!$N$4:$N$627,'All States'!$C$4:$C$627,$A630,'All States'!$D$4:$D$627,$B630),0)</f>
        <v>154.48499999999999</v>
      </c>
      <c r="T630">
        <f>IFERROR(SUMIFS('All States'!$M$4:$M$627,'All States'!$C$4:$C$627,$A630,'All States'!$D$4:$D$627,$B630),0)</f>
        <v>154.48499999999999</v>
      </c>
      <c r="U630">
        <f>IFERROR(SUMIFS('All States'!$O$4:$O$627,'All States'!$C$4:$C$627,$A630,'All States'!$D$4:$D$627,$B630),0)</f>
        <v>88.65</v>
      </c>
      <c r="V630">
        <f>IFERROR(SUMIFS('All States'!$P$4:$P$627,'All States'!$C$4:$C$627,$A630,'All States'!$D$4:$D$627,$B630),0)</f>
        <v>45.36</v>
      </c>
      <c r="W630">
        <f>IFERROR(SUMIFS('All States'!$Q$4:$Q$627,'All States'!$C$4:$C$627,$A630,'All States'!$D$4:$D$627,$B630),0)</f>
        <v>20.475000000000001</v>
      </c>
      <c r="X630">
        <f>IFERROR(SUMIFS('All States'!$H$4:$H$627,'All States'!$C$4:$C$627,$A630,'All States'!$D$4:$D$627,$B630),0)</f>
        <v>0</v>
      </c>
      <c r="Y630">
        <f>IFERROR(SUMIFS('All States'!$I$4:$I$627,'All States'!$C$4:$C$627,$A630,'All States'!$D$4:$D$627,$B630),0)</f>
        <v>0</v>
      </c>
      <c r="Z630">
        <f>IFERROR(SUMIFS('All States'!$R$4:$R$627,'All States'!$C$4:$C$627,$A630,'All States'!$D$4:$D$627,$B630),0)</f>
        <v>0.65207219999999999</v>
      </c>
      <c r="AA630">
        <f>IFERROR(SUMIFS('All States'!$S$4:$S$627,'All States'!$C$4:$C$627,$A630,'All States'!$D$4:$D$627,$B630),0)</f>
        <v>17.5</v>
      </c>
      <c r="AB630">
        <f>IFERROR(SUMIFS('All States'!$T$4:$T$627,'All States'!$C$4:$C$627,$A630,'All States'!$D$4:$D$627,$B630),0)</f>
        <v>7</v>
      </c>
      <c r="AC630">
        <f>IFERROR(SUMIFS('All States'!$U$4:$U$627,'All States'!$C$4:$C$627,$A630,'All States'!$D$4:$D$627,$B630),0)</f>
        <v>0.65207219999999999</v>
      </c>
      <c r="AD630">
        <f>IFERROR(SUMIFS('All States'!$V$4:$V$627,'All States'!$C$4:$C$627,$A630,'All States'!$D$4:$D$627,$B630),0)</f>
        <v>12644</v>
      </c>
      <c r="AE630">
        <f>IFERROR(SUMIFS('All States'!$W$4:$W$627,'All States'!$C$4:$C$627,$A630,'All States'!$D$4:$D$627,$B630),0)</f>
        <v>21</v>
      </c>
      <c r="AF630">
        <f>IFERROR(SUMIFS('All States'!$X$4:$X$627,'All States'!$C$4:$C$627,$A630,'All States'!$D$4:$D$627,$B630),0)</f>
        <v>3.2713000000000001</v>
      </c>
      <c r="AG630">
        <f>IFERROR(SUMIFS('All States'!$Y$4:$Y$627,'All States'!$C$4:$C$627,$A630,'All States'!$D$4:$D$627,$B630),0)</f>
        <v>38586</v>
      </c>
    </row>
    <row r="631" spans="1:33" ht="15" customHeight="1" x14ac:dyDescent="0.2">
      <c r="A631" t="s">
        <v>170</v>
      </c>
      <c r="B631" t="s">
        <v>2201</v>
      </c>
      <c r="C631" t="s">
        <v>1362</v>
      </c>
      <c r="D631" t="s">
        <v>2200</v>
      </c>
      <c r="E631">
        <v>5</v>
      </c>
      <c r="F631">
        <f t="shared" si="16"/>
        <v>12643.8</v>
      </c>
      <c r="G631">
        <f t="shared" si="17"/>
        <v>202199.8</v>
      </c>
      <c r="H631">
        <f t="shared" si="18"/>
        <v>7.2</v>
      </c>
      <c r="I631">
        <f t="shared" si="19"/>
        <v>13.4</v>
      </c>
      <c r="Q631">
        <f>IFERROR(SUMIFS('All States'!$E$4:$E$627,'All States'!$C$4:$C$627,$A631,'All States'!$D$4:$D$627,$B631),0)</f>
        <v>0</v>
      </c>
      <c r="R631">
        <f>IFERROR(SUMIFS('All States'!$F$4:$F$627,'All States'!$C$4:$C$627,$A631,'All States'!$D$4:$D$627,$B631),0)</f>
        <v>0</v>
      </c>
      <c r="S631">
        <f>IFERROR(SUMIFS('All States'!$N$4:$N$627,'All States'!$C$4:$C$627,$A631,'All States'!$D$4:$D$627,$B631),0)</f>
        <v>263.41499999999996</v>
      </c>
      <c r="T631">
        <f>IFERROR(SUMIFS('All States'!$M$4:$M$627,'All States'!$C$4:$C$627,$A631,'All States'!$D$4:$D$627,$B631),0)</f>
        <v>263.41499999999996</v>
      </c>
      <c r="U631">
        <f>IFERROR(SUMIFS('All States'!$O$4:$O$627,'All States'!$C$4:$C$627,$A631,'All States'!$D$4:$D$627,$B631),0)</f>
        <v>135</v>
      </c>
      <c r="V631">
        <f>IFERROR(SUMIFS('All States'!$P$4:$P$627,'All States'!$C$4:$C$627,$A631,'All States'!$D$4:$D$627,$B631),0)</f>
        <v>91.14</v>
      </c>
      <c r="W631">
        <f>IFERROR(SUMIFS('All States'!$Q$4:$Q$627,'All States'!$C$4:$C$627,$A631,'All States'!$D$4:$D$627,$B631),0)</f>
        <v>37.274999999999999</v>
      </c>
      <c r="X631">
        <f>IFERROR(SUMIFS('All States'!$H$4:$H$627,'All States'!$C$4:$C$627,$A631,'All States'!$D$4:$D$627,$B631),0)</f>
        <v>0</v>
      </c>
      <c r="Y631">
        <f>IFERROR(SUMIFS('All States'!$I$4:$I$627,'All States'!$C$4:$C$627,$A631,'All States'!$D$4:$D$627,$B631),0)</f>
        <v>0</v>
      </c>
      <c r="Z631">
        <f>IFERROR(SUMIFS('All States'!$R$4:$R$627,'All States'!$C$4:$C$627,$A631,'All States'!$D$4:$D$627,$B631),0)</f>
        <v>0.65207219999999999</v>
      </c>
      <c r="AA631">
        <f>IFERROR(SUMIFS('All States'!$S$4:$S$627,'All States'!$C$4:$C$627,$A631,'All States'!$D$4:$D$627,$B631),0)</f>
        <v>17.5</v>
      </c>
      <c r="AB631">
        <f>IFERROR(SUMIFS('All States'!$T$4:$T$627,'All States'!$C$4:$C$627,$A631,'All States'!$D$4:$D$627,$B631),0)</f>
        <v>7</v>
      </c>
      <c r="AC631">
        <f>IFERROR(SUMIFS('All States'!$U$4:$U$627,'All States'!$C$4:$C$627,$A631,'All States'!$D$4:$D$627,$B631),0)</f>
        <v>0.65207219999999999</v>
      </c>
      <c r="AD631">
        <f>IFERROR(SUMIFS('All States'!$V$4:$V$627,'All States'!$C$4:$C$627,$A631,'All States'!$D$4:$D$627,$B631),0)</f>
        <v>12644</v>
      </c>
      <c r="AE631">
        <f>IFERROR(SUMIFS('All States'!$W$4:$W$627,'All States'!$C$4:$C$627,$A631,'All States'!$D$4:$D$627,$B631),0)</f>
        <v>21</v>
      </c>
      <c r="AF631">
        <f>IFERROR(SUMIFS('All States'!$X$4:$X$627,'All States'!$C$4:$C$627,$A631,'All States'!$D$4:$D$627,$B631),0)</f>
        <v>3.2713000000000001</v>
      </c>
      <c r="AG631">
        <f>IFERROR(SUMIFS('All States'!$Y$4:$Y$627,'All States'!$C$4:$C$627,$A631,'All States'!$D$4:$D$627,$B631),0)</f>
        <v>38586</v>
      </c>
    </row>
    <row r="632" spans="1:33" ht="15" customHeight="1" x14ac:dyDescent="0.2">
      <c r="A632" t="s">
        <v>170</v>
      </c>
      <c r="B632" t="s">
        <v>2202</v>
      </c>
      <c r="C632" t="s">
        <v>1362</v>
      </c>
      <c r="D632" t="s">
        <v>2200</v>
      </c>
      <c r="E632">
        <v>5</v>
      </c>
      <c r="F632">
        <f t="shared" si="16"/>
        <v>12643.8</v>
      </c>
      <c r="G632">
        <f t="shared" si="17"/>
        <v>202199.8</v>
      </c>
      <c r="H632">
        <f t="shared" si="18"/>
        <v>7.2</v>
      </c>
      <c r="I632">
        <f t="shared" si="19"/>
        <v>13.4</v>
      </c>
      <c r="Q632">
        <f>IFERROR(SUMIFS('All States'!$E$4:$E$627,'All States'!$C$4:$C$627,$A632,'All States'!$D$4:$D$627,$B632),0)</f>
        <v>3</v>
      </c>
      <c r="R632">
        <f>IFERROR(SUMIFS('All States'!$F$4:$F$627,'All States'!$C$4:$C$627,$A632,'All States'!$D$4:$D$627,$B632),0)</f>
        <v>15</v>
      </c>
      <c r="S632">
        <f>IFERROR(SUMIFS('All States'!$N$4:$N$627,'All States'!$C$4:$C$627,$A632,'All States'!$D$4:$D$627,$B632),0)</f>
        <v>224.41500000000002</v>
      </c>
      <c r="T632">
        <f>IFERROR(SUMIFS('All States'!$M$4:$M$627,'All States'!$C$4:$C$627,$A632,'All States'!$D$4:$D$627,$B632),0)</f>
        <v>224.41500000000002</v>
      </c>
      <c r="U632">
        <f>IFERROR(SUMIFS('All States'!$O$4:$O$627,'All States'!$C$4:$C$627,$A632,'All States'!$D$4:$D$627,$B632),0)</f>
        <v>85.5</v>
      </c>
      <c r="V632">
        <f>IFERROR(SUMIFS('All States'!$P$4:$P$627,'All States'!$C$4:$C$627,$A632,'All States'!$D$4:$D$627,$B632),0)</f>
        <v>99.54</v>
      </c>
      <c r="W632">
        <f>IFERROR(SUMIFS('All States'!$Q$4:$Q$627,'All States'!$C$4:$C$627,$A632,'All States'!$D$4:$D$627,$B632),0)</f>
        <v>39.375</v>
      </c>
      <c r="X632">
        <f>IFERROR(SUMIFS('All States'!$H$4:$H$627,'All States'!$C$4:$C$627,$A632,'All States'!$D$4:$D$627,$B632),0)</f>
        <v>1</v>
      </c>
      <c r="Y632">
        <f>IFERROR(SUMIFS('All States'!$I$4:$I$627,'All States'!$C$4:$C$627,$A632,'All States'!$D$4:$D$627,$B632),0)</f>
        <v>2</v>
      </c>
      <c r="Z632">
        <f>IFERROR(SUMIFS('All States'!$R$4:$R$627,'All States'!$C$4:$C$627,$A632,'All States'!$D$4:$D$627,$B632),0)</f>
        <v>-14.347927800000001</v>
      </c>
      <c r="AA632">
        <f>IFERROR(SUMIFS('All States'!$S$4:$S$627,'All States'!$C$4:$C$627,$A632,'All States'!$D$4:$D$627,$B632),0)</f>
        <v>17.5</v>
      </c>
      <c r="AB632">
        <f>IFERROR(SUMIFS('All States'!$T$4:$T$627,'All States'!$C$4:$C$627,$A632,'All States'!$D$4:$D$627,$B632),0)</f>
        <v>7</v>
      </c>
      <c r="AC632">
        <f>IFERROR(SUMIFS('All States'!$U$4:$U$627,'All States'!$C$4:$C$627,$A632,'All States'!$D$4:$D$627,$B632),0)</f>
        <v>0.65207219999999999</v>
      </c>
      <c r="AD632">
        <f>IFERROR(SUMIFS('All States'!$V$4:$V$627,'All States'!$C$4:$C$627,$A632,'All States'!$D$4:$D$627,$B632),0)</f>
        <v>12644</v>
      </c>
      <c r="AE632">
        <f>IFERROR(SUMIFS('All States'!$W$4:$W$627,'All States'!$C$4:$C$627,$A632,'All States'!$D$4:$D$627,$B632),0)</f>
        <v>21</v>
      </c>
      <c r="AF632">
        <f>IFERROR(SUMIFS('All States'!$X$4:$X$627,'All States'!$C$4:$C$627,$A632,'All States'!$D$4:$D$627,$B632),0)</f>
        <v>3.2713000000000001</v>
      </c>
      <c r="AG632">
        <f>IFERROR(SUMIFS('All States'!$Y$4:$Y$627,'All States'!$C$4:$C$627,$A632,'All States'!$D$4:$D$627,$B632),0)</f>
        <v>38586</v>
      </c>
    </row>
    <row r="633" spans="1:33" ht="15" customHeight="1" x14ac:dyDescent="0.2">
      <c r="A633" t="s">
        <v>170</v>
      </c>
      <c r="B633" t="s">
        <v>2203</v>
      </c>
      <c r="C633" t="s">
        <v>1642</v>
      </c>
      <c r="D633" t="s">
        <v>1643</v>
      </c>
      <c r="E633">
        <v>1</v>
      </c>
      <c r="F633">
        <f t="shared" ref="F633:F696" si="20">IFERROR(INDEX($I$2:$I$311,MATCH($C633,$B$2:$B$311,0))/$E633,"")</f>
        <v>103491</v>
      </c>
      <c r="G633">
        <f t="shared" ref="G633:G696" si="21">IFERROR(INDEX($G$2:$G$311,MATCH($C633,$B$2:$B$311,0))/$E633,"")</f>
        <v>50154</v>
      </c>
      <c r="H633">
        <f t="shared" ref="H633:H696" si="22">IFERROR(INDEX($L$2:$L$311,MATCH($C633,$B$2:$B$311,0))/$E633,"")</f>
        <v>42</v>
      </c>
      <c r="I633">
        <f t="shared" ref="I633:I696" si="23">IFERROR(INDEX($J$2:$J$311,MATCH($C633,$B$2:$B$311,0))/$E633,"")</f>
        <v>0</v>
      </c>
      <c r="Q633">
        <f>IFERROR(SUMIFS('All States'!$E$4:$E$627,'All States'!$C$4:$C$627,$A633,'All States'!$D$4:$D$627,$B633),0)</f>
        <v>6</v>
      </c>
      <c r="R633">
        <f>IFERROR(SUMIFS('All States'!$F$4:$F$627,'All States'!$C$4:$C$627,$A633,'All States'!$D$4:$D$627,$B633),0)</f>
        <v>53</v>
      </c>
      <c r="S633">
        <f>IFERROR(SUMIFS('All States'!$N$4:$N$627,'All States'!$C$4:$C$627,$A633,'All States'!$D$4:$D$627,$B633),0)</f>
        <v>260.76</v>
      </c>
      <c r="T633">
        <f>IFERROR(SUMIFS('All States'!$M$4:$M$627,'All States'!$C$4:$C$627,$A633,'All States'!$D$4:$D$627,$B633),0)</f>
        <v>260.76</v>
      </c>
      <c r="U633">
        <f>IFERROR(SUMIFS('All States'!$O$4:$O$627,'All States'!$C$4:$C$627,$A633,'All States'!$D$4:$D$627,$B633),0)</f>
        <v>128.25</v>
      </c>
      <c r="V633">
        <f>IFERROR(SUMIFS('All States'!$P$4:$P$627,'All States'!$C$4:$C$627,$A633,'All States'!$D$4:$D$627,$B633),0)</f>
        <v>123.06</v>
      </c>
      <c r="W633">
        <f>IFERROR(SUMIFS('All States'!$Q$4:$Q$627,'All States'!$C$4:$C$627,$A633,'All States'!$D$4:$D$627,$B633),0)</f>
        <v>9.4499999999999993</v>
      </c>
      <c r="X633">
        <f>IFERROR(SUMIFS('All States'!$H$4:$H$627,'All States'!$C$4:$C$627,$A633,'All States'!$D$4:$D$627,$B633),0)</f>
        <v>3</v>
      </c>
      <c r="Y633">
        <f>IFERROR(SUMIFS('All States'!$I$4:$I$627,'All States'!$C$4:$C$627,$A633,'All States'!$D$4:$D$627,$B633),0)</f>
        <v>3</v>
      </c>
      <c r="Z633">
        <f>IFERROR(SUMIFS('All States'!$R$4:$R$627,'All States'!$C$4:$C$627,$A633,'All States'!$D$4:$D$627,$B633),0)</f>
        <v>-48.809915449999998</v>
      </c>
      <c r="AA633">
        <f>IFERROR(SUMIFS('All States'!$S$4:$S$627,'All States'!$C$4:$C$627,$A633,'All States'!$D$4:$D$627,$B633),0)</f>
        <v>105</v>
      </c>
      <c r="AB633">
        <f>IFERROR(SUMIFS('All States'!$T$4:$T$627,'All States'!$C$4:$C$627,$A633,'All States'!$D$4:$D$627,$B633),0)</f>
        <v>42</v>
      </c>
      <c r="AC633">
        <f>IFERROR(SUMIFS('All States'!$U$4:$U$627,'All States'!$C$4:$C$627,$A633,'All States'!$D$4:$D$627,$B633),0)</f>
        <v>4.1900845499999999</v>
      </c>
      <c r="AD633">
        <f>IFERROR(SUMIFS('All States'!$V$4:$V$627,'All States'!$C$4:$C$627,$A633,'All States'!$D$4:$D$627,$B633),0)</f>
        <v>103491</v>
      </c>
      <c r="AE633">
        <f>IFERROR(SUMIFS('All States'!$W$4:$W$627,'All States'!$C$4:$C$627,$A633,'All States'!$D$4:$D$627,$B633),0)</f>
        <v>128</v>
      </c>
      <c r="AF633">
        <f>IFERROR(SUMIFS('All States'!$X$4:$X$627,'All States'!$C$4:$C$627,$A633,'All States'!$D$4:$D$627,$B633),0)</f>
        <v>21.290099999999999</v>
      </c>
      <c r="AG633">
        <f>IFERROR(SUMIFS('All States'!$Y$4:$Y$627,'All States'!$C$4:$C$627,$A633,'All States'!$D$4:$D$627,$B633),0)</f>
        <v>315829</v>
      </c>
    </row>
    <row r="634" spans="1:33" ht="15" customHeight="1" x14ac:dyDescent="0.2">
      <c r="A634" t="s">
        <v>170</v>
      </c>
      <c r="B634" t="s">
        <v>2204</v>
      </c>
      <c r="C634" t="s">
        <v>1837</v>
      </c>
      <c r="D634" t="s">
        <v>2205</v>
      </c>
      <c r="E634">
        <v>6</v>
      </c>
      <c r="F634">
        <f t="shared" si="20"/>
        <v>410.83333333333331</v>
      </c>
      <c r="G634">
        <f t="shared" si="21"/>
        <v>246031.5</v>
      </c>
      <c r="H634">
        <f t="shared" si="22"/>
        <v>4.833333333333333</v>
      </c>
      <c r="I634">
        <f t="shared" si="23"/>
        <v>16.5</v>
      </c>
      <c r="Q634">
        <f>IFERROR(SUMIFS('All States'!$E$4:$E$627,'All States'!$C$4:$C$627,$A634,'All States'!$D$4:$D$627,$B634),0)</f>
        <v>0</v>
      </c>
      <c r="R634">
        <f>IFERROR(SUMIFS('All States'!$F$4:$F$627,'All States'!$C$4:$C$627,$A634,'All States'!$D$4:$D$627,$B634),0)</f>
        <v>0</v>
      </c>
      <c r="S634">
        <f>IFERROR(SUMIFS('All States'!$N$4:$N$627,'All States'!$C$4:$C$627,$A634,'All States'!$D$4:$D$627,$B634),0)</f>
        <v>170.13</v>
      </c>
      <c r="T634">
        <f>IFERROR(SUMIFS('All States'!$M$4:$M$627,'All States'!$C$4:$C$627,$A634,'All States'!$D$4:$D$627,$B634),0)</f>
        <v>170.13</v>
      </c>
      <c r="U634">
        <f>IFERROR(SUMIFS('All States'!$O$4:$O$627,'All States'!$C$4:$C$627,$A634,'All States'!$D$4:$D$627,$B634),0)</f>
        <v>35.1</v>
      </c>
      <c r="V634">
        <f>IFERROR(SUMIFS('All States'!$P$4:$P$627,'All States'!$C$4:$C$627,$A634,'All States'!$D$4:$D$627,$B634),0)</f>
        <v>119.28</v>
      </c>
      <c r="W634">
        <f>IFERROR(SUMIFS('All States'!$Q$4:$Q$627,'All States'!$C$4:$C$627,$A634,'All States'!$D$4:$D$627,$B634),0)</f>
        <v>15.75</v>
      </c>
      <c r="X634">
        <f>IFERROR(SUMIFS('All States'!$H$4:$H$627,'All States'!$C$4:$C$627,$A634,'All States'!$D$4:$D$627,$B634),0)</f>
        <v>0</v>
      </c>
      <c r="Y634">
        <f>IFERROR(SUMIFS('All States'!$I$4:$I$627,'All States'!$C$4:$C$627,$A634,'All States'!$D$4:$D$627,$B634),0)</f>
        <v>0</v>
      </c>
      <c r="Z634">
        <f>IFERROR(SUMIFS('All States'!$R$4:$R$627,'All States'!$C$4:$C$627,$A634,'All States'!$D$4:$D$627,$B634),0)</f>
        <v>0.37913055000000001</v>
      </c>
      <c r="AA634">
        <f>IFERROR(SUMIFS('All States'!$S$4:$S$627,'All States'!$C$4:$C$627,$A634,'All States'!$D$4:$D$627,$B634),0)</f>
        <v>12.5</v>
      </c>
      <c r="AB634">
        <f>IFERROR(SUMIFS('All States'!$T$4:$T$627,'All States'!$C$4:$C$627,$A634,'All States'!$D$4:$D$627,$B634),0)</f>
        <v>5</v>
      </c>
      <c r="AC634">
        <f>IFERROR(SUMIFS('All States'!$U$4:$U$627,'All States'!$C$4:$C$627,$A634,'All States'!$D$4:$D$627,$B634),0)</f>
        <v>0.37913055000000001</v>
      </c>
      <c r="AD634">
        <f>IFERROR(SUMIFS('All States'!$V$4:$V$627,'All States'!$C$4:$C$627,$A634,'All States'!$D$4:$D$627,$B634),0)</f>
        <v>411</v>
      </c>
      <c r="AE634">
        <f>IFERROR(SUMIFS('All States'!$W$4:$W$627,'All States'!$C$4:$C$627,$A634,'All States'!$D$4:$D$627,$B634),0)</f>
        <v>15</v>
      </c>
      <c r="AF634">
        <f>IFERROR(SUMIFS('All States'!$X$4:$X$627,'All States'!$C$4:$C$627,$A634,'All States'!$D$4:$D$627,$B634),0)</f>
        <v>1.8959999999999999</v>
      </c>
      <c r="AG634">
        <f>IFERROR(SUMIFS('All States'!$Y$4:$Y$627,'All States'!$C$4:$C$627,$A634,'All States'!$D$4:$D$627,$B634),0)</f>
        <v>1254</v>
      </c>
    </row>
    <row r="635" spans="1:33" ht="15" customHeight="1" x14ac:dyDescent="0.2">
      <c r="A635" t="s">
        <v>172</v>
      </c>
      <c r="B635" t="s">
        <v>27</v>
      </c>
      <c r="C635" t="s">
        <v>296</v>
      </c>
      <c r="D635" t="s">
        <v>27</v>
      </c>
      <c r="E635">
        <v>1</v>
      </c>
      <c r="F635">
        <f t="shared" si="20"/>
        <v>34432</v>
      </c>
      <c r="G635">
        <f t="shared" si="21"/>
        <v>700000</v>
      </c>
      <c r="H635">
        <f t="shared" si="22"/>
        <v>37</v>
      </c>
      <c r="I635">
        <f t="shared" si="23"/>
        <v>0</v>
      </c>
      <c r="Q635">
        <f>IFERROR(SUMIFS('All States'!$E$4:$E$627,'All States'!$C$4:$C$627,$A635,'All States'!$D$4:$D$627,$B635),0)</f>
        <v>1</v>
      </c>
      <c r="R635">
        <f>IFERROR(SUMIFS('All States'!$F$4:$F$627,'All States'!$C$4:$C$627,$A635,'All States'!$D$4:$D$627,$B635),0)</f>
        <v>20</v>
      </c>
      <c r="S635">
        <f>IFERROR(SUMIFS('All States'!$N$4:$N$627,'All States'!$C$4:$C$627,$A635,'All States'!$D$4:$D$627,$B635),0)</f>
        <v>1.35</v>
      </c>
      <c r="T635">
        <f>IFERROR(SUMIFS('All States'!$M$4:$M$627,'All States'!$C$4:$C$627,$A635,'All States'!$D$4:$D$627,$B635),0)</f>
        <v>1.35</v>
      </c>
      <c r="U635">
        <f>IFERROR(SUMIFS('All States'!$O$4:$O$627,'All States'!$C$4:$C$627,$A635,'All States'!$D$4:$D$627,$B635),0)</f>
        <v>1.35</v>
      </c>
      <c r="V635">
        <f>IFERROR(SUMIFS('All States'!$P$4:$P$627,'All States'!$C$4:$C$627,$A635,'All States'!$D$4:$D$627,$B635),0)</f>
        <v>0</v>
      </c>
      <c r="W635">
        <f>IFERROR(SUMIFS('All States'!$Q$4:$Q$627,'All States'!$C$4:$C$627,$A635,'All States'!$D$4:$D$627,$B635),0)</f>
        <v>0</v>
      </c>
      <c r="X635">
        <f>IFERROR(SUMIFS('All States'!$H$4:$H$627,'All States'!$C$4:$C$627,$A635,'All States'!$D$4:$D$627,$B635),0)</f>
        <v>0</v>
      </c>
      <c r="Y635">
        <f>IFERROR(SUMIFS('All States'!$I$4:$I$627,'All States'!$C$4:$C$627,$A635,'All States'!$D$4:$D$627,$B635),0)</f>
        <v>1</v>
      </c>
      <c r="Z635">
        <f>IFERROR(SUMIFS('All States'!$R$4:$R$627,'All States'!$C$4:$C$627,$A635,'All States'!$D$4:$D$627,$B635),0)</f>
        <v>-16.878958400000002</v>
      </c>
      <c r="AA635">
        <f>IFERROR(SUMIFS('All States'!$S$4:$S$627,'All States'!$C$4:$C$627,$A635,'All States'!$D$4:$D$627,$B635),0)</f>
        <v>92.5</v>
      </c>
      <c r="AB635">
        <f>IFERROR(SUMIFS('All States'!$T$4:$T$627,'All States'!$C$4:$C$627,$A635,'All States'!$D$4:$D$627,$B635),0)</f>
        <v>37</v>
      </c>
      <c r="AC635">
        <f>IFERROR(SUMIFS('All States'!$U$4:$U$627,'All States'!$C$4:$C$627,$A635,'All States'!$D$4:$D$627,$B635),0)</f>
        <v>3.1210415999999999</v>
      </c>
      <c r="AD635">
        <f>IFERROR(SUMIFS('All States'!$V$4:$V$627,'All States'!$C$4:$C$627,$A635,'All States'!$D$4:$D$627,$B635),0)</f>
        <v>34432</v>
      </c>
      <c r="AE635">
        <f>IFERROR(SUMIFS('All States'!$W$4:$W$627,'All States'!$C$4:$C$627,$A635,'All States'!$D$4:$D$627,$B635),0)</f>
        <v>113</v>
      </c>
      <c r="AF635">
        <f>IFERROR(SUMIFS('All States'!$X$4:$X$627,'All States'!$C$4:$C$627,$A635,'All States'!$D$4:$D$627,$B635),0)</f>
        <v>15.8851</v>
      </c>
      <c r="AG635">
        <f>IFERROR(SUMIFS('All States'!$Y$4:$Y$627,'All States'!$C$4:$C$627,$A635,'All States'!$D$4:$D$627,$B635),0)</f>
        <v>105078</v>
      </c>
    </row>
    <row r="636" spans="1:33" ht="15" customHeight="1" x14ac:dyDescent="0.2">
      <c r="A636" t="s">
        <v>174</v>
      </c>
      <c r="B636" t="s">
        <v>2206</v>
      </c>
      <c r="C636" t="s">
        <v>1226</v>
      </c>
      <c r="D636" t="s">
        <v>1227</v>
      </c>
      <c r="E636">
        <v>3</v>
      </c>
      <c r="F636">
        <f t="shared" si="20"/>
        <v>0</v>
      </c>
      <c r="G636">
        <f t="shared" si="21"/>
        <v>25677.666666666668</v>
      </c>
      <c r="H636">
        <f t="shared" si="22"/>
        <v>3</v>
      </c>
      <c r="I636">
        <f t="shared" si="23"/>
        <v>6.666666666666667</v>
      </c>
      <c r="Q636">
        <f>IFERROR(SUMIFS('All States'!$E$4:$E$627,'All States'!$C$4:$C$627,$A636,'All States'!$D$4:$D$627,$B636),0)</f>
        <v>4</v>
      </c>
      <c r="R636">
        <f>IFERROR(SUMIFS('All States'!$F$4:$F$627,'All States'!$C$4:$C$627,$A636,'All States'!$D$4:$D$627,$B636),0)</f>
        <v>34.65</v>
      </c>
      <c r="S636">
        <f>IFERROR(SUMIFS('All States'!$N$4:$N$627,'All States'!$C$4:$C$627,$A636,'All States'!$D$4:$D$627,$B636),0)</f>
        <v>0</v>
      </c>
      <c r="T636">
        <f>IFERROR(SUMIFS('All States'!$M$4:$M$627,'All States'!$C$4:$C$627,$A636,'All States'!$D$4:$D$627,$B636),0)</f>
        <v>0</v>
      </c>
      <c r="U636">
        <f>IFERROR(SUMIFS('All States'!$O$4:$O$627,'All States'!$C$4:$C$627,$A636,'All States'!$D$4:$D$627,$B636),0)</f>
        <v>0</v>
      </c>
      <c r="V636">
        <f>IFERROR(SUMIFS('All States'!$P$4:$P$627,'All States'!$C$4:$C$627,$A636,'All States'!$D$4:$D$627,$B636),0)</f>
        <v>0</v>
      </c>
      <c r="W636">
        <f>IFERROR(SUMIFS('All States'!$Q$4:$Q$627,'All States'!$C$4:$C$627,$A636,'All States'!$D$4:$D$627,$B636),0)</f>
        <v>0</v>
      </c>
      <c r="X636">
        <f>IFERROR(SUMIFS('All States'!$H$4:$H$627,'All States'!$C$4:$C$627,$A636,'All States'!$D$4:$D$627,$B636),0)</f>
        <v>0</v>
      </c>
      <c r="Y636">
        <f>IFERROR(SUMIFS('All States'!$I$4:$I$627,'All States'!$C$4:$C$627,$A636,'All States'!$D$4:$D$627,$B636),0)</f>
        <v>4</v>
      </c>
      <c r="Z636">
        <f>IFERROR(SUMIFS('All States'!$R$4:$R$627,'All States'!$C$4:$C$627,$A636,'All States'!$D$4:$D$627,$B636),0)</f>
        <v>-34.424507550000001</v>
      </c>
      <c r="AA636">
        <f>IFERROR(SUMIFS('All States'!$S$4:$S$627,'All States'!$C$4:$C$627,$A636,'All States'!$D$4:$D$627,$B636),0)</f>
        <v>7.5</v>
      </c>
      <c r="AB636">
        <f>IFERROR(SUMIFS('All States'!$T$4:$T$627,'All States'!$C$4:$C$627,$A636,'All States'!$D$4:$D$627,$B636),0)</f>
        <v>3</v>
      </c>
      <c r="AC636">
        <f>IFERROR(SUMIFS('All States'!$U$4:$U$627,'All States'!$C$4:$C$627,$A636,'All States'!$D$4:$D$627,$B636),0)</f>
        <v>0.22549244999999998</v>
      </c>
      <c r="AD636">
        <f>IFERROR(SUMIFS('All States'!$V$4:$V$627,'All States'!$C$4:$C$627,$A636,'All States'!$D$4:$D$627,$B636),0)</f>
        <v>49</v>
      </c>
      <c r="AE636">
        <f>IFERROR(SUMIFS('All States'!$W$4:$W$627,'All States'!$C$4:$C$627,$A636,'All States'!$D$4:$D$627,$B636),0)</f>
        <v>9</v>
      </c>
      <c r="AF636">
        <f>IFERROR(SUMIFS('All States'!$X$4:$X$627,'All States'!$C$4:$C$627,$A636,'All States'!$D$4:$D$627,$B636),0)</f>
        <v>1.1274999999999999</v>
      </c>
      <c r="AG636">
        <f>IFERROR(SUMIFS('All States'!$Y$4:$Y$627,'All States'!$C$4:$C$627,$A636,'All States'!$D$4:$D$627,$B636),0)</f>
        <v>150</v>
      </c>
    </row>
    <row r="637" spans="1:33" ht="15" customHeight="1" x14ac:dyDescent="0.2">
      <c r="A637" t="s">
        <v>174</v>
      </c>
      <c r="B637" t="s">
        <v>2207</v>
      </c>
      <c r="C637" t="s">
        <v>1226</v>
      </c>
      <c r="D637" t="s">
        <v>1227</v>
      </c>
      <c r="E637">
        <v>3</v>
      </c>
      <c r="F637">
        <f t="shared" si="20"/>
        <v>0</v>
      </c>
      <c r="G637">
        <f t="shared" si="21"/>
        <v>25677.666666666668</v>
      </c>
      <c r="H637">
        <f t="shared" si="22"/>
        <v>3</v>
      </c>
      <c r="I637">
        <f t="shared" si="23"/>
        <v>6.666666666666667</v>
      </c>
      <c r="Q637">
        <f>IFERROR(SUMIFS('All States'!$E$4:$E$627,'All States'!$C$4:$C$627,$A637,'All States'!$D$4:$D$627,$B637),0)</f>
        <v>1</v>
      </c>
      <c r="R637">
        <f>IFERROR(SUMIFS('All States'!$F$4:$F$627,'All States'!$C$4:$C$627,$A637,'All States'!$D$4:$D$627,$B637),0)</f>
        <v>2</v>
      </c>
      <c r="S637">
        <f>IFERROR(SUMIFS('All States'!$N$4:$N$627,'All States'!$C$4:$C$627,$A637,'All States'!$D$4:$D$627,$B637),0)</f>
        <v>0</v>
      </c>
      <c r="T637">
        <f>IFERROR(SUMIFS('All States'!$M$4:$M$627,'All States'!$C$4:$C$627,$A637,'All States'!$D$4:$D$627,$B637),0)</f>
        <v>0</v>
      </c>
      <c r="U637">
        <f>IFERROR(SUMIFS('All States'!$O$4:$O$627,'All States'!$C$4:$C$627,$A637,'All States'!$D$4:$D$627,$B637),0)</f>
        <v>0</v>
      </c>
      <c r="V637">
        <f>IFERROR(SUMIFS('All States'!$P$4:$P$627,'All States'!$C$4:$C$627,$A637,'All States'!$D$4:$D$627,$B637),0)</f>
        <v>0</v>
      </c>
      <c r="W637">
        <f>IFERROR(SUMIFS('All States'!$Q$4:$Q$627,'All States'!$C$4:$C$627,$A637,'All States'!$D$4:$D$627,$B637),0)</f>
        <v>0</v>
      </c>
      <c r="X637">
        <f>IFERROR(SUMIFS('All States'!$H$4:$H$627,'All States'!$C$4:$C$627,$A637,'All States'!$D$4:$D$627,$B637),0)</f>
        <v>0</v>
      </c>
      <c r="Y637">
        <f>IFERROR(SUMIFS('All States'!$I$4:$I$627,'All States'!$C$4:$C$627,$A637,'All States'!$D$4:$D$627,$B637),0)</f>
        <v>1</v>
      </c>
      <c r="Z637">
        <f>IFERROR(SUMIFS('All States'!$R$4:$R$627,'All States'!$C$4:$C$627,$A637,'All States'!$D$4:$D$627,$B637),0)</f>
        <v>-1.3487249000000001</v>
      </c>
      <c r="AA637">
        <f>IFERROR(SUMIFS('All States'!$S$4:$S$627,'All States'!$C$4:$C$627,$A637,'All States'!$D$4:$D$627,$B637),0)</f>
        <v>20</v>
      </c>
      <c r="AB637">
        <f>IFERROR(SUMIFS('All States'!$T$4:$T$627,'All States'!$C$4:$C$627,$A637,'All States'!$D$4:$D$627,$B637),0)</f>
        <v>8</v>
      </c>
      <c r="AC637">
        <f>IFERROR(SUMIFS('All States'!$U$4:$U$627,'All States'!$C$4:$C$627,$A637,'All States'!$D$4:$D$627,$B637),0)</f>
        <v>0.6512751</v>
      </c>
      <c r="AD637">
        <f>IFERROR(SUMIFS('All States'!$V$4:$V$627,'All States'!$C$4:$C$627,$A637,'All States'!$D$4:$D$627,$B637),0)</f>
        <v>5102</v>
      </c>
      <c r="AE637">
        <f>IFERROR(SUMIFS('All States'!$W$4:$W$627,'All States'!$C$4:$C$627,$A637,'All States'!$D$4:$D$627,$B637),0)</f>
        <v>24</v>
      </c>
      <c r="AF637">
        <f>IFERROR(SUMIFS('All States'!$X$4:$X$627,'All States'!$C$4:$C$627,$A637,'All States'!$D$4:$D$627,$B637),0)</f>
        <v>3.2608000000000001</v>
      </c>
      <c r="AG637">
        <f>IFERROR(SUMIFS('All States'!$Y$4:$Y$627,'All States'!$C$4:$C$627,$A637,'All States'!$D$4:$D$627,$B637),0)</f>
        <v>15570</v>
      </c>
    </row>
    <row r="638" spans="1:33" ht="15" customHeight="1" x14ac:dyDescent="0.2">
      <c r="A638" t="s">
        <v>174</v>
      </c>
      <c r="B638" t="s">
        <v>2208</v>
      </c>
      <c r="C638" t="s">
        <v>1370</v>
      </c>
      <c r="D638" t="s">
        <v>2209</v>
      </c>
      <c r="E638">
        <v>3</v>
      </c>
      <c r="F638">
        <f t="shared" si="20"/>
        <v>252</v>
      </c>
      <c r="G638">
        <f t="shared" si="21"/>
        <v>502000</v>
      </c>
      <c r="H638">
        <f t="shared" si="22"/>
        <v>3</v>
      </c>
      <c r="I638">
        <f t="shared" si="23"/>
        <v>202</v>
      </c>
      <c r="Q638">
        <f>IFERROR(SUMIFS('All States'!$E$4:$E$627,'All States'!$C$4:$C$627,$A638,'All States'!$D$4:$D$627,$B638),0)</f>
        <v>6</v>
      </c>
      <c r="R638">
        <f>IFERROR(SUMIFS('All States'!$F$4:$F$627,'All States'!$C$4:$C$627,$A638,'All States'!$D$4:$D$627,$B638),0)</f>
        <v>26.8</v>
      </c>
      <c r="S638">
        <f>IFERROR(SUMIFS('All States'!$N$4:$N$627,'All States'!$C$4:$C$627,$A638,'All States'!$D$4:$D$627,$B638),0)</f>
        <v>0</v>
      </c>
      <c r="T638">
        <f>IFERROR(SUMIFS('All States'!$M$4:$M$627,'All States'!$C$4:$C$627,$A638,'All States'!$D$4:$D$627,$B638),0)</f>
        <v>0</v>
      </c>
      <c r="U638">
        <f>IFERROR(SUMIFS('All States'!$O$4:$O$627,'All States'!$C$4:$C$627,$A638,'All States'!$D$4:$D$627,$B638),0)</f>
        <v>0</v>
      </c>
      <c r="V638">
        <f>IFERROR(SUMIFS('All States'!$P$4:$P$627,'All States'!$C$4:$C$627,$A638,'All States'!$D$4:$D$627,$B638),0)</f>
        <v>0</v>
      </c>
      <c r="W638">
        <f>IFERROR(SUMIFS('All States'!$Q$4:$Q$627,'All States'!$C$4:$C$627,$A638,'All States'!$D$4:$D$627,$B638),0)</f>
        <v>0</v>
      </c>
      <c r="X638">
        <f>IFERROR(SUMIFS('All States'!$H$4:$H$627,'All States'!$C$4:$C$627,$A638,'All States'!$D$4:$D$627,$B638),0)</f>
        <v>0</v>
      </c>
      <c r="Y638">
        <f>IFERROR(SUMIFS('All States'!$I$4:$I$627,'All States'!$C$4:$C$627,$A638,'All States'!$D$4:$D$627,$B638),0)</f>
        <v>6</v>
      </c>
      <c r="Z638">
        <f>IFERROR(SUMIFS('All States'!$R$4:$R$627,'All States'!$C$4:$C$627,$A638,'All States'!$D$4:$D$627,$B638),0)</f>
        <v>-26.572467400000001</v>
      </c>
      <c r="AA638">
        <f>IFERROR(SUMIFS('All States'!$S$4:$S$627,'All States'!$C$4:$C$627,$A638,'All States'!$D$4:$D$627,$B638),0)</f>
        <v>7.5</v>
      </c>
      <c r="AB638">
        <f>IFERROR(SUMIFS('All States'!$T$4:$T$627,'All States'!$C$4:$C$627,$A638,'All States'!$D$4:$D$627,$B638),0)</f>
        <v>3</v>
      </c>
      <c r="AC638">
        <f>IFERROR(SUMIFS('All States'!$U$4:$U$627,'All States'!$C$4:$C$627,$A638,'All States'!$D$4:$D$627,$B638),0)</f>
        <v>0.22753259999999997</v>
      </c>
      <c r="AD638">
        <f>IFERROR(SUMIFS('All States'!$V$4:$V$627,'All States'!$C$4:$C$627,$A638,'All States'!$D$4:$D$627,$B638),0)</f>
        <v>252</v>
      </c>
      <c r="AE638">
        <f>IFERROR(SUMIFS('All States'!$W$4:$W$627,'All States'!$C$4:$C$627,$A638,'All States'!$D$4:$D$627,$B638),0)</f>
        <v>9</v>
      </c>
      <c r="AF638">
        <f>IFERROR(SUMIFS('All States'!$X$4:$X$627,'All States'!$C$4:$C$627,$A638,'All States'!$D$4:$D$627,$B638),0)</f>
        <v>1.1378999999999999</v>
      </c>
      <c r="AG638">
        <f>IFERROR(SUMIFS('All States'!$Y$4:$Y$627,'All States'!$C$4:$C$627,$A638,'All States'!$D$4:$D$627,$B638),0)</f>
        <v>769</v>
      </c>
    </row>
    <row r="639" spans="1:33" ht="15" customHeight="1" x14ac:dyDescent="0.2">
      <c r="A639" t="s">
        <v>174</v>
      </c>
      <c r="B639" t="s">
        <v>2210</v>
      </c>
      <c r="C639" t="s">
        <v>1378</v>
      </c>
      <c r="D639" t="s">
        <v>2211</v>
      </c>
      <c r="E639">
        <v>3</v>
      </c>
      <c r="F639">
        <f t="shared" si="20"/>
        <v>0</v>
      </c>
      <c r="G639">
        <f t="shared" si="21"/>
        <v>103987.33333333333</v>
      </c>
      <c r="H639">
        <f t="shared" si="22"/>
        <v>3.3333333333333335</v>
      </c>
      <c r="I639">
        <f t="shared" si="23"/>
        <v>26</v>
      </c>
      <c r="Q639">
        <f>IFERROR(SUMIFS('All States'!$E$4:$E$627,'All States'!$C$4:$C$627,$A639,'All States'!$D$4:$D$627,$B639),0)</f>
        <v>1</v>
      </c>
      <c r="R639">
        <f>IFERROR(SUMIFS('All States'!$F$4:$F$627,'All States'!$C$4:$C$627,$A639,'All States'!$D$4:$D$627,$B639),0)</f>
        <v>10</v>
      </c>
      <c r="S639">
        <f>IFERROR(SUMIFS('All States'!$N$4:$N$627,'All States'!$C$4:$C$627,$A639,'All States'!$D$4:$D$627,$B639),0)</f>
        <v>0</v>
      </c>
      <c r="T639">
        <f>IFERROR(SUMIFS('All States'!$M$4:$M$627,'All States'!$C$4:$C$627,$A639,'All States'!$D$4:$D$627,$B639),0)</f>
        <v>-47.45</v>
      </c>
      <c r="U639">
        <f>IFERROR(SUMIFS('All States'!$O$4:$O$627,'All States'!$C$4:$C$627,$A639,'All States'!$D$4:$D$627,$B639),0)</f>
        <v>0</v>
      </c>
      <c r="V639">
        <f>IFERROR(SUMIFS('All States'!$P$4:$P$627,'All States'!$C$4:$C$627,$A639,'All States'!$D$4:$D$627,$B639),0)</f>
        <v>0</v>
      </c>
      <c r="W639">
        <f>IFERROR(SUMIFS('All States'!$Q$4:$Q$627,'All States'!$C$4:$C$627,$A639,'All States'!$D$4:$D$627,$B639),0)</f>
        <v>0</v>
      </c>
      <c r="X639">
        <f>IFERROR(SUMIFS('All States'!$H$4:$H$627,'All States'!$C$4:$C$627,$A639,'All States'!$D$4:$D$627,$B639),0)</f>
        <v>0</v>
      </c>
      <c r="Y639">
        <f>IFERROR(SUMIFS('All States'!$I$4:$I$627,'All States'!$C$4:$C$627,$A639,'All States'!$D$4:$D$627,$B639),0)</f>
        <v>0</v>
      </c>
      <c r="Z639">
        <f>IFERROR(SUMIFS('All States'!$R$4:$R$627,'All States'!$C$4:$C$627,$A639,'All States'!$D$4:$D$627,$B639),0)</f>
        <v>-9.7750000000000004</v>
      </c>
      <c r="AA639">
        <f>IFERROR(SUMIFS('All States'!$S$4:$S$627,'All States'!$C$4:$C$627,$A639,'All States'!$D$4:$D$627,$B639),0)</f>
        <v>7.5</v>
      </c>
      <c r="AB639">
        <f>IFERROR(SUMIFS('All States'!$T$4:$T$627,'All States'!$C$4:$C$627,$A639,'All States'!$D$4:$D$627,$B639),0)</f>
        <v>3</v>
      </c>
      <c r="AC639">
        <f>IFERROR(SUMIFS('All States'!$U$4:$U$627,'All States'!$C$4:$C$627,$A639,'All States'!$D$4:$D$627,$B639),0)</f>
        <v>0.22499999999999998</v>
      </c>
      <c r="AD639">
        <f>IFERROR(SUMIFS('All States'!$V$4:$V$627,'All States'!$C$4:$C$627,$A639,'All States'!$D$4:$D$627,$B639),0)</f>
        <v>0</v>
      </c>
      <c r="AE639">
        <f>IFERROR(SUMIFS('All States'!$W$4:$W$627,'All States'!$C$4:$C$627,$A639,'All States'!$D$4:$D$627,$B639),0)</f>
        <v>9</v>
      </c>
      <c r="AF639">
        <f>IFERROR(SUMIFS('All States'!$X$4:$X$627,'All States'!$C$4:$C$627,$A639,'All States'!$D$4:$D$627,$B639),0)</f>
        <v>1.125</v>
      </c>
      <c r="AG639">
        <f>IFERROR(SUMIFS('All States'!$Y$4:$Y$627,'All States'!$C$4:$C$627,$A639,'All States'!$D$4:$D$627,$B639),0)</f>
        <v>0</v>
      </c>
    </row>
    <row r="640" spans="1:33" ht="15" customHeight="1" x14ac:dyDescent="0.2">
      <c r="A640" t="s">
        <v>174</v>
      </c>
      <c r="B640" t="s">
        <v>2212</v>
      </c>
      <c r="C640" t="s">
        <v>1382</v>
      </c>
      <c r="D640" t="s">
        <v>2213</v>
      </c>
      <c r="E640">
        <v>5</v>
      </c>
      <c r="F640">
        <f t="shared" si="20"/>
        <v>0</v>
      </c>
      <c r="G640">
        <f t="shared" si="21"/>
        <v>222392.4</v>
      </c>
      <c r="H640">
        <f t="shared" si="22"/>
        <v>4</v>
      </c>
      <c r="I640">
        <f t="shared" si="23"/>
        <v>35.6</v>
      </c>
      <c r="Q640">
        <f>IFERROR(SUMIFS('All States'!$E$4:$E$627,'All States'!$C$4:$C$627,$A640,'All States'!$D$4:$D$627,$B640),0)</f>
        <v>3</v>
      </c>
      <c r="R640">
        <f>IFERROR(SUMIFS('All States'!$F$4:$F$627,'All States'!$C$4:$C$627,$A640,'All States'!$D$4:$D$627,$B640),0)</f>
        <v>23.4</v>
      </c>
      <c r="S640">
        <f>IFERROR(SUMIFS('All States'!$N$4:$N$627,'All States'!$C$4:$C$627,$A640,'All States'!$D$4:$D$627,$B640),0)</f>
        <v>0</v>
      </c>
      <c r="T640">
        <f>IFERROR(SUMIFS('All States'!$M$4:$M$627,'All States'!$C$4:$C$627,$A640,'All States'!$D$4:$D$627,$B640),0)</f>
        <v>0</v>
      </c>
      <c r="U640">
        <f>IFERROR(SUMIFS('All States'!$O$4:$O$627,'All States'!$C$4:$C$627,$A640,'All States'!$D$4:$D$627,$B640),0)</f>
        <v>0</v>
      </c>
      <c r="V640">
        <f>IFERROR(SUMIFS('All States'!$P$4:$P$627,'All States'!$C$4:$C$627,$A640,'All States'!$D$4:$D$627,$B640),0)</f>
        <v>0</v>
      </c>
      <c r="W640">
        <f>IFERROR(SUMIFS('All States'!$Q$4:$Q$627,'All States'!$C$4:$C$627,$A640,'All States'!$D$4:$D$627,$B640),0)</f>
        <v>0</v>
      </c>
      <c r="X640">
        <f>IFERROR(SUMIFS('All States'!$H$4:$H$627,'All States'!$C$4:$C$627,$A640,'All States'!$D$4:$D$627,$B640),0)</f>
        <v>0</v>
      </c>
      <c r="Y640">
        <f>IFERROR(SUMIFS('All States'!$I$4:$I$627,'All States'!$C$4:$C$627,$A640,'All States'!$D$4:$D$627,$B640),0)</f>
        <v>3</v>
      </c>
      <c r="Z640">
        <f>IFERROR(SUMIFS('All States'!$R$4:$R$627,'All States'!$C$4:$C$627,$A640,'All States'!$D$4:$D$627,$B640),0)</f>
        <v>-23.099999999999998</v>
      </c>
      <c r="AA640">
        <f>IFERROR(SUMIFS('All States'!$S$4:$S$627,'All States'!$C$4:$C$627,$A640,'All States'!$D$4:$D$627,$B640),0)</f>
        <v>10</v>
      </c>
      <c r="AB640">
        <f>IFERROR(SUMIFS('All States'!$T$4:$T$627,'All States'!$C$4:$C$627,$A640,'All States'!$D$4:$D$627,$B640),0)</f>
        <v>4</v>
      </c>
      <c r="AC640">
        <f>IFERROR(SUMIFS('All States'!$U$4:$U$627,'All States'!$C$4:$C$627,$A640,'All States'!$D$4:$D$627,$B640),0)</f>
        <v>0.3</v>
      </c>
      <c r="AD640">
        <f>IFERROR(SUMIFS('All States'!$V$4:$V$627,'All States'!$C$4:$C$627,$A640,'All States'!$D$4:$D$627,$B640),0)</f>
        <v>0</v>
      </c>
      <c r="AE640">
        <f>IFERROR(SUMIFS('All States'!$W$4:$W$627,'All States'!$C$4:$C$627,$A640,'All States'!$D$4:$D$627,$B640),0)</f>
        <v>12</v>
      </c>
      <c r="AF640">
        <f>IFERROR(SUMIFS('All States'!$X$4:$X$627,'All States'!$C$4:$C$627,$A640,'All States'!$D$4:$D$627,$B640),0)</f>
        <v>1.5</v>
      </c>
      <c r="AG640">
        <f>IFERROR(SUMIFS('All States'!$Y$4:$Y$627,'All States'!$C$4:$C$627,$A640,'All States'!$D$4:$D$627,$B640),0)</f>
        <v>0</v>
      </c>
    </row>
    <row r="641" spans="1:33" ht="15" customHeight="1" x14ac:dyDescent="0.2">
      <c r="A641" t="s">
        <v>174</v>
      </c>
      <c r="B641" t="s">
        <v>2214</v>
      </c>
      <c r="C641" t="s">
        <v>1382</v>
      </c>
      <c r="D641" t="s">
        <v>2213</v>
      </c>
      <c r="E641">
        <v>5</v>
      </c>
      <c r="F641">
        <f t="shared" si="20"/>
        <v>0</v>
      </c>
      <c r="G641">
        <f t="shared" si="21"/>
        <v>222392.4</v>
      </c>
      <c r="H641">
        <f t="shared" si="22"/>
        <v>4</v>
      </c>
      <c r="I641">
        <f t="shared" si="23"/>
        <v>35.6</v>
      </c>
      <c r="Q641">
        <f>IFERROR(SUMIFS('All States'!$E$4:$E$627,'All States'!$C$4:$C$627,$A641,'All States'!$D$4:$D$627,$B641),0)</f>
        <v>6</v>
      </c>
      <c r="R641">
        <f>IFERROR(SUMIFS('All States'!$F$4:$F$627,'All States'!$C$4:$C$627,$A641,'All States'!$D$4:$D$627,$B641),0)</f>
        <v>41.55</v>
      </c>
      <c r="S641">
        <f>IFERROR(SUMIFS('All States'!$N$4:$N$627,'All States'!$C$4:$C$627,$A641,'All States'!$D$4:$D$627,$B641),0)</f>
        <v>0</v>
      </c>
      <c r="T641">
        <f>IFERROR(SUMIFS('All States'!$M$4:$M$627,'All States'!$C$4:$C$627,$A641,'All States'!$D$4:$D$627,$B641),0)</f>
        <v>0</v>
      </c>
      <c r="U641">
        <f>IFERROR(SUMIFS('All States'!$O$4:$O$627,'All States'!$C$4:$C$627,$A641,'All States'!$D$4:$D$627,$B641),0)</f>
        <v>0</v>
      </c>
      <c r="V641">
        <f>IFERROR(SUMIFS('All States'!$P$4:$P$627,'All States'!$C$4:$C$627,$A641,'All States'!$D$4:$D$627,$B641),0)</f>
        <v>0</v>
      </c>
      <c r="W641">
        <f>IFERROR(SUMIFS('All States'!$Q$4:$Q$627,'All States'!$C$4:$C$627,$A641,'All States'!$D$4:$D$627,$B641),0)</f>
        <v>0</v>
      </c>
      <c r="X641">
        <f>IFERROR(SUMIFS('All States'!$H$4:$H$627,'All States'!$C$4:$C$627,$A641,'All States'!$D$4:$D$627,$B641),0)</f>
        <v>0</v>
      </c>
      <c r="Y641">
        <f>IFERROR(SUMIFS('All States'!$I$4:$I$627,'All States'!$C$4:$C$627,$A641,'All States'!$D$4:$D$627,$B641),0)</f>
        <v>6</v>
      </c>
      <c r="Z641">
        <f>IFERROR(SUMIFS('All States'!$R$4:$R$627,'All States'!$C$4:$C$627,$A641,'All States'!$D$4:$D$627,$B641),0)</f>
        <v>-41.25</v>
      </c>
      <c r="AA641">
        <f>IFERROR(SUMIFS('All States'!$S$4:$S$627,'All States'!$C$4:$C$627,$A641,'All States'!$D$4:$D$627,$B641),0)</f>
        <v>10</v>
      </c>
      <c r="AB641">
        <f>IFERROR(SUMIFS('All States'!$T$4:$T$627,'All States'!$C$4:$C$627,$A641,'All States'!$D$4:$D$627,$B641),0)</f>
        <v>4</v>
      </c>
      <c r="AC641">
        <f>IFERROR(SUMIFS('All States'!$U$4:$U$627,'All States'!$C$4:$C$627,$A641,'All States'!$D$4:$D$627,$B641),0)</f>
        <v>0.3</v>
      </c>
      <c r="AD641">
        <f>IFERROR(SUMIFS('All States'!$V$4:$V$627,'All States'!$C$4:$C$627,$A641,'All States'!$D$4:$D$627,$B641),0)</f>
        <v>0</v>
      </c>
      <c r="AE641">
        <f>IFERROR(SUMIFS('All States'!$W$4:$W$627,'All States'!$C$4:$C$627,$A641,'All States'!$D$4:$D$627,$B641),0)</f>
        <v>12</v>
      </c>
      <c r="AF641">
        <f>IFERROR(SUMIFS('All States'!$X$4:$X$627,'All States'!$C$4:$C$627,$A641,'All States'!$D$4:$D$627,$B641),0)</f>
        <v>1.5</v>
      </c>
      <c r="AG641">
        <f>IFERROR(SUMIFS('All States'!$Y$4:$Y$627,'All States'!$C$4:$C$627,$A641,'All States'!$D$4:$D$627,$B641),0)</f>
        <v>0</v>
      </c>
    </row>
    <row r="642" spans="1:33" ht="15" customHeight="1" x14ac:dyDescent="0.2">
      <c r="A642" t="s">
        <v>174</v>
      </c>
      <c r="B642" t="s">
        <v>2215</v>
      </c>
      <c r="C642" t="s">
        <v>1382</v>
      </c>
      <c r="D642" t="s">
        <v>2213</v>
      </c>
      <c r="E642">
        <v>5</v>
      </c>
      <c r="F642">
        <f t="shared" si="20"/>
        <v>0</v>
      </c>
      <c r="G642">
        <f t="shared" si="21"/>
        <v>222392.4</v>
      </c>
      <c r="H642">
        <f t="shared" si="22"/>
        <v>4</v>
      </c>
      <c r="I642">
        <f t="shared" si="23"/>
        <v>35.6</v>
      </c>
      <c r="Q642">
        <f>IFERROR(SUMIFS('All States'!$E$4:$E$627,'All States'!$C$4:$C$627,$A642,'All States'!$D$4:$D$627,$B642),0)</f>
        <v>1</v>
      </c>
      <c r="R642">
        <f>IFERROR(SUMIFS('All States'!$F$4:$F$627,'All States'!$C$4:$C$627,$A642,'All States'!$D$4:$D$627,$B642),0)</f>
        <v>8</v>
      </c>
      <c r="S642">
        <f>IFERROR(SUMIFS('All States'!$N$4:$N$627,'All States'!$C$4:$C$627,$A642,'All States'!$D$4:$D$627,$B642),0)</f>
        <v>0</v>
      </c>
      <c r="T642">
        <f>IFERROR(SUMIFS('All States'!$M$4:$M$627,'All States'!$C$4:$C$627,$A642,'All States'!$D$4:$D$627,$B642),0)</f>
        <v>0</v>
      </c>
      <c r="U642">
        <f>IFERROR(SUMIFS('All States'!$O$4:$O$627,'All States'!$C$4:$C$627,$A642,'All States'!$D$4:$D$627,$B642),0)</f>
        <v>0</v>
      </c>
      <c r="V642">
        <f>IFERROR(SUMIFS('All States'!$P$4:$P$627,'All States'!$C$4:$C$627,$A642,'All States'!$D$4:$D$627,$B642),0)</f>
        <v>0</v>
      </c>
      <c r="W642">
        <f>IFERROR(SUMIFS('All States'!$Q$4:$Q$627,'All States'!$C$4:$C$627,$A642,'All States'!$D$4:$D$627,$B642),0)</f>
        <v>0</v>
      </c>
      <c r="X642">
        <f>IFERROR(SUMIFS('All States'!$H$4:$H$627,'All States'!$C$4:$C$627,$A642,'All States'!$D$4:$D$627,$B642),0)</f>
        <v>1</v>
      </c>
      <c r="Y642">
        <f>IFERROR(SUMIFS('All States'!$I$4:$I$627,'All States'!$C$4:$C$627,$A642,'All States'!$D$4:$D$627,$B642),0)</f>
        <v>0</v>
      </c>
      <c r="Z642">
        <f>IFERROR(SUMIFS('All States'!$R$4:$R$627,'All States'!$C$4:$C$627,$A642,'All States'!$D$4:$D$627,$B642),0)</f>
        <v>-7.7</v>
      </c>
      <c r="AA642">
        <f>IFERROR(SUMIFS('All States'!$S$4:$S$627,'All States'!$C$4:$C$627,$A642,'All States'!$D$4:$D$627,$B642),0)</f>
        <v>10</v>
      </c>
      <c r="AB642">
        <f>IFERROR(SUMIFS('All States'!$T$4:$T$627,'All States'!$C$4:$C$627,$A642,'All States'!$D$4:$D$627,$B642),0)</f>
        <v>4</v>
      </c>
      <c r="AC642">
        <f>IFERROR(SUMIFS('All States'!$U$4:$U$627,'All States'!$C$4:$C$627,$A642,'All States'!$D$4:$D$627,$B642),0)</f>
        <v>0.3</v>
      </c>
      <c r="AD642">
        <f>IFERROR(SUMIFS('All States'!$V$4:$V$627,'All States'!$C$4:$C$627,$A642,'All States'!$D$4:$D$627,$B642),0)</f>
        <v>0</v>
      </c>
      <c r="AE642">
        <f>IFERROR(SUMIFS('All States'!$W$4:$W$627,'All States'!$C$4:$C$627,$A642,'All States'!$D$4:$D$627,$B642),0)</f>
        <v>12</v>
      </c>
      <c r="AF642">
        <f>IFERROR(SUMIFS('All States'!$X$4:$X$627,'All States'!$C$4:$C$627,$A642,'All States'!$D$4:$D$627,$B642),0)</f>
        <v>1.5</v>
      </c>
      <c r="AG642">
        <f>IFERROR(SUMIFS('All States'!$Y$4:$Y$627,'All States'!$C$4:$C$627,$A642,'All States'!$D$4:$D$627,$B642),0)</f>
        <v>0</v>
      </c>
    </row>
    <row r="643" spans="1:33" ht="15" customHeight="1" x14ac:dyDescent="0.2">
      <c r="A643" t="s">
        <v>174</v>
      </c>
      <c r="B643" t="s">
        <v>2216</v>
      </c>
      <c r="C643" t="s">
        <v>1385</v>
      </c>
      <c r="D643" t="s">
        <v>2217</v>
      </c>
      <c r="E643">
        <v>4</v>
      </c>
      <c r="F643">
        <f t="shared" si="20"/>
        <v>0</v>
      </c>
      <c r="G643">
        <f t="shared" si="21"/>
        <v>220290.5</v>
      </c>
      <c r="H643">
        <f t="shared" si="22"/>
        <v>1.75</v>
      </c>
      <c r="I643">
        <f t="shared" si="23"/>
        <v>40.5</v>
      </c>
      <c r="Q643">
        <f>IFERROR(SUMIFS('All States'!$E$4:$E$627,'All States'!$C$4:$C$627,$A643,'All States'!$D$4:$D$627,$B643),0)</f>
        <v>2</v>
      </c>
      <c r="R643">
        <f>IFERROR(SUMIFS('All States'!$F$4:$F$627,'All States'!$C$4:$C$627,$A643,'All States'!$D$4:$D$627,$B643),0)</f>
        <v>2.4</v>
      </c>
      <c r="S643">
        <f>IFERROR(SUMIFS('All States'!$N$4:$N$627,'All States'!$C$4:$C$627,$A643,'All States'!$D$4:$D$627,$B643),0)</f>
        <v>0</v>
      </c>
      <c r="T643">
        <f>IFERROR(SUMIFS('All States'!$M$4:$M$627,'All States'!$C$4:$C$627,$A643,'All States'!$D$4:$D$627,$B643),0)</f>
        <v>-21.9</v>
      </c>
      <c r="U643">
        <f>IFERROR(SUMIFS('All States'!$O$4:$O$627,'All States'!$C$4:$C$627,$A643,'All States'!$D$4:$D$627,$B643),0)</f>
        <v>0</v>
      </c>
      <c r="V643">
        <f>IFERROR(SUMIFS('All States'!$P$4:$P$627,'All States'!$C$4:$C$627,$A643,'All States'!$D$4:$D$627,$B643),0)</f>
        <v>0</v>
      </c>
      <c r="W643">
        <f>IFERROR(SUMIFS('All States'!$Q$4:$Q$627,'All States'!$C$4:$C$627,$A643,'All States'!$D$4:$D$627,$B643),0)</f>
        <v>0</v>
      </c>
      <c r="X643">
        <f>IFERROR(SUMIFS('All States'!$H$4:$H$627,'All States'!$C$4:$C$627,$A643,'All States'!$D$4:$D$627,$B643),0)</f>
        <v>0</v>
      </c>
      <c r="Y643">
        <f>IFERROR(SUMIFS('All States'!$I$4:$I$627,'All States'!$C$4:$C$627,$A643,'All States'!$D$4:$D$627,$B643),0)</f>
        <v>1</v>
      </c>
      <c r="Z643">
        <f>IFERROR(SUMIFS('All States'!$R$4:$R$627,'All States'!$C$4:$C$627,$A643,'All States'!$D$4:$D$627,$B643),0)</f>
        <v>-2.25</v>
      </c>
      <c r="AA643">
        <f>IFERROR(SUMIFS('All States'!$S$4:$S$627,'All States'!$C$4:$C$627,$A643,'All States'!$D$4:$D$627,$B643),0)</f>
        <v>5</v>
      </c>
      <c r="AB643">
        <f>IFERROR(SUMIFS('All States'!$T$4:$T$627,'All States'!$C$4:$C$627,$A643,'All States'!$D$4:$D$627,$B643),0)</f>
        <v>2</v>
      </c>
      <c r="AC643">
        <f>IFERROR(SUMIFS('All States'!$U$4:$U$627,'All States'!$C$4:$C$627,$A643,'All States'!$D$4:$D$627,$B643),0)</f>
        <v>0.15</v>
      </c>
      <c r="AD643">
        <f>IFERROR(SUMIFS('All States'!$V$4:$V$627,'All States'!$C$4:$C$627,$A643,'All States'!$D$4:$D$627,$B643),0)</f>
        <v>0</v>
      </c>
      <c r="AE643">
        <f>IFERROR(SUMIFS('All States'!$W$4:$W$627,'All States'!$C$4:$C$627,$A643,'All States'!$D$4:$D$627,$B643),0)</f>
        <v>6</v>
      </c>
      <c r="AF643">
        <f>IFERROR(SUMIFS('All States'!$X$4:$X$627,'All States'!$C$4:$C$627,$A643,'All States'!$D$4:$D$627,$B643),0)</f>
        <v>0.75</v>
      </c>
      <c r="AG643">
        <f>IFERROR(SUMIFS('All States'!$Y$4:$Y$627,'All States'!$C$4:$C$627,$A643,'All States'!$D$4:$D$627,$B643),0)</f>
        <v>0</v>
      </c>
    </row>
    <row r="644" spans="1:33" ht="15" customHeight="1" x14ac:dyDescent="0.2">
      <c r="A644" t="s">
        <v>174</v>
      </c>
      <c r="B644" t="s">
        <v>2207</v>
      </c>
      <c r="C644" t="s">
        <v>1852</v>
      </c>
      <c r="D644" t="s">
        <v>2218</v>
      </c>
      <c r="E644">
        <v>4</v>
      </c>
      <c r="F644">
        <f t="shared" si="20"/>
        <v>5102</v>
      </c>
      <c r="G644">
        <f t="shared" si="21"/>
        <v>64874</v>
      </c>
      <c r="H644">
        <f t="shared" si="22"/>
        <v>5</v>
      </c>
      <c r="I644">
        <f t="shared" si="23"/>
        <v>13.5</v>
      </c>
      <c r="Q644">
        <f>IFERROR(SUMIFS('All States'!$E$4:$E$627,'All States'!$C$4:$C$627,$A644,'All States'!$D$4:$D$627,$B644),0)</f>
        <v>1</v>
      </c>
      <c r="R644">
        <f>IFERROR(SUMIFS('All States'!$F$4:$F$627,'All States'!$C$4:$C$627,$A644,'All States'!$D$4:$D$627,$B644),0)</f>
        <v>2</v>
      </c>
      <c r="S644">
        <f>IFERROR(SUMIFS('All States'!$N$4:$N$627,'All States'!$C$4:$C$627,$A644,'All States'!$D$4:$D$627,$B644),0)</f>
        <v>0</v>
      </c>
      <c r="T644">
        <f>IFERROR(SUMIFS('All States'!$M$4:$M$627,'All States'!$C$4:$C$627,$A644,'All States'!$D$4:$D$627,$B644),0)</f>
        <v>0</v>
      </c>
      <c r="U644">
        <f>IFERROR(SUMIFS('All States'!$O$4:$O$627,'All States'!$C$4:$C$627,$A644,'All States'!$D$4:$D$627,$B644),0)</f>
        <v>0</v>
      </c>
      <c r="V644">
        <f>IFERROR(SUMIFS('All States'!$P$4:$P$627,'All States'!$C$4:$C$627,$A644,'All States'!$D$4:$D$627,$B644),0)</f>
        <v>0</v>
      </c>
      <c r="W644">
        <f>IFERROR(SUMIFS('All States'!$Q$4:$Q$627,'All States'!$C$4:$C$627,$A644,'All States'!$D$4:$D$627,$B644),0)</f>
        <v>0</v>
      </c>
      <c r="X644">
        <f>IFERROR(SUMIFS('All States'!$H$4:$H$627,'All States'!$C$4:$C$627,$A644,'All States'!$D$4:$D$627,$B644),0)</f>
        <v>0</v>
      </c>
      <c r="Y644">
        <f>IFERROR(SUMIFS('All States'!$I$4:$I$627,'All States'!$C$4:$C$627,$A644,'All States'!$D$4:$D$627,$B644),0)</f>
        <v>1</v>
      </c>
      <c r="Z644">
        <f>IFERROR(SUMIFS('All States'!$R$4:$R$627,'All States'!$C$4:$C$627,$A644,'All States'!$D$4:$D$627,$B644),0)</f>
        <v>-1.3487249000000001</v>
      </c>
      <c r="AA644">
        <f>IFERROR(SUMIFS('All States'!$S$4:$S$627,'All States'!$C$4:$C$627,$A644,'All States'!$D$4:$D$627,$B644),0)</f>
        <v>20</v>
      </c>
      <c r="AB644">
        <f>IFERROR(SUMIFS('All States'!$T$4:$T$627,'All States'!$C$4:$C$627,$A644,'All States'!$D$4:$D$627,$B644),0)</f>
        <v>8</v>
      </c>
      <c r="AC644">
        <f>IFERROR(SUMIFS('All States'!$U$4:$U$627,'All States'!$C$4:$C$627,$A644,'All States'!$D$4:$D$627,$B644),0)</f>
        <v>0.6512751</v>
      </c>
      <c r="AD644">
        <f>IFERROR(SUMIFS('All States'!$V$4:$V$627,'All States'!$C$4:$C$627,$A644,'All States'!$D$4:$D$627,$B644),0)</f>
        <v>5102</v>
      </c>
      <c r="AE644">
        <f>IFERROR(SUMIFS('All States'!$W$4:$W$627,'All States'!$C$4:$C$627,$A644,'All States'!$D$4:$D$627,$B644),0)</f>
        <v>24</v>
      </c>
      <c r="AF644">
        <f>IFERROR(SUMIFS('All States'!$X$4:$X$627,'All States'!$C$4:$C$627,$A644,'All States'!$D$4:$D$627,$B644),0)</f>
        <v>3.2608000000000001</v>
      </c>
      <c r="AG644">
        <f>IFERROR(SUMIFS('All States'!$Y$4:$Y$627,'All States'!$C$4:$C$627,$A644,'All States'!$D$4:$D$627,$B644),0)</f>
        <v>15570</v>
      </c>
    </row>
    <row r="645" spans="1:33" ht="15" customHeight="1" x14ac:dyDescent="0.2">
      <c r="A645" t="s">
        <v>174</v>
      </c>
      <c r="B645" t="s">
        <v>2219</v>
      </c>
      <c r="C645" t="s">
        <v>1852</v>
      </c>
      <c r="D645" t="s">
        <v>2218</v>
      </c>
      <c r="E645">
        <v>4</v>
      </c>
      <c r="F645">
        <f t="shared" si="20"/>
        <v>5102</v>
      </c>
      <c r="G645">
        <f t="shared" si="21"/>
        <v>64874</v>
      </c>
      <c r="H645">
        <f t="shared" si="22"/>
        <v>5</v>
      </c>
      <c r="I645">
        <f t="shared" si="23"/>
        <v>13.5</v>
      </c>
      <c r="Q645">
        <f>IFERROR(SUMIFS('All States'!$E$4:$E$627,'All States'!$C$4:$C$627,$A645,'All States'!$D$4:$D$627,$B645),0)</f>
        <v>1</v>
      </c>
      <c r="R645">
        <f>IFERROR(SUMIFS('All States'!$F$4:$F$627,'All States'!$C$4:$C$627,$A645,'All States'!$D$4:$D$627,$B645),0)</f>
        <v>12</v>
      </c>
      <c r="S645">
        <f>IFERROR(SUMIFS('All States'!$N$4:$N$627,'All States'!$C$4:$C$627,$A645,'All States'!$D$4:$D$627,$B645),0)</f>
        <v>0</v>
      </c>
      <c r="T645">
        <f>IFERROR(SUMIFS('All States'!$M$4:$M$627,'All States'!$C$4:$C$627,$A645,'All States'!$D$4:$D$627,$B645),0)</f>
        <v>0</v>
      </c>
      <c r="U645">
        <f>IFERROR(SUMIFS('All States'!$O$4:$O$627,'All States'!$C$4:$C$627,$A645,'All States'!$D$4:$D$627,$B645),0)</f>
        <v>0</v>
      </c>
      <c r="V645">
        <f>IFERROR(SUMIFS('All States'!$P$4:$P$627,'All States'!$C$4:$C$627,$A645,'All States'!$D$4:$D$627,$B645),0)</f>
        <v>0</v>
      </c>
      <c r="W645">
        <f>IFERROR(SUMIFS('All States'!$Q$4:$Q$627,'All States'!$C$4:$C$627,$A645,'All States'!$D$4:$D$627,$B645),0)</f>
        <v>0</v>
      </c>
      <c r="X645">
        <f>IFERROR(SUMIFS('All States'!$H$4:$H$627,'All States'!$C$4:$C$627,$A645,'All States'!$D$4:$D$627,$B645),0)</f>
        <v>0</v>
      </c>
      <c r="Y645">
        <f>IFERROR(SUMIFS('All States'!$I$4:$I$627,'All States'!$C$4:$C$627,$A645,'All States'!$D$4:$D$627,$B645),0)</f>
        <v>1</v>
      </c>
      <c r="Z645">
        <f>IFERROR(SUMIFS('All States'!$R$4:$R$627,'All States'!$C$4:$C$627,$A645,'All States'!$D$4:$D$627,$B645),0)</f>
        <v>-11.5737249</v>
      </c>
      <c r="AA645">
        <f>IFERROR(SUMIFS('All States'!$S$4:$S$627,'All States'!$C$4:$C$627,$A645,'All States'!$D$4:$D$627,$B645),0)</f>
        <v>12.5</v>
      </c>
      <c r="AB645">
        <f>IFERROR(SUMIFS('All States'!$T$4:$T$627,'All States'!$C$4:$C$627,$A645,'All States'!$D$4:$D$627,$B645),0)</f>
        <v>5</v>
      </c>
      <c r="AC645">
        <f>IFERROR(SUMIFS('All States'!$U$4:$U$627,'All States'!$C$4:$C$627,$A645,'All States'!$D$4:$D$627,$B645),0)</f>
        <v>0.42627510000000002</v>
      </c>
      <c r="AD645">
        <f>IFERROR(SUMIFS('All States'!$V$4:$V$627,'All States'!$C$4:$C$627,$A645,'All States'!$D$4:$D$627,$B645),0)</f>
        <v>5102</v>
      </c>
      <c r="AE645">
        <f>IFERROR(SUMIFS('All States'!$W$4:$W$627,'All States'!$C$4:$C$627,$A645,'All States'!$D$4:$D$627,$B645),0)</f>
        <v>15</v>
      </c>
      <c r="AF645">
        <f>IFERROR(SUMIFS('All States'!$X$4:$X$627,'All States'!$C$4:$C$627,$A645,'All States'!$D$4:$D$627,$B645),0)</f>
        <v>2.1358000000000001</v>
      </c>
      <c r="AG645">
        <f>IFERROR(SUMIFS('All States'!$Y$4:$Y$627,'All States'!$C$4:$C$627,$A645,'All States'!$D$4:$D$627,$B645),0)</f>
        <v>15570</v>
      </c>
    </row>
    <row r="646" spans="1:33" ht="15" customHeight="1" x14ac:dyDescent="0.2">
      <c r="A646" t="s">
        <v>174</v>
      </c>
      <c r="B646" t="s">
        <v>2206</v>
      </c>
      <c r="C646" t="s">
        <v>1858</v>
      </c>
      <c r="D646" t="s">
        <v>2220</v>
      </c>
      <c r="E646">
        <v>6</v>
      </c>
      <c r="F646">
        <f t="shared" si="20"/>
        <v>48.5</v>
      </c>
      <c r="G646">
        <f t="shared" si="21"/>
        <v>11671.833333333334</v>
      </c>
      <c r="H646">
        <f t="shared" si="22"/>
        <v>0.33333333333333331</v>
      </c>
      <c r="I646">
        <f t="shared" si="23"/>
        <v>5.333333333333333</v>
      </c>
      <c r="Q646">
        <f>IFERROR(SUMIFS('All States'!$E$4:$E$627,'All States'!$C$4:$C$627,$A646,'All States'!$D$4:$D$627,$B646),0)</f>
        <v>4</v>
      </c>
      <c r="R646">
        <f>IFERROR(SUMIFS('All States'!$F$4:$F$627,'All States'!$C$4:$C$627,$A646,'All States'!$D$4:$D$627,$B646),0)</f>
        <v>34.65</v>
      </c>
      <c r="S646">
        <f>IFERROR(SUMIFS('All States'!$N$4:$N$627,'All States'!$C$4:$C$627,$A646,'All States'!$D$4:$D$627,$B646),0)</f>
        <v>0</v>
      </c>
      <c r="T646">
        <f>IFERROR(SUMIFS('All States'!$M$4:$M$627,'All States'!$C$4:$C$627,$A646,'All States'!$D$4:$D$627,$B646),0)</f>
        <v>0</v>
      </c>
      <c r="U646">
        <f>IFERROR(SUMIFS('All States'!$O$4:$O$627,'All States'!$C$4:$C$627,$A646,'All States'!$D$4:$D$627,$B646),0)</f>
        <v>0</v>
      </c>
      <c r="V646">
        <f>IFERROR(SUMIFS('All States'!$P$4:$P$627,'All States'!$C$4:$C$627,$A646,'All States'!$D$4:$D$627,$B646),0)</f>
        <v>0</v>
      </c>
      <c r="W646">
        <f>IFERROR(SUMIFS('All States'!$Q$4:$Q$627,'All States'!$C$4:$C$627,$A646,'All States'!$D$4:$D$627,$B646),0)</f>
        <v>0</v>
      </c>
      <c r="X646">
        <f>IFERROR(SUMIFS('All States'!$H$4:$H$627,'All States'!$C$4:$C$627,$A646,'All States'!$D$4:$D$627,$B646),0)</f>
        <v>0</v>
      </c>
      <c r="Y646">
        <f>IFERROR(SUMIFS('All States'!$I$4:$I$627,'All States'!$C$4:$C$627,$A646,'All States'!$D$4:$D$627,$B646),0)</f>
        <v>4</v>
      </c>
      <c r="Z646">
        <f>IFERROR(SUMIFS('All States'!$R$4:$R$627,'All States'!$C$4:$C$627,$A646,'All States'!$D$4:$D$627,$B646),0)</f>
        <v>-34.424507550000001</v>
      </c>
      <c r="AA646">
        <f>IFERROR(SUMIFS('All States'!$S$4:$S$627,'All States'!$C$4:$C$627,$A646,'All States'!$D$4:$D$627,$B646),0)</f>
        <v>7.5</v>
      </c>
      <c r="AB646">
        <f>IFERROR(SUMIFS('All States'!$T$4:$T$627,'All States'!$C$4:$C$627,$A646,'All States'!$D$4:$D$627,$B646),0)</f>
        <v>3</v>
      </c>
      <c r="AC646">
        <f>IFERROR(SUMIFS('All States'!$U$4:$U$627,'All States'!$C$4:$C$627,$A646,'All States'!$D$4:$D$627,$B646),0)</f>
        <v>0.22549244999999998</v>
      </c>
      <c r="AD646">
        <f>IFERROR(SUMIFS('All States'!$V$4:$V$627,'All States'!$C$4:$C$627,$A646,'All States'!$D$4:$D$627,$B646),0)</f>
        <v>49</v>
      </c>
      <c r="AE646">
        <f>IFERROR(SUMIFS('All States'!$W$4:$W$627,'All States'!$C$4:$C$627,$A646,'All States'!$D$4:$D$627,$B646),0)</f>
        <v>9</v>
      </c>
      <c r="AF646">
        <f>IFERROR(SUMIFS('All States'!$X$4:$X$627,'All States'!$C$4:$C$627,$A646,'All States'!$D$4:$D$627,$B646),0)</f>
        <v>1.1274999999999999</v>
      </c>
      <c r="AG646">
        <f>IFERROR(SUMIFS('All States'!$Y$4:$Y$627,'All States'!$C$4:$C$627,$A646,'All States'!$D$4:$D$627,$B646),0)</f>
        <v>150</v>
      </c>
    </row>
    <row r="647" spans="1:33" ht="15" customHeight="1" x14ac:dyDescent="0.2">
      <c r="A647" t="s">
        <v>176</v>
      </c>
      <c r="B647" t="s">
        <v>2221</v>
      </c>
      <c r="C647" t="s">
        <v>1736</v>
      </c>
      <c r="D647" t="s">
        <v>1737</v>
      </c>
      <c r="E647">
        <v>3</v>
      </c>
      <c r="F647">
        <f t="shared" si="20"/>
        <v>658525.33333333337</v>
      </c>
      <c r="G647">
        <f t="shared" si="21"/>
        <v>79000</v>
      </c>
      <c r="H647">
        <f t="shared" si="22"/>
        <v>153</v>
      </c>
      <c r="I647">
        <f t="shared" si="23"/>
        <v>0</v>
      </c>
      <c r="Q647">
        <f>IFERROR(SUMIFS('All States'!$E$4:$E$627,'All States'!$C$4:$C$627,$A647,'All States'!$D$4:$D$627,$B647),0)</f>
        <v>2</v>
      </c>
      <c r="R647">
        <f>IFERROR(SUMIFS('All States'!$F$4:$F$627,'All States'!$C$4:$C$627,$A647,'All States'!$D$4:$D$627,$B647),0)</f>
        <v>12.4</v>
      </c>
      <c r="S647">
        <f>IFERROR(SUMIFS('All States'!$N$4:$N$627,'All States'!$C$4:$C$627,$A647,'All States'!$D$4:$D$627,$B647),0)</f>
        <v>0</v>
      </c>
      <c r="T647">
        <f>IFERROR(SUMIFS('All States'!$M$4:$M$627,'All States'!$C$4:$C$627,$A647,'All States'!$D$4:$D$627,$B647),0)</f>
        <v>0</v>
      </c>
      <c r="U647">
        <f>IFERROR(SUMIFS('All States'!$O$4:$O$627,'All States'!$C$4:$C$627,$A647,'All States'!$D$4:$D$627,$B647),0)</f>
        <v>0</v>
      </c>
      <c r="V647">
        <f>IFERROR(SUMIFS('All States'!$P$4:$P$627,'All States'!$C$4:$C$627,$A647,'All States'!$D$4:$D$627,$B647),0)</f>
        <v>0</v>
      </c>
      <c r="W647">
        <f>IFERROR(SUMIFS('All States'!$Q$4:$Q$627,'All States'!$C$4:$C$627,$A647,'All States'!$D$4:$D$627,$B647),0)</f>
        <v>0</v>
      </c>
      <c r="X647">
        <f>IFERROR(SUMIFS('All States'!$H$4:$H$627,'All States'!$C$4:$C$627,$A647,'All States'!$D$4:$D$627,$B647),0)</f>
        <v>2</v>
      </c>
      <c r="Y647">
        <f>IFERROR(SUMIFS('All States'!$I$4:$I$627,'All States'!$C$4:$C$627,$A647,'All States'!$D$4:$D$627,$B647),0)</f>
        <v>0</v>
      </c>
      <c r="Z647">
        <f>IFERROR(SUMIFS('All States'!$R$4:$R$627,'All States'!$C$4:$C$627,$A647,'All States'!$D$4:$D$627,$B647),0)</f>
        <v>5.6931762499999987</v>
      </c>
      <c r="AA647">
        <f>IFERROR(SUMIFS('All States'!$S$4:$S$627,'All States'!$C$4:$C$627,$A647,'All States'!$D$4:$D$627,$B647),0)</f>
        <v>382.5</v>
      </c>
      <c r="AB647">
        <f>IFERROR(SUMIFS('All States'!$T$4:$T$627,'All States'!$C$4:$C$627,$A647,'All States'!$D$4:$D$627,$B647),0)</f>
        <v>153</v>
      </c>
      <c r="AC647">
        <f>IFERROR(SUMIFS('All States'!$U$4:$U$627,'All States'!$C$4:$C$627,$A647,'All States'!$D$4:$D$627,$B647),0)</f>
        <v>18.093176249999999</v>
      </c>
      <c r="AD647">
        <f>IFERROR(SUMIFS('All States'!$V$4:$V$627,'All States'!$C$4:$C$627,$A647,'All States'!$D$4:$D$627,$B647),0)</f>
        <v>658525</v>
      </c>
      <c r="AE647">
        <f>IFERROR(SUMIFS('All States'!$W$4:$W$627,'All States'!$C$4:$C$627,$A647,'All States'!$D$4:$D$627,$B647),0)</f>
        <v>467</v>
      </c>
      <c r="AF647">
        <f>IFERROR(SUMIFS('All States'!$X$4:$X$627,'All States'!$C$4:$C$627,$A647,'All States'!$D$4:$D$627,$B647),0)</f>
        <v>92.036799999999999</v>
      </c>
      <c r="AG647">
        <f>IFERROR(SUMIFS('All States'!$Y$4:$Y$627,'All States'!$C$4:$C$627,$A647,'All States'!$D$4:$D$627,$B647),0)</f>
        <v>2009659</v>
      </c>
    </row>
    <row r="648" spans="1:33" ht="15" customHeight="1" x14ac:dyDescent="0.2">
      <c r="A648" t="s">
        <v>176</v>
      </c>
      <c r="B648" t="s">
        <v>2222</v>
      </c>
      <c r="C648" t="s">
        <v>1736</v>
      </c>
      <c r="D648" t="s">
        <v>1737</v>
      </c>
      <c r="E648">
        <v>3</v>
      </c>
      <c r="F648">
        <f t="shared" si="20"/>
        <v>658525.33333333337</v>
      </c>
      <c r="G648">
        <f t="shared" si="21"/>
        <v>79000</v>
      </c>
      <c r="H648">
        <f t="shared" si="22"/>
        <v>153</v>
      </c>
      <c r="I648">
        <f t="shared" si="23"/>
        <v>0</v>
      </c>
      <c r="Q648">
        <f>IFERROR(SUMIFS('All States'!$E$4:$E$627,'All States'!$C$4:$C$627,$A648,'All States'!$D$4:$D$627,$B648),0)</f>
        <v>3</v>
      </c>
      <c r="R648">
        <f>IFERROR(SUMIFS('All States'!$F$4:$F$627,'All States'!$C$4:$C$627,$A648,'All States'!$D$4:$D$627,$B648),0)</f>
        <v>22.7</v>
      </c>
      <c r="S648">
        <f>IFERROR(SUMIFS('All States'!$N$4:$N$627,'All States'!$C$4:$C$627,$A648,'All States'!$D$4:$D$627,$B648),0)</f>
        <v>0</v>
      </c>
      <c r="T648">
        <f>IFERROR(SUMIFS('All States'!$M$4:$M$627,'All States'!$C$4:$C$627,$A648,'All States'!$D$4:$D$627,$B648),0)</f>
        <v>0</v>
      </c>
      <c r="U648">
        <f>IFERROR(SUMIFS('All States'!$O$4:$O$627,'All States'!$C$4:$C$627,$A648,'All States'!$D$4:$D$627,$B648),0)</f>
        <v>0</v>
      </c>
      <c r="V648">
        <f>IFERROR(SUMIFS('All States'!$P$4:$P$627,'All States'!$C$4:$C$627,$A648,'All States'!$D$4:$D$627,$B648),0)</f>
        <v>0</v>
      </c>
      <c r="W648">
        <f>IFERROR(SUMIFS('All States'!$Q$4:$Q$627,'All States'!$C$4:$C$627,$A648,'All States'!$D$4:$D$627,$B648),0)</f>
        <v>0</v>
      </c>
      <c r="X648">
        <f>IFERROR(SUMIFS('All States'!$H$4:$H$627,'All States'!$C$4:$C$627,$A648,'All States'!$D$4:$D$627,$B648),0)</f>
        <v>3</v>
      </c>
      <c r="Y648">
        <f>IFERROR(SUMIFS('All States'!$I$4:$I$627,'All States'!$C$4:$C$627,$A648,'All States'!$D$4:$D$627,$B648),0)</f>
        <v>0</v>
      </c>
      <c r="Z648">
        <f>IFERROR(SUMIFS('All States'!$R$4:$R$627,'All States'!$C$4:$C$627,$A648,'All States'!$D$4:$D$627,$B648),0)</f>
        <v>-4.6068237500000002</v>
      </c>
      <c r="AA648">
        <f>IFERROR(SUMIFS('All States'!$S$4:$S$627,'All States'!$C$4:$C$627,$A648,'All States'!$D$4:$D$627,$B648),0)</f>
        <v>382.5</v>
      </c>
      <c r="AB648">
        <f>IFERROR(SUMIFS('All States'!$T$4:$T$627,'All States'!$C$4:$C$627,$A648,'All States'!$D$4:$D$627,$B648),0)</f>
        <v>153</v>
      </c>
      <c r="AC648">
        <f>IFERROR(SUMIFS('All States'!$U$4:$U$627,'All States'!$C$4:$C$627,$A648,'All States'!$D$4:$D$627,$B648),0)</f>
        <v>18.093176249999999</v>
      </c>
      <c r="AD648">
        <f>IFERROR(SUMIFS('All States'!$V$4:$V$627,'All States'!$C$4:$C$627,$A648,'All States'!$D$4:$D$627,$B648),0)</f>
        <v>658525</v>
      </c>
      <c r="AE648">
        <f>IFERROR(SUMIFS('All States'!$W$4:$W$627,'All States'!$C$4:$C$627,$A648,'All States'!$D$4:$D$627,$B648),0)</f>
        <v>467</v>
      </c>
      <c r="AF648">
        <f>IFERROR(SUMIFS('All States'!$X$4:$X$627,'All States'!$C$4:$C$627,$A648,'All States'!$D$4:$D$627,$B648),0)</f>
        <v>92.036799999999999</v>
      </c>
      <c r="AG648">
        <f>IFERROR(SUMIFS('All States'!$Y$4:$Y$627,'All States'!$C$4:$C$627,$A648,'All States'!$D$4:$D$627,$B648),0)</f>
        <v>2009659</v>
      </c>
    </row>
    <row r="649" spans="1:33" ht="15" customHeight="1" x14ac:dyDescent="0.2">
      <c r="A649" t="s">
        <v>176</v>
      </c>
      <c r="B649" t="s">
        <v>2223</v>
      </c>
      <c r="C649" t="s">
        <v>1736</v>
      </c>
      <c r="D649" t="s">
        <v>1737</v>
      </c>
      <c r="E649">
        <v>3</v>
      </c>
      <c r="F649">
        <f t="shared" si="20"/>
        <v>658525.33333333337</v>
      </c>
      <c r="G649">
        <f t="shared" si="21"/>
        <v>79000</v>
      </c>
      <c r="H649">
        <f t="shared" si="22"/>
        <v>153</v>
      </c>
      <c r="I649">
        <f t="shared" si="23"/>
        <v>0</v>
      </c>
      <c r="Q649">
        <f>IFERROR(SUMIFS('All States'!$E$4:$E$627,'All States'!$C$4:$C$627,$A649,'All States'!$D$4:$D$627,$B649),0)</f>
        <v>3</v>
      </c>
      <c r="R649">
        <f>IFERROR(SUMIFS('All States'!$F$4:$F$627,'All States'!$C$4:$C$627,$A649,'All States'!$D$4:$D$627,$B649),0)</f>
        <v>15.2</v>
      </c>
      <c r="S649">
        <f>IFERROR(SUMIFS('All States'!$N$4:$N$627,'All States'!$C$4:$C$627,$A649,'All States'!$D$4:$D$627,$B649),0)</f>
        <v>0</v>
      </c>
      <c r="T649">
        <f>IFERROR(SUMIFS('All States'!$M$4:$M$627,'All States'!$C$4:$C$627,$A649,'All States'!$D$4:$D$627,$B649),0)</f>
        <v>0</v>
      </c>
      <c r="U649">
        <f>IFERROR(SUMIFS('All States'!$O$4:$O$627,'All States'!$C$4:$C$627,$A649,'All States'!$D$4:$D$627,$B649),0)</f>
        <v>0</v>
      </c>
      <c r="V649">
        <f>IFERROR(SUMIFS('All States'!$P$4:$P$627,'All States'!$C$4:$C$627,$A649,'All States'!$D$4:$D$627,$B649),0)</f>
        <v>0</v>
      </c>
      <c r="W649">
        <f>IFERROR(SUMIFS('All States'!$Q$4:$Q$627,'All States'!$C$4:$C$627,$A649,'All States'!$D$4:$D$627,$B649),0)</f>
        <v>0</v>
      </c>
      <c r="X649">
        <f>IFERROR(SUMIFS('All States'!$H$4:$H$627,'All States'!$C$4:$C$627,$A649,'All States'!$D$4:$D$627,$B649),0)</f>
        <v>2</v>
      </c>
      <c r="Y649">
        <f>IFERROR(SUMIFS('All States'!$I$4:$I$627,'All States'!$C$4:$C$627,$A649,'All States'!$D$4:$D$627,$B649),0)</f>
        <v>1</v>
      </c>
      <c r="Z649">
        <f>IFERROR(SUMIFS('All States'!$R$4:$R$627,'All States'!$C$4:$C$627,$A649,'All States'!$D$4:$D$627,$B649),0)</f>
        <v>2.8931762499999998</v>
      </c>
      <c r="AA649">
        <f>IFERROR(SUMIFS('All States'!$S$4:$S$627,'All States'!$C$4:$C$627,$A649,'All States'!$D$4:$D$627,$B649),0)</f>
        <v>382.5</v>
      </c>
      <c r="AB649">
        <f>IFERROR(SUMIFS('All States'!$T$4:$T$627,'All States'!$C$4:$C$627,$A649,'All States'!$D$4:$D$627,$B649),0)</f>
        <v>153</v>
      </c>
      <c r="AC649">
        <f>IFERROR(SUMIFS('All States'!$U$4:$U$627,'All States'!$C$4:$C$627,$A649,'All States'!$D$4:$D$627,$B649),0)</f>
        <v>18.093176249999999</v>
      </c>
      <c r="AD649">
        <f>IFERROR(SUMIFS('All States'!$V$4:$V$627,'All States'!$C$4:$C$627,$A649,'All States'!$D$4:$D$627,$B649),0)</f>
        <v>658525</v>
      </c>
      <c r="AE649">
        <f>IFERROR(SUMIFS('All States'!$W$4:$W$627,'All States'!$C$4:$C$627,$A649,'All States'!$D$4:$D$627,$B649),0)</f>
        <v>467</v>
      </c>
      <c r="AF649">
        <f>IFERROR(SUMIFS('All States'!$X$4:$X$627,'All States'!$C$4:$C$627,$A649,'All States'!$D$4:$D$627,$B649),0)</f>
        <v>92.036799999999999</v>
      </c>
      <c r="AG649">
        <f>IFERROR(SUMIFS('All States'!$Y$4:$Y$627,'All States'!$C$4:$C$627,$A649,'All States'!$D$4:$D$627,$B649),0)</f>
        <v>2009659</v>
      </c>
    </row>
    <row r="650" spans="1:33" ht="15" customHeight="1" x14ac:dyDescent="0.2">
      <c r="A650" t="s">
        <v>177</v>
      </c>
      <c r="B650" t="s">
        <v>2224</v>
      </c>
      <c r="C650" t="s">
        <v>473</v>
      </c>
      <c r="D650" t="s">
        <v>474</v>
      </c>
      <c r="E650">
        <v>1</v>
      </c>
      <c r="F650">
        <f t="shared" si="20"/>
        <v>12085</v>
      </c>
      <c r="G650">
        <f t="shared" si="21"/>
        <v>9588</v>
      </c>
      <c r="H650">
        <f t="shared" si="22"/>
        <v>8</v>
      </c>
      <c r="I650">
        <f t="shared" si="23"/>
        <v>0</v>
      </c>
      <c r="Q650">
        <f>IFERROR(SUMIFS('All States'!$E$4:$E$627,'All States'!$C$4:$C$627,$A650,'All States'!$D$4:$D$627,$B650),0)</f>
        <v>1</v>
      </c>
      <c r="R650">
        <f>IFERROR(SUMIFS('All States'!$F$4:$F$627,'All States'!$C$4:$C$627,$A650,'All States'!$D$4:$D$627,$B650),0)</f>
        <v>0.5</v>
      </c>
      <c r="S650">
        <f>IFERROR(SUMIFS('All States'!$N$4:$N$627,'All States'!$C$4:$C$627,$A650,'All States'!$D$4:$D$627,$B650),0)</f>
        <v>14.28</v>
      </c>
      <c r="T650">
        <f>IFERROR(SUMIFS('All States'!$M$4:$M$627,'All States'!$C$4:$C$627,$A650,'All States'!$D$4:$D$627,$B650),0)</f>
        <v>8.8049999999999997</v>
      </c>
      <c r="U650">
        <f>IFERROR(SUMIFS('All States'!$O$4:$O$627,'All States'!$C$4:$C$627,$A650,'All States'!$D$4:$D$627,$B650),0)</f>
        <v>0</v>
      </c>
      <c r="V650">
        <f>IFERROR(SUMIFS('All States'!$P$4:$P$627,'All States'!$C$4:$C$627,$A650,'All States'!$D$4:$D$627,$B650),0)</f>
        <v>14.28</v>
      </c>
      <c r="W650">
        <f>IFERROR(SUMIFS('All States'!$Q$4:$Q$627,'All States'!$C$4:$C$627,$A650,'All States'!$D$4:$D$627,$B650),0)</f>
        <v>0</v>
      </c>
      <c r="X650">
        <f>IFERROR(SUMIFS('All States'!$H$4:$H$627,'All States'!$C$4:$C$627,$A650,'All States'!$D$4:$D$627,$B650),0)</f>
        <v>0</v>
      </c>
      <c r="Y650">
        <f>IFERROR(SUMIFS('All States'!$I$4:$I$627,'All States'!$C$4:$C$627,$A650,'All States'!$D$4:$D$627,$B650),0)</f>
        <v>0</v>
      </c>
      <c r="Z650">
        <f>IFERROR(SUMIFS('All States'!$R$4:$R$627,'All States'!$C$4:$C$627,$A650,'All States'!$D$4:$D$627,$B650),0)</f>
        <v>0.22145424999999996</v>
      </c>
      <c r="AA650">
        <f>IFERROR(SUMIFS('All States'!$S$4:$S$627,'All States'!$C$4:$C$627,$A650,'All States'!$D$4:$D$627,$B650),0)</f>
        <v>20</v>
      </c>
      <c r="AB650">
        <f>IFERROR(SUMIFS('All States'!$T$4:$T$627,'All States'!$C$4:$C$627,$A650,'All States'!$D$4:$D$627,$B650),0)</f>
        <v>8</v>
      </c>
      <c r="AC650">
        <f>IFERROR(SUMIFS('All States'!$U$4:$U$627,'All States'!$C$4:$C$627,$A650,'All States'!$D$4:$D$627,$B650),0)</f>
        <v>0.72145424999999996</v>
      </c>
      <c r="AD650">
        <f>IFERROR(SUMIFS('All States'!$V$4:$V$627,'All States'!$C$4:$C$627,$A650,'All States'!$D$4:$D$627,$B650),0)</f>
        <v>12085</v>
      </c>
      <c r="AE650">
        <f>IFERROR(SUMIFS('All States'!$W$4:$W$627,'All States'!$C$4:$C$627,$A650,'All States'!$D$4:$D$627,$B650),0)</f>
        <v>24</v>
      </c>
      <c r="AF650">
        <f>IFERROR(SUMIFS('All States'!$X$4:$X$627,'All States'!$C$4:$C$627,$A650,'All States'!$D$4:$D$627,$B650),0)</f>
        <v>3.6177000000000001</v>
      </c>
      <c r="AG650">
        <f>IFERROR(SUMIFS('All States'!$Y$4:$Y$627,'All States'!$C$4:$C$627,$A650,'All States'!$D$4:$D$627,$B650),0)</f>
        <v>36880</v>
      </c>
    </row>
    <row r="651" spans="1:33" ht="15" customHeight="1" x14ac:dyDescent="0.2">
      <c r="A651" t="s">
        <v>177</v>
      </c>
      <c r="B651" t="s">
        <v>2225</v>
      </c>
      <c r="C651" t="s">
        <v>545</v>
      </c>
      <c r="D651" t="s">
        <v>546</v>
      </c>
      <c r="E651">
        <v>1</v>
      </c>
      <c r="F651">
        <f t="shared" si="20"/>
        <v>8597</v>
      </c>
      <c r="G651">
        <f t="shared" si="21"/>
        <v>7592</v>
      </c>
      <c r="H651">
        <f t="shared" si="22"/>
        <v>8</v>
      </c>
      <c r="I651">
        <f t="shared" si="23"/>
        <v>0</v>
      </c>
      <c r="Q651">
        <f>IFERROR(SUMIFS('All States'!$E$4:$E$627,'All States'!$C$4:$C$627,$A651,'All States'!$D$4:$D$627,$B651),0)</f>
        <v>0</v>
      </c>
      <c r="R651">
        <f>IFERROR(SUMIFS('All States'!$F$4:$F$627,'All States'!$C$4:$C$627,$A651,'All States'!$D$4:$D$627,$B651),0)</f>
        <v>0</v>
      </c>
      <c r="S651">
        <f>IFERROR(SUMIFS('All States'!$N$4:$N$627,'All States'!$C$4:$C$627,$A651,'All States'!$D$4:$D$627,$B651),0)</f>
        <v>18.059999999999999</v>
      </c>
      <c r="T651">
        <f>IFERROR(SUMIFS('All States'!$M$4:$M$627,'All States'!$C$4:$C$627,$A651,'All States'!$D$4:$D$627,$B651),0)</f>
        <v>12.584999999999999</v>
      </c>
      <c r="U651">
        <f>IFERROR(SUMIFS('All States'!$O$4:$O$627,'All States'!$C$4:$C$627,$A651,'All States'!$D$4:$D$627,$B651),0)</f>
        <v>0</v>
      </c>
      <c r="V651">
        <f>IFERROR(SUMIFS('All States'!$P$4:$P$627,'All States'!$C$4:$C$627,$A651,'All States'!$D$4:$D$627,$B651),0)</f>
        <v>18.059999999999999</v>
      </c>
      <c r="W651">
        <f>IFERROR(SUMIFS('All States'!$Q$4:$Q$627,'All States'!$C$4:$C$627,$A651,'All States'!$D$4:$D$627,$B651),0)</f>
        <v>0</v>
      </c>
      <c r="X651">
        <f>IFERROR(SUMIFS('All States'!$H$4:$H$627,'All States'!$C$4:$C$627,$A651,'All States'!$D$4:$D$627,$B651),0)</f>
        <v>0</v>
      </c>
      <c r="Y651">
        <f>IFERROR(SUMIFS('All States'!$I$4:$I$627,'All States'!$C$4:$C$627,$A651,'All States'!$D$4:$D$627,$B651),0)</f>
        <v>0</v>
      </c>
      <c r="Z651">
        <f>IFERROR(SUMIFS('All States'!$R$4:$R$627,'All States'!$C$4:$C$627,$A651,'All States'!$D$4:$D$627,$B651),0)</f>
        <v>0.68639984999999992</v>
      </c>
      <c r="AA651">
        <f>IFERROR(SUMIFS('All States'!$S$4:$S$627,'All States'!$C$4:$C$627,$A651,'All States'!$D$4:$D$627,$B651),0)</f>
        <v>20</v>
      </c>
      <c r="AB651">
        <f>IFERROR(SUMIFS('All States'!$T$4:$T$627,'All States'!$C$4:$C$627,$A651,'All States'!$D$4:$D$627,$B651),0)</f>
        <v>8</v>
      </c>
      <c r="AC651">
        <f>IFERROR(SUMIFS('All States'!$U$4:$U$627,'All States'!$C$4:$C$627,$A651,'All States'!$D$4:$D$627,$B651),0)</f>
        <v>0.68639984999999992</v>
      </c>
      <c r="AD651">
        <f>IFERROR(SUMIFS('All States'!$V$4:$V$627,'All States'!$C$4:$C$627,$A651,'All States'!$D$4:$D$627,$B651),0)</f>
        <v>8597</v>
      </c>
      <c r="AE651">
        <f>IFERROR(SUMIFS('All States'!$W$4:$W$627,'All States'!$C$4:$C$627,$A651,'All States'!$D$4:$D$627,$B651),0)</f>
        <v>24</v>
      </c>
      <c r="AF651">
        <f>IFERROR(SUMIFS('All States'!$X$4:$X$627,'All States'!$C$4:$C$627,$A651,'All States'!$D$4:$D$627,$B651),0)</f>
        <v>3.4394999999999998</v>
      </c>
      <c r="AG651">
        <f>IFERROR(SUMIFS('All States'!$Y$4:$Y$627,'All States'!$C$4:$C$627,$A651,'All States'!$D$4:$D$627,$B651),0)</f>
        <v>26236</v>
      </c>
    </row>
    <row r="652" spans="1:33" ht="15" customHeight="1" x14ac:dyDescent="0.2">
      <c r="A652" t="s">
        <v>179</v>
      </c>
      <c r="B652" t="s">
        <v>2226</v>
      </c>
      <c r="C652" t="s">
        <v>671</v>
      </c>
      <c r="D652" t="s">
        <v>2227</v>
      </c>
      <c r="E652">
        <v>4</v>
      </c>
      <c r="F652">
        <f t="shared" si="20"/>
        <v>165.75</v>
      </c>
      <c r="G652">
        <f t="shared" si="21"/>
        <v>8090</v>
      </c>
      <c r="H652">
        <f t="shared" si="22"/>
        <v>3</v>
      </c>
      <c r="I652">
        <f t="shared" si="23"/>
        <v>11.25</v>
      </c>
      <c r="Q652">
        <f>IFERROR(SUMIFS('All States'!$E$4:$E$627,'All States'!$C$4:$C$627,$A652,'All States'!$D$4:$D$627,$B652),0)</f>
        <v>0</v>
      </c>
      <c r="R652">
        <f>IFERROR(SUMIFS('All States'!$F$4:$F$627,'All States'!$C$4:$C$627,$A652,'All States'!$D$4:$D$627,$B652),0)</f>
        <v>0</v>
      </c>
      <c r="S652">
        <f>IFERROR(SUMIFS('All States'!$N$4:$N$627,'All States'!$C$4:$C$627,$A652,'All States'!$D$4:$D$627,$B652),0)</f>
        <v>64.424999999999997</v>
      </c>
      <c r="T652">
        <f>IFERROR(SUMIFS('All States'!$M$4:$M$627,'All States'!$C$4:$C$627,$A652,'All States'!$D$4:$D$627,$B652),0)</f>
        <v>64.424999999999997</v>
      </c>
      <c r="U652">
        <f>IFERROR(SUMIFS('All States'!$O$4:$O$627,'All States'!$C$4:$C$627,$A652,'All States'!$D$4:$D$627,$B652),0)</f>
        <v>26.1</v>
      </c>
      <c r="V652">
        <f>IFERROR(SUMIFS('All States'!$P$4:$P$627,'All States'!$C$4:$C$627,$A652,'All States'!$D$4:$D$627,$B652),0)</f>
        <v>8.4</v>
      </c>
      <c r="W652">
        <f>IFERROR(SUMIFS('All States'!$Q$4:$Q$627,'All States'!$C$4:$C$627,$A652,'All States'!$D$4:$D$627,$B652),0)</f>
        <v>29.925000000000001</v>
      </c>
      <c r="X652">
        <f>IFERROR(SUMIFS('All States'!$H$4:$H$627,'All States'!$C$4:$C$627,$A652,'All States'!$D$4:$D$627,$B652),0)</f>
        <v>0</v>
      </c>
      <c r="Y652">
        <f>IFERROR(SUMIFS('All States'!$I$4:$I$627,'All States'!$C$4:$C$627,$A652,'All States'!$D$4:$D$627,$B652),0)</f>
        <v>0</v>
      </c>
      <c r="Z652">
        <f>IFERROR(SUMIFS('All States'!$R$4:$R$627,'All States'!$C$4:$C$627,$A652,'All States'!$D$4:$D$627,$B652),0)</f>
        <v>0.22666829999999999</v>
      </c>
      <c r="AA652">
        <f>IFERROR(SUMIFS('All States'!$S$4:$S$627,'All States'!$C$4:$C$627,$A652,'All States'!$D$4:$D$627,$B652),0)</f>
        <v>7.5</v>
      </c>
      <c r="AB652">
        <f>IFERROR(SUMIFS('All States'!$T$4:$T$627,'All States'!$C$4:$C$627,$A652,'All States'!$D$4:$D$627,$B652),0)</f>
        <v>3</v>
      </c>
      <c r="AC652">
        <f>IFERROR(SUMIFS('All States'!$U$4:$U$627,'All States'!$C$4:$C$627,$A652,'All States'!$D$4:$D$627,$B652),0)</f>
        <v>0.22666829999999999</v>
      </c>
      <c r="AD652">
        <f>IFERROR(SUMIFS('All States'!$V$4:$V$627,'All States'!$C$4:$C$627,$A652,'All States'!$D$4:$D$627,$B652),0)</f>
        <v>166</v>
      </c>
      <c r="AE652">
        <f>IFERROR(SUMIFS('All States'!$W$4:$W$627,'All States'!$C$4:$C$627,$A652,'All States'!$D$4:$D$627,$B652),0)</f>
        <v>9</v>
      </c>
      <c r="AF652">
        <f>IFERROR(SUMIFS('All States'!$X$4:$X$627,'All States'!$C$4:$C$627,$A652,'All States'!$D$4:$D$627,$B652),0)</f>
        <v>1.1335</v>
      </c>
      <c r="AG652">
        <f>IFERROR(SUMIFS('All States'!$Y$4:$Y$627,'All States'!$C$4:$C$627,$A652,'All States'!$D$4:$D$627,$B652),0)</f>
        <v>507</v>
      </c>
    </row>
    <row r="653" spans="1:33" ht="15" customHeight="1" x14ac:dyDescent="0.2">
      <c r="A653" t="s">
        <v>179</v>
      </c>
      <c r="B653" t="s">
        <v>2228</v>
      </c>
      <c r="C653" t="s">
        <v>671</v>
      </c>
      <c r="D653" t="s">
        <v>2227</v>
      </c>
      <c r="E653">
        <v>4</v>
      </c>
      <c r="F653">
        <f t="shared" si="20"/>
        <v>165.75</v>
      </c>
      <c r="G653">
        <f t="shared" si="21"/>
        <v>8090</v>
      </c>
      <c r="H653">
        <f t="shared" si="22"/>
        <v>3</v>
      </c>
      <c r="I653">
        <f t="shared" si="23"/>
        <v>11.25</v>
      </c>
      <c r="Q653">
        <f>IFERROR(SUMIFS('All States'!$E$4:$E$627,'All States'!$C$4:$C$627,$A653,'All States'!$D$4:$D$627,$B653),0)</f>
        <v>0</v>
      </c>
      <c r="R653">
        <f>IFERROR(SUMIFS('All States'!$F$4:$F$627,'All States'!$C$4:$C$627,$A653,'All States'!$D$4:$D$627,$B653),0)</f>
        <v>0</v>
      </c>
      <c r="S653">
        <f>IFERROR(SUMIFS('All States'!$N$4:$N$627,'All States'!$C$4:$C$627,$A653,'All States'!$D$4:$D$627,$B653),0)</f>
        <v>14.399999999999999</v>
      </c>
      <c r="T653">
        <f>IFERROR(SUMIFS('All States'!$M$4:$M$627,'All States'!$C$4:$C$627,$A653,'All States'!$D$4:$D$627,$B653),0)</f>
        <v>14.399999999999999</v>
      </c>
      <c r="U653">
        <f>IFERROR(SUMIFS('All States'!$O$4:$O$627,'All States'!$C$4:$C$627,$A653,'All States'!$D$4:$D$627,$B653),0)</f>
        <v>4.95</v>
      </c>
      <c r="V653">
        <f>IFERROR(SUMIFS('All States'!$P$4:$P$627,'All States'!$C$4:$C$627,$A653,'All States'!$D$4:$D$627,$B653),0)</f>
        <v>0</v>
      </c>
      <c r="W653">
        <f>IFERROR(SUMIFS('All States'!$Q$4:$Q$627,'All States'!$C$4:$C$627,$A653,'All States'!$D$4:$D$627,$B653),0)</f>
        <v>9.4499999999999993</v>
      </c>
      <c r="X653">
        <f>IFERROR(SUMIFS('All States'!$H$4:$H$627,'All States'!$C$4:$C$627,$A653,'All States'!$D$4:$D$627,$B653),0)</f>
        <v>0</v>
      </c>
      <c r="Y653">
        <f>IFERROR(SUMIFS('All States'!$I$4:$I$627,'All States'!$C$4:$C$627,$A653,'All States'!$D$4:$D$627,$B653),0)</f>
        <v>0</v>
      </c>
      <c r="Z653">
        <f>IFERROR(SUMIFS('All States'!$R$4:$R$627,'All States'!$C$4:$C$627,$A653,'All States'!$D$4:$D$627,$B653),0)</f>
        <v>0.22666829999999999</v>
      </c>
      <c r="AA653">
        <f>IFERROR(SUMIFS('All States'!$S$4:$S$627,'All States'!$C$4:$C$627,$A653,'All States'!$D$4:$D$627,$B653),0)</f>
        <v>7.5</v>
      </c>
      <c r="AB653">
        <f>IFERROR(SUMIFS('All States'!$T$4:$T$627,'All States'!$C$4:$C$627,$A653,'All States'!$D$4:$D$627,$B653),0)</f>
        <v>3</v>
      </c>
      <c r="AC653">
        <f>IFERROR(SUMIFS('All States'!$U$4:$U$627,'All States'!$C$4:$C$627,$A653,'All States'!$D$4:$D$627,$B653),0)</f>
        <v>0.22666829999999999</v>
      </c>
      <c r="AD653">
        <f>IFERROR(SUMIFS('All States'!$V$4:$V$627,'All States'!$C$4:$C$627,$A653,'All States'!$D$4:$D$627,$B653),0)</f>
        <v>166</v>
      </c>
      <c r="AE653">
        <f>IFERROR(SUMIFS('All States'!$W$4:$W$627,'All States'!$C$4:$C$627,$A653,'All States'!$D$4:$D$627,$B653),0)</f>
        <v>9</v>
      </c>
      <c r="AF653">
        <f>IFERROR(SUMIFS('All States'!$X$4:$X$627,'All States'!$C$4:$C$627,$A653,'All States'!$D$4:$D$627,$B653),0)</f>
        <v>1.1335</v>
      </c>
      <c r="AG653">
        <f>IFERROR(SUMIFS('All States'!$Y$4:$Y$627,'All States'!$C$4:$C$627,$A653,'All States'!$D$4:$D$627,$B653),0)</f>
        <v>507</v>
      </c>
    </row>
    <row r="654" spans="1:33" ht="15" customHeight="1" x14ac:dyDescent="0.2">
      <c r="A654" t="s">
        <v>179</v>
      </c>
      <c r="B654" t="s">
        <v>2229</v>
      </c>
      <c r="C654" t="s">
        <v>671</v>
      </c>
      <c r="D654" t="s">
        <v>2227</v>
      </c>
      <c r="E654">
        <v>4</v>
      </c>
      <c r="F654">
        <f t="shared" si="20"/>
        <v>165.75</v>
      </c>
      <c r="G654">
        <f t="shared" si="21"/>
        <v>8090</v>
      </c>
      <c r="H654">
        <f t="shared" si="22"/>
        <v>3</v>
      </c>
      <c r="I654">
        <f t="shared" si="23"/>
        <v>11.25</v>
      </c>
      <c r="Q654">
        <f>IFERROR(SUMIFS('All States'!$E$4:$E$627,'All States'!$C$4:$C$627,$A654,'All States'!$D$4:$D$627,$B654),0)</f>
        <v>0</v>
      </c>
      <c r="R654">
        <f>IFERROR(SUMIFS('All States'!$F$4:$F$627,'All States'!$C$4:$C$627,$A654,'All States'!$D$4:$D$627,$B654),0)</f>
        <v>0</v>
      </c>
      <c r="S654">
        <f>IFERROR(SUMIFS('All States'!$N$4:$N$627,'All States'!$C$4:$C$627,$A654,'All States'!$D$4:$D$627,$B654),0)</f>
        <v>78.78</v>
      </c>
      <c r="T654">
        <f>IFERROR(SUMIFS('All States'!$M$4:$M$627,'All States'!$C$4:$C$627,$A654,'All States'!$D$4:$D$627,$B654),0)</f>
        <v>78.78</v>
      </c>
      <c r="U654">
        <f>IFERROR(SUMIFS('All States'!$O$4:$O$627,'All States'!$C$4:$C$627,$A654,'All States'!$D$4:$D$627,$B654),0)</f>
        <v>25.65</v>
      </c>
      <c r="V654">
        <f>IFERROR(SUMIFS('All States'!$P$4:$P$627,'All States'!$C$4:$C$627,$A654,'All States'!$D$4:$D$627,$B654),0)</f>
        <v>3.78</v>
      </c>
      <c r="W654">
        <f>IFERROR(SUMIFS('All States'!$Q$4:$Q$627,'All States'!$C$4:$C$627,$A654,'All States'!$D$4:$D$627,$B654),0)</f>
        <v>49.35</v>
      </c>
      <c r="X654">
        <f>IFERROR(SUMIFS('All States'!$H$4:$H$627,'All States'!$C$4:$C$627,$A654,'All States'!$D$4:$D$627,$B654),0)</f>
        <v>0</v>
      </c>
      <c r="Y654">
        <f>IFERROR(SUMIFS('All States'!$I$4:$I$627,'All States'!$C$4:$C$627,$A654,'All States'!$D$4:$D$627,$B654),0)</f>
        <v>0</v>
      </c>
      <c r="Z654">
        <f>IFERROR(SUMIFS('All States'!$R$4:$R$627,'All States'!$C$4:$C$627,$A654,'All States'!$D$4:$D$627,$B654),0)</f>
        <v>0.22666829999999999</v>
      </c>
      <c r="AA654">
        <f>IFERROR(SUMIFS('All States'!$S$4:$S$627,'All States'!$C$4:$C$627,$A654,'All States'!$D$4:$D$627,$B654),0)</f>
        <v>7.5</v>
      </c>
      <c r="AB654">
        <f>IFERROR(SUMIFS('All States'!$T$4:$T$627,'All States'!$C$4:$C$627,$A654,'All States'!$D$4:$D$627,$B654),0)</f>
        <v>3</v>
      </c>
      <c r="AC654">
        <f>IFERROR(SUMIFS('All States'!$U$4:$U$627,'All States'!$C$4:$C$627,$A654,'All States'!$D$4:$D$627,$B654),0)</f>
        <v>0.22666829999999999</v>
      </c>
      <c r="AD654">
        <f>IFERROR(SUMIFS('All States'!$V$4:$V$627,'All States'!$C$4:$C$627,$A654,'All States'!$D$4:$D$627,$B654),0)</f>
        <v>166</v>
      </c>
      <c r="AE654">
        <f>IFERROR(SUMIFS('All States'!$W$4:$W$627,'All States'!$C$4:$C$627,$A654,'All States'!$D$4:$D$627,$B654),0)</f>
        <v>9</v>
      </c>
      <c r="AF654">
        <f>IFERROR(SUMIFS('All States'!$X$4:$X$627,'All States'!$C$4:$C$627,$A654,'All States'!$D$4:$D$627,$B654),0)</f>
        <v>1.1335</v>
      </c>
      <c r="AG654">
        <f>IFERROR(SUMIFS('All States'!$Y$4:$Y$627,'All States'!$C$4:$C$627,$A654,'All States'!$D$4:$D$627,$B654),0)</f>
        <v>507</v>
      </c>
    </row>
    <row r="655" spans="1:33" ht="15" customHeight="1" x14ac:dyDescent="0.2">
      <c r="A655" t="s">
        <v>179</v>
      </c>
      <c r="B655" t="s">
        <v>2206</v>
      </c>
      <c r="C655" t="s">
        <v>707</v>
      </c>
      <c r="D655" t="s">
        <v>708</v>
      </c>
      <c r="E655">
        <v>3</v>
      </c>
      <c r="F655">
        <f t="shared" si="20"/>
        <v>4801.666666666667</v>
      </c>
      <c r="G655">
        <f t="shared" si="21"/>
        <v>9390</v>
      </c>
      <c r="H655">
        <f t="shared" si="22"/>
        <v>5</v>
      </c>
      <c r="I655">
        <f t="shared" si="23"/>
        <v>3.3333333333333335</v>
      </c>
      <c r="Q655">
        <f>IFERROR(SUMIFS('All States'!$E$4:$E$627,'All States'!$C$4:$C$627,$A655,'All States'!$D$4:$D$627,$B655),0)</f>
        <v>4</v>
      </c>
      <c r="R655">
        <f>IFERROR(SUMIFS('All States'!$F$4:$F$627,'All States'!$C$4:$C$627,$A655,'All States'!$D$4:$D$627,$B655),0)</f>
        <v>34.65</v>
      </c>
      <c r="S655">
        <f>IFERROR(SUMIFS('All States'!$N$4:$N$627,'All States'!$C$4:$C$627,$A655,'All States'!$D$4:$D$627,$B655),0)</f>
        <v>53.07</v>
      </c>
      <c r="T655">
        <f>IFERROR(SUMIFS('All States'!$M$4:$M$627,'All States'!$C$4:$C$627,$A655,'All States'!$D$4:$D$627,$B655),0)</f>
        <v>53.07</v>
      </c>
      <c r="U655">
        <f>IFERROR(SUMIFS('All States'!$O$4:$O$627,'All States'!$C$4:$C$627,$A655,'All States'!$D$4:$D$627,$B655),0)</f>
        <v>27.45</v>
      </c>
      <c r="V655">
        <f>IFERROR(SUMIFS('All States'!$P$4:$P$627,'All States'!$C$4:$C$627,$A655,'All States'!$D$4:$D$627,$B655),0)</f>
        <v>0.42</v>
      </c>
      <c r="W655">
        <f>IFERROR(SUMIFS('All States'!$Q$4:$Q$627,'All States'!$C$4:$C$627,$A655,'All States'!$D$4:$D$627,$B655),0)</f>
        <v>25.2</v>
      </c>
      <c r="X655">
        <f>IFERROR(SUMIFS('All States'!$H$4:$H$627,'All States'!$C$4:$C$627,$A655,'All States'!$D$4:$D$627,$B655),0)</f>
        <v>0</v>
      </c>
      <c r="Y655">
        <f>IFERROR(SUMIFS('All States'!$I$4:$I$627,'All States'!$C$4:$C$627,$A655,'All States'!$D$4:$D$627,$B655),0)</f>
        <v>4</v>
      </c>
      <c r="Z655">
        <f>IFERROR(SUMIFS('All States'!$R$4:$R$627,'All States'!$C$4:$C$627,$A655,'All States'!$D$4:$D$627,$B655),0)</f>
        <v>-34.226739899999998</v>
      </c>
      <c r="AA655">
        <f>IFERROR(SUMIFS('All States'!$S$4:$S$627,'All States'!$C$4:$C$627,$A655,'All States'!$D$4:$D$627,$B655),0)</f>
        <v>12.5</v>
      </c>
      <c r="AB655">
        <f>IFERROR(SUMIFS('All States'!$T$4:$T$627,'All States'!$C$4:$C$627,$A655,'All States'!$D$4:$D$627,$B655),0)</f>
        <v>5</v>
      </c>
      <c r="AC655">
        <f>IFERROR(SUMIFS('All States'!$U$4:$U$627,'All States'!$C$4:$C$627,$A655,'All States'!$D$4:$D$627,$B655),0)</f>
        <v>0.42326010000000003</v>
      </c>
      <c r="AD655">
        <f>IFERROR(SUMIFS('All States'!$V$4:$V$627,'All States'!$C$4:$C$627,$A655,'All States'!$D$4:$D$627,$B655),0)</f>
        <v>4802</v>
      </c>
      <c r="AE655">
        <f>IFERROR(SUMIFS('All States'!$W$4:$W$627,'All States'!$C$4:$C$627,$A655,'All States'!$D$4:$D$627,$B655),0)</f>
        <v>15</v>
      </c>
      <c r="AF655">
        <f>IFERROR(SUMIFS('All States'!$X$4:$X$627,'All States'!$C$4:$C$627,$A655,'All States'!$D$4:$D$627,$B655),0)</f>
        <v>2.1204999999999998</v>
      </c>
      <c r="AG655">
        <f>IFERROR(SUMIFS('All States'!$Y$4:$Y$627,'All States'!$C$4:$C$627,$A655,'All States'!$D$4:$D$627,$B655),0)</f>
        <v>14655</v>
      </c>
    </row>
    <row r="656" spans="1:33" ht="15" customHeight="1" x14ac:dyDescent="0.2">
      <c r="A656" t="s">
        <v>179</v>
      </c>
      <c r="B656" t="s">
        <v>2004</v>
      </c>
      <c r="C656" t="s">
        <v>707</v>
      </c>
      <c r="D656" t="s">
        <v>708</v>
      </c>
      <c r="E656">
        <v>3</v>
      </c>
      <c r="F656">
        <f t="shared" si="20"/>
        <v>4801.666666666667</v>
      </c>
      <c r="G656">
        <f t="shared" si="21"/>
        <v>9390</v>
      </c>
      <c r="H656">
        <f t="shared" si="22"/>
        <v>5</v>
      </c>
      <c r="I656">
        <f t="shared" si="23"/>
        <v>3.3333333333333335</v>
      </c>
      <c r="Q656">
        <f>IFERROR(SUMIFS('All States'!$E$4:$E$627,'All States'!$C$4:$C$627,$A656,'All States'!$D$4:$D$627,$B656),0)</f>
        <v>0</v>
      </c>
      <c r="R656">
        <f>IFERROR(SUMIFS('All States'!$F$4:$F$627,'All States'!$C$4:$C$627,$A656,'All States'!$D$4:$D$627,$B656),0)</f>
        <v>0</v>
      </c>
      <c r="S656">
        <f>IFERROR(SUMIFS('All States'!$N$4:$N$627,'All States'!$C$4:$C$627,$A656,'All States'!$D$4:$D$627,$B656),0)</f>
        <v>56.865000000000002</v>
      </c>
      <c r="T656">
        <f>IFERROR(SUMIFS('All States'!$M$4:$M$627,'All States'!$C$4:$C$627,$A656,'All States'!$D$4:$D$627,$B656),0)</f>
        <v>56.865000000000002</v>
      </c>
      <c r="U656">
        <f>IFERROR(SUMIFS('All States'!$O$4:$O$627,'All States'!$C$4:$C$627,$A656,'All States'!$D$4:$D$627,$B656),0)</f>
        <v>19.8</v>
      </c>
      <c r="V656">
        <f>IFERROR(SUMIFS('All States'!$P$4:$P$627,'All States'!$C$4:$C$627,$A656,'All States'!$D$4:$D$627,$B656),0)</f>
        <v>0.84</v>
      </c>
      <c r="W656">
        <f>IFERROR(SUMIFS('All States'!$Q$4:$Q$627,'All States'!$C$4:$C$627,$A656,'All States'!$D$4:$D$627,$B656),0)</f>
        <v>36.225000000000001</v>
      </c>
      <c r="X656">
        <f>IFERROR(SUMIFS('All States'!$H$4:$H$627,'All States'!$C$4:$C$627,$A656,'All States'!$D$4:$D$627,$B656),0)</f>
        <v>0</v>
      </c>
      <c r="Y656">
        <f>IFERROR(SUMIFS('All States'!$I$4:$I$627,'All States'!$C$4:$C$627,$A656,'All States'!$D$4:$D$627,$B656),0)</f>
        <v>0</v>
      </c>
      <c r="Z656">
        <f>IFERROR(SUMIFS('All States'!$R$4:$R$627,'All States'!$C$4:$C$627,$A656,'All States'!$D$4:$D$627,$B656),0)</f>
        <v>0.42326010000000003</v>
      </c>
      <c r="AA656">
        <f>IFERROR(SUMIFS('All States'!$S$4:$S$627,'All States'!$C$4:$C$627,$A656,'All States'!$D$4:$D$627,$B656),0)</f>
        <v>12.5</v>
      </c>
      <c r="AB656">
        <f>IFERROR(SUMIFS('All States'!$T$4:$T$627,'All States'!$C$4:$C$627,$A656,'All States'!$D$4:$D$627,$B656),0)</f>
        <v>5</v>
      </c>
      <c r="AC656">
        <f>IFERROR(SUMIFS('All States'!$U$4:$U$627,'All States'!$C$4:$C$627,$A656,'All States'!$D$4:$D$627,$B656),0)</f>
        <v>0.42326010000000003</v>
      </c>
      <c r="AD656">
        <f>IFERROR(SUMIFS('All States'!$V$4:$V$627,'All States'!$C$4:$C$627,$A656,'All States'!$D$4:$D$627,$B656),0)</f>
        <v>4802</v>
      </c>
      <c r="AE656">
        <f>IFERROR(SUMIFS('All States'!$W$4:$W$627,'All States'!$C$4:$C$627,$A656,'All States'!$D$4:$D$627,$B656),0)</f>
        <v>15</v>
      </c>
      <c r="AF656">
        <f>IFERROR(SUMIFS('All States'!$X$4:$X$627,'All States'!$C$4:$C$627,$A656,'All States'!$D$4:$D$627,$B656),0)</f>
        <v>2.1204999999999998</v>
      </c>
      <c r="AG656">
        <f>IFERROR(SUMIFS('All States'!$Y$4:$Y$627,'All States'!$C$4:$C$627,$A656,'All States'!$D$4:$D$627,$B656),0)</f>
        <v>14655</v>
      </c>
    </row>
    <row r="657" spans="1:33" ht="15" customHeight="1" x14ac:dyDescent="0.2">
      <c r="A657" t="s">
        <v>179</v>
      </c>
      <c r="B657" t="s">
        <v>2230</v>
      </c>
      <c r="C657" t="s">
        <v>707</v>
      </c>
      <c r="D657" t="s">
        <v>708</v>
      </c>
      <c r="E657">
        <v>3</v>
      </c>
      <c r="F657">
        <f t="shared" si="20"/>
        <v>4801.666666666667</v>
      </c>
      <c r="G657">
        <f t="shared" si="21"/>
        <v>9390</v>
      </c>
      <c r="H657">
        <f t="shared" si="22"/>
        <v>5</v>
      </c>
      <c r="I657">
        <f t="shared" si="23"/>
        <v>3.3333333333333335</v>
      </c>
      <c r="Q657">
        <f>IFERROR(SUMIFS('All States'!$E$4:$E$627,'All States'!$C$4:$C$627,$A657,'All States'!$D$4:$D$627,$B657),0)</f>
        <v>1</v>
      </c>
      <c r="R657">
        <f>IFERROR(SUMIFS('All States'!$F$4:$F$627,'All States'!$C$4:$C$627,$A657,'All States'!$D$4:$D$627,$B657),0)</f>
        <v>2.5</v>
      </c>
      <c r="S657">
        <f>IFERROR(SUMIFS('All States'!$N$4:$N$627,'All States'!$C$4:$C$627,$A657,'All States'!$D$4:$D$627,$B657),0)</f>
        <v>75.675000000000011</v>
      </c>
      <c r="T657">
        <f>IFERROR(SUMIFS('All States'!$M$4:$M$627,'All States'!$C$4:$C$627,$A657,'All States'!$D$4:$D$627,$B657),0)</f>
        <v>75.675000000000011</v>
      </c>
      <c r="U657">
        <f>IFERROR(SUMIFS('All States'!$O$4:$O$627,'All States'!$C$4:$C$627,$A657,'All States'!$D$4:$D$627,$B657),0)</f>
        <v>37.35</v>
      </c>
      <c r="V657">
        <f>IFERROR(SUMIFS('All States'!$P$4:$P$627,'All States'!$C$4:$C$627,$A657,'All States'!$D$4:$D$627,$B657),0)</f>
        <v>2.1</v>
      </c>
      <c r="W657">
        <f>IFERROR(SUMIFS('All States'!$Q$4:$Q$627,'All States'!$C$4:$C$627,$A657,'All States'!$D$4:$D$627,$B657),0)</f>
        <v>36.225000000000001</v>
      </c>
      <c r="X657">
        <f>IFERROR(SUMIFS('All States'!$H$4:$H$627,'All States'!$C$4:$C$627,$A657,'All States'!$D$4:$D$627,$B657),0)</f>
        <v>0</v>
      </c>
      <c r="Y657">
        <f>IFERROR(SUMIFS('All States'!$I$4:$I$627,'All States'!$C$4:$C$627,$A657,'All States'!$D$4:$D$627,$B657),0)</f>
        <v>1</v>
      </c>
      <c r="Z657">
        <f>IFERROR(SUMIFS('All States'!$R$4:$R$627,'All States'!$C$4:$C$627,$A657,'All States'!$D$4:$D$627,$B657),0)</f>
        <v>-2.0767398999999997</v>
      </c>
      <c r="AA657">
        <f>IFERROR(SUMIFS('All States'!$S$4:$S$627,'All States'!$C$4:$C$627,$A657,'All States'!$D$4:$D$627,$B657),0)</f>
        <v>12.5</v>
      </c>
      <c r="AB657">
        <f>IFERROR(SUMIFS('All States'!$T$4:$T$627,'All States'!$C$4:$C$627,$A657,'All States'!$D$4:$D$627,$B657),0)</f>
        <v>5</v>
      </c>
      <c r="AC657">
        <f>IFERROR(SUMIFS('All States'!$U$4:$U$627,'All States'!$C$4:$C$627,$A657,'All States'!$D$4:$D$627,$B657),0)</f>
        <v>0.42326010000000003</v>
      </c>
      <c r="AD657">
        <f>IFERROR(SUMIFS('All States'!$V$4:$V$627,'All States'!$C$4:$C$627,$A657,'All States'!$D$4:$D$627,$B657),0)</f>
        <v>4802</v>
      </c>
      <c r="AE657">
        <f>IFERROR(SUMIFS('All States'!$W$4:$W$627,'All States'!$C$4:$C$627,$A657,'All States'!$D$4:$D$627,$B657),0)</f>
        <v>15</v>
      </c>
      <c r="AF657">
        <f>IFERROR(SUMIFS('All States'!$X$4:$X$627,'All States'!$C$4:$C$627,$A657,'All States'!$D$4:$D$627,$B657),0)</f>
        <v>2.1204999999999998</v>
      </c>
      <c r="AG657">
        <f>IFERROR(SUMIFS('All States'!$Y$4:$Y$627,'All States'!$C$4:$C$627,$A657,'All States'!$D$4:$D$627,$B657),0)</f>
        <v>14655</v>
      </c>
    </row>
    <row r="658" spans="1:33" ht="15" customHeight="1" x14ac:dyDescent="0.2">
      <c r="A658" t="s">
        <v>179</v>
      </c>
      <c r="B658" t="s">
        <v>2231</v>
      </c>
      <c r="C658" t="s">
        <v>1390</v>
      </c>
      <c r="D658" t="s">
        <v>2232</v>
      </c>
      <c r="E658">
        <v>4</v>
      </c>
      <c r="F658">
        <f t="shared" si="20"/>
        <v>0</v>
      </c>
      <c r="G658">
        <f t="shared" si="21"/>
        <v>63000</v>
      </c>
      <c r="H658">
        <f t="shared" si="22"/>
        <v>0.75</v>
      </c>
      <c r="I658">
        <f t="shared" si="23"/>
        <v>11.25</v>
      </c>
      <c r="Q658">
        <f>IFERROR(SUMIFS('All States'!$E$4:$E$627,'All States'!$C$4:$C$627,$A658,'All States'!$D$4:$D$627,$B658),0)</f>
        <v>0</v>
      </c>
      <c r="R658">
        <f>IFERROR(SUMIFS('All States'!$F$4:$F$627,'All States'!$C$4:$C$627,$A658,'All States'!$D$4:$D$627,$B658),0)</f>
        <v>0</v>
      </c>
      <c r="S658">
        <f>IFERROR(SUMIFS('All States'!$N$4:$N$627,'All States'!$C$4:$C$627,$A658,'All States'!$D$4:$D$627,$B658),0)</f>
        <v>142.815</v>
      </c>
      <c r="T658">
        <f>IFERROR(SUMIFS('All States'!$M$4:$M$627,'All States'!$C$4:$C$627,$A658,'All States'!$D$4:$D$627,$B658),0)</f>
        <v>142.815</v>
      </c>
      <c r="U658">
        <f>IFERROR(SUMIFS('All States'!$O$4:$O$627,'All States'!$C$4:$C$627,$A658,'All States'!$D$4:$D$627,$B658),0)</f>
        <v>58.5</v>
      </c>
      <c r="V658">
        <f>IFERROR(SUMIFS('All States'!$P$4:$P$627,'All States'!$C$4:$C$627,$A658,'All States'!$D$4:$D$627,$B658),0)</f>
        <v>13.44</v>
      </c>
      <c r="W658">
        <f>IFERROR(SUMIFS('All States'!$Q$4:$Q$627,'All States'!$C$4:$C$627,$A658,'All States'!$D$4:$D$627,$B658),0)</f>
        <v>70.875</v>
      </c>
      <c r="X658">
        <f>IFERROR(SUMIFS('All States'!$H$4:$H$627,'All States'!$C$4:$C$627,$A658,'All States'!$D$4:$D$627,$B658),0)</f>
        <v>0</v>
      </c>
      <c r="Y658">
        <f>IFERROR(SUMIFS('All States'!$I$4:$I$627,'All States'!$C$4:$C$627,$A658,'All States'!$D$4:$D$627,$B658),0)</f>
        <v>0</v>
      </c>
      <c r="Z658">
        <f>IFERROR(SUMIFS('All States'!$R$4:$R$627,'All States'!$C$4:$C$627,$A658,'All States'!$D$4:$D$627,$B658),0)</f>
        <v>7.4999999999999997E-2</v>
      </c>
      <c r="AA658">
        <f>IFERROR(SUMIFS('All States'!$S$4:$S$627,'All States'!$C$4:$C$627,$A658,'All States'!$D$4:$D$627,$B658),0)</f>
        <v>2.5</v>
      </c>
      <c r="AB658">
        <f>IFERROR(SUMIFS('All States'!$T$4:$T$627,'All States'!$C$4:$C$627,$A658,'All States'!$D$4:$D$627,$B658),0)</f>
        <v>1</v>
      </c>
      <c r="AC658">
        <f>IFERROR(SUMIFS('All States'!$U$4:$U$627,'All States'!$C$4:$C$627,$A658,'All States'!$D$4:$D$627,$B658),0)</f>
        <v>7.4999999999999997E-2</v>
      </c>
      <c r="AD658">
        <f>IFERROR(SUMIFS('All States'!$V$4:$V$627,'All States'!$C$4:$C$627,$A658,'All States'!$D$4:$D$627,$B658),0)</f>
        <v>0</v>
      </c>
      <c r="AE658">
        <f>IFERROR(SUMIFS('All States'!$W$4:$W$627,'All States'!$C$4:$C$627,$A658,'All States'!$D$4:$D$627,$B658),0)</f>
        <v>3</v>
      </c>
      <c r="AF658">
        <f>IFERROR(SUMIFS('All States'!$X$4:$X$627,'All States'!$C$4:$C$627,$A658,'All States'!$D$4:$D$627,$B658),0)</f>
        <v>0.375</v>
      </c>
      <c r="AG658">
        <f>IFERROR(SUMIFS('All States'!$Y$4:$Y$627,'All States'!$C$4:$C$627,$A658,'All States'!$D$4:$D$627,$B658),0)</f>
        <v>0</v>
      </c>
    </row>
    <row r="659" spans="1:33" ht="15" customHeight="1" x14ac:dyDescent="0.2">
      <c r="A659" t="s">
        <v>179</v>
      </c>
      <c r="B659" t="s">
        <v>2233</v>
      </c>
      <c r="C659" t="s">
        <v>1390</v>
      </c>
      <c r="D659" t="s">
        <v>2232</v>
      </c>
      <c r="E659">
        <v>4</v>
      </c>
      <c r="F659">
        <f t="shared" si="20"/>
        <v>0</v>
      </c>
      <c r="G659">
        <f t="shared" si="21"/>
        <v>63000</v>
      </c>
      <c r="H659">
        <f t="shared" si="22"/>
        <v>0.75</v>
      </c>
      <c r="I659">
        <f t="shared" si="23"/>
        <v>11.25</v>
      </c>
      <c r="Q659">
        <f>IFERROR(SUMIFS('All States'!$E$4:$E$627,'All States'!$C$4:$C$627,$A659,'All States'!$D$4:$D$627,$B659),0)</f>
        <v>0</v>
      </c>
      <c r="R659">
        <f>IFERROR(SUMIFS('All States'!$F$4:$F$627,'All States'!$C$4:$C$627,$A659,'All States'!$D$4:$D$627,$B659),0)</f>
        <v>0</v>
      </c>
      <c r="S659">
        <f>IFERROR(SUMIFS('All States'!$N$4:$N$627,'All States'!$C$4:$C$627,$A659,'All States'!$D$4:$D$627,$B659),0)</f>
        <v>19.649999999999999</v>
      </c>
      <c r="T659">
        <f>IFERROR(SUMIFS('All States'!$M$4:$M$627,'All States'!$C$4:$C$627,$A659,'All States'!$D$4:$D$627,$B659),0)</f>
        <v>19.649999999999999</v>
      </c>
      <c r="U659">
        <f>IFERROR(SUMIFS('All States'!$O$4:$O$627,'All States'!$C$4:$C$627,$A659,'All States'!$D$4:$D$627,$B659),0)</f>
        <v>8.1</v>
      </c>
      <c r="V659">
        <f>IFERROR(SUMIFS('All States'!$P$4:$P$627,'All States'!$C$4:$C$627,$A659,'All States'!$D$4:$D$627,$B659),0)</f>
        <v>0</v>
      </c>
      <c r="W659">
        <f>IFERROR(SUMIFS('All States'!$Q$4:$Q$627,'All States'!$C$4:$C$627,$A659,'All States'!$D$4:$D$627,$B659),0)</f>
        <v>11.55</v>
      </c>
      <c r="X659">
        <f>IFERROR(SUMIFS('All States'!$H$4:$H$627,'All States'!$C$4:$C$627,$A659,'All States'!$D$4:$D$627,$B659),0)</f>
        <v>0</v>
      </c>
      <c r="Y659">
        <f>IFERROR(SUMIFS('All States'!$I$4:$I$627,'All States'!$C$4:$C$627,$A659,'All States'!$D$4:$D$627,$B659),0)</f>
        <v>0</v>
      </c>
      <c r="Z659">
        <f>IFERROR(SUMIFS('All States'!$R$4:$R$627,'All States'!$C$4:$C$627,$A659,'All States'!$D$4:$D$627,$B659),0)</f>
        <v>7.4999999999999997E-2</v>
      </c>
      <c r="AA659">
        <f>IFERROR(SUMIFS('All States'!$S$4:$S$627,'All States'!$C$4:$C$627,$A659,'All States'!$D$4:$D$627,$B659),0)</f>
        <v>2.5</v>
      </c>
      <c r="AB659">
        <f>IFERROR(SUMIFS('All States'!$T$4:$T$627,'All States'!$C$4:$C$627,$A659,'All States'!$D$4:$D$627,$B659),0)</f>
        <v>1</v>
      </c>
      <c r="AC659">
        <f>IFERROR(SUMIFS('All States'!$U$4:$U$627,'All States'!$C$4:$C$627,$A659,'All States'!$D$4:$D$627,$B659),0)</f>
        <v>7.4999999999999997E-2</v>
      </c>
      <c r="AD659">
        <f>IFERROR(SUMIFS('All States'!$V$4:$V$627,'All States'!$C$4:$C$627,$A659,'All States'!$D$4:$D$627,$B659),0)</f>
        <v>0</v>
      </c>
      <c r="AE659">
        <f>IFERROR(SUMIFS('All States'!$W$4:$W$627,'All States'!$C$4:$C$627,$A659,'All States'!$D$4:$D$627,$B659),0)</f>
        <v>3</v>
      </c>
      <c r="AF659">
        <f>IFERROR(SUMIFS('All States'!$X$4:$X$627,'All States'!$C$4:$C$627,$A659,'All States'!$D$4:$D$627,$B659),0)</f>
        <v>0.375</v>
      </c>
      <c r="AG659">
        <f>IFERROR(SUMIFS('All States'!$Y$4:$Y$627,'All States'!$C$4:$C$627,$A659,'All States'!$D$4:$D$627,$B659),0)</f>
        <v>0</v>
      </c>
    </row>
    <row r="660" spans="1:33" ht="15" customHeight="1" x14ac:dyDescent="0.2">
      <c r="A660" t="s">
        <v>179</v>
      </c>
      <c r="B660" t="s">
        <v>2234</v>
      </c>
      <c r="C660" t="s">
        <v>1390</v>
      </c>
      <c r="D660" t="s">
        <v>2232</v>
      </c>
      <c r="E660">
        <v>4</v>
      </c>
      <c r="F660">
        <f t="shared" si="20"/>
        <v>0</v>
      </c>
      <c r="G660">
        <f t="shared" si="21"/>
        <v>63000</v>
      </c>
      <c r="H660">
        <f t="shared" si="22"/>
        <v>0.75</v>
      </c>
      <c r="I660">
        <f t="shared" si="23"/>
        <v>11.25</v>
      </c>
      <c r="Q660">
        <f>IFERROR(SUMIFS('All States'!$E$4:$E$627,'All States'!$C$4:$C$627,$A660,'All States'!$D$4:$D$627,$B660),0)</f>
        <v>0</v>
      </c>
      <c r="R660">
        <f>IFERROR(SUMIFS('All States'!$F$4:$F$627,'All States'!$C$4:$C$627,$A660,'All States'!$D$4:$D$627,$B660),0)</f>
        <v>0</v>
      </c>
      <c r="S660">
        <f>IFERROR(SUMIFS('All States'!$N$4:$N$627,'All States'!$C$4:$C$627,$A660,'All States'!$D$4:$D$627,$B660),0)</f>
        <v>0</v>
      </c>
      <c r="T660">
        <f>IFERROR(SUMIFS('All States'!$M$4:$M$627,'All States'!$C$4:$C$627,$A660,'All States'!$D$4:$D$627,$B660),0)</f>
        <v>0</v>
      </c>
      <c r="U660">
        <f>IFERROR(SUMIFS('All States'!$O$4:$O$627,'All States'!$C$4:$C$627,$A660,'All States'!$D$4:$D$627,$B660),0)</f>
        <v>0</v>
      </c>
      <c r="V660">
        <f>IFERROR(SUMIFS('All States'!$P$4:$P$627,'All States'!$C$4:$C$627,$A660,'All States'!$D$4:$D$627,$B660),0)</f>
        <v>0</v>
      </c>
      <c r="W660">
        <f>IFERROR(SUMIFS('All States'!$Q$4:$Q$627,'All States'!$C$4:$C$627,$A660,'All States'!$D$4:$D$627,$B660),0)</f>
        <v>0</v>
      </c>
      <c r="X660">
        <f>IFERROR(SUMIFS('All States'!$H$4:$H$627,'All States'!$C$4:$C$627,$A660,'All States'!$D$4:$D$627,$B660),0)</f>
        <v>0</v>
      </c>
      <c r="Y660">
        <f>IFERROR(SUMIFS('All States'!$I$4:$I$627,'All States'!$C$4:$C$627,$A660,'All States'!$D$4:$D$627,$B660),0)</f>
        <v>0</v>
      </c>
      <c r="Z660">
        <f>IFERROR(SUMIFS('All States'!$R$4:$R$627,'All States'!$C$4:$C$627,$A660,'All States'!$D$4:$D$627,$B660),0)</f>
        <v>7.4999999999999997E-2</v>
      </c>
      <c r="AA660">
        <f>IFERROR(SUMIFS('All States'!$S$4:$S$627,'All States'!$C$4:$C$627,$A660,'All States'!$D$4:$D$627,$B660),0)</f>
        <v>2.5</v>
      </c>
      <c r="AB660">
        <f>IFERROR(SUMIFS('All States'!$T$4:$T$627,'All States'!$C$4:$C$627,$A660,'All States'!$D$4:$D$627,$B660),0)</f>
        <v>1</v>
      </c>
      <c r="AC660">
        <f>IFERROR(SUMIFS('All States'!$U$4:$U$627,'All States'!$C$4:$C$627,$A660,'All States'!$D$4:$D$627,$B660),0)</f>
        <v>7.4999999999999997E-2</v>
      </c>
      <c r="AD660">
        <f>IFERROR(SUMIFS('All States'!$V$4:$V$627,'All States'!$C$4:$C$627,$A660,'All States'!$D$4:$D$627,$B660),0)</f>
        <v>0</v>
      </c>
      <c r="AE660">
        <f>IFERROR(SUMIFS('All States'!$W$4:$W$627,'All States'!$C$4:$C$627,$A660,'All States'!$D$4:$D$627,$B660),0)</f>
        <v>3</v>
      </c>
      <c r="AF660">
        <f>IFERROR(SUMIFS('All States'!$X$4:$X$627,'All States'!$C$4:$C$627,$A660,'All States'!$D$4:$D$627,$B660),0)</f>
        <v>0.375</v>
      </c>
      <c r="AG660">
        <f>IFERROR(SUMIFS('All States'!$Y$4:$Y$627,'All States'!$C$4:$C$627,$A660,'All States'!$D$4:$D$627,$B660),0)</f>
        <v>0</v>
      </c>
    </row>
    <row r="661" spans="1:33" ht="15" customHeight="1" x14ac:dyDescent="0.2">
      <c r="A661" t="s">
        <v>179</v>
      </c>
      <c r="B661" t="s">
        <v>2235</v>
      </c>
      <c r="C661" t="s">
        <v>1390</v>
      </c>
      <c r="D661" t="s">
        <v>2232</v>
      </c>
      <c r="E661">
        <v>4</v>
      </c>
      <c r="F661">
        <f t="shared" si="20"/>
        <v>0</v>
      </c>
      <c r="G661">
        <f t="shared" si="21"/>
        <v>63000</v>
      </c>
      <c r="H661">
        <f t="shared" si="22"/>
        <v>0.75</v>
      </c>
      <c r="I661">
        <f t="shared" si="23"/>
        <v>11.25</v>
      </c>
      <c r="Q661">
        <f>IFERROR(SUMIFS('All States'!$E$4:$E$627,'All States'!$C$4:$C$627,$A661,'All States'!$D$4:$D$627,$B661),0)</f>
        <v>0</v>
      </c>
      <c r="R661">
        <f>IFERROR(SUMIFS('All States'!$F$4:$F$627,'All States'!$C$4:$C$627,$A661,'All States'!$D$4:$D$627,$B661),0)</f>
        <v>0</v>
      </c>
      <c r="S661">
        <f>IFERROR(SUMIFS('All States'!$N$4:$N$627,'All States'!$C$4:$C$627,$A661,'All States'!$D$4:$D$627,$B661),0)</f>
        <v>0</v>
      </c>
      <c r="T661">
        <f>IFERROR(SUMIFS('All States'!$M$4:$M$627,'All States'!$C$4:$C$627,$A661,'All States'!$D$4:$D$627,$B661),0)</f>
        <v>0</v>
      </c>
      <c r="U661">
        <f>IFERROR(SUMIFS('All States'!$O$4:$O$627,'All States'!$C$4:$C$627,$A661,'All States'!$D$4:$D$627,$B661),0)</f>
        <v>0</v>
      </c>
      <c r="V661">
        <f>IFERROR(SUMIFS('All States'!$P$4:$P$627,'All States'!$C$4:$C$627,$A661,'All States'!$D$4:$D$627,$B661),0)</f>
        <v>0</v>
      </c>
      <c r="W661">
        <f>IFERROR(SUMIFS('All States'!$Q$4:$Q$627,'All States'!$C$4:$C$627,$A661,'All States'!$D$4:$D$627,$B661),0)</f>
        <v>0</v>
      </c>
      <c r="X661">
        <f>IFERROR(SUMIFS('All States'!$H$4:$H$627,'All States'!$C$4:$C$627,$A661,'All States'!$D$4:$D$627,$B661),0)</f>
        <v>0</v>
      </c>
      <c r="Y661">
        <f>IFERROR(SUMIFS('All States'!$I$4:$I$627,'All States'!$C$4:$C$627,$A661,'All States'!$D$4:$D$627,$B661),0)</f>
        <v>0</v>
      </c>
      <c r="Z661">
        <f>IFERROR(SUMIFS('All States'!$R$4:$R$627,'All States'!$C$4:$C$627,$A661,'All States'!$D$4:$D$627,$B661),0)</f>
        <v>7.4999999999999997E-2</v>
      </c>
      <c r="AA661">
        <f>IFERROR(SUMIFS('All States'!$S$4:$S$627,'All States'!$C$4:$C$627,$A661,'All States'!$D$4:$D$627,$B661),0)</f>
        <v>2.5</v>
      </c>
      <c r="AB661">
        <f>IFERROR(SUMIFS('All States'!$T$4:$T$627,'All States'!$C$4:$C$627,$A661,'All States'!$D$4:$D$627,$B661),0)</f>
        <v>1</v>
      </c>
      <c r="AC661">
        <f>IFERROR(SUMIFS('All States'!$U$4:$U$627,'All States'!$C$4:$C$627,$A661,'All States'!$D$4:$D$627,$B661),0)</f>
        <v>7.4999999999999997E-2</v>
      </c>
      <c r="AD661">
        <f>IFERROR(SUMIFS('All States'!$V$4:$V$627,'All States'!$C$4:$C$627,$A661,'All States'!$D$4:$D$627,$B661),0)</f>
        <v>0</v>
      </c>
      <c r="AE661">
        <f>IFERROR(SUMIFS('All States'!$W$4:$W$627,'All States'!$C$4:$C$627,$A661,'All States'!$D$4:$D$627,$B661),0)</f>
        <v>3</v>
      </c>
      <c r="AF661">
        <f>IFERROR(SUMIFS('All States'!$X$4:$X$627,'All States'!$C$4:$C$627,$A661,'All States'!$D$4:$D$627,$B661),0)</f>
        <v>0.375</v>
      </c>
      <c r="AG661">
        <f>IFERROR(SUMIFS('All States'!$Y$4:$Y$627,'All States'!$C$4:$C$627,$A661,'All States'!$D$4:$D$627,$B661),0)</f>
        <v>0</v>
      </c>
    </row>
    <row r="662" spans="1:33" ht="15" customHeight="1" x14ac:dyDescent="0.2">
      <c r="A662" t="s">
        <v>179</v>
      </c>
      <c r="B662" t="s">
        <v>2236</v>
      </c>
      <c r="C662" t="s">
        <v>1395</v>
      </c>
      <c r="D662" t="s">
        <v>1396</v>
      </c>
      <c r="E662">
        <v>2</v>
      </c>
      <c r="F662">
        <f t="shared" si="20"/>
        <v>0</v>
      </c>
      <c r="G662">
        <f t="shared" si="21"/>
        <v>150054.5</v>
      </c>
      <c r="H662">
        <f t="shared" si="22"/>
        <v>1.5</v>
      </c>
      <c r="I662">
        <f t="shared" si="23"/>
        <v>20.5</v>
      </c>
      <c r="Q662">
        <f>IFERROR(SUMIFS('All States'!$E$4:$E$627,'All States'!$C$4:$C$627,$A662,'All States'!$D$4:$D$627,$B662),0)</f>
        <v>0</v>
      </c>
      <c r="R662">
        <f>IFERROR(SUMIFS('All States'!$F$4:$F$627,'All States'!$C$4:$C$627,$A662,'All States'!$D$4:$D$627,$B662),0)</f>
        <v>0</v>
      </c>
      <c r="S662">
        <f>IFERROR(SUMIFS('All States'!$N$4:$N$627,'All States'!$C$4:$C$627,$A662,'All States'!$D$4:$D$627,$B662),0)</f>
        <v>151.38</v>
      </c>
      <c r="T662">
        <f>IFERROR(SUMIFS('All States'!$M$4:$M$627,'All States'!$C$4:$C$627,$A662,'All States'!$D$4:$D$627,$B662),0)</f>
        <v>151.38</v>
      </c>
      <c r="U662">
        <f>IFERROR(SUMIFS('All States'!$O$4:$O$627,'All States'!$C$4:$C$627,$A662,'All States'!$D$4:$D$627,$B662),0)</f>
        <v>68.849999999999994</v>
      </c>
      <c r="V662">
        <f>IFERROR(SUMIFS('All States'!$P$4:$P$627,'All States'!$C$4:$C$627,$A662,'All States'!$D$4:$D$627,$B662),0)</f>
        <v>28.98</v>
      </c>
      <c r="W662">
        <f>IFERROR(SUMIFS('All States'!$Q$4:$Q$627,'All States'!$C$4:$C$627,$A662,'All States'!$D$4:$D$627,$B662),0)</f>
        <v>53.55</v>
      </c>
      <c r="X662">
        <f>IFERROR(SUMIFS('All States'!$H$4:$H$627,'All States'!$C$4:$C$627,$A662,'All States'!$D$4:$D$627,$B662),0)</f>
        <v>0</v>
      </c>
      <c r="Y662">
        <f>IFERROR(SUMIFS('All States'!$I$4:$I$627,'All States'!$C$4:$C$627,$A662,'All States'!$D$4:$D$627,$B662),0)</f>
        <v>0</v>
      </c>
      <c r="Z662">
        <f>IFERROR(SUMIFS('All States'!$R$4:$R$627,'All States'!$C$4:$C$627,$A662,'All States'!$D$4:$D$627,$B662),0)</f>
        <v>0.15</v>
      </c>
      <c r="AA662">
        <f>IFERROR(SUMIFS('All States'!$S$4:$S$627,'All States'!$C$4:$C$627,$A662,'All States'!$D$4:$D$627,$B662),0)</f>
        <v>5</v>
      </c>
      <c r="AB662">
        <f>IFERROR(SUMIFS('All States'!$T$4:$T$627,'All States'!$C$4:$C$627,$A662,'All States'!$D$4:$D$627,$B662),0)</f>
        <v>2</v>
      </c>
      <c r="AC662">
        <f>IFERROR(SUMIFS('All States'!$U$4:$U$627,'All States'!$C$4:$C$627,$A662,'All States'!$D$4:$D$627,$B662),0)</f>
        <v>0.15</v>
      </c>
      <c r="AD662">
        <f>IFERROR(SUMIFS('All States'!$V$4:$V$627,'All States'!$C$4:$C$627,$A662,'All States'!$D$4:$D$627,$B662),0)</f>
        <v>0</v>
      </c>
      <c r="AE662">
        <f>IFERROR(SUMIFS('All States'!$W$4:$W$627,'All States'!$C$4:$C$627,$A662,'All States'!$D$4:$D$627,$B662),0)</f>
        <v>6</v>
      </c>
      <c r="AF662">
        <f>IFERROR(SUMIFS('All States'!$X$4:$X$627,'All States'!$C$4:$C$627,$A662,'All States'!$D$4:$D$627,$B662),0)</f>
        <v>0.75</v>
      </c>
      <c r="AG662">
        <f>IFERROR(SUMIFS('All States'!$Y$4:$Y$627,'All States'!$C$4:$C$627,$A662,'All States'!$D$4:$D$627,$B662),0)</f>
        <v>0</v>
      </c>
    </row>
    <row r="663" spans="1:33" ht="15" customHeight="1" x14ac:dyDescent="0.2">
      <c r="A663" t="s">
        <v>179</v>
      </c>
      <c r="B663" t="s">
        <v>2237</v>
      </c>
      <c r="C663" t="s">
        <v>1395</v>
      </c>
      <c r="D663" t="s">
        <v>1396</v>
      </c>
      <c r="E663">
        <v>2</v>
      </c>
      <c r="F663">
        <f t="shared" si="20"/>
        <v>0</v>
      </c>
      <c r="G663">
        <f t="shared" si="21"/>
        <v>150054.5</v>
      </c>
      <c r="H663">
        <f t="shared" si="22"/>
        <v>1.5</v>
      </c>
      <c r="I663">
        <f t="shared" si="23"/>
        <v>20.5</v>
      </c>
      <c r="Q663">
        <f>IFERROR(SUMIFS('All States'!$E$4:$E$627,'All States'!$C$4:$C$627,$A663,'All States'!$D$4:$D$627,$B663),0)</f>
        <v>0</v>
      </c>
      <c r="R663">
        <f>IFERROR(SUMIFS('All States'!$F$4:$F$627,'All States'!$C$4:$C$627,$A663,'All States'!$D$4:$D$627,$B663),0)</f>
        <v>0</v>
      </c>
      <c r="S663">
        <f>IFERROR(SUMIFS('All States'!$N$4:$N$627,'All States'!$C$4:$C$627,$A663,'All States'!$D$4:$D$627,$B663),0)</f>
        <v>60.3</v>
      </c>
      <c r="T663">
        <f>IFERROR(SUMIFS('All States'!$M$4:$M$627,'All States'!$C$4:$C$627,$A663,'All States'!$D$4:$D$627,$B663),0)</f>
        <v>60.3</v>
      </c>
      <c r="U663">
        <f>IFERROR(SUMIFS('All States'!$O$4:$O$627,'All States'!$C$4:$C$627,$A663,'All States'!$D$4:$D$627,$B663),0)</f>
        <v>16.2</v>
      </c>
      <c r="V663">
        <f>IFERROR(SUMIFS('All States'!$P$4:$P$627,'All States'!$C$4:$C$627,$A663,'All States'!$D$4:$D$627,$B663),0)</f>
        <v>2.1</v>
      </c>
      <c r="W663">
        <f>IFERROR(SUMIFS('All States'!$Q$4:$Q$627,'All States'!$C$4:$C$627,$A663,'All States'!$D$4:$D$627,$B663),0)</f>
        <v>42</v>
      </c>
      <c r="X663">
        <f>IFERROR(SUMIFS('All States'!$H$4:$H$627,'All States'!$C$4:$C$627,$A663,'All States'!$D$4:$D$627,$B663),0)</f>
        <v>0</v>
      </c>
      <c r="Y663">
        <f>IFERROR(SUMIFS('All States'!$I$4:$I$627,'All States'!$C$4:$C$627,$A663,'All States'!$D$4:$D$627,$B663),0)</f>
        <v>0</v>
      </c>
      <c r="Z663">
        <f>IFERROR(SUMIFS('All States'!$R$4:$R$627,'All States'!$C$4:$C$627,$A663,'All States'!$D$4:$D$627,$B663),0)</f>
        <v>0.15</v>
      </c>
      <c r="AA663">
        <f>IFERROR(SUMIFS('All States'!$S$4:$S$627,'All States'!$C$4:$C$627,$A663,'All States'!$D$4:$D$627,$B663),0)</f>
        <v>5</v>
      </c>
      <c r="AB663">
        <f>IFERROR(SUMIFS('All States'!$T$4:$T$627,'All States'!$C$4:$C$627,$A663,'All States'!$D$4:$D$627,$B663),0)</f>
        <v>2</v>
      </c>
      <c r="AC663">
        <f>IFERROR(SUMIFS('All States'!$U$4:$U$627,'All States'!$C$4:$C$627,$A663,'All States'!$D$4:$D$627,$B663),0)</f>
        <v>0.15</v>
      </c>
      <c r="AD663">
        <f>IFERROR(SUMIFS('All States'!$V$4:$V$627,'All States'!$C$4:$C$627,$A663,'All States'!$D$4:$D$627,$B663),0)</f>
        <v>0</v>
      </c>
      <c r="AE663">
        <f>IFERROR(SUMIFS('All States'!$W$4:$W$627,'All States'!$C$4:$C$627,$A663,'All States'!$D$4:$D$627,$B663),0)</f>
        <v>6</v>
      </c>
      <c r="AF663">
        <f>IFERROR(SUMIFS('All States'!$X$4:$X$627,'All States'!$C$4:$C$627,$A663,'All States'!$D$4:$D$627,$B663),0)</f>
        <v>0.75</v>
      </c>
      <c r="AG663">
        <f>IFERROR(SUMIFS('All States'!$Y$4:$Y$627,'All States'!$C$4:$C$627,$A663,'All States'!$D$4:$D$627,$B663),0)</f>
        <v>0</v>
      </c>
    </row>
    <row r="664" spans="1:33" ht="15" customHeight="1" x14ac:dyDescent="0.2">
      <c r="A664" t="s">
        <v>180</v>
      </c>
      <c r="B664" t="s">
        <v>230</v>
      </c>
      <c r="C664" t="s">
        <v>1398</v>
      </c>
      <c r="D664" t="s">
        <v>2238</v>
      </c>
      <c r="E664">
        <v>5</v>
      </c>
      <c r="F664">
        <f t="shared" si="20"/>
        <v>0</v>
      </c>
      <c r="G664">
        <f t="shared" si="21"/>
        <v>290470.40000000002</v>
      </c>
      <c r="H664">
        <f t="shared" si="22"/>
        <v>0.6</v>
      </c>
      <c r="I664">
        <f t="shared" si="23"/>
        <v>24.2</v>
      </c>
      <c r="Q664">
        <f>IFERROR(SUMIFS('All States'!$E$4:$E$627,'All States'!$C$4:$C$627,$A664,'All States'!$D$4:$D$627,$B664),0)</f>
        <v>0</v>
      </c>
      <c r="R664">
        <f>IFERROR(SUMIFS('All States'!$F$4:$F$627,'All States'!$C$4:$C$627,$A664,'All States'!$D$4:$D$627,$B664),0)</f>
        <v>0</v>
      </c>
      <c r="S664">
        <f>IFERROR(SUMIFS('All States'!$N$4:$N$627,'All States'!$C$4:$C$627,$A664,'All States'!$D$4:$D$627,$B664),0)</f>
        <v>183.255</v>
      </c>
      <c r="T664">
        <f>IFERROR(SUMIFS('All States'!$M$4:$M$627,'All States'!$C$4:$C$627,$A664,'All States'!$D$4:$D$627,$B664),0)</f>
        <v>183.255</v>
      </c>
      <c r="U664">
        <f>IFERROR(SUMIFS('All States'!$O$4:$O$627,'All States'!$C$4:$C$627,$A664,'All States'!$D$4:$D$627,$B664),0)</f>
        <v>94.95</v>
      </c>
      <c r="V664">
        <f>IFERROR(SUMIFS('All States'!$P$4:$P$627,'All States'!$C$4:$C$627,$A664,'All States'!$D$4:$D$627,$B664),0)</f>
        <v>70.98</v>
      </c>
      <c r="W664">
        <f>IFERROR(SUMIFS('All States'!$Q$4:$Q$627,'All States'!$C$4:$C$627,$A664,'All States'!$D$4:$D$627,$B664),0)</f>
        <v>17.324999999999999</v>
      </c>
      <c r="X664">
        <f>IFERROR(SUMIFS('All States'!$H$4:$H$627,'All States'!$C$4:$C$627,$A664,'All States'!$D$4:$D$627,$B664),0)</f>
        <v>0</v>
      </c>
      <c r="Y664">
        <f>IFERROR(SUMIFS('All States'!$I$4:$I$627,'All States'!$C$4:$C$627,$A664,'All States'!$D$4:$D$627,$B664),0)</f>
        <v>0</v>
      </c>
      <c r="Z664">
        <f>IFERROR(SUMIFS('All States'!$R$4:$R$627,'All States'!$C$4:$C$627,$A664,'All States'!$D$4:$D$627,$B664),0)</f>
        <v>7.4999999999999997E-2</v>
      </c>
      <c r="AA664">
        <f>IFERROR(SUMIFS('All States'!$S$4:$S$627,'All States'!$C$4:$C$627,$A664,'All States'!$D$4:$D$627,$B664),0)</f>
        <v>2.5</v>
      </c>
      <c r="AB664">
        <f>IFERROR(SUMIFS('All States'!$T$4:$T$627,'All States'!$C$4:$C$627,$A664,'All States'!$D$4:$D$627,$B664),0)</f>
        <v>1</v>
      </c>
      <c r="AC664">
        <f>IFERROR(SUMIFS('All States'!$U$4:$U$627,'All States'!$C$4:$C$627,$A664,'All States'!$D$4:$D$627,$B664),0)</f>
        <v>7.4999999999999997E-2</v>
      </c>
      <c r="AD664">
        <f>IFERROR(SUMIFS('All States'!$V$4:$V$627,'All States'!$C$4:$C$627,$A664,'All States'!$D$4:$D$627,$B664),0)</f>
        <v>0</v>
      </c>
      <c r="AE664">
        <f>IFERROR(SUMIFS('All States'!$W$4:$W$627,'All States'!$C$4:$C$627,$A664,'All States'!$D$4:$D$627,$B664),0)</f>
        <v>3</v>
      </c>
      <c r="AF664">
        <f>IFERROR(SUMIFS('All States'!$X$4:$X$627,'All States'!$C$4:$C$627,$A664,'All States'!$D$4:$D$627,$B664),0)</f>
        <v>0.375</v>
      </c>
      <c r="AG664">
        <f>IFERROR(SUMIFS('All States'!$Y$4:$Y$627,'All States'!$C$4:$C$627,$A664,'All States'!$D$4:$D$627,$B664),0)</f>
        <v>0</v>
      </c>
    </row>
    <row r="665" spans="1:33" ht="15" customHeight="1" x14ac:dyDescent="0.2">
      <c r="A665" t="s">
        <v>180</v>
      </c>
      <c r="B665" t="s">
        <v>2239</v>
      </c>
      <c r="C665" t="s">
        <v>1398</v>
      </c>
      <c r="D665" t="s">
        <v>2238</v>
      </c>
      <c r="E665">
        <v>5</v>
      </c>
      <c r="F665">
        <f t="shared" si="20"/>
        <v>0</v>
      </c>
      <c r="G665">
        <f t="shared" si="21"/>
        <v>290470.40000000002</v>
      </c>
      <c r="H665">
        <f t="shared" si="22"/>
        <v>0.6</v>
      </c>
      <c r="I665">
        <f t="shared" si="23"/>
        <v>24.2</v>
      </c>
      <c r="Q665">
        <f>IFERROR(SUMIFS('All States'!$E$4:$E$627,'All States'!$C$4:$C$627,$A665,'All States'!$D$4:$D$627,$B665),0)</f>
        <v>0</v>
      </c>
      <c r="R665">
        <f>IFERROR(SUMIFS('All States'!$F$4:$F$627,'All States'!$C$4:$C$627,$A665,'All States'!$D$4:$D$627,$B665),0)</f>
        <v>0</v>
      </c>
      <c r="S665">
        <f>IFERROR(SUMIFS('All States'!$N$4:$N$627,'All States'!$C$4:$C$627,$A665,'All States'!$D$4:$D$627,$B665),0)</f>
        <v>68.31</v>
      </c>
      <c r="T665">
        <f>IFERROR(SUMIFS('All States'!$M$4:$M$627,'All States'!$C$4:$C$627,$A665,'All States'!$D$4:$D$627,$B665),0)</f>
        <v>68.31</v>
      </c>
      <c r="U665">
        <f>IFERROR(SUMIFS('All States'!$O$4:$O$627,'All States'!$C$4:$C$627,$A665,'All States'!$D$4:$D$627,$B665),0)</f>
        <v>26.1</v>
      </c>
      <c r="V665">
        <f>IFERROR(SUMIFS('All States'!$P$4:$P$627,'All States'!$C$4:$C$627,$A665,'All States'!$D$4:$D$627,$B665),0)</f>
        <v>9.66</v>
      </c>
      <c r="W665">
        <f>IFERROR(SUMIFS('All States'!$Q$4:$Q$627,'All States'!$C$4:$C$627,$A665,'All States'!$D$4:$D$627,$B665),0)</f>
        <v>32.549999999999997</v>
      </c>
      <c r="X665">
        <f>IFERROR(SUMIFS('All States'!$H$4:$H$627,'All States'!$C$4:$C$627,$A665,'All States'!$D$4:$D$627,$B665),0)</f>
        <v>0</v>
      </c>
      <c r="Y665">
        <f>IFERROR(SUMIFS('All States'!$I$4:$I$627,'All States'!$C$4:$C$627,$A665,'All States'!$D$4:$D$627,$B665),0)</f>
        <v>0</v>
      </c>
      <c r="Z665">
        <f>IFERROR(SUMIFS('All States'!$R$4:$R$627,'All States'!$C$4:$C$627,$A665,'All States'!$D$4:$D$627,$B665),0)</f>
        <v>7.4999999999999997E-2</v>
      </c>
      <c r="AA665">
        <f>IFERROR(SUMIFS('All States'!$S$4:$S$627,'All States'!$C$4:$C$627,$A665,'All States'!$D$4:$D$627,$B665),0)</f>
        <v>2.5</v>
      </c>
      <c r="AB665">
        <f>IFERROR(SUMIFS('All States'!$T$4:$T$627,'All States'!$C$4:$C$627,$A665,'All States'!$D$4:$D$627,$B665),0)</f>
        <v>1</v>
      </c>
      <c r="AC665">
        <f>IFERROR(SUMIFS('All States'!$U$4:$U$627,'All States'!$C$4:$C$627,$A665,'All States'!$D$4:$D$627,$B665),0)</f>
        <v>7.4999999999999997E-2</v>
      </c>
      <c r="AD665">
        <f>IFERROR(SUMIFS('All States'!$V$4:$V$627,'All States'!$C$4:$C$627,$A665,'All States'!$D$4:$D$627,$B665),0)</f>
        <v>0</v>
      </c>
      <c r="AE665">
        <f>IFERROR(SUMIFS('All States'!$W$4:$W$627,'All States'!$C$4:$C$627,$A665,'All States'!$D$4:$D$627,$B665),0)</f>
        <v>3</v>
      </c>
      <c r="AF665">
        <f>IFERROR(SUMIFS('All States'!$X$4:$X$627,'All States'!$C$4:$C$627,$A665,'All States'!$D$4:$D$627,$B665),0)</f>
        <v>0.375</v>
      </c>
      <c r="AG665">
        <f>IFERROR(SUMIFS('All States'!$Y$4:$Y$627,'All States'!$C$4:$C$627,$A665,'All States'!$D$4:$D$627,$B665),0)</f>
        <v>0</v>
      </c>
    </row>
    <row r="666" spans="1:33" ht="15" customHeight="1" x14ac:dyDescent="0.2">
      <c r="A666" t="s">
        <v>180</v>
      </c>
      <c r="B666" t="s">
        <v>2240</v>
      </c>
      <c r="C666" t="s">
        <v>1398</v>
      </c>
      <c r="D666" t="s">
        <v>2238</v>
      </c>
      <c r="E666">
        <v>5</v>
      </c>
      <c r="F666">
        <f t="shared" si="20"/>
        <v>0</v>
      </c>
      <c r="G666">
        <f t="shared" si="21"/>
        <v>290470.40000000002</v>
      </c>
      <c r="H666">
        <f t="shared" si="22"/>
        <v>0.6</v>
      </c>
      <c r="I666">
        <f t="shared" si="23"/>
        <v>24.2</v>
      </c>
      <c r="Q666">
        <f>IFERROR(SUMIFS('All States'!$E$4:$E$627,'All States'!$C$4:$C$627,$A666,'All States'!$D$4:$D$627,$B666),0)</f>
        <v>0</v>
      </c>
      <c r="R666">
        <f>IFERROR(SUMIFS('All States'!$F$4:$F$627,'All States'!$C$4:$C$627,$A666,'All States'!$D$4:$D$627,$B666),0)</f>
        <v>0</v>
      </c>
      <c r="S666">
        <f>IFERROR(SUMIFS('All States'!$N$4:$N$627,'All States'!$C$4:$C$627,$A666,'All States'!$D$4:$D$627,$B666),0)</f>
        <v>48.36</v>
      </c>
      <c r="T666">
        <f>IFERROR(SUMIFS('All States'!$M$4:$M$627,'All States'!$C$4:$C$627,$A666,'All States'!$D$4:$D$627,$B666),0)</f>
        <v>48.36</v>
      </c>
      <c r="U666">
        <f>IFERROR(SUMIFS('All States'!$O$4:$O$627,'All States'!$C$4:$C$627,$A666,'All States'!$D$4:$D$627,$B666),0)</f>
        <v>10.35</v>
      </c>
      <c r="V666">
        <f>IFERROR(SUMIFS('All States'!$P$4:$P$627,'All States'!$C$4:$C$627,$A666,'All States'!$D$4:$D$627,$B666),0)</f>
        <v>1.26</v>
      </c>
      <c r="W666">
        <f>IFERROR(SUMIFS('All States'!$Q$4:$Q$627,'All States'!$C$4:$C$627,$A666,'All States'!$D$4:$D$627,$B666),0)</f>
        <v>36.75</v>
      </c>
      <c r="X666">
        <f>IFERROR(SUMIFS('All States'!$H$4:$H$627,'All States'!$C$4:$C$627,$A666,'All States'!$D$4:$D$627,$B666),0)</f>
        <v>0</v>
      </c>
      <c r="Y666">
        <f>IFERROR(SUMIFS('All States'!$I$4:$I$627,'All States'!$C$4:$C$627,$A666,'All States'!$D$4:$D$627,$B666),0)</f>
        <v>0</v>
      </c>
      <c r="Z666">
        <f>IFERROR(SUMIFS('All States'!$R$4:$R$627,'All States'!$C$4:$C$627,$A666,'All States'!$D$4:$D$627,$B666),0)</f>
        <v>7.4999999999999997E-2</v>
      </c>
      <c r="AA666">
        <f>IFERROR(SUMIFS('All States'!$S$4:$S$627,'All States'!$C$4:$C$627,$A666,'All States'!$D$4:$D$627,$B666),0)</f>
        <v>2.5</v>
      </c>
      <c r="AB666">
        <f>IFERROR(SUMIFS('All States'!$T$4:$T$627,'All States'!$C$4:$C$627,$A666,'All States'!$D$4:$D$627,$B666),0)</f>
        <v>1</v>
      </c>
      <c r="AC666">
        <f>IFERROR(SUMIFS('All States'!$U$4:$U$627,'All States'!$C$4:$C$627,$A666,'All States'!$D$4:$D$627,$B666),0)</f>
        <v>7.4999999999999997E-2</v>
      </c>
      <c r="AD666">
        <f>IFERROR(SUMIFS('All States'!$V$4:$V$627,'All States'!$C$4:$C$627,$A666,'All States'!$D$4:$D$627,$B666),0)</f>
        <v>0</v>
      </c>
      <c r="AE666">
        <f>IFERROR(SUMIFS('All States'!$W$4:$W$627,'All States'!$C$4:$C$627,$A666,'All States'!$D$4:$D$627,$B666),0)</f>
        <v>3</v>
      </c>
      <c r="AF666">
        <f>IFERROR(SUMIFS('All States'!$X$4:$X$627,'All States'!$C$4:$C$627,$A666,'All States'!$D$4:$D$627,$B666),0)</f>
        <v>0.375</v>
      </c>
      <c r="AG666">
        <f>IFERROR(SUMIFS('All States'!$Y$4:$Y$627,'All States'!$C$4:$C$627,$A666,'All States'!$D$4:$D$627,$B666),0)</f>
        <v>0</v>
      </c>
    </row>
    <row r="667" spans="1:33" ht="15" customHeight="1" x14ac:dyDescent="0.2">
      <c r="A667" t="s">
        <v>180</v>
      </c>
      <c r="B667" t="s">
        <v>2241</v>
      </c>
      <c r="C667" t="s">
        <v>1398</v>
      </c>
      <c r="D667" t="s">
        <v>2238</v>
      </c>
      <c r="E667">
        <v>5</v>
      </c>
      <c r="F667">
        <f t="shared" si="20"/>
        <v>0</v>
      </c>
      <c r="G667">
        <f t="shared" si="21"/>
        <v>290470.40000000002</v>
      </c>
      <c r="H667">
        <f t="shared" si="22"/>
        <v>0.6</v>
      </c>
      <c r="I667">
        <f t="shared" si="23"/>
        <v>24.2</v>
      </c>
      <c r="Q667">
        <f>IFERROR(SUMIFS('All States'!$E$4:$E$627,'All States'!$C$4:$C$627,$A667,'All States'!$D$4:$D$627,$B667),0)</f>
        <v>0</v>
      </c>
      <c r="R667">
        <f>IFERROR(SUMIFS('All States'!$F$4:$F$627,'All States'!$C$4:$C$627,$A667,'All States'!$D$4:$D$627,$B667),0)</f>
        <v>0</v>
      </c>
      <c r="S667">
        <f>IFERROR(SUMIFS('All States'!$N$4:$N$627,'All States'!$C$4:$C$627,$A667,'All States'!$D$4:$D$627,$B667),0)</f>
        <v>34.305</v>
      </c>
      <c r="T667">
        <f>IFERROR(SUMIFS('All States'!$M$4:$M$627,'All States'!$C$4:$C$627,$A667,'All States'!$D$4:$D$627,$B667),0)</f>
        <v>34.305</v>
      </c>
      <c r="U667">
        <f>IFERROR(SUMIFS('All States'!$O$4:$O$627,'All States'!$C$4:$C$627,$A667,'All States'!$D$4:$D$627,$B667),0)</f>
        <v>18.45</v>
      </c>
      <c r="V667">
        <f>IFERROR(SUMIFS('All States'!$P$4:$P$627,'All States'!$C$4:$C$627,$A667,'All States'!$D$4:$D$627,$B667),0)</f>
        <v>12.18</v>
      </c>
      <c r="W667">
        <f>IFERROR(SUMIFS('All States'!$Q$4:$Q$627,'All States'!$C$4:$C$627,$A667,'All States'!$D$4:$D$627,$B667),0)</f>
        <v>3.6749999999999998</v>
      </c>
      <c r="X667">
        <f>IFERROR(SUMIFS('All States'!$H$4:$H$627,'All States'!$C$4:$C$627,$A667,'All States'!$D$4:$D$627,$B667),0)</f>
        <v>0</v>
      </c>
      <c r="Y667">
        <f>IFERROR(SUMIFS('All States'!$I$4:$I$627,'All States'!$C$4:$C$627,$A667,'All States'!$D$4:$D$627,$B667),0)</f>
        <v>0</v>
      </c>
      <c r="Z667">
        <f>IFERROR(SUMIFS('All States'!$R$4:$R$627,'All States'!$C$4:$C$627,$A667,'All States'!$D$4:$D$627,$B667),0)</f>
        <v>7.4999999999999997E-2</v>
      </c>
      <c r="AA667">
        <f>IFERROR(SUMIFS('All States'!$S$4:$S$627,'All States'!$C$4:$C$627,$A667,'All States'!$D$4:$D$627,$B667),0)</f>
        <v>2.5</v>
      </c>
      <c r="AB667">
        <f>IFERROR(SUMIFS('All States'!$T$4:$T$627,'All States'!$C$4:$C$627,$A667,'All States'!$D$4:$D$627,$B667),0)</f>
        <v>1</v>
      </c>
      <c r="AC667">
        <f>IFERROR(SUMIFS('All States'!$U$4:$U$627,'All States'!$C$4:$C$627,$A667,'All States'!$D$4:$D$627,$B667),0)</f>
        <v>7.4999999999999997E-2</v>
      </c>
      <c r="AD667">
        <f>IFERROR(SUMIFS('All States'!$V$4:$V$627,'All States'!$C$4:$C$627,$A667,'All States'!$D$4:$D$627,$B667),0)</f>
        <v>0</v>
      </c>
      <c r="AE667">
        <f>IFERROR(SUMIFS('All States'!$W$4:$W$627,'All States'!$C$4:$C$627,$A667,'All States'!$D$4:$D$627,$B667),0)</f>
        <v>3</v>
      </c>
      <c r="AF667">
        <f>IFERROR(SUMIFS('All States'!$X$4:$X$627,'All States'!$C$4:$C$627,$A667,'All States'!$D$4:$D$627,$B667),0)</f>
        <v>0.375</v>
      </c>
      <c r="AG667">
        <f>IFERROR(SUMIFS('All States'!$Y$4:$Y$627,'All States'!$C$4:$C$627,$A667,'All States'!$D$4:$D$627,$B667),0)</f>
        <v>0</v>
      </c>
    </row>
    <row r="668" spans="1:33" ht="15" customHeight="1" x14ac:dyDescent="0.2">
      <c r="A668" t="s">
        <v>180</v>
      </c>
      <c r="B668" t="s">
        <v>2242</v>
      </c>
      <c r="C668" t="s">
        <v>1398</v>
      </c>
      <c r="D668" t="s">
        <v>2238</v>
      </c>
      <c r="E668">
        <v>5</v>
      </c>
      <c r="F668">
        <f t="shared" si="20"/>
        <v>0</v>
      </c>
      <c r="G668">
        <f t="shared" si="21"/>
        <v>290470.40000000002</v>
      </c>
      <c r="H668">
        <f t="shared" si="22"/>
        <v>0.6</v>
      </c>
      <c r="I668">
        <f t="shared" si="23"/>
        <v>24.2</v>
      </c>
      <c r="Q668">
        <f>IFERROR(SUMIFS('All States'!$E$4:$E$627,'All States'!$C$4:$C$627,$A668,'All States'!$D$4:$D$627,$B668),0)</f>
        <v>0</v>
      </c>
      <c r="R668">
        <f>IFERROR(SUMIFS('All States'!$F$4:$F$627,'All States'!$C$4:$C$627,$A668,'All States'!$D$4:$D$627,$B668),0)</f>
        <v>0</v>
      </c>
      <c r="S668">
        <f>IFERROR(SUMIFS('All States'!$N$4:$N$627,'All States'!$C$4:$C$627,$A668,'All States'!$D$4:$D$627,$B668),0)</f>
        <v>85.56</v>
      </c>
      <c r="T668">
        <f>IFERROR(SUMIFS('All States'!$M$4:$M$627,'All States'!$C$4:$C$627,$A668,'All States'!$D$4:$D$627,$B668),0)</f>
        <v>85.56</v>
      </c>
      <c r="U668">
        <f>IFERROR(SUMIFS('All States'!$O$4:$O$627,'All States'!$C$4:$C$627,$A668,'All States'!$D$4:$D$627,$B668),0)</f>
        <v>36</v>
      </c>
      <c r="V668">
        <f>IFERROR(SUMIFS('All States'!$P$4:$P$627,'All States'!$C$4:$C$627,$A668,'All States'!$D$4:$D$627,$B668),0)</f>
        <v>28.56</v>
      </c>
      <c r="W668">
        <f>IFERROR(SUMIFS('All States'!$Q$4:$Q$627,'All States'!$C$4:$C$627,$A668,'All States'!$D$4:$D$627,$B668),0)</f>
        <v>21</v>
      </c>
      <c r="X668">
        <f>IFERROR(SUMIFS('All States'!$H$4:$H$627,'All States'!$C$4:$C$627,$A668,'All States'!$D$4:$D$627,$B668),0)</f>
        <v>0</v>
      </c>
      <c r="Y668">
        <f>IFERROR(SUMIFS('All States'!$I$4:$I$627,'All States'!$C$4:$C$627,$A668,'All States'!$D$4:$D$627,$B668),0)</f>
        <v>0</v>
      </c>
      <c r="Z668">
        <f>IFERROR(SUMIFS('All States'!$R$4:$R$627,'All States'!$C$4:$C$627,$A668,'All States'!$D$4:$D$627,$B668),0)</f>
        <v>7.4999999999999997E-2</v>
      </c>
      <c r="AA668">
        <f>IFERROR(SUMIFS('All States'!$S$4:$S$627,'All States'!$C$4:$C$627,$A668,'All States'!$D$4:$D$627,$B668),0)</f>
        <v>2.5</v>
      </c>
      <c r="AB668">
        <f>IFERROR(SUMIFS('All States'!$T$4:$T$627,'All States'!$C$4:$C$627,$A668,'All States'!$D$4:$D$627,$B668),0)</f>
        <v>1</v>
      </c>
      <c r="AC668">
        <f>IFERROR(SUMIFS('All States'!$U$4:$U$627,'All States'!$C$4:$C$627,$A668,'All States'!$D$4:$D$627,$B668),0)</f>
        <v>7.4999999999999997E-2</v>
      </c>
      <c r="AD668">
        <f>IFERROR(SUMIFS('All States'!$V$4:$V$627,'All States'!$C$4:$C$627,$A668,'All States'!$D$4:$D$627,$B668),0)</f>
        <v>0</v>
      </c>
      <c r="AE668">
        <f>IFERROR(SUMIFS('All States'!$W$4:$W$627,'All States'!$C$4:$C$627,$A668,'All States'!$D$4:$D$627,$B668),0)</f>
        <v>3</v>
      </c>
      <c r="AF668">
        <f>IFERROR(SUMIFS('All States'!$X$4:$X$627,'All States'!$C$4:$C$627,$A668,'All States'!$D$4:$D$627,$B668),0)</f>
        <v>0.375</v>
      </c>
      <c r="AG668">
        <f>IFERROR(SUMIFS('All States'!$Y$4:$Y$627,'All States'!$C$4:$C$627,$A668,'All States'!$D$4:$D$627,$B668),0)</f>
        <v>0</v>
      </c>
    </row>
    <row r="669" spans="1:33" ht="15" customHeight="1" x14ac:dyDescent="0.2">
      <c r="A669" t="s">
        <v>180</v>
      </c>
      <c r="B669" t="s">
        <v>2243</v>
      </c>
      <c r="C669" t="s">
        <v>1892</v>
      </c>
      <c r="D669" t="s">
        <v>2244</v>
      </c>
      <c r="E669">
        <v>17</v>
      </c>
      <c r="F669">
        <f t="shared" si="20"/>
        <v>0</v>
      </c>
      <c r="G669">
        <f t="shared" si="21"/>
        <v>1812</v>
      </c>
      <c r="H669">
        <f t="shared" si="22"/>
        <v>0</v>
      </c>
      <c r="I669">
        <f t="shared" si="23"/>
        <v>1.3529411764705883</v>
      </c>
      <c r="Q669">
        <f>IFERROR(SUMIFS('All States'!$E$4:$E$627,'All States'!$C$4:$C$627,$A669,'All States'!$D$4:$D$627,$B669),0)</f>
        <v>0</v>
      </c>
      <c r="R669">
        <f>IFERROR(SUMIFS('All States'!$F$4:$F$627,'All States'!$C$4:$C$627,$A669,'All States'!$D$4:$D$627,$B669),0)</f>
        <v>0</v>
      </c>
      <c r="S669">
        <f>IFERROR(SUMIFS('All States'!$N$4:$N$627,'All States'!$C$4:$C$627,$A669,'All States'!$D$4:$D$627,$B669),0)</f>
        <v>35.174999999999997</v>
      </c>
      <c r="T669">
        <f>IFERROR(SUMIFS('All States'!$M$4:$M$627,'All States'!$C$4:$C$627,$A669,'All States'!$D$4:$D$627,$B669),0)</f>
        <v>35.174999999999997</v>
      </c>
      <c r="U669">
        <f>IFERROR(SUMIFS('All States'!$O$4:$O$627,'All States'!$C$4:$C$627,$A669,'All States'!$D$4:$D$627,$B669),0)</f>
        <v>0</v>
      </c>
      <c r="V669">
        <f>IFERROR(SUMIFS('All States'!$P$4:$P$627,'All States'!$C$4:$C$627,$A669,'All States'!$D$4:$D$627,$B669),0)</f>
        <v>27.3</v>
      </c>
      <c r="W669">
        <f>IFERROR(SUMIFS('All States'!$Q$4:$Q$627,'All States'!$C$4:$C$627,$A669,'All States'!$D$4:$D$627,$B669),0)</f>
        <v>7.875</v>
      </c>
      <c r="X669">
        <f>IFERROR(SUMIFS('All States'!$H$4:$H$627,'All States'!$C$4:$C$627,$A669,'All States'!$D$4:$D$627,$B669),0)</f>
        <v>0</v>
      </c>
      <c r="Y669">
        <f>IFERROR(SUMIFS('All States'!$I$4:$I$627,'All States'!$C$4:$C$627,$A669,'All States'!$D$4:$D$627,$B669),0)</f>
        <v>0</v>
      </c>
      <c r="Z669">
        <f>IFERROR(SUMIFS('All States'!$R$4:$R$627,'All States'!$C$4:$C$627,$A669,'All States'!$D$4:$D$627,$B669),0)</f>
        <v>0</v>
      </c>
      <c r="AA669">
        <f>IFERROR(SUMIFS('All States'!$S$4:$S$627,'All States'!$C$4:$C$627,$A669,'All States'!$D$4:$D$627,$B669),0)</f>
        <v>0</v>
      </c>
      <c r="AB669">
        <f>IFERROR(SUMIFS('All States'!$T$4:$T$627,'All States'!$C$4:$C$627,$A669,'All States'!$D$4:$D$627,$B669),0)</f>
        <v>0</v>
      </c>
      <c r="AC669">
        <f>IFERROR(SUMIFS('All States'!$U$4:$U$627,'All States'!$C$4:$C$627,$A669,'All States'!$D$4:$D$627,$B669),0)</f>
        <v>0</v>
      </c>
      <c r="AD669">
        <f>IFERROR(SUMIFS('All States'!$V$4:$V$627,'All States'!$C$4:$C$627,$A669,'All States'!$D$4:$D$627,$B669),0)</f>
        <v>0</v>
      </c>
      <c r="AE669">
        <f>IFERROR(SUMIFS('All States'!$W$4:$W$627,'All States'!$C$4:$C$627,$A669,'All States'!$D$4:$D$627,$B669),0)</f>
        <v>0</v>
      </c>
      <c r="AF669">
        <f>IFERROR(SUMIFS('All States'!$X$4:$X$627,'All States'!$C$4:$C$627,$A669,'All States'!$D$4:$D$627,$B669),0)</f>
        <v>0</v>
      </c>
      <c r="AG669">
        <f>IFERROR(SUMIFS('All States'!$Y$4:$Y$627,'All States'!$C$4:$C$627,$A669,'All States'!$D$4:$D$627,$B669),0)</f>
        <v>0</v>
      </c>
    </row>
    <row r="670" spans="1:33" ht="15" customHeight="1" x14ac:dyDescent="0.2">
      <c r="A670" t="s">
        <v>180</v>
      </c>
      <c r="B670" t="s">
        <v>2245</v>
      </c>
      <c r="C670" t="s">
        <v>1892</v>
      </c>
      <c r="D670" t="s">
        <v>2244</v>
      </c>
      <c r="E670">
        <v>17</v>
      </c>
      <c r="F670">
        <f t="shared" si="20"/>
        <v>0</v>
      </c>
      <c r="G670">
        <f t="shared" si="21"/>
        <v>1812</v>
      </c>
      <c r="H670">
        <f t="shared" si="22"/>
        <v>0</v>
      </c>
      <c r="I670">
        <f t="shared" si="23"/>
        <v>1.3529411764705883</v>
      </c>
      <c r="Q670">
        <f>IFERROR(SUMIFS('All States'!$E$4:$E$627,'All States'!$C$4:$C$627,$A670,'All States'!$D$4:$D$627,$B670),0)</f>
        <v>0</v>
      </c>
      <c r="R670">
        <f>IFERROR(SUMIFS('All States'!$F$4:$F$627,'All States'!$C$4:$C$627,$A670,'All States'!$D$4:$D$627,$B670),0)</f>
        <v>0</v>
      </c>
      <c r="S670">
        <f>IFERROR(SUMIFS('All States'!$N$4:$N$627,'All States'!$C$4:$C$627,$A670,'All States'!$D$4:$D$627,$B670),0)</f>
        <v>30.134999999999998</v>
      </c>
      <c r="T670">
        <f>IFERROR(SUMIFS('All States'!$M$4:$M$627,'All States'!$C$4:$C$627,$A670,'All States'!$D$4:$D$627,$B670),0)</f>
        <v>30.134999999999998</v>
      </c>
      <c r="U670">
        <f>IFERROR(SUMIFS('All States'!$O$4:$O$627,'All States'!$C$4:$C$627,$A670,'All States'!$D$4:$D$627,$B670),0)</f>
        <v>0</v>
      </c>
      <c r="V670">
        <f>IFERROR(SUMIFS('All States'!$P$4:$P$627,'All States'!$C$4:$C$627,$A670,'All States'!$D$4:$D$627,$B670),0)</f>
        <v>18.059999999999999</v>
      </c>
      <c r="W670">
        <f>IFERROR(SUMIFS('All States'!$Q$4:$Q$627,'All States'!$C$4:$C$627,$A670,'All States'!$D$4:$D$627,$B670),0)</f>
        <v>12.074999999999999</v>
      </c>
      <c r="X670">
        <f>IFERROR(SUMIFS('All States'!$H$4:$H$627,'All States'!$C$4:$C$627,$A670,'All States'!$D$4:$D$627,$B670),0)</f>
        <v>0</v>
      </c>
      <c r="Y670">
        <f>IFERROR(SUMIFS('All States'!$I$4:$I$627,'All States'!$C$4:$C$627,$A670,'All States'!$D$4:$D$627,$B670),0)</f>
        <v>0</v>
      </c>
      <c r="Z670">
        <f>IFERROR(SUMIFS('All States'!$R$4:$R$627,'All States'!$C$4:$C$627,$A670,'All States'!$D$4:$D$627,$B670),0)</f>
        <v>0</v>
      </c>
      <c r="AA670">
        <f>IFERROR(SUMIFS('All States'!$S$4:$S$627,'All States'!$C$4:$C$627,$A670,'All States'!$D$4:$D$627,$B670),0)</f>
        <v>0</v>
      </c>
      <c r="AB670">
        <f>IFERROR(SUMIFS('All States'!$T$4:$T$627,'All States'!$C$4:$C$627,$A670,'All States'!$D$4:$D$627,$B670),0)</f>
        <v>0</v>
      </c>
      <c r="AC670">
        <f>IFERROR(SUMIFS('All States'!$U$4:$U$627,'All States'!$C$4:$C$627,$A670,'All States'!$D$4:$D$627,$B670),0)</f>
        <v>0</v>
      </c>
      <c r="AD670">
        <f>IFERROR(SUMIFS('All States'!$V$4:$V$627,'All States'!$C$4:$C$627,$A670,'All States'!$D$4:$D$627,$B670),0)</f>
        <v>0</v>
      </c>
      <c r="AE670">
        <f>IFERROR(SUMIFS('All States'!$W$4:$W$627,'All States'!$C$4:$C$627,$A670,'All States'!$D$4:$D$627,$B670),0)</f>
        <v>0</v>
      </c>
      <c r="AF670">
        <f>IFERROR(SUMIFS('All States'!$X$4:$X$627,'All States'!$C$4:$C$627,$A670,'All States'!$D$4:$D$627,$B670),0)</f>
        <v>0</v>
      </c>
      <c r="AG670">
        <f>IFERROR(SUMIFS('All States'!$Y$4:$Y$627,'All States'!$C$4:$C$627,$A670,'All States'!$D$4:$D$627,$B670),0)</f>
        <v>0</v>
      </c>
    </row>
    <row r="671" spans="1:33" ht="15" customHeight="1" x14ac:dyDescent="0.2">
      <c r="A671" t="s">
        <v>180</v>
      </c>
      <c r="B671" t="s">
        <v>2246</v>
      </c>
      <c r="C671" t="s">
        <v>1892</v>
      </c>
      <c r="D671" t="s">
        <v>2244</v>
      </c>
      <c r="E671">
        <v>17</v>
      </c>
      <c r="F671">
        <f t="shared" si="20"/>
        <v>0</v>
      </c>
      <c r="G671">
        <f t="shared" si="21"/>
        <v>1812</v>
      </c>
      <c r="H671">
        <f t="shared" si="22"/>
        <v>0</v>
      </c>
      <c r="I671">
        <f t="shared" si="23"/>
        <v>1.3529411764705883</v>
      </c>
      <c r="Q671">
        <f>IFERROR(SUMIFS('All States'!$E$4:$E$627,'All States'!$C$4:$C$627,$A671,'All States'!$D$4:$D$627,$B671),0)</f>
        <v>0</v>
      </c>
      <c r="R671">
        <f>IFERROR(SUMIFS('All States'!$F$4:$F$627,'All States'!$C$4:$C$627,$A671,'All States'!$D$4:$D$627,$B671),0)</f>
        <v>0</v>
      </c>
      <c r="S671">
        <f>IFERROR(SUMIFS('All States'!$N$4:$N$627,'All States'!$C$4:$C$627,$A671,'All States'!$D$4:$D$627,$B671),0)</f>
        <v>35.174999999999997</v>
      </c>
      <c r="T671">
        <f>IFERROR(SUMIFS('All States'!$M$4:$M$627,'All States'!$C$4:$C$627,$A671,'All States'!$D$4:$D$627,$B671),0)</f>
        <v>35.174999999999997</v>
      </c>
      <c r="U671">
        <f>IFERROR(SUMIFS('All States'!$O$4:$O$627,'All States'!$C$4:$C$627,$A671,'All States'!$D$4:$D$627,$B671),0)</f>
        <v>0</v>
      </c>
      <c r="V671">
        <f>IFERROR(SUMIFS('All States'!$P$4:$P$627,'All States'!$C$4:$C$627,$A671,'All States'!$D$4:$D$627,$B671),0)</f>
        <v>23.1</v>
      </c>
      <c r="W671">
        <f>IFERROR(SUMIFS('All States'!$Q$4:$Q$627,'All States'!$C$4:$C$627,$A671,'All States'!$D$4:$D$627,$B671),0)</f>
        <v>12.074999999999999</v>
      </c>
      <c r="X671">
        <f>IFERROR(SUMIFS('All States'!$H$4:$H$627,'All States'!$C$4:$C$627,$A671,'All States'!$D$4:$D$627,$B671),0)</f>
        <v>0</v>
      </c>
      <c r="Y671">
        <f>IFERROR(SUMIFS('All States'!$I$4:$I$627,'All States'!$C$4:$C$627,$A671,'All States'!$D$4:$D$627,$B671),0)</f>
        <v>0</v>
      </c>
      <c r="Z671">
        <f>IFERROR(SUMIFS('All States'!$R$4:$R$627,'All States'!$C$4:$C$627,$A671,'All States'!$D$4:$D$627,$B671),0)</f>
        <v>0</v>
      </c>
      <c r="AA671">
        <f>IFERROR(SUMIFS('All States'!$S$4:$S$627,'All States'!$C$4:$C$627,$A671,'All States'!$D$4:$D$627,$B671),0)</f>
        <v>0</v>
      </c>
      <c r="AB671">
        <f>IFERROR(SUMIFS('All States'!$T$4:$T$627,'All States'!$C$4:$C$627,$A671,'All States'!$D$4:$D$627,$B671),0)</f>
        <v>0</v>
      </c>
      <c r="AC671">
        <f>IFERROR(SUMIFS('All States'!$U$4:$U$627,'All States'!$C$4:$C$627,$A671,'All States'!$D$4:$D$627,$B671),0)</f>
        <v>0</v>
      </c>
      <c r="AD671">
        <f>IFERROR(SUMIFS('All States'!$V$4:$V$627,'All States'!$C$4:$C$627,$A671,'All States'!$D$4:$D$627,$B671),0)</f>
        <v>0</v>
      </c>
      <c r="AE671">
        <f>IFERROR(SUMIFS('All States'!$W$4:$W$627,'All States'!$C$4:$C$627,$A671,'All States'!$D$4:$D$627,$B671),0)</f>
        <v>0</v>
      </c>
      <c r="AF671">
        <f>IFERROR(SUMIFS('All States'!$X$4:$X$627,'All States'!$C$4:$C$627,$A671,'All States'!$D$4:$D$627,$B671),0)</f>
        <v>0</v>
      </c>
      <c r="AG671">
        <f>IFERROR(SUMIFS('All States'!$Y$4:$Y$627,'All States'!$C$4:$C$627,$A671,'All States'!$D$4:$D$627,$B671),0)</f>
        <v>0</v>
      </c>
    </row>
    <row r="672" spans="1:33" ht="15" customHeight="1" x14ac:dyDescent="0.2">
      <c r="A672" t="s">
        <v>180</v>
      </c>
      <c r="B672" t="s">
        <v>2247</v>
      </c>
      <c r="C672" t="s">
        <v>1892</v>
      </c>
      <c r="D672" t="s">
        <v>2244</v>
      </c>
      <c r="E672">
        <v>17</v>
      </c>
      <c r="F672">
        <f t="shared" si="20"/>
        <v>0</v>
      </c>
      <c r="G672">
        <f t="shared" si="21"/>
        <v>1812</v>
      </c>
      <c r="H672">
        <f t="shared" si="22"/>
        <v>0</v>
      </c>
      <c r="I672">
        <f t="shared" si="23"/>
        <v>1.3529411764705883</v>
      </c>
      <c r="Q672">
        <f>IFERROR(SUMIFS('All States'!$E$4:$E$627,'All States'!$C$4:$C$627,$A672,'All States'!$D$4:$D$627,$B672),0)</f>
        <v>0</v>
      </c>
      <c r="R672">
        <f>IFERROR(SUMIFS('All States'!$F$4:$F$627,'All States'!$C$4:$C$627,$A672,'All States'!$D$4:$D$627,$B672),0)</f>
        <v>0</v>
      </c>
      <c r="S672">
        <f>IFERROR(SUMIFS('All States'!$N$4:$N$627,'All States'!$C$4:$C$627,$A672,'All States'!$D$4:$D$627,$B672),0)</f>
        <v>30.765000000000001</v>
      </c>
      <c r="T672">
        <f>IFERROR(SUMIFS('All States'!$M$4:$M$627,'All States'!$C$4:$C$627,$A672,'All States'!$D$4:$D$627,$B672),0)</f>
        <v>30.765000000000001</v>
      </c>
      <c r="U672">
        <f>IFERROR(SUMIFS('All States'!$O$4:$O$627,'All States'!$C$4:$C$627,$A672,'All States'!$D$4:$D$627,$B672),0)</f>
        <v>0</v>
      </c>
      <c r="V672">
        <f>IFERROR(SUMIFS('All States'!$P$4:$P$627,'All States'!$C$4:$C$627,$A672,'All States'!$D$4:$D$627,$B672),0)</f>
        <v>23.94</v>
      </c>
      <c r="W672">
        <f>IFERROR(SUMIFS('All States'!$Q$4:$Q$627,'All States'!$C$4:$C$627,$A672,'All States'!$D$4:$D$627,$B672),0)</f>
        <v>6.8250000000000002</v>
      </c>
      <c r="X672">
        <f>IFERROR(SUMIFS('All States'!$H$4:$H$627,'All States'!$C$4:$C$627,$A672,'All States'!$D$4:$D$627,$B672),0)</f>
        <v>0</v>
      </c>
      <c r="Y672">
        <f>IFERROR(SUMIFS('All States'!$I$4:$I$627,'All States'!$C$4:$C$627,$A672,'All States'!$D$4:$D$627,$B672),0)</f>
        <v>0</v>
      </c>
      <c r="Z672">
        <f>IFERROR(SUMIFS('All States'!$R$4:$R$627,'All States'!$C$4:$C$627,$A672,'All States'!$D$4:$D$627,$B672),0)</f>
        <v>0</v>
      </c>
      <c r="AA672">
        <f>IFERROR(SUMIFS('All States'!$S$4:$S$627,'All States'!$C$4:$C$627,$A672,'All States'!$D$4:$D$627,$B672),0)</f>
        <v>0</v>
      </c>
      <c r="AB672">
        <f>IFERROR(SUMIFS('All States'!$T$4:$T$627,'All States'!$C$4:$C$627,$A672,'All States'!$D$4:$D$627,$B672),0)</f>
        <v>0</v>
      </c>
      <c r="AC672">
        <f>IFERROR(SUMIFS('All States'!$U$4:$U$627,'All States'!$C$4:$C$627,$A672,'All States'!$D$4:$D$627,$B672),0)</f>
        <v>0</v>
      </c>
      <c r="AD672">
        <f>IFERROR(SUMIFS('All States'!$V$4:$V$627,'All States'!$C$4:$C$627,$A672,'All States'!$D$4:$D$627,$B672),0)</f>
        <v>0</v>
      </c>
      <c r="AE672">
        <f>IFERROR(SUMIFS('All States'!$W$4:$W$627,'All States'!$C$4:$C$627,$A672,'All States'!$D$4:$D$627,$B672),0)</f>
        <v>0</v>
      </c>
      <c r="AF672">
        <f>IFERROR(SUMIFS('All States'!$X$4:$X$627,'All States'!$C$4:$C$627,$A672,'All States'!$D$4:$D$627,$B672),0)</f>
        <v>0</v>
      </c>
      <c r="AG672">
        <f>IFERROR(SUMIFS('All States'!$Y$4:$Y$627,'All States'!$C$4:$C$627,$A672,'All States'!$D$4:$D$627,$B672),0)</f>
        <v>0</v>
      </c>
    </row>
    <row r="673" spans="1:33" ht="15" customHeight="1" x14ac:dyDescent="0.2">
      <c r="A673" t="s">
        <v>180</v>
      </c>
      <c r="B673" t="s">
        <v>2248</v>
      </c>
      <c r="C673" t="s">
        <v>1892</v>
      </c>
      <c r="D673" t="s">
        <v>2244</v>
      </c>
      <c r="E673">
        <v>17</v>
      </c>
      <c r="F673">
        <f t="shared" si="20"/>
        <v>0</v>
      </c>
      <c r="G673">
        <f t="shared" si="21"/>
        <v>1812</v>
      </c>
      <c r="H673">
        <f t="shared" si="22"/>
        <v>0</v>
      </c>
      <c r="I673">
        <f t="shared" si="23"/>
        <v>1.3529411764705883</v>
      </c>
      <c r="Q673">
        <f>IFERROR(SUMIFS('All States'!$E$4:$E$627,'All States'!$C$4:$C$627,$A673,'All States'!$D$4:$D$627,$B673),0)</f>
        <v>0</v>
      </c>
      <c r="R673">
        <f>IFERROR(SUMIFS('All States'!$F$4:$F$627,'All States'!$C$4:$C$627,$A673,'All States'!$D$4:$D$627,$B673),0)</f>
        <v>0</v>
      </c>
      <c r="S673">
        <f>IFERROR(SUMIFS('All States'!$N$4:$N$627,'All States'!$C$4:$C$627,$A673,'All States'!$D$4:$D$627,$B673),0)</f>
        <v>30.54</v>
      </c>
      <c r="T673">
        <f>IFERROR(SUMIFS('All States'!$M$4:$M$627,'All States'!$C$4:$C$627,$A673,'All States'!$D$4:$D$627,$B673),0)</f>
        <v>30.54</v>
      </c>
      <c r="U673">
        <f>IFERROR(SUMIFS('All States'!$O$4:$O$627,'All States'!$C$4:$C$627,$A673,'All States'!$D$4:$D$627,$B673),0)</f>
        <v>4.5</v>
      </c>
      <c r="V673">
        <f>IFERROR(SUMIFS('All States'!$P$4:$P$627,'All States'!$C$4:$C$627,$A673,'All States'!$D$4:$D$627,$B673),0)</f>
        <v>0.84</v>
      </c>
      <c r="W673">
        <f>IFERROR(SUMIFS('All States'!$Q$4:$Q$627,'All States'!$C$4:$C$627,$A673,'All States'!$D$4:$D$627,$B673),0)</f>
        <v>25.2</v>
      </c>
      <c r="X673">
        <f>IFERROR(SUMIFS('All States'!$H$4:$H$627,'All States'!$C$4:$C$627,$A673,'All States'!$D$4:$D$627,$B673),0)</f>
        <v>0</v>
      </c>
      <c r="Y673">
        <f>IFERROR(SUMIFS('All States'!$I$4:$I$627,'All States'!$C$4:$C$627,$A673,'All States'!$D$4:$D$627,$B673),0)</f>
        <v>0</v>
      </c>
      <c r="Z673">
        <f>IFERROR(SUMIFS('All States'!$R$4:$R$627,'All States'!$C$4:$C$627,$A673,'All States'!$D$4:$D$627,$B673),0)</f>
        <v>0</v>
      </c>
      <c r="AA673">
        <f>IFERROR(SUMIFS('All States'!$S$4:$S$627,'All States'!$C$4:$C$627,$A673,'All States'!$D$4:$D$627,$B673),0)</f>
        <v>0</v>
      </c>
      <c r="AB673">
        <f>IFERROR(SUMIFS('All States'!$T$4:$T$627,'All States'!$C$4:$C$627,$A673,'All States'!$D$4:$D$627,$B673),0)</f>
        <v>0</v>
      </c>
      <c r="AC673">
        <f>IFERROR(SUMIFS('All States'!$U$4:$U$627,'All States'!$C$4:$C$627,$A673,'All States'!$D$4:$D$627,$B673),0)</f>
        <v>0</v>
      </c>
      <c r="AD673">
        <f>IFERROR(SUMIFS('All States'!$V$4:$V$627,'All States'!$C$4:$C$627,$A673,'All States'!$D$4:$D$627,$B673),0)</f>
        <v>0</v>
      </c>
      <c r="AE673">
        <f>IFERROR(SUMIFS('All States'!$W$4:$W$627,'All States'!$C$4:$C$627,$A673,'All States'!$D$4:$D$627,$B673),0)</f>
        <v>0</v>
      </c>
      <c r="AF673">
        <f>IFERROR(SUMIFS('All States'!$X$4:$X$627,'All States'!$C$4:$C$627,$A673,'All States'!$D$4:$D$627,$B673),0)</f>
        <v>0</v>
      </c>
      <c r="AG673">
        <f>IFERROR(SUMIFS('All States'!$Y$4:$Y$627,'All States'!$C$4:$C$627,$A673,'All States'!$D$4:$D$627,$B673),0)</f>
        <v>0</v>
      </c>
    </row>
    <row r="674" spans="1:33" ht="15" customHeight="1" x14ac:dyDescent="0.2">
      <c r="A674" t="s">
        <v>180</v>
      </c>
      <c r="B674" t="s">
        <v>2249</v>
      </c>
      <c r="C674" t="s">
        <v>1892</v>
      </c>
      <c r="D674" t="s">
        <v>2244</v>
      </c>
      <c r="E674">
        <v>17</v>
      </c>
      <c r="F674">
        <f t="shared" si="20"/>
        <v>0</v>
      </c>
      <c r="G674">
        <f t="shared" si="21"/>
        <v>1812</v>
      </c>
      <c r="H674">
        <f t="shared" si="22"/>
        <v>0</v>
      </c>
      <c r="I674">
        <f t="shared" si="23"/>
        <v>1.3529411764705883</v>
      </c>
      <c r="Q674">
        <f>IFERROR(SUMIFS('All States'!$E$4:$E$627,'All States'!$C$4:$C$627,$A674,'All States'!$D$4:$D$627,$B674),0)</f>
        <v>0</v>
      </c>
      <c r="R674">
        <f>IFERROR(SUMIFS('All States'!$F$4:$F$627,'All States'!$C$4:$C$627,$A674,'All States'!$D$4:$D$627,$B674),0)</f>
        <v>0</v>
      </c>
      <c r="S674">
        <f>IFERROR(SUMIFS('All States'!$N$4:$N$627,'All States'!$C$4:$C$627,$A674,'All States'!$D$4:$D$627,$B674),0)</f>
        <v>11.234999999999999</v>
      </c>
      <c r="T674">
        <f>IFERROR(SUMIFS('All States'!$M$4:$M$627,'All States'!$C$4:$C$627,$A674,'All States'!$D$4:$D$627,$B674),0)</f>
        <v>11.234999999999999</v>
      </c>
      <c r="U674">
        <f>IFERROR(SUMIFS('All States'!$O$4:$O$627,'All States'!$C$4:$C$627,$A674,'All States'!$D$4:$D$627,$B674),0)</f>
        <v>0</v>
      </c>
      <c r="V674">
        <f>IFERROR(SUMIFS('All States'!$P$4:$P$627,'All States'!$C$4:$C$627,$A674,'All States'!$D$4:$D$627,$B674),0)</f>
        <v>9.66</v>
      </c>
      <c r="W674">
        <f>IFERROR(SUMIFS('All States'!$Q$4:$Q$627,'All States'!$C$4:$C$627,$A674,'All States'!$D$4:$D$627,$B674),0)</f>
        <v>1.575</v>
      </c>
      <c r="X674">
        <f>IFERROR(SUMIFS('All States'!$H$4:$H$627,'All States'!$C$4:$C$627,$A674,'All States'!$D$4:$D$627,$B674),0)</f>
        <v>0</v>
      </c>
      <c r="Y674">
        <f>IFERROR(SUMIFS('All States'!$I$4:$I$627,'All States'!$C$4:$C$627,$A674,'All States'!$D$4:$D$627,$B674),0)</f>
        <v>0</v>
      </c>
      <c r="Z674">
        <f>IFERROR(SUMIFS('All States'!$R$4:$R$627,'All States'!$C$4:$C$627,$A674,'All States'!$D$4:$D$627,$B674),0)</f>
        <v>0</v>
      </c>
      <c r="AA674">
        <f>IFERROR(SUMIFS('All States'!$S$4:$S$627,'All States'!$C$4:$C$627,$A674,'All States'!$D$4:$D$627,$B674),0)</f>
        <v>0</v>
      </c>
      <c r="AB674">
        <f>IFERROR(SUMIFS('All States'!$T$4:$T$627,'All States'!$C$4:$C$627,$A674,'All States'!$D$4:$D$627,$B674),0)</f>
        <v>0</v>
      </c>
      <c r="AC674">
        <f>IFERROR(SUMIFS('All States'!$U$4:$U$627,'All States'!$C$4:$C$627,$A674,'All States'!$D$4:$D$627,$B674),0)</f>
        <v>0</v>
      </c>
      <c r="AD674">
        <f>IFERROR(SUMIFS('All States'!$V$4:$V$627,'All States'!$C$4:$C$627,$A674,'All States'!$D$4:$D$627,$B674),0)</f>
        <v>0</v>
      </c>
      <c r="AE674">
        <f>IFERROR(SUMIFS('All States'!$W$4:$W$627,'All States'!$C$4:$C$627,$A674,'All States'!$D$4:$D$627,$B674),0)</f>
        <v>0</v>
      </c>
      <c r="AF674">
        <f>IFERROR(SUMIFS('All States'!$X$4:$X$627,'All States'!$C$4:$C$627,$A674,'All States'!$D$4:$D$627,$B674),0)</f>
        <v>0</v>
      </c>
      <c r="AG674">
        <f>IFERROR(SUMIFS('All States'!$Y$4:$Y$627,'All States'!$C$4:$C$627,$A674,'All States'!$D$4:$D$627,$B674),0)</f>
        <v>0</v>
      </c>
    </row>
    <row r="675" spans="1:33" ht="15" customHeight="1" x14ac:dyDescent="0.2">
      <c r="A675" t="s">
        <v>180</v>
      </c>
      <c r="B675" t="s">
        <v>2250</v>
      </c>
      <c r="C675" t="s">
        <v>1892</v>
      </c>
      <c r="D675" t="s">
        <v>2244</v>
      </c>
      <c r="E675">
        <v>17</v>
      </c>
      <c r="F675">
        <f t="shared" si="20"/>
        <v>0</v>
      </c>
      <c r="G675">
        <f t="shared" si="21"/>
        <v>1812</v>
      </c>
      <c r="H675">
        <f t="shared" si="22"/>
        <v>0</v>
      </c>
      <c r="I675">
        <f t="shared" si="23"/>
        <v>1.3529411764705883</v>
      </c>
      <c r="Q675">
        <f>IFERROR(SUMIFS('All States'!$E$4:$E$627,'All States'!$C$4:$C$627,$A675,'All States'!$D$4:$D$627,$B675),0)</f>
        <v>0</v>
      </c>
      <c r="R675">
        <f>IFERROR(SUMIFS('All States'!$F$4:$F$627,'All States'!$C$4:$C$627,$A675,'All States'!$D$4:$D$627,$B675),0)</f>
        <v>0</v>
      </c>
      <c r="S675">
        <f>IFERROR(SUMIFS('All States'!$N$4:$N$627,'All States'!$C$4:$C$627,$A675,'All States'!$D$4:$D$627,$B675),0)</f>
        <v>10.74</v>
      </c>
      <c r="T675">
        <f>IFERROR(SUMIFS('All States'!$M$4:$M$627,'All States'!$C$4:$C$627,$A675,'All States'!$D$4:$D$627,$B675),0)</f>
        <v>10.74</v>
      </c>
      <c r="U675">
        <f>IFERROR(SUMIFS('All States'!$O$4:$O$627,'All States'!$C$4:$C$627,$A675,'All States'!$D$4:$D$627,$B675),0)</f>
        <v>3.6</v>
      </c>
      <c r="V675">
        <f>IFERROR(SUMIFS('All States'!$P$4:$P$627,'All States'!$C$4:$C$627,$A675,'All States'!$D$4:$D$627,$B675),0)</f>
        <v>0.84</v>
      </c>
      <c r="W675">
        <f>IFERROR(SUMIFS('All States'!$Q$4:$Q$627,'All States'!$C$4:$C$627,$A675,'All States'!$D$4:$D$627,$B675),0)</f>
        <v>6.3</v>
      </c>
      <c r="X675">
        <f>IFERROR(SUMIFS('All States'!$H$4:$H$627,'All States'!$C$4:$C$627,$A675,'All States'!$D$4:$D$627,$B675),0)</f>
        <v>0</v>
      </c>
      <c r="Y675">
        <f>IFERROR(SUMIFS('All States'!$I$4:$I$627,'All States'!$C$4:$C$627,$A675,'All States'!$D$4:$D$627,$B675),0)</f>
        <v>0</v>
      </c>
      <c r="Z675">
        <f>IFERROR(SUMIFS('All States'!$R$4:$R$627,'All States'!$C$4:$C$627,$A675,'All States'!$D$4:$D$627,$B675),0)</f>
        <v>0</v>
      </c>
      <c r="AA675">
        <f>IFERROR(SUMIFS('All States'!$S$4:$S$627,'All States'!$C$4:$C$627,$A675,'All States'!$D$4:$D$627,$B675),0)</f>
        <v>0</v>
      </c>
      <c r="AB675">
        <f>IFERROR(SUMIFS('All States'!$T$4:$T$627,'All States'!$C$4:$C$627,$A675,'All States'!$D$4:$D$627,$B675),0)</f>
        <v>0</v>
      </c>
      <c r="AC675">
        <f>IFERROR(SUMIFS('All States'!$U$4:$U$627,'All States'!$C$4:$C$627,$A675,'All States'!$D$4:$D$627,$B675),0)</f>
        <v>0</v>
      </c>
      <c r="AD675">
        <f>IFERROR(SUMIFS('All States'!$V$4:$V$627,'All States'!$C$4:$C$627,$A675,'All States'!$D$4:$D$627,$B675),0)</f>
        <v>0</v>
      </c>
      <c r="AE675">
        <f>IFERROR(SUMIFS('All States'!$W$4:$W$627,'All States'!$C$4:$C$627,$A675,'All States'!$D$4:$D$627,$B675),0)</f>
        <v>0</v>
      </c>
      <c r="AF675">
        <f>IFERROR(SUMIFS('All States'!$X$4:$X$627,'All States'!$C$4:$C$627,$A675,'All States'!$D$4:$D$627,$B675),0)</f>
        <v>0</v>
      </c>
      <c r="AG675">
        <f>IFERROR(SUMIFS('All States'!$Y$4:$Y$627,'All States'!$C$4:$C$627,$A675,'All States'!$D$4:$D$627,$B675),0)</f>
        <v>0</v>
      </c>
    </row>
    <row r="676" spans="1:33" ht="15" customHeight="1" x14ac:dyDescent="0.2">
      <c r="A676" t="s">
        <v>180</v>
      </c>
      <c r="B676" t="s">
        <v>2251</v>
      </c>
      <c r="C676" t="s">
        <v>1892</v>
      </c>
      <c r="D676" t="s">
        <v>2244</v>
      </c>
      <c r="E676">
        <v>17</v>
      </c>
      <c r="F676">
        <f t="shared" si="20"/>
        <v>0</v>
      </c>
      <c r="G676">
        <f t="shared" si="21"/>
        <v>1812</v>
      </c>
      <c r="H676">
        <f t="shared" si="22"/>
        <v>0</v>
      </c>
      <c r="I676">
        <f t="shared" si="23"/>
        <v>1.3529411764705883</v>
      </c>
      <c r="Q676">
        <f>IFERROR(SUMIFS('All States'!$E$4:$E$627,'All States'!$C$4:$C$627,$A676,'All States'!$D$4:$D$627,$B676),0)</f>
        <v>0</v>
      </c>
      <c r="R676">
        <f>IFERROR(SUMIFS('All States'!$F$4:$F$627,'All States'!$C$4:$C$627,$A676,'All States'!$D$4:$D$627,$B676),0)</f>
        <v>0</v>
      </c>
      <c r="S676">
        <f>IFERROR(SUMIFS('All States'!$N$4:$N$627,'All States'!$C$4:$C$627,$A676,'All States'!$D$4:$D$627,$B676),0)</f>
        <v>8.82</v>
      </c>
      <c r="T676">
        <f>IFERROR(SUMIFS('All States'!$M$4:$M$627,'All States'!$C$4:$C$627,$A676,'All States'!$D$4:$D$627,$B676),0)</f>
        <v>8.82</v>
      </c>
      <c r="U676">
        <f>IFERROR(SUMIFS('All States'!$O$4:$O$627,'All States'!$C$4:$C$627,$A676,'All States'!$D$4:$D$627,$B676),0)</f>
        <v>0</v>
      </c>
      <c r="V676">
        <f>IFERROR(SUMIFS('All States'!$P$4:$P$627,'All States'!$C$4:$C$627,$A676,'All States'!$D$4:$D$627,$B676),0)</f>
        <v>6.72</v>
      </c>
      <c r="W676">
        <f>IFERROR(SUMIFS('All States'!$Q$4:$Q$627,'All States'!$C$4:$C$627,$A676,'All States'!$D$4:$D$627,$B676),0)</f>
        <v>2.1</v>
      </c>
      <c r="X676">
        <f>IFERROR(SUMIFS('All States'!$H$4:$H$627,'All States'!$C$4:$C$627,$A676,'All States'!$D$4:$D$627,$B676),0)</f>
        <v>0</v>
      </c>
      <c r="Y676">
        <f>IFERROR(SUMIFS('All States'!$I$4:$I$627,'All States'!$C$4:$C$627,$A676,'All States'!$D$4:$D$627,$B676),0)</f>
        <v>0</v>
      </c>
      <c r="Z676">
        <f>IFERROR(SUMIFS('All States'!$R$4:$R$627,'All States'!$C$4:$C$627,$A676,'All States'!$D$4:$D$627,$B676),0)</f>
        <v>0</v>
      </c>
      <c r="AA676">
        <f>IFERROR(SUMIFS('All States'!$S$4:$S$627,'All States'!$C$4:$C$627,$A676,'All States'!$D$4:$D$627,$B676),0)</f>
        <v>0</v>
      </c>
      <c r="AB676">
        <f>IFERROR(SUMIFS('All States'!$T$4:$T$627,'All States'!$C$4:$C$627,$A676,'All States'!$D$4:$D$627,$B676),0)</f>
        <v>0</v>
      </c>
      <c r="AC676">
        <f>IFERROR(SUMIFS('All States'!$U$4:$U$627,'All States'!$C$4:$C$627,$A676,'All States'!$D$4:$D$627,$B676),0)</f>
        <v>0</v>
      </c>
      <c r="AD676">
        <f>IFERROR(SUMIFS('All States'!$V$4:$V$627,'All States'!$C$4:$C$627,$A676,'All States'!$D$4:$D$627,$B676),0)</f>
        <v>0</v>
      </c>
      <c r="AE676">
        <f>IFERROR(SUMIFS('All States'!$W$4:$W$627,'All States'!$C$4:$C$627,$A676,'All States'!$D$4:$D$627,$B676),0)</f>
        <v>0</v>
      </c>
      <c r="AF676">
        <f>IFERROR(SUMIFS('All States'!$X$4:$X$627,'All States'!$C$4:$C$627,$A676,'All States'!$D$4:$D$627,$B676),0)</f>
        <v>0</v>
      </c>
      <c r="AG676">
        <f>IFERROR(SUMIFS('All States'!$Y$4:$Y$627,'All States'!$C$4:$C$627,$A676,'All States'!$D$4:$D$627,$B676),0)</f>
        <v>0</v>
      </c>
    </row>
    <row r="677" spans="1:33" ht="15" customHeight="1" x14ac:dyDescent="0.2">
      <c r="A677" t="s">
        <v>180</v>
      </c>
      <c r="B677" t="s">
        <v>2252</v>
      </c>
      <c r="C677" t="s">
        <v>1892</v>
      </c>
      <c r="D677" t="s">
        <v>2244</v>
      </c>
      <c r="E677">
        <v>17</v>
      </c>
      <c r="F677">
        <f t="shared" si="20"/>
        <v>0</v>
      </c>
      <c r="G677">
        <f t="shared" si="21"/>
        <v>1812</v>
      </c>
      <c r="H677">
        <f t="shared" si="22"/>
        <v>0</v>
      </c>
      <c r="I677">
        <f t="shared" si="23"/>
        <v>1.3529411764705883</v>
      </c>
      <c r="Q677">
        <f>IFERROR(SUMIFS('All States'!$E$4:$E$627,'All States'!$C$4:$C$627,$A677,'All States'!$D$4:$D$627,$B677),0)</f>
        <v>0</v>
      </c>
      <c r="R677">
        <f>IFERROR(SUMIFS('All States'!$F$4:$F$627,'All States'!$C$4:$C$627,$A677,'All States'!$D$4:$D$627,$B677),0)</f>
        <v>0</v>
      </c>
      <c r="S677">
        <f>IFERROR(SUMIFS('All States'!$N$4:$N$627,'All States'!$C$4:$C$627,$A677,'All States'!$D$4:$D$627,$B677),0)</f>
        <v>36.225000000000001</v>
      </c>
      <c r="T677">
        <f>IFERROR(SUMIFS('All States'!$M$4:$M$627,'All States'!$C$4:$C$627,$A677,'All States'!$D$4:$D$627,$B677),0)</f>
        <v>36.225000000000001</v>
      </c>
      <c r="U677">
        <f>IFERROR(SUMIFS('All States'!$O$4:$O$627,'All States'!$C$4:$C$627,$A677,'All States'!$D$4:$D$627,$B677),0)</f>
        <v>0</v>
      </c>
      <c r="V677">
        <f>IFERROR(SUMIFS('All States'!$P$4:$P$627,'All States'!$C$4:$C$627,$A677,'All States'!$D$4:$D$627,$B677),0)</f>
        <v>16.8</v>
      </c>
      <c r="W677">
        <f>IFERROR(SUMIFS('All States'!$Q$4:$Q$627,'All States'!$C$4:$C$627,$A677,'All States'!$D$4:$D$627,$B677),0)</f>
        <v>19.425000000000001</v>
      </c>
      <c r="X677">
        <f>IFERROR(SUMIFS('All States'!$H$4:$H$627,'All States'!$C$4:$C$627,$A677,'All States'!$D$4:$D$627,$B677),0)</f>
        <v>0</v>
      </c>
      <c r="Y677">
        <f>IFERROR(SUMIFS('All States'!$I$4:$I$627,'All States'!$C$4:$C$627,$A677,'All States'!$D$4:$D$627,$B677),0)</f>
        <v>0</v>
      </c>
      <c r="Z677">
        <f>IFERROR(SUMIFS('All States'!$R$4:$R$627,'All States'!$C$4:$C$627,$A677,'All States'!$D$4:$D$627,$B677),0)</f>
        <v>0</v>
      </c>
      <c r="AA677">
        <f>IFERROR(SUMIFS('All States'!$S$4:$S$627,'All States'!$C$4:$C$627,$A677,'All States'!$D$4:$D$627,$B677),0)</f>
        <v>0</v>
      </c>
      <c r="AB677">
        <f>IFERROR(SUMIFS('All States'!$T$4:$T$627,'All States'!$C$4:$C$627,$A677,'All States'!$D$4:$D$627,$B677),0)</f>
        <v>0</v>
      </c>
      <c r="AC677">
        <f>IFERROR(SUMIFS('All States'!$U$4:$U$627,'All States'!$C$4:$C$627,$A677,'All States'!$D$4:$D$627,$B677),0)</f>
        <v>0</v>
      </c>
      <c r="AD677">
        <f>IFERROR(SUMIFS('All States'!$V$4:$V$627,'All States'!$C$4:$C$627,$A677,'All States'!$D$4:$D$627,$B677),0)</f>
        <v>0</v>
      </c>
      <c r="AE677">
        <f>IFERROR(SUMIFS('All States'!$W$4:$W$627,'All States'!$C$4:$C$627,$A677,'All States'!$D$4:$D$627,$B677),0)</f>
        <v>0</v>
      </c>
      <c r="AF677">
        <f>IFERROR(SUMIFS('All States'!$X$4:$X$627,'All States'!$C$4:$C$627,$A677,'All States'!$D$4:$D$627,$B677),0)</f>
        <v>0</v>
      </c>
      <c r="AG677">
        <f>IFERROR(SUMIFS('All States'!$Y$4:$Y$627,'All States'!$C$4:$C$627,$A677,'All States'!$D$4:$D$627,$B677),0)</f>
        <v>0</v>
      </c>
    </row>
    <row r="678" spans="1:33" ht="15" customHeight="1" x14ac:dyDescent="0.2">
      <c r="A678" t="s">
        <v>180</v>
      </c>
      <c r="B678" t="s">
        <v>2253</v>
      </c>
      <c r="C678" t="s">
        <v>1892</v>
      </c>
      <c r="D678" t="s">
        <v>2244</v>
      </c>
      <c r="E678">
        <v>17</v>
      </c>
      <c r="F678">
        <f t="shared" si="20"/>
        <v>0</v>
      </c>
      <c r="G678">
        <f t="shared" si="21"/>
        <v>1812</v>
      </c>
      <c r="H678">
        <f t="shared" si="22"/>
        <v>0</v>
      </c>
      <c r="I678">
        <f t="shared" si="23"/>
        <v>1.3529411764705883</v>
      </c>
      <c r="Q678">
        <f>IFERROR(SUMIFS('All States'!$E$4:$E$627,'All States'!$C$4:$C$627,$A678,'All States'!$D$4:$D$627,$B678),0)</f>
        <v>0</v>
      </c>
      <c r="R678">
        <f>IFERROR(SUMIFS('All States'!$F$4:$F$627,'All States'!$C$4:$C$627,$A678,'All States'!$D$4:$D$627,$B678),0)</f>
        <v>0</v>
      </c>
      <c r="S678">
        <f>IFERROR(SUMIFS('All States'!$N$4:$N$627,'All States'!$C$4:$C$627,$A678,'All States'!$D$4:$D$627,$B678),0)</f>
        <v>34.29</v>
      </c>
      <c r="T678">
        <f>IFERROR(SUMIFS('All States'!$M$4:$M$627,'All States'!$C$4:$C$627,$A678,'All States'!$D$4:$D$627,$B678),0)</f>
        <v>34.29</v>
      </c>
      <c r="U678">
        <f>IFERROR(SUMIFS('All States'!$O$4:$O$627,'All States'!$C$4:$C$627,$A678,'All States'!$D$4:$D$627,$B678),0)</f>
        <v>13.5</v>
      </c>
      <c r="V678">
        <f>IFERROR(SUMIFS('All States'!$P$4:$P$627,'All States'!$C$4:$C$627,$A678,'All States'!$D$4:$D$627,$B678),0)</f>
        <v>0.84</v>
      </c>
      <c r="W678">
        <f>IFERROR(SUMIFS('All States'!$Q$4:$Q$627,'All States'!$C$4:$C$627,$A678,'All States'!$D$4:$D$627,$B678),0)</f>
        <v>19.95</v>
      </c>
      <c r="X678">
        <f>IFERROR(SUMIFS('All States'!$H$4:$H$627,'All States'!$C$4:$C$627,$A678,'All States'!$D$4:$D$627,$B678),0)</f>
        <v>0</v>
      </c>
      <c r="Y678">
        <f>IFERROR(SUMIFS('All States'!$I$4:$I$627,'All States'!$C$4:$C$627,$A678,'All States'!$D$4:$D$627,$B678),0)</f>
        <v>0</v>
      </c>
      <c r="Z678">
        <f>IFERROR(SUMIFS('All States'!$R$4:$R$627,'All States'!$C$4:$C$627,$A678,'All States'!$D$4:$D$627,$B678),0)</f>
        <v>0</v>
      </c>
      <c r="AA678">
        <f>IFERROR(SUMIFS('All States'!$S$4:$S$627,'All States'!$C$4:$C$627,$A678,'All States'!$D$4:$D$627,$B678),0)</f>
        <v>0</v>
      </c>
      <c r="AB678">
        <f>IFERROR(SUMIFS('All States'!$T$4:$T$627,'All States'!$C$4:$C$627,$A678,'All States'!$D$4:$D$627,$B678),0)</f>
        <v>0</v>
      </c>
      <c r="AC678">
        <f>IFERROR(SUMIFS('All States'!$U$4:$U$627,'All States'!$C$4:$C$627,$A678,'All States'!$D$4:$D$627,$B678),0)</f>
        <v>0</v>
      </c>
      <c r="AD678">
        <f>IFERROR(SUMIFS('All States'!$V$4:$V$627,'All States'!$C$4:$C$627,$A678,'All States'!$D$4:$D$627,$B678),0)</f>
        <v>0</v>
      </c>
      <c r="AE678">
        <f>IFERROR(SUMIFS('All States'!$W$4:$W$627,'All States'!$C$4:$C$627,$A678,'All States'!$D$4:$D$627,$B678),0)</f>
        <v>0</v>
      </c>
      <c r="AF678">
        <f>IFERROR(SUMIFS('All States'!$X$4:$X$627,'All States'!$C$4:$C$627,$A678,'All States'!$D$4:$D$627,$B678),0)</f>
        <v>0</v>
      </c>
      <c r="AG678">
        <f>IFERROR(SUMIFS('All States'!$Y$4:$Y$627,'All States'!$C$4:$C$627,$A678,'All States'!$D$4:$D$627,$B678),0)</f>
        <v>0</v>
      </c>
    </row>
    <row r="679" spans="1:33" ht="15" customHeight="1" x14ac:dyDescent="0.2">
      <c r="A679" t="s">
        <v>180</v>
      </c>
      <c r="B679" t="s">
        <v>2254</v>
      </c>
      <c r="C679" t="s">
        <v>1892</v>
      </c>
      <c r="D679" t="s">
        <v>2244</v>
      </c>
      <c r="E679">
        <v>17</v>
      </c>
      <c r="F679">
        <f t="shared" si="20"/>
        <v>0</v>
      </c>
      <c r="G679">
        <f t="shared" si="21"/>
        <v>1812</v>
      </c>
      <c r="H679">
        <f t="shared" si="22"/>
        <v>0</v>
      </c>
      <c r="I679">
        <f t="shared" si="23"/>
        <v>1.3529411764705883</v>
      </c>
      <c r="Q679">
        <f>IFERROR(SUMIFS('All States'!$E$4:$E$627,'All States'!$C$4:$C$627,$A679,'All States'!$D$4:$D$627,$B679),0)</f>
        <v>0</v>
      </c>
      <c r="R679">
        <f>IFERROR(SUMIFS('All States'!$F$4:$F$627,'All States'!$C$4:$C$627,$A679,'All States'!$D$4:$D$627,$B679),0)</f>
        <v>0</v>
      </c>
      <c r="S679">
        <f>IFERROR(SUMIFS('All States'!$N$4:$N$627,'All States'!$C$4:$C$627,$A679,'All States'!$D$4:$D$627,$B679),0)</f>
        <v>11.13</v>
      </c>
      <c r="T679">
        <f>IFERROR(SUMIFS('All States'!$M$4:$M$627,'All States'!$C$4:$C$627,$A679,'All States'!$D$4:$D$627,$B679),0)</f>
        <v>11.13</v>
      </c>
      <c r="U679">
        <f>IFERROR(SUMIFS('All States'!$O$4:$O$627,'All States'!$C$4:$C$627,$A679,'All States'!$D$4:$D$627,$B679),0)</f>
        <v>0</v>
      </c>
      <c r="V679">
        <f>IFERROR(SUMIFS('All States'!$P$4:$P$627,'All States'!$C$4:$C$627,$A679,'All States'!$D$4:$D$627,$B679),0)</f>
        <v>10.08</v>
      </c>
      <c r="W679">
        <f>IFERROR(SUMIFS('All States'!$Q$4:$Q$627,'All States'!$C$4:$C$627,$A679,'All States'!$D$4:$D$627,$B679),0)</f>
        <v>1.05</v>
      </c>
      <c r="X679">
        <f>IFERROR(SUMIFS('All States'!$H$4:$H$627,'All States'!$C$4:$C$627,$A679,'All States'!$D$4:$D$627,$B679),0)</f>
        <v>0</v>
      </c>
      <c r="Y679">
        <f>IFERROR(SUMIFS('All States'!$I$4:$I$627,'All States'!$C$4:$C$627,$A679,'All States'!$D$4:$D$627,$B679),0)</f>
        <v>0</v>
      </c>
      <c r="Z679">
        <f>IFERROR(SUMIFS('All States'!$R$4:$R$627,'All States'!$C$4:$C$627,$A679,'All States'!$D$4:$D$627,$B679),0)</f>
        <v>0</v>
      </c>
      <c r="AA679">
        <f>IFERROR(SUMIFS('All States'!$S$4:$S$627,'All States'!$C$4:$C$627,$A679,'All States'!$D$4:$D$627,$B679),0)</f>
        <v>0</v>
      </c>
      <c r="AB679">
        <f>IFERROR(SUMIFS('All States'!$T$4:$T$627,'All States'!$C$4:$C$627,$A679,'All States'!$D$4:$D$627,$B679),0)</f>
        <v>0</v>
      </c>
      <c r="AC679">
        <f>IFERROR(SUMIFS('All States'!$U$4:$U$627,'All States'!$C$4:$C$627,$A679,'All States'!$D$4:$D$627,$B679),0)</f>
        <v>0</v>
      </c>
      <c r="AD679">
        <f>IFERROR(SUMIFS('All States'!$V$4:$V$627,'All States'!$C$4:$C$627,$A679,'All States'!$D$4:$D$627,$B679),0)</f>
        <v>0</v>
      </c>
      <c r="AE679">
        <f>IFERROR(SUMIFS('All States'!$W$4:$W$627,'All States'!$C$4:$C$627,$A679,'All States'!$D$4:$D$627,$B679),0)</f>
        <v>0</v>
      </c>
      <c r="AF679">
        <f>IFERROR(SUMIFS('All States'!$X$4:$X$627,'All States'!$C$4:$C$627,$A679,'All States'!$D$4:$D$627,$B679),0)</f>
        <v>0</v>
      </c>
      <c r="AG679">
        <f>IFERROR(SUMIFS('All States'!$Y$4:$Y$627,'All States'!$C$4:$C$627,$A679,'All States'!$D$4:$D$627,$B679),0)</f>
        <v>0</v>
      </c>
    </row>
    <row r="680" spans="1:33" ht="15" customHeight="1" x14ac:dyDescent="0.2">
      <c r="A680" t="s">
        <v>180</v>
      </c>
      <c r="B680" t="s">
        <v>2255</v>
      </c>
      <c r="C680" t="s">
        <v>1892</v>
      </c>
      <c r="D680" t="s">
        <v>2244</v>
      </c>
      <c r="E680">
        <v>17</v>
      </c>
      <c r="F680">
        <f t="shared" si="20"/>
        <v>0</v>
      </c>
      <c r="G680">
        <f t="shared" si="21"/>
        <v>1812</v>
      </c>
      <c r="H680">
        <f t="shared" si="22"/>
        <v>0</v>
      </c>
      <c r="I680">
        <f t="shared" si="23"/>
        <v>1.3529411764705883</v>
      </c>
      <c r="Q680">
        <f>IFERROR(SUMIFS('All States'!$E$4:$E$627,'All States'!$C$4:$C$627,$A680,'All States'!$D$4:$D$627,$B680),0)</f>
        <v>0</v>
      </c>
      <c r="R680">
        <f>IFERROR(SUMIFS('All States'!$F$4:$F$627,'All States'!$C$4:$C$627,$A680,'All States'!$D$4:$D$627,$B680),0)</f>
        <v>0</v>
      </c>
      <c r="S680">
        <f>IFERROR(SUMIFS('All States'!$N$4:$N$627,'All States'!$C$4:$C$627,$A680,'All States'!$D$4:$D$627,$B680),0)</f>
        <v>125.43</v>
      </c>
      <c r="T680">
        <f>IFERROR(SUMIFS('All States'!$M$4:$M$627,'All States'!$C$4:$C$627,$A680,'All States'!$D$4:$D$627,$B680),0)</f>
        <v>125.43</v>
      </c>
      <c r="U680">
        <f>IFERROR(SUMIFS('All States'!$O$4:$O$627,'All States'!$C$4:$C$627,$A680,'All States'!$D$4:$D$627,$B680),0)</f>
        <v>54.45</v>
      </c>
      <c r="V680">
        <f>IFERROR(SUMIFS('All States'!$P$4:$P$627,'All States'!$C$4:$C$627,$A680,'All States'!$D$4:$D$627,$B680),0)</f>
        <v>3.78</v>
      </c>
      <c r="W680">
        <f>IFERROR(SUMIFS('All States'!$Q$4:$Q$627,'All States'!$C$4:$C$627,$A680,'All States'!$D$4:$D$627,$B680),0)</f>
        <v>67.2</v>
      </c>
      <c r="X680">
        <f>IFERROR(SUMIFS('All States'!$H$4:$H$627,'All States'!$C$4:$C$627,$A680,'All States'!$D$4:$D$627,$B680),0)</f>
        <v>0</v>
      </c>
      <c r="Y680">
        <f>IFERROR(SUMIFS('All States'!$I$4:$I$627,'All States'!$C$4:$C$627,$A680,'All States'!$D$4:$D$627,$B680),0)</f>
        <v>0</v>
      </c>
      <c r="Z680">
        <f>IFERROR(SUMIFS('All States'!$R$4:$R$627,'All States'!$C$4:$C$627,$A680,'All States'!$D$4:$D$627,$B680),0)</f>
        <v>0</v>
      </c>
      <c r="AA680">
        <f>IFERROR(SUMIFS('All States'!$S$4:$S$627,'All States'!$C$4:$C$627,$A680,'All States'!$D$4:$D$627,$B680),0)</f>
        <v>0</v>
      </c>
      <c r="AB680">
        <f>IFERROR(SUMIFS('All States'!$T$4:$T$627,'All States'!$C$4:$C$627,$A680,'All States'!$D$4:$D$627,$B680),0)</f>
        <v>0</v>
      </c>
      <c r="AC680">
        <f>IFERROR(SUMIFS('All States'!$U$4:$U$627,'All States'!$C$4:$C$627,$A680,'All States'!$D$4:$D$627,$B680),0)</f>
        <v>0</v>
      </c>
      <c r="AD680">
        <f>IFERROR(SUMIFS('All States'!$V$4:$V$627,'All States'!$C$4:$C$627,$A680,'All States'!$D$4:$D$627,$B680),0)</f>
        <v>0</v>
      </c>
      <c r="AE680">
        <f>IFERROR(SUMIFS('All States'!$W$4:$W$627,'All States'!$C$4:$C$627,$A680,'All States'!$D$4:$D$627,$B680),0)</f>
        <v>0</v>
      </c>
      <c r="AF680">
        <f>IFERROR(SUMIFS('All States'!$X$4:$X$627,'All States'!$C$4:$C$627,$A680,'All States'!$D$4:$D$627,$B680),0)</f>
        <v>0</v>
      </c>
      <c r="AG680">
        <f>IFERROR(SUMIFS('All States'!$Y$4:$Y$627,'All States'!$C$4:$C$627,$A680,'All States'!$D$4:$D$627,$B680),0)</f>
        <v>0</v>
      </c>
    </row>
    <row r="681" spans="1:33" ht="15" customHeight="1" x14ac:dyDescent="0.2">
      <c r="A681" t="s">
        <v>180</v>
      </c>
      <c r="B681" t="s">
        <v>2256</v>
      </c>
      <c r="C681" t="s">
        <v>1892</v>
      </c>
      <c r="D681" t="s">
        <v>2244</v>
      </c>
      <c r="E681">
        <v>17</v>
      </c>
      <c r="F681">
        <f t="shared" si="20"/>
        <v>0</v>
      </c>
      <c r="G681">
        <f t="shared" si="21"/>
        <v>1812</v>
      </c>
      <c r="H681">
        <f t="shared" si="22"/>
        <v>0</v>
      </c>
      <c r="I681">
        <f t="shared" si="23"/>
        <v>1.3529411764705883</v>
      </c>
      <c r="Q681">
        <f>IFERROR(SUMIFS('All States'!$E$4:$E$627,'All States'!$C$4:$C$627,$A681,'All States'!$D$4:$D$627,$B681),0)</f>
        <v>0</v>
      </c>
      <c r="R681">
        <f>IFERROR(SUMIFS('All States'!$F$4:$F$627,'All States'!$C$4:$C$627,$A681,'All States'!$D$4:$D$627,$B681),0)</f>
        <v>0</v>
      </c>
      <c r="S681">
        <f>IFERROR(SUMIFS('All States'!$N$4:$N$627,'All States'!$C$4:$C$627,$A681,'All States'!$D$4:$D$627,$B681),0)</f>
        <v>19.47</v>
      </c>
      <c r="T681">
        <f>IFERROR(SUMIFS('All States'!$M$4:$M$627,'All States'!$C$4:$C$627,$A681,'All States'!$D$4:$D$627,$B681),0)</f>
        <v>19.47</v>
      </c>
      <c r="U681">
        <f>IFERROR(SUMIFS('All States'!$O$4:$O$627,'All States'!$C$4:$C$627,$A681,'All States'!$D$4:$D$627,$B681),0)</f>
        <v>2.25</v>
      </c>
      <c r="V681">
        <f>IFERROR(SUMIFS('All States'!$P$4:$P$627,'All States'!$C$4:$C$627,$A681,'All States'!$D$4:$D$627,$B681),0)</f>
        <v>0.42</v>
      </c>
      <c r="W681">
        <f>IFERROR(SUMIFS('All States'!$Q$4:$Q$627,'All States'!$C$4:$C$627,$A681,'All States'!$D$4:$D$627,$B681),0)</f>
        <v>16.8</v>
      </c>
      <c r="X681">
        <f>IFERROR(SUMIFS('All States'!$H$4:$H$627,'All States'!$C$4:$C$627,$A681,'All States'!$D$4:$D$627,$B681),0)</f>
        <v>0</v>
      </c>
      <c r="Y681">
        <f>IFERROR(SUMIFS('All States'!$I$4:$I$627,'All States'!$C$4:$C$627,$A681,'All States'!$D$4:$D$627,$B681),0)</f>
        <v>0</v>
      </c>
      <c r="Z681">
        <f>IFERROR(SUMIFS('All States'!$R$4:$R$627,'All States'!$C$4:$C$627,$A681,'All States'!$D$4:$D$627,$B681),0)</f>
        <v>0</v>
      </c>
      <c r="AA681">
        <f>IFERROR(SUMIFS('All States'!$S$4:$S$627,'All States'!$C$4:$C$627,$A681,'All States'!$D$4:$D$627,$B681),0)</f>
        <v>0</v>
      </c>
      <c r="AB681">
        <f>IFERROR(SUMIFS('All States'!$T$4:$T$627,'All States'!$C$4:$C$627,$A681,'All States'!$D$4:$D$627,$B681),0)</f>
        <v>0</v>
      </c>
      <c r="AC681">
        <f>IFERROR(SUMIFS('All States'!$U$4:$U$627,'All States'!$C$4:$C$627,$A681,'All States'!$D$4:$D$627,$B681),0)</f>
        <v>0</v>
      </c>
      <c r="AD681">
        <f>IFERROR(SUMIFS('All States'!$V$4:$V$627,'All States'!$C$4:$C$627,$A681,'All States'!$D$4:$D$627,$B681),0)</f>
        <v>0</v>
      </c>
      <c r="AE681">
        <f>IFERROR(SUMIFS('All States'!$W$4:$W$627,'All States'!$C$4:$C$627,$A681,'All States'!$D$4:$D$627,$B681),0)</f>
        <v>0</v>
      </c>
      <c r="AF681">
        <f>IFERROR(SUMIFS('All States'!$X$4:$X$627,'All States'!$C$4:$C$627,$A681,'All States'!$D$4:$D$627,$B681),0)</f>
        <v>0</v>
      </c>
      <c r="AG681">
        <f>IFERROR(SUMIFS('All States'!$Y$4:$Y$627,'All States'!$C$4:$C$627,$A681,'All States'!$D$4:$D$627,$B681),0)</f>
        <v>0</v>
      </c>
    </row>
    <row r="682" spans="1:33" ht="15" customHeight="1" x14ac:dyDescent="0.2">
      <c r="A682" t="s">
        <v>180</v>
      </c>
      <c r="B682" t="s">
        <v>2257</v>
      </c>
      <c r="C682" t="s">
        <v>1892</v>
      </c>
      <c r="D682" t="s">
        <v>2244</v>
      </c>
      <c r="E682">
        <v>17</v>
      </c>
      <c r="F682">
        <f t="shared" si="20"/>
        <v>0</v>
      </c>
      <c r="G682">
        <f t="shared" si="21"/>
        <v>1812</v>
      </c>
      <c r="H682">
        <f t="shared" si="22"/>
        <v>0</v>
      </c>
      <c r="I682">
        <f t="shared" si="23"/>
        <v>1.3529411764705883</v>
      </c>
      <c r="Q682">
        <f>IFERROR(SUMIFS('All States'!$E$4:$E$627,'All States'!$C$4:$C$627,$A682,'All States'!$D$4:$D$627,$B682),0)</f>
        <v>0</v>
      </c>
      <c r="R682">
        <f>IFERROR(SUMIFS('All States'!$F$4:$F$627,'All States'!$C$4:$C$627,$A682,'All States'!$D$4:$D$627,$B682),0)</f>
        <v>0</v>
      </c>
      <c r="S682">
        <f>IFERROR(SUMIFS('All States'!$N$4:$N$627,'All States'!$C$4:$C$627,$A682,'All States'!$D$4:$D$627,$B682),0)</f>
        <v>0.94500000000000006</v>
      </c>
      <c r="T682">
        <f>IFERROR(SUMIFS('All States'!$M$4:$M$627,'All States'!$C$4:$C$627,$A682,'All States'!$D$4:$D$627,$B682),0)</f>
        <v>0.94500000000000006</v>
      </c>
      <c r="U682">
        <f>IFERROR(SUMIFS('All States'!$O$4:$O$627,'All States'!$C$4:$C$627,$A682,'All States'!$D$4:$D$627,$B682),0)</f>
        <v>0</v>
      </c>
      <c r="V682">
        <f>IFERROR(SUMIFS('All States'!$P$4:$P$627,'All States'!$C$4:$C$627,$A682,'All States'!$D$4:$D$627,$B682),0)</f>
        <v>0.42</v>
      </c>
      <c r="W682">
        <f>IFERROR(SUMIFS('All States'!$Q$4:$Q$627,'All States'!$C$4:$C$627,$A682,'All States'!$D$4:$D$627,$B682),0)</f>
        <v>0.52500000000000002</v>
      </c>
      <c r="X682">
        <f>IFERROR(SUMIFS('All States'!$H$4:$H$627,'All States'!$C$4:$C$627,$A682,'All States'!$D$4:$D$627,$B682),0)</f>
        <v>0</v>
      </c>
      <c r="Y682">
        <f>IFERROR(SUMIFS('All States'!$I$4:$I$627,'All States'!$C$4:$C$627,$A682,'All States'!$D$4:$D$627,$B682),0)</f>
        <v>0</v>
      </c>
      <c r="Z682">
        <f>IFERROR(SUMIFS('All States'!$R$4:$R$627,'All States'!$C$4:$C$627,$A682,'All States'!$D$4:$D$627,$B682),0)</f>
        <v>0</v>
      </c>
      <c r="AA682">
        <f>IFERROR(SUMIFS('All States'!$S$4:$S$627,'All States'!$C$4:$C$627,$A682,'All States'!$D$4:$D$627,$B682),0)</f>
        <v>0</v>
      </c>
      <c r="AB682">
        <f>IFERROR(SUMIFS('All States'!$T$4:$T$627,'All States'!$C$4:$C$627,$A682,'All States'!$D$4:$D$627,$B682),0)</f>
        <v>0</v>
      </c>
      <c r="AC682">
        <f>IFERROR(SUMIFS('All States'!$U$4:$U$627,'All States'!$C$4:$C$627,$A682,'All States'!$D$4:$D$627,$B682),0)</f>
        <v>0</v>
      </c>
      <c r="AD682">
        <f>IFERROR(SUMIFS('All States'!$V$4:$V$627,'All States'!$C$4:$C$627,$A682,'All States'!$D$4:$D$627,$B682),0)</f>
        <v>0</v>
      </c>
      <c r="AE682">
        <f>IFERROR(SUMIFS('All States'!$W$4:$W$627,'All States'!$C$4:$C$627,$A682,'All States'!$D$4:$D$627,$B682),0)</f>
        <v>0</v>
      </c>
      <c r="AF682">
        <f>IFERROR(SUMIFS('All States'!$X$4:$X$627,'All States'!$C$4:$C$627,$A682,'All States'!$D$4:$D$627,$B682),0)</f>
        <v>0</v>
      </c>
      <c r="AG682">
        <f>IFERROR(SUMIFS('All States'!$Y$4:$Y$627,'All States'!$C$4:$C$627,$A682,'All States'!$D$4:$D$627,$B682),0)</f>
        <v>0</v>
      </c>
    </row>
    <row r="683" spans="1:33" ht="15" customHeight="1" x14ac:dyDescent="0.2">
      <c r="A683" t="s">
        <v>180</v>
      </c>
      <c r="B683" t="s">
        <v>2258</v>
      </c>
      <c r="C683" t="s">
        <v>1892</v>
      </c>
      <c r="D683" t="s">
        <v>2244</v>
      </c>
      <c r="E683">
        <v>17</v>
      </c>
      <c r="F683">
        <f t="shared" si="20"/>
        <v>0</v>
      </c>
      <c r="G683">
        <f t="shared" si="21"/>
        <v>1812</v>
      </c>
      <c r="H683">
        <f t="shared" si="22"/>
        <v>0</v>
      </c>
      <c r="I683">
        <f t="shared" si="23"/>
        <v>1.3529411764705883</v>
      </c>
      <c r="Q683">
        <f>IFERROR(SUMIFS('All States'!$E$4:$E$627,'All States'!$C$4:$C$627,$A683,'All States'!$D$4:$D$627,$B683),0)</f>
        <v>1</v>
      </c>
      <c r="R683">
        <f>IFERROR(SUMIFS('All States'!$F$4:$F$627,'All States'!$C$4:$C$627,$A683,'All States'!$D$4:$D$627,$B683),0)</f>
        <v>1</v>
      </c>
      <c r="S683">
        <f>IFERROR(SUMIFS('All States'!$N$4:$N$627,'All States'!$C$4:$C$627,$A683,'All States'!$D$4:$D$627,$B683),0)</f>
        <v>3.78</v>
      </c>
      <c r="T683">
        <f>IFERROR(SUMIFS('All States'!$M$4:$M$627,'All States'!$C$4:$C$627,$A683,'All States'!$D$4:$D$627,$B683),0)</f>
        <v>3.78</v>
      </c>
      <c r="U683">
        <f>IFERROR(SUMIFS('All States'!$O$4:$O$627,'All States'!$C$4:$C$627,$A683,'All States'!$D$4:$D$627,$B683),0)</f>
        <v>0</v>
      </c>
      <c r="V683">
        <f>IFERROR(SUMIFS('All States'!$P$4:$P$627,'All States'!$C$4:$C$627,$A683,'All States'!$D$4:$D$627,$B683),0)</f>
        <v>3.78</v>
      </c>
      <c r="W683">
        <f>IFERROR(SUMIFS('All States'!$Q$4:$Q$627,'All States'!$C$4:$C$627,$A683,'All States'!$D$4:$D$627,$B683),0)</f>
        <v>0</v>
      </c>
      <c r="X683">
        <f>IFERROR(SUMIFS('All States'!$H$4:$H$627,'All States'!$C$4:$C$627,$A683,'All States'!$D$4:$D$627,$B683),0)</f>
        <v>0</v>
      </c>
      <c r="Y683">
        <f>IFERROR(SUMIFS('All States'!$I$4:$I$627,'All States'!$C$4:$C$627,$A683,'All States'!$D$4:$D$627,$B683),0)</f>
        <v>1</v>
      </c>
      <c r="Z683">
        <f>IFERROR(SUMIFS('All States'!$R$4:$R$627,'All States'!$C$4:$C$627,$A683,'All States'!$D$4:$D$627,$B683),0)</f>
        <v>-1</v>
      </c>
      <c r="AA683">
        <f>IFERROR(SUMIFS('All States'!$S$4:$S$627,'All States'!$C$4:$C$627,$A683,'All States'!$D$4:$D$627,$B683),0)</f>
        <v>0</v>
      </c>
      <c r="AB683">
        <f>IFERROR(SUMIFS('All States'!$T$4:$T$627,'All States'!$C$4:$C$627,$A683,'All States'!$D$4:$D$627,$B683),0)</f>
        <v>0</v>
      </c>
      <c r="AC683">
        <f>IFERROR(SUMIFS('All States'!$U$4:$U$627,'All States'!$C$4:$C$627,$A683,'All States'!$D$4:$D$627,$B683),0)</f>
        <v>0</v>
      </c>
      <c r="AD683">
        <f>IFERROR(SUMIFS('All States'!$V$4:$V$627,'All States'!$C$4:$C$627,$A683,'All States'!$D$4:$D$627,$B683),0)</f>
        <v>0</v>
      </c>
      <c r="AE683">
        <f>IFERROR(SUMIFS('All States'!$W$4:$W$627,'All States'!$C$4:$C$627,$A683,'All States'!$D$4:$D$627,$B683),0)</f>
        <v>0</v>
      </c>
      <c r="AF683">
        <f>IFERROR(SUMIFS('All States'!$X$4:$X$627,'All States'!$C$4:$C$627,$A683,'All States'!$D$4:$D$627,$B683),0)</f>
        <v>0</v>
      </c>
      <c r="AG683">
        <f>IFERROR(SUMIFS('All States'!$Y$4:$Y$627,'All States'!$C$4:$C$627,$A683,'All States'!$D$4:$D$627,$B683),0)</f>
        <v>0</v>
      </c>
    </row>
    <row r="684" spans="1:33" ht="15" customHeight="1" x14ac:dyDescent="0.2">
      <c r="A684" t="s">
        <v>183</v>
      </c>
      <c r="B684" t="s">
        <v>2259</v>
      </c>
      <c r="C684" t="s">
        <v>710</v>
      </c>
      <c r="D684" t="s">
        <v>2260</v>
      </c>
      <c r="E684">
        <v>3</v>
      </c>
      <c r="F684">
        <f t="shared" si="20"/>
        <v>4643.666666666667</v>
      </c>
      <c r="G684">
        <f t="shared" si="21"/>
        <v>26350.666666666668</v>
      </c>
      <c r="H684">
        <f t="shared" si="22"/>
        <v>9</v>
      </c>
      <c r="I684">
        <f t="shared" si="23"/>
        <v>33</v>
      </c>
      <c r="Q684">
        <f>IFERROR(SUMIFS('All States'!$E$4:$E$627,'All States'!$C$4:$C$627,$A684,'All States'!$D$4:$D$627,$B684),0)</f>
        <v>0</v>
      </c>
      <c r="R684">
        <f>IFERROR(SUMIFS('All States'!$F$4:$F$627,'All States'!$C$4:$C$627,$A684,'All States'!$D$4:$D$627,$B684),0)</f>
        <v>0</v>
      </c>
      <c r="S684">
        <f>IFERROR(SUMIFS('All States'!$N$4:$N$627,'All States'!$C$4:$C$627,$A684,'All States'!$D$4:$D$627,$B684),0)</f>
        <v>40.620000000000005</v>
      </c>
      <c r="T684">
        <f>IFERROR(SUMIFS('All States'!$M$4:$M$627,'All States'!$C$4:$C$627,$A684,'All States'!$D$4:$D$627,$B684),0)</f>
        <v>40.620000000000005</v>
      </c>
      <c r="U684">
        <f>IFERROR(SUMIFS('All States'!$O$4:$O$627,'All States'!$C$4:$C$627,$A684,'All States'!$D$4:$D$627,$B684),0)</f>
        <v>7.65</v>
      </c>
      <c r="V684">
        <f>IFERROR(SUMIFS('All States'!$P$4:$P$627,'All States'!$C$4:$C$627,$A684,'All States'!$D$4:$D$627,$B684),0)</f>
        <v>15.12</v>
      </c>
      <c r="W684">
        <f>IFERROR(SUMIFS('All States'!$Q$4:$Q$627,'All States'!$C$4:$C$627,$A684,'All States'!$D$4:$D$627,$B684),0)</f>
        <v>17.850000000000001</v>
      </c>
      <c r="X684">
        <f>IFERROR(SUMIFS('All States'!$H$4:$H$627,'All States'!$C$4:$C$627,$A684,'All States'!$D$4:$D$627,$B684),0)</f>
        <v>0</v>
      </c>
      <c r="Y684">
        <f>IFERROR(SUMIFS('All States'!$I$4:$I$627,'All States'!$C$4:$C$627,$A684,'All States'!$D$4:$D$627,$B684),0)</f>
        <v>0</v>
      </c>
      <c r="Z684">
        <f>IFERROR(SUMIFS('All States'!$R$4:$R$627,'All States'!$C$4:$C$627,$A684,'All States'!$D$4:$D$627,$B684),0)</f>
        <v>0.72167219999999999</v>
      </c>
      <c r="AA684">
        <f>IFERROR(SUMIFS('All States'!$S$4:$S$627,'All States'!$C$4:$C$627,$A684,'All States'!$D$4:$D$627,$B684),0)</f>
        <v>22.5</v>
      </c>
      <c r="AB684">
        <f>IFERROR(SUMIFS('All States'!$T$4:$T$627,'All States'!$C$4:$C$627,$A684,'All States'!$D$4:$D$627,$B684),0)</f>
        <v>9</v>
      </c>
      <c r="AC684">
        <f>IFERROR(SUMIFS('All States'!$U$4:$U$627,'All States'!$C$4:$C$627,$A684,'All States'!$D$4:$D$627,$B684),0)</f>
        <v>0.72167219999999999</v>
      </c>
      <c r="AD684">
        <f>IFERROR(SUMIFS('All States'!$V$4:$V$627,'All States'!$C$4:$C$627,$A684,'All States'!$D$4:$D$627,$B684),0)</f>
        <v>4644</v>
      </c>
      <c r="AE684">
        <f>IFERROR(SUMIFS('All States'!$W$4:$W$627,'All States'!$C$4:$C$627,$A684,'All States'!$D$4:$D$627,$B684),0)</f>
        <v>27</v>
      </c>
      <c r="AF684">
        <f>IFERROR(SUMIFS('All States'!$X$4:$X$627,'All States'!$C$4:$C$627,$A684,'All States'!$D$4:$D$627,$B684),0)</f>
        <v>3.6124000000000001</v>
      </c>
      <c r="AG684">
        <f>IFERROR(SUMIFS('All States'!$Y$4:$Y$627,'All States'!$C$4:$C$627,$A684,'All States'!$D$4:$D$627,$B684),0)</f>
        <v>14172</v>
      </c>
    </row>
    <row r="685" spans="1:33" ht="15" customHeight="1" x14ac:dyDescent="0.2">
      <c r="A685" t="s">
        <v>183</v>
      </c>
      <c r="B685" t="s">
        <v>2261</v>
      </c>
      <c r="C685" t="s">
        <v>710</v>
      </c>
      <c r="D685" t="s">
        <v>2260</v>
      </c>
      <c r="E685">
        <v>3</v>
      </c>
      <c r="F685">
        <f t="shared" si="20"/>
        <v>4643.666666666667</v>
      </c>
      <c r="G685">
        <f t="shared" si="21"/>
        <v>26350.666666666668</v>
      </c>
      <c r="H685">
        <f t="shared" si="22"/>
        <v>9</v>
      </c>
      <c r="I685">
        <f t="shared" si="23"/>
        <v>33</v>
      </c>
      <c r="Q685">
        <f>IFERROR(SUMIFS('All States'!$E$4:$E$627,'All States'!$C$4:$C$627,$A685,'All States'!$D$4:$D$627,$B685),0)</f>
        <v>1</v>
      </c>
      <c r="R685">
        <f>IFERROR(SUMIFS('All States'!$F$4:$F$627,'All States'!$C$4:$C$627,$A685,'All States'!$D$4:$D$627,$B685),0)</f>
        <v>100</v>
      </c>
      <c r="S685">
        <f>IFERROR(SUMIFS('All States'!$N$4:$N$627,'All States'!$C$4:$C$627,$A685,'All States'!$D$4:$D$627,$B685),0)</f>
        <v>85.965000000000003</v>
      </c>
      <c r="T685">
        <f>IFERROR(SUMIFS('All States'!$M$4:$M$627,'All States'!$C$4:$C$627,$A685,'All States'!$D$4:$D$627,$B685),0)</f>
        <v>85.965000000000003</v>
      </c>
      <c r="U685">
        <f>IFERROR(SUMIFS('All States'!$O$4:$O$627,'All States'!$C$4:$C$627,$A685,'All States'!$D$4:$D$627,$B685),0)</f>
        <v>15.3</v>
      </c>
      <c r="V685">
        <f>IFERROR(SUMIFS('All States'!$P$4:$P$627,'All States'!$C$4:$C$627,$A685,'All States'!$D$4:$D$627,$B685),0)</f>
        <v>57.54</v>
      </c>
      <c r="W685">
        <f>IFERROR(SUMIFS('All States'!$Q$4:$Q$627,'All States'!$C$4:$C$627,$A685,'All States'!$D$4:$D$627,$B685),0)</f>
        <v>13.125</v>
      </c>
      <c r="X685">
        <f>IFERROR(SUMIFS('All States'!$H$4:$H$627,'All States'!$C$4:$C$627,$A685,'All States'!$D$4:$D$627,$B685),0)</f>
        <v>0</v>
      </c>
      <c r="Y685">
        <f>IFERROR(SUMIFS('All States'!$I$4:$I$627,'All States'!$C$4:$C$627,$A685,'All States'!$D$4:$D$627,$B685),0)</f>
        <v>1</v>
      </c>
      <c r="Z685">
        <f>IFERROR(SUMIFS('All States'!$R$4:$R$627,'All States'!$C$4:$C$627,$A685,'All States'!$D$4:$D$627,$B685),0)</f>
        <v>-99.2783278</v>
      </c>
      <c r="AA685">
        <f>IFERROR(SUMIFS('All States'!$S$4:$S$627,'All States'!$C$4:$C$627,$A685,'All States'!$D$4:$D$627,$B685),0)</f>
        <v>22.5</v>
      </c>
      <c r="AB685">
        <f>IFERROR(SUMIFS('All States'!$T$4:$T$627,'All States'!$C$4:$C$627,$A685,'All States'!$D$4:$D$627,$B685),0)</f>
        <v>9</v>
      </c>
      <c r="AC685">
        <f>IFERROR(SUMIFS('All States'!$U$4:$U$627,'All States'!$C$4:$C$627,$A685,'All States'!$D$4:$D$627,$B685),0)</f>
        <v>0.72167219999999999</v>
      </c>
      <c r="AD685">
        <f>IFERROR(SUMIFS('All States'!$V$4:$V$627,'All States'!$C$4:$C$627,$A685,'All States'!$D$4:$D$627,$B685),0)</f>
        <v>4644</v>
      </c>
      <c r="AE685">
        <f>IFERROR(SUMIFS('All States'!$W$4:$W$627,'All States'!$C$4:$C$627,$A685,'All States'!$D$4:$D$627,$B685),0)</f>
        <v>27</v>
      </c>
      <c r="AF685">
        <f>IFERROR(SUMIFS('All States'!$X$4:$X$627,'All States'!$C$4:$C$627,$A685,'All States'!$D$4:$D$627,$B685),0)</f>
        <v>3.6124000000000001</v>
      </c>
      <c r="AG685">
        <f>IFERROR(SUMIFS('All States'!$Y$4:$Y$627,'All States'!$C$4:$C$627,$A685,'All States'!$D$4:$D$627,$B685),0)</f>
        <v>14172</v>
      </c>
    </row>
    <row r="686" spans="1:33" ht="15" customHeight="1" x14ac:dyDescent="0.2">
      <c r="A686" t="s">
        <v>183</v>
      </c>
      <c r="B686" t="s">
        <v>2262</v>
      </c>
      <c r="C686" t="s">
        <v>710</v>
      </c>
      <c r="D686" t="s">
        <v>2260</v>
      </c>
      <c r="E686">
        <v>3</v>
      </c>
      <c r="F686">
        <f t="shared" si="20"/>
        <v>4643.666666666667</v>
      </c>
      <c r="G686">
        <f t="shared" si="21"/>
        <v>26350.666666666668</v>
      </c>
      <c r="H686">
        <f t="shared" si="22"/>
        <v>9</v>
      </c>
      <c r="I686">
        <f t="shared" si="23"/>
        <v>33</v>
      </c>
      <c r="Q686">
        <f>IFERROR(SUMIFS('All States'!$E$4:$E$627,'All States'!$C$4:$C$627,$A686,'All States'!$D$4:$D$627,$B686),0)</f>
        <v>0</v>
      </c>
      <c r="R686">
        <f>IFERROR(SUMIFS('All States'!$F$4:$F$627,'All States'!$C$4:$C$627,$A686,'All States'!$D$4:$D$627,$B686),0)</f>
        <v>0</v>
      </c>
      <c r="S686">
        <f>IFERROR(SUMIFS('All States'!$N$4:$N$627,'All States'!$C$4:$C$627,$A686,'All States'!$D$4:$D$627,$B686),0)</f>
        <v>35.115000000000002</v>
      </c>
      <c r="T686">
        <f>IFERROR(SUMIFS('All States'!$M$4:$M$627,'All States'!$C$4:$C$627,$A686,'All States'!$D$4:$D$627,$B686),0)</f>
        <v>35.115000000000002</v>
      </c>
      <c r="U686">
        <f>IFERROR(SUMIFS('All States'!$O$4:$O$627,'All States'!$C$4:$C$627,$A686,'All States'!$D$4:$D$627,$B686),0)</f>
        <v>5.4</v>
      </c>
      <c r="V686">
        <f>IFERROR(SUMIFS('All States'!$P$4:$P$627,'All States'!$C$4:$C$627,$A686,'All States'!$D$4:$D$627,$B686),0)</f>
        <v>19.739999999999998</v>
      </c>
      <c r="W686">
        <f>IFERROR(SUMIFS('All States'!$Q$4:$Q$627,'All States'!$C$4:$C$627,$A686,'All States'!$D$4:$D$627,$B686),0)</f>
        <v>9.9749999999999996</v>
      </c>
      <c r="X686">
        <f>IFERROR(SUMIFS('All States'!$H$4:$H$627,'All States'!$C$4:$C$627,$A686,'All States'!$D$4:$D$627,$B686),0)</f>
        <v>0</v>
      </c>
      <c r="Y686">
        <f>IFERROR(SUMIFS('All States'!$I$4:$I$627,'All States'!$C$4:$C$627,$A686,'All States'!$D$4:$D$627,$B686),0)</f>
        <v>0</v>
      </c>
      <c r="Z686">
        <f>IFERROR(SUMIFS('All States'!$R$4:$R$627,'All States'!$C$4:$C$627,$A686,'All States'!$D$4:$D$627,$B686),0)</f>
        <v>0.72167219999999999</v>
      </c>
      <c r="AA686">
        <f>IFERROR(SUMIFS('All States'!$S$4:$S$627,'All States'!$C$4:$C$627,$A686,'All States'!$D$4:$D$627,$B686),0)</f>
        <v>22.5</v>
      </c>
      <c r="AB686">
        <f>IFERROR(SUMIFS('All States'!$T$4:$T$627,'All States'!$C$4:$C$627,$A686,'All States'!$D$4:$D$627,$B686),0)</f>
        <v>9</v>
      </c>
      <c r="AC686">
        <f>IFERROR(SUMIFS('All States'!$U$4:$U$627,'All States'!$C$4:$C$627,$A686,'All States'!$D$4:$D$627,$B686),0)</f>
        <v>0.72167219999999999</v>
      </c>
      <c r="AD686">
        <f>IFERROR(SUMIFS('All States'!$V$4:$V$627,'All States'!$C$4:$C$627,$A686,'All States'!$D$4:$D$627,$B686),0)</f>
        <v>4644</v>
      </c>
      <c r="AE686">
        <f>IFERROR(SUMIFS('All States'!$W$4:$W$627,'All States'!$C$4:$C$627,$A686,'All States'!$D$4:$D$627,$B686),0)</f>
        <v>27</v>
      </c>
      <c r="AF686">
        <f>IFERROR(SUMIFS('All States'!$X$4:$X$627,'All States'!$C$4:$C$627,$A686,'All States'!$D$4:$D$627,$B686),0)</f>
        <v>3.6124000000000001</v>
      </c>
      <c r="AG686">
        <f>IFERROR(SUMIFS('All States'!$Y$4:$Y$627,'All States'!$C$4:$C$627,$A686,'All States'!$D$4:$D$627,$B686),0)</f>
        <v>14172</v>
      </c>
    </row>
    <row r="687" spans="1:33" ht="15" customHeight="1" x14ac:dyDescent="0.2">
      <c r="A687" t="s">
        <v>183</v>
      </c>
      <c r="B687" t="s">
        <v>2263</v>
      </c>
      <c r="C687" t="s">
        <v>717</v>
      </c>
      <c r="D687" t="s">
        <v>718</v>
      </c>
      <c r="E687">
        <v>2</v>
      </c>
      <c r="F687">
        <f t="shared" si="20"/>
        <v>6952.5</v>
      </c>
      <c r="G687">
        <f t="shared" si="21"/>
        <v>25000</v>
      </c>
      <c r="H687">
        <f t="shared" si="22"/>
        <v>7.5</v>
      </c>
      <c r="I687">
        <f t="shared" si="23"/>
        <v>15</v>
      </c>
      <c r="Q687">
        <f>IFERROR(SUMIFS('All States'!$E$4:$E$627,'All States'!$C$4:$C$627,$A687,'All States'!$D$4:$D$627,$B687),0)</f>
        <v>1</v>
      </c>
      <c r="R687">
        <f>IFERROR(SUMIFS('All States'!$F$4:$F$627,'All States'!$C$4:$C$627,$A687,'All States'!$D$4:$D$627,$B687),0)</f>
        <v>3</v>
      </c>
      <c r="S687">
        <f>IFERROR(SUMIFS('All States'!$N$4:$N$627,'All States'!$C$4:$C$627,$A687,'All States'!$D$4:$D$627,$B687),0)</f>
        <v>115.935</v>
      </c>
      <c r="T687">
        <f>IFERROR(SUMIFS('All States'!$M$4:$M$627,'All States'!$C$4:$C$627,$A687,'All States'!$D$4:$D$627,$B687),0)</f>
        <v>115.935</v>
      </c>
      <c r="U687">
        <f>IFERROR(SUMIFS('All States'!$O$4:$O$627,'All States'!$C$4:$C$627,$A687,'All States'!$D$4:$D$627,$B687),0)</f>
        <v>14.4</v>
      </c>
      <c r="V687">
        <f>IFERROR(SUMIFS('All States'!$P$4:$P$627,'All States'!$C$4:$C$627,$A687,'All States'!$D$4:$D$627,$B687),0)</f>
        <v>72.66</v>
      </c>
      <c r="W687">
        <f>IFERROR(SUMIFS('All States'!$Q$4:$Q$627,'All States'!$C$4:$C$627,$A687,'All States'!$D$4:$D$627,$B687),0)</f>
        <v>28.875</v>
      </c>
      <c r="X687">
        <f>IFERROR(SUMIFS('All States'!$H$4:$H$627,'All States'!$C$4:$C$627,$A687,'All States'!$D$4:$D$627,$B687),0)</f>
        <v>0</v>
      </c>
      <c r="Y687">
        <f>IFERROR(SUMIFS('All States'!$I$4:$I$627,'All States'!$C$4:$C$627,$A687,'All States'!$D$4:$D$627,$B687),0)</f>
        <v>1</v>
      </c>
      <c r="Z687">
        <f>IFERROR(SUMIFS('All States'!$R$4:$R$627,'All States'!$C$4:$C$627,$A687,'All States'!$D$4:$D$627,$B687),0)</f>
        <v>-2.3301223499999999</v>
      </c>
      <c r="AA687">
        <f>IFERROR(SUMIFS('All States'!$S$4:$S$627,'All States'!$C$4:$C$627,$A687,'All States'!$D$4:$D$627,$B687),0)</f>
        <v>20</v>
      </c>
      <c r="AB687">
        <f>IFERROR(SUMIFS('All States'!$T$4:$T$627,'All States'!$C$4:$C$627,$A687,'All States'!$D$4:$D$627,$B687),0)</f>
        <v>8</v>
      </c>
      <c r="AC687">
        <f>IFERROR(SUMIFS('All States'!$U$4:$U$627,'All States'!$C$4:$C$627,$A687,'All States'!$D$4:$D$627,$B687),0)</f>
        <v>0.66987764999999999</v>
      </c>
      <c r="AD687">
        <f>IFERROR(SUMIFS('All States'!$V$4:$V$627,'All States'!$C$4:$C$627,$A687,'All States'!$D$4:$D$627,$B687),0)</f>
        <v>6953</v>
      </c>
      <c r="AE687">
        <f>IFERROR(SUMIFS('All States'!$W$4:$W$627,'All States'!$C$4:$C$627,$A687,'All States'!$D$4:$D$627,$B687),0)</f>
        <v>24</v>
      </c>
      <c r="AF687">
        <f>IFERROR(SUMIFS('All States'!$X$4:$X$627,'All States'!$C$4:$C$627,$A687,'All States'!$D$4:$D$627,$B687),0)</f>
        <v>3.3553999999999999</v>
      </c>
      <c r="AG687">
        <f>IFERROR(SUMIFS('All States'!$Y$4:$Y$627,'All States'!$C$4:$C$627,$A687,'All States'!$D$4:$D$627,$B687),0)</f>
        <v>21219</v>
      </c>
    </row>
    <row r="688" spans="1:33" ht="15" customHeight="1" x14ac:dyDescent="0.2">
      <c r="A688" t="s">
        <v>183</v>
      </c>
      <c r="B688" t="s">
        <v>2264</v>
      </c>
      <c r="C688" t="s">
        <v>717</v>
      </c>
      <c r="D688" t="s">
        <v>718</v>
      </c>
      <c r="E688">
        <v>2</v>
      </c>
      <c r="F688">
        <f t="shared" si="20"/>
        <v>6952.5</v>
      </c>
      <c r="G688">
        <f t="shared" si="21"/>
        <v>25000</v>
      </c>
      <c r="H688">
        <f t="shared" si="22"/>
        <v>7.5</v>
      </c>
      <c r="I688">
        <f t="shared" si="23"/>
        <v>15</v>
      </c>
      <c r="Q688">
        <f>IFERROR(SUMIFS('All States'!$E$4:$E$627,'All States'!$C$4:$C$627,$A688,'All States'!$D$4:$D$627,$B688),0)</f>
        <v>0</v>
      </c>
      <c r="R688">
        <f>IFERROR(SUMIFS('All States'!$F$4:$F$627,'All States'!$C$4:$C$627,$A688,'All States'!$D$4:$D$627,$B688),0)</f>
        <v>0</v>
      </c>
      <c r="S688">
        <f>IFERROR(SUMIFS('All States'!$N$4:$N$627,'All States'!$C$4:$C$627,$A688,'All States'!$D$4:$D$627,$B688),0)</f>
        <v>28.650000000000002</v>
      </c>
      <c r="T688">
        <f>IFERROR(SUMIFS('All States'!$M$4:$M$627,'All States'!$C$4:$C$627,$A688,'All States'!$D$4:$D$627,$B688),0)</f>
        <v>28.650000000000002</v>
      </c>
      <c r="U688">
        <f>IFERROR(SUMIFS('All States'!$O$4:$O$627,'All States'!$C$4:$C$627,$A688,'All States'!$D$4:$D$627,$B688),0)</f>
        <v>1.35</v>
      </c>
      <c r="V688">
        <f>IFERROR(SUMIFS('All States'!$P$4:$P$627,'All States'!$C$4:$C$627,$A688,'All States'!$D$4:$D$627,$B688),0)</f>
        <v>25.2</v>
      </c>
      <c r="W688">
        <f>IFERROR(SUMIFS('All States'!$Q$4:$Q$627,'All States'!$C$4:$C$627,$A688,'All States'!$D$4:$D$627,$B688),0)</f>
        <v>2.1</v>
      </c>
      <c r="X688">
        <f>IFERROR(SUMIFS('All States'!$H$4:$H$627,'All States'!$C$4:$C$627,$A688,'All States'!$D$4:$D$627,$B688),0)</f>
        <v>0</v>
      </c>
      <c r="Y688">
        <f>IFERROR(SUMIFS('All States'!$I$4:$I$627,'All States'!$C$4:$C$627,$A688,'All States'!$D$4:$D$627,$B688),0)</f>
        <v>0</v>
      </c>
      <c r="Z688">
        <f>IFERROR(SUMIFS('All States'!$R$4:$R$627,'All States'!$C$4:$C$627,$A688,'All States'!$D$4:$D$627,$B688),0)</f>
        <v>0.66987764999999999</v>
      </c>
      <c r="AA688">
        <f>IFERROR(SUMIFS('All States'!$S$4:$S$627,'All States'!$C$4:$C$627,$A688,'All States'!$D$4:$D$627,$B688),0)</f>
        <v>20</v>
      </c>
      <c r="AB688">
        <f>IFERROR(SUMIFS('All States'!$T$4:$T$627,'All States'!$C$4:$C$627,$A688,'All States'!$D$4:$D$627,$B688),0)</f>
        <v>8</v>
      </c>
      <c r="AC688">
        <f>IFERROR(SUMIFS('All States'!$U$4:$U$627,'All States'!$C$4:$C$627,$A688,'All States'!$D$4:$D$627,$B688),0)</f>
        <v>0.66987764999999999</v>
      </c>
      <c r="AD688">
        <f>IFERROR(SUMIFS('All States'!$V$4:$V$627,'All States'!$C$4:$C$627,$A688,'All States'!$D$4:$D$627,$B688),0)</f>
        <v>6953</v>
      </c>
      <c r="AE688">
        <f>IFERROR(SUMIFS('All States'!$W$4:$W$627,'All States'!$C$4:$C$627,$A688,'All States'!$D$4:$D$627,$B688),0)</f>
        <v>24</v>
      </c>
      <c r="AF688">
        <f>IFERROR(SUMIFS('All States'!$X$4:$X$627,'All States'!$C$4:$C$627,$A688,'All States'!$D$4:$D$627,$B688),0)</f>
        <v>3.3553999999999999</v>
      </c>
      <c r="AG688">
        <f>IFERROR(SUMIFS('All States'!$Y$4:$Y$627,'All States'!$C$4:$C$627,$A688,'All States'!$D$4:$D$627,$B688),0)</f>
        <v>21219</v>
      </c>
    </row>
    <row r="689" spans="1:33" ht="15" customHeight="1" x14ac:dyDescent="0.2">
      <c r="A689" t="s">
        <v>183</v>
      </c>
      <c r="B689" t="s">
        <v>2265</v>
      </c>
      <c r="C689" t="s">
        <v>1139</v>
      </c>
      <c r="D689" t="s">
        <v>1140</v>
      </c>
      <c r="E689">
        <v>2</v>
      </c>
      <c r="F689">
        <f t="shared" si="20"/>
        <v>1438</v>
      </c>
      <c r="G689">
        <f t="shared" si="21"/>
        <v>6816</v>
      </c>
      <c r="H689">
        <f t="shared" si="22"/>
        <v>2.5</v>
      </c>
      <c r="I689">
        <f t="shared" si="23"/>
        <v>10.5</v>
      </c>
      <c r="Q689">
        <f>IFERROR(SUMIFS('All States'!$E$4:$E$627,'All States'!$C$4:$C$627,$A689,'All States'!$D$4:$D$627,$B689),0)</f>
        <v>0</v>
      </c>
      <c r="R689">
        <f>IFERROR(SUMIFS('All States'!$F$4:$F$627,'All States'!$C$4:$C$627,$A689,'All States'!$D$4:$D$627,$B689),0)</f>
        <v>0</v>
      </c>
      <c r="S689">
        <f>IFERROR(SUMIFS('All States'!$N$4:$N$627,'All States'!$C$4:$C$627,$A689,'All States'!$D$4:$D$627,$B689),0)</f>
        <v>25.605000000000004</v>
      </c>
      <c r="T689">
        <f>IFERROR(SUMIFS('All States'!$M$4:$M$627,'All States'!$C$4:$C$627,$A689,'All States'!$D$4:$D$627,$B689),0)</f>
        <v>25.605000000000004</v>
      </c>
      <c r="U689">
        <f>IFERROR(SUMIFS('All States'!$O$4:$O$627,'All States'!$C$4:$C$627,$A689,'All States'!$D$4:$D$627,$B689),0)</f>
        <v>10.8</v>
      </c>
      <c r="V689">
        <f>IFERROR(SUMIFS('All States'!$P$4:$P$627,'All States'!$C$4:$C$627,$A689,'All States'!$D$4:$D$627,$B689),0)</f>
        <v>10.08</v>
      </c>
      <c r="W689">
        <f>IFERROR(SUMIFS('All States'!$Q$4:$Q$627,'All States'!$C$4:$C$627,$A689,'All States'!$D$4:$D$627,$B689),0)</f>
        <v>4.7249999999999996</v>
      </c>
      <c r="X689">
        <f>IFERROR(SUMIFS('All States'!$H$4:$H$627,'All States'!$C$4:$C$627,$A689,'All States'!$D$4:$D$627,$B689),0)</f>
        <v>0</v>
      </c>
      <c r="Y689">
        <f>IFERROR(SUMIFS('All States'!$I$4:$I$627,'All States'!$C$4:$C$627,$A689,'All States'!$D$4:$D$627,$B689),0)</f>
        <v>0</v>
      </c>
      <c r="Z689">
        <f>IFERROR(SUMIFS('All States'!$R$4:$R$627,'All States'!$C$4:$C$627,$A689,'All States'!$D$4:$D$627,$B689),0)</f>
        <v>0.23945189999999997</v>
      </c>
      <c r="AA689">
        <f>IFERROR(SUMIFS('All States'!$S$4:$S$627,'All States'!$C$4:$C$627,$A689,'All States'!$D$4:$D$627,$B689),0)</f>
        <v>7.5</v>
      </c>
      <c r="AB689">
        <f>IFERROR(SUMIFS('All States'!$T$4:$T$627,'All States'!$C$4:$C$627,$A689,'All States'!$D$4:$D$627,$B689),0)</f>
        <v>3</v>
      </c>
      <c r="AC689">
        <f>IFERROR(SUMIFS('All States'!$U$4:$U$627,'All States'!$C$4:$C$627,$A689,'All States'!$D$4:$D$627,$B689),0)</f>
        <v>0.23945189999999997</v>
      </c>
      <c r="AD689">
        <f>IFERROR(SUMIFS('All States'!$V$4:$V$627,'All States'!$C$4:$C$627,$A689,'All States'!$D$4:$D$627,$B689),0)</f>
        <v>1438</v>
      </c>
      <c r="AE689">
        <f>IFERROR(SUMIFS('All States'!$W$4:$W$627,'All States'!$C$4:$C$627,$A689,'All States'!$D$4:$D$627,$B689),0)</f>
        <v>9</v>
      </c>
      <c r="AF689">
        <f>IFERROR(SUMIFS('All States'!$X$4:$X$627,'All States'!$C$4:$C$627,$A689,'All States'!$D$4:$D$627,$B689),0)</f>
        <v>1.1984999999999999</v>
      </c>
      <c r="AG689">
        <f>IFERROR(SUMIFS('All States'!$Y$4:$Y$627,'All States'!$C$4:$C$627,$A689,'All States'!$D$4:$D$627,$B689),0)</f>
        <v>4388</v>
      </c>
    </row>
    <row r="690" spans="1:33" ht="15" customHeight="1" x14ac:dyDescent="0.2">
      <c r="A690" t="s">
        <v>183</v>
      </c>
      <c r="B690" t="s">
        <v>2266</v>
      </c>
      <c r="C690" t="s">
        <v>1144</v>
      </c>
      <c r="D690" t="s">
        <v>2191</v>
      </c>
      <c r="E690">
        <v>3</v>
      </c>
      <c r="F690">
        <f t="shared" si="20"/>
        <v>3338</v>
      </c>
      <c r="G690">
        <f t="shared" si="21"/>
        <v>12480.333333333334</v>
      </c>
      <c r="H690">
        <f t="shared" si="22"/>
        <v>2.6666666666666665</v>
      </c>
      <c r="I690">
        <f t="shared" si="23"/>
        <v>5.333333333333333</v>
      </c>
      <c r="Q690">
        <f>IFERROR(SUMIFS('All States'!$E$4:$E$627,'All States'!$C$4:$C$627,$A690,'All States'!$D$4:$D$627,$B690),0)</f>
        <v>1</v>
      </c>
      <c r="R690">
        <f>IFERROR(SUMIFS('All States'!$F$4:$F$627,'All States'!$C$4:$C$627,$A690,'All States'!$D$4:$D$627,$B690),0)</f>
        <v>3</v>
      </c>
      <c r="S690">
        <f>IFERROR(SUMIFS('All States'!$N$4:$N$627,'All States'!$C$4:$C$627,$A690,'All States'!$D$4:$D$627,$B690),0)</f>
        <v>85.365000000000009</v>
      </c>
      <c r="T690">
        <f>IFERROR(SUMIFS('All States'!$M$4:$M$627,'All States'!$C$4:$C$627,$A690,'All States'!$D$4:$D$627,$B690),0)</f>
        <v>85.365000000000009</v>
      </c>
      <c r="U690">
        <f>IFERROR(SUMIFS('All States'!$O$4:$O$627,'All States'!$C$4:$C$627,$A690,'All States'!$D$4:$D$627,$B690),0)</f>
        <v>12.6</v>
      </c>
      <c r="V690">
        <f>IFERROR(SUMIFS('All States'!$P$4:$P$627,'All States'!$C$4:$C$627,$A690,'All States'!$D$4:$D$627,$B690),0)</f>
        <v>47.04</v>
      </c>
      <c r="W690">
        <f>IFERROR(SUMIFS('All States'!$Q$4:$Q$627,'All States'!$C$4:$C$627,$A690,'All States'!$D$4:$D$627,$B690),0)</f>
        <v>25.725000000000001</v>
      </c>
      <c r="X690">
        <f>IFERROR(SUMIFS('All States'!$H$4:$H$627,'All States'!$C$4:$C$627,$A690,'All States'!$D$4:$D$627,$B690),0)</f>
        <v>1</v>
      </c>
      <c r="Y690">
        <f>IFERROR(SUMIFS('All States'!$I$4:$I$627,'All States'!$C$4:$C$627,$A690,'All States'!$D$4:$D$627,$B690),0)</f>
        <v>0</v>
      </c>
      <c r="Z690">
        <f>IFERROR(SUMIFS('All States'!$R$4:$R$627,'All States'!$C$4:$C$627,$A690,'All States'!$D$4:$D$627,$B690),0)</f>
        <v>-2.7414531000000002</v>
      </c>
      <c r="AA690">
        <f>IFERROR(SUMIFS('All States'!$S$4:$S$627,'All States'!$C$4:$C$627,$A690,'All States'!$D$4:$D$627,$B690),0)</f>
        <v>7.5</v>
      </c>
      <c r="AB690">
        <f>IFERROR(SUMIFS('All States'!$T$4:$T$627,'All States'!$C$4:$C$627,$A690,'All States'!$D$4:$D$627,$B690),0)</f>
        <v>3</v>
      </c>
      <c r="AC690">
        <f>IFERROR(SUMIFS('All States'!$U$4:$U$627,'All States'!$C$4:$C$627,$A690,'All States'!$D$4:$D$627,$B690),0)</f>
        <v>0.25854689999999997</v>
      </c>
      <c r="AD690">
        <f>IFERROR(SUMIFS('All States'!$V$4:$V$627,'All States'!$C$4:$C$627,$A690,'All States'!$D$4:$D$627,$B690),0)</f>
        <v>3338</v>
      </c>
      <c r="AE690">
        <f>IFERROR(SUMIFS('All States'!$W$4:$W$627,'All States'!$C$4:$C$627,$A690,'All States'!$D$4:$D$627,$B690),0)</f>
        <v>9</v>
      </c>
      <c r="AF690">
        <f>IFERROR(SUMIFS('All States'!$X$4:$X$627,'All States'!$C$4:$C$627,$A690,'All States'!$D$4:$D$627,$B690),0)</f>
        <v>1.2956000000000001</v>
      </c>
      <c r="AG690">
        <f>IFERROR(SUMIFS('All States'!$Y$4:$Y$627,'All States'!$C$4:$C$627,$A690,'All States'!$D$4:$D$627,$B690),0)</f>
        <v>10187</v>
      </c>
    </row>
    <row r="691" spans="1:33" ht="15" customHeight="1" x14ac:dyDescent="0.2">
      <c r="A691" t="s">
        <v>183</v>
      </c>
      <c r="B691" t="s">
        <v>2267</v>
      </c>
      <c r="C691" t="s">
        <v>1158</v>
      </c>
      <c r="D691" t="s">
        <v>1159</v>
      </c>
      <c r="E691">
        <v>2</v>
      </c>
      <c r="F691">
        <f t="shared" si="20"/>
        <v>2396</v>
      </c>
      <c r="G691">
        <f t="shared" si="21"/>
        <v>5410.5</v>
      </c>
      <c r="H691">
        <f t="shared" si="22"/>
        <v>6</v>
      </c>
      <c r="I691">
        <f t="shared" si="23"/>
        <v>2</v>
      </c>
      <c r="Q691">
        <f>IFERROR(SUMIFS('All States'!$E$4:$E$627,'All States'!$C$4:$C$627,$A691,'All States'!$D$4:$D$627,$B691),0)</f>
        <v>0</v>
      </c>
      <c r="R691">
        <f>IFERROR(SUMIFS('All States'!$F$4:$F$627,'All States'!$C$4:$C$627,$A691,'All States'!$D$4:$D$627,$B691),0)</f>
        <v>0</v>
      </c>
      <c r="S691">
        <f>IFERROR(SUMIFS('All States'!$N$4:$N$627,'All States'!$C$4:$C$627,$A691,'All States'!$D$4:$D$627,$B691),0)</f>
        <v>54.525000000000006</v>
      </c>
      <c r="T691">
        <f>IFERROR(SUMIFS('All States'!$M$4:$M$627,'All States'!$C$4:$C$627,$A691,'All States'!$D$4:$D$627,$B691),0)</f>
        <v>54.525000000000006</v>
      </c>
      <c r="U691">
        <f>IFERROR(SUMIFS('All States'!$O$4:$O$627,'All States'!$C$4:$C$627,$A691,'All States'!$D$4:$D$627,$B691),0)</f>
        <v>13.05</v>
      </c>
      <c r="V691">
        <f>IFERROR(SUMIFS('All States'!$P$4:$P$627,'All States'!$C$4:$C$627,$A691,'All States'!$D$4:$D$627,$B691),0)</f>
        <v>29.4</v>
      </c>
      <c r="W691">
        <f>IFERROR(SUMIFS('All States'!$Q$4:$Q$627,'All States'!$C$4:$C$627,$A691,'All States'!$D$4:$D$627,$B691),0)</f>
        <v>12.074999999999999</v>
      </c>
      <c r="X691">
        <f>IFERROR(SUMIFS('All States'!$H$4:$H$627,'All States'!$C$4:$C$627,$A691,'All States'!$D$4:$D$627,$B691),0)</f>
        <v>0</v>
      </c>
      <c r="Y691">
        <f>IFERROR(SUMIFS('All States'!$I$4:$I$627,'All States'!$C$4:$C$627,$A691,'All States'!$D$4:$D$627,$B691),0)</f>
        <v>0</v>
      </c>
      <c r="Z691">
        <f>IFERROR(SUMIFS('All States'!$R$4:$R$627,'All States'!$C$4:$C$627,$A691,'All States'!$D$4:$D$627,$B691),0)</f>
        <v>0.47407979999999994</v>
      </c>
      <c r="AA691">
        <f>IFERROR(SUMIFS('All States'!$S$4:$S$627,'All States'!$C$4:$C$627,$A691,'All States'!$D$4:$D$627,$B691),0)</f>
        <v>15</v>
      </c>
      <c r="AB691">
        <f>IFERROR(SUMIFS('All States'!$T$4:$T$627,'All States'!$C$4:$C$627,$A691,'All States'!$D$4:$D$627,$B691),0)</f>
        <v>6</v>
      </c>
      <c r="AC691">
        <f>IFERROR(SUMIFS('All States'!$U$4:$U$627,'All States'!$C$4:$C$627,$A691,'All States'!$D$4:$D$627,$B691),0)</f>
        <v>0.47407979999999994</v>
      </c>
      <c r="AD691">
        <f>IFERROR(SUMIFS('All States'!$V$4:$V$627,'All States'!$C$4:$C$627,$A691,'All States'!$D$4:$D$627,$B691),0)</f>
        <v>2396</v>
      </c>
      <c r="AE691">
        <f>IFERROR(SUMIFS('All States'!$W$4:$W$627,'All States'!$C$4:$C$627,$A691,'All States'!$D$4:$D$627,$B691),0)</f>
        <v>18</v>
      </c>
      <c r="AF691">
        <f>IFERROR(SUMIFS('All States'!$X$4:$X$627,'All States'!$C$4:$C$627,$A691,'All States'!$D$4:$D$627,$B691),0)</f>
        <v>2.3725000000000001</v>
      </c>
      <c r="AG691">
        <f>IFERROR(SUMIFS('All States'!$Y$4:$Y$627,'All States'!$C$4:$C$627,$A691,'All States'!$D$4:$D$627,$B691),0)</f>
        <v>7312</v>
      </c>
    </row>
    <row r="692" spans="1:33" ht="15" customHeight="1" x14ac:dyDescent="0.2">
      <c r="A692" t="s">
        <v>183</v>
      </c>
      <c r="B692" t="s">
        <v>2268</v>
      </c>
      <c r="C692" t="s">
        <v>1158</v>
      </c>
      <c r="D692" t="s">
        <v>1159</v>
      </c>
      <c r="E692">
        <v>2</v>
      </c>
      <c r="F692">
        <f t="shared" si="20"/>
        <v>2396</v>
      </c>
      <c r="G692">
        <f t="shared" si="21"/>
        <v>5410.5</v>
      </c>
      <c r="H692">
        <f t="shared" si="22"/>
        <v>6</v>
      </c>
      <c r="I692">
        <f t="shared" si="23"/>
        <v>2</v>
      </c>
      <c r="Q692">
        <f>IFERROR(SUMIFS('All States'!$E$4:$E$627,'All States'!$C$4:$C$627,$A692,'All States'!$D$4:$D$627,$B692),0)</f>
        <v>1</v>
      </c>
      <c r="R692">
        <f>IFERROR(SUMIFS('All States'!$F$4:$F$627,'All States'!$C$4:$C$627,$A692,'All States'!$D$4:$D$627,$B692),0)</f>
        <v>50</v>
      </c>
      <c r="S692">
        <f>IFERROR(SUMIFS('All States'!$N$4:$N$627,'All States'!$C$4:$C$627,$A692,'All States'!$D$4:$D$627,$B692),0)</f>
        <v>67.664999999999992</v>
      </c>
      <c r="T692">
        <f>IFERROR(SUMIFS('All States'!$M$4:$M$627,'All States'!$C$4:$C$627,$A692,'All States'!$D$4:$D$627,$B692),0)</f>
        <v>67.664999999999992</v>
      </c>
      <c r="U692">
        <f>IFERROR(SUMIFS('All States'!$O$4:$O$627,'All States'!$C$4:$C$627,$A692,'All States'!$D$4:$D$627,$B692),0)</f>
        <v>18</v>
      </c>
      <c r="V692">
        <f>IFERROR(SUMIFS('All States'!$P$4:$P$627,'All States'!$C$4:$C$627,$A692,'All States'!$D$4:$D$627,$B692),0)</f>
        <v>30.24</v>
      </c>
      <c r="W692">
        <f>IFERROR(SUMIFS('All States'!$Q$4:$Q$627,'All States'!$C$4:$C$627,$A692,'All States'!$D$4:$D$627,$B692),0)</f>
        <v>19.425000000000001</v>
      </c>
      <c r="X692">
        <f>IFERROR(SUMIFS('All States'!$H$4:$H$627,'All States'!$C$4:$C$627,$A692,'All States'!$D$4:$D$627,$B692),0)</f>
        <v>0</v>
      </c>
      <c r="Y692">
        <f>IFERROR(SUMIFS('All States'!$I$4:$I$627,'All States'!$C$4:$C$627,$A692,'All States'!$D$4:$D$627,$B692),0)</f>
        <v>1</v>
      </c>
      <c r="Z692">
        <f>IFERROR(SUMIFS('All States'!$R$4:$R$627,'All States'!$C$4:$C$627,$A692,'All States'!$D$4:$D$627,$B692),0)</f>
        <v>-49.525920200000002</v>
      </c>
      <c r="AA692">
        <f>IFERROR(SUMIFS('All States'!$S$4:$S$627,'All States'!$C$4:$C$627,$A692,'All States'!$D$4:$D$627,$B692),0)</f>
        <v>15</v>
      </c>
      <c r="AB692">
        <f>IFERROR(SUMIFS('All States'!$T$4:$T$627,'All States'!$C$4:$C$627,$A692,'All States'!$D$4:$D$627,$B692),0)</f>
        <v>6</v>
      </c>
      <c r="AC692">
        <f>IFERROR(SUMIFS('All States'!$U$4:$U$627,'All States'!$C$4:$C$627,$A692,'All States'!$D$4:$D$627,$B692),0)</f>
        <v>0.47407979999999994</v>
      </c>
      <c r="AD692">
        <f>IFERROR(SUMIFS('All States'!$V$4:$V$627,'All States'!$C$4:$C$627,$A692,'All States'!$D$4:$D$627,$B692),0)</f>
        <v>2396</v>
      </c>
      <c r="AE692">
        <f>IFERROR(SUMIFS('All States'!$W$4:$W$627,'All States'!$C$4:$C$627,$A692,'All States'!$D$4:$D$627,$B692),0)</f>
        <v>18</v>
      </c>
      <c r="AF692">
        <f>IFERROR(SUMIFS('All States'!$X$4:$X$627,'All States'!$C$4:$C$627,$A692,'All States'!$D$4:$D$627,$B692),0)</f>
        <v>2.3725000000000001</v>
      </c>
      <c r="AG692">
        <f>IFERROR(SUMIFS('All States'!$Y$4:$Y$627,'All States'!$C$4:$C$627,$A692,'All States'!$D$4:$D$627,$B692),0)</f>
        <v>7312</v>
      </c>
    </row>
    <row r="693" spans="1:33" ht="15" customHeight="1" x14ac:dyDescent="0.2">
      <c r="A693" t="s">
        <v>183</v>
      </c>
      <c r="B693" t="s">
        <v>2269</v>
      </c>
      <c r="C693" t="s">
        <v>1161</v>
      </c>
      <c r="D693" t="s">
        <v>1162</v>
      </c>
      <c r="E693">
        <v>1</v>
      </c>
      <c r="F693">
        <f t="shared" si="20"/>
        <v>14889</v>
      </c>
      <c r="G693">
        <f t="shared" si="21"/>
        <v>220001</v>
      </c>
      <c r="H693">
        <f t="shared" si="22"/>
        <v>18</v>
      </c>
      <c r="I693">
        <f t="shared" si="23"/>
        <v>41</v>
      </c>
      <c r="Q693">
        <f>IFERROR(SUMIFS('All States'!$E$4:$E$627,'All States'!$C$4:$C$627,$A693,'All States'!$D$4:$D$627,$B693),0)</f>
        <v>0</v>
      </c>
      <c r="R693">
        <f>IFERROR(SUMIFS('All States'!$F$4:$F$627,'All States'!$C$4:$C$627,$A693,'All States'!$D$4:$D$627,$B693),0)</f>
        <v>0</v>
      </c>
      <c r="S693">
        <f>IFERROR(SUMIFS('All States'!$N$4:$N$627,'All States'!$C$4:$C$627,$A693,'All States'!$D$4:$D$627,$B693),0)</f>
        <v>68.460000000000008</v>
      </c>
      <c r="T693">
        <f>IFERROR(SUMIFS('All States'!$M$4:$M$627,'All States'!$C$4:$C$627,$A693,'All States'!$D$4:$D$627,$B693),0)</f>
        <v>68.460000000000008</v>
      </c>
      <c r="U693">
        <f>IFERROR(SUMIFS('All States'!$O$4:$O$627,'All States'!$C$4:$C$627,$A693,'All States'!$D$4:$D$627,$B693),0)</f>
        <v>3.15</v>
      </c>
      <c r="V693">
        <f>IFERROR(SUMIFS('All States'!$P$4:$P$627,'All States'!$C$4:$C$627,$A693,'All States'!$D$4:$D$627,$B693),0)</f>
        <v>62.16</v>
      </c>
      <c r="W693">
        <f>IFERROR(SUMIFS('All States'!$Q$4:$Q$627,'All States'!$C$4:$C$627,$A693,'All States'!$D$4:$D$627,$B693),0)</f>
        <v>3.15</v>
      </c>
      <c r="X693">
        <f>IFERROR(SUMIFS('All States'!$H$4:$H$627,'All States'!$C$4:$C$627,$A693,'All States'!$D$4:$D$627,$B693),0)</f>
        <v>0</v>
      </c>
      <c r="Y693">
        <f>IFERROR(SUMIFS('All States'!$I$4:$I$627,'All States'!$C$4:$C$627,$A693,'All States'!$D$4:$D$627,$B693),0)</f>
        <v>0</v>
      </c>
      <c r="Z693">
        <f>IFERROR(SUMIFS('All States'!$R$4:$R$627,'All States'!$C$4:$C$627,$A693,'All States'!$D$4:$D$627,$B693),0)</f>
        <v>1.4996344499999998</v>
      </c>
      <c r="AA693">
        <f>IFERROR(SUMIFS('All States'!$S$4:$S$627,'All States'!$C$4:$C$627,$A693,'All States'!$D$4:$D$627,$B693),0)</f>
        <v>45</v>
      </c>
      <c r="AB693">
        <f>IFERROR(SUMIFS('All States'!$T$4:$T$627,'All States'!$C$4:$C$627,$A693,'All States'!$D$4:$D$627,$B693),0)</f>
        <v>18</v>
      </c>
      <c r="AC693">
        <f>IFERROR(SUMIFS('All States'!$U$4:$U$627,'All States'!$C$4:$C$627,$A693,'All States'!$D$4:$D$627,$B693),0)</f>
        <v>1.4996344499999998</v>
      </c>
      <c r="AD693">
        <f>IFERROR(SUMIFS('All States'!$V$4:$V$627,'All States'!$C$4:$C$627,$A693,'All States'!$D$4:$D$627,$B693),0)</f>
        <v>14889</v>
      </c>
      <c r="AE693">
        <f>IFERROR(SUMIFS('All States'!$W$4:$W$627,'All States'!$C$4:$C$627,$A693,'All States'!$D$4:$D$627,$B693),0)</f>
        <v>55</v>
      </c>
      <c r="AF693">
        <f>IFERROR(SUMIFS('All States'!$X$4:$X$627,'All States'!$C$4:$C$627,$A693,'All States'!$D$4:$D$627,$B693),0)</f>
        <v>7.6360999999999999</v>
      </c>
      <c r="AG693">
        <f>IFERROR(SUMIFS('All States'!$Y$4:$Y$627,'All States'!$C$4:$C$627,$A693,'All States'!$D$4:$D$627,$B693),0)</f>
        <v>45438</v>
      </c>
    </row>
    <row r="694" spans="1:33" ht="15" customHeight="1" x14ac:dyDescent="0.2">
      <c r="A694" t="s">
        <v>183</v>
      </c>
      <c r="B694" t="s">
        <v>2270</v>
      </c>
      <c r="C694" t="s">
        <v>1166</v>
      </c>
      <c r="D694" t="s">
        <v>1167</v>
      </c>
      <c r="E694">
        <v>1</v>
      </c>
      <c r="F694">
        <f t="shared" si="20"/>
        <v>301</v>
      </c>
      <c r="G694">
        <f t="shared" si="21"/>
        <v>6028</v>
      </c>
      <c r="H694">
        <f t="shared" si="22"/>
        <v>2</v>
      </c>
      <c r="I694">
        <f t="shared" si="23"/>
        <v>5</v>
      </c>
      <c r="Q694">
        <f>IFERROR(SUMIFS('All States'!$E$4:$E$627,'All States'!$C$4:$C$627,$A694,'All States'!$D$4:$D$627,$B694),0)</f>
        <v>0</v>
      </c>
      <c r="R694">
        <f>IFERROR(SUMIFS('All States'!$F$4:$F$627,'All States'!$C$4:$C$627,$A694,'All States'!$D$4:$D$627,$B694),0)</f>
        <v>0</v>
      </c>
      <c r="S694">
        <f>IFERROR(SUMIFS('All States'!$N$4:$N$627,'All States'!$C$4:$C$627,$A694,'All States'!$D$4:$D$627,$B694),0)</f>
        <v>111.30000000000001</v>
      </c>
      <c r="T694">
        <f>IFERROR(SUMIFS('All States'!$M$4:$M$627,'All States'!$C$4:$C$627,$A694,'All States'!$D$4:$D$627,$B694),0)</f>
        <v>111.30000000000001</v>
      </c>
      <c r="U694">
        <f>IFERROR(SUMIFS('All States'!$O$4:$O$627,'All States'!$C$4:$C$627,$A694,'All States'!$D$4:$D$627,$B694),0)</f>
        <v>3.15</v>
      </c>
      <c r="V694">
        <f>IFERROR(SUMIFS('All States'!$P$4:$P$627,'All States'!$C$4:$C$627,$A694,'All States'!$D$4:$D$627,$B694),0)</f>
        <v>102.9</v>
      </c>
      <c r="W694">
        <f>IFERROR(SUMIFS('All States'!$Q$4:$Q$627,'All States'!$C$4:$C$627,$A694,'All States'!$D$4:$D$627,$B694),0)</f>
        <v>5.25</v>
      </c>
      <c r="X694">
        <f>IFERROR(SUMIFS('All States'!$H$4:$H$627,'All States'!$C$4:$C$627,$A694,'All States'!$D$4:$D$627,$B694),0)</f>
        <v>0</v>
      </c>
      <c r="Y694">
        <f>IFERROR(SUMIFS('All States'!$I$4:$I$627,'All States'!$C$4:$C$627,$A694,'All States'!$D$4:$D$627,$B694),0)</f>
        <v>0</v>
      </c>
      <c r="Z694">
        <f>IFERROR(SUMIFS('All States'!$R$4:$R$627,'All States'!$C$4:$C$627,$A694,'All States'!$D$4:$D$627,$B694),0)</f>
        <v>0.15302505</v>
      </c>
      <c r="AA694">
        <f>IFERROR(SUMIFS('All States'!$S$4:$S$627,'All States'!$C$4:$C$627,$A694,'All States'!$D$4:$D$627,$B694),0)</f>
        <v>5</v>
      </c>
      <c r="AB694">
        <f>IFERROR(SUMIFS('All States'!$T$4:$T$627,'All States'!$C$4:$C$627,$A694,'All States'!$D$4:$D$627,$B694),0)</f>
        <v>2</v>
      </c>
      <c r="AC694">
        <f>IFERROR(SUMIFS('All States'!$U$4:$U$627,'All States'!$C$4:$C$627,$A694,'All States'!$D$4:$D$627,$B694),0)</f>
        <v>0.15302505</v>
      </c>
      <c r="AD694">
        <f>IFERROR(SUMIFS('All States'!$V$4:$V$627,'All States'!$C$4:$C$627,$A694,'All States'!$D$4:$D$627,$B694),0)</f>
        <v>301</v>
      </c>
      <c r="AE694">
        <f>IFERROR(SUMIFS('All States'!$W$4:$W$627,'All States'!$C$4:$C$627,$A694,'All States'!$D$4:$D$627,$B694),0)</f>
        <v>6</v>
      </c>
      <c r="AF694">
        <f>IFERROR(SUMIFS('All States'!$X$4:$X$627,'All States'!$C$4:$C$627,$A694,'All States'!$D$4:$D$627,$B694),0)</f>
        <v>0.76539999999999997</v>
      </c>
      <c r="AG694">
        <f>IFERROR(SUMIFS('All States'!$Y$4:$Y$627,'All States'!$C$4:$C$627,$A694,'All States'!$D$4:$D$627,$B694),0)</f>
        <v>919</v>
      </c>
    </row>
    <row r="695" spans="1:33" ht="15" customHeight="1" x14ac:dyDescent="0.2">
      <c r="A695" t="s">
        <v>183</v>
      </c>
      <c r="B695" t="s">
        <v>2271</v>
      </c>
      <c r="C695" t="s">
        <v>1403</v>
      </c>
      <c r="D695" t="s">
        <v>2272</v>
      </c>
      <c r="E695">
        <v>6</v>
      </c>
      <c r="F695">
        <f t="shared" si="20"/>
        <v>0</v>
      </c>
      <c r="G695">
        <f t="shared" si="21"/>
        <v>26996.333333333332</v>
      </c>
      <c r="H695">
        <f t="shared" si="22"/>
        <v>2.6666666666666665</v>
      </c>
      <c r="I695">
        <f t="shared" si="23"/>
        <v>10.333333333333334</v>
      </c>
      <c r="Q695">
        <f>IFERROR(SUMIFS('All States'!$E$4:$E$627,'All States'!$C$4:$C$627,$A695,'All States'!$D$4:$D$627,$B695),0)</f>
        <v>0</v>
      </c>
      <c r="R695">
        <f>IFERROR(SUMIFS('All States'!$F$4:$F$627,'All States'!$C$4:$C$627,$A695,'All States'!$D$4:$D$627,$B695),0)</f>
        <v>0</v>
      </c>
      <c r="S695">
        <f>IFERROR(SUMIFS('All States'!$N$4:$N$627,'All States'!$C$4:$C$627,$A695,'All States'!$D$4:$D$627,$B695),0)</f>
        <v>178.54499999999999</v>
      </c>
      <c r="T695">
        <f>IFERROR(SUMIFS('All States'!$M$4:$M$627,'All States'!$C$4:$C$627,$A695,'All States'!$D$4:$D$627,$B695),0)</f>
        <v>178.54499999999999</v>
      </c>
      <c r="U695">
        <f>IFERROR(SUMIFS('All States'!$O$4:$O$627,'All States'!$C$4:$C$627,$A695,'All States'!$D$4:$D$627,$B695),0)</f>
        <v>14.85</v>
      </c>
      <c r="V695">
        <f>IFERROR(SUMIFS('All States'!$P$4:$P$627,'All States'!$C$4:$C$627,$A695,'All States'!$D$4:$D$627,$B695),0)</f>
        <v>151.62</v>
      </c>
      <c r="W695">
        <f>IFERROR(SUMIFS('All States'!$Q$4:$Q$627,'All States'!$C$4:$C$627,$A695,'All States'!$D$4:$D$627,$B695),0)</f>
        <v>12.074999999999999</v>
      </c>
      <c r="X695">
        <f>IFERROR(SUMIFS('All States'!$H$4:$H$627,'All States'!$C$4:$C$627,$A695,'All States'!$D$4:$D$627,$B695),0)</f>
        <v>0</v>
      </c>
      <c r="Y695">
        <f>IFERROR(SUMIFS('All States'!$I$4:$I$627,'All States'!$C$4:$C$627,$A695,'All States'!$D$4:$D$627,$B695),0)</f>
        <v>0</v>
      </c>
      <c r="Z695">
        <f>IFERROR(SUMIFS('All States'!$R$4:$R$627,'All States'!$C$4:$C$627,$A695,'All States'!$D$4:$D$627,$B695),0)</f>
        <v>0.22499999999999998</v>
      </c>
      <c r="AA695">
        <f>IFERROR(SUMIFS('All States'!$S$4:$S$627,'All States'!$C$4:$C$627,$A695,'All States'!$D$4:$D$627,$B695),0)</f>
        <v>7.5</v>
      </c>
      <c r="AB695">
        <f>IFERROR(SUMIFS('All States'!$T$4:$T$627,'All States'!$C$4:$C$627,$A695,'All States'!$D$4:$D$627,$B695),0)</f>
        <v>3</v>
      </c>
      <c r="AC695">
        <f>IFERROR(SUMIFS('All States'!$U$4:$U$627,'All States'!$C$4:$C$627,$A695,'All States'!$D$4:$D$627,$B695),0)</f>
        <v>0.22499999999999998</v>
      </c>
      <c r="AD695">
        <f>IFERROR(SUMIFS('All States'!$V$4:$V$627,'All States'!$C$4:$C$627,$A695,'All States'!$D$4:$D$627,$B695),0)</f>
        <v>0</v>
      </c>
      <c r="AE695">
        <f>IFERROR(SUMIFS('All States'!$W$4:$W$627,'All States'!$C$4:$C$627,$A695,'All States'!$D$4:$D$627,$B695),0)</f>
        <v>9</v>
      </c>
      <c r="AF695">
        <f>IFERROR(SUMIFS('All States'!$X$4:$X$627,'All States'!$C$4:$C$627,$A695,'All States'!$D$4:$D$627,$B695),0)</f>
        <v>1.125</v>
      </c>
      <c r="AG695">
        <f>IFERROR(SUMIFS('All States'!$Y$4:$Y$627,'All States'!$C$4:$C$627,$A695,'All States'!$D$4:$D$627,$B695),0)</f>
        <v>0</v>
      </c>
    </row>
    <row r="696" spans="1:33" ht="15" customHeight="1" x14ac:dyDescent="0.2">
      <c r="A696" t="s">
        <v>183</v>
      </c>
      <c r="B696" t="s">
        <v>2273</v>
      </c>
      <c r="C696" t="s">
        <v>1403</v>
      </c>
      <c r="D696" t="s">
        <v>2272</v>
      </c>
      <c r="E696">
        <v>6</v>
      </c>
      <c r="F696">
        <f t="shared" si="20"/>
        <v>0</v>
      </c>
      <c r="G696">
        <f t="shared" si="21"/>
        <v>26996.333333333332</v>
      </c>
      <c r="H696">
        <f t="shared" si="22"/>
        <v>2.6666666666666665</v>
      </c>
      <c r="I696">
        <f t="shared" si="23"/>
        <v>10.333333333333334</v>
      </c>
      <c r="Q696">
        <f>IFERROR(SUMIFS('All States'!$E$4:$E$627,'All States'!$C$4:$C$627,$A696,'All States'!$D$4:$D$627,$B696),0)</f>
        <v>0</v>
      </c>
      <c r="R696">
        <f>IFERROR(SUMIFS('All States'!$F$4:$F$627,'All States'!$C$4:$C$627,$A696,'All States'!$D$4:$D$627,$B696),0)</f>
        <v>0</v>
      </c>
      <c r="S696">
        <f>IFERROR(SUMIFS('All States'!$N$4:$N$627,'All States'!$C$4:$C$627,$A696,'All States'!$D$4:$D$627,$B696),0)</f>
        <v>51.075000000000003</v>
      </c>
      <c r="T696">
        <f>IFERROR(SUMIFS('All States'!$M$4:$M$627,'All States'!$C$4:$C$627,$A696,'All States'!$D$4:$D$627,$B696),0)</f>
        <v>51.075000000000003</v>
      </c>
      <c r="U696">
        <f>IFERROR(SUMIFS('All States'!$O$4:$O$627,'All States'!$C$4:$C$627,$A696,'All States'!$D$4:$D$627,$B696),0)</f>
        <v>5.4</v>
      </c>
      <c r="V696">
        <f>IFERROR(SUMIFS('All States'!$P$4:$P$627,'All States'!$C$4:$C$627,$A696,'All States'!$D$4:$D$627,$B696),0)</f>
        <v>12.6</v>
      </c>
      <c r="W696">
        <f>IFERROR(SUMIFS('All States'!$Q$4:$Q$627,'All States'!$C$4:$C$627,$A696,'All States'!$D$4:$D$627,$B696),0)</f>
        <v>33.075000000000003</v>
      </c>
      <c r="X696">
        <f>IFERROR(SUMIFS('All States'!$H$4:$H$627,'All States'!$C$4:$C$627,$A696,'All States'!$D$4:$D$627,$B696),0)</f>
        <v>0</v>
      </c>
      <c r="Y696">
        <f>IFERROR(SUMIFS('All States'!$I$4:$I$627,'All States'!$C$4:$C$627,$A696,'All States'!$D$4:$D$627,$B696),0)</f>
        <v>0</v>
      </c>
      <c r="Z696">
        <f>IFERROR(SUMIFS('All States'!$R$4:$R$627,'All States'!$C$4:$C$627,$A696,'All States'!$D$4:$D$627,$B696),0)</f>
        <v>0.22499999999999998</v>
      </c>
      <c r="AA696">
        <f>IFERROR(SUMIFS('All States'!$S$4:$S$627,'All States'!$C$4:$C$627,$A696,'All States'!$D$4:$D$627,$B696),0)</f>
        <v>7.5</v>
      </c>
      <c r="AB696">
        <f>IFERROR(SUMIFS('All States'!$T$4:$T$627,'All States'!$C$4:$C$627,$A696,'All States'!$D$4:$D$627,$B696),0)</f>
        <v>3</v>
      </c>
      <c r="AC696">
        <f>IFERROR(SUMIFS('All States'!$U$4:$U$627,'All States'!$C$4:$C$627,$A696,'All States'!$D$4:$D$627,$B696),0)</f>
        <v>0.22499999999999998</v>
      </c>
      <c r="AD696">
        <f>IFERROR(SUMIFS('All States'!$V$4:$V$627,'All States'!$C$4:$C$627,$A696,'All States'!$D$4:$D$627,$B696),0)</f>
        <v>0</v>
      </c>
      <c r="AE696">
        <f>IFERROR(SUMIFS('All States'!$W$4:$W$627,'All States'!$C$4:$C$627,$A696,'All States'!$D$4:$D$627,$B696),0)</f>
        <v>9</v>
      </c>
      <c r="AF696">
        <f>IFERROR(SUMIFS('All States'!$X$4:$X$627,'All States'!$C$4:$C$627,$A696,'All States'!$D$4:$D$627,$B696),0)</f>
        <v>1.125</v>
      </c>
      <c r="AG696">
        <f>IFERROR(SUMIFS('All States'!$Y$4:$Y$627,'All States'!$C$4:$C$627,$A696,'All States'!$D$4:$D$627,$B696),0)</f>
        <v>0</v>
      </c>
    </row>
    <row r="697" spans="1:33" ht="15" customHeight="1" x14ac:dyDescent="0.2">
      <c r="A697" t="s">
        <v>183</v>
      </c>
      <c r="B697" t="s">
        <v>2274</v>
      </c>
      <c r="C697" t="s">
        <v>1403</v>
      </c>
      <c r="D697" t="s">
        <v>2272</v>
      </c>
      <c r="E697">
        <v>6</v>
      </c>
      <c r="F697">
        <f t="shared" ref="F697:F760" si="24">IFERROR(INDEX($I$2:$I$311,MATCH($C697,$B$2:$B$311,0))/$E697,"")</f>
        <v>0</v>
      </c>
      <c r="G697">
        <f t="shared" ref="G697:G760" si="25">IFERROR(INDEX($G$2:$G$311,MATCH($C697,$B$2:$B$311,0))/$E697,"")</f>
        <v>26996.333333333332</v>
      </c>
      <c r="H697">
        <f t="shared" ref="H697:H760" si="26">IFERROR(INDEX($L$2:$L$311,MATCH($C697,$B$2:$B$311,0))/$E697,"")</f>
        <v>2.6666666666666665</v>
      </c>
      <c r="I697">
        <f t="shared" ref="I697:I760" si="27">IFERROR(INDEX($J$2:$J$311,MATCH($C697,$B$2:$B$311,0))/$E697,"")</f>
        <v>10.333333333333334</v>
      </c>
      <c r="Q697">
        <f>IFERROR(SUMIFS('All States'!$E$4:$E$627,'All States'!$C$4:$C$627,$A697,'All States'!$D$4:$D$627,$B697),0)</f>
        <v>0</v>
      </c>
      <c r="R697">
        <f>IFERROR(SUMIFS('All States'!$F$4:$F$627,'All States'!$C$4:$C$627,$A697,'All States'!$D$4:$D$627,$B697),0)</f>
        <v>0</v>
      </c>
      <c r="S697">
        <f>IFERROR(SUMIFS('All States'!$N$4:$N$627,'All States'!$C$4:$C$627,$A697,'All States'!$D$4:$D$627,$B697),0)</f>
        <v>49.980000000000004</v>
      </c>
      <c r="T697">
        <f>IFERROR(SUMIFS('All States'!$M$4:$M$627,'All States'!$C$4:$C$627,$A697,'All States'!$D$4:$D$627,$B697),0)</f>
        <v>49.980000000000004</v>
      </c>
      <c r="U697">
        <f>IFERROR(SUMIFS('All States'!$O$4:$O$627,'All States'!$C$4:$C$627,$A697,'All States'!$D$4:$D$627,$B697),0)</f>
        <v>6.3</v>
      </c>
      <c r="V697">
        <f>IFERROR(SUMIFS('All States'!$P$4:$P$627,'All States'!$C$4:$C$627,$A697,'All States'!$D$4:$D$627,$B697),0)</f>
        <v>28.98</v>
      </c>
      <c r="W697">
        <f>IFERROR(SUMIFS('All States'!$Q$4:$Q$627,'All States'!$C$4:$C$627,$A697,'All States'!$D$4:$D$627,$B697),0)</f>
        <v>14.7</v>
      </c>
      <c r="X697">
        <f>IFERROR(SUMIFS('All States'!$H$4:$H$627,'All States'!$C$4:$C$627,$A697,'All States'!$D$4:$D$627,$B697),0)</f>
        <v>0</v>
      </c>
      <c r="Y697">
        <f>IFERROR(SUMIFS('All States'!$I$4:$I$627,'All States'!$C$4:$C$627,$A697,'All States'!$D$4:$D$627,$B697),0)</f>
        <v>0</v>
      </c>
      <c r="Z697">
        <f>IFERROR(SUMIFS('All States'!$R$4:$R$627,'All States'!$C$4:$C$627,$A697,'All States'!$D$4:$D$627,$B697),0)</f>
        <v>0.22499999999999998</v>
      </c>
      <c r="AA697">
        <f>IFERROR(SUMIFS('All States'!$S$4:$S$627,'All States'!$C$4:$C$627,$A697,'All States'!$D$4:$D$627,$B697),0)</f>
        <v>7.5</v>
      </c>
      <c r="AB697">
        <f>IFERROR(SUMIFS('All States'!$T$4:$T$627,'All States'!$C$4:$C$627,$A697,'All States'!$D$4:$D$627,$B697),0)</f>
        <v>3</v>
      </c>
      <c r="AC697">
        <f>IFERROR(SUMIFS('All States'!$U$4:$U$627,'All States'!$C$4:$C$627,$A697,'All States'!$D$4:$D$627,$B697),0)</f>
        <v>0.22499999999999998</v>
      </c>
      <c r="AD697">
        <f>IFERROR(SUMIFS('All States'!$V$4:$V$627,'All States'!$C$4:$C$627,$A697,'All States'!$D$4:$D$627,$B697),0)</f>
        <v>0</v>
      </c>
      <c r="AE697">
        <f>IFERROR(SUMIFS('All States'!$W$4:$W$627,'All States'!$C$4:$C$627,$A697,'All States'!$D$4:$D$627,$B697),0)</f>
        <v>9</v>
      </c>
      <c r="AF697">
        <f>IFERROR(SUMIFS('All States'!$X$4:$X$627,'All States'!$C$4:$C$627,$A697,'All States'!$D$4:$D$627,$B697),0)</f>
        <v>1.125</v>
      </c>
      <c r="AG697">
        <f>IFERROR(SUMIFS('All States'!$Y$4:$Y$627,'All States'!$C$4:$C$627,$A697,'All States'!$D$4:$D$627,$B697),0)</f>
        <v>0</v>
      </c>
    </row>
    <row r="698" spans="1:33" ht="15" customHeight="1" x14ac:dyDescent="0.2">
      <c r="A698" t="s">
        <v>183</v>
      </c>
      <c r="B698" t="s">
        <v>2275</v>
      </c>
      <c r="C698" t="s">
        <v>1403</v>
      </c>
      <c r="D698" t="s">
        <v>2272</v>
      </c>
      <c r="E698">
        <v>6</v>
      </c>
      <c r="F698">
        <f t="shared" si="24"/>
        <v>0</v>
      </c>
      <c r="G698">
        <f t="shared" si="25"/>
        <v>26996.333333333332</v>
      </c>
      <c r="H698">
        <f t="shared" si="26"/>
        <v>2.6666666666666665</v>
      </c>
      <c r="I698">
        <f t="shared" si="27"/>
        <v>10.333333333333334</v>
      </c>
      <c r="Q698">
        <f>IFERROR(SUMIFS('All States'!$E$4:$E$627,'All States'!$C$4:$C$627,$A698,'All States'!$D$4:$D$627,$B698),0)</f>
        <v>0</v>
      </c>
      <c r="R698">
        <f>IFERROR(SUMIFS('All States'!$F$4:$F$627,'All States'!$C$4:$C$627,$A698,'All States'!$D$4:$D$627,$B698),0)</f>
        <v>0</v>
      </c>
      <c r="S698">
        <f>IFERROR(SUMIFS('All States'!$N$4:$N$627,'All States'!$C$4:$C$627,$A698,'All States'!$D$4:$D$627,$B698),0)</f>
        <v>60.870000000000005</v>
      </c>
      <c r="T698">
        <f>IFERROR(SUMIFS('All States'!$M$4:$M$627,'All States'!$C$4:$C$627,$A698,'All States'!$D$4:$D$627,$B698),0)</f>
        <v>60.870000000000005</v>
      </c>
      <c r="U698">
        <f>IFERROR(SUMIFS('All States'!$O$4:$O$627,'All States'!$C$4:$C$627,$A698,'All States'!$D$4:$D$627,$B698),0)</f>
        <v>9</v>
      </c>
      <c r="V698">
        <f>IFERROR(SUMIFS('All States'!$P$4:$P$627,'All States'!$C$4:$C$627,$A698,'All States'!$D$4:$D$627,$B698),0)</f>
        <v>44.52</v>
      </c>
      <c r="W698">
        <f>IFERROR(SUMIFS('All States'!$Q$4:$Q$627,'All States'!$C$4:$C$627,$A698,'All States'!$D$4:$D$627,$B698),0)</f>
        <v>7.35</v>
      </c>
      <c r="X698">
        <f>IFERROR(SUMIFS('All States'!$H$4:$H$627,'All States'!$C$4:$C$627,$A698,'All States'!$D$4:$D$627,$B698),0)</f>
        <v>0</v>
      </c>
      <c r="Y698">
        <f>IFERROR(SUMIFS('All States'!$I$4:$I$627,'All States'!$C$4:$C$627,$A698,'All States'!$D$4:$D$627,$B698),0)</f>
        <v>0</v>
      </c>
      <c r="Z698">
        <f>IFERROR(SUMIFS('All States'!$R$4:$R$627,'All States'!$C$4:$C$627,$A698,'All States'!$D$4:$D$627,$B698),0)</f>
        <v>0.22499999999999998</v>
      </c>
      <c r="AA698">
        <f>IFERROR(SUMIFS('All States'!$S$4:$S$627,'All States'!$C$4:$C$627,$A698,'All States'!$D$4:$D$627,$B698),0)</f>
        <v>7.5</v>
      </c>
      <c r="AB698">
        <f>IFERROR(SUMIFS('All States'!$T$4:$T$627,'All States'!$C$4:$C$627,$A698,'All States'!$D$4:$D$627,$B698),0)</f>
        <v>3</v>
      </c>
      <c r="AC698">
        <f>IFERROR(SUMIFS('All States'!$U$4:$U$627,'All States'!$C$4:$C$627,$A698,'All States'!$D$4:$D$627,$B698),0)</f>
        <v>0.22499999999999998</v>
      </c>
      <c r="AD698">
        <f>IFERROR(SUMIFS('All States'!$V$4:$V$627,'All States'!$C$4:$C$627,$A698,'All States'!$D$4:$D$627,$B698),0)</f>
        <v>0</v>
      </c>
      <c r="AE698">
        <f>IFERROR(SUMIFS('All States'!$W$4:$W$627,'All States'!$C$4:$C$627,$A698,'All States'!$D$4:$D$627,$B698),0)</f>
        <v>9</v>
      </c>
      <c r="AF698">
        <f>IFERROR(SUMIFS('All States'!$X$4:$X$627,'All States'!$C$4:$C$627,$A698,'All States'!$D$4:$D$627,$B698),0)</f>
        <v>1.125</v>
      </c>
      <c r="AG698">
        <f>IFERROR(SUMIFS('All States'!$Y$4:$Y$627,'All States'!$C$4:$C$627,$A698,'All States'!$D$4:$D$627,$B698),0)</f>
        <v>0</v>
      </c>
    </row>
    <row r="699" spans="1:33" ht="15" customHeight="1" x14ac:dyDescent="0.2">
      <c r="A699" t="s">
        <v>183</v>
      </c>
      <c r="B699" t="s">
        <v>2276</v>
      </c>
      <c r="C699" t="s">
        <v>1403</v>
      </c>
      <c r="D699" t="s">
        <v>2272</v>
      </c>
      <c r="E699">
        <v>6</v>
      </c>
      <c r="F699">
        <f t="shared" si="24"/>
        <v>0</v>
      </c>
      <c r="G699">
        <f t="shared" si="25"/>
        <v>26996.333333333332</v>
      </c>
      <c r="H699">
        <f t="shared" si="26"/>
        <v>2.6666666666666665</v>
      </c>
      <c r="I699">
        <f t="shared" si="27"/>
        <v>10.333333333333334</v>
      </c>
      <c r="Q699">
        <f>IFERROR(SUMIFS('All States'!$E$4:$E$627,'All States'!$C$4:$C$627,$A699,'All States'!$D$4:$D$627,$B699),0)</f>
        <v>0</v>
      </c>
      <c r="R699">
        <f>IFERROR(SUMIFS('All States'!$F$4:$F$627,'All States'!$C$4:$C$627,$A699,'All States'!$D$4:$D$627,$B699),0)</f>
        <v>0</v>
      </c>
      <c r="S699">
        <f>IFERROR(SUMIFS('All States'!$N$4:$N$627,'All States'!$C$4:$C$627,$A699,'All States'!$D$4:$D$627,$B699),0)</f>
        <v>90.87</v>
      </c>
      <c r="T699">
        <f>IFERROR(SUMIFS('All States'!$M$4:$M$627,'All States'!$C$4:$C$627,$A699,'All States'!$D$4:$D$627,$B699),0)</f>
        <v>90.87</v>
      </c>
      <c r="U699">
        <f>IFERROR(SUMIFS('All States'!$O$4:$O$627,'All States'!$C$4:$C$627,$A699,'All States'!$D$4:$D$627,$B699),0)</f>
        <v>21.15</v>
      </c>
      <c r="V699">
        <f>IFERROR(SUMIFS('All States'!$P$4:$P$627,'All States'!$C$4:$C$627,$A699,'All States'!$D$4:$D$627,$B699),0)</f>
        <v>42.42</v>
      </c>
      <c r="W699">
        <f>IFERROR(SUMIFS('All States'!$Q$4:$Q$627,'All States'!$C$4:$C$627,$A699,'All States'!$D$4:$D$627,$B699),0)</f>
        <v>27.3</v>
      </c>
      <c r="X699">
        <f>IFERROR(SUMIFS('All States'!$H$4:$H$627,'All States'!$C$4:$C$627,$A699,'All States'!$D$4:$D$627,$B699),0)</f>
        <v>0</v>
      </c>
      <c r="Y699">
        <f>IFERROR(SUMIFS('All States'!$I$4:$I$627,'All States'!$C$4:$C$627,$A699,'All States'!$D$4:$D$627,$B699),0)</f>
        <v>0</v>
      </c>
      <c r="Z699">
        <f>IFERROR(SUMIFS('All States'!$R$4:$R$627,'All States'!$C$4:$C$627,$A699,'All States'!$D$4:$D$627,$B699),0)</f>
        <v>0.22499999999999998</v>
      </c>
      <c r="AA699">
        <f>IFERROR(SUMIFS('All States'!$S$4:$S$627,'All States'!$C$4:$C$627,$A699,'All States'!$D$4:$D$627,$B699),0)</f>
        <v>7.5</v>
      </c>
      <c r="AB699">
        <f>IFERROR(SUMIFS('All States'!$T$4:$T$627,'All States'!$C$4:$C$627,$A699,'All States'!$D$4:$D$627,$B699),0)</f>
        <v>3</v>
      </c>
      <c r="AC699">
        <f>IFERROR(SUMIFS('All States'!$U$4:$U$627,'All States'!$C$4:$C$627,$A699,'All States'!$D$4:$D$627,$B699),0)</f>
        <v>0.22499999999999998</v>
      </c>
      <c r="AD699">
        <f>IFERROR(SUMIFS('All States'!$V$4:$V$627,'All States'!$C$4:$C$627,$A699,'All States'!$D$4:$D$627,$B699),0)</f>
        <v>0</v>
      </c>
      <c r="AE699">
        <f>IFERROR(SUMIFS('All States'!$W$4:$W$627,'All States'!$C$4:$C$627,$A699,'All States'!$D$4:$D$627,$B699),0)</f>
        <v>9</v>
      </c>
      <c r="AF699">
        <f>IFERROR(SUMIFS('All States'!$X$4:$X$627,'All States'!$C$4:$C$627,$A699,'All States'!$D$4:$D$627,$B699),0)</f>
        <v>1.125</v>
      </c>
      <c r="AG699">
        <f>IFERROR(SUMIFS('All States'!$Y$4:$Y$627,'All States'!$C$4:$C$627,$A699,'All States'!$D$4:$D$627,$B699),0)</f>
        <v>0</v>
      </c>
    </row>
    <row r="700" spans="1:33" ht="15" customHeight="1" x14ac:dyDescent="0.2">
      <c r="A700" t="s">
        <v>183</v>
      </c>
      <c r="B700" t="s">
        <v>2277</v>
      </c>
      <c r="C700" t="s">
        <v>1403</v>
      </c>
      <c r="D700" t="s">
        <v>2272</v>
      </c>
      <c r="E700">
        <v>6</v>
      </c>
      <c r="F700">
        <f t="shared" si="24"/>
        <v>0</v>
      </c>
      <c r="G700">
        <f t="shared" si="25"/>
        <v>26996.333333333332</v>
      </c>
      <c r="H700">
        <f t="shared" si="26"/>
        <v>2.6666666666666665</v>
      </c>
      <c r="I700">
        <f t="shared" si="27"/>
        <v>10.333333333333334</v>
      </c>
      <c r="Q700">
        <f>IFERROR(SUMIFS('All States'!$E$4:$E$627,'All States'!$C$4:$C$627,$A700,'All States'!$D$4:$D$627,$B700),0)</f>
        <v>0</v>
      </c>
      <c r="R700">
        <f>IFERROR(SUMIFS('All States'!$F$4:$F$627,'All States'!$C$4:$C$627,$A700,'All States'!$D$4:$D$627,$B700),0)</f>
        <v>0</v>
      </c>
      <c r="S700">
        <f>IFERROR(SUMIFS('All States'!$N$4:$N$627,'All States'!$C$4:$C$627,$A700,'All States'!$D$4:$D$627,$B700),0)</f>
        <v>59.760000000000005</v>
      </c>
      <c r="T700">
        <f>IFERROR(SUMIFS('All States'!$M$4:$M$627,'All States'!$C$4:$C$627,$A700,'All States'!$D$4:$D$627,$B700),0)</f>
        <v>59.760000000000005</v>
      </c>
      <c r="U700">
        <f>IFERROR(SUMIFS('All States'!$O$4:$O$627,'All States'!$C$4:$C$627,$A700,'All States'!$D$4:$D$627,$B700),0)</f>
        <v>4.95</v>
      </c>
      <c r="V700">
        <f>IFERROR(SUMIFS('All States'!$P$4:$P$627,'All States'!$C$4:$C$627,$A700,'All States'!$D$4:$D$627,$B700),0)</f>
        <v>47.46</v>
      </c>
      <c r="W700">
        <f>IFERROR(SUMIFS('All States'!$Q$4:$Q$627,'All States'!$C$4:$C$627,$A700,'All States'!$D$4:$D$627,$B700),0)</f>
        <v>7.35</v>
      </c>
      <c r="X700">
        <f>IFERROR(SUMIFS('All States'!$H$4:$H$627,'All States'!$C$4:$C$627,$A700,'All States'!$D$4:$D$627,$B700),0)</f>
        <v>0</v>
      </c>
      <c r="Y700">
        <f>IFERROR(SUMIFS('All States'!$I$4:$I$627,'All States'!$C$4:$C$627,$A700,'All States'!$D$4:$D$627,$B700),0)</f>
        <v>0</v>
      </c>
      <c r="Z700">
        <f>IFERROR(SUMIFS('All States'!$R$4:$R$627,'All States'!$C$4:$C$627,$A700,'All States'!$D$4:$D$627,$B700),0)</f>
        <v>0.22499999999999998</v>
      </c>
      <c r="AA700">
        <f>IFERROR(SUMIFS('All States'!$S$4:$S$627,'All States'!$C$4:$C$627,$A700,'All States'!$D$4:$D$627,$B700),0)</f>
        <v>7.5</v>
      </c>
      <c r="AB700">
        <f>IFERROR(SUMIFS('All States'!$T$4:$T$627,'All States'!$C$4:$C$627,$A700,'All States'!$D$4:$D$627,$B700),0)</f>
        <v>3</v>
      </c>
      <c r="AC700">
        <f>IFERROR(SUMIFS('All States'!$U$4:$U$627,'All States'!$C$4:$C$627,$A700,'All States'!$D$4:$D$627,$B700),0)</f>
        <v>0.22499999999999998</v>
      </c>
      <c r="AD700">
        <f>IFERROR(SUMIFS('All States'!$V$4:$V$627,'All States'!$C$4:$C$627,$A700,'All States'!$D$4:$D$627,$B700),0)</f>
        <v>0</v>
      </c>
      <c r="AE700">
        <f>IFERROR(SUMIFS('All States'!$W$4:$W$627,'All States'!$C$4:$C$627,$A700,'All States'!$D$4:$D$627,$B700),0)</f>
        <v>9</v>
      </c>
      <c r="AF700">
        <f>IFERROR(SUMIFS('All States'!$X$4:$X$627,'All States'!$C$4:$C$627,$A700,'All States'!$D$4:$D$627,$B700),0)</f>
        <v>1.125</v>
      </c>
      <c r="AG700">
        <f>IFERROR(SUMIFS('All States'!$Y$4:$Y$627,'All States'!$C$4:$C$627,$A700,'All States'!$D$4:$D$627,$B700),0)</f>
        <v>0</v>
      </c>
    </row>
    <row r="701" spans="1:33" ht="15" customHeight="1" x14ac:dyDescent="0.2">
      <c r="A701" t="s">
        <v>183</v>
      </c>
      <c r="B701" t="s">
        <v>2278</v>
      </c>
      <c r="C701" t="s">
        <v>1649</v>
      </c>
      <c r="D701" t="s">
        <v>1650</v>
      </c>
      <c r="E701">
        <v>1</v>
      </c>
      <c r="F701">
        <f t="shared" si="24"/>
        <v>62957</v>
      </c>
      <c r="G701">
        <f t="shared" si="25"/>
        <v>24278</v>
      </c>
      <c r="H701">
        <f t="shared" si="26"/>
        <v>16</v>
      </c>
      <c r="I701">
        <f t="shared" si="27"/>
        <v>0</v>
      </c>
      <c r="Q701">
        <f>IFERROR(SUMIFS('All States'!$E$4:$E$627,'All States'!$C$4:$C$627,$A701,'All States'!$D$4:$D$627,$B701),0)</f>
        <v>0</v>
      </c>
      <c r="R701">
        <f>IFERROR(SUMIFS('All States'!$F$4:$F$627,'All States'!$C$4:$C$627,$A701,'All States'!$D$4:$D$627,$B701),0)</f>
        <v>0</v>
      </c>
      <c r="S701">
        <f>IFERROR(SUMIFS('All States'!$N$4:$N$627,'All States'!$C$4:$C$627,$A701,'All States'!$D$4:$D$627,$B701),0)</f>
        <v>72.75</v>
      </c>
      <c r="T701">
        <f>IFERROR(SUMIFS('All States'!$M$4:$M$627,'All States'!$C$4:$C$627,$A701,'All States'!$D$4:$D$627,$B701),0)</f>
        <v>72.75</v>
      </c>
      <c r="U701">
        <f>IFERROR(SUMIFS('All States'!$O$4:$O$627,'All States'!$C$4:$C$627,$A701,'All States'!$D$4:$D$627,$B701),0)</f>
        <v>4.5</v>
      </c>
      <c r="V701">
        <f>IFERROR(SUMIFS('All States'!$P$4:$P$627,'All States'!$C$4:$C$627,$A701,'All States'!$D$4:$D$627,$B701),0)</f>
        <v>56.7</v>
      </c>
      <c r="W701">
        <f>IFERROR(SUMIFS('All States'!$Q$4:$Q$627,'All States'!$C$4:$C$627,$A701,'All States'!$D$4:$D$627,$B701),0)</f>
        <v>11.55</v>
      </c>
      <c r="X701">
        <f>IFERROR(SUMIFS('All States'!$H$4:$H$627,'All States'!$C$4:$C$627,$A701,'All States'!$D$4:$D$627,$B701),0)</f>
        <v>0</v>
      </c>
      <c r="Y701">
        <f>IFERROR(SUMIFS('All States'!$I$4:$I$627,'All States'!$C$4:$C$627,$A701,'All States'!$D$4:$D$627,$B701),0)</f>
        <v>0</v>
      </c>
      <c r="Z701">
        <f>IFERROR(SUMIFS('All States'!$R$4:$R$627,'All States'!$C$4:$C$627,$A701,'All States'!$D$4:$D$627,$B701),0)</f>
        <v>1.8327178499999999</v>
      </c>
      <c r="AA701">
        <f>IFERROR(SUMIFS('All States'!$S$4:$S$627,'All States'!$C$4:$C$627,$A701,'All States'!$D$4:$D$627,$B701),0)</f>
        <v>40</v>
      </c>
      <c r="AB701">
        <f>IFERROR(SUMIFS('All States'!$T$4:$T$627,'All States'!$C$4:$C$627,$A701,'All States'!$D$4:$D$627,$B701),0)</f>
        <v>16</v>
      </c>
      <c r="AC701">
        <f>IFERROR(SUMIFS('All States'!$U$4:$U$627,'All States'!$C$4:$C$627,$A701,'All States'!$D$4:$D$627,$B701),0)</f>
        <v>1.8327178499999999</v>
      </c>
      <c r="AD701">
        <f>IFERROR(SUMIFS('All States'!$V$4:$V$627,'All States'!$C$4:$C$627,$A701,'All States'!$D$4:$D$627,$B701),0)</f>
        <v>62957</v>
      </c>
      <c r="AE701">
        <f>IFERROR(SUMIFS('All States'!$W$4:$W$627,'All States'!$C$4:$C$627,$A701,'All States'!$D$4:$D$627,$B701),0)</f>
        <v>49</v>
      </c>
      <c r="AF701">
        <f>IFERROR(SUMIFS('All States'!$X$4:$X$627,'All States'!$C$4:$C$627,$A701,'All States'!$D$4:$D$627,$B701),0)</f>
        <v>9.3431999999999995</v>
      </c>
      <c r="AG701">
        <f>IFERROR(SUMIFS('All States'!$Y$4:$Y$627,'All States'!$C$4:$C$627,$A701,'All States'!$D$4:$D$627,$B701),0)</f>
        <v>192130</v>
      </c>
    </row>
    <row r="702" spans="1:33" ht="15" customHeight="1" x14ac:dyDescent="0.2">
      <c r="A702" t="s">
        <v>183</v>
      </c>
      <c r="B702" t="s">
        <v>2279</v>
      </c>
      <c r="C702" t="s">
        <v>1655</v>
      </c>
      <c r="D702" t="s">
        <v>1656</v>
      </c>
      <c r="E702">
        <v>1</v>
      </c>
      <c r="F702">
        <f t="shared" si="24"/>
        <v>79467</v>
      </c>
      <c r="G702">
        <f t="shared" si="25"/>
        <v>29962</v>
      </c>
      <c r="H702">
        <f t="shared" si="26"/>
        <v>27</v>
      </c>
      <c r="I702">
        <f t="shared" si="27"/>
        <v>0</v>
      </c>
      <c r="Q702">
        <f>IFERROR(SUMIFS('All States'!$E$4:$E$627,'All States'!$C$4:$C$627,$A702,'All States'!$D$4:$D$627,$B702),0)</f>
        <v>1</v>
      </c>
      <c r="R702">
        <f>IFERROR(SUMIFS('All States'!$F$4:$F$627,'All States'!$C$4:$C$627,$A702,'All States'!$D$4:$D$627,$B702),0)</f>
        <v>5</v>
      </c>
      <c r="S702">
        <f>IFERROR(SUMIFS('All States'!$N$4:$N$627,'All States'!$C$4:$C$627,$A702,'All States'!$D$4:$D$627,$B702),0)</f>
        <v>160.905</v>
      </c>
      <c r="T702">
        <f>IFERROR(SUMIFS('All States'!$M$4:$M$627,'All States'!$C$4:$C$627,$A702,'All States'!$D$4:$D$627,$B702),0)</f>
        <v>106.155</v>
      </c>
      <c r="U702">
        <f>IFERROR(SUMIFS('All States'!$O$4:$O$627,'All States'!$C$4:$C$627,$A702,'All States'!$D$4:$D$627,$B702),0)</f>
        <v>21.15</v>
      </c>
      <c r="V702">
        <f>IFERROR(SUMIFS('All States'!$P$4:$P$627,'All States'!$C$4:$C$627,$A702,'All States'!$D$4:$D$627,$B702),0)</f>
        <v>121.38</v>
      </c>
      <c r="W702">
        <f>IFERROR(SUMIFS('All States'!$Q$4:$Q$627,'All States'!$C$4:$C$627,$A702,'All States'!$D$4:$D$627,$B702),0)</f>
        <v>18.375</v>
      </c>
      <c r="X702">
        <f>IFERROR(SUMIFS('All States'!$H$4:$H$627,'All States'!$C$4:$C$627,$A702,'All States'!$D$4:$D$627,$B702),0)</f>
        <v>0</v>
      </c>
      <c r="Y702">
        <f>IFERROR(SUMIFS('All States'!$I$4:$I$627,'All States'!$C$4:$C$627,$A702,'All States'!$D$4:$D$627,$B702),0)</f>
        <v>0</v>
      </c>
      <c r="Z702">
        <f>IFERROR(SUMIFS('All States'!$R$4:$R$627,'All States'!$C$4:$C$627,$A702,'All States'!$D$4:$D$627,$B702),0)</f>
        <v>-2.1763566500000002</v>
      </c>
      <c r="AA702">
        <f>IFERROR(SUMIFS('All States'!$S$4:$S$627,'All States'!$C$4:$C$627,$A702,'All States'!$D$4:$D$627,$B702),0)</f>
        <v>67.5</v>
      </c>
      <c r="AB702">
        <f>IFERROR(SUMIFS('All States'!$T$4:$T$627,'All States'!$C$4:$C$627,$A702,'All States'!$D$4:$D$627,$B702),0)</f>
        <v>27</v>
      </c>
      <c r="AC702">
        <f>IFERROR(SUMIFS('All States'!$U$4:$U$627,'All States'!$C$4:$C$627,$A702,'All States'!$D$4:$D$627,$B702),0)</f>
        <v>2.8236433499999998</v>
      </c>
      <c r="AD702">
        <f>IFERROR(SUMIFS('All States'!$V$4:$V$627,'All States'!$C$4:$C$627,$A702,'All States'!$D$4:$D$627,$B702),0)</f>
        <v>79467</v>
      </c>
      <c r="AE702">
        <f>IFERROR(SUMIFS('All States'!$W$4:$W$627,'All States'!$C$4:$C$627,$A702,'All States'!$D$4:$D$627,$B702),0)</f>
        <v>82</v>
      </c>
      <c r="AF702">
        <f>IFERROR(SUMIFS('All States'!$X$4:$X$627,'All States'!$C$4:$C$627,$A702,'All States'!$D$4:$D$627,$B702),0)</f>
        <v>14.312100000000001</v>
      </c>
      <c r="AG702">
        <f>IFERROR(SUMIFS('All States'!$Y$4:$Y$627,'All States'!$C$4:$C$627,$A702,'All States'!$D$4:$D$627,$B702),0)</f>
        <v>242514</v>
      </c>
    </row>
    <row r="703" spans="1:33" ht="15" customHeight="1" x14ac:dyDescent="0.2">
      <c r="A703" t="s">
        <v>183</v>
      </c>
      <c r="B703" t="s">
        <v>2280</v>
      </c>
      <c r="C703" t="s">
        <v>1837</v>
      </c>
      <c r="D703" t="s">
        <v>2205</v>
      </c>
      <c r="E703">
        <v>6</v>
      </c>
      <c r="F703">
        <f t="shared" si="24"/>
        <v>410.83333333333331</v>
      </c>
      <c r="G703">
        <f t="shared" si="25"/>
        <v>246031.5</v>
      </c>
      <c r="H703">
        <f t="shared" si="26"/>
        <v>4.833333333333333</v>
      </c>
      <c r="I703">
        <f t="shared" si="27"/>
        <v>16.5</v>
      </c>
      <c r="Q703">
        <f>IFERROR(SUMIFS('All States'!$E$4:$E$627,'All States'!$C$4:$C$627,$A703,'All States'!$D$4:$D$627,$B703),0)</f>
        <v>0</v>
      </c>
      <c r="R703">
        <f>IFERROR(SUMIFS('All States'!$F$4:$F$627,'All States'!$C$4:$C$627,$A703,'All States'!$D$4:$D$627,$B703),0)</f>
        <v>0</v>
      </c>
      <c r="S703">
        <f>IFERROR(SUMIFS('All States'!$N$4:$N$627,'All States'!$C$4:$C$627,$A703,'All States'!$D$4:$D$627,$B703),0)</f>
        <v>96.66</v>
      </c>
      <c r="T703">
        <f>IFERROR(SUMIFS('All States'!$M$4:$M$627,'All States'!$C$4:$C$627,$A703,'All States'!$D$4:$D$627,$B703),0)</f>
        <v>96.66</v>
      </c>
      <c r="U703">
        <f>IFERROR(SUMIFS('All States'!$O$4:$O$627,'All States'!$C$4:$C$627,$A703,'All States'!$D$4:$D$627,$B703),0)</f>
        <v>10.35</v>
      </c>
      <c r="V703">
        <f>IFERROR(SUMIFS('All States'!$P$4:$P$627,'All States'!$C$4:$C$627,$A703,'All States'!$D$4:$D$627,$B703),0)</f>
        <v>64.260000000000005</v>
      </c>
      <c r="W703">
        <f>IFERROR(SUMIFS('All States'!$Q$4:$Q$627,'All States'!$C$4:$C$627,$A703,'All States'!$D$4:$D$627,$B703),0)</f>
        <v>22.05</v>
      </c>
      <c r="X703">
        <f>IFERROR(SUMIFS('All States'!$H$4:$H$627,'All States'!$C$4:$C$627,$A703,'All States'!$D$4:$D$627,$B703),0)</f>
        <v>0</v>
      </c>
      <c r="Y703">
        <f>IFERROR(SUMIFS('All States'!$I$4:$I$627,'All States'!$C$4:$C$627,$A703,'All States'!$D$4:$D$627,$B703),0)</f>
        <v>0</v>
      </c>
      <c r="Z703">
        <f>IFERROR(SUMIFS('All States'!$R$4:$R$627,'All States'!$C$4:$C$627,$A703,'All States'!$D$4:$D$627,$B703),0)</f>
        <v>0.37913055000000001</v>
      </c>
      <c r="AA703">
        <f>IFERROR(SUMIFS('All States'!$S$4:$S$627,'All States'!$C$4:$C$627,$A703,'All States'!$D$4:$D$627,$B703),0)</f>
        <v>12.5</v>
      </c>
      <c r="AB703">
        <f>IFERROR(SUMIFS('All States'!$T$4:$T$627,'All States'!$C$4:$C$627,$A703,'All States'!$D$4:$D$627,$B703),0)</f>
        <v>5</v>
      </c>
      <c r="AC703">
        <f>IFERROR(SUMIFS('All States'!$U$4:$U$627,'All States'!$C$4:$C$627,$A703,'All States'!$D$4:$D$627,$B703),0)</f>
        <v>0.37913055000000001</v>
      </c>
      <c r="AD703">
        <f>IFERROR(SUMIFS('All States'!$V$4:$V$627,'All States'!$C$4:$C$627,$A703,'All States'!$D$4:$D$627,$B703),0)</f>
        <v>411</v>
      </c>
      <c r="AE703">
        <f>IFERROR(SUMIFS('All States'!$W$4:$W$627,'All States'!$C$4:$C$627,$A703,'All States'!$D$4:$D$627,$B703),0)</f>
        <v>15</v>
      </c>
      <c r="AF703">
        <f>IFERROR(SUMIFS('All States'!$X$4:$X$627,'All States'!$C$4:$C$627,$A703,'All States'!$D$4:$D$627,$B703),0)</f>
        <v>1.8959999999999999</v>
      </c>
      <c r="AG703">
        <f>IFERROR(SUMIFS('All States'!$Y$4:$Y$627,'All States'!$C$4:$C$627,$A703,'All States'!$D$4:$D$627,$B703),0)</f>
        <v>1254</v>
      </c>
    </row>
    <row r="704" spans="1:33" ht="15" customHeight="1" x14ac:dyDescent="0.2">
      <c r="A704" t="s">
        <v>183</v>
      </c>
      <c r="B704" t="s">
        <v>2281</v>
      </c>
      <c r="C704" t="s">
        <v>1837</v>
      </c>
      <c r="D704" t="s">
        <v>2205</v>
      </c>
      <c r="E704">
        <v>6</v>
      </c>
      <c r="F704">
        <f t="shared" si="24"/>
        <v>410.83333333333331</v>
      </c>
      <c r="G704">
        <f t="shared" si="25"/>
        <v>246031.5</v>
      </c>
      <c r="H704">
        <f t="shared" si="26"/>
        <v>4.833333333333333</v>
      </c>
      <c r="I704">
        <f t="shared" si="27"/>
        <v>16.5</v>
      </c>
      <c r="Q704">
        <f>IFERROR(SUMIFS('All States'!$E$4:$E$627,'All States'!$C$4:$C$627,$A704,'All States'!$D$4:$D$627,$B704),0)</f>
        <v>0</v>
      </c>
      <c r="R704">
        <f>IFERROR(SUMIFS('All States'!$F$4:$F$627,'All States'!$C$4:$C$627,$A704,'All States'!$D$4:$D$627,$B704),0)</f>
        <v>0</v>
      </c>
      <c r="S704">
        <f>IFERROR(SUMIFS('All States'!$N$4:$N$627,'All States'!$C$4:$C$627,$A704,'All States'!$D$4:$D$627,$B704),0)</f>
        <v>67.634999999999991</v>
      </c>
      <c r="T704">
        <f>IFERROR(SUMIFS('All States'!$M$4:$M$627,'All States'!$C$4:$C$627,$A704,'All States'!$D$4:$D$627,$B704),0)</f>
        <v>67.634999999999991</v>
      </c>
      <c r="U704">
        <f>IFERROR(SUMIFS('All States'!$O$4:$O$627,'All States'!$C$4:$C$627,$A704,'All States'!$D$4:$D$627,$B704),0)</f>
        <v>14.4</v>
      </c>
      <c r="V704">
        <f>IFERROR(SUMIFS('All States'!$P$4:$P$627,'All States'!$C$4:$C$627,$A704,'All States'!$D$4:$D$627,$B704),0)</f>
        <v>36.96</v>
      </c>
      <c r="W704">
        <f>IFERROR(SUMIFS('All States'!$Q$4:$Q$627,'All States'!$C$4:$C$627,$A704,'All States'!$D$4:$D$627,$B704),0)</f>
        <v>16.274999999999999</v>
      </c>
      <c r="X704">
        <f>IFERROR(SUMIFS('All States'!$H$4:$H$627,'All States'!$C$4:$C$627,$A704,'All States'!$D$4:$D$627,$B704),0)</f>
        <v>0</v>
      </c>
      <c r="Y704">
        <f>IFERROR(SUMIFS('All States'!$I$4:$I$627,'All States'!$C$4:$C$627,$A704,'All States'!$D$4:$D$627,$B704),0)</f>
        <v>0</v>
      </c>
      <c r="Z704">
        <f>IFERROR(SUMIFS('All States'!$R$4:$R$627,'All States'!$C$4:$C$627,$A704,'All States'!$D$4:$D$627,$B704),0)</f>
        <v>0.37913055000000001</v>
      </c>
      <c r="AA704">
        <f>IFERROR(SUMIFS('All States'!$S$4:$S$627,'All States'!$C$4:$C$627,$A704,'All States'!$D$4:$D$627,$B704),0)</f>
        <v>12.5</v>
      </c>
      <c r="AB704">
        <f>IFERROR(SUMIFS('All States'!$T$4:$T$627,'All States'!$C$4:$C$627,$A704,'All States'!$D$4:$D$627,$B704),0)</f>
        <v>5</v>
      </c>
      <c r="AC704">
        <f>IFERROR(SUMIFS('All States'!$U$4:$U$627,'All States'!$C$4:$C$627,$A704,'All States'!$D$4:$D$627,$B704),0)</f>
        <v>0.37913055000000001</v>
      </c>
      <c r="AD704">
        <f>IFERROR(SUMIFS('All States'!$V$4:$V$627,'All States'!$C$4:$C$627,$A704,'All States'!$D$4:$D$627,$B704),0)</f>
        <v>411</v>
      </c>
      <c r="AE704">
        <f>IFERROR(SUMIFS('All States'!$W$4:$W$627,'All States'!$C$4:$C$627,$A704,'All States'!$D$4:$D$627,$B704),0)</f>
        <v>15</v>
      </c>
      <c r="AF704">
        <f>IFERROR(SUMIFS('All States'!$X$4:$X$627,'All States'!$C$4:$C$627,$A704,'All States'!$D$4:$D$627,$B704),0)</f>
        <v>1.8959999999999999</v>
      </c>
      <c r="AG704">
        <f>IFERROR(SUMIFS('All States'!$Y$4:$Y$627,'All States'!$C$4:$C$627,$A704,'All States'!$D$4:$D$627,$B704),0)</f>
        <v>1254</v>
      </c>
    </row>
    <row r="705" spans="1:33" ht="15" customHeight="1" x14ac:dyDescent="0.2">
      <c r="A705" t="s">
        <v>183</v>
      </c>
      <c r="B705" t="s">
        <v>2282</v>
      </c>
      <c r="C705" t="s">
        <v>1837</v>
      </c>
      <c r="D705" t="s">
        <v>2205</v>
      </c>
      <c r="E705">
        <v>6</v>
      </c>
      <c r="F705">
        <f t="shared" si="24"/>
        <v>410.83333333333331</v>
      </c>
      <c r="G705">
        <f t="shared" si="25"/>
        <v>246031.5</v>
      </c>
      <c r="H705">
        <f t="shared" si="26"/>
        <v>4.833333333333333</v>
      </c>
      <c r="I705">
        <f t="shared" si="27"/>
        <v>16.5</v>
      </c>
      <c r="Q705">
        <f>IFERROR(SUMIFS('All States'!$E$4:$E$627,'All States'!$C$4:$C$627,$A705,'All States'!$D$4:$D$627,$B705),0)</f>
        <v>0</v>
      </c>
      <c r="R705">
        <f>IFERROR(SUMIFS('All States'!$F$4:$F$627,'All States'!$C$4:$C$627,$A705,'All States'!$D$4:$D$627,$B705),0)</f>
        <v>0</v>
      </c>
      <c r="S705">
        <f>IFERROR(SUMIFS('All States'!$N$4:$N$627,'All States'!$C$4:$C$627,$A705,'All States'!$D$4:$D$627,$B705),0)</f>
        <v>63.18</v>
      </c>
      <c r="T705">
        <f>IFERROR(SUMIFS('All States'!$M$4:$M$627,'All States'!$C$4:$C$627,$A705,'All States'!$D$4:$D$627,$B705),0)</f>
        <v>63.18</v>
      </c>
      <c r="U705">
        <f>IFERROR(SUMIFS('All States'!$O$4:$O$627,'All States'!$C$4:$C$627,$A705,'All States'!$D$4:$D$627,$B705),0)</f>
        <v>12.15</v>
      </c>
      <c r="V705">
        <f>IFERROR(SUMIFS('All States'!$P$4:$P$627,'All States'!$C$4:$C$627,$A705,'All States'!$D$4:$D$627,$B705),0)</f>
        <v>35.28</v>
      </c>
      <c r="W705">
        <f>IFERROR(SUMIFS('All States'!$Q$4:$Q$627,'All States'!$C$4:$C$627,$A705,'All States'!$D$4:$D$627,$B705),0)</f>
        <v>15.75</v>
      </c>
      <c r="X705">
        <f>IFERROR(SUMIFS('All States'!$H$4:$H$627,'All States'!$C$4:$C$627,$A705,'All States'!$D$4:$D$627,$B705),0)</f>
        <v>0</v>
      </c>
      <c r="Y705">
        <f>IFERROR(SUMIFS('All States'!$I$4:$I$627,'All States'!$C$4:$C$627,$A705,'All States'!$D$4:$D$627,$B705),0)</f>
        <v>0</v>
      </c>
      <c r="Z705">
        <f>IFERROR(SUMIFS('All States'!$R$4:$R$627,'All States'!$C$4:$C$627,$A705,'All States'!$D$4:$D$627,$B705),0)</f>
        <v>0.37913055000000001</v>
      </c>
      <c r="AA705">
        <f>IFERROR(SUMIFS('All States'!$S$4:$S$627,'All States'!$C$4:$C$627,$A705,'All States'!$D$4:$D$627,$B705),0)</f>
        <v>12.5</v>
      </c>
      <c r="AB705">
        <f>IFERROR(SUMIFS('All States'!$T$4:$T$627,'All States'!$C$4:$C$627,$A705,'All States'!$D$4:$D$627,$B705),0)</f>
        <v>5</v>
      </c>
      <c r="AC705">
        <f>IFERROR(SUMIFS('All States'!$U$4:$U$627,'All States'!$C$4:$C$627,$A705,'All States'!$D$4:$D$627,$B705),0)</f>
        <v>0.37913055000000001</v>
      </c>
      <c r="AD705">
        <f>IFERROR(SUMIFS('All States'!$V$4:$V$627,'All States'!$C$4:$C$627,$A705,'All States'!$D$4:$D$627,$B705),0)</f>
        <v>411</v>
      </c>
      <c r="AE705">
        <f>IFERROR(SUMIFS('All States'!$W$4:$W$627,'All States'!$C$4:$C$627,$A705,'All States'!$D$4:$D$627,$B705),0)</f>
        <v>15</v>
      </c>
      <c r="AF705">
        <f>IFERROR(SUMIFS('All States'!$X$4:$X$627,'All States'!$C$4:$C$627,$A705,'All States'!$D$4:$D$627,$B705),0)</f>
        <v>1.8959999999999999</v>
      </c>
      <c r="AG705">
        <f>IFERROR(SUMIFS('All States'!$Y$4:$Y$627,'All States'!$C$4:$C$627,$A705,'All States'!$D$4:$D$627,$B705),0)</f>
        <v>1254</v>
      </c>
    </row>
    <row r="706" spans="1:33" ht="15" customHeight="1" x14ac:dyDescent="0.2">
      <c r="A706" t="s">
        <v>183</v>
      </c>
      <c r="B706" t="s">
        <v>2283</v>
      </c>
      <c r="C706" t="s">
        <v>1837</v>
      </c>
      <c r="D706" t="s">
        <v>2205</v>
      </c>
      <c r="E706">
        <v>6</v>
      </c>
      <c r="F706">
        <f t="shared" si="24"/>
        <v>410.83333333333331</v>
      </c>
      <c r="G706">
        <f t="shared" si="25"/>
        <v>246031.5</v>
      </c>
      <c r="H706">
        <f t="shared" si="26"/>
        <v>4.833333333333333</v>
      </c>
      <c r="I706">
        <f t="shared" si="27"/>
        <v>16.5</v>
      </c>
      <c r="Q706">
        <f>IFERROR(SUMIFS('All States'!$E$4:$E$627,'All States'!$C$4:$C$627,$A706,'All States'!$D$4:$D$627,$B706),0)</f>
        <v>0</v>
      </c>
      <c r="R706">
        <f>IFERROR(SUMIFS('All States'!$F$4:$F$627,'All States'!$C$4:$C$627,$A706,'All States'!$D$4:$D$627,$B706),0)</f>
        <v>0</v>
      </c>
      <c r="S706">
        <f>IFERROR(SUMIFS('All States'!$N$4:$N$627,'All States'!$C$4:$C$627,$A706,'All States'!$D$4:$D$627,$B706),0)</f>
        <v>32.745000000000005</v>
      </c>
      <c r="T706">
        <f>IFERROR(SUMIFS('All States'!$M$4:$M$627,'All States'!$C$4:$C$627,$A706,'All States'!$D$4:$D$627,$B706),0)</f>
        <v>32.745000000000005</v>
      </c>
      <c r="U706">
        <f>IFERROR(SUMIFS('All States'!$O$4:$O$627,'All States'!$C$4:$C$627,$A706,'All States'!$D$4:$D$627,$B706),0)</f>
        <v>4.5</v>
      </c>
      <c r="V706">
        <f>IFERROR(SUMIFS('All States'!$P$4:$P$627,'All States'!$C$4:$C$627,$A706,'All States'!$D$4:$D$627,$B706),0)</f>
        <v>21.42</v>
      </c>
      <c r="W706">
        <f>IFERROR(SUMIFS('All States'!$Q$4:$Q$627,'All States'!$C$4:$C$627,$A706,'All States'!$D$4:$D$627,$B706),0)</f>
        <v>6.8250000000000002</v>
      </c>
      <c r="X706">
        <f>IFERROR(SUMIFS('All States'!$H$4:$H$627,'All States'!$C$4:$C$627,$A706,'All States'!$D$4:$D$627,$B706),0)</f>
        <v>0</v>
      </c>
      <c r="Y706">
        <f>IFERROR(SUMIFS('All States'!$I$4:$I$627,'All States'!$C$4:$C$627,$A706,'All States'!$D$4:$D$627,$B706),0)</f>
        <v>0</v>
      </c>
      <c r="Z706">
        <f>IFERROR(SUMIFS('All States'!$R$4:$R$627,'All States'!$C$4:$C$627,$A706,'All States'!$D$4:$D$627,$B706),0)</f>
        <v>0.37913055000000001</v>
      </c>
      <c r="AA706">
        <f>IFERROR(SUMIFS('All States'!$S$4:$S$627,'All States'!$C$4:$C$627,$A706,'All States'!$D$4:$D$627,$B706),0)</f>
        <v>12.5</v>
      </c>
      <c r="AB706">
        <f>IFERROR(SUMIFS('All States'!$T$4:$T$627,'All States'!$C$4:$C$627,$A706,'All States'!$D$4:$D$627,$B706),0)</f>
        <v>5</v>
      </c>
      <c r="AC706">
        <f>IFERROR(SUMIFS('All States'!$U$4:$U$627,'All States'!$C$4:$C$627,$A706,'All States'!$D$4:$D$627,$B706),0)</f>
        <v>0.37913055000000001</v>
      </c>
      <c r="AD706">
        <f>IFERROR(SUMIFS('All States'!$V$4:$V$627,'All States'!$C$4:$C$627,$A706,'All States'!$D$4:$D$627,$B706),0)</f>
        <v>411</v>
      </c>
      <c r="AE706">
        <f>IFERROR(SUMIFS('All States'!$W$4:$W$627,'All States'!$C$4:$C$627,$A706,'All States'!$D$4:$D$627,$B706),0)</f>
        <v>15</v>
      </c>
      <c r="AF706">
        <f>IFERROR(SUMIFS('All States'!$X$4:$X$627,'All States'!$C$4:$C$627,$A706,'All States'!$D$4:$D$627,$B706),0)</f>
        <v>1.8959999999999999</v>
      </c>
      <c r="AG706">
        <f>IFERROR(SUMIFS('All States'!$Y$4:$Y$627,'All States'!$C$4:$C$627,$A706,'All States'!$D$4:$D$627,$B706),0)</f>
        <v>1254</v>
      </c>
    </row>
    <row r="707" spans="1:33" ht="15" customHeight="1" x14ac:dyDescent="0.2">
      <c r="A707" t="s">
        <v>183</v>
      </c>
      <c r="B707" t="s">
        <v>2284</v>
      </c>
      <c r="C707" t="s">
        <v>1837</v>
      </c>
      <c r="D707" t="s">
        <v>2205</v>
      </c>
      <c r="E707">
        <v>6</v>
      </c>
      <c r="F707">
        <f t="shared" si="24"/>
        <v>410.83333333333331</v>
      </c>
      <c r="G707">
        <f t="shared" si="25"/>
        <v>246031.5</v>
      </c>
      <c r="H707">
        <f t="shared" si="26"/>
        <v>4.833333333333333</v>
      </c>
      <c r="I707">
        <f t="shared" si="27"/>
        <v>16.5</v>
      </c>
      <c r="Q707">
        <f>IFERROR(SUMIFS('All States'!$E$4:$E$627,'All States'!$C$4:$C$627,$A707,'All States'!$D$4:$D$627,$B707),0)</f>
        <v>0</v>
      </c>
      <c r="R707">
        <f>IFERROR(SUMIFS('All States'!$F$4:$F$627,'All States'!$C$4:$C$627,$A707,'All States'!$D$4:$D$627,$B707),0)</f>
        <v>0</v>
      </c>
      <c r="S707">
        <f>IFERROR(SUMIFS('All States'!$N$4:$N$627,'All States'!$C$4:$C$627,$A707,'All States'!$D$4:$D$627,$B707),0)</f>
        <v>78.45</v>
      </c>
      <c r="T707">
        <f>IFERROR(SUMIFS('All States'!$M$4:$M$627,'All States'!$C$4:$C$627,$A707,'All States'!$D$4:$D$627,$B707),0)</f>
        <v>78.45</v>
      </c>
      <c r="U707">
        <f>IFERROR(SUMIFS('All States'!$O$4:$O$627,'All States'!$C$4:$C$627,$A707,'All States'!$D$4:$D$627,$B707),0)</f>
        <v>14.4</v>
      </c>
      <c r="V707">
        <f>IFERROR(SUMIFS('All States'!$P$4:$P$627,'All States'!$C$4:$C$627,$A707,'All States'!$D$4:$D$627,$B707),0)</f>
        <v>33.6</v>
      </c>
      <c r="W707">
        <f>IFERROR(SUMIFS('All States'!$Q$4:$Q$627,'All States'!$C$4:$C$627,$A707,'All States'!$D$4:$D$627,$B707),0)</f>
        <v>30.45</v>
      </c>
      <c r="X707">
        <f>IFERROR(SUMIFS('All States'!$H$4:$H$627,'All States'!$C$4:$C$627,$A707,'All States'!$D$4:$D$627,$B707),0)</f>
        <v>0</v>
      </c>
      <c r="Y707">
        <f>IFERROR(SUMIFS('All States'!$I$4:$I$627,'All States'!$C$4:$C$627,$A707,'All States'!$D$4:$D$627,$B707),0)</f>
        <v>0</v>
      </c>
      <c r="Z707">
        <f>IFERROR(SUMIFS('All States'!$R$4:$R$627,'All States'!$C$4:$C$627,$A707,'All States'!$D$4:$D$627,$B707),0)</f>
        <v>0.37913055000000001</v>
      </c>
      <c r="AA707">
        <f>IFERROR(SUMIFS('All States'!$S$4:$S$627,'All States'!$C$4:$C$627,$A707,'All States'!$D$4:$D$627,$B707),0)</f>
        <v>12.5</v>
      </c>
      <c r="AB707">
        <f>IFERROR(SUMIFS('All States'!$T$4:$T$627,'All States'!$C$4:$C$627,$A707,'All States'!$D$4:$D$627,$B707),0)</f>
        <v>5</v>
      </c>
      <c r="AC707">
        <f>IFERROR(SUMIFS('All States'!$U$4:$U$627,'All States'!$C$4:$C$627,$A707,'All States'!$D$4:$D$627,$B707),0)</f>
        <v>0.37913055000000001</v>
      </c>
      <c r="AD707">
        <f>IFERROR(SUMIFS('All States'!$V$4:$V$627,'All States'!$C$4:$C$627,$A707,'All States'!$D$4:$D$627,$B707),0)</f>
        <v>411</v>
      </c>
      <c r="AE707">
        <f>IFERROR(SUMIFS('All States'!$W$4:$W$627,'All States'!$C$4:$C$627,$A707,'All States'!$D$4:$D$627,$B707),0)</f>
        <v>15</v>
      </c>
      <c r="AF707">
        <f>IFERROR(SUMIFS('All States'!$X$4:$X$627,'All States'!$C$4:$C$627,$A707,'All States'!$D$4:$D$627,$B707),0)</f>
        <v>1.8959999999999999</v>
      </c>
      <c r="AG707">
        <f>IFERROR(SUMIFS('All States'!$Y$4:$Y$627,'All States'!$C$4:$C$627,$A707,'All States'!$D$4:$D$627,$B707),0)</f>
        <v>1254</v>
      </c>
    </row>
    <row r="708" spans="1:33" ht="15" customHeight="1" x14ac:dyDescent="0.2">
      <c r="A708" t="s">
        <v>184</v>
      </c>
      <c r="B708" t="s">
        <v>2285</v>
      </c>
      <c r="C708" t="s">
        <v>352</v>
      </c>
      <c r="D708" t="s">
        <v>353</v>
      </c>
      <c r="E708">
        <v>2</v>
      </c>
      <c r="F708">
        <f t="shared" si="24"/>
        <v>157865.5</v>
      </c>
      <c r="G708">
        <f t="shared" si="25"/>
        <v>65578</v>
      </c>
      <c r="H708">
        <f t="shared" si="26"/>
        <v>79.5</v>
      </c>
      <c r="I708">
        <f t="shared" si="27"/>
        <v>0</v>
      </c>
      <c r="Q708">
        <f>IFERROR(SUMIFS('All States'!$E$4:$E$627,'All States'!$C$4:$C$627,$A708,'All States'!$D$4:$D$627,$B708),0)</f>
        <v>1</v>
      </c>
      <c r="R708">
        <f>IFERROR(SUMIFS('All States'!$F$4:$F$627,'All States'!$C$4:$C$627,$A708,'All States'!$D$4:$D$627,$B708),0)</f>
        <v>12</v>
      </c>
      <c r="S708">
        <f>IFERROR(SUMIFS('All States'!$N$4:$N$627,'All States'!$C$4:$C$627,$A708,'All States'!$D$4:$D$627,$B708),0)</f>
        <v>7.35</v>
      </c>
      <c r="T708">
        <f>IFERROR(SUMIFS('All States'!$M$4:$M$627,'All States'!$C$4:$C$627,$A708,'All States'!$D$4:$D$627,$B708),0)</f>
        <v>7.35</v>
      </c>
      <c r="U708">
        <f>IFERROR(SUMIFS('All States'!$O$4:$O$627,'All States'!$C$4:$C$627,$A708,'All States'!$D$4:$D$627,$B708),0)</f>
        <v>0</v>
      </c>
      <c r="V708">
        <f>IFERROR(SUMIFS('All States'!$P$4:$P$627,'All States'!$C$4:$C$627,$A708,'All States'!$D$4:$D$627,$B708),0)</f>
        <v>0</v>
      </c>
      <c r="W708">
        <f>IFERROR(SUMIFS('All States'!$Q$4:$Q$627,'All States'!$C$4:$C$627,$A708,'All States'!$D$4:$D$627,$B708),0)</f>
        <v>7.35</v>
      </c>
      <c r="X708">
        <f>IFERROR(SUMIFS('All States'!$H$4:$H$627,'All States'!$C$4:$C$627,$A708,'All States'!$D$4:$D$627,$B708),0)</f>
        <v>1</v>
      </c>
      <c r="Y708">
        <f>IFERROR(SUMIFS('All States'!$I$4:$I$627,'All States'!$C$4:$C$627,$A708,'All States'!$D$4:$D$627,$B708),0)</f>
        <v>0</v>
      </c>
      <c r="Z708">
        <f>IFERROR(SUMIFS('All States'!$R$4:$R$627,'All States'!$C$4:$C$627,$A708,'All States'!$D$4:$D$627,$B708),0)</f>
        <v>-4.4134466999999997</v>
      </c>
      <c r="AA708">
        <f>IFERROR(SUMIFS('All States'!$S$4:$S$627,'All States'!$C$4:$C$627,$A708,'All States'!$D$4:$D$627,$B708),0)</f>
        <v>200</v>
      </c>
      <c r="AB708">
        <f>IFERROR(SUMIFS('All States'!$T$4:$T$627,'All States'!$C$4:$C$627,$A708,'All States'!$D$4:$D$627,$B708),0)</f>
        <v>80</v>
      </c>
      <c r="AC708">
        <f>IFERROR(SUMIFS('All States'!$U$4:$U$627,'All States'!$C$4:$C$627,$A708,'All States'!$D$4:$D$627,$B708),0)</f>
        <v>7.5865533000000003</v>
      </c>
      <c r="AD708">
        <f>IFERROR(SUMIFS('All States'!$V$4:$V$627,'All States'!$C$4:$C$627,$A708,'All States'!$D$4:$D$627,$B708),0)</f>
        <v>157866</v>
      </c>
      <c r="AE708">
        <f>IFERROR(SUMIFS('All States'!$W$4:$W$627,'All States'!$C$4:$C$627,$A708,'All States'!$D$4:$D$627,$B708),0)</f>
        <v>244</v>
      </c>
      <c r="AF708">
        <f>IFERROR(SUMIFS('All States'!$X$4:$X$627,'All States'!$C$4:$C$627,$A708,'All States'!$D$4:$D$627,$B708),0)</f>
        <v>38.569600000000001</v>
      </c>
      <c r="AG708">
        <f>IFERROR(SUMIFS('All States'!$Y$4:$Y$627,'All States'!$C$4:$C$627,$A708,'All States'!$D$4:$D$627,$B708),0)</f>
        <v>481769</v>
      </c>
    </row>
    <row r="709" spans="1:33" ht="15" customHeight="1" x14ac:dyDescent="0.2">
      <c r="A709" t="s">
        <v>184</v>
      </c>
      <c r="B709" t="s">
        <v>2286</v>
      </c>
      <c r="C709" t="s">
        <v>352</v>
      </c>
      <c r="D709" t="s">
        <v>353</v>
      </c>
      <c r="E709">
        <v>2</v>
      </c>
      <c r="F709">
        <f t="shared" si="24"/>
        <v>157865.5</v>
      </c>
      <c r="G709">
        <f t="shared" si="25"/>
        <v>65578</v>
      </c>
      <c r="H709">
        <f t="shared" si="26"/>
        <v>79.5</v>
      </c>
      <c r="I709">
        <f t="shared" si="27"/>
        <v>0</v>
      </c>
      <c r="Q709">
        <f>IFERROR(SUMIFS('All States'!$E$4:$E$627,'All States'!$C$4:$C$627,$A709,'All States'!$D$4:$D$627,$B709),0)</f>
        <v>10</v>
      </c>
      <c r="R709">
        <f>IFERROR(SUMIFS('All States'!$F$4:$F$627,'All States'!$C$4:$C$627,$A709,'All States'!$D$4:$D$627,$B709),0)</f>
        <v>45.555</v>
      </c>
      <c r="S709">
        <f>IFERROR(SUMIFS('All States'!$N$4:$N$627,'All States'!$C$4:$C$627,$A709,'All States'!$D$4:$D$627,$B709),0)</f>
        <v>1.47</v>
      </c>
      <c r="T709">
        <f>IFERROR(SUMIFS('All States'!$M$4:$M$627,'All States'!$C$4:$C$627,$A709,'All States'!$D$4:$D$627,$B709),0)</f>
        <v>-151.2825</v>
      </c>
      <c r="U709">
        <f>IFERROR(SUMIFS('All States'!$O$4:$O$627,'All States'!$C$4:$C$627,$A709,'All States'!$D$4:$D$627,$B709),0)</f>
        <v>0</v>
      </c>
      <c r="V709">
        <f>IFERROR(SUMIFS('All States'!$P$4:$P$627,'All States'!$C$4:$C$627,$A709,'All States'!$D$4:$D$627,$B709),0)</f>
        <v>0.42</v>
      </c>
      <c r="W709">
        <f>IFERROR(SUMIFS('All States'!$Q$4:$Q$627,'All States'!$C$4:$C$627,$A709,'All States'!$D$4:$D$627,$B709),0)</f>
        <v>1.05</v>
      </c>
      <c r="X709">
        <f>IFERROR(SUMIFS('All States'!$H$4:$H$627,'All States'!$C$4:$C$627,$A709,'All States'!$D$4:$D$627,$B709),0)</f>
        <v>3</v>
      </c>
      <c r="Y709">
        <f>IFERROR(SUMIFS('All States'!$I$4:$I$627,'All States'!$C$4:$C$627,$A709,'All States'!$D$4:$D$627,$B709),0)</f>
        <v>2</v>
      </c>
      <c r="Z709">
        <f>IFERROR(SUMIFS('All States'!$R$4:$R$627,'All States'!$C$4:$C$627,$A709,'All States'!$D$4:$D$627,$B709),0)</f>
        <v>-37.968446700000001</v>
      </c>
      <c r="AA709">
        <f>IFERROR(SUMIFS('All States'!$S$4:$S$627,'All States'!$C$4:$C$627,$A709,'All States'!$D$4:$D$627,$B709),0)</f>
        <v>200</v>
      </c>
      <c r="AB709">
        <f>IFERROR(SUMIFS('All States'!$T$4:$T$627,'All States'!$C$4:$C$627,$A709,'All States'!$D$4:$D$627,$B709),0)</f>
        <v>80</v>
      </c>
      <c r="AC709">
        <f>IFERROR(SUMIFS('All States'!$U$4:$U$627,'All States'!$C$4:$C$627,$A709,'All States'!$D$4:$D$627,$B709),0)</f>
        <v>7.5865533000000003</v>
      </c>
      <c r="AD709">
        <f>IFERROR(SUMIFS('All States'!$V$4:$V$627,'All States'!$C$4:$C$627,$A709,'All States'!$D$4:$D$627,$B709),0)</f>
        <v>157866</v>
      </c>
      <c r="AE709">
        <f>IFERROR(SUMIFS('All States'!$W$4:$W$627,'All States'!$C$4:$C$627,$A709,'All States'!$D$4:$D$627,$B709),0)</f>
        <v>244</v>
      </c>
      <c r="AF709">
        <f>IFERROR(SUMIFS('All States'!$X$4:$X$627,'All States'!$C$4:$C$627,$A709,'All States'!$D$4:$D$627,$B709),0)</f>
        <v>38.569600000000001</v>
      </c>
      <c r="AG709">
        <f>IFERROR(SUMIFS('All States'!$Y$4:$Y$627,'All States'!$C$4:$C$627,$A709,'All States'!$D$4:$D$627,$B709),0)</f>
        <v>481769</v>
      </c>
    </row>
    <row r="710" spans="1:33" ht="15" customHeight="1" x14ac:dyDescent="0.2">
      <c r="A710" t="s">
        <v>184</v>
      </c>
      <c r="B710" t="s">
        <v>2287</v>
      </c>
      <c r="C710" t="s">
        <v>422</v>
      </c>
      <c r="D710" t="s">
        <v>423</v>
      </c>
      <c r="E710">
        <v>1</v>
      </c>
      <c r="F710">
        <f t="shared" si="24"/>
        <v>33137</v>
      </c>
      <c r="G710">
        <f t="shared" si="25"/>
        <v>32004</v>
      </c>
      <c r="H710">
        <f t="shared" si="26"/>
        <v>13</v>
      </c>
      <c r="I710">
        <f t="shared" si="27"/>
        <v>0</v>
      </c>
      <c r="Q710">
        <f>IFERROR(SUMIFS('All States'!$E$4:$E$627,'All States'!$C$4:$C$627,$A710,'All States'!$D$4:$D$627,$B710),0)</f>
        <v>0</v>
      </c>
      <c r="R710">
        <f>IFERROR(SUMIFS('All States'!$F$4:$F$627,'All States'!$C$4:$C$627,$A710,'All States'!$D$4:$D$627,$B710),0)</f>
        <v>0</v>
      </c>
      <c r="S710">
        <f>IFERROR(SUMIFS('All States'!$N$4:$N$627,'All States'!$C$4:$C$627,$A710,'All States'!$D$4:$D$627,$B710),0)</f>
        <v>52.919999999999995</v>
      </c>
      <c r="T710">
        <f>IFERROR(SUMIFS('All States'!$M$4:$M$627,'All States'!$C$4:$C$627,$A710,'All States'!$D$4:$D$627,$B710),0)</f>
        <v>52.919999999999995</v>
      </c>
      <c r="U710">
        <f>IFERROR(SUMIFS('All States'!$O$4:$O$627,'All States'!$C$4:$C$627,$A710,'All States'!$D$4:$D$627,$B710),0)</f>
        <v>0</v>
      </c>
      <c r="V710">
        <f>IFERROR(SUMIFS('All States'!$P$4:$P$627,'All States'!$C$4:$C$627,$A710,'All States'!$D$4:$D$627,$B710),0)</f>
        <v>4.62</v>
      </c>
      <c r="W710">
        <f>IFERROR(SUMIFS('All States'!$Q$4:$Q$627,'All States'!$C$4:$C$627,$A710,'All States'!$D$4:$D$627,$B710),0)</f>
        <v>48.3</v>
      </c>
      <c r="X710">
        <f>IFERROR(SUMIFS('All States'!$H$4:$H$627,'All States'!$C$4:$C$627,$A710,'All States'!$D$4:$D$627,$B710),0)</f>
        <v>0</v>
      </c>
      <c r="Y710">
        <f>IFERROR(SUMIFS('All States'!$I$4:$I$627,'All States'!$C$4:$C$627,$A710,'All States'!$D$4:$D$627,$B710),0)</f>
        <v>0</v>
      </c>
      <c r="Z710">
        <f>IFERROR(SUMIFS('All States'!$R$4:$R$627,'All States'!$C$4:$C$627,$A710,'All States'!$D$4:$D$627,$B710),0)</f>
        <v>1.3080268500000001</v>
      </c>
      <c r="AA710">
        <f>IFERROR(SUMIFS('All States'!$S$4:$S$627,'All States'!$C$4:$C$627,$A710,'All States'!$D$4:$D$627,$B710),0)</f>
        <v>32.5</v>
      </c>
      <c r="AB710">
        <f>IFERROR(SUMIFS('All States'!$T$4:$T$627,'All States'!$C$4:$C$627,$A710,'All States'!$D$4:$D$627,$B710),0)</f>
        <v>13</v>
      </c>
      <c r="AC710">
        <f>IFERROR(SUMIFS('All States'!$U$4:$U$627,'All States'!$C$4:$C$627,$A710,'All States'!$D$4:$D$627,$B710),0)</f>
        <v>1.3080268500000001</v>
      </c>
      <c r="AD710">
        <f>IFERROR(SUMIFS('All States'!$V$4:$V$627,'All States'!$C$4:$C$627,$A710,'All States'!$D$4:$D$627,$B710),0)</f>
        <v>33137</v>
      </c>
      <c r="AE710">
        <f>IFERROR(SUMIFS('All States'!$W$4:$W$627,'All States'!$C$4:$C$627,$A710,'All States'!$D$4:$D$627,$B710),0)</f>
        <v>40</v>
      </c>
      <c r="AF710">
        <f>IFERROR(SUMIFS('All States'!$X$4:$X$627,'All States'!$C$4:$C$627,$A710,'All States'!$D$4:$D$627,$B710),0)</f>
        <v>6.6939000000000002</v>
      </c>
      <c r="AG710">
        <f>IFERROR(SUMIFS('All States'!$Y$4:$Y$627,'All States'!$C$4:$C$627,$A710,'All States'!$D$4:$D$627,$B710),0)</f>
        <v>101126</v>
      </c>
    </row>
    <row r="711" spans="1:33" ht="15" customHeight="1" x14ac:dyDescent="0.2">
      <c r="A711" t="s">
        <v>184</v>
      </c>
      <c r="B711" t="s">
        <v>2288</v>
      </c>
      <c r="C711" t="s">
        <v>432</v>
      </c>
      <c r="D711" t="s">
        <v>433</v>
      </c>
      <c r="E711">
        <v>1</v>
      </c>
      <c r="F711">
        <f t="shared" si="24"/>
        <v>20834</v>
      </c>
      <c r="G711">
        <f t="shared" si="25"/>
        <v>19135</v>
      </c>
      <c r="H711">
        <f t="shared" si="26"/>
        <v>12</v>
      </c>
      <c r="I711">
        <f t="shared" si="27"/>
        <v>0</v>
      </c>
      <c r="Q711">
        <f>IFERROR(SUMIFS('All States'!$E$4:$E$627,'All States'!$C$4:$C$627,$A711,'All States'!$D$4:$D$627,$B711),0)</f>
        <v>0</v>
      </c>
      <c r="R711">
        <f>IFERROR(SUMIFS('All States'!$F$4:$F$627,'All States'!$C$4:$C$627,$A711,'All States'!$D$4:$D$627,$B711),0)</f>
        <v>0</v>
      </c>
      <c r="S711">
        <f>IFERROR(SUMIFS('All States'!$N$4:$N$627,'All States'!$C$4:$C$627,$A711,'All States'!$D$4:$D$627,$B711),0)</f>
        <v>123.495</v>
      </c>
      <c r="T711">
        <f>IFERROR(SUMIFS('All States'!$M$4:$M$627,'All States'!$C$4:$C$627,$A711,'All States'!$D$4:$D$627,$B711),0)</f>
        <v>123.495</v>
      </c>
      <c r="U711">
        <f>IFERROR(SUMIFS('All States'!$O$4:$O$627,'All States'!$C$4:$C$627,$A711,'All States'!$D$4:$D$627,$B711),0)</f>
        <v>4.95</v>
      </c>
      <c r="V711">
        <f>IFERROR(SUMIFS('All States'!$P$4:$P$627,'All States'!$C$4:$C$627,$A711,'All States'!$D$4:$D$627,$B711),0)</f>
        <v>4.62</v>
      </c>
      <c r="W711">
        <f>IFERROR(SUMIFS('All States'!$Q$4:$Q$627,'All States'!$C$4:$C$627,$A711,'All States'!$D$4:$D$627,$B711),0)</f>
        <v>113.925</v>
      </c>
      <c r="X711">
        <f>IFERROR(SUMIFS('All States'!$H$4:$H$627,'All States'!$C$4:$C$627,$A711,'All States'!$D$4:$D$627,$B711),0)</f>
        <v>0</v>
      </c>
      <c r="Y711">
        <f>IFERROR(SUMIFS('All States'!$I$4:$I$627,'All States'!$C$4:$C$627,$A711,'All States'!$D$4:$D$627,$B711),0)</f>
        <v>0</v>
      </c>
      <c r="Z711">
        <f>IFERROR(SUMIFS('All States'!$R$4:$R$627,'All States'!$C$4:$C$627,$A711,'All States'!$D$4:$D$627,$B711),0)</f>
        <v>1.1093816999999999</v>
      </c>
      <c r="AA711">
        <f>IFERROR(SUMIFS('All States'!$S$4:$S$627,'All States'!$C$4:$C$627,$A711,'All States'!$D$4:$D$627,$B711),0)</f>
        <v>30</v>
      </c>
      <c r="AB711">
        <f>IFERROR(SUMIFS('All States'!$T$4:$T$627,'All States'!$C$4:$C$627,$A711,'All States'!$D$4:$D$627,$B711),0)</f>
        <v>12</v>
      </c>
      <c r="AC711">
        <f>IFERROR(SUMIFS('All States'!$U$4:$U$627,'All States'!$C$4:$C$627,$A711,'All States'!$D$4:$D$627,$B711),0)</f>
        <v>1.1093816999999999</v>
      </c>
      <c r="AD711">
        <f>IFERROR(SUMIFS('All States'!$V$4:$V$627,'All States'!$C$4:$C$627,$A711,'All States'!$D$4:$D$627,$B711),0)</f>
        <v>20834</v>
      </c>
      <c r="AE711">
        <f>IFERROR(SUMIFS('All States'!$W$4:$W$627,'All States'!$C$4:$C$627,$A711,'All States'!$D$4:$D$627,$B711),0)</f>
        <v>37</v>
      </c>
      <c r="AF711">
        <f>IFERROR(SUMIFS('All States'!$X$4:$X$627,'All States'!$C$4:$C$627,$A711,'All States'!$D$4:$D$627,$B711),0)</f>
        <v>5.6899999999999995</v>
      </c>
      <c r="AG711">
        <f>IFERROR(SUMIFS('All States'!$Y$4:$Y$627,'All States'!$C$4:$C$627,$A711,'All States'!$D$4:$D$627,$B711),0)</f>
        <v>63580</v>
      </c>
    </row>
    <row r="712" spans="1:33" ht="15" customHeight="1" x14ac:dyDescent="0.2">
      <c r="A712" t="s">
        <v>184</v>
      </c>
      <c r="B712" t="s">
        <v>2289</v>
      </c>
      <c r="C712" t="s">
        <v>437</v>
      </c>
      <c r="D712" t="s">
        <v>438</v>
      </c>
      <c r="E712">
        <v>1</v>
      </c>
      <c r="F712">
        <f t="shared" si="24"/>
        <v>35488</v>
      </c>
      <c r="G712">
        <f t="shared" si="25"/>
        <v>49193</v>
      </c>
      <c r="H712">
        <f t="shared" si="26"/>
        <v>17</v>
      </c>
      <c r="I712">
        <f t="shared" si="27"/>
        <v>0</v>
      </c>
      <c r="Q712">
        <f>IFERROR(SUMIFS('All States'!$E$4:$E$627,'All States'!$C$4:$C$627,$A712,'All States'!$D$4:$D$627,$B712),0)</f>
        <v>4</v>
      </c>
      <c r="R712">
        <f>IFERROR(SUMIFS('All States'!$F$4:$F$627,'All States'!$C$4:$C$627,$A712,'All States'!$D$4:$D$627,$B712),0)</f>
        <v>31.872999999999998</v>
      </c>
      <c r="S712">
        <f>IFERROR(SUMIFS('All States'!$N$4:$N$627,'All States'!$C$4:$C$627,$A712,'All States'!$D$4:$D$627,$B712),0)</f>
        <v>617.16000000000008</v>
      </c>
      <c r="T712">
        <f>IFERROR(SUMIFS('All States'!$M$4:$M$627,'All States'!$C$4:$C$627,$A712,'All States'!$D$4:$D$627,$B712),0)</f>
        <v>617.16000000000008</v>
      </c>
      <c r="U712">
        <f>IFERROR(SUMIFS('All States'!$O$4:$O$627,'All States'!$C$4:$C$627,$A712,'All States'!$D$4:$D$627,$B712),0)</f>
        <v>37.35</v>
      </c>
      <c r="V712">
        <f>IFERROR(SUMIFS('All States'!$P$4:$P$627,'All States'!$C$4:$C$627,$A712,'All States'!$D$4:$D$627,$B712),0)</f>
        <v>57.96</v>
      </c>
      <c r="W712">
        <f>IFERROR(SUMIFS('All States'!$Q$4:$Q$627,'All States'!$C$4:$C$627,$A712,'All States'!$D$4:$D$627,$B712),0)</f>
        <v>521.85</v>
      </c>
      <c r="X712">
        <f>IFERROR(SUMIFS('All States'!$H$4:$H$627,'All States'!$C$4:$C$627,$A712,'All States'!$D$4:$D$627,$B712),0)</f>
        <v>0</v>
      </c>
      <c r="Y712">
        <f>IFERROR(SUMIFS('All States'!$I$4:$I$627,'All States'!$C$4:$C$627,$A712,'All States'!$D$4:$D$627,$B712),0)</f>
        <v>3</v>
      </c>
      <c r="Z712">
        <f>IFERROR(SUMIFS('All States'!$R$4:$R$627,'All States'!$C$4:$C$627,$A712,'All States'!$D$4:$D$627,$B712),0)</f>
        <v>-30.241345599999999</v>
      </c>
      <c r="AA712">
        <f>IFERROR(SUMIFS('All States'!$S$4:$S$627,'All States'!$C$4:$C$627,$A712,'All States'!$D$4:$D$627,$B712),0)</f>
        <v>42.5</v>
      </c>
      <c r="AB712">
        <f>IFERROR(SUMIFS('All States'!$T$4:$T$627,'All States'!$C$4:$C$627,$A712,'All States'!$D$4:$D$627,$B712),0)</f>
        <v>17</v>
      </c>
      <c r="AC712">
        <f>IFERROR(SUMIFS('All States'!$U$4:$U$627,'All States'!$C$4:$C$627,$A712,'All States'!$D$4:$D$627,$B712),0)</f>
        <v>1.6316543999999999</v>
      </c>
      <c r="AD712">
        <f>IFERROR(SUMIFS('All States'!$V$4:$V$627,'All States'!$C$4:$C$627,$A712,'All States'!$D$4:$D$627,$B712),0)</f>
        <v>35488</v>
      </c>
      <c r="AE712">
        <f>IFERROR(SUMIFS('All States'!$W$4:$W$627,'All States'!$C$4:$C$627,$A712,'All States'!$D$4:$D$627,$B712),0)</f>
        <v>52</v>
      </c>
      <c r="AF712">
        <f>IFERROR(SUMIFS('All States'!$X$4:$X$627,'All States'!$C$4:$C$627,$A712,'All States'!$D$4:$D$627,$B712),0)</f>
        <v>8.3140000000000001</v>
      </c>
      <c r="AG712">
        <f>IFERROR(SUMIFS('All States'!$Y$4:$Y$627,'All States'!$C$4:$C$627,$A712,'All States'!$D$4:$D$627,$B712),0)</f>
        <v>108301</v>
      </c>
    </row>
    <row r="713" spans="1:33" ht="15" customHeight="1" x14ac:dyDescent="0.2">
      <c r="A713" t="s">
        <v>184</v>
      </c>
      <c r="B713" t="s">
        <v>2290</v>
      </c>
      <c r="C713" t="s">
        <v>723</v>
      </c>
      <c r="D713" t="s">
        <v>724</v>
      </c>
      <c r="E713">
        <v>2</v>
      </c>
      <c r="F713">
        <f t="shared" si="24"/>
        <v>19022.5</v>
      </c>
      <c r="G713">
        <f t="shared" si="25"/>
        <v>50500</v>
      </c>
      <c r="H713">
        <f t="shared" si="26"/>
        <v>14</v>
      </c>
      <c r="I713">
        <f t="shared" si="27"/>
        <v>21</v>
      </c>
      <c r="Q713">
        <f>IFERROR(SUMIFS('All States'!$E$4:$E$627,'All States'!$C$4:$C$627,$A713,'All States'!$D$4:$D$627,$B713),0)</f>
        <v>1</v>
      </c>
      <c r="R713">
        <f>IFERROR(SUMIFS('All States'!$F$4:$F$627,'All States'!$C$4:$C$627,$A713,'All States'!$D$4:$D$627,$B713),0)</f>
        <v>10</v>
      </c>
      <c r="S713">
        <f>IFERROR(SUMIFS('All States'!$N$4:$N$627,'All States'!$C$4:$C$627,$A713,'All States'!$D$4:$D$627,$B713),0)</f>
        <v>203.7</v>
      </c>
      <c r="T713">
        <f>IFERROR(SUMIFS('All States'!$M$4:$M$627,'All States'!$C$4:$C$627,$A713,'All States'!$D$4:$D$627,$B713),0)</f>
        <v>203.7</v>
      </c>
      <c r="U713">
        <f>IFERROR(SUMIFS('All States'!$O$4:$O$627,'All States'!$C$4:$C$627,$A713,'All States'!$D$4:$D$627,$B713),0)</f>
        <v>0</v>
      </c>
      <c r="V713">
        <f>IFERROR(SUMIFS('All States'!$P$4:$P$627,'All States'!$C$4:$C$627,$A713,'All States'!$D$4:$D$627,$B713),0)</f>
        <v>2.1</v>
      </c>
      <c r="W713">
        <f>IFERROR(SUMIFS('All States'!$Q$4:$Q$627,'All States'!$C$4:$C$627,$A713,'All States'!$D$4:$D$627,$B713),0)</f>
        <v>201.6</v>
      </c>
      <c r="X713">
        <f>IFERROR(SUMIFS('All States'!$H$4:$H$627,'All States'!$C$4:$C$627,$A713,'All States'!$D$4:$D$627,$B713),0)</f>
        <v>0</v>
      </c>
      <c r="Y713">
        <f>IFERROR(SUMIFS('All States'!$I$4:$I$627,'All States'!$C$4:$C$627,$A713,'All States'!$D$4:$D$627,$B713),0)</f>
        <v>1</v>
      </c>
      <c r="Z713">
        <f>IFERROR(SUMIFS('All States'!$R$4:$R$627,'All States'!$C$4:$C$627,$A713,'All States'!$D$4:$D$627,$B713),0)</f>
        <v>-8.7588188500000008</v>
      </c>
      <c r="AA713">
        <f>IFERROR(SUMIFS('All States'!$S$4:$S$627,'All States'!$C$4:$C$627,$A713,'All States'!$D$4:$D$627,$B713),0)</f>
        <v>35</v>
      </c>
      <c r="AB713">
        <f>IFERROR(SUMIFS('All States'!$T$4:$T$627,'All States'!$C$4:$C$627,$A713,'All States'!$D$4:$D$627,$B713),0)</f>
        <v>14</v>
      </c>
      <c r="AC713">
        <f>IFERROR(SUMIFS('All States'!$U$4:$U$627,'All States'!$C$4:$C$627,$A713,'All States'!$D$4:$D$627,$B713),0)</f>
        <v>1.2411811500000001</v>
      </c>
      <c r="AD713">
        <f>IFERROR(SUMIFS('All States'!$V$4:$V$627,'All States'!$C$4:$C$627,$A713,'All States'!$D$4:$D$627,$B713),0)</f>
        <v>19023</v>
      </c>
      <c r="AE713">
        <f>IFERROR(SUMIFS('All States'!$W$4:$W$627,'All States'!$C$4:$C$627,$A713,'All States'!$D$4:$D$627,$B713),0)</f>
        <v>43</v>
      </c>
      <c r="AF713">
        <f>IFERROR(SUMIFS('All States'!$X$4:$X$627,'All States'!$C$4:$C$627,$A713,'All States'!$D$4:$D$627,$B713),0)</f>
        <v>6.3474000000000004</v>
      </c>
      <c r="AG713">
        <f>IFERROR(SUMIFS('All States'!$Y$4:$Y$627,'All States'!$C$4:$C$627,$A713,'All States'!$D$4:$D$627,$B713),0)</f>
        <v>58054</v>
      </c>
    </row>
    <row r="714" spans="1:33" ht="15" customHeight="1" x14ac:dyDescent="0.2">
      <c r="A714" t="s">
        <v>184</v>
      </c>
      <c r="B714" t="s">
        <v>2291</v>
      </c>
      <c r="C714" t="s">
        <v>723</v>
      </c>
      <c r="D714" t="s">
        <v>724</v>
      </c>
      <c r="E714">
        <v>2</v>
      </c>
      <c r="F714">
        <f t="shared" si="24"/>
        <v>19022.5</v>
      </c>
      <c r="G714">
        <f t="shared" si="25"/>
        <v>50500</v>
      </c>
      <c r="H714">
        <f t="shared" si="26"/>
        <v>14</v>
      </c>
      <c r="I714">
        <f t="shared" si="27"/>
        <v>21</v>
      </c>
      <c r="Q714">
        <f>IFERROR(SUMIFS('All States'!$E$4:$E$627,'All States'!$C$4:$C$627,$A714,'All States'!$D$4:$D$627,$B714),0)</f>
        <v>0</v>
      </c>
      <c r="R714">
        <f>IFERROR(SUMIFS('All States'!$F$4:$F$627,'All States'!$C$4:$C$627,$A714,'All States'!$D$4:$D$627,$B714),0)</f>
        <v>0</v>
      </c>
      <c r="S714">
        <f>IFERROR(SUMIFS('All States'!$N$4:$N$627,'All States'!$C$4:$C$627,$A714,'All States'!$D$4:$D$627,$B714),0)</f>
        <v>344.08500000000004</v>
      </c>
      <c r="T714">
        <f>IFERROR(SUMIFS('All States'!$M$4:$M$627,'All States'!$C$4:$C$627,$A714,'All States'!$D$4:$D$627,$B714),0)</f>
        <v>344.08500000000004</v>
      </c>
      <c r="U714">
        <f>IFERROR(SUMIFS('All States'!$O$4:$O$627,'All States'!$C$4:$C$627,$A714,'All States'!$D$4:$D$627,$B714),0)</f>
        <v>0</v>
      </c>
      <c r="V714">
        <f>IFERROR(SUMIFS('All States'!$P$4:$P$627,'All States'!$C$4:$C$627,$A714,'All States'!$D$4:$D$627,$B714),0)</f>
        <v>156.66</v>
      </c>
      <c r="W714">
        <f>IFERROR(SUMIFS('All States'!$Q$4:$Q$627,'All States'!$C$4:$C$627,$A714,'All States'!$D$4:$D$627,$B714),0)</f>
        <v>187.42500000000001</v>
      </c>
      <c r="X714">
        <f>IFERROR(SUMIFS('All States'!$H$4:$H$627,'All States'!$C$4:$C$627,$A714,'All States'!$D$4:$D$627,$B714),0)</f>
        <v>0</v>
      </c>
      <c r="Y714">
        <f>IFERROR(SUMIFS('All States'!$I$4:$I$627,'All States'!$C$4:$C$627,$A714,'All States'!$D$4:$D$627,$B714),0)</f>
        <v>0</v>
      </c>
      <c r="Z714">
        <f>IFERROR(SUMIFS('All States'!$R$4:$R$627,'All States'!$C$4:$C$627,$A714,'All States'!$D$4:$D$627,$B714),0)</f>
        <v>1.2411811500000001</v>
      </c>
      <c r="AA714">
        <f>IFERROR(SUMIFS('All States'!$S$4:$S$627,'All States'!$C$4:$C$627,$A714,'All States'!$D$4:$D$627,$B714),0)</f>
        <v>35</v>
      </c>
      <c r="AB714">
        <f>IFERROR(SUMIFS('All States'!$T$4:$T$627,'All States'!$C$4:$C$627,$A714,'All States'!$D$4:$D$627,$B714),0)</f>
        <v>14</v>
      </c>
      <c r="AC714">
        <f>IFERROR(SUMIFS('All States'!$U$4:$U$627,'All States'!$C$4:$C$627,$A714,'All States'!$D$4:$D$627,$B714),0)</f>
        <v>1.2411811500000001</v>
      </c>
      <c r="AD714">
        <f>IFERROR(SUMIFS('All States'!$V$4:$V$627,'All States'!$C$4:$C$627,$A714,'All States'!$D$4:$D$627,$B714),0)</f>
        <v>19023</v>
      </c>
      <c r="AE714">
        <f>IFERROR(SUMIFS('All States'!$W$4:$W$627,'All States'!$C$4:$C$627,$A714,'All States'!$D$4:$D$627,$B714),0)</f>
        <v>43</v>
      </c>
      <c r="AF714">
        <f>IFERROR(SUMIFS('All States'!$X$4:$X$627,'All States'!$C$4:$C$627,$A714,'All States'!$D$4:$D$627,$B714),0)</f>
        <v>6.3474000000000004</v>
      </c>
      <c r="AG714">
        <f>IFERROR(SUMIFS('All States'!$Y$4:$Y$627,'All States'!$C$4:$C$627,$A714,'All States'!$D$4:$D$627,$B714),0)</f>
        <v>58054</v>
      </c>
    </row>
    <row r="715" spans="1:33" ht="15" customHeight="1" x14ac:dyDescent="0.2">
      <c r="A715" t="s">
        <v>184</v>
      </c>
      <c r="B715" t="s">
        <v>2292</v>
      </c>
      <c r="C715" t="s">
        <v>726</v>
      </c>
      <c r="D715" t="s">
        <v>727</v>
      </c>
      <c r="E715">
        <v>1</v>
      </c>
      <c r="F715">
        <f t="shared" si="24"/>
        <v>328</v>
      </c>
      <c r="G715">
        <f t="shared" si="25"/>
        <v>110099</v>
      </c>
      <c r="H715">
        <f t="shared" si="26"/>
        <v>12</v>
      </c>
      <c r="I715">
        <f t="shared" si="27"/>
        <v>11</v>
      </c>
      <c r="Q715">
        <f>IFERROR(SUMIFS('All States'!$E$4:$E$627,'All States'!$C$4:$C$627,$A715,'All States'!$D$4:$D$627,$B715),0)</f>
        <v>1</v>
      </c>
      <c r="R715">
        <f>IFERROR(SUMIFS('All States'!$F$4:$F$627,'All States'!$C$4:$C$627,$A715,'All States'!$D$4:$D$627,$B715),0)</f>
        <v>1</v>
      </c>
      <c r="S715">
        <f>IFERROR(SUMIFS('All States'!$N$4:$N$627,'All States'!$C$4:$C$627,$A715,'All States'!$D$4:$D$627,$B715),0)</f>
        <v>33.18</v>
      </c>
      <c r="T715">
        <f>IFERROR(SUMIFS('All States'!$M$4:$M$627,'All States'!$C$4:$C$627,$A715,'All States'!$D$4:$D$627,$B715),0)</f>
        <v>33.18</v>
      </c>
      <c r="U715">
        <f>IFERROR(SUMIFS('All States'!$O$4:$O$627,'All States'!$C$4:$C$627,$A715,'All States'!$D$4:$D$627,$B715),0)</f>
        <v>0</v>
      </c>
      <c r="V715">
        <f>IFERROR(SUMIFS('All States'!$P$4:$P$627,'All States'!$C$4:$C$627,$A715,'All States'!$D$4:$D$627,$B715),0)</f>
        <v>33.18</v>
      </c>
      <c r="W715">
        <f>IFERROR(SUMIFS('All States'!$Q$4:$Q$627,'All States'!$C$4:$C$627,$A715,'All States'!$D$4:$D$627,$B715),0)</f>
        <v>0</v>
      </c>
      <c r="X715">
        <f>IFERROR(SUMIFS('All States'!$H$4:$H$627,'All States'!$C$4:$C$627,$A715,'All States'!$D$4:$D$627,$B715),0)</f>
        <v>0</v>
      </c>
      <c r="Y715">
        <f>IFERROR(SUMIFS('All States'!$I$4:$I$627,'All States'!$C$4:$C$627,$A715,'All States'!$D$4:$D$627,$B715),0)</f>
        <v>1</v>
      </c>
      <c r="Z715">
        <f>IFERROR(SUMIFS('All States'!$R$4:$R$627,'All States'!$C$4:$C$627,$A715,'All States'!$D$4:$D$627,$B715),0)</f>
        <v>-9.6703600000000112E-2</v>
      </c>
      <c r="AA715">
        <f>IFERROR(SUMIFS('All States'!$S$4:$S$627,'All States'!$C$4:$C$627,$A715,'All States'!$D$4:$D$627,$B715),0)</f>
        <v>30</v>
      </c>
      <c r="AB715">
        <f>IFERROR(SUMIFS('All States'!$T$4:$T$627,'All States'!$C$4:$C$627,$A715,'All States'!$D$4:$D$627,$B715),0)</f>
        <v>12</v>
      </c>
      <c r="AC715">
        <f>IFERROR(SUMIFS('All States'!$U$4:$U$627,'All States'!$C$4:$C$627,$A715,'All States'!$D$4:$D$627,$B715),0)</f>
        <v>0.90329639999999989</v>
      </c>
      <c r="AD715">
        <f>IFERROR(SUMIFS('All States'!$V$4:$V$627,'All States'!$C$4:$C$627,$A715,'All States'!$D$4:$D$627,$B715),0)</f>
        <v>328</v>
      </c>
      <c r="AE715">
        <f>IFERROR(SUMIFS('All States'!$W$4:$W$627,'All States'!$C$4:$C$627,$A715,'All States'!$D$4:$D$627,$B715),0)</f>
        <v>37</v>
      </c>
      <c r="AF715">
        <f>IFERROR(SUMIFS('All States'!$X$4:$X$627,'All States'!$C$4:$C$627,$A715,'All States'!$D$4:$D$627,$B715),0)</f>
        <v>4.6417999999999999</v>
      </c>
      <c r="AG715">
        <f>IFERROR(SUMIFS('All States'!$Y$4:$Y$627,'All States'!$C$4:$C$627,$A715,'All States'!$D$4:$D$627,$B715),0)</f>
        <v>1001</v>
      </c>
    </row>
    <row r="716" spans="1:33" ht="15" customHeight="1" x14ac:dyDescent="0.2">
      <c r="A716" t="s">
        <v>184</v>
      </c>
      <c r="B716" t="s">
        <v>2293</v>
      </c>
      <c r="C716" t="s">
        <v>733</v>
      </c>
      <c r="D716" t="s">
        <v>734</v>
      </c>
      <c r="E716">
        <v>2</v>
      </c>
      <c r="F716">
        <f t="shared" si="24"/>
        <v>17084</v>
      </c>
      <c r="G716">
        <f t="shared" si="25"/>
        <v>26925</v>
      </c>
      <c r="H716">
        <f t="shared" si="26"/>
        <v>22</v>
      </c>
      <c r="I716">
        <f t="shared" si="27"/>
        <v>12</v>
      </c>
      <c r="Q716">
        <f>IFERROR(SUMIFS('All States'!$E$4:$E$627,'All States'!$C$4:$C$627,$A716,'All States'!$D$4:$D$627,$B716),0)</f>
        <v>0</v>
      </c>
      <c r="R716">
        <f>IFERROR(SUMIFS('All States'!$F$4:$F$627,'All States'!$C$4:$C$627,$A716,'All States'!$D$4:$D$627,$B716),0)</f>
        <v>0</v>
      </c>
      <c r="S716">
        <f>IFERROR(SUMIFS('All States'!$N$4:$N$627,'All States'!$C$4:$C$627,$A716,'All States'!$D$4:$D$627,$B716),0)</f>
        <v>294.10500000000002</v>
      </c>
      <c r="T716">
        <f>IFERROR(SUMIFS('All States'!$M$4:$M$627,'All States'!$C$4:$C$627,$A716,'All States'!$D$4:$D$627,$B716),0)</f>
        <v>294.10500000000002</v>
      </c>
      <c r="U716">
        <f>IFERROR(SUMIFS('All States'!$O$4:$O$627,'All States'!$C$4:$C$627,$A716,'All States'!$D$4:$D$627,$B716),0)</f>
        <v>0</v>
      </c>
      <c r="V716">
        <f>IFERROR(SUMIFS('All States'!$P$4:$P$627,'All States'!$C$4:$C$627,$A716,'All States'!$D$4:$D$627,$B716),0)</f>
        <v>228.48</v>
      </c>
      <c r="W716">
        <f>IFERROR(SUMIFS('All States'!$Q$4:$Q$627,'All States'!$C$4:$C$627,$A716,'All States'!$D$4:$D$627,$B716),0)</f>
        <v>65.625</v>
      </c>
      <c r="X716">
        <f>IFERROR(SUMIFS('All States'!$H$4:$H$627,'All States'!$C$4:$C$627,$A716,'All States'!$D$4:$D$627,$B716),0)</f>
        <v>0</v>
      </c>
      <c r="Y716">
        <f>IFERROR(SUMIFS('All States'!$I$4:$I$627,'All States'!$C$4:$C$627,$A716,'All States'!$D$4:$D$627,$B716),0)</f>
        <v>0</v>
      </c>
      <c r="Z716">
        <f>IFERROR(SUMIFS('All States'!$R$4:$R$627,'All States'!$C$4:$C$627,$A716,'All States'!$D$4:$D$627,$B716),0)</f>
        <v>1.8216941999999998</v>
      </c>
      <c r="AA716">
        <f>IFERROR(SUMIFS('All States'!$S$4:$S$627,'All States'!$C$4:$C$627,$A716,'All States'!$D$4:$D$627,$B716),0)</f>
        <v>55</v>
      </c>
      <c r="AB716">
        <f>IFERROR(SUMIFS('All States'!$T$4:$T$627,'All States'!$C$4:$C$627,$A716,'All States'!$D$4:$D$627,$B716),0)</f>
        <v>22</v>
      </c>
      <c r="AC716">
        <f>IFERROR(SUMIFS('All States'!$U$4:$U$627,'All States'!$C$4:$C$627,$A716,'All States'!$D$4:$D$627,$B716),0)</f>
        <v>1.8216941999999998</v>
      </c>
      <c r="AD716">
        <f>IFERROR(SUMIFS('All States'!$V$4:$V$627,'All States'!$C$4:$C$627,$A716,'All States'!$D$4:$D$627,$B716),0)</f>
        <v>17084</v>
      </c>
      <c r="AE716">
        <f>IFERROR(SUMIFS('All States'!$W$4:$W$627,'All States'!$C$4:$C$627,$A716,'All States'!$D$4:$D$627,$B716),0)</f>
        <v>67</v>
      </c>
      <c r="AF716">
        <f>IFERROR(SUMIFS('All States'!$X$4:$X$627,'All States'!$C$4:$C$627,$A716,'All States'!$D$4:$D$627,$B716),0)</f>
        <v>9.2483000000000004</v>
      </c>
      <c r="AG716">
        <f>IFERROR(SUMIFS('All States'!$Y$4:$Y$627,'All States'!$C$4:$C$627,$A716,'All States'!$D$4:$D$627,$B716),0)</f>
        <v>52136</v>
      </c>
    </row>
    <row r="717" spans="1:33" ht="15" customHeight="1" x14ac:dyDescent="0.2">
      <c r="A717" t="s">
        <v>184</v>
      </c>
      <c r="B717" t="s">
        <v>2294</v>
      </c>
      <c r="C717" t="s">
        <v>733</v>
      </c>
      <c r="D717" t="s">
        <v>734</v>
      </c>
      <c r="E717">
        <v>2</v>
      </c>
      <c r="F717">
        <f t="shared" si="24"/>
        <v>17084</v>
      </c>
      <c r="G717">
        <f t="shared" si="25"/>
        <v>26925</v>
      </c>
      <c r="H717">
        <f t="shared" si="26"/>
        <v>22</v>
      </c>
      <c r="I717">
        <f t="shared" si="27"/>
        <v>12</v>
      </c>
      <c r="Q717">
        <f>IFERROR(SUMIFS('All States'!$E$4:$E$627,'All States'!$C$4:$C$627,$A717,'All States'!$D$4:$D$627,$B717),0)</f>
        <v>0</v>
      </c>
      <c r="R717">
        <f>IFERROR(SUMIFS('All States'!$F$4:$F$627,'All States'!$C$4:$C$627,$A717,'All States'!$D$4:$D$627,$B717),0)</f>
        <v>0</v>
      </c>
      <c r="S717">
        <f>IFERROR(SUMIFS('All States'!$N$4:$N$627,'All States'!$C$4:$C$627,$A717,'All States'!$D$4:$D$627,$B717),0)</f>
        <v>191.74499999999998</v>
      </c>
      <c r="T717">
        <f>IFERROR(SUMIFS('All States'!$M$4:$M$627,'All States'!$C$4:$C$627,$A717,'All States'!$D$4:$D$627,$B717),0)</f>
        <v>191.74499999999998</v>
      </c>
      <c r="U717">
        <f>IFERROR(SUMIFS('All States'!$O$4:$O$627,'All States'!$C$4:$C$627,$A717,'All States'!$D$4:$D$627,$B717),0)</f>
        <v>4.95</v>
      </c>
      <c r="V717">
        <f>IFERROR(SUMIFS('All States'!$P$4:$P$627,'All States'!$C$4:$C$627,$A717,'All States'!$D$4:$D$627,$B717),0)</f>
        <v>6.72</v>
      </c>
      <c r="W717">
        <f>IFERROR(SUMIFS('All States'!$Q$4:$Q$627,'All States'!$C$4:$C$627,$A717,'All States'!$D$4:$D$627,$B717),0)</f>
        <v>180.07499999999999</v>
      </c>
      <c r="X717">
        <f>IFERROR(SUMIFS('All States'!$H$4:$H$627,'All States'!$C$4:$C$627,$A717,'All States'!$D$4:$D$627,$B717),0)</f>
        <v>0</v>
      </c>
      <c r="Y717">
        <f>IFERROR(SUMIFS('All States'!$I$4:$I$627,'All States'!$C$4:$C$627,$A717,'All States'!$D$4:$D$627,$B717),0)</f>
        <v>0</v>
      </c>
      <c r="Z717">
        <f>IFERROR(SUMIFS('All States'!$R$4:$R$627,'All States'!$C$4:$C$627,$A717,'All States'!$D$4:$D$627,$B717),0)</f>
        <v>1.8216941999999998</v>
      </c>
      <c r="AA717">
        <f>IFERROR(SUMIFS('All States'!$S$4:$S$627,'All States'!$C$4:$C$627,$A717,'All States'!$D$4:$D$627,$B717),0)</f>
        <v>55</v>
      </c>
      <c r="AB717">
        <f>IFERROR(SUMIFS('All States'!$T$4:$T$627,'All States'!$C$4:$C$627,$A717,'All States'!$D$4:$D$627,$B717),0)</f>
        <v>22</v>
      </c>
      <c r="AC717">
        <f>IFERROR(SUMIFS('All States'!$U$4:$U$627,'All States'!$C$4:$C$627,$A717,'All States'!$D$4:$D$627,$B717),0)</f>
        <v>1.8216941999999998</v>
      </c>
      <c r="AD717">
        <f>IFERROR(SUMIFS('All States'!$V$4:$V$627,'All States'!$C$4:$C$627,$A717,'All States'!$D$4:$D$627,$B717),0)</f>
        <v>17084</v>
      </c>
      <c r="AE717">
        <f>IFERROR(SUMIFS('All States'!$W$4:$W$627,'All States'!$C$4:$C$627,$A717,'All States'!$D$4:$D$627,$B717),0)</f>
        <v>67</v>
      </c>
      <c r="AF717">
        <f>IFERROR(SUMIFS('All States'!$X$4:$X$627,'All States'!$C$4:$C$627,$A717,'All States'!$D$4:$D$627,$B717),0)</f>
        <v>9.2483000000000004</v>
      </c>
      <c r="AG717">
        <f>IFERROR(SUMIFS('All States'!$Y$4:$Y$627,'All States'!$C$4:$C$627,$A717,'All States'!$D$4:$D$627,$B717),0)</f>
        <v>52136</v>
      </c>
    </row>
    <row r="718" spans="1:33" ht="15" customHeight="1" x14ac:dyDescent="0.2">
      <c r="A718" t="s">
        <v>184</v>
      </c>
      <c r="B718" t="s">
        <v>2295</v>
      </c>
      <c r="C718" t="s">
        <v>740</v>
      </c>
      <c r="D718" t="s">
        <v>741</v>
      </c>
      <c r="E718">
        <v>1</v>
      </c>
      <c r="F718">
        <f t="shared" si="24"/>
        <v>6432</v>
      </c>
      <c r="G718">
        <f t="shared" si="25"/>
        <v>6200</v>
      </c>
      <c r="H718">
        <f t="shared" si="26"/>
        <v>22</v>
      </c>
      <c r="I718">
        <f t="shared" si="27"/>
        <v>4</v>
      </c>
      <c r="Q718">
        <f>IFERROR(SUMIFS('All States'!$E$4:$E$627,'All States'!$C$4:$C$627,$A718,'All States'!$D$4:$D$627,$B718),0)</f>
        <v>3</v>
      </c>
      <c r="R718">
        <f>IFERROR(SUMIFS('All States'!$F$4:$F$627,'All States'!$C$4:$C$627,$A718,'All States'!$D$4:$D$627,$B718),0)</f>
        <v>17</v>
      </c>
      <c r="S718">
        <f>IFERROR(SUMIFS('All States'!$N$4:$N$627,'All States'!$C$4:$C$627,$A718,'All States'!$D$4:$D$627,$B718),0)</f>
        <v>5.415</v>
      </c>
      <c r="T718">
        <f>IFERROR(SUMIFS('All States'!$M$4:$M$627,'All States'!$C$4:$C$627,$A718,'All States'!$D$4:$D$627,$B718),0)</f>
        <v>5.415</v>
      </c>
      <c r="U718">
        <f>IFERROR(SUMIFS('All States'!$O$4:$O$627,'All States'!$C$4:$C$627,$A718,'All States'!$D$4:$D$627,$B718),0)</f>
        <v>4.05</v>
      </c>
      <c r="V718">
        <f>IFERROR(SUMIFS('All States'!$P$4:$P$627,'All States'!$C$4:$C$627,$A718,'All States'!$D$4:$D$627,$B718),0)</f>
        <v>0.84</v>
      </c>
      <c r="W718">
        <f>IFERROR(SUMIFS('All States'!$Q$4:$Q$627,'All States'!$C$4:$C$627,$A718,'All States'!$D$4:$D$627,$B718),0)</f>
        <v>0.52500000000000002</v>
      </c>
      <c r="X718">
        <f>IFERROR(SUMIFS('All States'!$H$4:$H$627,'All States'!$C$4:$C$627,$A718,'All States'!$D$4:$D$627,$B718),0)</f>
        <v>1</v>
      </c>
      <c r="Y718">
        <f>IFERROR(SUMIFS('All States'!$I$4:$I$627,'All States'!$C$4:$C$627,$A718,'All States'!$D$4:$D$627,$B718),0)</f>
        <v>2</v>
      </c>
      <c r="Z718">
        <f>IFERROR(SUMIFS('All States'!$R$4:$R$627,'All States'!$C$4:$C$627,$A718,'All States'!$D$4:$D$627,$B718),0)</f>
        <v>-15.2853584</v>
      </c>
      <c r="AA718">
        <f>IFERROR(SUMIFS('All States'!$S$4:$S$627,'All States'!$C$4:$C$627,$A718,'All States'!$D$4:$D$627,$B718),0)</f>
        <v>55</v>
      </c>
      <c r="AB718">
        <f>IFERROR(SUMIFS('All States'!$T$4:$T$627,'All States'!$C$4:$C$627,$A718,'All States'!$D$4:$D$627,$B718),0)</f>
        <v>22</v>
      </c>
      <c r="AC718">
        <f>IFERROR(SUMIFS('All States'!$U$4:$U$627,'All States'!$C$4:$C$627,$A718,'All States'!$D$4:$D$627,$B718),0)</f>
        <v>1.7146416</v>
      </c>
      <c r="AD718">
        <f>IFERROR(SUMIFS('All States'!$V$4:$V$627,'All States'!$C$4:$C$627,$A718,'All States'!$D$4:$D$627,$B718),0)</f>
        <v>6432</v>
      </c>
      <c r="AE718">
        <f>IFERROR(SUMIFS('All States'!$W$4:$W$627,'All States'!$C$4:$C$627,$A718,'All States'!$D$4:$D$627,$B718),0)</f>
        <v>67</v>
      </c>
      <c r="AF718">
        <f>IFERROR(SUMIFS('All States'!$X$4:$X$627,'All States'!$C$4:$C$627,$A718,'All States'!$D$4:$D$627,$B718),0)</f>
        <v>8.7037999999999993</v>
      </c>
      <c r="AG718">
        <f>IFERROR(SUMIFS('All States'!$Y$4:$Y$627,'All States'!$C$4:$C$627,$A718,'All States'!$D$4:$D$627,$B718),0)</f>
        <v>19629</v>
      </c>
    </row>
    <row r="719" spans="1:33" ht="15" customHeight="1" x14ac:dyDescent="0.2">
      <c r="A719" t="s">
        <v>184</v>
      </c>
      <c r="B719" t="s">
        <v>2296</v>
      </c>
      <c r="C719" t="s">
        <v>747</v>
      </c>
      <c r="D719" t="s">
        <v>748</v>
      </c>
      <c r="E719">
        <v>1</v>
      </c>
      <c r="F719">
        <f t="shared" si="24"/>
        <v>52655</v>
      </c>
      <c r="G719">
        <f t="shared" si="25"/>
        <v>350000</v>
      </c>
      <c r="H719">
        <f t="shared" si="26"/>
        <v>42</v>
      </c>
      <c r="I719">
        <f t="shared" si="27"/>
        <v>100</v>
      </c>
      <c r="Q719">
        <f>IFERROR(SUMIFS('All States'!$E$4:$E$627,'All States'!$C$4:$C$627,$A719,'All States'!$D$4:$D$627,$B719),0)</f>
        <v>0</v>
      </c>
      <c r="R719">
        <f>IFERROR(SUMIFS('All States'!$F$4:$F$627,'All States'!$C$4:$C$627,$A719,'All States'!$D$4:$D$627,$B719),0)</f>
        <v>0</v>
      </c>
      <c r="S719">
        <f>IFERROR(SUMIFS('All States'!$N$4:$N$627,'All States'!$C$4:$C$627,$A719,'All States'!$D$4:$D$627,$B719),0)</f>
        <v>4.2</v>
      </c>
      <c r="T719">
        <f>IFERROR(SUMIFS('All States'!$M$4:$M$627,'All States'!$C$4:$C$627,$A719,'All States'!$D$4:$D$627,$B719),0)</f>
        <v>4.2</v>
      </c>
      <c r="U719">
        <f>IFERROR(SUMIFS('All States'!$O$4:$O$627,'All States'!$C$4:$C$627,$A719,'All States'!$D$4:$D$627,$B719),0)</f>
        <v>0</v>
      </c>
      <c r="V719">
        <f>IFERROR(SUMIFS('All States'!$P$4:$P$627,'All States'!$C$4:$C$627,$A719,'All States'!$D$4:$D$627,$B719),0)</f>
        <v>4.2</v>
      </c>
      <c r="W719">
        <f>IFERROR(SUMIFS('All States'!$Q$4:$Q$627,'All States'!$C$4:$C$627,$A719,'All States'!$D$4:$D$627,$B719),0)</f>
        <v>0</v>
      </c>
      <c r="X719">
        <f>IFERROR(SUMIFS('All States'!$H$4:$H$627,'All States'!$C$4:$C$627,$A719,'All States'!$D$4:$D$627,$B719),0)</f>
        <v>0</v>
      </c>
      <c r="Y719">
        <f>IFERROR(SUMIFS('All States'!$I$4:$I$627,'All States'!$C$4:$C$627,$A719,'All States'!$D$4:$D$627,$B719),0)</f>
        <v>0</v>
      </c>
      <c r="Z719">
        <f>IFERROR(SUMIFS('All States'!$R$4:$R$627,'All States'!$C$4:$C$627,$A719,'All States'!$D$4:$D$627,$B719),0)</f>
        <v>3.6791827499999998</v>
      </c>
      <c r="AA719">
        <f>IFERROR(SUMIFS('All States'!$S$4:$S$627,'All States'!$C$4:$C$627,$A719,'All States'!$D$4:$D$627,$B719),0)</f>
        <v>105</v>
      </c>
      <c r="AB719">
        <f>IFERROR(SUMIFS('All States'!$T$4:$T$627,'All States'!$C$4:$C$627,$A719,'All States'!$D$4:$D$627,$B719),0)</f>
        <v>42</v>
      </c>
      <c r="AC719">
        <f>IFERROR(SUMIFS('All States'!$U$4:$U$627,'All States'!$C$4:$C$627,$A719,'All States'!$D$4:$D$627,$B719),0)</f>
        <v>3.6791827499999998</v>
      </c>
      <c r="AD719">
        <f>IFERROR(SUMIFS('All States'!$V$4:$V$627,'All States'!$C$4:$C$627,$A719,'All States'!$D$4:$D$627,$B719),0)</f>
        <v>52655</v>
      </c>
      <c r="AE719">
        <f>IFERROR(SUMIFS('All States'!$W$4:$W$627,'All States'!$C$4:$C$627,$A719,'All States'!$D$4:$D$627,$B719),0)</f>
        <v>128</v>
      </c>
      <c r="AF719">
        <f>IFERROR(SUMIFS('All States'!$X$4:$X$627,'All States'!$C$4:$C$627,$A719,'All States'!$D$4:$D$627,$B719),0)</f>
        <v>18.691600000000001</v>
      </c>
      <c r="AG719">
        <f>IFERROR(SUMIFS('All States'!$Y$4:$Y$627,'All States'!$C$4:$C$627,$A719,'All States'!$D$4:$D$627,$B719),0)</f>
        <v>160690</v>
      </c>
    </row>
    <row r="720" spans="1:33" ht="15" customHeight="1" x14ac:dyDescent="0.2">
      <c r="A720" t="s">
        <v>184</v>
      </c>
      <c r="B720" t="s">
        <v>2297</v>
      </c>
      <c r="C720" t="s">
        <v>754</v>
      </c>
      <c r="D720" t="s">
        <v>755</v>
      </c>
      <c r="E720">
        <v>1</v>
      </c>
      <c r="F720">
        <f t="shared" si="24"/>
        <v>58662</v>
      </c>
      <c r="G720">
        <f t="shared" si="25"/>
        <v>113115</v>
      </c>
      <c r="H720">
        <f t="shared" si="26"/>
        <v>25</v>
      </c>
      <c r="I720">
        <f t="shared" si="27"/>
        <v>37</v>
      </c>
      <c r="Q720">
        <f>IFERROR(SUMIFS('All States'!$E$4:$E$627,'All States'!$C$4:$C$627,$A720,'All States'!$D$4:$D$627,$B720),0)</f>
        <v>1</v>
      </c>
      <c r="R720">
        <f>IFERROR(SUMIFS('All States'!$F$4:$F$627,'All States'!$C$4:$C$627,$A720,'All States'!$D$4:$D$627,$B720),0)</f>
        <v>1.5</v>
      </c>
      <c r="S720">
        <f>IFERROR(SUMIFS('All States'!$N$4:$N$627,'All States'!$C$4:$C$627,$A720,'All States'!$D$4:$D$627,$B720),0)</f>
        <v>0</v>
      </c>
      <c r="T720">
        <f>IFERROR(SUMIFS('All States'!$M$4:$M$627,'All States'!$C$4:$C$627,$A720,'All States'!$D$4:$D$627,$B720),0)</f>
        <v>-18.25</v>
      </c>
      <c r="U720">
        <f>IFERROR(SUMIFS('All States'!$O$4:$O$627,'All States'!$C$4:$C$627,$A720,'All States'!$D$4:$D$627,$B720),0)</f>
        <v>0</v>
      </c>
      <c r="V720">
        <f>IFERROR(SUMIFS('All States'!$P$4:$P$627,'All States'!$C$4:$C$627,$A720,'All States'!$D$4:$D$627,$B720),0)</f>
        <v>0</v>
      </c>
      <c r="W720">
        <f>IFERROR(SUMIFS('All States'!$Q$4:$Q$627,'All States'!$C$4:$C$627,$A720,'All States'!$D$4:$D$627,$B720),0)</f>
        <v>0</v>
      </c>
      <c r="X720">
        <f>IFERROR(SUMIFS('All States'!$H$4:$H$627,'All States'!$C$4:$C$627,$A720,'All States'!$D$4:$D$627,$B720),0)</f>
        <v>0</v>
      </c>
      <c r="Y720">
        <f>IFERROR(SUMIFS('All States'!$I$4:$I$627,'All States'!$C$4:$C$627,$A720,'All States'!$D$4:$D$627,$B720),0)</f>
        <v>0</v>
      </c>
      <c r="Z720">
        <f>IFERROR(SUMIFS('All States'!$R$4:$R$627,'All States'!$C$4:$C$627,$A720,'All States'!$D$4:$D$627,$B720),0)</f>
        <v>0.96455309999999983</v>
      </c>
      <c r="AA720">
        <f>IFERROR(SUMIFS('All States'!$S$4:$S$627,'All States'!$C$4:$C$627,$A720,'All States'!$D$4:$D$627,$B720),0)</f>
        <v>62.5</v>
      </c>
      <c r="AB720">
        <f>IFERROR(SUMIFS('All States'!$T$4:$T$627,'All States'!$C$4:$C$627,$A720,'All States'!$D$4:$D$627,$B720),0)</f>
        <v>25</v>
      </c>
      <c r="AC720">
        <f>IFERROR(SUMIFS('All States'!$U$4:$U$627,'All States'!$C$4:$C$627,$A720,'All States'!$D$4:$D$627,$B720),0)</f>
        <v>2.4645530999999998</v>
      </c>
      <c r="AD720">
        <f>IFERROR(SUMIFS('All States'!$V$4:$V$627,'All States'!$C$4:$C$627,$A720,'All States'!$D$4:$D$627,$B720),0)</f>
        <v>58662</v>
      </c>
      <c r="AE720">
        <f>IFERROR(SUMIFS('All States'!$W$4:$W$627,'All States'!$C$4:$C$627,$A720,'All States'!$D$4:$D$627,$B720),0)</f>
        <v>76</v>
      </c>
      <c r="AF720">
        <f>IFERROR(SUMIFS('All States'!$X$4:$X$627,'All States'!$C$4:$C$627,$A720,'All States'!$D$4:$D$627,$B720),0)</f>
        <v>12.4986</v>
      </c>
      <c r="AG720">
        <f>IFERROR(SUMIFS('All States'!$Y$4:$Y$627,'All States'!$C$4:$C$627,$A720,'All States'!$D$4:$D$627,$B720),0)</f>
        <v>179022</v>
      </c>
    </row>
    <row r="721" spans="1:33" ht="15" customHeight="1" x14ac:dyDescent="0.2">
      <c r="A721" t="s">
        <v>184</v>
      </c>
      <c r="B721" t="s">
        <v>2298</v>
      </c>
      <c r="C721" t="s">
        <v>1104</v>
      </c>
      <c r="D721" t="s">
        <v>1105</v>
      </c>
      <c r="E721">
        <v>3</v>
      </c>
      <c r="F721">
        <f t="shared" si="24"/>
        <v>6298</v>
      </c>
      <c r="G721">
        <f t="shared" si="25"/>
        <v>765311</v>
      </c>
      <c r="H721">
        <f t="shared" si="26"/>
        <v>17</v>
      </c>
      <c r="I721">
        <f t="shared" si="27"/>
        <v>83.666666666666671</v>
      </c>
      <c r="Q721">
        <f>IFERROR(SUMIFS('All States'!$E$4:$E$627,'All States'!$C$4:$C$627,$A721,'All States'!$D$4:$D$627,$B721),0)</f>
        <v>2</v>
      </c>
      <c r="R721">
        <f>IFERROR(SUMIFS('All States'!$F$4:$F$627,'All States'!$C$4:$C$627,$A721,'All States'!$D$4:$D$627,$B721),0)</f>
        <v>2.4</v>
      </c>
      <c r="S721">
        <f>IFERROR(SUMIFS('All States'!$N$4:$N$627,'All States'!$C$4:$C$627,$A721,'All States'!$D$4:$D$627,$B721),0)</f>
        <v>11.969999999999999</v>
      </c>
      <c r="T721">
        <f>IFERROR(SUMIFS('All States'!$M$4:$M$627,'All States'!$C$4:$C$627,$A721,'All States'!$D$4:$D$627,$B721),0)</f>
        <v>-6.2800000000000011</v>
      </c>
      <c r="U721">
        <f>IFERROR(SUMIFS('All States'!$O$4:$O$627,'All States'!$C$4:$C$627,$A721,'All States'!$D$4:$D$627,$B721),0)</f>
        <v>0</v>
      </c>
      <c r="V721">
        <f>IFERROR(SUMIFS('All States'!$P$4:$P$627,'All States'!$C$4:$C$627,$A721,'All States'!$D$4:$D$627,$B721),0)</f>
        <v>4.62</v>
      </c>
      <c r="W721">
        <f>IFERROR(SUMIFS('All States'!$Q$4:$Q$627,'All States'!$C$4:$C$627,$A721,'All States'!$D$4:$D$627,$B721),0)</f>
        <v>7.35</v>
      </c>
      <c r="X721">
        <f>IFERROR(SUMIFS('All States'!$H$4:$H$627,'All States'!$C$4:$C$627,$A721,'All States'!$D$4:$D$627,$B721),0)</f>
        <v>0</v>
      </c>
      <c r="Y721">
        <f>IFERROR(SUMIFS('All States'!$I$4:$I$627,'All States'!$C$4:$C$627,$A721,'All States'!$D$4:$D$627,$B721),0)</f>
        <v>1</v>
      </c>
      <c r="Z721">
        <f>IFERROR(SUMIFS('All States'!$R$4:$R$627,'All States'!$C$4:$C$627,$A721,'All States'!$D$4:$D$627,$B721),0)</f>
        <v>-1.0617051</v>
      </c>
      <c r="AA721">
        <f>IFERROR(SUMIFS('All States'!$S$4:$S$627,'All States'!$C$4:$C$627,$A721,'All States'!$D$4:$D$627,$B721),0)</f>
        <v>42.5</v>
      </c>
      <c r="AB721">
        <f>IFERROR(SUMIFS('All States'!$T$4:$T$627,'All States'!$C$4:$C$627,$A721,'All States'!$D$4:$D$627,$B721),0)</f>
        <v>17</v>
      </c>
      <c r="AC721">
        <f>IFERROR(SUMIFS('All States'!$U$4:$U$627,'All States'!$C$4:$C$627,$A721,'All States'!$D$4:$D$627,$B721),0)</f>
        <v>1.3382949</v>
      </c>
      <c r="AD721">
        <f>IFERROR(SUMIFS('All States'!$V$4:$V$627,'All States'!$C$4:$C$627,$A721,'All States'!$D$4:$D$627,$B721),0)</f>
        <v>6298</v>
      </c>
      <c r="AE721">
        <f>IFERROR(SUMIFS('All States'!$W$4:$W$627,'All States'!$C$4:$C$627,$A721,'All States'!$D$4:$D$627,$B721),0)</f>
        <v>52</v>
      </c>
      <c r="AF721">
        <f>IFERROR(SUMIFS('All States'!$X$4:$X$627,'All States'!$C$4:$C$627,$A721,'All States'!$D$4:$D$627,$B721),0)</f>
        <v>6.8219000000000003</v>
      </c>
      <c r="AG721">
        <f>IFERROR(SUMIFS('All States'!$Y$4:$Y$627,'All States'!$C$4:$C$627,$A721,'All States'!$D$4:$D$627,$B721),0)</f>
        <v>19220</v>
      </c>
    </row>
    <row r="722" spans="1:33" ht="15" customHeight="1" x14ac:dyDescent="0.2">
      <c r="A722" t="s">
        <v>184</v>
      </c>
      <c r="B722" t="s">
        <v>2299</v>
      </c>
      <c r="C722" t="s">
        <v>1169</v>
      </c>
      <c r="D722" t="s">
        <v>1170</v>
      </c>
      <c r="E722">
        <v>3</v>
      </c>
      <c r="F722">
        <f t="shared" si="24"/>
        <v>2026.6666666666667</v>
      </c>
      <c r="G722">
        <f t="shared" si="25"/>
        <v>195373.66666666666</v>
      </c>
      <c r="H722">
        <f t="shared" si="26"/>
        <v>8.3333333333333339</v>
      </c>
      <c r="I722">
        <f t="shared" si="27"/>
        <v>38</v>
      </c>
      <c r="Q722">
        <f>IFERROR(SUMIFS('All States'!$E$4:$E$627,'All States'!$C$4:$C$627,$A722,'All States'!$D$4:$D$627,$B722),0)</f>
        <v>0</v>
      </c>
      <c r="R722">
        <f>IFERROR(SUMIFS('All States'!$F$4:$F$627,'All States'!$C$4:$C$627,$A722,'All States'!$D$4:$D$627,$B722),0)</f>
        <v>0</v>
      </c>
      <c r="S722">
        <f>IFERROR(SUMIFS('All States'!$N$4:$N$627,'All States'!$C$4:$C$627,$A722,'All States'!$D$4:$D$627,$B722),0)</f>
        <v>225.60000000000002</v>
      </c>
      <c r="T722">
        <f>IFERROR(SUMIFS('All States'!$M$4:$M$627,'All States'!$C$4:$C$627,$A722,'All States'!$D$4:$D$627,$B722),0)</f>
        <v>152.60000000000002</v>
      </c>
      <c r="U722">
        <f>IFERROR(SUMIFS('All States'!$O$4:$O$627,'All States'!$C$4:$C$627,$A722,'All States'!$D$4:$D$627,$B722),0)</f>
        <v>19.8</v>
      </c>
      <c r="V722">
        <f>IFERROR(SUMIFS('All States'!$P$4:$P$627,'All States'!$C$4:$C$627,$A722,'All States'!$D$4:$D$627,$B722),0)</f>
        <v>0</v>
      </c>
      <c r="W722">
        <f>IFERROR(SUMIFS('All States'!$Q$4:$Q$627,'All States'!$C$4:$C$627,$A722,'All States'!$D$4:$D$627,$B722),0)</f>
        <v>205.8</v>
      </c>
      <c r="X722">
        <f>IFERROR(SUMIFS('All States'!$H$4:$H$627,'All States'!$C$4:$C$627,$A722,'All States'!$D$4:$D$627,$B722),0)</f>
        <v>0</v>
      </c>
      <c r="Y722">
        <f>IFERROR(SUMIFS('All States'!$I$4:$I$627,'All States'!$C$4:$C$627,$A722,'All States'!$D$4:$D$627,$B722),0)</f>
        <v>0</v>
      </c>
      <c r="Z722">
        <f>IFERROR(SUMIFS('All States'!$R$4:$R$627,'All States'!$C$4:$C$627,$A722,'All States'!$D$4:$D$627,$B722),0)</f>
        <v>0.62037134999999999</v>
      </c>
      <c r="AA722">
        <f>IFERROR(SUMIFS('All States'!$S$4:$S$627,'All States'!$C$4:$C$627,$A722,'All States'!$D$4:$D$627,$B722),0)</f>
        <v>20</v>
      </c>
      <c r="AB722">
        <f>IFERROR(SUMIFS('All States'!$T$4:$T$627,'All States'!$C$4:$C$627,$A722,'All States'!$D$4:$D$627,$B722),0)</f>
        <v>8</v>
      </c>
      <c r="AC722">
        <f>IFERROR(SUMIFS('All States'!$U$4:$U$627,'All States'!$C$4:$C$627,$A722,'All States'!$D$4:$D$627,$B722),0)</f>
        <v>0.62037134999999999</v>
      </c>
      <c r="AD722">
        <f>IFERROR(SUMIFS('All States'!$V$4:$V$627,'All States'!$C$4:$C$627,$A722,'All States'!$D$4:$D$627,$B722),0)</f>
        <v>2027</v>
      </c>
      <c r="AE722">
        <f>IFERROR(SUMIFS('All States'!$W$4:$W$627,'All States'!$C$4:$C$627,$A722,'All States'!$D$4:$D$627,$B722),0)</f>
        <v>24</v>
      </c>
      <c r="AF722">
        <f>IFERROR(SUMIFS('All States'!$X$4:$X$627,'All States'!$C$4:$C$627,$A722,'All States'!$D$4:$D$627,$B722),0)</f>
        <v>3.1036000000000001</v>
      </c>
      <c r="AG722">
        <f>IFERROR(SUMIFS('All States'!$Y$4:$Y$627,'All States'!$C$4:$C$627,$A722,'All States'!$D$4:$D$627,$B722),0)</f>
        <v>6186</v>
      </c>
    </row>
    <row r="723" spans="1:33" ht="15" customHeight="1" x14ac:dyDescent="0.2">
      <c r="A723" t="s">
        <v>184</v>
      </c>
      <c r="B723" t="s">
        <v>2300</v>
      </c>
      <c r="C723" t="s">
        <v>1169</v>
      </c>
      <c r="D723" t="s">
        <v>1170</v>
      </c>
      <c r="E723">
        <v>3</v>
      </c>
      <c r="F723">
        <f t="shared" si="24"/>
        <v>2026.6666666666667</v>
      </c>
      <c r="G723">
        <f t="shared" si="25"/>
        <v>195373.66666666666</v>
      </c>
      <c r="H723">
        <f t="shared" si="26"/>
        <v>8.3333333333333339</v>
      </c>
      <c r="I723">
        <f t="shared" si="27"/>
        <v>38</v>
      </c>
      <c r="Q723">
        <f>IFERROR(SUMIFS('All States'!$E$4:$E$627,'All States'!$C$4:$C$627,$A723,'All States'!$D$4:$D$627,$B723),0)</f>
        <v>1</v>
      </c>
      <c r="R723">
        <f>IFERROR(SUMIFS('All States'!$F$4:$F$627,'All States'!$C$4:$C$627,$A723,'All States'!$D$4:$D$627,$B723),0)</f>
        <v>3</v>
      </c>
      <c r="S723">
        <f>IFERROR(SUMIFS('All States'!$N$4:$N$627,'All States'!$C$4:$C$627,$A723,'All States'!$D$4:$D$627,$B723),0)</f>
        <v>363.43499999999995</v>
      </c>
      <c r="T723">
        <f>IFERROR(SUMIFS('All States'!$M$4:$M$627,'All States'!$C$4:$C$627,$A723,'All States'!$D$4:$D$627,$B723),0)</f>
        <v>363.43499999999995</v>
      </c>
      <c r="U723">
        <f>IFERROR(SUMIFS('All States'!$O$4:$O$627,'All States'!$C$4:$C$627,$A723,'All States'!$D$4:$D$627,$B723),0)</f>
        <v>0.45</v>
      </c>
      <c r="V723">
        <f>IFERROR(SUMIFS('All States'!$P$4:$P$627,'All States'!$C$4:$C$627,$A723,'All States'!$D$4:$D$627,$B723),0)</f>
        <v>179.76</v>
      </c>
      <c r="W723">
        <f>IFERROR(SUMIFS('All States'!$Q$4:$Q$627,'All States'!$C$4:$C$627,$A723,'All States'!$D$4:$D$627,$B723),0)</f>
        <v>183.22499999999999</v>
      </c>
      <c r="X723">
        <f>IFERROR(SUMIFS('All States'!$H$4:$H$627,'All States'!$C$4:$C$627,$A723,'All States'!$D$4:$D$627,$B723),0)</f>
        <v>0</v>
      </c>
      <c r="Y723">
        <f>IFERROR(SUMIFS('All States'!$I$4:$I$627,'All States'!$C$4:$C$627,$A723,'All States'!$D$4:$D$627,$B723),0)</f>
        <v>1</v>
      </c>
      <c r="Z723">
        <f>IFERROR(SUMIFS('All States'!$R$4:$R$627,'All States'!$C$4:$C$627,$A723,'All States'!$D$4:$D$627,$B723),0)</f>
        <v>-2.3796286499999999</v>
      </c>
      <c r="AA723">
        <f>IFERROR(SUMIFS('All States'!$S$4:$S$627,'All States'!$C$4:$C$627,$A723,'All States'!$D$4:$D$627,$B723),0)</f>
        <v>20</v>
      </c>
      <c r="AB723">
        <f>IFERROR(SUMIFS('All States'!$T$4:$T$627,'All States'!$C$4:$C$627,$A723,'All States'!$D$4:$D$627,$B723),0)</f>
        <v>8</v>
      </c>
      <c r="AC723">
        <f>IFERROR(SUMIFS('All States'!$U$4:$U$627,'All States'!$C$4:$C$627,$A723,'All States'!$D$4:$D$627,$B723),0)</f>
        <v>0.62037134999999999</v>
      </c>
      <c r="AD723">
        <f>IFERROR(SUMIFS('All States'!$V$4:$V$627,'All States'!$C$4:$C$627,$A723,'All States'!$D$4:$D$627,$B723),0)</f>
        <v>2027</v>
      </c>
      <c r="AE723">
        <f>IFERROR(SUMIFS('All States'!$W$4:$W$627,'All States'!$C$4:$C$627,$A723,'All States'!$D$4:$D$627,$B723),0)</f>
        <v>24</v>
      </c>
      <c r="AF723">
        <f>IFERROR(SUMIFS('All States'!$X$4:$X$627,'All States'!$C$4:$C$627,$A723,'All States'!$D$4:$D$627,$B723),0)</f>
        <v>3.1036000000000001</v>
      </c>
      <c r="AG723">
        <f>IFERROR(SUMIFS('All States'!$Y$4:$Y$627,'All States'!$C$4:$C$627,$A723,'All States'!$D$4:$D$627,$B723),0)</f>
        <v>6186</v>
      </c>
    </row>
    <row r="724" spans="1:33" ht="15" customHeight="1" x14ac:dyDescent="0.2">
      <c r="A724" t="s">
        <v>184</v>
      </c>
      <c r="B724" t="s">
        <v>2301</v>
      </c>
      <c r="C724" t="s">
        <v>1169</v>
      </c>
      <c r="D724" t="s">
        <v>1170</v>
      </c>
      <c r="E724">
        <v>3</v>
      </c>
      <c r="F724">
        <f t="shared" si="24"/>
        <v>2026.6666666666667</v>
      </c>
      <c r="G724">
        <f t="shared" si="25"/>
        <v>195373.66666666666</v>
      </c>
      <c r="H724">
        <f t="shared" si="26"/>
        <v>8.3333333333333339</v>
      </c>
      <c r="I724">
        <f t="shared" si="27"/>
        <v>38</v>
      </c>
      <c r="Q724">
        <f>IFERROR(SUMIFS('All States'!$E$4:$E$627,'All States'!$C$4:$C$627,$A724,'All States'!$D$4:$D$627,$B724),0)</f>
        <v>2</v>
      </c>
      <c r="R724">
        <f>IFERROR(SUMIFS('All States'!$F$4:$F$627,'All States'!$C$4:$C$627,$A724,'All States'!$D$4:$D$627,$B724),0)</f>
        <v>6.35</v>
      </c>
      <c r="S724">
        <f>IFERROR(SUMIFS('All States'!$N$4:$N$627,'All States'!$C$4:$C$627,$A724,'All States'!$D$4:$D$627,$B724),0)</f>
        <v>303.55500000000001</v>
      </c>
      <c r="T724">
        <f>IFERROR(SUMIFS('All States'!$M$4:$M$627,'All States'!$C$4:$C$627,$A724,'All States'!$D$4:$D$627,$B724),0)</f>
        <v>303.55500000000001</v>
      </c>
      <c r="U724">
        <f>IFERROR(SUMIFS('All States'!$O$4:$O$627,'All States'!$C$4:$C$627,$A724,'All States'!$D$4:$D$627,$B724),0)</f>
        <v>0</v>
      </c>
      <c r="V724">
        <f>IFERROR(SUMIFS('All States'!$P$4:$P$627,'All States'!$C$4:$C$627,$A724,'All States'!$D$4:$D$627,$B724),0)</f>
        <v>301.98</v>
      </c>
      <c r="W724">
        <f>IFERROR(SUMIFS('All States'!$Q$4:$Q$627,'All States'!$C$4:$C$627,$A724,'All States'!$D$4:$D$627,$B724),0)</f>
        <v>1.575</v>
      </c>
      <c r="X724">
        <f>IFERROR(SUMIFS('All States'!$H$4:$H$627,'All States'!$C$4:$C$627,$A724,'All States'!$D$4:$D$627,$B724),0)</f>
        <v>2</v>
      </c>
      <c r="Y724">
        <f>IFERROR(SUMIFS('All States'!$I$4:$I$627,'All States'!$C$4:$C$627,$A724,'All States'!$D$4:$D$627,$B724),0)</f>
        <v>0</v>
      </c>
      <c r="Z724">
        <f>IFERROR(SUMIFS('All States'!$R$4:$R$627,'All States'!$C$4:$C$627,$A724,'All States'!$D$4:$D$627,$B724),0)</f>
        <v>-5.7296286499999995</v>
      </c>
      <c r="AA724">
        <f>IFERROR(SUMIFS('All States'!$S$4:$S$627,'All States'!$C$4:$C$627,$A724,'All States'!$D$4:$D$627,$B724),0)</f>
        <v>20</v>
      </c>
      <c r="AB724">
        <f>IFERROR(SUMIFS('All States'!$T$4:$T$627,'All States'!$C$4:$C$627,$A724,'All States'!$D$4:$D$627,$B724),0)</f>
        <v>8</v>
      </c>
      <c r="AC724">
        <f>IFERROR(SUMIFS('All States'!$U$4:$U$627,'All States'!$C$4:$C$627,$A724,'All States'!$D$4:$D$627,$B724),0)</f>
        <v>0.62037134999999999</v>
      </c>
      <c r="AD724">
        <f>IFERROR(SUMIFS('All States'!$V$4:$V$627,'All States'!$C$4:$C$627,$A724,'All States'!$D$4:$D$627,$B724),0)</f>
        <v>2027</v>
      </c>
      <c r="AE724">
        <f>IFERROR(SUMIFS('All States'!$W$4:$W$627,'All States'!$C$4:$C$627,$A724,'All States'!$D$4:$D$627,$B724),0)</f>
        <v>24</v>
      </c>
      <c r="AF724">
        <f>IFERROR(SUMIFS('All States'!$X$4:$X$627,'All States'!$C$4:$C$627,$A724,'All States'!$D$4:$D$627,$B724),0)</f>
        <v>3.1036000000000001</v>
      </c>
      <c r="AG724">
        <f>IFERROR(SUMIFS('All States'!$Y$4:$Y$627,'All States'!$C$4:$C$627,$A724,'All States'!$D$4:$D$627,$B724),0)</f>
        <v>6186</v>
      </c>
    </row>
    <row r="725" spans="1:33" ht="15" customHeight="1" x14ac:dyDescent="0.2">
      <c r="A725" t="s">
        <v>184</v>
      </c>
      <c r="B725" t="s">
        <v>2302</v>
      </c>
      <c r="C725" t="s">
        <v>1175</v>
      </c>
      <c r="D725" t="s">
        <v>2303</v>
      </c>
      <c r="E725">
        <v>3</v>
      </c>
      <c r="F725">
        <f t="shared" si="24"/>
        <v>138.33333333333334</v>
      </c>
      <c r="G725">
        <f t="shared" si="25"/>
        <v>309550.33333333331</v>
      </c>
      <c r="H725">
        <f t="shared" si="26"/>
        <v>7.333333333333333</v>
      </c>
      <c r="I725">
        <f t="shared" si="27"/>
        <v>40.333333333333336</v>
      </c>
      <c r="Q725">
        <f>IFERROR(SUMIFS('All States'!$E$4:$E$627,'All States'!$C$4:$C$627,$A725,'All States'!$D$4:$D$627,$B725),0)</f>
        <v>0</v>
      </c>
      <c r="R725">
        <f>IFERROR(SUMIFS('All States'!$F$4:$F$627,'All States'!$C$4:$C$627,$A725,'All States'!$D$4:$D$627,$B725),0)</f>
        <v>0</v>
      </c>
      <c r="S725">
        <f>IFERROR(SUMIFS('All States'!$N$4:$N$627,'All States'!$C$4:$C$627,$A725,'All States'!$D$4:$D$627,$B725),0)</f>
        <v>18.48</v>
      </c>
      <c r="T725">
        <f>IFERROR(SUMIFS('All States'!$M$4:$M$627,'All States'!$C$4:$C$627,$A725,'All States'!$D$4:$D$627,$B725),0)</f>
        <v>18.48</v>
      </c>
      <c r="U725">
        <f>IFERROR(SUMIFS('All States'!$O$4:$O$627,'All States'!$C$4:$C$627,$A725,'All States'!$D$4:$D$627,$B725),0)</f>
        <v>0</v>
      </c>
      <c r="V725">
        <f>IFERROR(SUMIFS('All States'!$P$4:$P$627,'All States'!$C$4:$C$627,$A725,'All States'!$D$4:$D$627,$B725),0)</f>
        <v>10.08</v>
      </c>
      <c r="W725">
        <f>IFERROR(SUMIFS('All States'!$Q$4:$Q$627,'All States'!$C$4:$C$627,$A725,'All States'!$D$4:$D$627,$B725),0)</f>
        <v>8.4</v>
      </c>
      <c r="X725">
        <f>IFERROR(SUMIFS('All States'!$H$4:$H$627,'All States'!$C$4:$C$627,$A725,'All States'!$D$4:$D$627,$B725),0)</f>
        <v>0</v>
      </c>
      <c r="Y725">
        <f>IFERROR(SUMIFS('All States'!$I$4:$I$627,'All States'!$C$4:$C$627,$A725,'All States'!$D$4:$D$627,$B725),0)</f>
        <v>0</v>
      </c>
      <c r="Z725">
        <f>IFERROR(SUMIFS('All States'!$R$4:$R$627,'All States'!$C$4:$C$627,$A725,'All States'!$D$4:$D$627,$B725),0)</f>
        <v>0.52638689999999999</v>
      </c>
      <c r="AA725">
        <f>IFERROR(SUMIFS('All States'!$S$4:$S$627,'All States'!$C$4:$C$627,$A725,'All States'!$D$4:$D$627,$B725),0)</f>
        <v>17.5</v>
      </c>
      <c r="AB725">
        <f>IFERROR(SUMIFS('All States'!$T$4:$T$627,'All States'!$C$4:$C$627,$A725,'All States'!$D$4:$D$627,$B725),0)</f>
        <v>7</v>
      </c>
      <c r="AC725">
        <f>IFERROR(SUMIFS('All States'!$U$4:$U$627,'All States'!$C$4:$C$627,$A725,'All States'!$D$4:$D$627,$B725),0)</f>
        <v>0.52638689999999999</v>
      </c>
      <c r="AD725">
        <f>IFERROR(SUMIFS('All States'!$V$4:$V$627,'All States'!$C$4:$C$627,$A725,'All States'!$D$4:$D$627,$B725),0)</f>
        <v>138</v>
      </c>
      <c r="AE725">
        <f>IFERROR(SUMIFS('All States'!$W$4:$W$627,'All States'!$C$4:$C$627,$A725,'All States'!$D$4:$D$627,$B725),0)</f>
        <v>21</v>
      </c>
      <c r="AF725">
        <f>IFERROR(SUMIFS('All States'!$X$4:$X$627,'All States'!$C$4:$C$627,$A725,'All States'!$D$4:$D$627,$B725),0)</f>
        <v>2.6320999999999999</v>
      </c>
      <c r="AG725">
        <f>IFERROR(SUMIFS('All States'!$Y$4:$Y$627,'All States'!$C$4:$C$627,$A725,'All States'!$D$4:$D$627,$B725),0)</f>
        <v>421</v>
      </c>
    </row>
    <row r="726" spans="1:33" ht="15" customHeight="1" x14ac:dyDescent="0.2">
      <c r="A726" t="s">
        <v>184</v>
      </c>
      <c r="B726" t="s">
        <v>2304</v>
      </c>
      <c r="C726" t="s">
        <v>1175</v>
      </c>
      <c r="D726" t="s">
        <v>2303</v>
      </c>
      <c r="E726">
        <v>3</v>
      </c>
      <c r="F726">
        <f t="shared" si="24"/>
        <v>138.33333333333334</v>
      </c>
      <c r="G726">
        <f t="shared" si="25"/>
        <v>309550.33333333331</v>
      </c>
      <c r="H726">
        <f t="shared" si="26"/>
        <v>7.333333333333333</v>
      </c>
      <c r="I726">
        <f t="shared" si="27"/>
        <v>40.333333333333336</v>
      </c>
      <c r="Q726">
        <f>IFERROR(SUMIFS('All States'!$E$4:$E$627,'All States'!$C$4:$C$627,$A726,'All States'!$D$4:$D$627,$B726),0)</f>
        <v>0</v>
      </c>
      <c r="R726">
        <f>IFERROR(SUMIFS('All States'!$F$4:$F$627,'All States'!$C$4:$C$627,$A726,'All States'!$D$4:$D$627,$B726),0)</f>
        <v>0</v>
      </c>
      <c r="S726">
        <f>IFERROR(SUMIFS('All States'!$N$4:$N$627,'All States'!$C$4:$C$627,$A726,'All States'!$D$4:$D$627,$B726),0)</f>
        <v>257.565</v>
      </c>
      <c r="T726">
        <f>IFERROR(SUMIFS('All States'!$M$4:$M$627,'All States'!$C$4:$C$627,$A726,'All States'!$D$4:$D$627,$B726),0)</f>
        <v>257.565</v>
      </c>
      <c r="U726">
        <f>IFERROR(SUMIFS('All States'!$O$4:$O$627,'All States'!$C$4:$C$627,$A726,'All States'!$D$4:$D$627,$B726),0)</f>
        <v>0</v>
      </c>
      <c r="V726">
        <f>IFERROR(SUMIFS('All States'!$P$4:$P$627,'All States'!$C$4:$C$627,$A726,'All States'!$D$4:$D$627,$B726),0)</f>
        <v>32.340000000000003</v>
      </c>
      <c r="W726">
        <f>IFERROR(SUMIFS('All States'!$Q$4:$Q$627,'All States'!$C$4:$C$627,$A726,'All States'!$D$4:$D$627,$B726),0)</f>
        <v>225.22499999999999</v>
      </c>
      <c r="X726">
        <f>IFERROR(SUMIFS('All States'!$H$4:$H$627,'All States'!$C$4:$C$627,$A726,'All States'!$D$4:$D$627,$B726),0)</f>
        <v>0</v>
      </c>
      <c r="Y726">
        <f>IFERROR(SUMIFS('All States'!$I$4:$I$627,'All States'!$C$4:$C$627,$A726,'All States'!$D$4:$D$627,$B726),0)</f>
        <v>0</v>
      </c>
      <c r="Z726">
        <f>IFERROR(SUMIFS('All States'!$R$4:$R$627,'All States'!$C$4:$C$627,$A726,'All States'!$D$4:$D$627,$B726),0)</f>
        <v>0.52638689999999999</v>
      </c>
      <c r="AA726">
        <f>IFERROR(SUMIFS('All States'!$S$4:$S$627,'All States'!$C$4:$C$627,$A726,'All States'!$D$4:$D$627,$B726),0)</f>
        <v>17.5</v>
      </c>
      <c r="AB726">
        <f>IFERROR(SUMIFS('All States'!$T$4:$T$627,'All States'!$C$4:$C$627,$A726,'All States'!$D$4:$D$627,$B726),0)</f>
        <v>7</v>
      </c>
      <c r="AC726">
        <f>IFERROR(SUMIFS('All States'!$U$4:$U$627,'All States'!$C$4:$C$627,$A726,'All States'!$D$4:$D$627,$B726),0)</f>
        <v>0.52638689999999999</v>
      </c>
      <c r="AD726">
        <f>IFERROR(SUMIFS('All States'!$V$4:$V$627,'All States'!$C$4:$C$627,$A726,'All States'!$D$4:$D$627,$B726),0)</f>
        <v>138</v>
      </c>
      <c r="AE726">
        <f>IFERROR(SUMIFS('All States'!$W$4:$W$627,'All States'!$C$4:$C$627,$A726,'All States'!$D$4:$D$627,$B726),0)</f>
        <v>21</v>
      </c>
      <c r="AF726">
        <f>IFERROR(SUMIFS('All States'!$X$4:$X$627,'All States'!$C$4:$C$627,$A726,'All States'!$D$4:$D$627,$B726),0)</f>
        <v>2.6320999999999999</v>
      </c>
      <c r="AG726">
        <f>IFERROR(SUMIFS('All States'!$Y$4:$Y$627,'All States'!$C$4:$C$627,$A726,'All States'!$D$4:$D$627,$B726),0)</f>
        <v>421</v>
      </c>
    </row>
    <row r="727" spans="1:33" ht="15" customHeight="1" x14ac:dyDescent="0.2">
      <c r="A727" t="s">
        <v>184</v>
      </c>
      <c r="B727" t="s">
        <v>2305</v>
      </c>
      <c r="C727" t="s">
        <v>1175</v>
      </c>
      <c r="D727" t="s">
        <v>2303</v>
      </c>
      <c r="E727">
        <v>3</v>
      </c>
      <c r="F727">
        <f t="shared" si="24"/>
        <v>138.33333333333334</v>
      </c>
      <c r="G727">
        <f t="shared" si="25"/>
        <v>309550.33333333331</v>
      </c>
      <c r="H727">
        <f t="shared" si="26"/>
        <v>7.333333333333333</v>
      </c>
      <c r="I727">
        <f t="shared" si="27"/>
        <v>40.333333333333336</v>
      </c>
      <c r="Q727">
        <f>IFERROR(SUMIFS('All States'!$E$4:$E$627,'All States'!$C$4:$C$627,$A727,'All States'!$D$4:$D$627,$B727),0)</f>
        <v>1</v>
      </c>
      <c r="R727">
        <f>IFERROR(SUMIFS('All States'!$F$4:$F$627,'All States'!$C$4:$C$627,$A727,'All States'!$D$4:$D$627,$B727),0)</f>
        <v>2.5</v>
      </c>
      <c r="S727">
        <f>IFERROR(SUMIFS('All States'!$N$4:$N$627,'All States'!$C$4:$C$627,$A727,'All States'!$D$4:$D$627,$B727),0)</f>
        <v>14.07</v>
      </c>
      <c r="T727">
        <f>IFERROR(SUMIFS('All States'!$M$4:$M$627,'All States'!$C$4:$C$627,$A727,'All States'!$D$4:$D$627,$B727),0)</f>
        <v>3.120000000000001</v>
      </c>
      <c r="U727">
        <f>IFERROR(SUMIFS('All States'!$O$4:$O$627,'All States'!$C$4:$C$627,$A727,'All States'!$D$4:$D$627,$B727),0)</f>
        <v>0</v>
      </c>
      <c r="V727">
        <f>IFERROR(SUMIFS('All States'!$P$4:$P$627,'All States'!$C$4:$C$627,$A727,'All States'!$D$4:$D$627,$B727),0)</f>
        <v>13.02</v>
      </c>
      <c r="W727">
        <f>IFERROR(SUMIFS('All States'!$Q$4:$Q$627,'All States'!$C$4:$C$627,$A727,'All States'!$D$4:$D$627,$B727),0)</f>
        <v>1.05</v>
      </c>
      <c r="X727">
        <f>IFERROR(SUMIFS('All States'!$H$4:$H$627,'All States'!$C$4:$C$627,$A727,'All States'!$D$4:$D$627,$B727),0)</f>
        <v>0</v>
      </c>
      <c r="Y727">
        <f>IFERROR(SUMIFS('All States'!$I$4:$I$627,'All States'!$C$4:$C$627,$A727,'All States'!$D$4:$D$627,$B727),0)</f>
        <v>0</v>
      </c>
      <c r="Z727">
        <f>IFERROR(SUMIFS('All States'!$R$4:$R$627,'All States'!$C$4:$C$627,$A727,'All States'!$D$4:$D$627,$B727),0)</f>
        <v>-1.9736131000000001</v>
      </c>
      <c r="AA727">
        <f>IFERROR(SUMIFS('All States'!$S$4:$S$627,'All States'!$C$4:$C$627,$A727,'All States'!$D$4:$D$627,$B727),0)</f>
        <v>17.5</v>
      </c>
      <c r="AB727">
        <f>IFERROR(SUMIFS('All States'!$T$4:$T$627,'All States'!$C$4:$C$627,$A727,'All States'!$D$4:$D$627,$B727),0)</f>
        <v>7</v>
      </c>
      <c r="AC727">
        <f>IFERROR(SUMIFS('All States'!$U$4:$U$627,'All States'!$C$4:$C$627,$A727,'All States'!$D$4:$D$627,$B727),0)</f>
        <v>0.52638689999999999</v>
      </c>
      <c r="AD727">
        <f>IFERROR(SUMIFS('All States'!$V$4:$V$627,'All States'!$C$4:$C$627,$A727,'All States'!$D$4:$D$627,$B727),0)</f>
        <v>138</v>
      </c>
      <c r="AE727">
        <f>IFERROR(SUMIFS('All States'!$W$4:$W$627,'All States'!$C$4:$C$627,$A727,'All States'!$D$4:$D$627,$B727),0)</f>
        <v>21</v>
      </c>
      <c r="AF727">
        <f>IFERROR(SUMIFS('All States'!$X$4:$X$627,'All States'!$C$4:$C$627,$A727,'All States'!$D$4:$D$627,$B727),0)</f>
        <v>2.6320999999999999</v>
      </c>
      <c r="AG727">
        <f>IFERROR(SUMIFS('All States'!$Y$4:$Y$627,'All States'!$C$4:$C$627,$A727,'All States'!$D$4:$D$627,$B727),0)</f>
        <v>421</v>
      </c>
    </row>
    <row r="728" spans="1:33" ht="15" customHeight="1" x14ac:dyDescent="0.2">
      <c r="A728" t="s">
        <v>184</v>
      </c>
      <c r="B728" t="s">
        <v>2306</v>
      </c>
      <c r="C728" t="s">
        <v>1180</v>
      </c>
      <c r="D728" t="s">
        <v>1181</v>
      </c>
      <c r="E728">
        <v>2</v>
      </c>
      <c r="F728">
        <f t="shared" si="24"/>
        <v>870</v>
      </c>
      <c r="G728">
        <f t="shared" si="25"/>
        <v>263275.5</v>
      </c>
      <c r="H728">
        <f t="shared" si="26"/>
        <v>11.5</v>
      </c>
      <c r="I728">
        <f t="shared" si="27"/>
        <v>31</v>
      </c>
      <c r="Q728">
        <f>IFERROR(SUMIFS('All States'!$E$4:$E$627,'All States'!$C$4:$C$627,$A728,'All States'!$D$4:$D$627,$B728),0)</f>
        <v>2</v>
      </c>
      <c r="R728">
        <f>IFERROR(SUMIFS('All States'!$F$4:$F$627,'All States'!$C$4:$C$627,$A728,'All States'!$D$4:$D$627,$B728),0)</f>
        <v>7.5</v>
      </c>
      <c r="S728">
        <f>IFERROR(SUMIFS('All States'!$N$4:$N$627,'All States'!$C$4:$C$627,$A728,'All States'!$D$4:$D$627,$B728),0)</f>
        <v>18.855</v>
      </c>
      <c r="T728">
        <f>IFERROR(SUMIFS('All States'!$M$4:$M$627,'All States'!$C$4:$C$627,$A728,'All States'!$D$4:$D$627,$B728),0)</f>
        <v>18.855</v>
      </c>
      <c r="U728">
        <f>IFERROR(SUMIFS('All States'!$O$4:$O$627,'All States'!$C$4:$C$627,$A728,'All States'!$D$4:$D$627,$B728),0)</f>
        <v>4.05</v>
      </c>
      <c r="V728">
        <f>IFERROR(SUMIFS('All States'!$P$4:$P$627,'All States'!$C$4:$C$627,$A728,'All States'!$D$4:$D$627,$B728),0)</f>
        <v>12.18</v>
      </c>
      <c r="W728">
        <f>IFERROR(SUMIFS('All States'!$Q$4:$Q$627,'All States'!$C$4:$C$627,$A728,'All States'!$D$4:$D$627,$B728),0)</f>
        <v>2.625</v>
      </c>
      <c r="X728">
        <f>IFERROR(SUMIFS('All States'!$H$4:$H$627,'All States'!$C$4:$C$627,$A728,'All States'!$D$4:$D$627,$B728),0)</f>
        <v>2</v>
      </c>
      <c r="Y728">
        <f>IFERROR(SUMIFS('All States'!$I$4:$I$627,'All States'!$C$4:$C$627,$A728,'All States'!$D$4:$D$627,$B728),0)</f>
        <v>0</v>
      </c>
      <c r="Z728">
        <f>IFERROR(SUMIFS('All States'!$R$4:$R$627,'All States'!$C$4:$C$627,$A728,'All States'!$D$4:$D$627,$B728),0)</f>
        <v>-6.5912565000000001</v>
      </c>
      <c r="AA728">
        <f>IFERROR(SUMIFS('All States'!$S$4:$S$627,'All States'!$C$4:$C$627,$A728,'All States'!$D$4:$D$627,$B728),0)</f>
        <v>30</v>
      </c>
      <c r="AB728">
        <f>IFERROR(SUMIFS('All States'!$T$4:$T$627,'All States'!$C$4:$C$627,$A728,'All States'!$D$4:$D$627,$B728),0)</f>
        <v>12</v>
      </c>
      <c r="AC728">
        <f>IFERROR(SUMIFS('All States'!$U$4:$U$627,'All States'!$C$4:$C$627,$A728,'All States'!$D$4:$D$627,$B728),0)</f>
        <v>0.90874349999999993</v>
      </c>
      <c r="AD728">
        <f>IFERROR(SUMIFS('All States'!$V$4:$V$627,'All States'!$C$4:$C$627,$A728,'All States'!$D$4:$D$627,$B728),0)</f>
        <v>870</v>
      </c>
      <c r="AE728">
        <f>IFERROR(SUMIFS('All States'!$W$4:$W$627,'All States'!$C$4:$C$627,$A728,'All States'!$D$4:$D$627,$B728),0)</f>
        <v>37</v>
      </c>
      <c r="AF728">
        <f>IFERROR(SUMIFS('All States'!$X$4:$X$627,'All States'!$C$4:$C$627,$A728,'All States'!$D$4:$D$627,$B728),0)</f>
        <v>4.6695000000000002</v>
      </c>
      <c r="AG728">
        <f>IFERROR(SUMIFS('All States'!$Y$4:$Y$627,'All States'!$C$4:$C$627,$A728,'All States'!$D$4:$D$627,$B728),0)</f>
        <v>2655</v>
      </c>
    </row>
    <row r="729" spans="1:33" ht="15" customHeight="1" x14ac:dyDescent="0.2">
      <c r="A729" t="s">
        <v>184</v>
      </c>
      <c r="B729" t="s">
        <v>2307</v>
      </c>
      <c r="C729" t="s">
        <v>1180</v>
      </c>
      <c r="D729" t="s">
        <v>1181</v>
      </c>
      <c r="E729">
        <v>2</v>
      </c>
      <c r="F729">
        <f t="shared" si="24"/>
        <v>870</v>
      </c>
      <c r="G729">
        <f t="shared" si="25"/>
        <v>263275.5</v>
      </c>
      <c r="H729">
        <f t="shared" si="26"/>
        <v>11.5</v>
      </c>
      <c r="I729">
        <f t="shared" si="27"/>
        <v>31</v>
      </c>
      <c r="Q729">
        <f>IFERROR(SUMIFS('All States'!$E$4:$E$627,'All States'!$C$4:$C$627,$A729,'All States'!$D$4:$D$627,$B729),0)</f>
        <v>0</v>
      </c>
      <c r="R729">
        <f>IFERROR(SUMIFS('All States'!$F$4:$F$627,'All States'!$C$4:$C$627,$A729,'All States'!$D$4:$D$627,$B729),0)</f>
        <v>0</v>
      </c>
      <c r="S729">
        <f>IFERROR(SUMIFS('All States'!$N$4:$N$627,'All States'!$C$4:$C$627,$A729,'All States'!$D$4:$D$627,$B729),0)</f>
        <v>195.82499999999999</v>
      </c>
      <c r="T729">
        <f>IFERROR(SUMIFS('All States'!$M$4:$M$627,'All States'!$C$4:$C$627,$A729,'All States'!$D$4:$D$627,$B729),0)</f>
        <v>189.98499999999999</v>
      </c>
      <c r="U729">
        <f>IFERROR(SUMIFS('All States'!$O$4:$O$627,'All States'!$C$4:$C$627,$A729,'All States'!$D$4:$D$627,$B729),0)</f>
        <v>15.75</v>
      </c>
      <c r="V729">
        <f>IFERROR(SUMIFS('All States'!$P$4:$P$627,'All States'!$C$4:$C$627,$A729,'All States'!$D$4:$D$627,$B729),0)</f>
        <v>0</v>
      </c>
      <c r="W729">
        <f>IFERROR(SUMIFS('All States'!$Q$4:$Q$627,'All States'!$C$4:$C$627,$A729,'All States'!$D$4:$D$627,$B729),0)</f>
        <v>180.07499999999999</v>
      </c>
      <c r="X729">
        <f>IFERROR(SUMIFS('All States'!$H$4:$H$627,'All States'!$C$4:$C$627,$A729,'All States'!$D$4:$D$627,$B729),0)</f>
        <v>0</v>
      </c>
      <c r="Y729">
        <f>IFERROR(SUMIFS('All States'!$I$4:$I$627,'All States'!$C$4:$C$627,$A729,'All States'!$D$4:$D$627,$B729),0)</f>
        <v>0</v>
      </c>
      <c r="Z729">
        <f>IFERROR(SUMIFS('All States'!$R$4:$R$627,'All States'!$C$4:$C$627,$A729,'All States'!$D$4:$D$627,$B729),0)</f>
        <v>0.90874349999999993</v>
      </c>
      <c r="AA729">
        <f>IFERROR(SUMIFS('All States'!$S$4:$S$627,'All States'!$C$4:$C$627,$A729,'All States'!$D$4:$D$627,$B729),0)</f>
        <v>30</v>
      </c>
      <c r="AB729">
        <f>IFERROR(SUMIFS('All States'!$T$4:$T$627,'All States'!$C$4:$C$627,$A729,'All States'!$D$4:$D$627,$B729),0)</f>
        <v>12</v>
      </c>
      <c r="AC729">
        <f>IFERROR(SUMIFS('All States'!$U$4:$U$627,'All States'!$C$4:$C$627,$A729,'All States'!$D$4:$D$627,$B729),0)</f>
        <v>0.90874349999999993</v>
      </c>
      <c r="AD729">
        <f>IFERROR(SUMIFS('All States'!$V$4:$V$627,'All States'!$C$4:$C$627,$A729,'All States'!$D$4:$D$627,$B729),0)</f>
        <v>870</v>
      </c>
      <c r="AE729">
        <f>IFERROR(SUMIFS('All States'!$W$4:$W$627,'All States'!$C$4:$C$627,$A729,'All States'!$D$4:$D$627,$B729),0)</f>
        <v>37</v>
      </c>
      <c r="AF729">
        <f>IFERROR(SUMIFS('All States'!$X$4:$X$627,'All States'!$C$4:$C$627,$A729,'All States'!$D$4:$D$627,$B729),0)</f>
        <v>4.6695000000000002</v>
      </c>
      <c r="AG729">
        <f>IFERROR(SUMIFS('All States'!$Y$4:$Y$627,'All States'!$C$4:$C$627,$A729,'All States'!$D$4:$D$627,$B729),0)</f>
        <v>2655</v>
      </c>
    </row>
    <row r="730" spans="1:33" ht="15" customHeight="1" x14ac:dyDescent="0.2">
      <c r="A730" t="s">
        <v>184</v>
      </c>
      <c r="B730" t="s">
        <v>2308</v>
      </c>
      <c r="C730" t="s">
        <v>1185</v>
      </c>
      <c r="D730" t="s">
        <v>2309</v>
      </c>
      <c r="E730">
        <v>3</v>
      </c>
      <c r="F730">
        <f t="shared" si="24"/>
        <v>1946</v>
      </c>
      <c r="G730">
        <f t="shared" si="25"/>
        <v>451571.33333333331</v>
      </c>
      <c r="H730">
        <f t="shared" si="26"/>
        <v>11</v>
      </c>
      <c r="I730">
        <f t="shared" si="27"/>
        <v>57</v>
      </c>
      <c r="Q730">
        <f>IFERROR(SUMIFS('All States'!$E$4:$E$627,'All States'!$C$4:$C$627,$A730,'All States'!$D$4:$D$627,$B730),0)</f>
        <v>1</v>
      </c>
      <c r="R730">
        <f>IFERROR(SUMIFS('All States'!$F$4:$F$627,'All States'!$C$4:$C$627,$A730,'All States'!$D$4:$D$627,$B730),0)</f>
        <v>0.25</v>
      </c>
      <c r="S730">
        <f>IFERROR(SUMIFS('All States'!$N$4:$N$627,'All States'!$C$4:$C$627,$A730,'All States'!$D$4:$D$627,$B730),0)</f>
        <v>229.95</v>
      </c>
      <c r="T730">
        <f>IFERROR(SUMIFS('All States'!$M$4:$M$627,'All States'!$C$4:$C$627,$A730,'All States'!$D$4:$D$627,$B730),0)</f>
        <v>229.95</v>
      </c>
      <c r="U730">
        <f>IFERROR(SUMIFS('All States'!$O$4:$O$627,'All States'!$C$4:$C$627,$A730,'All States'!$D$4:$D$627,$B730),0)</f>
        <v>0</v>
      </c>
      <c r="V730">
        <f>IFERROR(SUMIFS('All States'!$P$4:$P$627,'All States'!$C$4:$C$627,$A730,'All States'!$D$4:$D$627,$B730),0)</f>
        <v>113.4</v>
      </c>
      <c r="W730">
        <f>IFERROR(SUMIFS('All States'!$Q$4:$Q$627,'All States'!$C$4:$C$627,$A730,'All States'!$D$4:$D$627,$B730),0)</f>
        <v>116.55</v>
      </c>
      <c r="X730">
        <f>IFERROR(SUMIFS('All States'!$H$4:$H$627,'All States'!$C$4:$C$627,$A730,'All States'!$D$4:$D$627,$B730),0)</f>
        <v>0</v>
      </c>
      <c r="Y730">
        <f>IFERROR(SUMIFS('All States'!$I$4:$I$627,'All States'!$C$4:$C$627,$A730,'All States'!$D$4:$D$627,$B730),0)</f>
        <v>1</v>
      </c>
      <c r="Z730">
        <f>IFERROR(SUMIFS('All States'!$R$4:$R$627,'All States'!$C$4:$C$627,$A730,'All States'!$D$4:$D$627,$B730),0)</f>
        <v>0.59455729999999996</v>
      </c>
      <c r="AA730">
        <f>IFERROR(SUMIFS('All States'!$S$4:$S$627,'All States'!$C$4:$C$627,$A730,'All States'!$D$4:$D$627,$B730),0)</f>
        <v>27.5</v>
      </c>
      <c r="AB730">
        <f>IFERROR(SUMIFS('All States'!$T$4:$T$627,'All States'!$C$4:$C$627,$A730,'All States'!$D$4:$D$627,$B730),0)</f>
        <v>11</v>
      </c>
      <c r="AC730">
        <f>IFERROR(SUMIFS('All States'!$U$4:$U$627,'All States'!$C$4:$C$627,$A730,'All States'!$D$4:$D$627,$B730),0)</f>
        <v>0.84455729999999996</v>
      </c>
      <c r="AD730">
        <f>IFERROR(SUMIFS('All States'!$V$4:$V$627,'All States'!$C$4:$C$627,$A730,'All States'!$D$4:$D$627,$B730),0)</f>
        <v>1946</v>
      </c>
      <c r="AE730">
        <f>IFERROR(SUMIFS('All States'!$W$4:$W$627,'All States'!$C$4:$C$627,$A730,'All States'!$D$4:$D$627,$B730),0)</f>
        <v>34</v>
      </c>
      <c r="AF730">
        <f>IFERROR(SUMIFS('All States'!$X$4:$X$627,'All States'!$C$4:$C$627,$A730,'All States'!$D$4:$D$627,$B730),0)</f>
        <v>4.3494999999999999</v>
      </c>
      <c r="AG730">
        <f>IFERROR(SUMIFS('All States'!$Y$4:$Y$627,'All States'!$C$4:$C$627,$A730,'All States'!$D$4:$D$627,$B730),0)</f>
        <v>5939</v>
      </c>
    </row>
    <row r="731" spans="1:33" ht="15" customHeight="1" x14ac:dyDescent="0.2">
      <c r="A731" t="s">
        <v>184</v>
      </c>
      <c r="B731" t="s">
        <v>2310</v>
      </c>
      <c r="C731" t="s">
        <v>1185</v>
      </c>
      <c r="D731" t="s">
        <v>2309</v>
      </c>
      <c r="E731">
        <v>3</v>
      </c>
      <c r="F731">
        <f t="shared" si="24"/>
        <v>1946</v>
      </c>
      <c r="G731">
        <f t="shared" si="25"/>
        <v>451571.33333333331</v>
      </c>
      <c r="H731">
        <f t="shared" si="26"/>
        <v>11</v>
      </c>
      <c r="I731">
        <f t="shared" si="27"/>
        <v>57</v>
      </c>
      <c r="Q731">
        <f>IFERROR(SUMIFS('All States'!$E$4:$E$627,'All States'!$C$4:$C$627,$A731,'All States'!$D$4:$D$627,$B731),0)</f>
        <v>1</v>
      </c>
      <c r="R731">
        <f>IFERROR(SUMIFS('All States'!$F$4:$F$627,'All States'!$C$4:$C$627,$A731,'All States'!$D$4:$D$627,$B731),0)</f>
        <v>4</v>
      </c>
      <c r="S731">
        <f>IFERROR(SUMIFS('All States'!$N$4:$N$627,'All States'!$C$4:$C$627,$A731,'All States'!$D$4:$D$627,$B731),0)</f>
        <v>92.715000000000003</v>
      </c>
      <c r="T731">
        <f>IFERROR(SUMIFS('All States'!$M$4:$M$627,'All States'!$C$4:$C$627,$A731,'All States'!$D$4:$D$627,$B731),0)</f>
        <v>92.715000000000003</v>
      </c>
      <c r="U731">
        <f>IFERROR(SUMIFS('All States'!$O$4:$O$627,'All States'!$C$4:$C$627,$A731,'All States'!$D$4:$D$627,$B731),0)</f>
        <v>0</v>
      </c>
      <c r="V731">
        <f>IFERROR(SUMIFS('All States'!$P$4:$P$627,'All States'!$C$4:$C$627,$A731,'All States'!$D$4:$D$627,$B731),0)</f>
        <v>84.84</v>
      </c>
      <c r="W731">
        <f>IFERROR(SUMIFS('All States'!$Q$4:$Q$627,'All States'!$C$4:$C$627,$A731,'All States'!$D$4:$D$627,$B731),0)</f>
        <v>7.875</v>
      </c>
      <c r="X731">
        <f>IFERROR(SUMIFS('All States'!$H$4:$H$627,'All States'!$C$4:$C$627,$A731,'All States'!$D$4:$D$627,$B731),0)</f>
        <v>0</v>
      </c>
      <c r="Y731">
        <f>IFERROR(SUMIFS('All States'!$I$4:$I$627,'All States'!$C$4:$C$627,$A731,'All States'!$D$4:$D$627,$B731),0)</f>
        <v>1</v>
      </c>
      <c r="Z731">
        <f>IFERROR(SUMIFS('All States'!$R$4:$R$627,'All States'!$C$4:$C$627,$A731,'All States'!$D$4:$D$627,$B731),0)</f>
        <v>-3.1554427</v>
      </c>
      <c r="AA731">
        <f>IFERROR(SUMIFS('All States'!$S$4:$S$627,'All States'!$C$4:$C$627,$A731,'All States'!$D$4:$D$627,$B731),0)</f>
        <v>27.5</v>
      </c>
      <c r="AB731">
        <f>IFERROR(SUMIFS('All States'!$T$4:$T$627,'All States'!$C$4:$C$627,$A731,'All States'!$D$4:$D$627,$B731),0)</f>
        <v>11</v>
      </c>
      <c r="AC731">
        <f>IFERROR(SUMIFS('All States'!$U$4:$U$627,'All States'!$C$4:$C$627,$A731,'All States'!$D$4:$D$627,$B731),0)</f>
        <v>0.84455729999999996</v>
      </c>
      <c r="AD731">
        <f>IFERROR(SUMIFS('All States'!$V$4:$V$627,'All States'!$C$4:$C$627,$A731,'All States'!$D$4:$D$627,$B731),0)</f>
        <v>1946</v>
      </c>
      <c r="AE731">
        <f>IFERROR(SUMIFS('All States'!$W$4:$W$627,'All States'!$C$4:$C$627,$A731,'All States'!$D$4:$D$627,$B731),0)</f>
        <v>34</v>
      </c>
      <c r="AF731">
        <f>IFERROR(SUMIFS('All States'!$X$4:$X$627,'All States'!$C$4:$C$627,$A731,'All States'!$D$4:$D$627,$B731),0)</f>
        <v>4.3494999999999999</v>
      </c>
      <c r="AG731">
        <f>IFERROR(SUMIFS('All States'!$Y$4:$Y$627,'All States'!$C$4:$C$627,$A731,'All States'!$D$4:$D$627,$B731),0)</f>
        <v>5939</v>
      </c>
    </row>
    <row r="732" spans="1:33" ht="15" customHeight="1" x14ac:dyDescent="0.2">
      <c r="A732" t="s">
        <v>184</v>
      </c>
      <c r="B732" t="s">
        <v>2311</v>
      </c>
      <c r="C732" t="s">
        <v>1185</v>
      </c>
      <c r="D732" t="s">
        <v>2309</v>
      </c>
      <c r="E732">
        <v>3</v>
      </c>
      <c r="F732">
        <f t="shared" si="24"/>
        <v>1946</v>
      </c>
      <c r="G732">
        <f t="shared" si="25"/>
        <v>451571.33333333331</v>
      </c>
      <c r="H732">
        <f t="shared" si="26"/>
        <v>11</v>
      </c>
      <c r="I732">
        <f t="shared" si="27"/>
        <v>57</v>
      </c>
      <c r="Q732">
        <f>IFERROR(SUMIFS('All States'!$E$4:$E$627,'All States'!$C$4:$C$627,$A732,'All States'!$D$4:$D$627,$B732),0)</f>
        <v>0</v>
      </c>
      <c r="R732">
        <f>IFERROR(SUMIFS('All States'!$F$4:$F$627,'All States'!$C$4:$C$627,$A732,'All States'!$D$4:$D$627,$B732),0)</f>
        <v>0</v>
      </c>
      <c r="S732">
        <f>IFERROR(SUMIFS('All States'!$N$4:$N$627,'All States'!$C$4:$C$627,$A732,'All States'!$D$4:$D$627,$B732),0)</f>
        <v>80.849999999999994</v>
      </c>
      <c r="T732">
        <f>IFERROR(SUMIFS('All States'!$M$4:$M$627,'All States'!$C$4:$C$627,$A732,'All States'!$D$4:$D$627,$B732),0)</f>
        <v>80.849999999999994</v>
      </c>
      <c r="U732">
        <f>IFERROR(SUMIFS('All States'!$O$4:$O$627,'All States'!$C$4:$C$627,$A732,'All States'!$D$4:$D$627,$B732),0)</f>
        <v>0</v>
      </c>
      <c r="V732">
        <f>IFERROR(SUMIFS('All States'!$P$4:$P$627,'All States'!$C$4:$C$627,$A732,'All States'!$D$4:$D$627,$B732),0)</f>
        <v>16.8</v>
      </c>
      <c r="W732">
        <f>IFERROR(SUMIFS('All States'!$Q$4:$Q$627,'All States'!$C$4:$C$627,$A732,'All States'!$D$4:$D$627,$B732),0)</f>
        <v>64.05</v>
      </c>
      <c r="X732">
        <f>IFERROR(SUMIFS('All States'!$H$4:$H$627,'All States'!$C$4:$C$627,$A732,'All States'!$D$4:$D$627,$B732),0)</f>
        <v>0</v>
      </c>
      <c r="Y732">
        <f>IFERROR(SUMIFS('All States'!$I$4:$I$627,'All States'!$C$4:$C$627,$A732,'All States'!$D$4:$D$627,$B732),0)</f>
        <v>0</v>
      </c>
      <c r="Z732">
        <f>IFERROR(SUMIFS('All States'!$R$4:$R$627,'All States'!$C$4:$C$627,$A732,'All States'!$D$4:$D$627,$B732),0)</f>
        <v>0.84455729999999996</v>
      </c>
      <c r="AA732">
        <f>IFERROR(SUMIFS('All States'!$S$4:$S$627,'All States'!$C$4:$C$627,$A732,'All States'!$D$4:$D$627,$B732),0)</f>
        <v>27.5</v>
      </c>
      <c r="AB732">
        <f>IFERROR(SUMIFS('All States'!$T$4:$T$627,'All States'!$C$4:$C$627,$A732,'All States'!$D$4:$D$627,$B732),0)</f>
        <v>11</v>
      </c>
      <c r="AC732">
        <f>IFERROR(SUMIFS('All States'!$U$4:$U$627,'All States'!$C$4:$C$627,$A732,'All States'!$D$4:$D$627,$B732),0)</f>
        <v>0.84455729999999996</v>
      </c>
      <c r="AD732">
        <f>IFERROR(SUMIFS('All States'!$V$4:$V$627,'All States'!$C$4:$C$627,$A732,'All States'!$D$4:$D$627,$B732),0)</f>
        <v>1946</v>
      </c>
      <c r="AE732">
        <f>IFERROR(SUMIFS('All States'!$W$4:$W$627,'All States'!$C$4:$C$627,$A732,'All States'!$D$4:$D$627,$B732),0)</f>
        <v>34</v>
      </c>
      <c r="AF732">
        <f>IFERROR(SUMIFS('All States'!$X$4:$X$627,'All States'!$C$4:$C$627,$A732,'All States'!$D$4:$D$627,$B732),0)</f>
        <v>4.3494999999999999</v>
      </c>
      <c r="AG732">
        <f>IFERROR(SUMIFS('All States'!$Y$4:$Y$627,'All States'!$C$4:$C$627,$A732,'All States'!$D$4:$D$627,$B732),0)</f>
        <v>5939</v>
      </c>
    </row>
    <row r="733" spans="1:33" ht="15" customHeight="1" x14ac:dyDescent="0.2">
      <c r="A733" t="s">
        <v>184</v>
      </c>
      <c r="B733" t="s">
        <v>2312</v>
      </c>
      <c r="C733" t="s">
        <v>1190</v>
      </c>
      <c r="D733" t="s">
        <v>2313</v>
      </c>
      <c r="E733">
        <v>3</v>
      </c>
      <c r="F733">
        <f t="shared" si="24"/>
        <v>361.33333333333331</v>
      </c>
      <c r="G733">
        <f t="shared" si="25"/>
        <v>299770.33333333331</v>
      </c>
      <c r="H733">
        <f t="shared" si="26"/>
        <v>9</v>
      </c>
      <c r="I733">
        <f t="shared" si="27"/>
        <v>42</v>
      </c>
      <c r="Q733">
        <f>IFERROR(SUMIFS('All States'!$E$4:$E$627,'All States'!$C$4:$C$627,$A733,'All States'!$D$4:$D$627,$B733),0)</f>
        <v>0</v>
      </c>
      <c r="R733">
        <f>IFERROR(SUMIFS('All States'!$F$4:$F$627,'All States'!$C$4:$C$627,$A733,'All States'!$D$4:$D$627,$B733),0)</f>
        <v>0</v>
      </c>
      <c r="S733">
        <f>IFERROR(SUMIFS('All States'!$N$4:$N$627,'All States'!$C$4:$C$627,$A733,'All States'!$D$4:$D$627,$B733),0)</f>
        <v>60.585000000000001</v>
      </c>
      <c r="T733">
        <f>IFERROR(SUMIFS('All States'!$M$4:$M$627,'All States'!$C$4:$C$627,$A733,'All States'!$D$4:$D$627,$B733),0)</f>
        <v>60.585000000000001</v>
      </c>
      <c r="U733">
        <f>IFERROR(SUMIFS('All States'!$O$4:$O$627,'All States'!$C$4:$C$627,$A733,'All States'!$D$4:$D$627,$B733),0)</f>
        <v>0</v>
      </c>
      <c r="V733">
        <f>IFERROR(SUMIFS('All States'!$P$4:$P$627,'All States'!$C$4:$C$627,$A733,'All States'!$D$4:$D$627,$B733),0)</f>
        <v>34.86</v>
      </c>
      <c r="W733">
        <f>IFERROR(SUMIFS('All States'!$Q$4:$Q$627,'All States'!$C$4:$C$627,$A733,'All States'!$D$4:$D$627,$B733),0)</f>
        <v>25.725000000000001</v>
      </c>
      <c r="X733">
        <f>IFERROR(SUMIFS('All States'!$H$4:$H$627,'All States'!$C$4:$C$627,$A733,'All States'!$D$4:$D$627,$B733),0)</f>
        <v>0</v>
      </c>
      <c r="Y733">
        <f>IFERROR(SUMIFS('All States'!$I$4:$I$627,'All States'!$C$4:$C$627,$A733,'All States'!$D$4:$D$627,$B733),0)</f>
        <v>0</v>
      </c>
      <c r="Z733">
        <f>IFERROR(SUMIFS('All States'!$R$4:$R$627,'All States'!$C$4:$C$627,$A733,'All States'!$D$4:$D$627,$B733),0)</f>
        <v>0.67862804999999993</v>
      </c>
      <c r="AA733">
        <f>IFERROR(SUMIFS('All States'!$S$4:$S$627,'All States'!$C$4:$C$627,$A733,'All States'!$D$4:$D$627,$B733),0)</f>
        <v>22.5</v>
      </c>
      <c r="AB733">
        <f>IFERROR(SUMIFS('All States'!$T$4:$T$627,'All States'!$C$4:$C$627,$A733,'All States'!$D$4:$D$627,$B733),0)</f>
        <v>9</v>
      </c>
      <c r="AC733">
        <f>IFERROR(SUMIFS('All States'!$U$4:$U$627,'All States'!$C$4:$C$627,$A733,'All States'!$D$4:$D$627,$B733),0)</f>
        <v>0.67862804999999993</v>
      </c>
      <c r="AD733">
        <f>IFERROR(SUMIFS('All States'!$V$4:$V$627,'All States'!$C$4:$C$627,$A733,'All States'!$D$4:$D$627,$B733),0)</f>
        <v>361</v>
      </c>
      <c r="AE733">
        <f>IFERROR(SUMIFS('All States'!$W$4:$W$627,'All States'!$C$4:$C$627,$A733,'All States'!$D$4:$D$627,$B733),0)</f>
        <v>27</v>
      </c>
      <c r="AF733">
        <f>IFERROR(SUMIFS('All States'!$X$4:$X$627,'All States'!$C$4:$C$627,$A733,'All States'!$D$4:$D$627,$B733),0)</f>
        <v>3.3935</v>
      </c>
      <c r="AG733">
        <f>IFERROR(SUMIFS('All States'!$Y$4:$Y$627,'All States'!$C$4:$C$627,$A733,'All States'!$D$4:$D$627,$B733),0)</f>
        <v>1102</v>
      </c>
    </row>
    <row r="734" spans="1:33" ht="15" customHeight="1" x14ac:dyDescent="0.2">
      <c r="A734" t="s">
        <v>184</v>
      </c>
      <c r="B734" t="s">
        <v>2314</v>
      </c>
      <c r="C734" t="s">
        <v>1190</v>
      </c>
      <c r="D734" t="s">
        <v>2313</v>
      </c>
      <c r="E734">
        <v>3</v>
      </c>
      <c r="F734">
        <f t="shared" si="24"/>
        <v>361.33333333333331</v>
      </c>
      <c r="G734">
        <f t="shared" si="25"/>
        <v>299770.33333333331</v>
      </c>
      <c r="H734">
        <f t="shared" si="26"/>
        <v>9</v>
      </c>
      <c r="I734">
        <f t="shared" si="27"/>
        <v>42</v>
      </c>
      <c r="Q734">
        <f>IFERROR(SUMIFS('All States'!$E$4:$E$627,'All States'!$C$4:$C$627,$A734,'All States'!$D$4:$D$627,$B734),0)</f>
        <v>4</v>
      </c>
      <c r="R734">
        <f>IFERROR(SUMIFS('All States'!$F$4:$F$627,'All States'!$C$4:$C$627,$A734,'All States'!$D$4:$D$627,$B734),0)</f>
        <v>42.1</v>
      </c>
      <c r="S734">
        <f>IFERROR(SUMIFS('All States'!$N$4:$N$627,'All States'!$C$4:$C$627,$A734,'All States'!$D$4:$D$627,$B734),0)</f>
        <v>479.53500000000003</v>
      </c>
      <c r="T734">
        <f>IFERROR(SUMIFS('All States'!$M$4:$M$627,'All States'!$C$4:$C$627,$A734,'All States'!$D$4:$D$627,$B734),0)</f>
        <v>431.35500000000002</v>
      </c>
      <c r="U734">
        <f>IFERROR(SUMIFS('All States'!$O$4:$O$627,'All States'!$C$4:$C$627,$A734,'All States'!$D$4:$D$627,$B734),0)</f>
        <v>0</v>
      </c>
      <c r="V734">
        <f>IFERROR(SUMIFS('All States'!$P$4:$P$627,'All States'!$C$4:$C$627,$A734,'All States'!$D$4:$D$627,$B734),0)</f>
        <v>34.86</v>
      </c>
      <c r="W734">
        <f>IFERROR(SUMIFS('All States'!$Q$4:$Q$627,'All States'!$C$4:$C$627,$A734,'All States'!$D$4:$D$627,$B734),0)</f>
        <v>444.67500000000001</v>
      </c>
      <c r="X734">
        <f>IFERROR(SUMIFS('All States'!$H$4:$H$627,'All States'!$C$4:$C$627,$A734,'All States'!$D$4:$D$627,$B734),0)</f>
        <v>2</v>
      </c>
      <c r="Y734">
        <f>IFERROR(SUMIFS('All States'!$I$4:$I$627,'All States'!$C$4:$C$627,$A734,'All States'!$D$4:$D$627,$B734),0)</f>
        <v>0</v>
      </c>
      <c r="Z734">
        <f>IFERROR(SUMIFS('All States'!$R$4:$R$627,'All States'!$C$4:$C$627,$A734,'All States'!$D$4:$D$627,$B734),0)</f>
        <v>-41.421371950000001</v>
      </c>
      <c r="AA734">
        <f>IFERROR(SUMIFS('All States'!$S$4:$S$627,'All States'!$C$4:$C$627,$A734,'All States'!$D$4:$D$627,$B734),0)</f>
        <v>22.5</v>
      </c>
      <c r="AB734">
        <f>IFERROR(SUMIFS('All States'!$T$4:$T$627,'All States'!$C$4:$C$627,$A734,'All States'!$D$4:$D$627,$B734),0)</f>
        <v>9</v>
      </c>
      <c r="AC734">
        <f>IFERROR(SUMIFS('All States'!$U$4:$U$627,'All States'!$C$4:$C$627,$A734,'All States'!$D$4:$D$627,$B734),0)</f>
        <v>0.67862804999999993</v>
      </c>
      <c r="AD734">
        <f>IFERROR(SUMIFS('All States'!$V$4:$V$627,'All States'!$C$4:$C$627,$A734,'All States'!$D$4:$D$627,$B734),0)</f>
        <v>361</v>
      </c>
      <c r="AE734">
        <f>IFERROR(SUMIFS('All States'!$W$4:$W$627,'All States'!$C$4:$C$627,$A734,'All States'!$D$4:$D$627,$B734),0)</f>
        <v>27</v>
      </c>
      <c r="AF734">
        <f>IFERROR(SUMIFS('All States'!$X$4:$X$627,'All States'!$C$4:$C$627,$A734,'All States'!$D$4:$D$627,$B734),0)</f>
        <v>3.3935</v>
      </c>
      <c r="AG734">
        <f>IFERROR(SUMIFS('All States'!$Y$4:$Y$627,'All States'!$C$4:$C$627,$A734,'All States'!$D$4:$D$627,$B734),0)</f>
        <v>1102</v>
      </c>
    </row>
    <row r="735" spans="1:33" ht="15" customHeight="1" x14ac:dyDescent="0.2">
      <c r="A735" t="s">
        <v>184</v>
      </c>
      <c r="B735" t="s">
        <v>2315</v>
      </c>
      <c r="C735" t="s">
        <v>1190</v>
      </c>
      <c r="D735" t="s">
        <v>2313</v>
      </c>
      <c r="E735">
        <v>3</v>
      </c>
      <c r="F735">
        <f t="shared" si="24"/>
        <v>361.33333333333331</v>
      </c>
      <c r="G735">
        <f t="shared" si="25"/>
        <v>299770.33333333331</v>
      </c>
      <c r="H735">
        <f t="shared" si="26"/>
        <v>9</v>
      </c>
      <c r="I735">
        <f t="shared" si="27"/>
        <v>42</v>
      </c>
      <c r="Q735">
        <f>IFERROR(SUMIFS('All States'!$E$4:$E$627,'All States'!$C$4:$C$627,$A735,'All States'!$D$4:$D$627,$B735),0)</f>
        <v>0</v>
      </c>
      <c r="R735">
        <f>IFERROR(SUMIFS('All States'!$F$4:$F$627,'All States'!$C$4:$C$627,$A735,'All States'!$D$4:$D$627,$B735),0)</f>
        <v>0</v>
      </c>
      <c r="S735">
        <f>IFERROR(SUMIFS('All States'!$N$4:$N$627,'All States'!$C$4:$C$627,$A735,'All States'!$D$4:$D$627,$B735),0)</f>
        <v>152.25</v>
      </c>
      <c r="T735">
        <f>IFERROR(SUMIFS('All States'!$M$4:$M$627,'All States'!$C$4:$C$627,$A735,'All States'!$D$4:$D$627,$B735),0)</f>
        <v>152.25</v>
      </c>
      <c r="U735">
        <f>IFERROR(SUMIFS('All States'!$O$4:$O$627,'All States'!$C$4:$C$627,$A735,'All States'!$D$4:$D$627,$B735),0)</f>
        <v>0</v>
      </c>
      <c r="V735">
        <f>IFERROR(SUMIFS('All States'!$P$4:$P$627,'All States'!$C$4:$C$627,$A735,'All States'!$D$4:$D$627,$B735),0)</f>
        <v>81.900000000000006</v>
      </c>
      <c r="W735">
        <f>IFERROR(SUMIFS('All States'!$Q$4:$Q$627,'All States'!$C$4:$C$627,$A735,'All States'!$D$4:$D$627,$B735),0)</f>
        <v>70.349999999999994</v>
      </c>
      <c r="X735">
        <f>IFERROR(SUMIFS('All States'!$H$4:$H$627,'All States'!$C$4:$C$627,$A735,'All States'!$D$4:$D$627,$B735),0)</f>
        <v>0</v>
      </c>
      <c r="Y735">
        <f>IFERROR(SUMIFS('All States'!$I$4:$I$627,'All States'!$C$4:$C$627,$A735,'All States'!$D$4:$D$627,$B735),0)</f>
        <v>0</v>
      </c>
      <c r="Z735">
        <f>IFERROR(SUMIFS('All States'!$R$4:$R$627,'All States'!$C$4:$C$627,$A735,'All States'!$D$4:$D$627,$B735),0)</f>
        <v>0.67862804999999993</v>
      </c>
      <c r="AA735">
        <f>IFERROR(SUMIFS('All States'!$S$4:$S$627,'All States'!$C$4:$C$627,$A735,'All States'!$D$4:$D$627,$B735),0)</f>
        <v>22.5</v>
      </c>
      <c r="AB735">
        <f>IFERROR(SUMIFS('All States'!$T$4:$T$627,'All States'!$C$4:$C$627,$A735,'All States'!$D$4:$D$627,$B735),0)</f>
        <v>9</v>
      </c>
      <c r="AC735">
        <f>IFERROR(SUMIFS('All States'!$U$4:$U$627,'All States'!$C$4:$C$627,$A735,'All States'!$D$4:$D$627,$B735),0)</f>
        <v>0.67862804999999993</v>
      </c>
      <c r="AD735">
        <f>IFERROR(SUMIFS('All States'!$V$4:$V$627,'All States'!$C$4:$C$627,$A735,'All States'!$D$4:$D$627,$B735),0)</f>
        <v>361</v>
      </c>
      <c r="AE735">
        <f>IFERROR(SUMIFS('All States'!$W$4:$W$627,'All States'!$C$4:$C$627,$A735,'All States'!$D$4:$D$627,$B735),0)</f>
        <v>27</v>
      </c>
      <c r="AF735">
        <f>IFERROR(SUMIFS('All States'!$X$4:$X$627,'All States'!$C$4:$C$627,$A735,'All States'!$D$4:$D$627,$B735),0)</f>
        <v>3.3935</v>
      </c>
      <c r="AG735">
        <f>IFERROR(SUMIFS('All States'!$Y$4:$Y$627,'All States'!$C$4:$C$627,$A735,'All States'!$D$4:$D$627,$B735),0)</f>
        <v>1102</v>
      </c>
    </row>
    <row r="736" spans="1:33" ht="15" customHeight="1" x14ac:dyDescent="0.2">
      <c r="A736" t="s">
        <v>184</v>
      </c>
      <c r="B736" t="s">
        <v>2316</v>
      </c>
      <c r="C736" t="s">
        <v>1408</v>
      </c>
      <c r="D736" t="s">
        <v>1409</v>
      </c>
      <c r="E736">
        <v>1</v>
      </c>
      <c r="F736">
        <f t="shared" si="24"/>
        <v>0</v>
      </c>
      <c r="G736">
        <f t="shared" si="25"/>
        <v>382500</v>
      </c>
      <c r="H736">
        <f t="shared" si="26"/>
        <v>5</v>
      </c>
      <c r="I736">
        <f t="shared" si="27"/>
        <v>81</v>
      </c>
      <c r="Q736">
        <f>IFERROR(SUMIFS('All States'!$E$4:$E$627,'All States'!$C$4:$C$627,$A736,'All States'!$D$4:$D$627,$B736),0)</f>
        <v>0</v>
      </c>
      <c r="R736">
        <f>IFERROR(SUMIFS('All States'!$F$4:$F$627,'All States'!$C$4:$C$627,$A736,'All States'!$D$4:$D$627,$B736),0)</f>
        <v>0</v>
      </c>
      <c r="S736">
        <f>IFERROR(SUMIFS('All States'!$N$4:$N$627,'All States'!$C$4:$C$627,$A736,'All States'!$D$4:$D$627,$B736),0)</f>
        <v>77.594999999999999</v>
      </c>
      <c r="T736">
        <f>IFERROR(SUMIFS('All States'!$M$4:$M$627,'All States'!$C$4:$C$627,$A736,'All States'!$D$4:$D$627,$B736),0)</f>
        <v>77.594999999999999</v>
      </c>
      <c r="U736">
        <f>IFERROR(SUMIFS('All States'!$O$4:$O$627,'All States'!$C$4:$C$627,$A736,'All States'!$D$4:$D$627,$B736),0)</f>
        <v>0</v>
      </c>
      <c r="V736">
        <f>IFERROR(SUMIFS('All States'!$P$4:$P$627,'All States'!$C$4:$C$627,$A736,'All States'!$D$4:$D$627,$B736),0)</f>
        <v>2.52</v>
      </c>
      <c r="W736">
        <f>IFERROR(SUMIFS('All States'!$Q$4:$Q$627,'All States'!$C$4:$C$627,$A736,'All States'!$D$4:$D$627,$B736),0)</f>
        <v>75.075000000000003</v>
      </c>
      <c r="X736">
        <f>IFERROR(SUMIFS('All States'!$H$4:$H$627,'All States'!$C$4:$C$627,$A736,'All States'!$D$4:$D$627,$B736),0)</f>
        <v>0</v>
      </c>
      <c r="Y736">
        <f>IFERROR(SUMIFS('All States'!$I$4:$I$627,'All States'!$C$4:$C$627,$A736,'All States'!$D$4:$D$627,$B736),0)</f>
        <v>0</v>
      </c>
      <c r="Z736">
        <f>IFERROR(SUMIFS('All States'!$R$4:$R$627,'All States'!$C$4:$C$627,$A736,'All States'!$D$4:$D$627,$B736),0)</f>
        <v>0.375</v>
      </c>
      <c r="AA736">
        <f>IFERROR(SUMIFS('All States'!$S$4:$S$627,'All States'!$C$4:$C$627,$A736,'All States'!$D$4:$D$627,$B736),0)</f>
        <v>12.5</v>
      </c>
      <c r="AB736">
        <f>IFERROR(SUMIFS('All States'!$T$4:$T$627,'All States'!$C$4:$C$627,$A736,'All States'!$D$4:$D$627,$B736),0)</f>
        <v>5</v>
      </c>
      <c r="AC736">
        <f>IFERROR(SUMIFS('All States'!$U$4:$U$627,'All States'!$C$4:$C$627,$A736,'All States'!$D$4:$D$627,$B736),0)</f>
        <v>0.375</v>
      </c>
      <c r="AD736">
        <f>IFERROR(SUMIFS('All States'!$V$4:$V$627,'All States'!$C$4:$C$627,$A736,'All States'!$D$4:$D$627,$B736),0)</f>
        <v>0</v>
      </c>
      <c r="AE736">
        <f>IFERROR(SUMIFS('All States'!$W$4:$W$627,'All States'!$C$4:$C$627,$A736,'All States'!$D$4:$D$627,$B736),0)</f>
        <v>15</v>
      </c>
      <c r="AF736">
        <f>IFERROR(SUMIFS('All States'!$X$4:$X$627,'All States'!$C$4:$C$627,$A736,'All States'!$D$4:$D$627,$B736),0)</f>
        <v>1.875</v>
      </c>
      <c r="AG736">
        <f>IFERROR(SUMIFS('All States'!$Y$4:$Y$627,'All States'!$C$4:$C$627,$A736,'All States'!$D$4:$D$627,$B736),0)</f>
        <v>0</v>
      </c>
    </row>
    <row r="737" spans="1:33" ht="15" customHeight="1" x14ac:dyDescent="0.2">
      <c r="A737" t="s">
        <v>184</v>
      </c>
      <c r="B737" t="s">
        <v>2317</v>
      </c>
      <c r="C737" t="s">
        <v>1576</v>
      </c>
      <c r="D737" t="s">
        <v>2318</v>
      </c>
      <c r="E737">
        <v>6</v>
      </c>
      <c r="F737">
        <f t="shared" si="24"/>
        <v>24.333333333333332</v>
      </c>
      <c r="G737">
        <f t="shared" si="25"/>
        <v>216666</v>
      </c>
      <c r="H737">
        <f t="shared" si="26"/>
        <v>2.3333333333333335</v>
      </c>
      <c r="I737">
        <f t="shared" si="27"/>
        <v>45</v>
      </c>
      <c r="Q737">
        <f>IFERROR(SUMIFS('All States'!$E$4:$E$627,'All States'!$C$4:$C$627,$A737,'All States'!$D$4:$D$627,$B737),0)</f>
        <v>2</v>
      </c>
      <c r="R737">
        <f>IFERROR(SUMIFS('All States'!$F$4:$F$627,'All States'!$C$4:$C$627,$A737,'All States'!$D$4:$D$627,$B737),0)</f>
        <v>14</v>
      </c>
      <c r="S737">
        <f>IFERROR(SUMIFS('All States'!$N$4:$N$627,'All States'!$C$4:$C$627,$A737,'All States'!$D$4:$D$627,$B737),0)</f>
        <v>194.38499999999999</v>
      </c>
      <c r="T737">
        <f>IFERROR(SUMIFS('All States'!$M$4:$M$627,'All States'!$C$4:$C$627,$A737,'All States'!$D$4:$D$627,$B737),0)</f>
        <v>194.38499999999999</v>
      </c>
      <c r="U737">
        <f>IFERROR(SUMIFS('All States'!$O$4:$O$627,'All States'!$C$4:$C$627,$A737,'All States'!$D$4:$D$627,$B737),0)</f>
        <v>0.45</v>
      </c>
      <c r="V737">
        <f>IFERROR(SUMIFS('All States'!$P$4:$P$627,'All States'!$C$4:$C$627,$A737,'All States'!$D$4:$D$627,$B737),0)</f>
        <v>192.36</v>
      </c>
      <c r="W737">
        <f>IFERROR(SUMIFS('All States'!$Q$4:$Q$627,'All States'!$C$4:$C$627,$A737,'All States'!$D$4:$D$627,$B737),0)</f>
        <v>1.575</v>
      </c>
      <c r="X737">
        <f>IFERROR(SUMIFS('All States'!$H$4:$H$627,'All States'!$C$4:$C$627,$A737,'All States'!$D$4:$D$627,$B737),0)</f>
        <v>0</v>
      </c>
      <c r="Y737">
        <f>IFERROR(SUMIFS('All States'!$I$4:$I$627,'All States'!$C$4:$C$627,$A737,'All States'!$D$4:$D$627,$B737),0)</f>
        <v>2</v>
      </c>
      <c r="Z737">
        <f>IFERROR(SUMIFS('All States'!$R$4:$R$627,'All States'!$C$4:$C$627,$A737,'All States'!$D$4:$D$627,$B737),0)</f>
        <v>-13.8497588</v>
      </c>
      <c r="AA737">
        <f>IFERROR(SUMIFS('All States'!$S$4:$S$627,'All States'!$C$4:$C$627,$A737,'All States'!$D$4:$D$627,$B737),0)</f>
        <v>5</v>
      </c>
      <c r="AB737">
        <f>IFERROR(SUMIFS('All States'!$T$4:$T$627,'All States'!$C$4:$C$627,$A737,'All States'!$D$4:$D$627,$B737),0)</f>
        <v>2</v>
      </c>
      <c r="AC737">
        <f>IFERROR(SUMIFS('All States'!$U$4:$U$627,'All States'!$C$4:$C$627,$A737,'All States'!$D$4:$D$627,$B737),0)</f>
        <v>0.15024119999999999</v>
      </c>
      <c r="AD737">
        <f>IFERROR(SUMIFS('All States'!$V$4:$V$627,'All States'!$C$4:$C$627,$A737,'All States'!$D$4:$D$627,$B737),0)</f>
        <v>24</v>
      </c>
      <c r="AE737">
        <f>IFERROR(SUMIFS('All States'!$W$4:$W$627,'All States'!$C$4:$C$627,$A737,'All States'!$D$4:$D$627,$B737),0)</f>
        <v>6</v>
      </c>
      <c r="AF737">
        <f>IFERROR(SUMIFS('All States'!$X$4:$X$627,'All States'!$C$4:$C$627,$A737,'All States'!$D$4:$D$627,$B737),0)</f>
        <v>0.75119999999999998</v>
      </c>
      <c r="AG737">
        <f>IFERROR(SUMIFS('All States'!$Y$4:$Y$627,'All States'!$C$4:$C$627,$A737,'All States'!$D$4:$D$627,$B737),0)</f>
        <v>73</v>
      </c>
    </row>
    <row r="738" spans="1:33" ht="15" customHeight="1" x14ac:dyDescent="0.2">
      <c r="A738" t="s">
        <v>185</v>
      </c>
      <c r="B738" t="s">
        <v>2319</v>
      </c>
      <c r="C738" t="s">
        <v>393</v>
      </c>
      <c r="D738" t="s">
        <v>394</v>
      </c>
      <c r="E738">
        <v>1</v>
      </c>
      <c r="F738">
        <f t="shared" si="24"/>
        <v>43581</v>
      </c>
      <c r="G738">
        <f t="shared" si="25"/>
        <v>40701</v>
      </c>
      <c r="H738">
        <f t="shared" si="26"/>
        <v>21</v>
      </c>
      <c r="I738">
        <f t="shared" si="27"/>
        <v>0</v>
      </c>
      <c r="Q738">
        <f>IFERROR(SUMIFS('All States'!$E$4:$E$627,'All States'!$C$4:$C$627,$A738,'All States'!$D$4:$D$627,$B738),0)</f>
        <v>1</v>
      </c>
      <c r="R738">
        <f>IFERROR(SUMIFS('All States'!$F$4:$F$627,'All States'!$C$4:$C$627,$A738,'All States'!$D$4:$D$627,$B738),0)</f>
        <v>5.6</v>
      </c>
      <c r="S738">
        <f>IFERROR(SUMIFS('All States'!$N$4:$N$627,'All States'!$C$4:$C$627,$A738,'All States'!$D$4:$D$627,$B738),0)</f>
        <v>3.36</v>
      </c>
      <c r="T738">
        <f>IFERROR(SUMIFS('All States'!$M$4:$M$627,'All States'!$C$4:$C$627,$A738,'All States'!$D$4:$D$627,$B738),0)</f>
        <v>3.36</v>
      </c>
      <c r="U738">
        <f>IFERROR(SUMIFS('All States'!$O$4:$O$627,'All States'!$C$4:$C$627,$A738,'All States'!$D$4:$D$627,$B738),0)</f>
        <v>0</v>
      </c>
      <c r="V738">
        <f>IFERROR(SUMIFS('All States'!$P$4:$P$627,'All States'!$C$4:$C$627,$A738,'All States'!$D$4:$D$627,$B738),0)</f>
        <v>3.36</v>
      </c>
      <c r="W738">
        <f>IFERROR(SUMIFS('All States'!$Q$4:$Q$627,'All States'!$C$4:$C$627,$A738,'All States'!$D$4:$D$627,$B738),0)</f>
        <v>0</v>
      </c>
      <c r="X738">
        <f>IFERROR(SUMIFS('All States'!$H$4:$H$627,'All States'!$C$4:$C$627,$A738,'All States'!$D$4:$D$627,$B738),0)</f>
        <v>1</v>
      </c>
      <c r="Y738">
        <f>IFERROR(SUMIFS('All States'!$I$4:$I$627,'All States'!$C$4:$C$627,$A738,'All States'!$D$4:$D$627,$B738),0)</f>
        <v>0</v>
      </c>
      <c r="Z738">
        <f>IFERROR(SUMIFS('All States'!$R$4:$R$627,'All States'!$C$4:$C$627,$A738,'All States'!$D$4:$D$627,$B738),0)</f>
        <v>-3.5870109499999998</v>
      </c>
      <c r="AA738">
        <f>IFERROR(SUMIFS('All States'!$S$4:$S$627,'All States'!$C$4:$C$627,$A738,'All States'!$D$4:$D$627,$B738),0)</f>
        <v>52.5</v>
      </c>
      <c r="AB738">
        <f>IFERROR(SUMIFS('All States'!$T$4:$T$627,'All States'!$C$4:$C$627,$A738,'All States'!$D$4:$D$627,$B738),0)</f>
        <v>21</v>
      </c>
      <c r="AC738">
        <f>IFERROR(SUMIFS('All States'!$U$4:$U$627,'All States'!$C$4:$C$627,$A738,'All States'!$D$4:$D$627,$B738),0)</f>
        <v>2.0129890499999998</v>
      </c>
      <c r="AD738">
        <f>IFERROR(SUMIFS('All States'!$V$4:$V$627,'All States'!$C$4:$C$627,$A738,'All States'!$D$4:$D$627,$B738),0)</f>
        <v>43581</v>
      </c>
      <c r="AE738">
        <f>IFERROR(SUMIFS('All States'!$W$4:$W$627,'All States'!$C$4:$C$627,$A738,'All States'!$D$4:$D$627,$B738),0)</f>
        <v>64</v>
      </c>
      <c r="AF738">
        <f>IFERROR(SUMIFS('All States'!$X$4:$X$627,'All States'!$C$4:$C$627,$A738,'All States'!$D$4:$D$627,$B738),0)</f>
        <v>10.2277</v>
      </c>
      <c r="AG738">
        <f>IFERROR(SUMIFS('All States'!$Y$4:$Y$627,'All States'!$C$4:$C$627,$A738,'All States'!$D$4:$D$627,$B738),0)</f>
        <v>132999</v>
      </c>
    </row>
    <row r="739" spans="1:33" ht="15" customHeight="1" x14ac:dyDescent="0.2">
      <c r="A739" t="s">
        <v>185</v>
      </c>
      <c r="B739" t="s">
        <v>2320</v>
      </c>
      <c r="C739" t="s">
        <v>760</v>
      </c>
      <c r="D739" t="s">
        <v>761</v>
      </c>
      <c r="E739">
        <v>2</v>
      </c>
      <c r="F739">
        <f t="shared" si="24"/>
        <v>5643</v>
      </c>
      <c r="G739">
        <f t="shared" si="25"/>
        <v>210638.5</v>
      </c>
      <c r="H739">
        <f t="shared" si="26"/>
        <v>17</v>
      </c>
      <c r="I739">
        <f t="shared" si="27"/>
        <v>71</v>
      </c>
      <c r="Q739">
        <f>IFERROR(SUMIFS('All States'!$E$4:$E$627,'All States'!$C$4:$C$627,$A739,'All States'!$D$4:$D$627,$B739),0)</f>
        <v>0</v>
      </c>
      <c r="R739">
        <f>IFERROR(SUMIFS('All States'!$F$4:$F$627,'All States'!$C$4:$C$627,$A739,'All States'!$D$4:$D$627,$B739),0)</f>
        <v>0</v>
      </c>
      <c r="S739">
        <f>IFERROR(SUMIFS('All States'!$N$4:$N$627,'All States'!$C$4:$C$627,$A739,'All States'!$D$4:$D$627,$B739),0)</f>
        <v>0.84</v>
      </c>
      <c r="T739">
        <f>IFERROR(SUMIFS('All States'!$M$4:$M$627,'All States'!$C$4:$C$627,$A739,'All States'!$D$4:$D$627,$B739),0)</f>
        <v>0.84</v>
      </c>
      <c r="U739">
        <f>IFERROR(SUMIFS('All States'!$O$4:$O$627,'All States'!$C$4:$C$627,$A739,'All States'!$D$4:$D$627,$B739),0)</f>
        <v>0</v>
      </c>
      <c r="V739">
        <f>IFERROR(SUMIFS('All States'!$P$4:$P$627,'All States'!$C$4:$C$627,$A739,'All States'!$D$4:$D$627,$B739),0)</f>
        <v>0.84</v>
      </c>
      <c r="W739">
        <f>IFERROR(SUMIFS('All States'!$Q$4:$Q$627,'All States'!$C$4:$C$627,$A739,'All States'!$D$4:$D$627,$B739),0)</f>
        <v>0</v>
      </c>
      <c r="X739">
        <f>IFERROR(SUMIFS('All States'!$H$4:$H$627,'All States'!$C$4:$C$627,$A739,'All States'!$D$4:$D$627,$B739),0)</f>
        <v>0</v>
      </c>
      <c r="Y739">
        <f>IFERROR(SUMIFS('All States'!$I$4:$I$627,'All States'!$C$4:$C$627,$A739,'All States'!$D$4:$D$627,$B739),0)</f>
        <v>0</v>
      </c>
      <c r="Z739">
        <f>IFERROR(SUMIFS('All States'!$R$4:$R$627,'All States'!$C$4:$C$627,$A739,'All States'!$D$4:$D$627,$B739),0)</f>
        <v>1.33171215</v>
      </c>
      <c r="AA739">
        <f>IFERROR(SUMIFS('All States'!$S$4:$S$627,'All States'!$C$4:$C$627,$A739,'All States'!$D$4:$D$627,$B739),0)</f>
        <v>42.5</v>
      </c>
      <c r="AB739">
        <f>IFERROR(SUMIFS('All States'!$T$4:$T$627,'All States'!$C$4:$C$627,$A739,'All States'!$D$4:$D$627,$B739),0)</f>
        <v>17</v>
      </c>
      <c r="AC739">
        <f>IFERROR(SUMIFS('All States'!$U$4:$U$627,'All States'!$C$4:$C$627,$A739,'All States'!$D$4:$D$627,$B739),0)</f>
        <v>1.33171215</v>
      </c>
      <c r="AD739">
        <f>IFERROR(SUMIFS('All States'!$V$4:$V$627,'All States'!$C$4:$C$627,$A739,'All States'!$D$4:$D$627,$B739),0)</f>
        <v>5643</v>
      </c>
      <c r="AE739">
        <f>IFERROR(SUMIFS('All States'!$W$4:$W$627,'All States'!$C$4:$C$627,$A739,'All States'!$D$4:$D$627,$B739),0)</f>
        <v>52</v>
      </c>
      <c r="AF739">
        <f>IFERROR(SUMIFS('All States'!$X$4:$X$627,'All States'!$C$4:$C$627,$A739,'All States'!$D$4:$D$627,$B739),0)</f>
        <v>6.7885</v>
      </c>
      <c r="AG739">
        <f>IFERROR(SUMIFS('All States'!$Y$4:$Y$627,'All States'!$C$4:$C$627,$A739,'All States'!$D$4:$D$627,$B739),0)</f>
        <v>17221</v>
      </c>
    </row>
    <row r="740" spans="1:33" ht="15" customHeight="1" x14ac:dyDescent="0.2">
      <c r="A740" t="s">
        <v>185</v>
      </c>
      <c r="B740" t="s">
        <v>2321</v>
      </c>
      <c r="C740" t="s">
        <v>760</v>
      </c>
      <c r="D740" t="s">
        <v>761</v>
      </c>
      <c r="E740">
        <v>2</v>
      </c>
      <c r="F740">
        <f t="shared" si="24"/>
        <v>5643</v>
      </c>
      <c r="G740">
        <f t="shared" si="25"/>
        <v>210638.5</v>
      </c>
      <c r="H740">
        <f t="shared" si="26"/>
        <v>17</v>
      </c>
      <c r="I740">
        <f t="shared" si="27"/>
        <v>71</v>
      </c>
      <c r="Q740">
        <f>IFERROR(SUMIFS('All States'!$E$4:$E$627,'All States'!$C$4:$C$627,$A740,'All States'!$D$4:$D$627,$B740),0)</f>
        <v>0</v>
      </c>
      <c r="R740">
        <f>IFERROR(SUMIFS('All States'!$F$4:$F$627,'All States'!$C$4:$C$627,$A740,'All States'!$D$4:$D$627,$B740),0)</f>
        <v>0</v>
      </c>
      <c r="S740">
        <f>IFERROR(SUMIFS('All States'!$N$4:$N$627,'All States'!$C$4:$C$627,$A740,'All States'!$D$4:$D$627,$B740),0)</f>
        <v>9.24</v>
      </c>
      <c r="T740">
        <f>IFERROR(SUMIFS('All States'!$M$4:$M$627,'All States'!$C$4:$C$627,$A740,'All States'!$D$4:$D$627,$B740),0)</f>
        <v>9.24</v>
      </c>
      <c r="U740">
        <f>IFERROR(SUMIFS('All States'!$O$4:$O$627,'All States'!$C$4:$C$627,$A740,'All States'!$D$4:$D$627,$B740),0)</f>
        <v>0</v>
      </c>
      <c r="V740">
        <f>IFERROR(SUMIFS('All States'!$P$4:$P$627,'All States'!$C$4:$C$627,$A740,'All States'!$D$4:$D$627,$B740),0)</f>
        <v>9.24</v>
      </c>
      <c r="W740">
        <f>IFERROR(SUMIFS('All States'!$Q$4:$Q$627,'All States'!$C$4:$C$627,$A740,'All States'!$D$4:$D$627,$B740),0)</f>
        <v>0</v>
      </c>
      <c r="X740">
        <f>IFERROR(SUMIFS('All States'!$H$4:$H$627,'All States'!$C$4:$C$627,$A740,'All States'!$D$4:$D$627,$B740),0)</f>
        <v>0</v>
      </c>
      <c r="Y740">
        <f>IFERROR(SUMIFS('All States'!$I$4:$I$627,'All States'!$C$4:$C$627,$A740,'All States'!$D$4:$D$627,$B740),0)</f>
        <v>0</v>
      </c>
      <c r="Z740">
        <f>IFERROR(SUMIFS('All States'!$R$4:$R$627,'All States'!$C$4:$C$627,$A740,'All States'!$D$4:$D$627,$B740),0)</f>
        <v>1.33171215</v>
      </c>
      <c r="AA740">
        <f>IFERROR(SUMIFS('All States'!$S$4:$S$627,'All States'!$C$4:$C$627,$A740,'All States'!$D$4:$D$627,$B740),0)</f>
        <v>42.5</v>
      </c>
      <c r="AB740">
        <f>IFERROR(SUMIFS('All States'!$T$4:$T$627,'All States'!$C$4:$C$627,$A740,'All States'!$D$4:$D$627,$B740),0)</f>
        <v>17</v>
      </c>
      <c r="AC740">
        <f>IFERROR(SUMIFS('All States'!$U$4:$U$627,'All States'!$C$4:$C$627,$A740,'All States'!$D$4:$D$627,$B740),0)</f>
        <v>1.33171215</v>
      </c>
      <c r="AD740">
        <f>IFERROR(SUMIFS('All States'!$V$4:$V$627,'All States'!$C$4:$C$627,$A740,'All States'!$D$4:$D$627,$B740),0)</f>
        <v>5643</v>
      </c>
      <c r="AE740">
        <f>IFERROR(SUMIFS('All States'!$W$4:$W$627,'All States'!$C$4:$C$627,$A740,'All States'!$D$4:$D$627,$B740),0)</f>
        <v>52</v>
      </c>
      <c r="AF740">
        <f>IFERROR(SUMIFS('All States'!$X$4:$X$627,'All States'!$C$4:$C$627,$A740,'All States'!$D$4:$D$627,$B740),0)</f>
        <v>6.7885</v>
      </c>
      <c r="AG740">
        <f>IFERROR(SUMIFS('All States'!$Y$4:$Y$627,'All States'!$C$4:$C$627,$A740,'All States'!$D$4:$D$627,$B740),0)</f>
        <v>17221</v>
      </c>
    </row>
    <row r="741" spans="1:33" ht="15" customHeight="1" x14ac:dyDescent="0.2">
      <c r="A741" t="s">
        <v>185</v>
      </c>
      <c r="B741" t="s">
        <v>2322</v>
      </c>
      <c r="C741" t="s">
        <v>767</v>
      </c>
      <c r="D741" t="s">
        <v>768</v>
      </c>
      <c r="E741">
        <v>1</v>
      </c>
      <c r="F741">
        <f t="shared" si="24"/>
        <v>13031</v>
      </c>
      <c r="G741">
        <f t="shared" si="25"/>
        <v>338518</v>
      </c>
      <c r="H741">
        <f t="shared" si="26"/>
        <v>35</v>
      </c>
      <c r="I741">
        <f t="shared" si="27"/>
        <v>130</v>
      </c>
      <c r="Q741">
        <f>IFERROR(SUMIFS('All States'!$E$4:$E$627,'All States'!$C$4:$C$627,$A741,'All States'!$D$4:$D$627,$B741),0)</f>
        <v>0</v>
      </c>
      <c r="R741">
        <f>IFERROR(SUMIFS('All States'!$F$4:$F$627,'All States'!$C$4:$C$627,$A741,'All States'!$D$4:$D$627,$B741),0)</f>
        <v>0</v>
      </c>
      <c r="S741">
        <f>IFERROR(SUMIFS('All States'!$N$4:$N$627,'All States'!$C$4:$C$627,$A741,'All States'!$D$4:$D$627,$B741),0)</f>
        <v>12.18</v>
      </c>
      <c r="T741">
        <f>IFERROR(SUMIFS('All States'!$M$4:$M$627,'All States'!$C$4:$C$627,$A741,'All States'!$D$4:$D$627,$B741),0)</f>
        <v>12.18</v>
      </c>
      <c r="U741">
        <f>IFERROR(SUMIFS('All States'!$O$4:$O$627,'All States'!$C$4:$C$627,$A741,'All States'!$D$4:$D$627,$B741),0)</f>
        <v>0</v>
      </c>
      <c r="V741">
        <f>IFERROR(SUMIFS('All States'!$P$4:$P$627,'All States'!$C$4:$C$627,$A741,'All States'!$D$4:$D$627,$B741),0)</f>
        <v>12.18</v>
      </c>
      <c r="W741">
        <f>IFERROR(SUMIFS('All States'!$Q$4:$Q$627,'All States'!$C$4:$C$627,$A741,'All States'!$D$4:$D$627,$B741),0)</f>
        <v>0</v>
      </c>
      <c r="X741">
        <f>IFERROR(SUMIFS('All States'!$H$4:$H$627,'All States'!$C$4:$C$627,$A741,'All States'!$D$4:$D$627,$B741),0)</f>
        <v>0</v>
      </c>
      <c r="Y741">
        <f>IFERROR(SUMIFS('All States'!$I$4:$I$627,'All States'!$C$4:$C$627,$A741,'All States'!$D$4:$D$627,$B741),0)</f>
        <v>0</v>
      </c>
      <c r="Z741">
        <f>IFERROR(SUMIFS('All States'!$R$4:$R$627,'All States'!$C$4:$C$627,$A741,'All States'!$D$4:$D$627,$B741),0)</f>
        <v>2.7559615499999999</v>
      </c>
      <c r="AA741">
        <f>IFERROR(SUMIFS('All States'!$S$4:$S$627,'All States'!$C$4:$C$627,$A741,'All States'!$D$4:$D$627,$B741),0)</f>
        <v>87.5</v>
      </c>
      <c r="AB741">
        <f>IFERROR(SUMIFS('All States'!$T$4:$T$627,'All States'!$C$4:$C$627,$A741,'All States'!$D$4:$D$627,$B741),0)</f>
        <v>35</v>
      </c>
      <c r="AC741">
        <f>IFERROR(SUMIFS('All States'!$U$4:$U$627,'All States'!$C$4:$C$627,$A741,'All States'!$D$4:$D$627,$B741),0)</f>
        <v>2.7559615499999999</v>
      </c>
      <c r="AD741">
        <f>IFERROR(SUMIFS('All States'!$V$4:$V$627,'All States'!$C$4:$C$627,$A741,'All States'!$D$4:$D$627,$B741),0)</f>
        <v>13031</v>
      </c>
      <c r="AE741">
        <f>IFERROR(SUMIFS('All States'!$W$4:$W$627,'All States'!$C$4:$C$627,$A741,'All States'!$D$4:$D$627,$B741),0)</f>
        <v>107</v>
      </c>
      <c r="AF741">
        <f>IFERROR(SUMIFS('All States'!$X$4:$X$627,'All States'!$C$4:$C$627,$A741,'All States'!$D$4:$D$627,$B741),0)</f>
        <v>14.0411</v>
      </c>
      <c r="AG741">
        <f>IFERROR(SUMIFS('All States'!$Y$4:$Y$627,'All States'!$C$4:$C$627,$A741,'All States'!$D$4:$D$627,$B741),0)</f>
        <v>39767</v>
      </c>
    </row>
    <row r="742" spans="1:33" ht="15" customHeight="1" x14ac:dyDescent="0.2">
      <c r="A742" t="s">
        <v>185</v>
      </c>
      <c r="B742" t="s">
        <v>2323</v>
      </c>
      <c r="C742" t="s">
        <v>774</v>
      </c>
      <c r="D742" t="s">
        <v>775</v>
      </c>
      <c r="E742">
        <v>3</v>
      </c>
      <c r="F742">
        <f t="shared" si="24"/>
        <v>4761.666666666667</v>
      </c>
      <c r="G742">
        <f t="shared" si="25"/>
        <v>122392</v>
      </c>
      <c r="H742">
        <f t="shared" si="26"/>
        <v>11</v>
      </c>
      <c r="I742">
        <f t="shared" si="27"/>
        <v>41.666666666666664</v>
      </c>
      <c r="Q742">
        <f>IFERROR(SUMIFS('All States'!$E$4:$E$627,'All States'!$C$4:$C$627,$A742,'All States'!$D$4:$D$627,$B742),0)</f>
        <v>0</v>
      </c>
      <c r="R742">
        <f>IFERROR(SUMIFS('All States'!$F$4:$F$627,'All States'!$C$4:$C$627,$A742,'All States'!$D$4:$D$627,$B742),0)</f>
        <v>0</v>
      </c>
      <c r="S742">
        <f>IFERROR(SUMIFS('All States'!$N$4:$N$627,'All States'!$C$4:$C$627,$A742,'All States'!$D$4:$D$627,$B742),0)</f>
        <v>3.36</v>
      </c>
      <c r="T742">
        <f>IFERROR(SUMIFS('All States'!$M$4:$M$627,'All States'!$C$4:$C$627,$A742,'All States'!$D$4:$D$627,$B742),0)</f>
        <v>3.36</v>
      </c>
      <c r="U742">
        <f>IFERROR(SUMIFS('All States'!$O$4:$O$627,'All States'!$C$4:$C$627,$A742,'All States'!$D$4:$D$627,$B742),0)</f>
        <v>0</v>
      </c>
      <c r="V742">
        <f>IFERROR(SUMIFS('All States'!$P$4:$P$627,'All States'!$C$4:$C$627,$A742,'All States'!$D$4:$D$627,$B742),0)</f>
        <v>3.36</v>
      </c>
      <c r="W742">
        <f>IFERROR(SUMIFS('All States'!$Q$4:$Q$627,'All States'!$C$4:$C$627,$A742,'All States'!$D$4:$D$627,$B742),0)</f>
        <v>0</v>
      </c>
      <c r="X742">
        <f>IFERROR(SUMIFS('All States'!$H$4:$H$627,'All States'!$C$4:$C$627,$A742,'All States'!$D$4:$D$627,$B742),0)</f>
        <v>0</v>
      </c>
      <c r="Y742">
        <f>IFERROR(SUMIFS('All States'!$I$4:$I$627,'All States'!$C$4:$C$627,$A742,'All States'!$D$4:$D$627,$B742),0)</f>
        <v>0</v>
      </c>
      <c r="Z742">
        <f>IFERROR(SUMIFS('All States'!$R$4:$R$627,'All States'!$C$4:$C$627,$A742,'All States'!$D$4:$D$627,$B742),0)</f>
        <v>0.87285809999999997</v>
      </c>
      <c r="AA742">
        <f>IFERROR(SUMIFS('All States'!$S$4:$S$627,'All States'!$C$4:$C$627,$A742,'All States'!$D$4:$D$627,$B742),0)</f>
        <v>27.5</v>
      </c>
      <c r="AB742">
        <f>IFERROR(SUMIFS('All States'!$T$4:$T$627,'All States'!$C$4:$C$627,$A742,'All States'!$D$4:$D$627,$B742),0)</f>
        <v>11</v>
      </c>
      <c r="AC742">
        <f>IFERROR(SUMIFS('All States'!$U$4:$U$627,'All States'!$C$4:$C$627,$A742,'All States'!$D$4:$D$627,$B742),0)</f>
        <v>0.87285809999999997</v>
      </c>
      <c r="AD742">
        <f>IFERROR(SUMIFS('All States'!$V$4:$V$627,'All States'!$C$4:$C$627,$A742,'All States'!$D$4:$D$627,$B742),0)</f>
        <v>4762</v>
      </c>
      <c r="AE742">
        <f>IFERROR(SUMIFS('All States'!$W$4:$W$627,'All States'!$C$4:$C$627,$A742,'All States'!$D$4:$D$627,$B742),0)</f>
        <v>34</v>
      </c>
      <c r="AF742">
        <f>IFERROR(SUMIFS('All States'!$X$4:$X$627,'All States'!$C$4:$C$627,$A742,'All States'!$D$4:$D$627,$B742),0)</f>
        <v>4.4934000000000003</v>
      </c>
      <c r="AG742">
        <f>IFERROR(SUMIFS('All States'!$Y$4:$Y$627,'All States'!$C$4:$C$627,$A742,'All States'!$D$4:$D$627,$B742),0)</f>
        <v>14532</v>
      </c>
    </row>
    <row r="743" spans="1:33" ht="15" customHeight="1" x14ac:dyDescent="0.2">
      <c r="A743" t="s">
        <v>185</v>
      </c>
      <c r="B743" t="s">
        <v>2324</v>
      </c>
      <c r="C743" t="s">
        <v>774</v>
      </c>
      <c r="D743" t="s">
        <v>775</v>
      </c>
      <c r="E743">
        <v>3</v>
      </c>
      <c r="F743">
        <f t="shared" si="24"/>
        <v>4761.666666666667</v>
      </c>
      <c r="G743">
        <f t="shared" si="25"/>
        <v>122392</v>
      </c>
      <c r="H743">
        <f t="shared" si="26"/>
        <v>11</v>
      </c>
      <c r="I743">
        <f t="shared" si="27"/>
        <v>41.666666666666664</v>
      </c>
      <c r="Q743">
        <f>IFERROR(SUMIFS('All States'!$E$4:$E$627,'All States'!$C$4:$C$627,$A743,'All States'!$D$4:$D$627,$B743),0)</f>
        <v>0</v>
      </c>
      <c r="R743">
        <f>IFERROR(SUMIFS('All States'!$F$4:$F$627,'All States'!$C$4:$C$627,$A743,'All States'!$D$4:$D$627,$B743),0)</f>
        <v>0</v>
      </c>
      <c r="S743">
        <f>IFERROR(SUMIFS('All States'!$N$4:$N$627,'All States'!$C$4:$C$627,$A743,'All States'!$D$4:$D$627,$B743),0)</f>
        <v>1.68</v>
      </c>
      <c r="T743">
        <f>IFERROR(SUMIFS('All States'!$M$4:$M$627,'All States'!$C$4:$C$627,$A743,'All States'!$D$4:$D$627,$B743),0)</f>
        <v>1.68</v>
      </c>
      <c r="U743">
        <f>IFERROR(SUMIFS('All States'!$O$4:$O$627,'All States'!$C$4:$C$627,$A743,'All States'!$D$4:$D$627,$B743),0)</f>
        <v>0</v>
      </c>
      <c r="V743">
        <f>IFERROR(SUMIFS('All States'!$P$4:$P$627,'All States'!$C$4:$C$627,$A743,'All States'!$D$4:$D$627,$B743),0)</f>
        <v>1.68</v>
      </c>
      <c r="W743">
        <f>IFERROR(SUMIFS('All States'!$Q$4:$Q$627,'All States'!$C$4:$C$627,$A743,'All States'!$D$4:$D$627,$B743),0)</f>
        <v>0</v>
      </c>
      <c r="X743">
        <f>IFERROR(SUMIFS('All States'!$H$4:$H$627,'All States'!$C$4:$C$627,$A743,'All States'!$D$4:$D$627,$B743),0)</f>
        <v>0</v>
      </c>
      <c r="Y743">
        <f>IFERROR(SUMIFS('All States'!$I$4:$I$627,'All States'!$C$4:$C$627,$A743,'All States'!$D$4:$D$627,$B743),0)</f>
        <v>0</v>
      </c>
      <c r="Z743">
        <f>IFERROR(SUMIFS('All States'!$R$4:$R$627,'All States'!$C$4:$C$627,$A743,'All States'!$D$4:$D$627,$B743),0)</f>
        <v>0.87285809999999997</v>
      </c>
      <c r="AA743">
        <f>IFERROR(SUMIFS('All States'!$S$4:$S$627,'All States'!$C$4:$C$627,$A743,'All States'!$D$4:$D$627,$B743),0)</f>
        <v>27.5</v>
      </c>
      <c r="AB743">
        <f>IFERROR(SUMIFS('All States'!$T$4:$T$627,'All States'!$C$4:$C$627,$A743,'All States'!$D$4:$D$627,$B743),0)</f>
        <v>11</v>
      </c>
      <c r="AC743">
        <f>IFERROR(SUMIFS('All States'!$U$4:$U$627,'All States'!$C$4:$C$627,$A743,'All States'!$D$4:$D$627,$B743),0)</f>
        <v>0.87285809999999997</v>
      </c>
      <c r="AD743">
        <f>IFERROR(SUMIFS('All States'!$V$4:$V$627,'All States'!$C$4:$C$627,$A743,'All States'!$D$4:$D$627,$B743),0)</f>
        <v>4762</v>
      </c>
      <c r="AE743">
        <f>IFERROR(SUMIFS('All States'!$W$4:$W$627,'All States'!$C$4:$C$627,$A743,'All States'!$D$4:$D$627,$B743),0)</f>
        <v>34</v>
      </c>
      <c r="AF743">
        <f>IFERROR(SUMIFS('All States'!$X$4:$X$627,'All States'!$C$4:$C$627,$A743,'All States'!$D$4:$D$627,$B743),0)</f>
        <v>4.4934000000000003</v>
      </c>
      <c r="AG743">
        <f>IFERROR(SUMIFS('All States'!$Y$4:$Y$627,'All States'!$C$4:$C$627,$A743,'All States'!$D$4:$D$627,$B743),0)</f>
        <v>14532</v>
      </c>
    </row>
    <row r="744" spans="1:33" ht="15" customHeight="1" x14ac:dyDescent="0.2">
      <c r="A744" t="s">
        <v>185</v>
      </c>
      <c r="B744" t="s">
        <v>2325</v>
      </c>
      <c r="C744" t="s">
        <v>781</v>
      </c>
      <c r="D744" t="s">
        <v>782</v>
      </c>
      <c r="E744">
        <v>2</v>
      </c>
      <c r="F744">
        <f t="shared" si="24"/>
        <v>11509.5</v>
      </c>
      <c r="G744">
        <f t="shared" si="25"/>
        <v>300000</v>
      </c>
      <c r="H744">
        <f t="shared" si="26"/>
        <v>30.5</v>
      </c>
      <c r="I744">
        <f t="shared" si="27"/>
        <v>100</v>
      </c>
      <c r="Q744">
        <f>IFERROR(SUMIFS('All States'!$E$4:$E$627,'All States'!$C$4:$C$627,$A744,'All States'!$D$4:$D$627,$B744),0)</f>
        <v>1</v>
      </c>
      <c r="R744">
        <f>IFERROR(SUMIFS('All States'!$F$4:$F$627,'All States'!$C$4:$C$627,$A744,'All States'!$D$4:$D$627,$B744),0)</f>
        <v>5.2</v>
      </c>
      <c r="S744">
        <f>IFERROR(SUMIFS('All States'!$N$4:$N$627,'All States'!$C$4:$C$627,$A744,'All States'!$D$4:$D$627,$B744),0)</f>
        <v>87.36</v>
      </c>
      <c r="T744">
        <f>IFERROR(SUMIFS('All States'!$M$4:$M$627,'All States'!$C$4:$C$627,$A744,'All States'!$D$4:$D$627,$B744),0)</f>
        <v>87.36</v>
      </c>
      <c r="U744">
        <f>IFERROR(SUMIFS('All States'!$O$4:$O$627,'All States'!$C$4:$C$627,$A744,'All States'!$D$4:$D$627,$B744),0)</f>
        <v>0</v>
      </c>
      <c r="V744">
        <f>IFERROR(SUMIFS('All States'!$P$4:$P$627,'All States'!$C$4:$C$627,$A744,'All States'!$D$4:$D$627,$B744),0)</f>
        <v>87.36</v>
      </c>
      <c r="W744">
        <f>IFERROR(SUMIFS('All States'!$Q$4:$Q$627,'All States'!$C$4:$C$627,$A744,'All States'!$D$4:$D$627,$B744),0)</f>
        <v>0</v>
      </c>
      <c r="X744">
        <f>IFERROR(SUMIFS('All States'!$H$4:$H$627,'All States'!$C$4:$C$627,$A744,'All States'!$D$4:$D$627,$B744),0)</f>
        <v>1</v>
      </c>
      <c r="Y744">
        <f>IFERROR(SUMIFS('All States'!$I$4:$I$627,'All States'!$C$4:$C$627,$A744,'All States'!$D$4:$D$627,$B744),0)</f>
        <v>0</v>
      </c>
      <c r="Z744">
        <f>IFERROR(SUMIFS('All States'!$R$4:$R$627,'All States'!$C$4:$C$627,$A744,'All States'!$D$4:$D$627,$B744),0)</f>
        <v>-2.7593245000000004</v>
      </c>
      <c r="AA744">
        <f>IFERROR(SUMIFS('All States'!$S$4:$S$627,'All States'!$C$4:$C$627,$A744,'All States'!$D$4:$D$627,$B744),0)</f>
        <v>77.5</v>
      </c>
      <c r="AB744">
        <f>IFERROR(SUMIFS('All States'!$T$4:$T$627,'All States'!$C$4:$C$627,$A744,'All States'!$D$4:$D$627,$B744),0)</f>
        <v>31</v>
      </c>
      <c r="AC744">
        <f>IFERROR(SUMIFS('All States'!$U$4:$U$627,'All States'!$C$4:$C$627,$A744,'All States'!$D$4:$D$627,$B744),0)</f>
        <v>2.4406754999999998</v>
      </c>
      <c r="AD744">
        <f>IFERROR(SUMIFS('All States'!$V$4:$V$627,'All States'!$C$4:$C$627,$A744,'All States'!$D$4:$D$627,$B744),0)</f>
        <v>11510</v>
      </c>
      <c r="AE744">
        <f>IFERROR(SUMIFS('All States'!$W$4:$W$627,'All States'!$C$4:$C$627,$A744,'All States'!$D$4:$D$627,$B744),0)</f>
        <v>95</v>
      </c>
      <c r="AF744">
        <f>IFERROR(SUMIFS('All States'!$X$4:$X$627,'All States'!$C$4:$C$627,$A744,'All States'!$D$4:$D$627,$B744),0)</f>
        <v>12.4634</v>
      </c>
      <c r="AG744">
        <f>IFERROR(SUMIFS('All States'!$Y$4:$Y$627,'All States'!$C$4:$C$627,$A744,'All States'!$D$4:$D$627,$B744),0)</f>
        <v>35126</v>
      </c>
    </row>
    <row r="745" spans="1:33" ht="15" customHeight="1" x14ac:dyDescent="0.2">
      <c r="A745" t="s">
        <v>185</v>
      </c>
      <c r="B745" t="s">
        <v>2326</v>
      </c>
      <c r="C745" t="s">
        <v>781</v>
      </c>
      <c r="D745" t="s">
        <v>782</v>
      </c>
      <c r="E745">
        <v>2</v>
      </c>
      <c r="F745">
        <f t="shared" si="24"/>
        <v>11509.5</v>
      </c>
      <c r="G745">
        <f t="shared" si="25"/>
        <v>300000</v>
      </c>
      <c r="H745">
        <f t="shared" si="26"/>
        <v>30.5</v>
      </c>
      <c r="I745">
        <f t="shared" si="27"/>
        <v>100</v>
      </c>
      <c r="Q745">
        <f>IFERROR(SUMIFS('All States'!$E$4:$E$627,'All States'!$C$4:$C$627,$A745,'All States'!$D$4:$D$627,$B745),0)</f>
        <v>1</v>
      </c>
      <c r="R745">
        <f>IFERROR(SUMIFS('All States'!$F$4:$F$627,'All States'!$C$4:$C$627,$A745,'All States'!$D$4:$D$627,$B745),0)</f>
        <v>12</v>
      </c>
      <c r="S745">
        <f>IFERROR(SUMIFS('All States'!$N$4:$N$627,'All States'!$C$4:$C$627,$A745,'All States'!$D$4:$D$627,$B745),0)</f>
        <v>30.66</v>
      </c>
      <c r="T745">
        <f>IFERROR(SUMIFS('All States'!$M$4:$M$627,'All States'!$C$4:$C$627,$A745,'All States'!$D$4:$D$627,$B745),0)</f>
        <v>30.66</v>
      </c>
      <c r="U745">
        <f>IFERROR(SUMIFS('All States'!$O$4:$O$627,'All States'!$C$4:$C$627,$A745,'All States'!$D$4:$D$627,$B745),0)</f>
        <v>0</v>
      </c>
      <c r="V745">
        <f>IFERROR(SUMIFS('All States'!$P$4:$P$627,'All States'!$C$4:$C$627,$A745,'All States'!$D$4:$D$627,$B745),0)</f>
        <v>30.66</v>
      </c>
      <c r="W745">
        <f>IFERROR(SUMIFS('All States'!$Q$4:$Q$627,'All States'!$C$4:$C$627,$A745,'All States'!$D$4:$D$627,$B745),0)</f>
        <v>0</v>
      </c>
      <c r="X745">
        <f>IFERROR(SUMIFS('All States'!$H$4:$H$627,'All States'!$C$4:$C$627,$A745,'All States'!$D$4:$D$627,$B745),0)</f>
        <v>0</v>
      </c>
      <c r="Y745">
        <f>IFERROR(SUMIFS('All States'!$I$4:$I$627,'All States'!$C$4:$C$627,$A745,'All States'!$D$4:$D$627,$B745),0)</f>
        <v>1</v>
      </c>
      <c r="Z745">
        <f>IFERROR(SUMIFS('All States'!$R$4:$R$627,'All States'!$C$4:$C$627,$A745,'All States'!$D$4:$D$627,$B745),0)</f>
        <v>-9.5593245000000007</v>
      </c>
      <c r="AA745">
        <f>IFERROR(SUMIFS('All States'!$S$4:$S$627,'All States'!$C$4:$C$627,$A745,'All States'!$D$4:$D$627,$B745),0)</f>
        <v>77.5</v>
      </c>
      <c r="AB745">
        <f>IFERROR(SUMIFS('All States'!$T$4:$T$627,'All States'!$C$4:$C$627,$A745,'All States'!$D$4:$D$627,$B745),0)</f>
        <v>31</v>
      </c>
      <c r="AC745">
        <f>IFERROR(SUMIFS('All States'!$U$4:$U$627,'All States'!$C$4:$C$627,$A745,'All States'!$D$4:$D$627,$B745),0)</f>
        <v>2.4406754999999998</v>
      </c>
      <c r="AD745">
        <f>IFERROR(SUMIFS('All States'!$V$4:$V$627,'All States'!$C$4:$C$627,$A745,'All States'!$D$4:$D$627,$B745),0)</f>
        <v>11510</v>
      </c>
      <c r="AE745">
        <f>IFERROR(SUMIFS('All States'!$W$4:$W$627,'All States'!$C$4:$C$627,$A745,'All States'!$D$4:$D$627,$B745),0)</f>
        <v>95</v>
      </c>
      <c r="AF745">
        <f>IFERROR(SUMIFS('All States'!$X$4:$X$627,'All States'!$C$4:$C$627,$A745,'All States'!$D$4:$D$627,$B745),0)</f>
        <v>12.4634</v>
      </c>
      <c r="AG745">
        <f>IFERROR(SUMIFS('All States'!$Y$4:$Y$627,'All States'!$C$4:$C$627,$A745,'All States'!$D$4:$D$627,$B745),0)</f>
        <v>35126</v>
      </c>
    </row>
    <row r="746" spans="1:33" ht="15" customHeight="1" x14ac:dyDescent="0.2">
      <c r="A746" t="s">
        <v>185</v>
      </c>
      <c r="B746" t="s">
        <v>2327</v>
      </c>
      <c r="C746" t="s">
        <v>1194</v>
      </c>
      <c r="D746" t="s">
        <v>2328</v>
      </c>
      <c r="E746">
        <v>3</v>
      </c>
      <c r="F746">
        <f t="shared" si="24"/>
        <v>18769</v>
      </c>
      <c r="G746">
        <f t="shared" si="25"/>
        <v>617037</v>
      </c>
      <c r="H746">
        <f t="shared" si="26"/>
        <v>16</v>
      </c>
      <c r="I746">
        <f t="shared" si="27"/>
        <v>97</v>
      </c>
      <c r="Q746">
        <f>IFERROR(SUMIFS('All States'!$E$4:$E$627,'All States'!$C$4:$C$627,$A746,'All States'!$D$4:$D$627,$B746),0)</f>
        <v>1</v>
      </c>
      <c r="R746">
        <f>IFERROR(SUMIFS('All States'!$F$4:$F$627,'All States'!$C$4:$C$627,$A746,'All States'!$D$4:$D$627,$B746),0)</f>
        <v>5</v>
      </c>
      <c r="S746">
        <f>IFERROR(SUMIFS('All States'!$N$4:$N$627,'All States'!$C$4:$C$627,$A746,'All States'!$D$4:$D$627,$B746),0)</f>
        <v>41.58</v>
      </c>
      <c r="T746">
        <f>IFERROR(SUMIFS('All States'!$M$4:$M$627,'All States'!$C$4:$C$627,$A746,'All States'!$D$4:$D$627,$B746),0)</f>
        <v>41.58</v>
      </c>
      <c r="U746">
        <f>IFERROR(SUMIFS('All States'!$O$4:$O$627,'All States'!$C$4:$C$627,$A746,'All States'!$D$4:$D$627,$B746),0)</f>
        <v>0</v>
      </c>
      <c r="V746">
        <f>IFERROR(SUMIFS('All States'!$P$4:$P$627,'All States'!$C$4:$C$627,$A746,'All States'!$D$4:$D$627,$B746),0)</f>
        <v>41.58</v>
      </c>
      <c r="W746">
        <f>IFERROR(SUMIFS('All States'!$Q$4:$Q$627,'All States'!$C$4:$C$627,$A746,'All States'!$D$4:$D$627,$B746),0)</f>
        <v>0</v>
      </c>
      <c r="X746">
        <f>IFERROR(SUMIFS('All States'!$H$4:$H$627,'All States'!$C$4:$C$627,$A746,'All States'!$D$4:$D$627,$B746),0)</f>
        <v>0</v>
      </c>
      <c r="Y746">
        <f>IFERROR(SUMIFS('All States'!$I$4:$I$627,'All States'!$C$4:$C$627,$A746,'All States'!$D$4:$D$627,$B746),0)</f>
        <v>1</v>
      </c>
      <c r="Z746">
        <f>IFERROR(SUMIFS('All States'!$R$4:$R$627,'All States'!$C$4:$C$627,$A746,'All States'!$D$4:$D$627,$B746),0)</f>
        <v>-3.6113715500000003</v>
      </c>
      <c r="AA746">
        <f>IFERROR(SUMIFS('All States'!$S$4:$S$627,'All States'!$C$4:$C$627,$A746,'All States'!$D$4:$D$627,$B746),0)</f>
        <v>40</v>
      </c>
      <c r="AB746">
        <f>IFERROR(SUMIFS('All States'!$T$4:$T$627,'All States'!$C$4:$C$627,$A746,'All States'!$D$4:$D$627,$B746),0)</f>
        <v>16</v>
      </c>
      <c r="AC746">
        <f>IFERROR(SUMIFS('All States'!$U$4:$U$627,'All States'!$C$4:$C$627,$A746,'All States'!$D$4:$D$627,$B746),0)</f>
        <v>1.3886284499999999</v>
      </c>
      <c r="AD746">
        <f>IFERROR(SUMIFS('All States'!$V$4:$V$627,'All States'!$C$4:$C$627,$A746,'All States'!$D$4:$D$627,$B746),0)</f>
        <v>18769</v>
      </c>
      <c r="AE746">
        <f>IFERROR(SUMIFS('All States'!$W$4:$W$627,'All States'!$C$4:$C$627,$A746,'All States'!$D$4:$D$627,$B746),0)</f>
        <v>49</v>
      </c>
      <c r="AF746">
        <f>IFERROR(SUMIFS('All States'!$X$4:$X$627,'All States'!$C$4:$C$627,$A746,'All States'!$D$4:$D$627,$B746),0)</f>
        <v>7.0844000000000005</v>
      </c>
      <c r="AG746">
        <f>IFERROR(SUMIFS('All States'!$Y$4:$Y$627,'All States'!$C$4:$C$627,$A746,'All States'!$D$4:$D$627,$B746),0)</f>
        <v>57278</v>
      </c>
    </row>
    <row r="747" spans="1:33" ht="15" customHeight="1" x14ac:dyDescent="0.2">
      <c r="A747" t="s">
        <v>185</v>
      </c>
      <c r="B747" t="s">
        <v>2329</v>
      </c>
      <c r="C747" t="s">
        <v>1194</v>
      </c>
      <c r="D747" t="s">
        <v>2328</v>
      </c>
      <c r="E747">
        <v>3</v>
      </c>
      <c r="F747">
        <f t="shared" si="24"/>
        <v>18769</v>
      </c>
      <c r="G747">
        <f t="shared" si="25"/>
        <v>617037</v>
      </c>
      <c r="H747">
        <f t="shared" si="26"/>
        <v>16</v>
      </c>
      <c r="I747">
        <f t="shared" si="27"/>
        <v>97</v>
      </c>
      <c r="Q747">
        <f>IFERROR(SUMIFS('All States'!$E$4:$E$627,'All States'!$C$4:$C$627,$A747,'All States'!$D$4:$D$627,$B747),0)</f>
        <v>0</v>
      </c>
      <c r="R747">
        <f>IFERROR(SUMIFS('All States'!$F$4:$F$627,'All States'!$C$4:$C$627,$A747,'All States'!$D$4:$D$627,$B747),0)</f>
        <v>0</v>
      </c>
      <c r="S747">
        <f>IFERROR(SUMIFS('All States'!$N$4:$N$627,'All States'!$C$4:$C$627,$A747,'All States'!$D$4:$D$627,$B747),0)</f>
        <v>1.26</v>
      </c>
      <c r="T747">
        <f>IFERROR(SUMIFS('All States'!$M$4:$M$627,'All States'!$C$4:$C$627,$A747,'All States'!$D$4:$D$627,$B747),0)</f>
        <v>1.26</v>
      </c>
      <c r="U747">
        <f>IFERROR(SUMIFS('All States'!$O$4:$O$627,'All States'!$C$4:$C$627,$A747,'All States'!$D$4:$D$627,$B747),0)</f>
        <v>0</v>
      </c>
      <c r="V747">
        <f>IFERROR(SUMIFS('All States'!$P$4:$P$627,'All States'!$C$4:$C$627,$A747,'All States'!$D$4:$D$627,$B747),0)</f>
        <v>1.26</v>
      </c>
      <c r="W747">
        <f>IFERROR(SUMIFS('All States'!$Q$4:$Q$627,'All States'!$C$4:$C$627,$A747,'All States'!$D$4:$D$627,$B747),0)</f>
        <v>0</v>
      </c>
      <c r="X747">
        <f>IFERROR(SUMIFS('All States'!$H$4:$H$627,'All States'!$C$4:$C$627,$A747,'All States'!$D$4:$D$627,$B747),0)</f>
        <v>0</v>
      </c>
      <c r="Y747">
        <f>IFERROR(SUMIFS('All States'!$I$4:$I$627,'All States'!$C$4:$C$627,$A747,'All States'!$D$4:$D$627,$B747),0)</f>
        <v>0</v>
      </c>
      <c r="Z747">
        <f>IFERROR(SUMIFS('All States'!$R$4:$R$627,'All States'!$C$4:$C$627,$A747,'All States'!$D$4:$D$627,$B747),0)</f>
        <v>1.3886284499999999</v>
      </c>
      <c r="AA747">
        <f>IFERROR(SUMIFS('All States'!$S$4:$S$627,'All States'!$C$4:$C$627,$A747,'All States'!$D$4:$D$627,$B747),0)</f>
        <v>40</v>
      </c>
      <c r="AB747">
        <f>IFERROR(SUMIFS('All States'!$T$4:$T$627,'All States'!$C$4:$C$627,$A747,'All States'!$D$4:$D$627,$B747),0)</f>
        <v>16</v>
      </c>
      <c r="AC747">
        <f>IFERROR(SUMIFS('All States'!$U$4:$U$627,'All States'!$C$4:$C$627,$A747,'All States'!$D$4:$D$627,$B747),0)</f>
        <v>1.3886284499999999</v>
      </c>
      <c r="AD747">
        <f>IFERROR(SUMIFS('All States'!$V$4:$V$627,'All States'!$C$4:$C$627,$A747,'All States'!$D$4:$D$627,$B747),0)</f>
        <v>18769</v>
      </c>
      <c r="AE747">
        <f>IFERROR(SUMIFS('All States'!$W$4:$W$627,'All States'!$C$4:$C$627,$A747,'All States'!$D$4:$D$627,$B747),0)</f>
        <v>49</v>
      </c>
      <c r="AF747">
        <f>IFERROR(SUMIFS('All States'!$X$4:$X$627,'All States'!$C$4:$C$627,$A747,'All States'!$D$4:$D$627,$B747),0)</f>
        <v>7.0844000000000005</v>
      </c>
      <c r="AG747">
        <f>IFERROR(SUMIFS('All States'!$Y$4:$Y$627,'All States'!$C$4:$C$627,$A747,'All States'!$D$4:$D$627,$B747),0)</f>
        <v>57278</v>
      </c>
    </row>
    <row r="748" spans="1:33" ht="15" customHeight="1" x14ac:dyDescent="0.2">
      <c r="A748" t="s">
        <v>185</v>
      </c>
      <c r="B748" t="s">
        <v>2330</v>
      </c>
      <c r="C748" t="s">
        <v>1194</v>
      </c>
      <c r="D748" t="s">
        <v>2328</v>
      </c>
      <c r="E748">
        <v>3</v>
      </c>
      <c r="F748">
        <f t="shared" si="24"/>
        <v>18769</v>
      </c>
      <c r="G748">
        <f t="shared" si="25"/>
        <v>617037</v>
      </c>
      <c r="H748">
        <f t="shared" si="26"/>
        <v>16</v>
      </c>
      <c r="I748">
        <f t="shared" si="27"/>
        <v>97</v>
      </c>
      <c r="Q748">
        <f>IFERROR(SUMIFS('All States'!$E$4:$E$627,'All States'!$C$4:$C$627,$A748,'All States'!$D$4:$D$627,$B748),0)</f>
        <v>0</v>
      </c>
      <c r="R748">
        <f>IFERROR(SUMIFS('All States'!$F$4:$F$627,'All States'!$C$4:$C$627,$A748,'All States'!$D$4:$D$627,$B748),0)</f>
        <v>0</v>
      </c>
      <c r="S748">
        <f>IFERROR(SUMIFS('All States'!$N$4:$N$627,'All States'!$C$4:$C$627,$A748,'All States'!$D$4:$D$627,$B748),0)</f>
        <v>1.26</v>
      </c>
      <c r="T748">
        <f>IFERROR(SUMIFS('All States'!$M$4:$M$627,'All States'!$C$4:$C$627,$A748,'All States'!$D$4:$D$627,$B748),0)</f>
        <v>1.26</v>
      </c>
      <c r="U748">
        <f>IFERROR(SUMIFS('All States'!$O$4:$O$627,'All States'!$C$4:$C$627,$A748,'All States'!$D$4:$D$627,$B748),0)</f>
        <v>0</v>
      </c>
      <c r="V748">
        <f>IFERROR(SUMIFS('All States'!$P$4:$P$627,'All States'!$C$4:$C$627,$A748,'All States'!$D$4:$D$627,$B748),0)</f>
        <v>1.26</v>
      </c>
      <c r="W748">
        <f>IFERROR(SUMIFS('All States'!$Q$4:$Q$627,'All States'!$C$4:$C$627,$A748,'All States'!$D$4:$D$627,$B748),0)</f>
        <v>0</v>
      </c>
      <c r="X748">
        <f>IFERROR(SUMIFS('All States'!$H$4:$H$627,'All States'!$C$4:$C$627,$A748,'All States'!$D$4:$D$627,$B748),0)</f>
        <v>0</v>
      </c>
      <c r="Y748">
        <f>IFERROR(SUMIFS('All States'!$I$4:$I$627,'All States'!$C$4:$C$627,$A748,'All States'!$D$4:$D$627,$B748),0)</f>
        <v>0</v>
      </c>
      <c r="Z748">
        <f>IFERROR(SUMIFS('All States'!$R$4:$R$627,'All States'!$C$4:$C$627,$A748,'All States'!$D$4:$D$627,$B748),0)</f>
        <v>1.3886284499999999</v>
      </c>
      <c r="AA748">
        <f>IFERROR(SUMIFS('All States'!$S$4:$S$627,'All States'!$C$4:$C$627,$A748,'All States'!$D$4:$D$627,$B748),0)</f>
        <v>40</v>
      </c>
      <c r="AB748">
        <f>IFERROR(SUMIFS('All States'!$T$4:$T$627,'All States'!$C$4:$C$627,$A748,'All States'!$D$4:$D$627,$B748),0)</f>
        <v>16</v>
      </c>
      <c r="AC748">
        <f>IFERROR(SUMIFS('All States'!$U$4:$U$627,'All States'!$C$4:$C$627,$A748,'All States'!$D$4:$D$627,$B748),0)</f>
        <v>1.3886284499999999</v>
      </c>
      <c r="AD748">
        <f>IFERROR(SUMIFS('All States'!$V$4:$V$627,'All States'!$C$4:$C$627,$A748,'All States'!$D$4:$D$627,$B748),0)</f>
        <v>18769</v>
      </c>
      <c r="AE748">
        <f>IFERROR(SUMIFS('All States'!$W$4:$W$627,'All States'!$C$4:$C$627,$A748,'All States'!$D$4:$D$627,$B748),0)</f>
        <v>49</v>
      </c>
      <c r="AF748">
        <f>IFERROR(SUMIFS('All States'!$X$4:$X$627,'All States'!$C$4:$C$627,$A748,'All States'!$D$4:$D$627,$B748),0)</f>
        <v>7.0844000000000005</v>
      </c>
      <c r="AG748">
        <f>IFERROR(SUMIFS('All States'!$Y$4:$Y$627,'All States'!$C$4:$C$627,$A748,'All States'!$D$4:$D$627,$B748),0)</f>
        <v>57278</v>
      </c>
    </row>
    <row r="749" spans="1:33" ht="15" customHeight="1" x14ac:dyDescent="0.2">
      <c r="A749" t="s">
        <v>185</v>
      </c>
      <c r="B749" t="s">
        <v>2331</v>
      </c>
      <c r="C749" t="s">
        <v>1414</v>
      </c>
      <c r="D749" t="s">
        <v>2332</v>
      </c>
      <c r="E749">
        <v>3</v>
      </c>
      <c r="F749">
        <f t="shared" si="24"/>
        <v>0</v>
      </c>
      <c r="G749">
        <f t="shared" si="25"/>
        <v>360309.33333333331</v>
      </c>
      <c r="H749">
        <f t="shared" si="26"/>
        <v>8.3333333333333339</v>
      </c>
      <c r="I749">
        <f t="shared" si="27"/>
        <v>108.33333333333333</v>
      </c>
      <c r="Q749">
        <f>IFERROR(SUMIFS('All States'!$E$4:$E$627,'All States'!$C$4:$C$627,$A749,'All States'!$D$4:$D$627,$B749),0)</f>
        <v>0</v>
      </c>
      <c r="R749">
        <f>IFERROR(SUMIFS('All States'!$F$4:$F$627,'All States'!$C$4:$C$627,$A749,'All States'!$D$4:$D$627,$B749),0)</f>
        <v>0</v>
      </c>
      <c r="S749">
        <f>IFERROR(SUMIFS('All States'!$N$4:$N$627,'All States'!$C$4:$C$627,$A749,'All States'!$D$4:$D$627,$B749),0)</f>
        <v>0.42</v>
      </c>
      <c r="T749">
        <f>IFERROR(SUMIFS('All States'!$M$4:$M$627,'All States'!$C$4:$C$627,$A749,'All States'!$D$4:$D$627,$B749),0)</f>
        <v>0.42</v>
      </c>
      <c r="U749">
        <f>IFERROR(SUMIFS('All States'!$O$4:$O$627,'All States'!$C$4:$C$627,$A749,'All States'!$D$4:$D$627,$B749),0)</f>
        <v>0</v>
      </c>
      <c r="V749">
        <f>IFERROR(SUMIFS('All States'!$P$4:$P$627,'All States'!$C$4:$C$627,$A749,'All States'!$D$4:$D$627,$B749),0)</f>
        <v>0.42</v>
      </c>
      <c r="W749">
        <f>IFERROR(SUMIFS('All States'!$Q$4:$Q$627,'All States'!$C$4:$C$627,$A749,'All States'!$D$4:$D$627,$B749),0)</f>
        <v>0</v>
      </c>
      <c r="X749">
        <f>IFERROR(SUMIFS('All States'!$H$4:$H$627,'All States'!$C$4:$C$627,$A749,'All States'!$D$4:$D$627,$B749),0)</f>
        <v>0</v>
      </c>
      <c r="Y749">
        <f>IFERROR(SUMIFS('All States'!$I$4:$I$627,'All States'!$C$4:$C$627,$A749,'All States'!$D$4:$D$627,$B749),0)</f>
        <v>0</v>
      </c>
      <c r="Z749">
        <f>IFERROR(SUMIFS('All States'!$R$4:$R$627,'All States'!$C$4:$C$627,$A749,'All States'!$D$4:$D$627,$B749),0)</f>
        <v>0.6</v>
      </c>
      <c r="AA749">
        <f>IFERROR(SUMIFS('All States'!$S$4:$S$627,'All States'!$C$4:$C$627,$A749,'All States'!$D$4:$D$627,$B749),0)</f>
        <v>20</v>
      </c>
      <c r="AB749">
        <f>IFERROR(SUMIFS('All States'!$T$4:$T$627,'All States'!$C$4:$C$627,$A749,'All States'!$D$4:$D$627,$B749),0)</f>
        <v>8</v>
      </c>
      <c r="AC749">
        <f>IFERROR(SUMIFS('All States'!$U$4:$U$627,'All States'!$C$4:$C$627,$A749,'All States'!$D$4:$D$627,$B749),0)</f>
        <v>0.6</v>
      </c>
      <c r="AD749">
        <f>IFERROR(SUMIFS('All States'!$V$4:$V$627,'All States'!$C$4:$C$627,$A749,'All States'!$D$4:$D$627,$B749),0)</f>
        <v>0</v>
      </c>
      <c r="AE749">
        <f>IFERROR(SUMIFS('All States'!$W$4:$W$627,'All States'!$C$4:$C$627,$A749,'All States'!$D$4:$D$627,$B749),0)</f>
        <v>24</v>
      </c>
      <c r="AF749">
        <f>IFERROR(SUMIFS('All States'!$X$4:$X$627,'All States'!$C$4:$C$627,$A749,'All States'!$D$4:$D$627,$B749),0)</f>
        <v>3</v>
      </c>
      <c r="AG749">
        <f>IFERROR(SUMIFS('All States'!$Y$4:$Y$627,'All States'!$C$4:$C$627,$A749,'All States'!$D$4:$D$627,$B749),0)</f>
        <v>0</v>
      </c>
    </row>
    <row r="750" spans="1:33" ht="15" customHeight="1" x14ac:dyDescent="0.2">
      <c r="A750" t="s">
        <v>185</v>
      </c>
      <c r="B750" t="s">
        <v>2333</v>
      </c>
      <c r="C750" t="s">
        <v>1414</v>
      </c>
      <c r="D750" t="s">
        <v>2332</v>
      </c>
      <c r="E750">
        <v>3</v>
      </c>
      <c r="F750">
        <f t="shared" si="24"/>
        <v>0</v>
      </c>
      <c r="G750">
        <f t="shared" si="25"/>
        <v>360309.33333333331</v>
      </c>
      <c r="H750">
        <f t="shared" si="26"/>
        <v>8.3333333333333339</v>
      </c>
      <c r="I750">
        <f t="shared" si="27"/>
        <v>108.33333333333333</v>
      </c>
      <c r="Q750">
        <f>IFERROR(SUMIFS('All States'!$E$4:$E$627,'All States'!$C$4:$C$627,$A750,'All States'!$D$4:$D$627,$B750),0)</f>
        <v>1</v>
      </c>
      <c r="R750">
        <f>IFERROR(SUMIFS('All States'!$F$4:$F$627,'All States'!$C$4:$C$627,$A750,'All States'!$D$4:$D$627,$B750),0)</f>
        <v>2</v>
      </c>
      <c r="S750">
        <f>IFERROR(SUMIFS('All States'!$N$4:$N$627,'All States'!$C$4:$C$627,$A750,'All States'!$D$4:$D$627,$B750),0)</f>
        <v>20.16</v>
      </c>
      <c r="T750">
        <f>IFERROR(SUMIFS('All States'!$M$4:$M$627,'All States'!$C$4:$C$627,$A750,'All States'!$D$4:$D$627,$B750),0)</f>
        <v>20.16</v>
      </c>
      <c r="U750">
        <f>IFERROR(SUMIFS('All States'!$O$4:$O$627,'All States'!$C$4:$C$627,$A750,'All States'!$D$4:$D$627,$B750),0)</f>
        <v>0</v>
      </c>
      <c r="V750">
        <f>IFERROR(SUMIFS('All States'!$P$4:$P$627,'All States'!$C$4:$C$627,$A750,'All States'!$D$4:$D$627,$B750),0)</f>
        <v>20.16</v>
      </c>
      <c r="W750">
        <f>IFERROR(SUMIFS('All States'!$Q$4:$Q$627,'All States'!$C$4:$C$627,$A750,'All States'!$D$4:$D$627,$B750),0)</f>
        <v>0</v>
      </c>
      <c r="X750">
        <f>IFERROR(SUMIFS('All States'!$H$4:$H$627,'All States'!$C$4:$C$627,$A750,'All States'!$D$4:$D$627,$B750),0)</f>
        <v>1</v>
      </c>
      <c r="Y750">
        <f>IFERROR(SUMIFS('All States'!$I$4:$I$627,'All States'!$C$4:$C$627,$A750,'All States'!$D$4:$D$627,$B750),0)</f>
        <v>0</v>
      </c>
      <c r="Z750">
        <f>IFERROR(SUMIFS('All States'!$R$4:$R$627,'All States'!$C$4:$C$627,$A750,'All States'!$D$4:$D$627,$B750),0)</f>
        <v>-1.4</v>
      </c>
      <c r="AA750">
        <f>IFERROR(SUMIFS('All States'!$S$4:$S$627,'All States'!$C$4:$C$627,$A750,'All States'!$D$4:$D$627,$B750),0)</f>
        <v>20</v>
      </c>
      <c r="AB750">
        <f>IFERROR(SUMIFS('All States'!$T$4:$T$627,'All States'!$C$4:$C$627,$A750,'All States'!$D$4:$D$627,$B750),0)</f>
        <v>8</v>
      </c>
      <c r="AC750">
        <f>IFERROR(SUMIFS('All States'!$U$4:$U$627,'All States'!$C$4:$C$627,$A750,'All States'!$D$4:$D$627,$B750),0)</f>
        <v>0.6</v>
      </c>
      <c r="AD750">
        <f>IFERROR(SUMIFS('All States'!$V$4:$V$627,'All States'!$C$4:$C$627,$A750,'All States'!$D$4:$D$627,$B750),0)</f>
        <v>0</v>
      </c>
      <c r="AE750">
        <f>IFERROR(SUMIFS('All States'!$W$4:$W$627,'All States'!$C$4:$C$627,$A750,'All States'!$D$4:$D$627,$B750),0)</f>
        <v>24</v>
      </c>
      <c r="AF750">
        <f>IFERROR(SUMIFS('All States'!$X$4:$X$627,'All States'!$C$4:$C$627,$A750,'All States'!$D$4:$D$627,$B750),0)</f>
        <v>3</v>
      </c>
      <c r="AG750">
        <f>IFERROR(SUMIFS('All States'!$Y$4:$Y$627,'All States'!$C$4:$C$627,$A750,'All States'!$D$4:$D$627,$B750),0)</f>
        <v>0</v>
      </c>
    </row>
    <row r="751" spans="1:33" ht="15" customHeight="1" x14ac:dyDescent="0.2">
      <c r="A751" t="s">
        <v>185</v>
      </c>
      <c r="B751" t="s">
        <v>2334</v>
      </c>
      <c r="C751" t="s">
        <v>1414</v>
      </c>
      <c r="D751" t="s">
        <v>2332</v>
      </c>
      <c r="E751">
        <v>3</v>
      </c>
      <c r="F751">
        <f t="shared" si="24"/>
        <v>0</v>
      </c>
      <c r="G751">
        <f t="shared" si="25"/>
        <v>360309.33333333331</v>
      </c>
      <c r="H751">
        <f t="shared" si="26"/>
        <v>8.3333333333333339</v>
      </c>
      <c r="I751">
        <f t="shared" si="27"/>
        <v>108.33333333333333</v>
      </c>
      <c r="Q751">
        <f>IFERROR(SUMIFS('All States'!$E$4:$E$627,'All States'!$C$4:$C$627,$A751,'All States'!$D$4:$D$627,$B751),0)</f>
        <v>0</v>
      </c>
      <c r="R751">
        <f>IFERROR(SUMIFS('All States'!$F$4:$F$627,'All States'!$C$4:$C$627,$A751,'All States'!$D$4:$D$627,$B751),0)</f>
        <v>0</v>
      </c>
      <c r="S751">
        <f>IFERROR(SUMIFS('All States'!$N$4:$N$627,'All States'!$C$4:$C$627,$A751,'All States'!$D$4:$D$627,$B751),0)</f>
        <v>3.36</v>
      </c>
      <c r="T751">
        <f>IFERROR(SUMIFS('All States'!$M$4:$M$627,'All States'!$C$4:$C$627,$A751,'All States'!$D$4:$D$627,$B751),0)</f>
        <v>3.36</v>
      </c>
      <c r="U751">
        <f>IFERROR(SUMIFS('All States'!$O$4:$O$627,'All States'!$C$4:$C$627,$A751,'All States'!$D$4:$D$627,$B751),0)</f>
        <v>0</v>
      </c>
      <c r="V751">
        <f>IFERROR(SUMIFS('All States'!$P$4:$P$627,'All States'!$C$4:$C$627,$A751,'All States'!$D$4:$D$627,$B751),0)</f>
        <v>3.36</v>
      </c>
      <c r="W751">
        <f>IFERROR(SUMIFS('All States'!$Q$4:$Q$627,'All States'!$C$4:$C$627,$A751,'All States'!$D$4:$D$627,$B751),0)</f>
        <v>0</v>
      </c>
      <c r="X751">
        <f>IFERROR(SUMIFS('All States'!$H$4:$H$627,'All States'!$C$4:$C$627,$A751,'All States'!$D$4:$D$627,$B751),0)</f>
        <v>0</v>
      </c>
      <c r="Y751">
        <f>IFERROR(SUMIFS('All States'!$I$4:$I$627,'All States'!$C$4:$C$627,$A751,'All States'!$D$4:$D$627,$B751),0)</f>
        <v>0</v>
      </c>
      <c r="Z751">
        <f>IFERROR(SUMIFS('All States'!$R$4:$R$627,'All States'!$C$4:$C$627,$A751,'All States'!$D$4:$D$627,$B751),0)</f>
        <v>0.6</v>
      </c>
      <c r="AA751">
        <f>IFERROR(SUMIFS('All States'!$S$4:$S$627,'All States'!$C$4:$C$627,$A751,'All States'!$D$4:$D$627,$B751),0)</f>
        <v>20</v>
      </c>
      <c r="AB751">
        <f>IFERROR(SUMIFS('All States'!$T$4:$T$627,'All States'!$C$4:$C$627,$A751,'All States'!$D$4:$D$627,$B751),0)</f>
        <v>8</v>
      </c>
      <c r="AC751">
        <f>IFERROR(SUMIFS('All States'!$U$4:$U$627,'All States'!$C$4:$C$627,$A751,'All States'!$D$4:$D$627,$B751),0)</f>
        <v>0.6</v>
      </c>
      <c r="AD751">
        <f>IFERROR(SUMIFS('All States'!$V$4:$V$627,'All States'!$C$4:$C$627,$A751,'All States'!$D$4:$D$627,$B751),0)</f>
        <v>0</v>
      </c>
      <c r="AE751">
        <f>IFERROR(SUMIFS('All States'!$W$4:$W$627,'All States'!$C$4:$C$627,$A751,'All States'!$D$4:$D$627,$B751),0)</f>
        <v>24</v>
      </c>
      <c r="AF751">
        <f>IFERROR(SUMIFS('All States'!$X$4:$X$627,'All States'!$C$4:$C$627,$A751,'All States'!$D$4:$D$627,$B751),0)</f>
        <v>3</v>
      </c>
      <c r="AG751">
        <f>IFERROR(SUMIFS('All States'!$Y$4:$Y$627,'All States'!$C$4:$C$627,$A751,'All States'!$D$4:$D$627,$B751),0)</f>
        <v>0</v>
      </c>
    </row>
    <row r="752" spans="1:33" ht="15" customHeight="1" x14ac:dyDescent="0.2">
      <c r="A752" t="s">
        <v>187</v>
      </c>
      <c r="B752" t="s">
        <v>260</v>
      </c>
      <c r="C752" t="s">
        <v>259</v>
      </c>
      <c r="D752" t="s">
        <v>260</v>
      </c>
      <c r="E752">
        <v>1</v>
      </c>
      <c r="F752">
        <f t="shared" si="24"/>
        <v>40517</v>
      </c>
      <c r="G752">
        <f t="shared" si="25"/>
        <v>40000</v>
      </c>
      <c r="H752">
        <f t="shared" si="26"/>
        <v>6</v>
      </c>
      <c r="I752">
        <f t="shared" si="27"/>
        <v>2</v>
      </c>
      <c r="Q752">
        <f>IFERROR(SUMIFS('All States'!$E$4:$E$627,'All States'!$C$4:$C$627,$A752,'All States'!$D$4:$D$627,$B752),0)</f>
        <v>2</v>
      </c>
      <c r="R752">
        <f>IFERROR(SUMIFS('All States'!$F$4:$F$627,'All States'!$C$4:$C$627,$A752,'All States'!$D$4:$D$627,$B752),0)</f>
        <v>6.6</v>
      </c>
      <c r="S752">
        <f>IFERROR(SUMIFS('All States'!$N$4:$N$627,'All States'!$C$4:$C$627,$A752,'All States'!$D$4:$D$627,$B752),0)</f>
        <v>382.32</v>
      </c>
      <c r="T752">
        <f>IFERROR(SUMIFS('All States'!$M$4:$M$627,'All States'!$C$4:$C$627,$A752,'All States'!$D$4:$D$627,$B752),0)</f>
        <v>382.32</v>
      </c>
      <c r="U752">
        <f>IFERROR(SUMIFS('All States'!$O$4:$O$627,'All States'!$C$4:$C$627,$A752,'All States'!$D$4:$D$627,$B752),0)</f>
        <v>345.15</v>
      </c>
      <c r="V752">
        <f>IFERROR(SUMIFS('All States'!$P$4:$P$627,'All States'!$C$4:$C$627,$A752,'All States'!$D$4:$D$627,$B752),0)</f>
        <v>0.42</v>
      </c>
      <c r="W752">
        <f>IFERROR(SUMIFS('All States'!$Q$4:$Q$627,'All States'!$C$4:$C$627,$A752,'All States'!$D$4:$D$627,$B752),0)</f>
        <v>36.75</v>
      </c>
      <c r="X752">
        <f>IFERROR(SUMIFS('All States'!$H$4:$H$627,'All States'!$C$4:$C$627,$A752,'All States'!$D$4:$D$627,$B752),0)</f>
        <v>1</v>
      </c>
      <c r="Y752">
        <f>IFERROR(SUMIFS('All States'!$I$4:$I$627,'All States'!$C$4:$C$627,$A752,'All States'!$D$4:$D$627,$B752),0)</f>
        <v>1</v>
      </c>
      <c r="Z752">
        <f>IFERROR(SUMIFS('All States'!$R$4:$R$627,'All States'!$C$4:$C$627,$A752,'All States'!$D$4:$D$627,$B752),0)</f>
        <v>-5.13534705</v>
      </c>
      <c r="AA752">
        <f>IFERROR(SUMIFS('All States'!$S$4:$S$627,'All States'!$C$4:$C$627,$A752,'All States'!$D$4:$D$627,$B752),0)</f>
        <v>35</v>
      </c>
      <c r="AB752">
        <f>IFERROR(SUMIFS('All States'!$T$4:$T$627,'All States'!$C$4:$C$627,$A752,'All States'!$D$4:$D$627,$B752),0)</f>
        <v>14</v>
      </c>
      <c r="AC752">
        <f>IFERROR(SUMIFS('All States'!$U$4:$U$627,'All States'!$C$4:$C$627,$A752,'All States'!$D$4:$D$627,$B752),0)</f>
        <v>1.4646529500000001</v>
      </c>
      <c r="AD752">
        <f>IFERROR(SUMIFS('All States'!$V$4:$V$627,'All States'!$C$4:$C$627,$A752,'All States'!$D$4:$D$627,$B752),0)</f>
        <v>41259</v>
      </c>
      <c r="AE752">
        <f>IFERROR(SUMIFS('All States'!$W$4:$W$627,'All States'!$C$4:$C$627,$A752,'All States'!$D$4:$D$627,$B752),0)</f>
        <v>43</v>
      </c>
      <c r="AF752">
        <f>IFERROR(SUMIFS('All States'!$X$4:$X$627,'All States'!$C$4:$C$627,$A752,'All States'!$D$4:$D$627,$B752),0)</f>
        <v>7.484</v>
      </c>
      <c r="AG752">
        <f>IFERROR(SUMIFS('All States'!$Y$4:$Y$627,'All States'!$C$4:$C$627,$A752,'All States'!$D$4:$D$627,$B752),0)</f>
        <v>125912</v>
      </c>
    </row>
    <row r="753" spans="1:33" ht="15" customHeight="1" x14ac:dyDescent="0.2">
      <c r="A753" t="s">
        <v>187</v>
      </c>
      <c r="B753" t="s">
        <v>2335</v>
      </c>
      <c r="C753" t="s">
        <v>522</v>
      </c>
      <c r="D753" t="s">
        <v>523</v>
      </c>
      <c r="E753">
        <v>1</v>
      </c>
      <c r="F753">
        <f t="shared" si="24"/>
        <v>1902</v>
      </c>
      <c r="G753">
        <f t="shared" si="25"/>
        <v>1061</v>
      </c>
      <c r="H753">
        <f t="shared" si="26"/>
        <v>5</v>
      </c>
      <c r="I753">
        <f t="shared" si="27"/>
        <v>0</v>
      </c>
      <c r="Q753">
        <f>IFERROR(SUMIFS('All States'!$E$4:$E$627,'All States'!$C$4:$C$627,$A753,'All States'!$D$4:$D$627,$B753),0)</f>
        <v>1</v>
      </c>
      <c r="R753">
        <f>IFERROR(SUMIFS('All States'!$F$4:$F$627,'All States'!$C$4:$C$627,$A753,'All States'!$D$4:$D$627,$B753),0)</f>
        <v>3.6</v>
      </c>
      <c r="S753">
        <f>IFERROR(SUMIFS('All States'!$N$4:$N$627,'All States'!$C$4:$C$627,$A753,'All States'!$D$4:$D$627,$B753),0)</f>
        <v>558.07500000000005</v>
      </c>
      <c r="T753">
        <f>IFERROR(SUMIFS('All States'!$M$4:$M$627,'All States'!$C$4:$C$627,$A753,'All States'!$D$4:$D$627,$B753),0)</f>
        <v>558.07500000000005</v>
      </c>
      <c r="U753">
        <f>IFERROR(SUMIFS('All States'!$O$4:$O$627,'All States'!$C$4:$C$627,$A753,'All States'!$D$4:$D$627,$B753),0)</f>
        <v>406.35</v>
      </c>
      <c r="V753">
        <f>IFERROR(SUMIFS('All States'!$P$4:$P$627,'All States'!$C$4:$C$627,$A753,'All States'!$D$4:$D$627,$B753),0)</f>
        <v>0</v>
      </c>
      <c r="W753">
        <f>IFERROR(SUMIFS('All States'!$Q$4:$Q$627,'All States'!$C$4:$C$627,$A753,'All States'!$D$4:$D$627,$B753),0)</f>
        <v>151.72499999999999</v>
      </c>
      <c r="X753">
        <f>IFERROR(SUMIFS('All States'!$H$4:$H$627,'All States'!$C$4:$C$627,$A753,'All States'!$D$4:$D$627,$B753),0)</f>
        <v>0</v>
      </c>
      <c r="Y753">
        <f>IFERROR(SUMIFS('All States'!$I$4:$I$627,'All States'!$C$4:$C$627,$A753,'All States'!$D$4:$D$627,$B753),0)</f>
        <v>1</v>
      </c>
      <c r="Z753">
        <f>IFERROR(SUMIFS('All States'!$R$4:$R$627,'All States'!$C$4:$C$627,$A753,'All States'!$D$4:$D$627,$B753),0)</f>
        <v>-3.2058849</v>
      </c>
      <c r="AA753">
        <f>IFERROR(SUMIFS('All States'!$S$4:$S$627,'All States'!$C$4:$C$627,$A753,'All States'!$D$4:$D$627,$B753),0)</f>
        <v>12.5</v>
      </c>
      <c r="AB753">
        <f>IFERROR(SUMIFS('All States'!$T$4:$T$627,'All States'!$C$4:$C$627,$A753,'All States'!$D$4:$D$627,$B753),0)</f>
        <v>5</v>
      </c>
      <c r="AC753">
        <f>IFERROR(SUMIFS('All States'!$U$4:$U$627,'All States'!$C$4:$C$627,$A753,'All States'!$D$4:$D$627,$B753),0)</f>
        <v>0.3941151</v>
      </c>
      <c r="AD753">
        <f>IFERROR(SUMIFS('All States'!$V$4:$V$627,'All States'!$C$4:$C$627,$A753,'All States'!$D$4:$D$627,$B753),0)</f>
        <v>1902</v>
      </c>
      <c r="AE753">
        <f>IFERROR(SUMIFS('All States'!$W$4:$W$627,'All States'!$C$4:$C$627,$A753,'All States'!$D$4:$D$627,$B753),0)</f>
        <v>15</v>
      </c>
      <c r="AF753">
        <f>IFERROR(SUMIFS('All States'!$X$4:$X$627,'All States'!$C$4:$C$627,$A753,'All States'!$D$4:$D$627,$B753),0)</f>
        <v>1.9722</v>
      </c>
      <c r="AG753">
        <f>IFERROR(SUMIFS('All States'!$Y$4:$Y$627,'All States'!$C$4:$C$627,$A753,'All States'!$D$4:$D$627,$B753),0)</f>
        <v>5804</v>
      </c>
    </row>
    <row r="754" spans="1:33" ht="15" customHeight="1" x14ac:dyDescent="0.2">
      <c r="A754" t="s">
        <v>187</v>
      </c>
      <c r="B754" t="s">
        <v>2336</v>
      </c>
      <c r="C754" t="s">
        <v>788</v>
      </c>
      <c r="D754" t="s">
        <v>789</v>
      </c>
      <c r="E754">
        <v>2</v>
      </c>
      <c r="F754">
        <f t="shared" si="24"/>
        <v>19716</v>
      </c>
      <c r="G754">
        <f t="shared" si="25"/>
        <v>275111</v>
      </c>
      <c r="H754">
        <f t="shared" si="26"/>
        <v>21</v>
      </c>
      <c r="I754">
        <f t="shared" si="27"/>
        <v>52</v>
      </c>
      <c r="Q754">
        <f>IFERROR(SUMIFS('All States'!$E$4:$E$627,'All States'!$C$4:$C$627,$A754,'All States'!$D$4:$D$627,$B754),0)</f>
        <v>7</v>
      </c>
      <c r="R754">
        <f>IFERROR(SUMIFS('All States'!$F$4:$F$627,'All States'!$C$4:$C$627,$A754,'All States'!$D$4:$D$627,$B754),0)</f>
        <v>51.78</v>
      </c>
      <c r="S754">
        <f>IFERROR(SUMIFS('All States'!$N$4:$N$627,'All States'!$C$4:$C$627,$A754,'All States'!$D$4:$D$627,$B754),0)</f>
        <v>197.17499999999998</v>
      </c>
      <c r="T754">
        <f>IFERROR(SUMIFS('All States'!$M$4:$M$627,'All States'!$C$4:$C$627,$A754,'All States'!$D$4:$D$627,$B754),0)</f>
        <v>146.07499999999999</v>
      </c>
      <c r="U754">
        <f>IFERROR(SUMIFS('All States'!$O$4:$O$627,'All States'!$C$4:$C$627,$A754,'All States'!$D$4:$D$627,$B754),0)</f>
        <v>162</v>
      </c>
      <c r="V754">
        <f>IFERROR(SUMIFS('All States'!$P$4:$P$627,'All States'!$C$4:$C$627,$A754,'All States'!$D$4:$D$627,$B754),0)</f>
        <v>33.6</v>
      </c>
      <c r="W754">
        <f>IFERROR(SUMIFS('All States'!$Q$4:$Q$627,'All States'!$C$4:$C$627,$A754,'All States'!$D$4:$D$627,$B754),0)</f>
        <v>1.575</v>
      </c>
      <c r="X754">
        <f>IFERROR(SUMIFS('All States'!$H$4:$H$627,'All States'!$C$4:$C$627,$A754,'All States'!$D$4:$D$627,$B754),0)</f>
        <v>2</v>
      </c>
      <c r="Y754">
        <f>IFERROR(SUMIFS('All States'!$I$4:$I$627,'All States'!$C$4:$C$627,$A754,'All States'!$D$4:$D$627,$B754),0)</f>
        <v>3</v>
      </c>
      <c r="Z754">
        <f>IFERROR(SUMIFS('All States'!$R$4:$R$627,'All States'!$C$4:$C$627,$A754,'All States'!$D$4:$D$627,$B754),0)</f>
        <v>-50.006854199999999</v>
      </c>
      <c r="AA754">
        <f>IFERROR(SUMIFS('All States'!$S$4:$S$627,'All States'!$C$4:$C$627,$A754,'All States'!$D$4:$D$627,$B754),0)</f>
        <v>52.5</v>
      </c>
      <c r="AB754">
        <f>IFERROR(SUMIFS('All States'!$T$4:$T$627,'All States'!$C$4:$C$627,$A754,'All States'!$D$4:$D$627,$B754),0)</f>
        <v>21</v>
      </c>
      <c r="AC754">
        <f>IFERROR(SUMIFS('All States'!$U$4:$U$627,'All States'!$C$4:$C$627,$A754,'All States'!$D$4:$D$627,$B754),0)</f>
        <v>1.7731458</v>
      </c>
      <c r="AD754">
        <f>IFERROR(SUMIFS('All States'!$V$4:$V$627,'All States'!$C$4:$C$627,$A754,'All States'!$D$4:$D$627,$B754),0)</f>
        <v>19716</v>
      </c>
      <c r="AE754">
        <f>IFERROR(SUMIFS('All States'!$W$4:$W$627,'All States'!$C$4:$C$627,$A754,'All States'!$D$4:$D$627,$B754),0)</f>
        <v>64</v>
      </c>
      <c r="AF754">
        <f>IFERROR(SUMIFS('All States'!$X$4:$X$627,'All States'!$C$4:$C$627,$A754,'All States'!$D$4:$D$627,$B754),0)</f>
        <v>9.0077999999999996</v>
      </c>
      <c r="AG754">
        <f>IFERROR(SUMIFS('All States'!$Y$4:$Y$627,'All States'!$C$4:$C$627,$A754,'All States'!$D$4:$D$627,$B754),0)</f>
        <v>60168</v>
      </c>
    </row>
    <row r="755" spans="1:33" ht="15" customHeight="1" x14ac:dyDescent="0.2">
      <c r="A755" t="s">
        <v>187</v>
      </c>
      <c r="B755" t="s">
        <v>2337</v>
      </c>
      <c r="C755" t="s">
        <v>788</v>
      </c>
      <c r="D755" t="s">
        <v>789</v>
      </c>
      <c r="E755">
        <v>2</v>
      </c>
      <c r="F755">
        <f t="shared" si="24"/>
        <v>19716</v>
      </c>
      <c r="G755">
        <f t="shared" si="25"/>
        <v>275111</v>
      </c>
      <c r="H755">
        <f t="shared" si="26"/>
        <v>21</v>
      </c>
      <c r="I755">
        <f t="shared" si="27"/>
        <v>52</v>
      </c>
      <c r="Q755">
        <f>IFERROR(SUMIFS('All States'!$E$4:$E$627,'All States'!$C$4:$C$627,$A755,'All States'!$D$4:$D$627,$B755),0)</f>
        <v>2</v>
      </c>
      <c r="R755">
        <f>IFERROR(SUMIFS('All States'!$F$4:$F$627,'All States'!$C$4:$C$627,$A755,'All States'!$D$4:$D$627,$B755),0)</f>
        <v>7</v>
      </c>
      <c r="S755">
        <f>IFERROR(SUMIFS('All States'!$N$4:$N$627,'All States'!$C$4:$C$627,$A755,'All States'!$D$4:$D$627,$B755),0)</f>
        <v>519.72</v>
      </c>
      <c r="T755">
        <f>IFERROR(SUMIFS('All States'!$M$4:$M$627,'All States'!$C$4:$C$627,$A755,'All States'!$D$4:$D$627,$B755),0)</f>
        <v>519.72</v>
      </c>
      <c r="U755">
        <f>IFERROR(SUMIFS('All States'!$O$4:$O$627,'All States'!$C$4:$C$627,$A755,'All States'!$D$4:$D$627,$B755),0)</f>
        <v>484.65</v>
      </c>
      <c r="V755">
        <f>IFERROR(SUMIFS('All States'!$P$4:$P$627,'All States'!$C$4:$C$627,$A755,'All States'!$D$4:$D$627,$B755),0)</f>
        <v>0.42</v>
      </c>
      <c r="W755">
        <f>IFERROR(SUMIFS('All States'!$Q$4:$Q$627,'All States'!$C$4:$C$627,$A755,'All States'!$D$4:$D$627,$B755),0)</f>
        <v>34.65</v>
      </c>
      <c r="X755">
        <f>IFERROR(SUMIFS('All States'!$H$4:$H$627,'All States'!$C$4:$C$627,$A755,'All States'!$D$4:$D$627,$B755),0)</f>
        <v>0</v>
      </c>
      <c r="Y755">
        <f>IFERROR(SUMIFS('All States'!$I$4:$I$627,'All States'!$C$4:$C$627,$A755,'All States'!$D$4:$D$627,$B755),0)</f>
        <v>2</v>
      </c>
      <c r="Z755">
        <f>IFERROR(SUMIFS('All States'!$R$4:$R$627,'All States'!$C$4:$C$627,$A755,'All States'!$D$4:$D$627,$B755),0)</f>
        <v>-5.2268542</v>
      </c>
      <c r="AA755">
        <f>IFERROR(SUMIFS('All States'!$S$4:$S$627,'All States'!$C$4:$C$627,$A755,'All States'!$D$4:$D$627,$B755),0)</f>
        <v>52.5</v>
      </c>
      <c r="AB755">
        <f>IFERROR(SUMIFS('All States'!$T$4:$T$627,'All States'!$C$4:$C$627,$A755,'All States'!$D$4:$D$627,$B755),0)</f>
        <v>21</v>
      </c>
      <c r="AC755">
        <f>IFERROR(SUMIFS('All States'!$U$4:$U$627,'All States'!$C$4:$C$627,$A755,'All States'!$D$4:$D$627,$B755),0)</f>
        <v>1.7731458</v>
      </c>
      <c r="AD755">
        <f>IFERROR(SUMIFS('All States'!$V$4:$V$627,'All States'!$C$4:$C$627,$A755,'All States'!$D$4:$D$627,$B755),0)</f>
        <v>19716</v>
      </c>
      <c r="AE755">
        <f>IFERROR(SUMIFS('All States'!$W$4:$W$627,'All States'!$C$4:$C$627,$A755,'All States'!$D$4:$D$627,$B755),0)</f>
        <v>64</v>
      </c>
      <c r="AF755">
        <f>IFERROR(SUMIFS('All States'!$X$4:$X$627,'All States'!$C$4:$C$627,$A755,'All States'!$D$4:$D$627,$B755),0)</f>
        <v>9.0077999999999996</v>
      </c>
      <c r="AG755">
        <f>IFERROR(SUMIFS('All States'!$Y$4:$Y$627,'All States'!$C$4:$C$627,$A755,'All States'!$D$4:$D$627,$B755),0)</f>
        <v>60168</v>
      </c>
    </row>
    <row r="756" spans="1:33" ht="15" customHeight="1" x14ac:dyDescent="0.2">
      <c r="A756" t="s">
        <v>187</v>
      </c>
      <c r="B756" t="s">
        <v>2338</v>
      </c>
      <c r="C756" t="s">
        <v>794</v>
      </c>
      <c r="D756" t="s">
        <v>795</v>
      </c>
      <c r="E756">
        <v>1</v>
      </c>
      <c r="F756">
        <f t="shared" si="24"/>
        <v>1813</v>
      </c>
      <c r="G756">
        <f t="shared" si="25"/>
        <v>4900</v>
      </c>
      <c r="H756">
        <f t="shared" si="26"/>
        <v>6</v>
      </c>
      <c r="I756">
        <f t="shared" si="27"/>
        <v>7</v>
      </c>
      <c r="Q756">
        <f>IFERROR(SUMIFS('All States'!$E$4:$E$627,'All States'!$C$4:$C$627,$A756,'All States'!$D$4:$D$627,$B756),0)</f>
        <v>2</v>
      </c>
      <c r="R756">
        <f>IFERROR(SUMIFS('All States'!$F$4:$F$627,'All States'!$C$4:$C$627,$A756,'All States'!$D$4:$D$627,$B756),0)</f>
        <v>13.5</v>
      </c>
      <c r="S756">
        <f>IFERROR(SUMIFS('All States'!$N$4:$N$627,'All States'!$C$4:$C$627,$A756,'All States'!$D$4:$D$627,$B756),0)</f>
        <v>643.47</v>
      </c>
      <c r="T756">
        <f>IFERROR(SUMIFS('All States'!$M$4:$M$627,'All States'!$C$4:$C$627,$A756,'All States'!$D$4:$D$627,$B756),0)</f>
        <v>643.47</v>
      </c>
      <c r="U756">
        <f>IFERROR(SUMIFS('All States'!$O$4:$O$627,'All States'!$C$4:$C$627,$A756,'All States'!$D$4:$D$627,$B756),0)</f>
        <v>290.25</v>
      </c>
      <c r="V756">
        <f>IFERROR(SUMIFS('All States'!$P$4:$P$627,'All States'!$C$4:$C$627,$A756,'All States'!$D$4:$D$627,$B756),0)</f>
        <v>10.92</v>
      </c>
      <c r="W756">
        <f>IFERROR(SUMIFS('All States'!$Q$4:$Q$627,'All States'!$C$4:$C$627,$A756,'All States'!$D$4:$D$627,$B756),0)</f>
        <v>342.3</v>
      </c>
      <c r="X756">
        <f>IFERROR(SUMIFS('All States'!$H$4:$H$627,'All States'!$C$4:$C$627,$A756,'All States'!$D$4:$D$627,$B756),0)</f>
        <v>1</v>
      </c>
      <c r="Y756">
        <f>IFERROR(SUMIFS('All States'!$I$4:$I$627,'All States'!$C$4:$C$627,$A756,'All States'!$D$4:$D$627,$B756),0)</f>
        <v>1</v>
      </c>
      <c r="Z756">
        <f>IFERROR(SUMIFS('All States'!$R$4:$R$627,'All States'!$C$4:$C$627,$A756,'All States'!$D$4:$D$627,$B756),0)</f>
        <v>-13.031779350000001</v>
      </c>
      <c r="AA756">
        <f>IFERROR(SUMIFS('All States'!$S$4:$S$627,'All States'!$C$4:$C$627,$A756,'All States'!$D$4:$D$627,$B756),0)</f>
        <v>15</v>
      </c>
      <c r="AB756">
        <f>IFERROR(SUMIFS('All States'!$T$4:$T$627,'All States'!$C$4:$C$627,$A756,'All States'!$D$4:$D$627,$B756),0)</f>
        <v>6</v>
      </c>
      <c r="AC756">
        <f>IFERROR(SUMIFS('All States'!$U$4:$U$627,'All States'!$C$4:$C$627,$A756,'All States'!$D$4:$D$627,$B756),0)</f>
        <v>0.46822064999999996</v>
      </c>
      <c r="AD756">
        <f>IFERROR(SUMIFS('All States'!$V$4:$V$627,'All States'!$C$4:$C$627,$A756,'All States'!$D$4:$D$627,$B756),0)</f>
        <v>1813</v>
      </c>
      <c r="AE756">
        <f>IFERROR(SUMIFS('All States'!$W$4:$W$627,'All States'!$C$4:$C$627,$A756,'All States'!$D$4:$D$627,$B756),0)</f>
        <v>18</v>
      </c>
      <c r="AF756">
        <f>IFERROR(SUMIFS('All States'!$X$4:$X$627,'All States'!$C$4:$C$627,$A756,'All States'!$D$4:$D$627,$B756),0)</f>
        <v>2.3426999999999998</v>
      </c>
      <c r="AG756">
        <f>IFERROR(SUMIFS('All States'!$Y$4:$Y$627,'All States'!$C$4:$C$627,$A756,'All States'!$D$4:$D$627,$B756),0)</f>
        <v>5533</v>
      </c>
    </row>
    <row r="757" spans="1:33" ht="15" customHeight="1" x14ac:dyDescent="0.2">
      <c r="A757" t="s">
        <v>187</v>
      </c>
      <c r="B757" t="s">
        <v>2339</v>
      </c>
      <c r="C757" t="s">
        <v>800</v>
      </c>
      <c r="D757" t="s">
        <v>801</v>
      </c>
      <c r="E757">
        <v>1</v>
      </c>
      <c r="F757">
        <f t="shared" si="24"/>
        <v>2830</v>
      </c>
      <c r="G757">
        <f t="shared" si="25"/>
        <v>7861</v>
      </c>
      <c r="H757">
        <f t="shared" si="26"/>
        <v>8</v>
      </c>
      <c r="I757">
        <f t="shared" si="27"/>
        <v>18</v>
      </c>
      <c r="Q757">
        <f>IFERROR(SUMIFS('All States'!$E$4:$E$627,'All States'!$C$4:$C$627,$A757,'All States'!$D$4:$D$627,$B757),0)</f>
        <v>4</v>
      </c>
      <c r="R757">
        <f>IFERROR(SUMIFS('All States'!$F$4:$F$627,'All States'!$C$4:$C$627,$A757,'All States'!$D$4:$D$627,$B757),0)</f>
        <v>43</v>
      </c>
      <c r="S757">
        <f>IFERROR(SUMIFS('All States'!$N$4:$N$627,'All States'!$C$4:$C$627,$A757,'All States'!$D$4:$D$627,$B757),0)</f>
        <v>476.34000000000003</v>
      </c>
      <c r="T757">
        <f>IFERROR(SUMIFS('All States'!$M$4:$M$627,'All States'!$C$4:$C$627,$A757,'All States'!$D$4:$D$627,$B757),0)</f>
        <v>476.34000000000003</v>
      </c>
      <c r="U757">
        <f>IFERROR(SUMIFS('All States'!$O$4:$O$627,'All States'!$C$4:$C$627,$A757,'All States'!$D$4:$D$627,$B757),0)</f>
        <v>234</v>
      </c>
      <c r="V757">
        <f>IFERROR(SUMIFS('All States'!$P$4:$P$627,'All States'!$C$4:$C$627,$A757,'All States'!$D$4:$D$627,$B757),0)</f>
        <v>242.34</v>
      </c>
      <c r="W757">
        <f>IFERROR(SUMIFS('All States'!$Q$4:$Q$627,'All States'!$C$4:$C$627,$A757,'All States'!$D$4:$D$627,$B757),0)</f>
        <v>0</v>
      </c>
      <c r="X757">
        <f>IFERROR(SUMIFS('All States'!$H$4:$H$627,'All States'!$C$4:$C$627,$A757,'All States'!$D$4:$D$627,$B757),0)</f>
        <v>0</v>
      </c>
      <c r="Y757">
        <f>IFERROR(SUMIFS('All States'!$I$4:$I$627,'All States'!$C$4:$C$627,$A757,'All States'!$D$4:$D$627,$B757),0)</f>
        <v>4</v>
      </c>
      <c r="Z757">
        <f>IFERROR(SUMIFS('All States'!$R$4:$R$627,'All States'!$C$4:$C$627,$A757,'All States'!$D$4:$D$627,$B757),0)</f>
        <v>-42.371558499999999</v>
      </c>
      <c r="AA757">
        <f>IFERROR(SUMIFS('All States'!$S$4:$S$627,'All States'!$C$4:$C$627,$A757,'All States'!$D$4:$D$627,$B757),0)</f>
        <v>20</v>
      </c>
      <c r="AB757">
        <f>IFERROR(SUMIFS('All States'!$T$4:$T$627,'All States'!$C$4:$C$627,$A757,'All States'!$D$4:$D$627,$B757),0)</f>
        <v>8</v>
      </c>
      <c r="AC757">
        <f>IFERROR(SUMIFS('All States'!$U$4:$U$627,'All States'!$C$4:$C$627,$A757,'All States'!$D$4:$D$627,$B757),0)</f>
        <v>0.62844149999999999</v>
      </c>
      <c r="AD757">
        <f>IFERROR(SUMIFS('All States'!$V$4:$V$627,'All States'!$C$4:$C$627,$A757,'All States'!$D$4:$D$627,$B757),0)</f>
        <v>2830</v>
      </c>
      <c r="AE757">
        <f>IFERROR(SUMIFS('All States'!$W$4:$W$627,'All States'!$C$4:$C$627,$A757,'All States'!$D$4:$D$627,$B757),0)</f>
        <v>24</v>
      </c>
      <c r="AF757">
        <f>IFERROR(SUMIFS('All States'!$X$4:$X$627,'All States'!$C$4:$C$627,$A757,'All States'!$D$4:$D$627,$B757),0)</f>
        <v>3.1446999999999998</v>
      </c>
      <c r="AG757">
        <f>IFERROR(SUMIFS('All States'!$Y$4:$Y$627,'All States'!$C$4:$C$627,$A757,'All States'!$D$4:$D$627,$B757),0)</f>
        <v>8636</v>
      </c>
    </row>
    <row r="758" spans="1:33" ht="15" customHeight="1" x14ac:dyDescent="0.2">
      <c r="A758" t="s">
        <v>187</v>
      </c>
      <c r="B758" t="s">
        <v>2340</v>
      </c>
      <c r="C758" t="s">
        <v>806</v>
      </c>
      <c r="D758" t="s">
        <v>807</v>
      </c>
      <c r="E758">
        <v>2</v>
      </c>
      <c r="F758">
        <f t="shared" si="24"/>
        <v>5507.5</v>
      </c>
      <c r="G758">
        <f t="shared" si="25"/>
        <v>7800</v>
      </c>
      <c r="H758">
        <f t="shared" si="26"/>
        <v>13.5</v>
      </c>
      <c r="I758">
        <f t="shared" si="27"/>
        <v>4</v>
      </c>
      <c r="Q758">
        <f>IFERROR(SUMIFS('All States'!$E$4:$E$627,'All States'!$C$4:$C$627,$A758,'All States'!$D$4:$D$627,$B758),0)</f>
        <v>2</v>
      </c>
      <c r="R758">
        <f>IFERROR(SUMIFS('All States'!$F$4:$F$627,'All States'!$C$4:$C$627,$A758,'All States'!$D$4:$D$627,$B758),0)</f>
        <v>120</v>
      </c>
      <c r="S758">
        <f>IFERROR(SUMIFS('All States'!$N$4:$N$627,'All States'!$C$4:$C$627,$A758,'All States'!$D$4:$D$627,$B758),0)</f>
        <v>458.94</v>
      </c>
      <c r="T758">
        <f>IFERROR(SUMIFS('All States'!$M$4:$M$627,'All States'!$C$4:$C$627,$A758,'All States'!$D$4:$D$627,$B758),0)</f>
        <v>404.19</v>
      </c>
      <c r="U758">
        <f>IFERROR(SUMIFS('All States'!$O$4:$O$627,'All States'!$C$4:$C$627,$A758,'All States'!$D$4:$D$627,$B758),0)</f>
        <v>250.2</v>
      </c>
      <c r="V758">
        <f>IFERROR(SUMIFS('All States'!$P$4:$P$627,'All States'!$C$4:$C$627,$A758,'All States'!$D$4:$D$627,$B758),0)</f>
        <v>208.74</v>
      </c>
      <c r="W758">
        <f>IFERROR(SUMIFS('All States'!$Q$4:$Q$627,'All States'!$C$4:$C$627,$A758,'All States'!$D$4:$D$627,$B758),0)</f>
        <v>0</v>
      </c>
      <c r="X758">
        <f>IFERROR(SUMIFS('All States'!$H$4:$H$627,'All States'!$C$4:$C$627,$A758,'All States'!$D$4:$D$627,$B758),0)</f>
        <v>0</v>
      </c>
      <c r="Y758">
        <f>IFERROR(SUMIFS('All States'!$I$4:$I$627,'All States'!$C$4:$C$627,$A758,'All States'!$D$4:$D$627,$B758),0)</f>
        <v>1</v>
      </c>
      <c r="Z758">
        <f>IFERROR(SUMIFS('All States'!$R$4:$R$627,'All States'!$C$4:$C$627,$A758,'All States'!$D$4:$D$627,$B758),0)</f>
        <v>-118.89464460000001</v>
      </c>
      <c r="AA758">
        <f>IFERROR(SUMIFS('All States'!$S$4:$S$627,'All States'!$C$4:$C$627,$A758,'All States'!$D$4:$D$627,$B758),0)</f>
        <v>35</v>
      </c>
      <c r="AB758">
        <f>IFERROR(SUMIFS('All States'!$T$4:$T$627,'All States'!$C$4:$C$627,$A758,'All States'!$D$4:$D$627,$B758),0)</f>
        <v>14</v>
      </c>
      <c r="AC758">
        <f>IFERROR(SUMIFS('All States'!$U$4:$U$627,'All States'!$C$4:$C$627,$A758,'All States'!$D$4:$D$627,$B758),0)</f>
        <v>1.1053554000000001</v>
      </c>
      <c r="AD758">
        <f>IFERROR(SUMIFS('All States'!$V$4:$V$627,'All States'!$C$4:$C$627,$A758,'All States'!$D$4:$D$627,$B758),0)</f>
        <v>5508</v>
      </c>
      <c r="AE758">
        <f>IFERROR(SUMIFS('All States'!$W$4:$W$627,'All States'!$C$4:$C$627,$A758,'All States'!$D$4:$D$627,$B758),0)</f>
        <v>43</v>
      </c>
      <c r="AF758">
        <f>IFERROR(SUMIFS('All States'!$X$4:$X$627,'All States'!$C$4:$C$627,$A758,'All States'!$D$4:$D$627,$B758),0)</f>
        <v>5.6566000000000001</v>
      </c>
      <c r="AG758">
        <f>IFERROR(SUMIFS('All States'!$Y$4:$Y$627,'All States'!$C$4:$C$627,$A758,'All States'!$D$4:$D$627,$B758),0)</f>
        <v>16809</v>
      </c>
    </row>
    <row r="759" spans="1:33" ht="15" customHeight="1" x14ac:dyDescent="0.2">
      <c r="A759" t="s">
        <v>187</v>
      </c>
      <c r="B759" t="s">
        <v>2341</v>
      </c>
      <c r="C759" t="s">
        <v>806</v>
      </c>
      <c r="D759" t="s">
        <v>807</v>
      </c>
      <c r="E759">
        <v>2</v>
      </c>
      <c r="F759">
        <f t="shared" si="24"/>
        <v>5507.5</v>
      </c>
      <c r="G759">
        <f t="shared" si="25"/>
        <v>7800</v>
      </c>
      <c r="H759">
        <f t="shared" si="26"/>
        <v>13.5</v>
      </c>
      <c r="I759">
        <f t="shared" si="27"/>
        <v>4</v>
      </c>
      <c r="Q759">
        <f>IFERROR(SUMIFS('All States'!$E$4:$E$627,'All States'!$C$4:$C$627,$A759,'All States'!$D$4:$D$627,$B759),0)</f>
        <v>0</v>
      </c>
      <c r="R759">
        <f>IFERROR(SUMIFS('All States'!$F$4:$F$627,'All States'!$C$4:$C$627,$A759,'All States'!$D$4:$D$627,$B759),0)</f>
        <v>0</v>
      </c>
      <c r="S759">
        <f>IFERROR(SUMIFS('All States'!$N$4:$N$627,'All States'!$C$4:$C$627,$A759,'All States'!$D$4:$D$627,$B759),0)</f>
        <v>183.54</v>
      </c>
      <c r="T759">
        <f>IFERROR(SUMIFS('All States'!$M$4:$M$627,'All States'!$C$4:$C$627,$A759,'All States'!$D$4:$D$627,$B759),0)</f>
        <v>183.54</v>
      </c>
      <c r="U759">
        <f>IFERROR(SUMIFS('All States'!$O$4:$O$627,'All States'!$C$4:$C$627,$A759,'All States'!$D$4:$D$627,$B759),0)</f>
        <v>44.1</v>
      </c>
      <c r="V759">
        <f>IFERROR(SUMIFS('All States'!$P$4:$P$627,'All States'!$C$4:$C$627,$A759,'All States'!$D$4:$D$627,$B759),0)</f>
        <v>135.24</v>
      </c>
      <c r="W759">
        <f>IFERROR(SUMIFS('All States'!$Q$4:$Q$627,'All States'!$C$4:$C$627,$A759,'All States'!$D$4:$D$627,$B759),0)</f>
        <v>4.2</v>
      </c>
      <c r="X759">
        <f>IFERROR(SUMIFS('All States'!$H$4:$H$627,'All States'!$C$4:$C$627,$A759,'All States'!$D$4:$D$627,$B759),0)</f>
        <v>0</v>
      </c>
      <c r="Y759">
        <f>IFERROR(SUMIFS('All States'!$I$4:$I$627,'All States'!$C$4:$C$627,$A759,'All States'!$D$4:$D$627,$B759),0)</f>
        <v>0</v>
      </c>
      <c r="Z759">
        <f>IFERROR(SUMIFS('All States'!$R$4:$R$627,'All States'!$C$4:$C$627,$A759,'All States'!$D$4:$D$627,$B759),0)</f>
        <v>1.1053554000000001</v>
      </c>
      <c r="AA759">
        <f>IFERROR(SUMIFS('All States'!$S$4:$S$627,'All States'!$C$4:$C$627,$A759,'All States'!$D$4:$D$627,$B759),0)</f>
        <v>35</v>
      </c>
      <c r="AB759">
        <f>IFERROR(SUMIFS('All States'!$T$4:$T$627,'All States'!$C$4:$C$627,$A759,'All States'!$D$4:$D$627,$B759),0)</f>
        <v>14</v>
      </c>
      <c r="AC759">
        <f>IFERROR(SUMIFS('All States'!$U$4:$U$627,'All States'!$C$4:$C$627,$A759,'All States'!$D$4:$D$627,$B759),0)</f>
        <v>1.1053554000000001</v>
      </c>
      <c r="AD759">
        <f>IFERROR(SUMIFS('All States'!$V$4:$V$627,'All States'!$C$4:$C$627,$A759,'All States'!$D$4:$D$627,$B759),0)</f>
        <v>5508</v>
      </c>
      <c r="AE759">
        <f>IFERROR(SUMIFS('All States'!$W$4:$W$627,'All States'!$C$4:$C$627,$A759,'All States'!$D$4:$D$627,$B759),0)</f>
        <v>43</v>
      </c>
      <c r="AF759">
        <f>IFERROR(SUMIFS('All States'!$X$4:$X$627,'All States'!$C$4:$C$627,$A759,'All States'!$D$4:$D$627,$B759),0)</f>
        <v>5.6566000000000001</v>
      </c>
      <c r="AG759">
        <f>IFERROR(SUMIFS('All States'!$Y$4:$Y$627,'All States'!$C$4:$C$627,$A759,'All States'!$D$4:$D$627,$B759),0)</f>
        <v>16809</v>
      </c>
    </row>
    <row r="760" spans="1:33" ht="15" customHeight="1" x14ac:dyDescent="0.2">
      <c r="A760" t="s">
        <v>187</v>
      </c>
      <c r="B760" t="s">
        <v>2342</v>
      </c>
      <c r="C760" t="s">
        <v>1198</v>
      </c>
      <c r="D760" t="s">
        <v>1199</v>
      </c>
      <c r="E760">
        <v>1</v>
      </c>
      <c r="F760">
        <f t="shared" si="24"/>
        <v>1806</v>
      </c>
      <c r="G760">
        <f t="shared" si="25"/>
        <v>3885</v>
      </c>
      <c r="H760">
        <f t="shared" si="26"/>
        <v>3</v>
      </c>
      <c r="I760">
        <f t="shared" si="27"/>
        <v>9</v>
      </c>
      <c r="Q760">
        <f>IFERROR(SUMIFS('All States'!$E$4:$E$627,'All States'!$C$4:$C$627,$A760,'All States'!$D$4:$D$627,$B760),0)</f>
        <v>1</v>
      </c>
      <c r="R760">
        <f>IFERROR(SUMIFS('All States'!$F$4:$F$627,'All States'!$C$4:$C$627,$A760,'All States'!$D$4:$D$627,$B760),0)</f>
        <v>2.4</v>
      </c>
      <c r="S760">
        <f>IFERROR(SUMIFS('All States'!$N$4:$N$627,'All States'!$C$4:$C$627,$A760,'All States'!$D$4:$D$627,$B760),0)</f>
        <v>334.30500000000001</v>
      </c>
      <c r="T760">
        <f>IFERROR(SUMIFS('All States'!$M$4:$M$627,'All States'!$C$4:$C$627,$A760,'All States'!$D$4:$D$627,$B760),0)</f>
        <v>334.30500000000001</v>
      </c>
      <c r="U760">
        <f>IFERROR(SUMIFS('All States'!$O$4:$O$627,'All States'!$C$4:$C$627,$A760,'All States'!$D$4:$D$627,$B760),0)</f>
        <v>196.65</v>
      </c>
      <c r="V760">
        <f>IFERROR(SUMIFS('All States'!$P$4:$P$627,'All States'!$C$4:$C$627,$A760,'All States'!$D$4:$D$627,$B760),0)</f>
        <v>37.380000000000003</v>
      </c>
      <c r="W760">
        <f>IFERROR(SUMIFS('All States'!$Q$4:$Q$627,'All States'!$C$4:$C$627,$A760,'All States'!$D$4:$D$627,$B760),0)</f>
        <v>100.27500000000001</v>
      </c>
      <c r="X760">
        <f>IFERROR(SUMIFS('All States'!$H$4:$H$627,'All States'!$C$4:$C$627,$A760,'All States'!$D$4:$D$627,$B760),0)</f>
        <v>0</v>
      </c>
      <c r="Y760">
        <f>IFERROR(SUMIFS('All States'!$I$4:$I$627,'All States'!$C$4:$C$627,$A760,'All States'!$D$4:$D$627,$B760),0)</f>
        <v>1</v>
      </c>
      <c r="Z760">
        <f>IFERROR(SUMIFS('All States'!$R$4:$R$627,'All States'!$C$4:$C$627,$A760,'All States'!$D$4:$D$627,$B760),0)</f>
        <v>-2.1568497</v>
      </c>
      <c r="AA760">
        <f>IFERROR(SUMIFS('All States'!$S$4:$S$627,'All States'!$C$4:$C$627,$A760,'All States'!$D$4:$D$627,$B760),0)</f>
        <v>7.5</v>
      </c>
      <c r="AB760">
        <f>IFERROR(SUMIFS('All States'!$T$4:$T$627,'All States'!$C$4:$C$627,$A760,'All States'!$D$4:$D$627,$B760),0)</f>
        <v>3</v>
      </c>
      <c r="AC760">
        <f>IFERROR(SUMIFS('All States'!$U$4:$U$627,'All States'!$C$4:$C$627,$A760,'All States'!$D$4:$D$627,$B760),0)</f>
        <v>0.24315029999999999</v>
      </c>
      <c r="AD760">
        <f>IFERROR(SUMIFS('All States'!$V$4:$V$627,'All States'!$C$4:$C$627,$A760,'All States'!$D$4:$D$627,$B760),0)</f>
        <v>1806</v>
      </c>
      <c r="AE760">
        <f>IFERROR(SUMIFS('All States'!$W$4:$W$627,'All States'!$C$4:$C$627,$A760,'All States'!$D$4:$D$627,$B760),0)</f>
        <v>9</v>
      </c>
      <c r="AF760">
        <f>IFERROR(SUMIFS('All States'!$X$4:$X$627,'All States'!$C$4:$C$627,$A760,'All States'!$D$4:$D$627,$B760),0)</f>
        <v>1.2173</v>
      </c>
      <c r="AG760">
        <f>IFERROR(SUMIFS('All States'!$Y$4:$Y$627,'All States'!$C$4:$C$627,$A760,'All States'!$D$4:$D$627,$B760),0)</f>
        <v>5511</v>
      </c>
    </row>
    <row r="761" spans="1:33" ht="15" customHeight="1" x14ac:dyDescent="0.2">
      <c r="A761" t="s">
        <v>187</v>
      </c>
      <c r="B761" t="s">
        <v>1786</v>
      </c>
      <c r="C761" t="s">
        <v>1202</v>
      </c>
      <c r="D761" t="s">
        <v>2343</v>
      </c>
      <c r="E761">
        <v>2</v>
      </c>
      <c r="F761">
        <f t="shared" ref="F761:F824" si="28">IFERROR(INDEX($I$2:$I$311,MATCH($C761,$B$2:$B$311,0))/$E761,"")</f>
        <v>350</v>
      </c>
      <c r="G761">
        <f t="shared" ref="G761:G824" si="29">IFERROR(INDEX($G$2:$G$311,MATCH($C761,$B$2:$B$311,0))/$E761,"")</f>
        <v>83878</v>
      </c>
      <c r="H761">
        <f t="shared" ref="H761:H824" si="30">IFERROR(INDEX($L$2:$L$311,MATCH($C761,$B$2:$B$311,0))/$E761,"")</f>
        <v>4.5</v>
      </c>
      <c r="I761">
        <f t="shared" ref="I761:I824" si="31">IFERROR(INDEX($J$2:$J$311,MATCH($C761,$B$2:$B$311,0))/$E761,"")</f>
        <v>13</v>
      </c>
      <c r="Q761">
        <f>IFERROR(SUMIFS('All States'!$E$4:$E$627,'All States'!$C$4:$C$627,$A761,'All States'!$D$4:$D$627,$B761),0)</f>
        <v>6</v>
      </c>
      <c r="R761">
        <f>IFERROR(SUMIFS('All States'!$F$4:$F$627,'All States'!$C$4:$C$627,$A761,'All States'!$D$4:$D$627,$B761),0)</f>
        <v>24.5</v>
      </c>
      <c r="S761">
        <f>IFERROR(SUMIFS('All States'!$N$4:$N$627,'All States'!$C$4:$C$627,$A761,'All States'!$D$4:$D$627,$B761),0)</f>
        <v>320.11499999999995</v>
      </c>
      <c r="T761">
        <f>IFERROR(SUMIFS('All States'!$M$4:$M$627,'All States'!$C$4:$C$627,$A761,'All States'!$D$4:$D$627,$B761),0)</f>
        <v>283.61499999999995</v>
      </c>
      <c r="U761">
        <f>IFERROR(SUMIFS('All States'!$O$4:$O$627,'All States'!$C$4:$C$627,$A761,'All States'!$D$4:$D$627,$B761),0)</f>
        <v>194.85</v>
      </c>
      <c r="V761">
        <f>IFERROR(SUMIFS('All States'!$P$4:$P$627,'All States'!$C$4:$C$627,$A761,'All States'!$D$4:$D$627,$B761),0)</f>
        <v>124.74</v>
      </c>
      <c r="W761">
        <f>IFERROR(SUMIFS('All States'!$Q$4:$Q$627,'All States'!$C$4:$C$627,$A761,'All States'!$D$4:$D$627,$B761),0)</f>
        <v>0.52500000000000002</v>
      </c>
      <c r="X761">
        <f>IFERROR(SUMIFS('All States'!$H$4:$H$627,'All States'!$C$4:$C$627,$A761,'All States'!$D$4:$D$627,$B761),0)</f>
        <v>0</v>
      </c>
      <c r="Y761">
        <f>IFERROR(SUMIFS('All States'!$I$4:$I$627,'All States'!$C$4:$C$627,$A761,'All States'!$D$4:$D$627,$B761),0)</f>
        <v>5</v>
      </c>
      <c r="Z761">
        <f>IFERROR(SUMIFS('All States'!$R$4:$R$627,'All States'!$C$4:$C$627,$A761,'All States'!$D$4:$D$627,$B761),0)</f>
        <v>-20.973253100000001</v>
      </c>
      <c r="AA761">
        <f>IFERROR(SUMIFS('All States'!$S$4:$S$627,'All States'!$C$4:$C$627,$A761,'All States'!$D$4:$D$627,$B761),0)</f>
        <v>95</v>
      </c>
      <c r="AB761">
        <f>IFERROR(SUMIFS('All States'!$T$4:$T$627,'All States'!$C$4:$C$627,$A761,'All States'!$D$4:$D$627,$B761),0)</f>
        <v>38</v>
      </c>
      <c r="AC761">
        <f>IFERROR(SUMIFS('All States'!$U$4:$U$627,'All States'!$C$4:$C$627,$A761,'All States'!$D$4:$D$627,$B761),0)</f>
        <v>3.5267469</v>
      </c>
      <c r="AD761">
        <f>IFERROR(SUMIFS('All States'!$V$4:$V$627,'All States'!$C$4:$C$627,$A761,'All States'!$D$4:$D$627,$B761),0)</f>
        <v>67338</v>
      </c>
      <c r="AE761">
        <f>IFERROR(SUMIFS('All States'!$W$4:$W$627,'All States'!$C$4:$C$627,$A761,'All States'!$D$4:$D$627,$B761),0)</f>
        <v>116</v>
      </c>
      <c r="AF761">
        <f>IFERROR(SUMIFS('All States'!$X$4:$X$627,'All States'!$C$4:$C$627,$A761,'All States'!$D$4:$D$627,$B761),0)</f>
        <v>17.9421</v>
      </c>
      <c r="AG761">
        <f>IFERROR(SUMIFS('All States'!$Y$4:$Y$627,'All States'!$C$4:$C$627,$A761,'All States'!$D$4:$D$627,$B761),0)</f>
        <v>205499</v>
      </c>
    </row>
    <row r="762" spans="1:33" ht="15" customHeight="1" x14ac:dyDescent="0.2">
      <c r="A762" t="s">
        <v>187</v>
      </c>
      <c r="B762" t="s">
        <v>2344</v>
      </c>
      <c r="C762" t="s">
        <v>1202</v>
      </c>
      <c r="D762" t="s">
        <v>2343</v>
      </c>
      <c r="E762">
        <v>2</v>
      </c>
      <c r="F762">
        <f t="shared" si="28"/>
        <v>350</v>
      </c>
      <c r="G762">
        <f t="shared" si="29"/>
        <v>83878</v>
      </c>
      <c r="H762">
        <f t="shared" si="30"/>
        <v>4.5</v>
      </c>
      <c r="I762">
        <f t="shared" si="31"/>
        <v>13</v>
      </c>
      <c r="Q762">
        <f>IFERROR(SUMIFS('All States'!$E$4:$E$627,'All States'!$C$4:$C$627,$A762,'All States'!$D$4:$D$627,$B762),0)</f>
        <v>0</v>
      </c>
      <c r="R762">
        <f>IFERROR(SUMIFS('All States'!$F$4:$F$627,'All States'!$C$4:$C$627,$A762,'All States'!$D$4:$D$627,$B762),0)</f>
        <v>0</v>
      </c>
      <c r="S762">
        <f>IFERROR(SUMIFS('All States'!$N$4:$N$627,'All States'!$C$4:$C$627,$A762,'All States'!$D$4:$D$627,$B762),0)</f>
        <v>281.43</v>
      </c>
      <c r="T762">
        <f>IFERROR(SUMIFS('All States'!$M$4:$M$627,'All States'!$C$4:$C$627,$A762,'All States'!$D$4:$D$627,$B762),0)</f>
        <v>281.43</v>
      </c>
      <c r="U762">
        <f>IFERROR(SUMIFS('All States'!$O$4:$O$627,'All States'!$C$4:$C$627,$A762,'All States'!$D$4:$D$627,$B762),0)</f>
        <v>170.55</v>
      </c>
      <c r="V762">
        <f>IFERROR(SUMIFS('All States'!$P$4:$P$627,'All States'!$C$4:$C$627,$A762,'All States'!$D$4:$D$627,$B762),0)</f>
        <v>106.68</v>
      </c>
      <c r="W762">
        <f>IFERROR(SUMIFS('All States'!$Q$4:$Q$627,'All States'!$C$4:$C$627,$A762,'All States'!$D$4:$D$627,$B762),0)</f>
        <v>4.2</v>
      </c>
      <c r="X762">
        <f>IFERROR(SUMIFS('All States'!$H$4:$H$627,'All States'!$C$4:$C$627,$A762,'All States'!$D$4:$D$627,$B762),0)</f>
        <v>0</v>
      </c>
      <c r="Y762">
        <f>IFERROR(SUMIFS('All States'!$I$4:$I$627,'All States'!$C$4:$C$627,$A762,'All States'!$D$4:$D$627,$B762),0)</f>
        <v>0</v>
      </c>
      <c r="Z762">
        <f>IFERROR(SUMIFS('All States'!$R$4:$R$627,'All States'!$C$4:$C$627,$A762,'All States'!$D$4:$D$627,$B762),0)</f>
        <v>0.37851750000000001</v>
      </c>
      <c r="AA762">
        <f>IFERROR(SUMIFS('All States'!$S$4:$S$627,'All States'!$C$4:$C$627,$A762,'All States'!$D$4:$D$627,$B762),0)</f>
        <v>12.5</v>
      </c>
      <c r="AB762">
        <f>IFERROR(SUMIFS('All States'!$T$4:$T$627,'All States'!$C$4:$C$627,$A762,'All States'!$D$4:$D$627,$B762),0)</f>
        <v>5</v>
      </c>
      <c r="AC762">
        <f>IFERROR(SUMIFS('All States'!$U$4:$U$627,'All States'!$C$4:$C$627,$A762,'All States'!$D$4:$D$627,$B762),0)</f>
        <v>0.37851750000000001</v>
      </c>
      <c r="AD762">
        <f>IFERROR(SUMIFS('All States'!$V$4:$V$627,'All States'!$C$4:$C$627,$A762,'All States'!$D$4:$D$627,$B762),0)</f>
        <v>350</v>
      </c>
      <c r="AE762">
        <f>IFERROR(SUMIFS('All States'!$W$4:$W$627,'All States'!$C$4:$C$627,$A762,'All States'!$D$4:$D$627,$B762),0)</f>
        <v>15</v>
      </c>
      <c r="AF762">
        <f>IFERROR(SUMIFS('All States'!$X$4:$X$627,'All States'!$C$4:$C$627,$A762,'All States'!$D$4:$D$627,$B762),0)</f>
        <v>1.8929</v>
      </c>
      <c r="AG762">
        <f>IFERROR(SUMIFS('All States'!$Y$4:$Y$627,'All States'!$C$4:$C$627,$A762,'All States'!$D$4:$D$627,$B762),0)</f>
        <v>1068</v>
      </c>
    </row>
    <row r="763" spans="1:33" ht="15" customHeight="1" x14ac:dyDescent="0.2">
      <c r="A763" t="s">
        <v>187</v>
      </c>
      <c r="B763" t="s">
        <v>2345</v>
      </c>
      <c r="C763" t="s">
        <v>1207</v>
      </c>
      <c r="D763" t="s">
        <v>1208</v>
      </c>
      <c r="E763">
        <v>1</v>
      </c>
      <c r="F763">
        <f t="shared" si="28"/>
        <v>4178</v>
      </c>
      <c r="G763">
        <f t="shared" si="29"/>
        <v>8160</v>
      </c>
      <c r="H763">
        <f t="shared" si="30"/>
        <v>7</v>
      </c>
      <c r="I763">
        <f t="shared" si="31"/>
        <v>8</v>
      </c>
      <c r="Q763">
        <f>IFERROR(SUMIFS('All States'!$E$4:$E$627,'All States'!$C$4:$C$627,$A763,'All States'!$D$4:$D$627,$B763),0)</f>
        <v>2</v>
      </c>
      <c r="R763">
        <f>IFERROR(SUMIFS('All States'!$F$4:$F$627,'All States'!$C$4:$C$627,$A763,'All States'!$D$4:$D$627,$B763),0)</f>
        <v>10.5</v>
      </c>
      <c r="S763">
        <f>IFERROR(SUMIFS('All States'!$N$4:$N$627,'All States'!$C$4:$C$627,$A763,'All States'!$D$4:$D$627,$B763),0)</f>
        <v>175.47</v>
      </c>
      <c r="T763">
        <f>IFERROR(SUMIFS('All States'!$M$4:$M$627,'All States'!$C$4:$C$627,$A763,'All States'!$D$4:$D$627,$B763),0)</f>
        <v>175.47</v>
      </c>
      <c r="U763">
        <f>IFERROR(SUMIFS('All States'!$O$4:$O$627,'All States'!$C$4:$C$627,$A763,'All States'!$D$4:$D$627,$B763),0)</f>
        <v>162.44999999999999</v>
      </c>
      <c r="V763">
        <f>IFERROR(SUMIFS('All States'!$P$4:$P$627,'All States'!$C$4:$C$627,$A763,'All States'!$D$4:$D$627,$B763),0)</f>
        <v>13.02</v>
      </c>
      <c r="W763">
        <f>IFERROR(SUMIFS('All States'!$Q$4:$Q$627,'All States'!$C$4:$C$627,$A763,'All States'!$D$4:$D$627,$B763),0)</f>
        <v>0</v>
      </c>
      <c r="X763">
        <f>IFERROR(SUMIFS('All States'!$H$4:$H$627,'All States'!$C$4:$C$627,$A763,'All States'!$D$4:$D$627,$B763),0)</f>
        <v>1</v>
      </c>
      <c r="Y763">
        <f>IFERROR(SUMIFS('All States'!$I$4:$I$627,'All States'!$C$4:$C$627,$A763,'All States'!$D$4:$D$627,$B763),0)</f>
        <v>1</v>
      </c>
      <c r="Z763">
        <f>IFERROR(SUMIFS('All States'!$R$4:$R$627,'All States'!$C$4:$C$627,$A763,'All States'!$D$4:$D$627,$B763),0)</f>
        <v>-9.9330110999999999</v>
      </c>
      <c r="AA763">
        <f>IFERROR(SUMIFS('All States'!$S$4:$S$627,'All States'!$C$4:$C$627,$A763,'All States'!$D$4:$D$627,$B763),0)</f>
        <v>17.5</v>
      </c>
      <c r="AB763">
        <f>IFERROR(SUMIFS('All States'!$T$4:$T$627,'All States'!$C$4:$C$627,$A763,'All States'!$D$4:$D$627,$B763),0)</f>
        <v>7</v>
      </c>
      <c r="AC763">
        <f>IFERROR(SUMIFS('All States'!$U$4:$U$627,'All States'!$C$4:$C$627,$A763,'All States'!$D$4:$D$627,$B763),0)</f>
        <v>0.56698890000000002</v>
      </c>
      <c r="AD763">
        <f>IFERROR(SUMIFS('All States'!$V$4:$V$627,'All States'!$C$4:$C$627,$A763,'All States'!$D$4:$D$627,$B763),0)</f>
        <v>4178</v>
      </c>
      <c r="AE763">
        <f>IFERROR(SUMIFS('All States'!$W$4:$W$627,'All States'!$C$4:$C$627,$A763,'All States'!$D$4:$D$627,$B763),0)</f>
        <v>21</v>
      </c>
      <c r="AF763">
        <f>IFERROR(SUMIFS('All States'!$X$4:$X$627,'All States'!$C$4:$C$627,$A763,'All States'!$D$4:$D$627,$B763),0)</f>
        <v>2.8386</v>
      </c>
      <c r="AG763">
        <f>IFERROR(SUMIFS('All States'!$Y$4:$Y$627,'All States'!$C$4:$C$627,$A763,'All States'!$D$4:$D$627,$B763),0)</f>
        <v>12750</v>
      </c>
    </row>
    <row r="764" spans="1:33" ht="15" customHeight="1" x14ac:dyDescent="0.2">
      <c r="A764" t="s">
        <v>187</v>
      </c>
      <c r="B764" t="s">
        <v>2346</v>
      </c>
      <c r="C764" t="s">
        <v>1210</v>
      </c>
      <c r="D764" t="s">
        <v>1211</v>
      </c>
      <c r="E764">
        <v>3</v>
      </c>
      <c r="F764">
        <f t="shared" si="28"/>
        <v>3962.3333333333335</v>
      </c>
      <c r="G764">
        <f t="shared" si="29"/>
        <v>133333.66666666666</v>
      </c>
      <c r="H764">
        <f t="shared" si="30"/>
        <v>10</v>
      </c>
      <c r="I764">
        <f t="shared" si="31"/>
        <v>21.666666666666668</v>
      </c>
      <c r="Q764">
        <f>IFERROR(SUMIFS('All States'!$E$4:$E$627,'All States'!$C$4:$C$627,$A764,'All States'!$D$4:$D$627,$B764),0)</f>
        <v>8</v>
      </c>
      <c r="R764">
        <f>IFERROR(SUMIFS('All States'!$F$4:$F$627,'All States'!$C$4:$C$627,$A764,'All States'!$D$4:$D$627,$B764),0)</f>
        <v>40</v>
      </c>
      <c r="S764">
        <f>IFERROR(SUMIFS('All States'!$N$4:$N$627,'All States'!$C$4:$C$627,$A764,'All States'!$D$4:$D$627,$B764),0)</f>
        <v>626.42999999999995</v>
      </c>
      <c r="T764">
        <f>IFERROR(SUMIFS('All States'!$M$4:$M$627,'All States'!$C$4:$C$627,$A764,'All States'!$D$4:$D$627,$B764),0)</f>
        <v>626.42999999999995</v>
      </c>
      <c r="U764">
        <f>IFERROR(SUMIFS('All States'!$O$4:$O$627,'All States'!$C$4:$C$627,$A764,'All States'!$D$4:$D$627,$B764),0)</f>
        <v>337.05</v>
      </c>
      <c r="V764">
        <f>IFERROR(SUMIFS('All States'!$P$4:$P$627,'All States'!$C$4:$C$627,$A764,'All States'!$D$4:$D$627,$B764),0)</f>
        <v>272.58</v>
      </c>
      <c r="W764">
        <f>IFERROR(SUMIFS('All States'!$Q$4:$Q$627,'All States'!$C$4:$C$627,$A764,'All States'!$D$4:$D$627,$B764),0)</f>
        <v>16.8</v>
      </c>
      <c r="X764">
        <f>IFERROR(SUMIFS('All States'!$H$4:$H$627,'All States'!$C$4:$C$627,$A764,'All States'!$D$4:$D$627,$B764),0)</f>
        <v>2</v>
      </c>
      <c r="Y764">
        <f>IFERROR(SUMIFS('All States'!$I$4:$I$627,'All States'!$C$4:$C$627,$A764,'All States'!$D$4:$D$627,$B764),0)</f>
        <v>6</v>
      </c>
      <c r="Z764">
        <f>IFERROR(SUMIFS('All States'!$R$4:$R$627,'All States'!$C$4:$C$627,$A764,'All States'!$D$4:$D$627,$B764),0)</f>
        <v>-39.210181900000002</v>
      </c>
      <c r="AA764">
        <f>IFERROR(SUMIFS('All States'!$S$4:$S$627,'All States'!$C$4:$C$627,$A764,'All States'!$D$4:$D$627,$B764),0)</f>
        <v>25</v>
      </c>
      <c r="AB764">
        <f>IFERROR(SUMIFS('All States'!$T$4:$T$627,'All States'!$C$4:$C$627,$A764,'All States'!$D$4:$D$627,$B764),0)</f>
        <v>10</v>
      </c>
      <c r="AC764">
        <f>IFERROR(SUMIFS('All States'!$U$4:$U$627,'All States'!$C$4:$C$627,$A764,'All States'!$D$4:$D$627,$B764),0)</f>
        <v>0.78981809999999997</v>
      </c>
      <c r="AD764">
        <f>IFERROR(SUMIFS('All States'!$V$4:$V$627,'All States'!$C$4:$C$627,$A764,'All States'!$D$4:$D$627,$B764),0)</f>
        <v>3962</v>
      </c>
      <c r="AE764">
        <f>IFERROR(SUMIFS('All States'!$W$4:$W$627,'All States'!$C$4:$C$627,$A764,'All States'!$D$4:$D$627,$B764),0)</f>
        <v>31</v>
      </c>
      <c r="AF764">
        <f>IFERROR(SUMIFS('All States'!$X$4:$X$627,'All States'!$C$4:$C$627,$A764,'All States'!$D$4:$D$627,$B764),0)</f>
        <v>4.0774999999999997</v>
      </c>
      <c r="AG764">
        <f>IFERROR(SUMIFS('All States'!$Y$4:$Y$627,'All States'!$C$4:$C$627,$A764,'All States'!$D$4:$D$627,$B764),0)</f>
        <v>12091</v>
      </c>
    </row>
    <row r="765" spans="1:33" ht="15" customHeight="1" x14ac:dyDescent="0.2">
      <c r="A765" t="s">
        <v>187</v>
      </c>
      <c r="B765" t="s">
        <v>2347</v>
      </c>
      <c r="C765" t="s">
        <v>1210</v>
      </c>
      <c r="D765" t="s">
        <v>1211</v>
      </c>
      <c r="E765">
        <v>3</v>
      </c>
      <c r="F765">
        <f t="shared" si="28"/>
        <v>3962.3333333333335</v>
      </c>
      <c r="G765">
        <f t="shared" si="29"/>
        <v>133333.66666666666</v>
      </c>
      <c r="H765">
        <f t="shared" si="30"/>
        <v>10</v>
      </c>
      <c r="I765">
        <f t="shared" si="31"/>
        <v>21.666666666666668</v>
      </c>
      <c r="Q765">
        <f>IFERROR(SUMIFS('All States'!$E$4:$E$627,'All States'!$C$4:$C$627,$A765,'All States'!$D$4:$D$627,$B765),0)</f>
        <v>1</v>
      </c>
      <c r="R765">
        <f>IFERROR(SUMIFS('All States'!$F$4:$F$627,'All States'!$C$4:$C$627,$A765,'All States'!$D$4:$D$627,$B765),0)</f>
        <v>3</v>
      </c>
      <c r="S765">
        <f>IFERROR(SUMIFS('All States'!$N$4:$N$627,'All States'!$C$4:$C$627,$A765,'All States'!$D$4:$D$627,$B765),0)</f>
        <v>267.90000000000003</v>
      </c>
      <c r="T765">
        <f>IFERROR(SUMIFS('All States'!$M$4:$M$627,'All States'!$C$4:$C$627,$A765,'All States'!$D$4:$D$627,$B765),0)</f>
        <v>267.90000000000003</v>
      </c>
      <c r="U765">
        <f>IFERROR(SUMIFS('All States'!$O$4:$O$627,'All States'!$C$4:$C$627,$A765,'All States'!$D$4:$D$627,$B765),0)</f>
        <v>266.85000000000002</v>
      </c>
      <c r="V765">
        <f>IFERROR(SUMIFS('All States'!$P$4:$P$627,'All States'!$C$4:$C$627,$A765,'All States'!$D$4:$D$627,$B765),0)</f>
        <v>0</v>
      </c>
      <c r="W765">
        <f>IFERROR(SUMIFS('All States'!$Q$4:$Q$627,'All States'!$C$4:$C$627,$A765,'All States'!$D$4:$D$627,$B765),0)</f>
        <v>1.05</v>
      </c>
      <c r="X765">
        <f>IFERROR(SUMIFS('All States'!$H$4:$H$627,'All States'!$C$4:$C$627,$A765,'All States'!$D$4:$D$627,$B765),0)</f>
        <v>0</v>
      </c>
      <c r="Y765">
        <f>IFERROR(SUMIFS('All States'!$I$4:$I$627,'All States'!$C$4:$C$627,$A765,'All States'!$D$4:$D$627,$B765),0)</f>
        <v>1</v>
      </c>
      <c r="Z765">
        <f>IFERROR(SUMIFS('All States'!$R$4:$R$627,'All States'!$C$4:$C$627,$A765,'All States'!$D$4:$D$627,$B765),0)</f>
        <v>-2.2101819000000003</v>
      </c>
      <c r="AA765">
        <f>IFERROR(SUMIFS('All States'!$S$4:$S$627,'All States'!$C$4:$C$627,$A765,'All States'!$D$4:$D$627,$B765),0)</f>
        <v>25</v>
      </c>
      <c r="AB765">
        <f>IFERROR(SUMIFS('All States'!$T$4:$T$627,'All States'!$C$4:$C$627,$A765,'All States'!$D$4:$D$627,$B765),0)</f>
        <v>10</v>
      </c>
      <c r="AC765">
        <f>IFERROR(SUMIFS('All States'!$U$4:$U$627,'All States'!$C$4:$C$627,$A765,'All States'!$D$4:$D$627,$B765),0)</f>
        <v>0.78981809999999997</v>
      </c>
      <c r="AD765">
        <f>IFERROR(SUMIFS('All States'!$V$4:$V$627,'All States'!$C$4:$C$627,$A765,'All States'!$D$4:$D$627,$B765),0)</f>
        <v>3962</v>
      </c>
      <c r="AE765">
        <f>IFERROR(SUMIFS('All States'!$W$4:$W$627,'All States'!$C$4:$C$627,$A765,'All States'!$D$4:$D$627,$B765),0)</f>
        <v>31</v>
      </c>
      <c r="AF765">
        <f>IFERROR(SUMIFS('All States'!$X$4:$X$627,'All States'!$C$4:$C$627,$A765,'All States'!$D$4:$D$627,$B765),0)</f>
        <v>4.0774999999999997</v>
      </c>
      <c r="AG765">
        <f>IFERROR(SUMIFS('All States'!$Y$4:$Y$627,'All States'!$C$4:$C$627,$A765,'All States'!$D$4:$D$627,$B765),0)</f>
        <v>12091</v>
      </c>
    </row>
    <row r="766" spans="1:33" ht="15" customHeight="1" x14ac:dyDescent="0.2">
      <c r="A766" t="s">
        <v>187</v>
      </c>
      <c r="B766" t="s">
        <v>2348</v>
      </c>
      <c r="C766" t="s">
        <v>1210</v>
      </c>
      <c r="D766" t="s">
        <v>1211</v>
      </c>
      <c r="E766">
        <v>3</v>
      </c>
      <c r="F766">
        <f t="shared" si="28"/>
        <v>3962.3333333333335</v>
      </c>
      <c r="G766">
        <f t="shared" si="29"/>
        <v>133333.66666666666</v>
      </c>
      <c r="H766">
        <f t="shared" si="30"/>
        <v>10</v>
      </c>
      <c r="I766">
        <f t="shared" si="31"/>
        <v>21.666666666666668</v>
      </c>
      <c r="Q766">
        <f>IFERROR(SUMIFS('All States'!$E$4:$E$627,'All States'!$C$4:$C$627,$A766,'All States'!$D$4:$D$627,$B766),0)</f>
        <v>7</v>
      </c>
      <c r="R766">
        <f>IFERROR(SUMIFS('All States'!$F$4:$F$627,'All States'!$C$4:$C$627,$A766,'All States'!$D$4:$D$627,$B766),0)</f>
        <v>16081.5</v>
      </c>
      <c r="S766">
        <f>IFERROR(SUMIFS('All States'!$N$4:$N$627,'All States'!$C$4:$C$627,$A766,'All States'!$D$4:$D$627,$B766),0)</f>
        <v>540.88499999999999</v>
      </c>
      <c r="T766">
        <f>IFERROR(SUMIFS('All States'!$M$4:$M$627,'All States'!$C$4:$C$627,$A766,'All States'!$D$4:$D$627,$B766),0)</f>
        <v>540.88499999999999</v>
      </c>
      <c r="U766">
        <f>IFERROR(SUMIFS('All States'!$O$4:$O$627,'All States'!$C$4:$C$627,$A766,'All States'!$D$4:$D$627,$B766),0)</f>
        <v>441.45</v>
      </c>
      <c r="V766">
        <f>IFERROR(SUMIFS('All States'!$P$4:$P$627,'All States'!$C$4:$C$627,$A766,'All States'!$D$4:$D$627,$B766),0)</f>
        <v>49.56</v>
      </c>
      <c r="W766">
        <f>IFERROR(SUMIFS('All States'!$Q$4:$Q$627,'All States'!$C$4:$C$627,$A766,'All States'!$D$4:$D$627,$B766),0)</f>
        <v>49.875</v>
      </c>
      <c r="X766">
        <f>IFERROR(SUMIFS('All States'!$H$4:$H$627,'All States'!$C$4:$C$627,$A766,'All States'!$D$4:$D$627,$B766),0)</f>
        <v>1</v>
      </c>
      <c r="Y766">
        <f>IFERROR(SUMIFS('All States'!$I$4:$I$627,'All States'!$C$4:$C$627,$A766,'All States'!$D$4:$D$627,$B766),0)</f>
        <v>6</v>
      </c>
      <c r="Z766">
        <f>IFERROR(SUMIFS('All States'!$R$4:$R$627,'All States'!$C$4:$C$627,$A766,'All States'!$D$4:$D$627,$B766),0)</f>
        <v>-16080.7101819</v>
      </c>
      <c r="AA766">
        <f>IFERROR(SUMIFS('All States'!$S$4:$S$627,'All States'!$C$4:$C$627,$A766,'All States'!$D$4:$D$627,$B766),0)</f>
        <v>25</v>
      </c>
      <c r="AB766">
        <f>IFERROR(SUMIFS('All States'!$T$4:$T$627,'All States'!$C$4:$C$627,$A766,'All States'!$D$4:$D$627,$B766),0)</f>
        <v>10</v>
      </c>
      <c r="AC766">
        <f>IFERROR(SUMIFS('All States'!$U$4:$U$627,'All States'!$C$4:$C$627,$A766,'All States'!$D$4:$D$627,$B766),0)</f>
        <v>0.78981809999999997</v>
      </c>
      <c r="AD766">
        <f>IFERROR(SUMIFS('All States'!$V$4:$V$627,'All States'!$C$4:$C$627,$A766,'All States'!$D$4:$D$627,$B766),0)</f>
        <v>3962</v>
      </c>
      <c r="AE766">
        <f>IFERROR(SUMIFS('All States'!$W$4:$W$627,'All States'!$C$4:$C$627,$A766,'All States'!$D$4:$D$627,$B766),0)</f>
        <v>31</v>
      </c>
      <c r="AF766">
        <f>IFERROR(SUMIFS('All States'!$X$4:$X$627,'All States'!$C$4:$C$627,$A766,'All States'!$D$4:$D$627,$B766),0)</f>
        <v>4.0774999999999997</v>
      </c>
      <c r="AG766">
        <f>IFERROR(SUMIFS('All States'!$Y$4:$Y$627,'All States'!$C$4:$C$627,$A766,'All States'!$D$4:$D$627,$B766),0)</f>
        <v>12091</v>
      </c>
    </row>
    <row r="767" spans="1:33" ht="15" customHeight="1" x14ac:dyDescent="0.2">
      <c r="A767" t="s">
        <v>187</v>
      </c>
      <c r="B767" t="s">
        <v>2349</v>
      </c>
      <c r="C767" t="s">
        <v>1215</v>
      </c>
      <c r="D767" t="s">
        <v>1216</v>
      </c>
      <c r="E767">
        <v>1</v>
      </c>
      <c r="F767">
        <f t="shared" si="28"/>
        <v>3126</v>
      </c>
      <c r="G767">
        <f t="shared" si="29"/>
        <v>27229</v>
      </c>
      <c r="H767">
        <f t="shared" si="30"/>
        <v>6</v>
      </c>
      <c r="I767">
        <f t="shared" si="31"/>
        <v>11</v>
      </c>
      <c r="Q767">
        <f>IFERROR(SUMIFS('All States'!$E$4:$E$627,'All States'!$C$4:$C$627,$A767,'All States'!$D$4:$D$627,$B767),0)</f>
        <v>0</v>
      </c>
      <c r="R767">
        <f>IFERROR(SUMIFS('All States'!$F$4:$F$627,'All States'!$C$4:$C$627,$A767,'All States'!$D$4:$D$627,$B767),0)</f>
        <v>0</v>
      </c>
      <c r="S767">
        <f>IFERROR(SUMIFS('All States'!$N$4:$N$627,'All States'!$C$4:$C$627,$A767,'All States'!$D$4:$D$627,$B767),0)</f>
        <v>519</v>
      </c>
      <c r="T767">
        <f>IFERROR(SUMIFS('All States'!$M$4:$M$627,'All States'!$C$4:$C$627,$A767,'All States'!$D$4:$D$627,$B767),0)</f>
        <v>519</v>
      </c>
      <c r="U767">
        <f>IFERROR(SUMIFS('All States'!$O$4:$O$627,'All States'!$C$4:$C$627,$A767,'All States'!$D$4:$D$627,$B767),0)</f>
        <v>354.15</v>
      </c>
      <c r="V767">
        <f>IFERROR(SUMIFS('All States'!$P$4:$P$627,'All States'!$C$4:$C$627,$A767,'All States'!$D$4:$D$627,$B767),0)</f>
        <v>69.3</v>
      </c>
      <c r="W767">
        <f>IFERROR(SUMIFS('All States'!$Q$4:$Q$627,'All States'!$C$4:$C$627,$A767,'All States'!$D$4:$D$627,$B767),0)</f>
        <v>95.55</v>
      </c>
      <c r="X767">
        <f>IFERROR(SUMIFS('All States'!$H$4:$H$627,'All States'!$C$4:$C$627,$A767,'All States'!$D$4:$D$627,$B767),0)</f>
        <v>0</v>
      </c>
      <c r="Y767">
        <f>IFERROR(SUMIFS('All States'!$I$4:$I$627,'All States'!$C$4:$C$627,$A767,'All States'!$D$4:$D$627,$B767),0)</f>
        <v>0</v>
      </c>
      <c r="Z767">
        <f>IFERROR(SUMIFS('All States'!$R$4:$R$627,'All States'!$C$4:$C$627,$A767,'All States'!$D$4:$D$627,$B767),0)</f>
        <v>0.48141629999999996</v>
      </c>
      <c r="AA767">
        <f>IFERROR(SUMIFS('All States'!$S$4:$S$627,'All States'!$C$4:$C$627,$A767,'All States'!$D$4:$D$627,$B767),0)</f>
        <v>15</v>
      </c>
      <c r="AB767">
        <f>IFERROR(SUMIFS('All States'!$T$4:$T$627,'All States'!$C$4:$C$627,$A767,'All States'!$D$4:$D$627,$B767),0)</f>
        <v>6</v>
      </c>
      <c r="AC767">
        <f>IFERROR(SUMIFS('All States'!$U$4:$U$627,'All States'!$C$4:$C$627,$A767,'All States'!$D$4:$D$627,$B767),0)</f>
        <v>0.48141629999999996</v>
      </c>
      <c r="AD767">
        <f>IFERROR(SUMIFS('All States'!$V$4:$V$627,'All States'!$C$4:$C$627,$A767,'All States'!$D$4:$D$627,$B767),0)</f>
        <v>3126</v>
      </c>
      <c r="AE767">
        <f>IFERROR(SUMIFS('All States'!$W$4:$W$627,'All States'!$C$4:$C$627,$A767,'All States'!$D$4:$D$627,$B767),0)</f>
        <v>18</v>
      </c>
      <c r="AF767">
        <f>IFERROR(SUMIFS('All States'!$X$4:$X$627,'All States'!$C$4:$C$627,$A767,'All States'!$D$4:$D$627,$B767),0)</f>
        <v>2.4098000000000002</v>
      </c>
      <c r="AG767">
        <f>IFERROR(SUMIFS('All States'!$Y$4:$Y$627,'All States'!$C$4:$C$627,$A767,'All States'!$D$4:$D$627,$B767),0)</f>
        <v>9540</v>
      </c>
    </row>
    <row r="768" spans="1:33" ht="15" customHeight="1" x14ac:dyDescent="0.2">
      <c r="A768" t="s">
        <v>187</v>
      </c>
      <c r="B768" t="s">
        <v>2350</v>
      </c>
      <c r="C768" t="s">
        <v>1217</v>
      </c>
      <c r="D768" t="s">
        <v>1218</v>
      </c>
      <c r="E768">
        <v>2</v>
      </c>
      <c r="F768">
        <f t="shared" si="28"/>
        <v>6015.5</v>
      </c>
      <c r="G768">
        <f t="shared" si="29"/>
        <v>10400</v>
      </c>
      <c r="H768">
        <f t="shared" si="30"/>
        <v>6</v>
      </c>
      <c r="I768">
        <f t="shared" si="31"/>
        <v>5.5</v>
      </c>
      <c r="Q768">
        <f>IFERROR(SUMIFS('All States'!$E$4:$E$627,'All States'!$C$4:$C$627,$A768,'All States'!$D$4:$D$627,$B768),0)</f>
        <v>0</v>
      </c>
      <c r="R768">
        <f>IFERROR(SUMIFS('All States'!$F$4:$F$627,'All States'!$C$4:$C$627,$A768,'All States'!$D$4:$D$627,$B768),0)</f>
        <v>0</v>
      </c>
      <c r="S768">
        <f>IFERROR(SUMIFS('All States'!$N$4:$N$627,'All States'!$C$4:$C$627,$A768,'All States'!$D$4:$D$627,$B768),0)</f>
        <v>184.08</v>
      </c>
      <c r="T768">
        <f>IFERROR(SUMIFS('All States'!$M$4:$M$627,'All States'!$C$4:$C$627,$A768,'All States'!$D$4:$D$627,$B768),0)</f>
        <v>184.08</v>
      </c>
      <c r="U768">
        <f>IFERROR(SUMIFS('All States'!$O$4:$O$627,'All States'!$C$4:$C$627,$A768,'All States'!$D$4:$D$627,$B768),0)</f>
        <v>83.7</v>
      </c>
      <c r="V768">
        <f>IFERROR(SUMIFS('All States'!$P$4:$P$627,'All States'!$C$4:$C$627,$A768,'All States'!$D$4:$D$627,$B768),0)</f>
        <v>91.98</v>
      </c>
      <c r="W768">
        <f>IFERROR(SUMIFS('All States'!$Q$4:$Q$627,'All States'!$C$4:$C$627,$A768,'All States'!$D$4:$D$627,$B768),0)</f>
        <v>8.4</v>
      </c>
      <c r="X768">
        <f>IFERROR(SUMIFS('All States'!$H$4:$H$627,'All States'!$C$4:$C$627,$A768,'All States'!$D$4:$D$627,$B768),0)</f>
        <v>0</v>
      </c>
      <c r="Y768">
        <f>IFERROR(SUMIFS('All States'!$I$4:$I$627,'All States'!$C$4:$C$627,$A768,'All States'!$D$4:$D$627,$B768),0)</f>
        <v>0</v>
      </c>
      <c r="Z768">
        <f>IFERROR(SUMIFS('All States'!$R$4:$R$627,'All States'!$C$4:$C$627,$A768,'All States'!$D$4:$D$627,$B768),0)</f>
        <v>0.51046079999999994</v>
      </c>
      <c r="AA768">
        <f>IFERROR(SUMIFS('All States'!$S$4:$S$627,'All States'!$C$4:$C$627,$A768,'All States'!$D$4:$D$627,$B768),0)</f>
        <v>15</v>
      </c>
      <c r="AB768">
        <f>IFERROR(SUMIFS('All States'!$T$4:$T$627,'All States'!$C$4:$C$627,$A768,'All States'!$D$4:$D$627,$B768),0)</f>
        <v>6</v>
      </c>
      <c r="AC768">
        <f>IFERROR(SUMIFS('All States'!$U$4:$U$627,'All States'!$C$4:$C$627,$A768,'All States'!$D$4:$D$627,$B768),0)</f>
        <v>0.51046079999999994</v>
      </c>
      <c r="AD768">
        <f>IFERROR(SUMIFS('All States'!$V$4:$V$627,'All States'!$C$4:$C$627,$A768,'All States'!$D$4:$D$627,$B768),0)</f>
        <v>6016</v>
      </c>
      <c r="AE768">
        <f>IFERROR(SUMIFS('All States'!$W$4:$W$627,'All States'!$C$4:$C$627,$A768,'All States'!$D$4:$D$627,$B768),0)</f>
        <v>18</v>
      </c>
      <c r="AF768">
        <f>IFERROR(SUMIFS('All States'!$X$4:$X$627,'All States'!$C$4:$C$627,$A768,'All States'!$D$4:$D$627,$B768),0)</f>
        <v>2.5575000000000001</v>
      </c>
      <c r="AG768">
        <f>IFERROR(SUMIFS('All States'!$Y$4:$Y$627,'All States'!$C$4:$C$627,$A768,'All States'!$D$4:$D$627,$B768),0)</f>
        <v>18359</v>
      </c>
    </row>
    <row r="769" spans="1:33" ht="15" customHeight="1" x14ac:dyDescent="0.2">
      <c r="A769" t="s">
        <v>187</v>
      </c>
      <c r="B769" t="s">
        <v>2351</v>
      </c>
      <c r="C769" t="s">
        <v>1217</v>
      </c>
      <c r="D769" t="s">
        <v>1218</v>
      </c>
      <c r="E769">
        <v>2</v>
      </c>
      <c r="F769">
        <f t="shared" si="28"/>
        <v>6015.5</v>
      </c>
      <c r="G769">
        <f t="shared" si="29"/>
        <v>10400</v>
      </c>
      <c r="H769">
        <f t="shared" si="30"/>
        <v>6</v>
      </c>
      <c r="I769">
        <f t="shared" si="31"/>
        <v>5.5</v>
      </c>
      <c r="Q769">
        <f>IFERROR(SUMIFS('All States'!$E$4:$E$627,'All States'!$C$4:$C$627,$A769,'All States'!$D$4:$D$627,$B769),0)</f>
        <v>1</v>
      </c>
      <c r="R769">
        <f>IFERROR(SUMIFS('All States'!$F$4:$F$627,'All States'!$C$4:$C$627,$A769,'All States'!$D$4:$D$627,$B769),0)</f>
        <v>33</v>
      </c>
      <c r="S769">
        <f>IFERROR(SUMIFS('All States'!$N$4:$N$627,'All States'!$C$4:$C$627,$A769,'All States'!$D$4:$D$627,$B769),0)</f>
        <v>179.95499999999998</v>
      </c>
      <c r="T769">
        <f>IFERROR(SUMIFS('All States'!$M$4:$M$627,'All States'!$C$4:$C$627,$A769,'All States'!$D$4:$D$627,$B769),0)</f>
        <v>179.95499999999998</v>
      </c>
      <c r="U769">
        <f>IFERROR(SUMIFS('All States'!$O$4:$O$627,'All States'!$C$4:$C$627,$A769,'All States'!$D$4:$D$627,$B769),0)</f>
        <v>64.349999999999994</v>
      </c>
      <c r="V769">
        <f>IFERROR(SUMIFS('All States'!$P$4:$P$627,'All States'!$C$4:$C$627,$A769,'All States'!$D$4:$D$627,$B769),0)</f>
        <v>100.38</v>
      </c>
      <c r="W769">
        <f>IFERROR(SUMIFS('All States'!$Q$4:$Q$627,'All States'!$C$4:$C$627,$A769,'All States'!$D$4:$D$627,$B769),0)</f>
        <v>15.225</v>
      </c>
      <c r="X769">
        <f>IFERROR(SUMIFS('All States'!$H$4:$H$627,'All States'!$C$4:$C$627,$A769,'All States'!$D$4:$D$627,$B769),0)</f>
        <v>0</v>
      </c>
      <c r="Y769">
        <f>IFERROR(SUMIFS('All States'!$I$4:$I$627,'All States'!$C$4:$C$627,$A769,'All States'!$D$4:$D$627,$B769),0)</f>
        <v>1</v>
      </c>
      <c r="Z769">
        <f>IFERROR(SUMIFS('All States'!$R$4:$R$627,'All States'!$C$4:$C$627,$A769,'All States'!$D$4:$D$627,$B769),0)</f>
        <v>-32.489539200000003</v>
      </c>
      <c r="AA769">
        <f>IFERROR(SUMIFS('All States'!$S$4:$S$627,'All States'!$C$4:$C$627,$A769,'All States'!$D$4:$D$627,$B769),0)</f>
        <v>15</v>
      </c>
      <c r="AB769">
        <f>IFERROR(SUMIFS('All States'!$T$4:$T$627,'All States'!$C$4:$C$627,$A769,'All States'!$D$4:$D$627,$B769),0)</f>
        <v>6</v>
      </c>
      <c r="AC769">
        <f>IFERROR(SUMIFS('All States'!$U$4:$U$627,'All States'!$C$4:$C$627,$A769,'All States'!$D$4:$D$627,$B769),0)</f>
        <v>0.51046079999999994</v>
      </c>
      <c r="AD769">
        <f>IFERROR(SUMIFS('All States'!$V$4:$V$627,'All States'!$C$4:$C$627,$A769,'All States'!$D$4:$D$627,$B769),0)</f>
        <v>6016</v>
      </c>
      <c r="AE769">
        <f>IFERROR(SUMIFS('All States'!$W$4:$W$627,'All States'!$C$4:$C$627,$A769,'All States'!$D$4:$D$627,$B769),0)</f>
        <v>18</v>
      </c>
      <c r="AF769">
        <f>IFERROR(SUMIFS('All States'!$X$4:$X$627,'All States'!$C$4:$C$627,$A769,'All States'!$D$4:$D$627,$B769),0)</f>
        <v>2.5575000000000001</v>
      </c>
      <c r="AG769">
        <f>IFERROR(SUMIFS('All States'!$Y$4:$Y$627,'All States'!$C$4:$C$627,$A769,'All States'!$D$4:$D$627,$B769),0)</f>
        <v>18359</v>
      </c>
    </row>
    <row r="770" spans="1:33" ht="15" customHeight="1" x14ac:dyDescent="0.2">
      <c r="A770" t="s">
        <v>187</v>
      </c>
      <c r="B770" t="s">
        <v>2352</v>
      </c>
      <c r="C770" t="s">
        <v>1221</v>
      </c>
      <c r="D770" t="s">
        <v>2353</v>
      </c>
      <c r="E770">
        <v>3</v>
      </c>
      <c r="F770">
        <f t="shared" si="28"/>
        <v>742</v>
      </c>
      <c r="G770">
        <f t="shared" si="29"/>
        <v>161500</v>
      </c>
      <c r="H770">
        <f t="shared" si="30"/>
        <v>8</v>
      </c>
      <c r="I770">
        <f t="shared" si="31"/>
        <v>14</v>
      </c>
      <c r="Q770">
        <f>IFERROR(SUMIFS('All States'!$E$4:$E$627,'All States'!$C$4:$C$627,$A770,'All States'!$D$4:$D$627,$B770),0)</f>
        <v>2</v>
      </c>
      <c r="R770">
        <f>IFERROR(SUMIFS('All States'!$F$4:$F$627,'All States'!$C$4:$C$627,$A770,'All States'!$D$4:$D$627,$B770),0)</f>
        <v>6.3</v>
      </c>
      <c r="S770">
        <f>IFERROR(SUMIFS('All States'!$N$4:$N$627,'All States'!$C$4:$C$627,$A770,'All States'!$D$4:$D$627,$B770),0)</f>
        <v>547.19999999999993</v>
      </c>
      <c r="T770">
        <f>IFERROR(SUMIFS('All States'!$M$4:$M$627,'All States'!$C$4:$C$627,$A770,'All States'!$D$4:$D$627,$B770),0)</f>
        <v>545.37499999999989</v>
      </c>
      <c r="U770">
        <f>IFERROR(SUMIFS('All States'!$O$4:$O$627,'All States'!$C$4:$C$627,$A770,'All States'!$D$4:$D$627,$B770),0)</f>
        <v>544.04999999999995</v>
      </c>
      <c r="V770">
        <f>IFERROR(SUMIFS('All States'!$P$4:$P$627,'All States'!$C$4:$C$627,$A770,'All States'!$D$4:$D$627,$B770),0)</f>
        <v>0</v>
      </c>
      <c r="W770">
        <f>IFERROR(SUMIFS('All States'!$Q$4:$Q$627,'All States'!$C$4:$C$627,$A770,'All States'!$D$4:$D$627,$B770),0)</f>
        <v>3.15</v>
      </c>
      <c r="X770">
        <f>IFERROR(SUMIFS('All States'!$H$4:$H$627,'All States'!$C$4:$C$627,$A770,'All States'!$D$4:$D$627,$B770),0)</f>
        <v>0</v>
      </c>
      <c r="Y770">
        <f>IFERROR(SUMIFS('All States'!$I$4:$I$627,'All States'!$C$4:$C$627,$A770,'All States'!$D$4:$D$627,$B770),0)</f>
        <v>1</v>
      </c>
      <c r="Z770">
        <f>IFERROR(SUMIFS('All States'!$R$4:$R$627,'All States'!$C$4:$C$627,$A770,'All States'!$D$4:$D$627,$B770),0)</f>
        <v>-5.6925428999999994</v>
      </c>
      <c r="AA770">
        <f>IFERROR(SUMIFS('All States'!$S$4:$S$627,'All States'!$C$4:$C$627,$A770,'All States'!$D$4:$D$627,$B770),0)</f>
        <v>20</v>
      </c>
      <c r="AB770">
        <f>IFERROR(SUMIFS('All States'!$T$4:$T$627,'All States'!$C$4:$C$627,$A770,'All States'!$D$4:$D$627,$B770),0)</f>
        <v>8</v>
      </c>
      <c r="AC770">
        <f>IFERROR(SUMIFS('All States'!$U$4:$U$627,'All States'!$C$4:$C$627,$A770,'All States'!$D$4:$D$627,$B770),0)</f>
        <v>0.60745709999999997</v>
      </c>
      <c r="AD770">
        <f>IFERROR(SUMIFS('All States'!$V$4:$V$627,'All States'!$C$4:$C$627,$A770,'All States'!$D$4:$D$627,$B770),0)</f>
        <v>742</v>
      </c>
      <c r="AE770">
        <f>IFERROR(SUMIFS('All States'!$W$4:$W$627,'All States'!$C$4:$C$627,$A770,'All States'!$D$4:$D$627,$B770),0)</f>
        <v>24</v>
      </c>
      <c r="AF770">
        <f>IFERROR(SUMIFS('All States'!$X$4:$X$627,'All States'!$C$4:$C$627,$A770,'All States'!$D$4:$D$627,$B770),0)</f>
        <v>3.0379</v>
      </c>
      <c r="AG770">
        <f>IFERROR(SUMIFS('All States'!$Y$4:$Y$627,'All States'!$C$4:$C$627,$A770,'All States'!$D$4:$D$627,$B770),0)</f>
        <v>2264</v>
      </c>
    </row>
    <row r="771" spans="1:33" ht="15" customHeight="1" x14ac:dyDescent="0.2">
      <c r="A771" t="s">
        <v>187</v>
      </c>
      <c r="B771" t="s">
        <v>260</v>
      </c>
      <c r="C771" t="s">
        <v>1221</v>
      </c>
      <c r="D771" t="s">
        <v>2353</v>
      </c>
      <c r="E771">
        <v>3</v>
      </c>
      <c r="F771">
        <f t="shared" si="28"/>
        <v>742</v>
      </c>
      <c r="G771">
        <f t="shared" si="29"/>
        <v>161500</v>
      </c>
      <c r="H771">
        <f t="shared" si="30"/>
        <v>8</v>
      </c>
      <c r="I771">
        <f t="shared" si="31"/>
        <v>14</v>
      </c>
      <c r="Q771">
        <f>IFERROR(SUMIFS('All States'!$E$4:$E$627,'All States'!$C$4:$C$627,$A771,'All States'!$D$4:$D$627,$B771),0)</f>
        <v>2</v>
      </c>
      <c r="R771">
        <f>IFERROR(SUMIFS('All States'!$F$4:$F$627,'All States'!$C$4:$C$627,$A771,'All States'!$D$4:$D$627,$B771),0)</f>
        <v>6.6</v>
      </c>
      <c r="S771">
        <f>IFERROR(SUMIFS('All States'!$N$4:$N$627,'All States'!$C$4:$C$627,$A771,'All States'!$D$4:$D$627,$B771),0)</f>
        <v>382.32</v>
      </c>
      <c r="T771">
        <f>IFERROR(SUMIFS('All States'!$M$4:$M$627,'All States'!$C$4:$C$627,$A771,'All States'!$D$4:$D$627,$B771),0)</f>
        <v>382.32</v>
      </c>
      <c r="U771">
        <f>IFERROR(SUMIFS('All States'!$O$4:$O$627,'All States'!$C$4:$C$627,$A771,'All States'!$D$4:$D$627,$B771),0)</f>
        <v>345.15</v>
      </c>
      <c r="V771">
        <f>IFERROR(SUMIFS('All States'!$P$4:$P$627,'All States'!$C$4:$C$627,$A771,'All States'!$D$4:$D$627,$B771),0)</f>
        <v>0.42</v>
      </c>
      <c r="W771">
        <f>IFERROR(SUMIFS('All States'!$Q$4:$Q$627,'All States'!$C$4:$C$627,$A771,'All States'!$D$4:$D$627,$B771),0)</f>
        <v>36.75</v>
      </c>
      <c r="X771">
        <f>IFERROR(SUMIFS('All States'!$H$4:$H$627,'All States'!$C$4:$C$627,$A771,'All States'!$D$4:$D$627,$B771),0)</f>
        <v>1</v>
      </c>
      <c r="Y771">
        <f>IFERROR(SUMIFS('All States'!$I$4:$I$627,'All States'!$C$4:$C$627,$A771,'All States'!$D$4:$D$627,$B771),0)</f>
        <v>1</v>
      </c>
      <c r="Z771">
        <f>IFERROR(SUMIFS('All States'!$R$4:$R$627,'All States'!$C$4:$C$627,$A771,'All States'!$D$4:$D$627,$B771),0)</f>
        <v>-5.13534705</v>
      </c>
      <c r="AA771">
        <f>IFERROR(SUMIFS('All States'!$S$4:$S$627,'All States'!$C$4:$C$627,$A771,'All States'!$D$4:$D$627,$B771),0)</f>
        <v>35</v>
      </c>
      <c r="AB771">
        <f>IFERROR(SUMIFS('All States'!$T$4:$T$627,'All States'!$C$4:$C$627,$A771,'All States'!$D$4:$D$627,$B771),0)</f>
        <v>14</v>
      </c>
      <c r="AC771">
        <f>IFERROR(SUMIFS('All States'!$U$4:$U$627,'All States'!$C$4:$C$627,$A771,'All States'!$D$4:$D$627,$B771),0)</f>
        <v>1.4646529500000001</v>
      </c>
      <c r="AD771">
        <f>IFERROR(SUMIFS('All States'!$V$4:$V$627,'All States'!$C$4:$C$627,$A771,'All States'!$D$4:$D$627,$B771),0)</f>
        <v>41259</v>
      </c>
      <c r="AE771">
        <f>IFERROR(SUMIFS('All States'!$W$4:$W$627,'All States'!$C$4:$C$627,$A771,'All States'!$D$4:$D$627,$B771),0)</f>
        <v>43</v>
      </c>
      <c r="AF771">
        <f>IFERROR(SUMIFS('All States'!$X$4:$X$627,'All States'!$C$4:$C$627,$A771,'All States'!$D$4:$D$627,$B771),0)</f>
        <v>7.484</v>
      </c>
      <c r="AG771">
        <f>IFERROR(SUMIFS('All States'!$Y$4:$Y$627,'All States'!$C$4:$C$627,$A771,'All States'!$D$4:$D$627,$B771),0)</f>
        <v>125912</v>
      </c>
    </row>
    <row r="772" spans="1:33" ht="15" customHeight="1" x14ac:dyDescent="0.2">
      <c r="A772" t="s">
        <v>187</v>
      </c>
      <c r="B772" t="s">
        <v>2354</v>
      </c>
      <c r="C772" t="s">
        <v>1221</v>
      </c>
      <c r="D772" t="s">
        <v>2353</v>
      </c>
      <c r="E772">
        <v>3</v>
      </c>
      <c r="F772">
        <f t="shared" si="28"/>
        <v>742</v>
      </c>
      <c r="G772">
        <f t="shared" si="29"/>
        <v>161500</v>
      </c>
      <c r="H772">
        <f t="shared" si="30"/>
        <v>8</v>
      </c>
      <c r="I772">
        <f t="shared" si="31"/>
        <v>14</v>
      </c>
      <c r="Q772">
        <f>IFERROR(SUMIFS('All States'!$E$4:$E$627,'All States'!$C$4:$C$627,$A772,'All States'!$D$4:$D$627,$B772),0)</f>
        <v>6</v>
      </c>
      <c r="R772">
        <f>IFERROR(SUMIFS('All States'!$F$4:$F$627,'All States'!$C$4:$C$627,$A772,'All States'!$D$4:$D$627,$B772),0)</f>
        <v>49.55</v>
      </c>
      <c r="S772">
        <f>IFERROR(SUMIFS('All States'!$N$4:$N$627,'All States'!$C$4:$C$627,$A772,'All States'!$D$4:$D$627,$B772),0)</f>
        <v>281.89500000000004</v>
      </c>
      <c r="T772">
        <f>IFERROR(SUMIFS('All States'!$M$4:$M$627,'All States'!$C$4:$C$627,$A772,'All States'!$D$4:$D$627,$B772),0)</f>
        <v>-76.899999999999977</v>
      </c>
      <c r="U772">
        <f>IFERROR(SUMIFS('All States'!$O$4:$O$627,'All States'!$C$4:$C$627,$A772,'All States'!$D$4:$D$627,$B772),0)</f>
        <v>276.75</v>
      </c>
      <c r="V772">
        <f>IFERROR(SUMIFS('All States'!$P$4:$P$627,'All States'!$C$4:$C$627,$A772,'All States'!$D$4:$D$627,$B772),0)</f>
        <v>0.42</v>
      </c>
      <c r="W772">
        <f>IFERROR(SUMIFS('All States'!$Q$4:$Q$627,'All States'!$C$4:$C$627,$A772,'All States'!$D$4:$D$627,$B772),0)</f>
        <v>4.7249999999999996</v>
      </c>
      <c r="X772">
        <f>IFERROR(SUMIFS('All States'!$H$4:$H$627,'All States'!$C$4:$C$627,$A772,'All States'!$D$4:$D$627,$B772),0)</f>
        <v>0</v>
      </c>
      <c r="Y772">
        <f>IFERROR(SUMIFS('All States'!$I$4:$I$627,'All States'!$C$4:$C$627,$A772,'All States'!$D$4:$D$627,$B772),0)</f>
        <v>2</v>
      </c>
      <c r="Z772">
        <f>IFERROR(SUMIFS('All States'!$R$4:$R$627,'All States'!$C$4:$C$627,$A772,'All States'!$D$4:$D$627,$B772),0)</f>
        <v>-40.897808299999994</v>
      </c>
      <c r="AA772">
        <f>IFERROR(SUMIFS('All States'!$S$4:$S$627,'All States'!$C$4:$C$627,$A772,'All States'!$D$4:$D$627,$B772),0)</f>
        <v>242.5</v>
      </c>
      <c r="AB772">
        <f>IFERROR(SUMIFS('All States'!$T$4:$T$627,'All States'!$C$4:$C$627,$A772,'All States'!$D$4:$D$627,$B772),0)</f>
        <v>97</v>
      </c>
      <c r="AC772">
        <f>IFERROR(SUMIFS('All States'!$U$4:$U$627,'All States'!$C$4:$C$627,$A772,'All States'!$D$4:$D$627,$B772),0)</f>
        <v>8.6521916999999995</v>
      </c>
      <c r="AD772">
        <f>IFERROR(SUMIFS('All States'!$V$4:$V$627,'All States'!$C$4:$C$627,$A772,'All States'!$D$4:$D$627,$B772),0)</f>
        <v>137034</v>
      </c>
      <c r="AE772">
        <f>IFERROR(SUMIFS('All States'!$W$4:$W$627,'All States'!$C$4:$C$627,$A772,'All States'!$D$4:$D$627,$B772),0)</f>
        <v>296</v>
      </c>
      <c r="AF772">
        <f>IFERROR(SUMIFS('All States'!$X$4:$X$627,'All States'!$C$4:$C$627,$A772,'All States'!$D$4:$D$627,$B772),0)</f>
        <v>44.004800000000003</v>
      </c>
      <c r="AG772">
        <f>IFERROR(SUMIFS('All States'!$Y$4:$Y$627,'All States'!$C$4:$C$627,$A772,'All States'!$D$4:$D$627,$B772),0)</f>
        <v>418195</v>
      </c>
    </row>
    <row r="773" spans="1:33" ht="15" customHeight="1" x14ac:dyDescent="0.2">
      <c r="A773" t="s">
        <v>187</v>
      </c>
      <c r="B773" t="s">
        <v>2355</v>
      </c>
      <c r="C773" t="s">
        <v>1226</v>
      </c>
      <c r="D773" t="s">
        <v>1227</v>
      </c>
      <c r="E773">
        <v>3</v>
      </c>
      <c r="F773">
        <f t="shared" si="28"/>
        <v>0</v>
      </c>
      <c r="G773">
        <f t="shared" si="29"/>
        <v>25677.666666666668</v>
      </c>
      <c r="H773">
        <f t="shared" si="30"/>
        <v>3</v>
      </c>
      <c r="I773">
        <f t="shared" si="31"/>
        <v>6.666666666666667</v>
      </c>
      <c r="Q773">
        <f>IFERROR(SUMIFS('All States'!$E$4:$E$627,'All States'!$C$4:$C$627,$A773,'All States'!$D$4:$D$627,$B773),0)</f>
        <v>0</v>
      </c>
      <c r="R773">
        <f>IFERROR(SUMIFS('All States'!$F$4:$F$627,'All States'!$C$4:$C$627,$A773,'All States'!$D$4:$D$627,$B773),0)</f>
        <v>0</v>
      </c>
      <c r="S773">
        <f>IFERROR(SUMIFS('All States'!$N$4:$N$627,'All States'!$C$4:$C$627,$A773,'All States'!$D$4:$D$627,$B773),0)</f>
        <v>124.59</v>
      </c>
      <c r="T773">
        <f>IFERROR(SUMIFS('All States'!$M$4:$M$627,'All States'!$C$4:$C$627,$A773,'All States'!$D$4:$D$627,$B773),0)</f>
        <v>124.59</v>
      </c>
      <c r="U773">
        <f>IFERROR(SUMIFS('All States'!$O$4:$O$627,'All States'!$C$4:$C$627,$A773,'All States'!$D$4:$D$627,$B773),0)</f>
        <v>10.35</v>
      </c>
      <c r="V773">
        <f>IFERROR(SUMIFS('All States'!$P$4:$P$627,'All States'!$C$4:$C$627,$A773,'All States'!$D$4:$D$627,$B773),0)</f>
        <v>105.84</v>
      </c>
      <c r="W773">
        <f>IFERROR(SUMIFS('All States'!$Q$4:$Q$627,'All States'!$C$4:$C$627,$A773,'All States'!$D$4:$D$627,$B773),0)</f>
        <v>8.4</v>
      </c>
      <c r="X773">
        <f>IFERROR(SUMIFS('All States'!$H$4:$H$627,'All States'!$C$4:$C$627,$A773,'All States'!$D$4:$D$627,$B773),0)</f>
        <v>0</v>
      </c>
      <c r="Y773">
        <f>IFERROR(SUMIFS('All States'!$I$4:$I$627,'All States'!$C$4:$C$627,$A773,'All States'!$D$4:$D$627,$B773),0)</f>
        <v>0</v>
      </c>
      <c r="Z773">
        <f>IFERROR(SUMIFS('All States'!$R$4:$R$627,'All States'!$C$4:$C$627,$A773,'All States'!$D$4:$D$627,$B773),0)</f>
        <v>0.22499999999999998</v>
      </c>
      <c r="AA773">
        <f>IFERROR(SUMIFS('All States'!$S$4:$S$627,'All States'!$C$4:$C$627,$A773,'All States'!$D$4:$D$627,$B773),0)</f>
        <v>7.5</v>
      </c>
      <c r="AB773">
        <f>IFERROR(SUMIFS('All States'!$T$4:$T$627,'All States'!$C$4:$C$627,$A773,'All States'!$D$4:$D$627,$B773),0)</f>
        <v>3</v>
      </c>
      <c r="AC773">
        <f>IFERROR(SUMIFS('All States'!$U$4:$U$627,'All States'!$C$4:$C$627,$A773,'All States'!$D$4:$D$627,$B773),0)</f>
        <v>0.22499999999999998</v>
      </c>
      <c r="AD773">
        <f>IFERROR(SUMIFS('All States'!$V$4:$V$627,'All States'!$C$4:$C$627,$A773,'All States'!$D$4:$D$627,$B773),0)</f>
        <v>0</v>
      </c>
      <c r="AE773">
        <f>IFERROR(SUMIFS('All States'!$W$4:$W$627,'All States'!$C$4:$C$627,$A773,'All States'!$D$4:$D$627,$B773),0)</f>
        <v>9</v>
      </c>
      <c r="AF773">
        <f>IFERROR(SUMIFS('All States'!$X$4:$X$627,'All States'!$C$4:$C$627,$A773,'All States'!$D$4:$D$627,$B773),0)</f>
        <v>1.125</v>
      </c>
      <c r="AG773">
        <f>IFERROR(SUMIFS('All States'!$Y$4:$Y$627,'All States'!$C$4:$C$627,$A773,'All States'!$D$4:$D$627,$B773),0)</f>
        <v>0</v>
      </c>
    </row>
    <row r="774" spans="1:33" ht="15" customHeight="1" x14ac:dyDescent="0.2">
      <c r="A774" t="s">
        <v>187</v>
      </c>
      <c r="B774" t="s">
        <v>2356</v>
      </c>
      <c r="C774" t="s">
        <v>1232</v>
      </c>
      <c r="D774" t="s">
        <v>2357</v>
      </c>
      <c r="E774">
        <v>4</v>
      </c>
      <c r="F774">
        <f t="shared" si="28"/>
        <v>643.75</v>
      </c>
      <c r="G774">
        <f t="shared" si="29"/>
        <v>112500</v>
      </c>
      <c r="H774">
        <f t="shared" si="30"/>
        <v>8</v>
      </c>
      <c r="I774">
        <f t="shared" si="31"/>
        <v>13.5</v>
      </c>
      <c r="Q774">
        <f>IFERROR(SUMIFS('All States'!$E$4:$E$627,'All States'!$C$4:$C$627,$A774,'All States'!$D$4:$D$627,$B774),0)</f>
        <v>0</v>
      </c>
      <c r="R774">
        <f>IFERROR(SUMIFS('All States'!$F$4:$F$627,'All States'!$C$4:$C$627,$A774,'All States'!$D$4:$D$627,$B774),0)</f>
        <v>0</v>
      </c>
      <c r="S774">
        <f>IFERROR(SUMIFS('All States'!$N$4:$N$627,'All States'!$C$4:$C$627,$A774,'All States'!$D$4:$D$627,$B774),0)</f>
        <v>178.05</v>
      </c>
      <c r="T774">
        <f>IFERROR(SUMIFS('All States'!$M$4:$M$627,'All States'!$C$4:$C$627,$A774,'All States'!$D$4:$D$627,$B774),0)</f>
        <v>178.05</v>
      </c>
      <c r="U774">
        <f>IFERROR(SUMIFS('All States'!$O$4:$O$627,'All States'!$C$4:$C$627,$A774,'All States'!$D$4:$D$627,$B774),0)</f>
        <v>72</v>
      </c>
      <c r="V774">
        <f>IFERROR(SUMIFS('All States'!$P$4:$P$627,'All States'!$C$4:$C$627,$A774,'All States'!$D$4:$D$627,$B774),0)</f>
        <v>2.1</v>
      </c>
      <c r="W774">
        <f>IFERROR(SUMIFS('All States'!$Q$4:$Q$627,'All States'!$C$4:$C$627,$A774,'All States'!$D$4:$D$627,$B774),0)</f>
        <v>103.95</v>
      </c>
      <c r="X774">
        <f>IFERROR(SUMIFS('All States'!$H$4:$H$627,'All States'!$C$4:$C$627,$A774,'All States'!$D$4:$D$627,$B774),0)</f>
        <v>0</v>
      </c>
      <c r="Y774">
        <f>IFERROR(SUMIFS('All States'!$I$4:$I$627,'All States'!$C$4:$C$627,$A774,'All States'!$D$4:$D$627,$B774),0)</f>
        <v>0</v>
      </c>
      <c r="Z774">
        <f>IFERROR(SUMIFS('All States'!$R$4:$R$627,'All States'!$C$4:$C$627,$A774,'All States'!$D$4:$D$627,$B774),0)</f>
        <v>0.60647220000000002</v>
      </c>
      <c r="AA774">
        <f>IFERROR(SUMIFS('All States'!$S$4:$S$627,'All States'!$C$4:$C$627,$A774,'All States'!$D$4:$D$627,$B774),0)</f>
        <v>20</v>
      </c>
      <c r="AB774">
        <f>IFERROR(SUMIFS('All States'!$T$4:$T$627,'All States'!$C$4:$C$627,$A774,'All States'!$D$4:$D$627,$B774),0)</f>
        <v>8</v>
      </c>
      <c r="AC774">
        <f>IFERROR(SUMIFS('All States'!$U$4:$U$627,'All States'!$C$4:$C$627,$A774,'All States'!$D$4:$D$627,$B774),0)</f>
        <v>0.60647220000000002</v>
      </c>
      <c r="AD774">
        <f>IFERROR(SUMIFS('All States'!$V$4:$V$627,'All States'!$C$4:$C$627,$A774,'All States'!$D$4:$D$627,$B774),0)</f>
        <v>644</v>
      </c>
      <c r="AE774">
        <f>IFERROR(SUMIFS('All States'!$W$4:$W$627,'All States'!$C$4:$C$627,$A774,'All States'!$D$4:$D$627,$B774),0)</f>
        <v>24</v>
      </c>
      <c r="AF774">
        <f>IFERROR(SUMIFS('All States'!$X$4:$X$627,'All States'!$C$4:$C$627,$A774,'All States'!$D$4:$D$627,$B774),0)</f>
        <v>3.0329000000000002</v>
      </c>
      <c r="AG774">
        <f>IFERROR(SUMIFS('All States'!$Y$4:$Y$627,'All States'!$C$4:$C$627,$A774,'All States'!$D$4:$D$627,$B774),0)</f>
        <v>1965</v>
      </c>
    </row>
    <row r="775" spans="1:33" ht="15" customHeight="1" x14ac:dyDescent="0.2">
      <c r="A775" t="s">
        <v>187</v>
      </c>
      <c r="B775" t="s">
        <v>2358</v>
      </c>
      <c r="C775" t="s">
        <v>1232</v>
      </c>
      <c r="D775" t="s">
        <v>2357</v>
      </c>
      <c r="E775">
        <v>4</v>
      </c>
      <c r="F775">
        <f t="shared" si="28"/>
        <v>643.75</v>
      </c>
      <c r="G775">
        <f t="shared" si="29"/>
        <v>112500</v>
      </c>
      <c r="H775">
        <f t="shared" si="30"/>
        <v>8</v>
      </c>
      <c r="I775">
        <f t="shared" si="31"/>
        <v>13.5</v>
      </c>
      <c r="Q775">
        <f>IFERROR(SUMIFS('All States'!$E$4:$E$627,'All States'!$C$4:$C$627,$A775,'All States'!$D$4:$D$627,$B775),0)</f>
        <v>3</v>
      </c>
      <c r="R775">
        <f>IFERROR(SUMIFS('All States'!$F$4:$F$627,'All States'!$C$4:$C$627,$A775,'All States'!$D$4:$D$627,$B775),0)</f>
        <v>8.4</v>
      </c>
      <c r="S775">
        <f>IFERROR(SUMIFS('All States'!$N$4:$N$627,'All States'!$C$4:$C$627,$A775,'All States'!$D$4:$D$627,$B775),0)</f>
        <v>333.22500000000002</v>
      </c>
      <c r="T775">
        <f>IFERROR(SUMIFS('All States'!$M$4:$M$627,'All States'!$C$4:$C$627,$A775,'All States'!$D$4:$D$627,$B775),0)</f>
        <v>333.22500000000002</v>
      </c>
      <c r="U775">
        <f>IFERROR(SUMIFS('All States'!$O$4:$O$627,'All States'!$C$4:$C$627,$A775,'All States'!$D$4:$D$627,$B775),0)</f>
        <v>297</v>
      </c>
      <c r="V775">
        <f>IFERROR(SUMIFS('All States'!$P$4:$P$627,'All States'!$C$4:$C$627,$A775,'All States'!$D$4:$D$627,$B775),0)</f>
        <v>0</v>
      </c>
      <c r="W775">
        <f>IFERROR(SUMIFS('All States'!$Q$4:$Q$627,'All States'!$C$4:$C$627,$A775,'All States'!$D$4:$D$627,$B775),0)</f>
        <v>36.225000000000001</v>
      </c>
      <c r="X775">
        <f>IFERROR(SUMIFS('All States'!$H$4:$H$627,'All States'!$C$4:$C$627,$A775,'All States'!$D$4:$D$627,$B775),0)</f>
        <v>0</v>
      </c>
      <c r="Y775">
        <f>IFERROR(SUMIFS('All States'!$I$4:$I$627,'All States'!$C$4:$C$627,$A775,'All States'!$D$4:$D$627,$B775),0)</f>
        <v>3</v>
      </c>
      <c r="Z775">
        <f>IFERROR(SUMIFS('All States'!$R$4:$R$627,'All States'!$C$4:$C$627,$A775,'All States'!$D$4:$D$627,$B775),0)</f>
        <v>-7.7935278000000006</v>
      </c>
      <c r="AA775">
        <f>IFERROR(SUMIFS('All States'!$S$4:$S$627,'All States'!$C$4:$C$627,$A775,'All States'!$D$4:$D$627,$B775),0)</f>
        <v>20</v>
      </c>
      <c r="AB775">
        <f>IFERROR(SUMIFS('All States'!$T$4:$T$627,'All States'!$C$4:$C$627,$A775,'All States'!$D$4:$D$627,$B775),0)</f>
        <v>8</v>
      </c>
      <c r="AC775">
        <f>IFERROR(SUMIFS('All States'!$U$4:$U$627,'All States'!$C$4:$C$627,$A775,'All States'!$D$4:$D$627,$B775),0)</f>
        <v>0.60647220000000002</v>
      </c>
      <c r="AD775">
        <f>IFERROR(SUMIFS('All States'!$V$4:$V$627,'All States'!$C$4:$C$627,$A775,'All States'!$D$4:$D$627,$B775),0)</f>
        <v>644</v>
      </c>
      <c r="AE775">
        <f>IFERROR(SUMIFS('All States'!$W$4:$W$627,'All States'!$C$4:$C$627,$A775,'All States'!$D$4:$D$627,$B775),0)</f>
        <v>24</v>
      </c>
      <c r="AF775">
        <f>IFERROR(SUMIFS('All States'!$X$4:$X$627,'All States'!$C$4:$C$627,$A775,'All States'!$D$4:$D$627,$B775),0)</f>
        <v>3.0329000000000002</v>
      </c>
      <c r="AG775">
        <f>IFERROR(SUMIFS('All States'!$Y$4:$Y$627,'All States'!$C$4:$C$627,$A775,'All States'!$D$4:$D$627,$B775),0)</f>
        <v>1965</v>
      </c>
    </row>
    <row r="776" spans="1:33" ht="15" customHeight="1" x14ac:dyDescent="0.2">
      <c r="A776" t="s">
        <v>187</v>
      </c>
      <c r="B776" t="s">
        <v>2359</v>
      </c>
      <c r="C776" t="s">
        <v>96</v>
      </c>
      <c r="D776" t="s">
        <v>2360</v>
      </c>
      <c r="E776">
        <v>5</v>
      </c>
      <c r="F776">
        <f t="shared" si="28"/>
        <v>21</v>
      </c>
      <c r="G776">
        <f t="shared" si="29"/>
        <v>22019.8</v>
      </c>
      <c r="H776">
        <f t="shared" si="30"/>
        <v>4.4000000000000004</v>
      </c>
      <c r="I776">
        <f t="shared" si="31"/>
        <v>5.8</v>
      </c>
      <c r="Q776">
        <f>IFERROR(SUMIFS('All States'!$E$4:$E$627,'All States'!$C$4:$C$627,$A776,'All States'!$D$4:$D$627,$B776),0)</f>
        <v>1</v>
      </c>
      <c r="R776">
        <f>IFERROR(SUMIFS('All States'!$F$4:$F$627,'All States'!$C$4:$C$627,$A776,'All States'!$D$4:$D$627,$B776),0)</f>
        <v>4</v>
      </c>
      <c r="S776">
        <f>IFERROR(SUMIFS('All States'!$N$4:$N$627,'All States'!$C$4:$C$627,$A776,'All States'!$D$4:$D$627,$B776),0)</f>
        <v>250.41</v>
      </c>
      <c r="T776">
        <f>IFERROR(SUMIFS('All States'!$M$4:$M$627,'All States'!$C$4:$C$627,$A776,'All States'!$D$4:$D$627,$B776),0)</f>
        <v>250.41</v>
      </c>
      <c r="U776">
        <f>IFERROR(SUMIFS('All States'!$O$4:$O$627,'All States'!$C$4:$C$627,$A776,'All States'!$D$4:$D$627,$B776),0)</f>
        <v>196.65</v>
      </c>
      <c r="V776">
        <f>IFERROR(SUMIFS('All States'!$P$4:$P$627,'All States'!$C$4:$C$627,$A776,'All States'!$D$4:$D$627,$B776),0)</f>
        <v>53.76</v>
      </c>
      <c r="W776">
        <f>IFERROR(SUMIFS('All States'!$Q$4:$Q$627,'All States'!$C$4:$C$627,$A776,'All States'!$D$4:$D$627,$B776),0)</f>
        <v>0</v>
      </c>
      <c r="X776">
        <f>IFERROR(SUMIFS('All States'!$H$4:$H$627,'All States'!$C$4:$C$627,$A776,'All States'!$D$4:$D$627,$B776),0)</f>
        <v>0</v>
      </c>
      <c r="Y776">
        <f>IFERROR(SUMIFS('All States'!$I$4:$I$627,'All States'!$C$4:$C$627,$A776,'All States'!$D$4:$D$627,$B776),0)</f>
        <v>1</v>
      </c>
      <c r="Z776">
        <f>IFERROR(SUMIFS('All States'!$R$4:$R$627,'All States'!$C$4:$C$627,$A776,'All States'!$D$4:$D$627,$B776),0)</f>
        <v>-3.6997889499999999</v>
      </c>
      <c r="AA776">
        <f>IFERROR(SUMIFS('All States'!$S$4:$S$627,'All States'!$C$4:$C$627,$A776,'All States'!$D$4:$D$627,$B776),0)</f>
        <v>10</v>
      </c>
      <c r="AB776">
        <f>IFERROR(SUMIFS('All States'!$T$4:$T$627,'All States'!$C$4:$C$627,$A776,'All States'!$D$4:$D$627,$B776),0)</f>
        <v>4</v>
      </c>
      <c r="AC776">
        <f>IFERROR(SUMIFS('All States'!$U$4:$U$627,'All States'!$C$4:$C$627,$A776,'All States'!$D$4:$D$627,$B776),0)</f>
        <v>0.30021104999999998</v>
      </c>
      <c r="AD776">
        <f>IFERROR(SUMIFS('All States'!$V$4:$V$627,'All States'!$C$4:$C$627,$A776,'All States'!$D$4:$D$627,$B776),0)</f>
        <v>21</v>
      </c>
      <c r="AE776">
        <f>IFERROR(SUMIFS('All States'!$W$4:$W$627,'All States'!$C$4:$C$627,$A776,'All States'!$D$4:$D$627,$B776),0)</f>
        <v>12</v>
      </c>
      <c r="AF776">
        <f>IFERROR(SUMIFS('All States'!$X$4:$X$627,'All States'!$C$4:$C$627,$A776,'All States'!$D$4:$D$627,$B776),0)</f>
        <v>1.5011000000000001</v>
      </c>
      <c r="AG776">
        <f>IFERROR(SUMIFS('All States'!$Y$4:$Y$627,'All States'!$C$4:$C$627,$A776,'All States'!$D$4:$D$627,$B776),0)</f>
        <v>64</v>
      </c>
    </row>
    <row r="777" spans="1:33" ht="15" customHeight="1" x14ac:dyDescent="0.2">
      <c r="A777" t="s">
        <v>187</v>
      </c>
      <c r="B777" t="s">
        <v>2361</v>
      </c>
      <c r="C777" t="s">
        <v>96</v>
      </c>
      <c r="D777" t="s">
        <v>2360</v>
      </c>
      <c r="E777">
        <v>5</v>
      </c>
      <c r="F777">
        <f t="shared" si="28"/>
        <v>21</v>
      </c>
      <c r="G777">
        <f t="shared" si="29"/>
        <v>22019.8</v>
      </c>
      <c r="H777">
        <f t="shared" si="30"/>
        <v>4.4000000000000004</v>
      </c>
      <c r="I777">
        <f t="shared" si="31"/>
        <v>5.8</v>
      </c>
      <c r="Q777">
        <f>IFERROR(SUMIFS('All States'!$E$4:$E$627,'All States'!$C$4:$C$627,$A777,'All States'!$D$4:$D$627,$B777),0)</f>
        <v>1</v>
      </c>
      <c r="R777">
        <f>IFERROR(SUMIFS('All States'!$F$4:$F$627,'All States'!$C$4:$C$627,$A777,'All States'!$D$4:$D$627,$B777),0)</f>
        <v>15</v>
      </c>
      <c r="S777">
        <f>IFERROR(SUMIFS('All States'!$N$4:$N$627,'All States'!$C$4:$C$627,$A777,'All States'!$D$4:$D$627,$B777),0)</f>
        <v>272.83499999999998</v>
      </c>
      <c r="T777">
        <f>IFERROR(SUMIFS('All States'!$M$4:$M$627,'All States'!$C$4:$C$627,$A777,'All States'!$D$4:$D$627,$B777),0)</f>
        <v>272.83499999999998</v>
      </c>
      <c r="U777">
        <f>IFERROR(SUMIFS('All States'!$O$4:$O$627,'All States'!$C$4:$C$627,$A777,'All States'!$D$4:$D$627,$B777),0)</f>
        <v>191.25</v>
      </c>
      <c r="V777">
        <f>IFERROR(SUMIFS('All States'!$P$4:$P$627,'All States'!$C$4:$C$627,$A777,'All States'!$D$4:$D$627,$B777),0)</f>
        <v>81.06</v>
      </c>
      <c r="W777">
        <f>IFERROR(SUMIFS('All States'!$Q$4:$Q$627,'All States'!$C$4:$C$627,$A777,'All States'!$D$4:$D$627,$B777),0)</f>
        <v>0.52500000000000002</v>
      </c>
      <c r="X777">
        <f>IFERROR(SUMIFS('All States'!$H$4:$H$627,'All States'!$C$4:$C$627,$A777,'All States'!$D$4:$D$627,$B777),0)</f>
        <v>0</v>
      </c>
      <c r="Y777">
        <f>IFERROR(SUMIFS('All States'!$I$4:$I$627,'All States'!$C$4:$C$627,$A777,'All States'!$D$4:$D$627,$B777),0)</f>
        <v>1</v>
      </c>
      <c r="Z777">
        <f>IFERROR(SUMIFS('All States'!$R$4:$R$627,'All States'!$C$4:$C$627,$A777,'All States'!$D$4:$D$627,$B777),0)</f>
        <v>-14.69978895</v>
      </c>
      <c r="AA777">
        <f>IFERROR(SUMIFS('All States'!$S$4:$S$627,'All States'!$C$4:$C$627,$A777,'All States'!$D$4:$D$627,$B777),0)</f>
        <v>10</v>
      </c>
      <c r="AB777">
        <f>IFERROR(SUMIFS('All States'!$T$4:$T$627,'All States'!$C$4:$C$627,$A777,'All States'!$D$4:$D$627,$B777),0)</f>
        <v>4</v>
      </c>
      <c r="AC777">
        <f>IFERROR(SUMIFS('All States'!$U$4:$U$627,'All States'!$C$4:$C$627,$A777,'All States'!$D$4:$D$627,$B777),0)</f>
        <v>0.30021104999999998</v>
      </c>
      <c r="AD777">
        <f>IFERROR(SUMIFS('All States'!$V$4:$V$627,'All States'!$C$4:$C$627,$A777,'All States'!$D$4:$D$627,$B777),0)</f>
        <v>21</v>
      </c>
      <c r="AE777">
        <f>IFERROR(SUMIFS('All States'!$W$4:$W$627,'All States'!$C$4:$C$627,$A777,'All States'!$D$4:$D$627,$B777),0)</f>
        <v>12</v>
      </c>
      <c r="AF777">
        <f>IFERROR(SUMIFS('All States'!$X$4:$X$627,'All States'!$C$4:$C$627,$A777,'All States'!$D$4:$D$627,$B777),0)</f>
        <v>1.5011000000000001</v>
      </c>
      <c r="AG777">
        <f>IFERROR(SUMIFS('All States'!$Y$4:$Y$627,'All States'!$C$4:$C$627,$A777,'All States'!$D$4:$D$627,$B777),0)</f>
        <v>64</v>
      </c>
    </row>
    <row r="778" spans="1:33" ht="15" customHeight="1" x14ac:dyDescent="0.2">
      <c r="A778" t="s">
        <v>187</v>
      </c>
      <c r="B778" t="s">
        <v>2362</v>
      </c>
      <c r="C778" t="s">
        <v>1418</v>
      </c>
      <c r="D778" t="s">
        <v>2363</v>
      </c>
      <c r="E778">
        <v>4</v>
      </c>
      <c r="F778">
        <f t="shared" si="28"/>
        <v>0</v>
      </c>
      <c r="G778">
        <f t="shared" si="29"/>
        <v>135000</v>
      </c>
      <c r="H778">
        <f t="shared" si="30"/>
        <v>3</v>
      </c>
      <c r="I778">
        <f t="shared" si="31"/>
        <v>31.5</v>
      </c>
      <c r="Q778">
        <f>IFERROR(SUMIFS('All States'!$E$4:$E$627,'All States'!$C$4:$C$627,$A778,'All States'!$D$4:$D$627,$B778),0)</f>
        <v>0</v>
      </c>
      <c r="R778">
        <f>IFERROR(SUMIFS('All States'!$F$4:$F$627,'All States'!$C$4:$C$627,$A778,'All States'!$D$4:$D$627,$B778),0)</f>
        <v>0</v>
      </c>
      <c r="S778">
        <f>IFERROR(SUMIFS('All States'!$N$4:$N$627,'All States'!$C$4:$C$627,$A778,'All States'!$D$4:$D$627,$B778),0)</f>
        <v>144.79499999999999</v>
      </c>
      <c r="T778">
        <f>IFERROR(SUMIFS('All States'!$M$4:$M$627,'All States'!$C$4:$C$627,$A778,'All States'!$D$4:$D$627,$B778),0)</f>
        <v>144.79499999999999</v>
      </c>
      <c r="U778">
        <f>IFERROR(SUMIFS('All States'!$O$4:$O$627,'All States'!$C$4:$C$627,$A778,'All States'!$D$4:$D$627,$B778),0)</f>
        <v>141.75</v>
      </c>
      <c r="V778">
        <f>IFERROR(SUMIFS('All States'!$P$4:$P$627,'All States'!$C$4:$C$627,$A778,'All States'!$D$4:$D$627,$B778),0)</f>
        <v>0.42</v>
      </c>
      <c r="W778">
        <f>IFERROR(SUMIFS('All States'!$Q$4:$Q$627,'All States'!$C$4:$C$627,$A778,'All States'!$D$4:$D$627,$B778),0)</f>
        <v>2.625</v>
      </c>
      <c r="X778">
        <f>IFERROR(SUMIFS('All States'!$H$4:$H$627,'All States'!$C$4:$C$627,$A778,'All States'!$D$4:$D$627,$B778),0)</f>
        <v>0</v>
      </c>
      <c r="Y778">
        <f>IFERROR(SUMIFS('All States'!$I$4:$I$627,'All States'!$C$4:$C$627,$A778,'All States'!$D$4:$D$627,$B778),0)</f>
        <v>0</v>
      </c>
      <c r="Z778">
        <f>IFERROR(SUMIFS('All States'!$R$4:$R$627,'All States'!$C$4:$C$627,$A778,'All States'!$D$4:$D$627,$B778),0)</f>
        <v>0.22499999999999998</v>
      </c>
      <c r="AA778">
        <f>IFERROR(SUMIFS('All States'!$S$4:$S$627,'All States'!$C$4:$C$627,$A778,'All States'!$D$4:$D$627,$B778),0)</f>
        <v>7.5</v>
      </c>
      <c r="AB778">
        <f>IFERROR(SUMIFS('All States'!$T$4:$T$627,'All States'!$C$4:$C$627,$A778,'All States'!$D$4:$D$627,$B778),0)</f>
        <v>3</v>
      </c>
      <c r="AC778">
        <f>IFERROR(SUMIFS('All States'!$U$4:$U$627,'All States'!$C$4:$C$627,$A778,'All States'!$D$4:$D$627,$B778),0)</f>
        <v>0.22499999999999998</v>
      </c>
      <c r="AD778">
        <f>IFERROR(SUMIFS('All States'!$V$4:$V$627,'All States'!$C$4:$C$627,$A778,'All States'!$D$4:$D$627,$B778),0)</f>
        <v>0</v>
      </c>
      <c r="AE778">
        <f>IFERROR(SUMIFS('All States'!$W$4:$W$627,'All States'!$C$4:$C$627,$A778,'All States'!$D$4:$D$627,$B778),0)</f>
        <v>9</v>
      </c>
      <c r="AF778">
        <f>IFERROR(SUMIFS('All States'!$X$4:$X$627,'All States'!$C$4:$C$627,$A778,'All States'!$D$4:$D$627,$B778),0)</f>
        <v>1.125</v>
      </c>
      <c r="AG778">
        <f>IFERROR(SUMIFS('All States'!$Y$4:$Y$627,'All States'!$C$4:$C$627,$A778,'All States'!$D$4:$D$627,$B778),0)</f>
        <v>0</v>
      </c>
    </row>
    <row r="779" spans="1:33" ht="15" customHeight="1" x14ac:dyDescent="0.2">
      <c r="A779" t="s">
        <v>187</v>
      </c>
      <c r="B779" t="s">
        <v>2364</v>
      </c>
      <c r="C779" t="s">
        <v>1418</v>
      </c>
      <c r="D779" t="s">
        <v>2363</v>
      </c>
      <c r="E779">
        <v>4</v>
      </c>
      <c r="F779">
        <f t="shared" si="28"/>
        <v>0</v>
      </c>
      <c r="G779">
        <f t="shared" si="29"/>
        <v>135000</v>
      </c>
      <c r="H779">
        <f t="shared" si="30"/>
        <v>3</v>
      </c>
      <c r="I779">
        <f t="shared" si="31"/>
        <v>31.5</v>
      </c>
      <c r="Q779">
        <f>IFERROR(SUMIFS('All States'!$E$4:$E$627,'All States'!$C$4:$C$627,$A779,'All States'!$D$4:$D$627,$B779),0)</f>
        <v>1</v>
      </c>
      <c r="R779">
        <f>IFERROR(SUMIFS('All States'!$F$4:$F$627,'All States'!$C$4:$C$627,$A779,'All States'!$D$4:$D$627,$B779),0)</f>
        <v>6</v>
      </c>
      <c r="S779">
        <f>IFERROR(SUMIFS('All States'!$N$4:$N$627,'All States'!$C$4:$C$627,$A779,'All States'!$D$4:$D$627,$B779),0)</f>
        <v>137.02500000000001</v>
      </c>
      <c r="T779">
        <f>IFERROR(SUMIFS('All States'!$M$4:$M$627,'All States'!$C$4:$C$627,$A779,'All States'!$D$4:$D$627,$B779),0)</f>
        <v>137.02500000000001</v>
      </c>
      <c r="U779">
        <f>IFERROR(SUMIFS('All States'!$O$4:$O$627,'All States'!$C$4:$C$627,$A779,'All States'!$D$4:$D$627,$B779),0)</f>
        <v>107.1</v>
      </c>
      <c r="V779">
        <f>IFERROR(SUMIFS('All States'!$P$4:$P$627,'All States'!$C$4:$C$627,$A779,'All States'!$D$4:$D$627,$B779),0)</f>
        <v>0</v>
      </c>
      <c r="W779">
        <f>IFERROR(SUMIFS('All States'!$Q$4:$Q$627,'All States'!$C$4:$C$627,$A779,'All States'!$D$4:$D$627,$B779),0)</f>
        <v>29.925000000000001</v>
      </c>
      <c r="X779">
        <f>IFERROR(SUMIFS('All States'!$H$4:$H$627,'All States'!$C$4:$C$627,$A779,'All States'!$D$4:$D$627,$B779),0)</f>
        <v>0</v>
      </c>
      <c r="Y779">
        <f>IFERROR(SUMIFS('All States'!$I$4:$I$627,'All States'!$C$4:$C$627,$A779,'All States'!$D$4:$D$627,$B779),0)</f>
        <v>1</v>
      </c>
      <c r="Z779">
        <f>IFERROR(SUMIFS('All States'!$R$4:$R$627,'All States'!$C$4:$C$627,$A779,'All States'!$D$4:$D$627,$B779),0)</f>
        <v>-5.7750000000000004</v>
      </c>
      <c r="AA779">
        <f>IFERROR(SUMIFS('All States'!$S$4:$S$627,'All States'!$C$4:$C$627,$A779,'All States'!$D$4:$D$627,$B779),0)</f>
        <v>7.5</v>
      </c>
      <c r="AB779">
        <f>IFERROR(SUMIFS('All States'!$T$4:$T$627,'All States'!$C$4:$C$627,$A779,'All States'!$D$4:$D$627,$B779),0)</f>
        <v>3</v>
      </c>
      <c r="AC779">
        <f>IFERROR(SUMIFS('All States'!$U$4:$U$627,'All States'!$C$4:$C$627,$A779,'All States'!$D$4:$D$627,$B779),0)</f>
        <v>0.22499999999999998</v>
      </c>
      <c r="AD779">
        <f>IFERROR(SUMIFS('All States'!$V$4:$V$627,'All States'!$C$4:$C$627,$A779,'All States'!$D$4:$D$627,$B779),0)</f>
        <v>0</v>
      </c>
      <c r="AE779">
        <f>IFERROR(SUMIFS('All States'!$W$4:$W$627,'All States'!$C$4:$C$627,$A779,'All States'!$D$4:$D$627,$B779),0)</f>
        <v>9</v>
      </c>
      <c r="AF779">
        <f>IFERROR(SUMIFS('All States'!$X$4:$X$627,'All States'!$C$4:$C$627,$A779,'All States'!$D$4:$D$627,$B779),0)</f>
        <v>1.125</v>
      </c>
      <c r="AG779">
        <f>IFERROR(SUMIFS('All States'!$Y$4:$Y$627,'All States'!$C$4:$C$627,$A779,'All States'!$D$4:$D$627,$B779),0)</f>
        <v>0</v>
      </c>
    </row>
    <row r="780" spans="1:33" ht="15" customHeight="1" x14ac:dyDescent="0.2">
      <c r="A780" t="s">
        <v>187</v>
      </c>
      <c r="B780" t="s">
        <v>2365</v>
      </c>
      <c r="C780" t="s">
        <v>1418</v>
      </c>
      <c r="D780" t="s">
        <v>2363</v>
      </c>
      <c r="E780">
        <v>4</v>
      </c>
      <c r="F780">
        <f t="shared" si="28"/>
        <v>0</v>
      </c>
      <c r="G780">
        <f t="shared" si="29"/>
        <v>135000</v>
      </c>
      <c r="H780">
        <f t="shared" si="30"/>
        <v>3</v>
      </c>
      <c r="I780">
        <f t="shared" si="31"/>
        <v>31.5</v>
      </c>
      <c r="Q780">
        <f>IFERROR(SUMIFS('All States'!$E$4:$E$627,'All States'!$C$4:$C$627,$A780,'All States'!$D$4:$D$627,$B780),0)</f>
        <v>3</v>
      </c>
      <c r="R780">
        <f>IFERROR(SUMIFS('All States'!$F$4:$F$627,'All States'!$C$4:$C$627,$A780,'All States'!$D$4:$D$627,$B780),0)</f>
        <v>14.7</v>
      </c>
      <c r="S780">
        <f>IFERROR(SUMIFS('All States'!$N$4:$N$627,'All States'!$C$4:$C$627,$A780,'All States'!$D$4:$D$627,$B780),0)</f>
        <v>314.25</v>
      </c>
      <c r="T780">
        <f>IFERROR(SUMIFS('All States'!$M$4:$M$627,'All States'!$C$4:$C$627,$A780,'All States'!$D$4:$D$627,$B780),0)</f>
        <v>314.25</v>
      </c>
      <c r="U780">
        <f>IFERROR(SUMIFS('All States'!$O$4:$O$627,'All States'!$C$4:$C$627,$A780,'All States'!$D$4:$D$627,$B780),0)</f>
        <v>303.75</v>
      </c>
      <c r="V780">
        <f>IFERROR(SUMIFS('All States'!$P$4:$P$627,'All States'!$C$4:$C$627,$A780,'All States'!$D$4:$D$627,$B780),0)</f>
        <v>0</v>
      </c>
      <c r="W780">
        <f>IFERROR(SUMIFS('All States'!$Q$4:$Q$627,'All States'!$C$4:$C$627,$A780,'All States'!$D$4:$D$627,$B780),0)</f>
        <v>10.5</v>
      </c>
      <c r="X780">
        <f>IFERROR(SUMIFS('All States'!$H$4:$H$627,'All States'!$C$4:$C$627,$A780,'All States'!$D$4:$D$627,$B780),0)</f>
        <v>1</v>
      </c>
      <c r="Y780">
        <f>IFERROR(SUMIFS('All States'!$I$4:$I$627,'All States'!$C$4:$C$627,$A780,'All States'!$D$4:$D$627,$B780),0)</f>
        <v>2</v>
      </c>
      <c r="Z780">
        <f>IFERROR(SUMIFS('All States'!$R$4:$R$627,'All States'!$C$4:$C$627,$A780,'All States'!$D$4:$D$627,$B780),0)</f>
        <v>-14.475</v>
      </c>
      <c r="AA780">
        <f>IFERROR(SUMIFS('All States'!$S$4:$S$627,'All States'!$C$4:$C$627,$A780,'All States'!$D$4:$D$627,$B780),0)</f>
        <v>7.5</v>
      </c>
      <c r="AB780">
        <f>IFERROR(SUMIFS('All States'!$T$4:$T$627,'All States'!$C$4:$C$627,$A780,'All States'!$D$4:$D$627,$B780),0)</f>
        <v>3</v>
      </c>
      <c r="AC780">
        <f>IFERROR(SUMIFS('All States'!$U$4:$U$627,'All States'!$C$4:$C$627,$A780,'All States'!$D$4:$D$627,$B780),0)</f>
        <v>0.22499999999999998</v>
      </c>
      <c r="AD780">
        <f>IFERROR(SUMIFS('All States'!$V$4:$V$627,'All States'!$C$4:$C$627,$A780,'All States'!$D$4:$D$627,$B780),0)</f>
        <v>0</v>
      </c>
      <c r="AE780">
        <f>IFERROR(SUMIFS('All States'!$W$4:$W$627,'All States'!$C$4:$C$627,$A780,'All States'!$D$4:$D$627,$B780),0)</f>
        <v>9</v>
      </c>
      <c r="AF780">
        <f>IFERROR(SUMIFS('All States'!$X$4:$X$627,'All States'!$C$4:$C$627,$A780,'All States'!$D$4:$D$627,$B780),0)</f>
        <v>1.125</v>
      </c>
      <c r="AG780">
        <f>IFERROR(SUMIFS('All States'!$Y$4:$Y$627,'All States'!$C$4:$C$627,$A780,'All States'!$D$4:$D$627,$B780),0)</f>
        <v>0</v>
      </c>
    </row>
    <row r="781" spans="1:33" ht="15" customHeight="1" x14ac:dyDescent="0.2">
      <c r="A781" t="s">
        <v>187</v>
      </c>
      <c r="B781" t="s">
        <v>2366</v>
      </c>
      <c r="C781" t="s">
        <v>1425</v>
      </c>
      <c r="D781" t="s">
        <v>2367</v>
      </c>
      <c r="E781">
        <v>4</v>
      </c>
      <c r="F781">
        <f t="shared" si="28"/>
        <v>0</v>
      </c>
      <c r="G781">
        <f t="shared" si="29"/>
        <v>127994.5</v>
      </c>
      <c r="H781">
        <f t="shared" si="30"/>
        <v>8</v>
      </c>
      <c r="I781">
        <f t="shared" si="31"/>
        <v>29.75</v>
      </c>
      <c r="Q781">
        <f>IFERROR(SUMIFS('All States'!$E$4:$E$627,'All States'!$C$4:$C$627,$A781,'All States'!$D$4:$D$627,$B781),0)</f>
        <v>0</v>
      </c>
      <c r="R781">
        <f>IFERROR(SUMIFS('All States'!$F$4:$F$627,'All States'!$C$4:$C$627,$A781,'All States'!$D$4:$D$627,$B781),0)</f>
        <v>0</v>
      </c>
      <c r="S781">
        <f>IFERROR(SUMIFS('All States'!$N$4:$N$627,'All States'!$C$4:$C$627,$A781,'All States'!$D$4:$D$627,$B781),0)</f>
        <v>83.594999999999999</v>
      </c>
      <c r="T781">
        <f>IFERROR(SUMIFS('All States'!$M$4:$M$627,'All States'!$C$4:$C$627,$A781,'All States'!$D$4:$D$627,$B781),0)</f>
        <v>83.594999999999999</v>
      </c>
      <c r="U781">
        <f>IFERROR(SUMIFS('All States'!$O$4:$O$627,'All States'!$C$4:$C$627,$A781,'All States'!$D$4:$D$627,$B781),0)</f>
        <v>11.25</v>
      </c>
      <c r="V781">
        <f>IFERROR(SUMIFS('All States'!$P$4:$P$627,'All States'!$C$4:$C$627,$A781,'All States'!$D$4:$D$627,$B781),0)</f>
        <v>0.42</v>
      </c>
      <c r="W781">
        <f>IFERROR(SUMIFS('All States'!$Q$4:$Q$627,'All States'!$C$4:$C$627,$A781,'All States'!$D$4:$D$627,$B781),0)</f>
        <v>71.924999999999997</v>
      </c>
      <c r="X781">
        <f>IFERROR(SUMIFS('All States'!$H$4:$H$627,'All States'!$C$4:$C$627,$A781,'All States'!$D$4:$D$627,$B781),0)</f>
        <v>0</v>
      </c>
      <c r="Y781">
        <f>IFERROR(SUMIFS('All States'!$I$4:$I$627,'All States'!$C$4:$C$627,$A781,'All States'!$D$4:$D$627,$B781),0)</f>
        <v>0</v>
      </c>
      <c r="Z781">
        <f>IFERROR(SUMIFS('All States'!$R$4:$R$627,'All States'!$C$4:$C$627,$A781,'All States'!$D$4:$D$627,$B781),0)</f>
        <v>0.6</v>
      </c>
      <c r="AA781">
        <f>IFERROR(SUMIFS('All States'!$S$4:$S$627,'All States'!$C$4:$C$627,$A781,'All States'!$D$4:$D$627,$B781),0)</f>
        <v>20</v>
      </c>
      <c r="AB781">
        <f>IFERROR(SUMIFS('All States'!$T$4:$T$627,'All States'!$C$4:$C$627,$A781,'All States'!$D$4:$D$627,$B781),0)</f>
        <v>8</v>
      </c>
      <c r="AC781">
        <f>IFERROR(SUMIFS('All States'!$U$4:$U$627,'All States'!$C$4:$C$627,$A781,'All States'!$D$4:$D$627,$B781),0)</f>
        <v>0.6</v>
      </c>
      <c r="AD781">
        <f>IFERROR(SUMIFS('All States'!$V$4:$V$627,'All States'!$C$4:$C$627,$A781,'All States'!$D$4:$D$627,$B781),0)</f>
        <v>0</v>
      </c>
      <c r="AE781">
        <f>IFERROR(SUMIFS('All States'!$W$4:$W$627,'All States'!$C$4:$C$627,$A781,'All States'!$D$4:$D$627,$B781),0)</f>
        <v>24</v>
      </c>
      <c r="AF781">
        <f>IFERROR(SUMIFS('All States'!$X$4:$X$627,'All States'!$C$4:$C$627,$A781,'All States'!$D$4:$D$627,$B781),0)</f>
        <v>3</v>
      </c>
      <c r="AG781">
        <f>IFERROR(SUMIFS('All States'!$Y$4:$Y$627,'All States'!$C$4:$C$627,$A781,'All States'!$D$4:$D$627,$B781),0)</f>
        <v>0</v>
      </c>
    </row>
    <row r="782" spans="1:33" ht="15" customHeight="1" x14ac:dyDescent="0.2">
      <c r="A782" t="s">
        <v>187</v>
      </c>
      <c r="B782" t="s">
        <v>2368</v>
      </c>
      <c r="C782" t="s">
        <v>1425</v>
      </c>
      <c r="D782" t="s">
        <v>2367</v>
      </c>
      <c r="E782">
        <v>4</v>
      </c>
      <c r="F782">
        <f t="shared" si="28"/>
        <v>0</v>
      </c>
      <c r="G782">
        <f t="shared" si="29"/>
        <v>127994.5</v>
      </c>
      <c r="H782">
        <f t="shared" si="30"/>
        <v>8</v>
      </c>
      <c r="I782">
        <f t="shared" si="31"/>
        <v>29.75</v>
      </c>
      <c r="Q782">
        <f>IFERROR(SUMIFS('All States'!$E$4:$E$627,'All States'!$C$4:$C$627,$A782,'All States'!$D$4:$D$627,$B782),0)</f>
        <v>0</v>
      </c>
      <c r="R782">
        <f>IFERROR(SUMIFS('All States'!$F$4:$F$627,'All States'!$C$4:$C$627,$A782,'All States'!$D$4:$D$627,$B782),0)</f>
        <v>0</v>
      </c>
      <c r="S782">
        <f>IFERROR(SUMIFS('All States'!$N$4:$N$627,'All States'!$C$4:$C$627,$A782,'All States'!$D$4:$D$627,$B782),0)</f>
        <v>236.67</v>
      </c>
      <c r="T782">
        <f>IFERROR(SUMIFS('All States'!$M$4:$M$627,'All States'!$C$4:$C$627,$A782,'All States'!$D$4:$D$627,$B782),0)</f>
        <v>236.67</v>
      </c>
      <c r="U782">
        <f>IFERROR(SUMIFS('All States'!$O$4:$O$627,'All States'!$C$4:$C$627,$A782,'All States'!$D$4:$D$627,$B782),0)</f>
        <v>154.35</v>
      </c>
      <c r="V782">
        <f>IFERROR(SUMIFS('All States'!$P$4:$P$627,'All States'!$C$4:$C$627,$A782,'All States'!$D$4:$D$627,$B782),0)</f>
        <v>0.42</v>
      </c>
      <c r="W782">
        <f>IFERROR(SUMIFS('All States'!$Q$4:$Q$627,'All States'!$C$4:$C$627,$A782,'All States'!$D$4:$D$627,$B782),0)</f>
        <v>81.900000000000006</v>
      </c>
      <c r="X782">
        <f>IFERROR(SUMIFS('All States'!$H$4:$H$627,'All States'!$C$4:$C$627,$A782,'All States'!$D$4:$D$627,$B782),0)</f>
        <v>0</v>
      </c>
      <c r="Y782">
        <f>IFERROR(SUMIFS('All States'!$I$4:$I$627,'All States'!$C$4:$C$627,$A782,'All States'!$D$4:$D$627,$B782),0)</f>
        <v>0</v>
      </c>
      <c r="Z782">
        <f>IFERROR(SUMIFS('All States'!$R$4:$R$627,'All States'!$C$4:$C$627,$A782,'All States'!$D$4:$D$627,$B782),0)</f>
        <v>0.6</v>
      </c>
      <c r="AA782">
        <f>IFERROR(SUMIFS('All States'!$S$4:$S$627,'All States'!$C$4:$C$627,$A782,'All States'!$D$4:$D$627,$B782),0)</f>
        <v>20</v>
      </c>
      <c r="AB782">
        <f>IFERROR(SUMIFS('All States'!$T$4:$T$627,'All States'!$C$4:$C$627,$A782,'All States'!$D$4:$D$627,$B782),0)</f>
        <v>8</v>
      </c>
      <c r="AC782">
        <f>IFERROR(SUMIFS('All States'!$U$4:$U$627,'All States'!$C$4:$C$627,$A782,'All States'!$D$4:$D$627,$B782),0)</f>
        <v>0.6</v>
      </c>
      <c r="AD782">
        <f>IFERROR(SUMIFS('All States'!$V$4:$V$627,'All States'!$C$4:$C$627,$A782,'All States'!$D$4:$D$627,$B782),0)</f>
        <v>0</v>
      </c>
      <c r="AE782">
        <f>IFERROR(SUMIFS('All States'!$W$4:$W$627,'All States'!$C$4:$C$627,$A782,'All States'!$D$4:$D$627,$B782),0)</f>
        <v>24</v>
      </c>
      <c r="AF782">
        <f>IFERROR(SUMIFS('All States'!$X$4:$X$627,'All States'!$C$4:$C$627,$A782,'All States'!$D$4:$D$627,$B782),0)</f>
        <v>3</v>
      </c>
      <c r="AG782">
        <f>IFERROR(SUMIFS('All States'!$Y$4:$Y$627,'All States'!$C$4:$C$627,$A782,'All States'!$D$4:$D$627,$B782),0)</f>
        <v>0</v>
      </c>
    </row>
    <row r="783" spans="1:33" ht="15" customHeight="1" x14ac:dyDescent="0.2">
      <c r="A783" t="s">
        <v>187</v>
      </c>
      <c r="B783" t="s">
        <v>2369</v>
      </c>
      <c r="C783" t="s">
        <v>1425</v>
      </c>
      <c r="D783" t="s">
        <v>2367</v>
      </c>
      <c r="E783">
        <v>4</v>
      </c>
      <c r="F783">
        <f t="shared" si="28"/>
        <v>0</v>
      </c>
      <c r="G783">
        <f t="shared" si="29"/>
        <v>127994.5</v>
      </c>
      <c r="H783">
        <f t="shared" si="30"/>
        <v>8</v>
      </c>
      <c r="I783">
        <f t="shared" si="31"/>
        <v>29.75</v>
      </c>
      <c r="Q783">
        <f>IFERROR(SUMIFS('All States'!$E$4:$E$627,'All States'!$C$4:$C$627,$A783,'All States'!$D$4:$D$627,$B783),0)</f>
        <v>0</v>
      </c>
      <c r="R783">
        <f>IFERROR(SUMIFS('All States'!$F$4:$F$627,'All States'!$C$4:$C$627,$A783,'All States'!$D$4:$D$627,$B783),0)</f>
        <v>0</v>
      </c>
      <c r="S783">
        <f>IFERROR(SUMIFS('All States'!$N$4:$N$627,'All States'!$C$4:$C$627,$A783,'All States'!$D$4:$D$627,$B783),0)</f>
        <v>420</v>
      </c>
      <c r="T783">
        <f>IFERROR(SUMIFS('All States'!$M$4:$M$627,'All States'!$C$4:$C$627,$A783,'All States'!$D$4:$D$627,$B783),0)</f>
        <v>420</v>
      </c>
      <c r="U783">
        <f>IFERROR(SUMIFS('All States'!$O$4:$O$627,'All States'!$C$4:$C$627,$A783,'All States'!$D$4:$D$627,$B783),0)</f>
        <v>211.05</v>
      </c>
      <c r="V783">
        <f>IFERROR(SUMIFS('All States'!$P$4:$P$627,'All States'!$C$4:$C$627,$A783,'All States'!$D$4:$D$627,$B783),0)</f>
        <v>0</v>
      </c>
      <c r="W783">
        <f>IFERROR(SUMIFS('All States'!$Q$4:$Q$627,'All States'!$C$4:$C$627,$A783,'All States'!$D$4:$D$627,$B783),0)</f>
        <v>208.95</v>
      </c>
      <c r="X783">
        <f>IFERROR(SUMIFS('All States'!$H$4:$H$627,'All States'!$C$4:$C$627,$A783,'All States'!$D$4:$D$627,$B783),0)</f>
        <v>0</v>
      </c>
      <c r="Y783">
        <f>IFERROR(SUMIFS('All States'!$I$4:$I$627,'All States'!$C$4:$C$627,$A783,'All States'!$D$4:$D$627,$B783),0)</f>
        <v>0</v>
      </c>
      <c r="Z783">
        <f>IFERROR(SUMIFS('All States'!$R$4:$R$627,'All States'!$C$4:$C$627,$A783,'All States'!$D$4:$D$627,$B783),0)</f>
        <v>0.6</v>
      </c>
      <c r="AA783">
        <f>IFERROR(SUMIFS('All States'!$S$4:$S$627,'All States'!$C$4:$C$627,$A783,'All States'!$D$4:$D$627,$B783),0)</f>
        <v>20</v>
      </c>
      <c r="AB783">
        <f>IFERROR(SUMIFS('All States'!$T$4:$T$627,'All States'!$C$4:$C$627,$A783,'All States'!$D$4:$D$627,$B783),0)</f>
        <v>8</v>
      </c>
      <c r="AC783">
        <f>IFERROR(SUMIFS('All States'!$U$4:$U$627,'All States'!$C$4:$C$627,$A783,'All States'!$D$4:$D$627,$B783),0)</f>
        <v>0.6</v>
      </c>
      <c r="AD783">
        <f>IFERROR(SUMIFS('All States'!$V$4:$V$627,'All States'!$C$4:$C$627,$A783,'All States'!$D$4:$D$627,$B783),0)</f>
        <v>0</v>
      </c>
      <c r="AE783">
        <f>IFERROR(SUMIFS('All States'!$W$4:$W$627,'All States'!$C$4:$C$627,$A783,'All States'!$D$4:$D$627,$B783),0)</f>
        <v>24</v>
      </c>
      <c r="AF783">
        <f>IFERROR(SUMIFS('All States'!$X$4:$X$627,'All States'!$C$4:$C$627,$A783,'All States'!$D$4:$D$627,$B783),0)</f>
        <v>3</v>
      </c>
      <c r="AG783">
        <f>IFERROR(SUMIFS('All States'!$Y$4:$Y$627,'All States'!$C$4:$C$627,$A783,'All States'!$D$4:$D$627,$B783),0)</f>
        <v>0</v>
      </c>
    </row>
    <row r="784" spans="1:33" ht="15" customHeight="1" x14ac:dyDescent="0.2">
      <c r="A784" t="s">
        <v>187</v>
      </c>
      <c r="B784" t="s">
        <v>2370</v>
      </c>
      <c r="C784" t="s">
        <v>1425</v>
      </c>
      <c r="D784" t="s">
        <v>2367</v>
      </c>
      <c r="E784">
        <v>4</v>
      </c>
      <c r="F784">
        <f t="shared" si="28"/>
        <v>0</v>
      </c>
      <c r="G784">
        <f t="shared" si="29"/>
        <v>127994.5</v>
      </c>
      <c r="H784">
        <f t="shared" si="30"/>
        <v>8</v>
      </c>
      <c r="I784">
        <f t="shared" si="31"/>
        <v>29.75</v>
      </c>
      <c r="Q784">
        <f>IFERROR(SUMIFS('All States'!$E$4:$E$627,'All States'!$C$4:$C$627,$A784,'All States'!$D$4:$D$627,$B784),0)</f>
        <v>0</v>
      </c>
      <c r="R784">
        <f>IFERROR(SUMIFS('All States'!$F$4:$F$627,'All States'!$C$4:$C$627,$A784,'All States'!$D$4:$D$627,$B784),0)</f>
        <v>0</v>
      </c>
      <c r="S784">
        <f>IFERROR(SUMIFS('All States'!$N$4:$N$627,'All States'!$C$4:$C$627,$A784,'All States'!$D$4:$D$627,$B784),0)</f>
        <v>187.29</v>
      </c>
      <c r="T784">
        <f>IFERROR(SUMIFS('All States'!$M$4:$M$627,'All States'!$C$4:$C$627,$A784,'All States'!$D$4:$D$627,$B784),0)</f>
        <v>187.29</v>
      </c>
      <c r="U784">
        <f>IFERROR(SUMIFS('All States'!$O$4:$O$627,'All States'!$C$4:$C$627,$A784,'All States'!$D$4:$D$627,$B784),0)</f>
        <v>135</v>
      </c>
      <c r="V784">
        <f>IFERROR(SUMIFS('All States'!$P$4:$P$627,'All States'!$C$4:$C$627,$A784,'All States'!$D$4:$D$627,$B784),0)</f>
        <v>2.94</v>
      </c>
      <c r="W784">
        <f>IFERROR(SUMIFS('All States'!$Q$4:$Q$627,'All States'!$C$4:$C$627,$A784,'All States'!$D$4:$D$627,$B784),0)</f>
        <v>49.35</v>
      </c>
      <c r="X784">
        <f>IFERROR(SUMIFS('All States'!$H$4:$H$627,'All States'!$C$4:$C$627,$A784,'All States'!$D$4:$D$627,$B784),0)</f>
        <v>0</v>
      </c>
      <c r="Y784">
        <f>IFERROR(SUMIFS('All States'!$I$4:$I$627,'All States'!$C$4:$C$627,$A784,'All States'!$D$4:$D$627,$B784),0)</f>
        <v>0</v>
      </c>
      <c r="Z784">
        <f>IFERROR(SUMIFS('All States'!$R$4:$R$627,'All States'!$C$4:$C$627,$A784,'All States'!$D$4:$D$627,$B784),0)</f>
        <v>0.6</v>
      </c>
      <c r="AA784">
        <f>IFERROR(SUMIFS('All States'!$S$4:$S$627,'All States'!$C$4:$C$627,$A784,'All States'!$D$4:$D$627,$B784),0)</f>
        <v>20</v>
      </c>
      <c r="AB784">
        <f>IFERROR(SUMIFS('All States'!$T$4:$T$627,'All States'!$C$4:$C$627,$A784,'All States'!$D$4:$D$627,$B784),0)</f>
        <v>8</v>
      </c>
      <c r="AC784">
        <f>IFERROR(SUMIFS('All States'!$U$4:$U$627,'All States'!$C$4:$C$627,$A784,'All States'!$D$4:$D$627,$B784),0)</f>
        <v>0.6</v>
      </c>
      <c r="AD784">
        <f>IFERROR(SUMIFS('All States'!$V$4:$V$627,'All States'!$C$4:$C$627,$A784,'All States'!$D$4:$D$627,$B784),0)</f>
        <v>0</v>
      </c>
      <c r="AE784">
        <f>IFERROR(SUMIFS('All States'!$W$4:$W$627,'All States'!$C$4:$C$627,$A784,'All States'!$D$4:$D$627,$B784),0)</f>
        <v>24</v>
      </c>
      <c r="AF784">
        <f>IFERROR(SUMIFS('All States'!$X$4:$X$627,'All States'!$C$4:$C$627,$A784,'All States'!$D$4:$D$627,$B784),0)</f>
        <v>3</v>
      </c>
      <c r="AG784">
        <f>IFERROR(SUMIFS('All States'!$Y$4:$Y$627,'All States'!$C$4:$C$627,$A784,'All States'!$D$4:$D$627,$B784),0)</f>
        <v>0</v>
      </c>
    </row>
    <row r="785" spans="1:33" ht="15" customHeight="1" x14ac:dyDescent="0.2">
      <c r="A785" t="s">
        <v>187</v>
      </c>
      <c r="B785" t="s">
        <v>2371</v>
      </c>
      <c r="C785" t="s">
        <v>1430</v>
      </c>
      <c r="D785" t="s">
        <v>2372</v>
      </c>
      <c r="E785">
        <v>4</v>
      </c>
      <c r="F785">
        <f t="shared" si="28"/>
        <v>0</v>
      </c>
      <c r="G785">
        <f t="shared" si="29"/>
        <v>47994.5</v>
      </c>
      <c r="H785">
        <f t="shared" si="30"/>
        <v>3.5</v>
      </c>
      <c r="I785">
        <f t="shared" si="31"/>
        <v>11.75</v>
      </c>
      <c r="Q785">
        <f>IFERROR(SUMIFS('All States'!$E$4:$E$627,'All States'!$C$4:$C$627,$A785,'All States'!$D$4:$D$627,$B785),0)</f>
        <v>0</v>
      </c>
      <c r="R785">
        <f>IFERROR(SUMIFS('All States'!$F$4:$F$627,'All States'!$C$4:$C$627,$A785,'All States'!$D$4:$D$627,$B785),0)</f>
        <v>0</v>
      </c>
      <c r="S785">
        <f>IFERROR(SUMIFS('All States'!$N$4:$N$627,'All States'!$C$4:$C$627,$A785,'All States'!$D$4:$D$627,$B785),0)</f>
        <v>206.92500000000001</v>
      </c>
      <c r="T785">
        <f>IFERROR(SUMIFS('All States'!$M$4:$M$627,'All States'!$C$4:$C$627,$A785,'All States'!$D$4:$D$627,$B785),0)</f>
        <v>206.92500000000001</v>
      </c>
      <c r="U785">
        <f>IFERROR(SUMIFS('All States'!$O$4:$O$627,'All States'!$C$4:$C$627,$A785,'All States'!$D$4:$D$627,$B785),0)</f>
        <v>204.3</v>
      </c>
      <c r="V785">
        <f>IFERROR(SUMIFS('All States'!$P$4:$P$627,'All States'!$C$4:$C$627,$A785,'All States'!$D$4:$D$627,$B785),0)</f>
        <v>2.1</v>
      </c>
      <c r="W785">
        <f>IFERROR(SUMIFS('All States'!$Q$4:$Q$627,'All States'!$C$4:$C$627,$A785,'All States'!$D$4:$D$627,$B785),0)</f>
        <v>0.52500000000000002</v>
      </c>
      <c r="X785">
        <f>IFERROR(SUMIFS('All States'!$H$4:$H$627,'All States'!$C$4:$C$627,$A785,'All States'!$D$4:$D$627,$B785),0)</f>
        <v>0</v>
      </c>
      <c r="Y785">
        <f>IFERROR(SUMIFS('All States'!$I$4:$I$627,'All States'!$C$4:$C$627,$A785,'All States'!$D$4:$D$627,$B785),0)</f>
        <v>0</v>
      </c>
      <c r="Z785">
        <f>IFERROR(SUMIFS('All States'!$R$4:$R$627,'All States'!$C$4:$C$627,$A785,'All States'!$D$4:$D$627,$B785),0)</f>
        <v>0.3</v>
      </c>
      <c r="AA785">
        <f>IFERROR(SUMIFS('All States'!$S$4:$S$627,'All States'!$C$4:$C$627,$A785,'All States'!$D$4:$D$627,$B785),0)</f>
        <v>10</v>
      </c>
      <c r="AB785">
        <f>IFERROR(SUMIFS('All States'!$T$4:$T$627,'All States'!$C$4:$C$627,$A785,'All States'!$D$4:$D$627,$B785),0)</f>
        <v>4</v>
      </c>
      <c r="AC785">
        <f>IFERROR(SUMIFS('All States'!$U$4:$U$627,'All States'!$C$4:$C$627,$A785,'All States'!$D$4:$D$627,$B785),0)</f>
        <v>0.3</v>
      </c>
      <c r="AD785">
        <f>IFERROR(SUMIFS('All States'!$V$4:$V$627,'All States'!$C$4:$C$627,$A785,'All States'!$D$4:$D$627,$B785),0)</f>
        <v>0</v>
      </c>
      <c r="AE785">
        <f>IFERROR(SUMIFS('All States'!$W$4:$W$627,'All States'!$C$4:$C$627,$A785,'All States'!$D$4:$D$627,$B785),0)</f>
        <v>12</v>
      </c>
      <c r="AF785">
        <f>IFERROR(SUMIFS('All States'!$X$4:$X$627,'All States'!$C$4:$C$627,$A785,'All States'!$D$4:$D$627,$B785),0)</f>
        <v>1.5</v>
      </c>
      <c r="AG785">
        <f>IFERROR(SUMIFS('All States'!$Y$4:$Y$627,'All States'!$C$4:$C$627,$A785,'All States'!$D$4:$D$627,$B785),0)</f>
        <v>0</v>
      </c>
    </row>
    <row r="786" spans="1:33" ht="15" customHeight="1" x14ac:dyDescent="0.2">
      <c r="A786" t="s">
        <v>187</v>
      </c>
      <c r="B786" t="s">
        <v>2373</v>
      </c>
      <c r="C786" t="s">
        <v>1430</v>
      </c>
      <c r="D786" t="s">
        <v>2372</v>
      </c>
      <c r="E786">
        <v>4</v>
      </c>
      <c r="F786">
        <f t="shared" si="28"/>
        <v>0</v>
      </c>
      <c r="G786">
        <f t="shared" si="29"/>
        <v>47994.5</v>
      </c>
      <c r="H786">
        <f t="shared" si="30"/>
        <v>3.5</v>
      </c>
      <c r="I786">
        <f t="shared" si="31"/>
        <v>11.75</v>
      </c>
      <c r="Q786">
        <f>IFERROR(SUMIFS('All States'!$E$4:$E$627,'All States'!$C$4:$C$627,$A786,'All States'!$D$4:$D$627,$B786),0)</f>
        <v>0</v>
      </c>
      <c r="R786">
        <f>IFERROR(SUMIFS('All States'!$F$4:$F$627,'All States'!$C$4:$C$627,$A786,'All States'!$D$4:$D$627,$B786),0)</f>
        <v>0</v>
      </c>
      <c r="S786">
        <f>IFERROR(SUMIFS('All States'!$N$4:$N$627,'All States'!$C$4:$C$627,$A786,'All States'!$D$4:$D$627,$B786),0)</f>
        <v>68.820000000000007</v>
      </c>
      <c r="T786">
        <f>IFERROR(SUMIFS('All States'!$M$4:$M$627,'All States'!$C$4:$C$627,$A786,'All States'!$D$4:$D$627,$B786),0)</f>
        <v>68.820000000000007</v>
      </c>
      <c r="U786">
        <f>IFERROR(SUMIFS('All States'!$O$4:$O$627,'All States'!$C$4:$C$627,$A786,'All States'!$D$4:$D$627,$B786),0)</f>
        <v>68.400000000000006</v>
      </c>
      <c r="V786">
        <f>IFERROR(SUMIFS('All States'!$P$4:$P$627,'All States'!$C$4:$C$627,$A786,'All States'!$D$4:$D$627,$B786),0)</f>
        <v>0.42</v>
      </c>
      <c r="W786">
        <f>IFERROR(SUMIFS('All States'!$Q$4:$Q$627,'All States'!$C$4:$C$627,$A786,'All States'!$D$4:$D$627,$B786),0)</f>
        <v>0</v>
      </c>
      <c r="X786">
        <f>IFERROR(SUMIFS('All States'!$H$4:$H$627,'All States'!$C$4:$C$627,$A786,'All States'!$D$4:$D$627,$B786),0)</f>
        <v>0</v>
      </c>
      <c r="Y786">
        <f>IFERROR(SUMIFS('All States'!$I$4:$I$627,'All States'!$C$4:$C$627,$A786,'All States'!$D$4:$D$627,$B786),0)</f>
        <v>0</v>
      </c>
      <c r="Z786">
        <f>IFERROR(SUMIFS('All States'!$R$4:$R$627,'All States'!$C$4:$C$627,$A786,'All States'!$D$4:$D$627,$B786),0)</f>
        <v>0.3</v>
      </c>
      <c r="AA786">
        <f>IFERROR(SUMIFS('All States'!$S$4:$S$627,'All States'!$C$4:$C$627,$A786,'All States'!$D$4:$D$627,$B786),0)</f>
        <v>10</v>
      </c>
      <c r="AB786">
        <f>IFERROR(SUMIFS('All States'!$T$4:$T$627,'All States'!$C$4:$C$627,$A786,'All States'!$D$4:$D$627,$B786),0)</f>
        <v>4</v>
      </c>
      <c r="AC786">
        <f>IFERROR(SUMIFS('All States'!$U$4:$U$627,'All States'!$C$4:$C$627,$A786,'All States'!$D$4:$D$627,$B786),0)</f>
        <v>0.3</v>
      </c>
      <c r="AD786">
        <f>IFERROR(SUMIFS('All States'!$V$4:$V$627,'All States'!$C$4:$C$627,$A786,'All States'!$D$4:$D$627,$B786),0)</f>
        <v>0</v>
      </c>
      <c r="AE786">
        <f>IFERROR(SUMIFS('All States'!$W$4:$W$627,'All States'!$C$4:$C$627,$A786,'All States'!$D$4:$D$627,$B786),0)</f>
        <v>12</v>
      </c>
      <c r="AF786">
        <f>IFERROR(SUMIFS('All States'!$X$4:$X$627,'All States'!$C$4:$C$627,$A786,'All States'!$D$4:$D$627,$B786),0)</f>
        <v>1.5</v>
      </c>
      <c r="AG786">
        <f>IFERROR(SUMIFS('All States'!$Y$4:$Y$627,'All States'!$C$4:$C$627,$A786,'All States'!$D$4:$D$627,$B786),0)</f>
        <v>0</v>
      </c>
    </row>
    <row r="787" spans="1:33" ht="15" customHeight="1" x14ac:dyDescent="0.2">
      <c r="A787" t="s">
        <v>187</v>
      </c>
      <c r="B787" t="s">
        <v>2374</v>
      </c>
      <c r="C787" t="s">
        <v>1430</v>
      </c>
      <c r="D787" t="s">
        <v>2372</v>
      </c>
      <c r="E787">
        <v>4</v>
      </c>
      <c r="F787">
        <f t="shared" si="28"/>
        <v>0</v>
      </c>
      <c r="G787">
        <f t="shared" si="29"/>
        <v>47994.5</v>
      </c>
      <c r="H787">
        <f t="shared" si="30"/>
        <v>3.5</v>
      </c>
      <c r="I787">
        <f t="shared" si="31"/>
        <v>11.75</v>
      </c>
      <c r="Q787">
        <f>IFERROR(SUMIFS('All States'!$E$4:$E$627,'All States'!$C$4:$C$627,$A787,'All States'!$D$4:$D$627,$B787),0)</f>
        <v>1</v>
      </c>
      <c r="R787">
        <f>IFERROR(SUMIFS('All States'!$F$4:$F$627,'All States'!$C$4:$C$627,$A787,'All States'!$D$4:$D$627,$B787),0)</f>
        <v>7.2</v>
      </c>
      <c r="S787">
        <f>IFERROR(SUMIFS('All States'!$N$4:$N$627,'All States'!$C$4:$C$627,$A787,'All States'!$D$4:$D$627,$B787),0)</f>
        <v>287.07</v>
      </c>
      <c r="T787">
        <f>IFERROR(SUMIFS('All States'!$M$4:$M$627,'All States'!$C$4:$C$627,$A787,'All States'!$D$4:$D$627,$B787),0)</f>
        <v>287.07</v>
      </c>
      <c r="U787">
        <f>IFERROR(SUMIFS('All States'!$O$4:$O$627,'All States'!$C$4:$C$627,$A787,'All States'!$D$4:$D$627,$B787),0)</f>
        <v>283.5</v>
      </c>
      <c r="V787">
        <f>IFERROR(SUMIFS('All States'!$P$4:$P$627,'All States'!$C$4:$C$627,$A787,'All States'!$D$4:$D$627,$B787),0)</f>
        <v>2.52</v>
      </c>
      <c r="W787">
        <f>IFERROR(SUMIFS('All States'!$Q$4:$Q$627,'All States'!$C$4:$C$627,$A787,'All States'!$D$4:$D$627,$B787),0)</f>
        <v>1.05</v>
      </c>
      <c r="X787">
        <f>IFERROR(SUMIFS('All States'!$H$4:$H$627,'All States'!$C$4:$C$627,$A787,'All States'!$D$4:$D$627,$B787),0)</f>
        <v>0</v>
      </c>
      <c r="Y787">
        <f>IFERROR(SUMIFS('All States'!$I$4:$I$627,'All States'!$C$4:$C$627,$A787,'All States'!$D$4:$D$627,$B787),0)</f>
        <v>1</v>
      </c>
      <c r="Z787">
        <f>IFERROR(SUMIFS('All States'!$R$4:$R$627,'All States'!$C$4:$C$627,$A787,'All States'!$D$4:$D$627,$B787),0)</f>
        <v>-6.9</v>
      </c>
      <c r="AA787">
        <f>IFERROR(SUMIFS('All States'!$S$4:$S$627,'All States'!$C$4:$C$627,$A787,'All States'!$D$4:$D$627,$B787),0)</f>
        <v>10</v>
      </c>
      <c r="AB787">
        <f>IFERROR(SUMIFS('All States'!$T$4:$T$627,'All States'!$C$4:$C$627,$A787,'All States'!$D$4:$D$627,$B787),0)</f>
        <v>4</v>
      </c>
      <c r="AC787">
        <f>IFERROR(SUMIFS('All States'!$U$4:$U$627,'All States'!$C$4:$C$627,$A787,'All States'!$D$4:$D$627,$B787),0)</f>
        <v>0.3</v>
      </c>
      <c r="AD787">
        <f>IFERROR(SUMIFS('All States'!$V$4:$V$627,'All States'!$C$4:$C$627,$A787,'All States'!$D$4:$D$627,$B787),0)</f>
        <v>0</v>
      </c>
      <c r="AE787">
        <f>IFERROR(SUMIFS('All States'!$W$4:$W$627,'All States'!$C$4:$C$627,$A787,'All States'!$D$4:$D$627,$B787),0)</f>
        <v>12</v>
      </c>
      <c r="AF787">
        <f>IFERROR(SUMIFS('All States'!$X$4:$X$627,'All States'!$C$4:$C$627,$A787,'All States'!$D$4:$D$627,$B787),0)</f>
        <v>1.5</v>
      </c>
      <c r="AG787">
        <f>IFERROR(SUMIFS('All States'!$Y$4:$Y$627,'All States'!$C$4:$C$627,$A787,'All States'!$D$4:$D$627,$B787),0)</f>
        <v>0</v>
      </c>
    </row>
    <row r="788" spans="1:33" ht="15" customHeight="1" x14ac:dyDescent="0.2">
      <c r="A788" t="s">
        <v>187</v>
      </c>
      <c r="B788" t="s">
        <v>2375</v>
      </c>
      <c r="C788" t="s">
        <v>1430</v>
      </c>
      <c r="D788" t="s">
        <v>2372</v>
      </c>
      <c r="E788">
        <v>4</v>
      </c>
      <c r="F788">
        <f t="shared" si="28"/>
        <v>0</v>
      </c>
      <c r="G788">
        <f t="shared" si="29"/>
        <v>47994.5</v>
      </c>
      <c r="H788">
        <f t="shared" si="30"/>
        <v>3.5</v>
      </c>
      <c r="I788">
        <f t="shared" si="31"/>
        <v>11.75</v>
      </c>
      <c r="Q788">
        <f>IFERROR(SUMIFS('All States'!$E$4:$E$627,'All States'!$C$4:$C$627,$A788,'All States'!$D$4:$D$627,$B788),0)</f>
        <v>2</v>
      </c>
      <c r="R788">
        <f>IFERROR(SUMIFS('All States'!$F$4:$F$627,'All States'!$C$4:$C$627,$A788,'All States'!$D$4:$D$627,$B788),0)</f>
        <v>10</v>
      </c>
      <c r="S788">
        <f>IFERROR(SUMIFS('All States'!$N$4:$N$627,'All States'!$C$4:$C$627,$A788,'All States'!$D$4:$D$627,$B788),0)</f>
        <v>268.14000000000004</v>
      </c>
      <c r="T788">
        <f>IFERROR(SUMIFS('All States'!$M$4:$M$627,'All States'!$C$4:$C$627,$A788,'All States'!$D$4:$D$627,$B788),0)</f>
        <v>268.14000000000004</v>
      </c>
      <c r="U788">
        <f>IFERROR(SUMIFS('All States'!$O$4:$O$627,'All States'!$C$4:$C$627,$A788,'All States'!$D$4:$D$627,$B788),0)</f>
        <v>150.75</v>
      </c>
      <c r="V788">
        <f>IFERROR(SUMIFS('All States'!$P$4:$P$627,'All States'!$C$4:$C$627,$A788,'All States'!$D$4:$D$627,$B788),0)</f>
        <v>116.34</v>
      </c>
      <c r="W788">
        <f>IFERROR(SUMIFS('All States'!$Q$4:$Q$627,'All States'!$C$4:$C$627,$A788,'All States'!$D$4:$D$627,$B788),0)</f>
        <v>1.05</v>
      </c>
      <c r="X788">
        <f>IFERROR(SUMIFS('All States'!$H$4:$H$627,'All States'!$C$4:$C$627,$A788,'All States'!$D$4:$D$627,$B788),0)</f>
        <v>0</v>
      </c>
      <c r="Y788">
        <f>IFERROR(SUMIFS('All States'!$I$4:$I$627,'All States'!$C$4:$C$627,$A788,'All States'!$D$4:$D$627,$B788),0)</f>
        <v>2</v>
      </c>
      <c r="Z788">
        <f>IFERROR(SUMIFS('All States'!$R$4:$R$627,'All States'!$C$4:$C$627,$A788,'All States'!$D$4:$D$627,$B788),0)</f>
        <v>-9.6999999999999993</v>
      </c>
      <c r="AA788">
        <f>IFERROR(SUMIFS('All States'!$S$4:$S$627,'All States'!$C$4:$C$627,$A788,'All States'!$D$4:$D$627,$B788),0)</f>
        <v>10</v>
      </c>
      <c r="AB788">
        <f>IFERROR(SUMIFS('All States'!$T$4:$T$627,'All States'!$C$4:$C$627,$A788,'All States'!$D$4:$D$627,$B788),0)</f>
        <v>4</v>
      </c>
      <c r="AC788">
        <f>IFERROR(SUMIFS('All States'!$U$4:$U$627,'All States'!$C$4:$C$627,$A788,'All States'!$D$4:$D$627,$B788),0)</f>
        <v>0.3</v>
      </c>
      <c r="AD788">
        <f>IFERROR(SUMIFS('All States'!$V$4:$V$627,'All States'!$C$4:$C$627,$A788,'All States'!$D$4:$D$627,$B788),0)</f>
        <v>0</v>
      </c>
      <c r="AE788">
        <f>IFERROR(SUMIFS('All States'!$W$4:$W$627,'All States'!$C$4:$C$627,$A788,'All States'!$D$4:$D$627,$B788),0)</f>
        <v>12</v>
      </c>
      <c r="AF788">
        <f>IFERROR(SUMIFS('All States'!$X$4:$X$627,'All States'!$C$4:$C$627,$A788,'All States'!$D$4:$D$627,$B788),0)</f>
        <v>1.5</v>
      </c>
      <c r="AG788">
        <f>IFERROR(SUMIFS('All States'!$Y$4:$Y$627,'All States'!$C$4:$C$627,$A788,'All States'!$D$4:$D$627,$B788),0)</f>
        <v>0</v>
      </c>
    </row>
    <row r="789" spans="1:33" ht="15" customHeight="1" x14ac:dyDescent="0.2">
      <c r="A789" t="s">
        <v>187</v>
      </c>
      <c r="B789" t="s">
        <v>2376</v>
      </c>
      <c r="C789" t="s">
        <v>1435</v>
      </c>
      <c r="D789" t="s">
        <v>2377</v>
      </c>
      <c r="E789">
        <v>4</v>
      </c>
      <c r="F789">
        <f t="shared" si="28"/>
        <v>43.5</v>
      </c>
      <c r="G789">
        <f t="shared" si="29"/>
        <v>100125</v>
      </c>
      <c r="H789">
        <f t="shared" si="30"/>
        <v>2.25</v>
      </c>
      <c r="I789">
        <f t="shared" si="31"/>
        <v>42.75</v>
      </c>
      <c r="Q789">
        <f>IFERROR(SUMIFS('All States'!$E$4:$E$627,'All States'!$C$4:$C$627,$A789,'All States'!$D$4:$D$627,$B789),0)</f>
        <v>6</v>
      </c>
      <c r="R789">
        <f>IFERROR(SUMIFS('All States'!$F$4:$F$627,'All States'!$C$4:$C$627,$A789,'All States'!$D$4:$D$627,$B789),0)</f>
        <v>29.9</v>
      </c>
      <c r="S789">
        <f>IFERROR(SUMIFS('All States'!$N$4:$N$627,'All States'!$C$4:$C$627,$A789,'All States'!$D$4:$D$627,$B789),0)</f>
        <v>602.92499999999995</v>
      </c>
      <c r="T789">
        <f>IFERROR(SUMIFS('All States'!$M$4:$M$627,'All States'!$C$4:$C$627,$A789,'All States'!$D$4:$D$627,$B789),0)</f>
        <v>602.92499999999995</v>
      </c>
      <c r="U789">
        <f>IFERROR(SUMIFS('All States'!$O$4:$O$627,'All States'!$C$4:$C$627,$A789,'All States'!$D$4:$D$627,$B789),0)</f>
        <v>263.25</v>
      </c>
      <c r="V789">
        <f>IFERROR(SUMIFS('All States'!$P$4:$P$627,'All States'!$C$4:$C$627,$A789,'All States'!$D$4:$D$627,$B789),0)</f>
        <v>42</v>
      </c>
      <c r="W789">
        <f>IFERROR(SUMIFS('All States'!$Q$4:$Q$627,'All States'!$C$4:$C$627,$A789,'All States'!$D$4:$D$627,$B789),0)</f>
        <v>297.67500000000001</v>
      </c>
      <c r="X789">
        <f>IFERROR(SUMIFS('All States'!$H$4:$H$627,'All States'!$C$4:$C$627,$A789,'All States'!$D$4:$D$627,$B789),0)</f>
        <v>0</v>
      </c>
      <c r="Y789">
        <f>IFERROR(SUMIFS('All States'!$I$4:$I$627,'All States'!$C$4:$C$627,$A789,'All States'!$D$4:$D$627,$B789),0)</f>
        <v>6</v>
      </c>
      <c r="Z789">
        <f>IFERROR(SUMIFS('All States'!$R$4:$R$627,'All States'!$C$4:$C$627,$A789,'All States'!$D$4:$D$627,$B789),0)</f>
        <v>-29.749557799999998</v>
      </c>
      <c r="AA789">
        <f>IFERROR(SUMIFS('All States'!$S$4:$S$627,'All States'!$C$4:$C$627,$A789,'All States'!$D$4:$D$627,$B789),0)</f>
        <v>5</v>
      </c>
      <c r="AB789">
        <f>IFERROR(SUMIFS('All States'!$T$4:$T$627,'All States'!$C$4:$C$627,$A789,'All States'!$D$4:$D$627,$B789),0)</f>
        <v>2</v>
      </c>
      <c r="AC789">
        <f>IFERROR(SUMIFS('All States'!$U$4:$U$627,'All States'!$C$4:$C$627,$A789,'All States'!$D$4:$D$627,$B789),0)</f>
        <v>0.1504422</v>
      </c>
      <c r="AD789">
        <f>IFERROR(SUMIFS('All States'!$V$4:$V$627,'All States'!$C$4:$C$627,$A789,'All States'!$D$4:$D$627,$B789),0)</f>
        <v>44</v>
      </c>
      <c r="AE789">
        <f>IFERROR(SUMIFS('All States'!$W$4:$W$627,'All States'!$C$4:$C$627,$A789,'All States'!$D$4:$D$627,$B789),0)</f>
        <v>6</v>
      </c>
      <c r="AF789">
        <f>IFERROR(SUMIFS('All States'!$X$4:$X$627,'All States'!$C$4:$C$627,$A789,'All States'!$D$4:$D$627,$B789),0)</f>
        <v>0.75219999999999998</v>
      </c>
      <c r="AG789">
        <f>IFERROR(SUMIFS('All States'!$Y$4:$Y$627,'All States'!$C$4:$C$627,$A789,'All States'!$D$4:$D$627,$B789),0)</f>
        <v>134</v>
      </c>
    </row>
    <row r="790" spans="1:33" ht="15" customHeight="1" x14ac:dyDescent="0.2">
      <c r="A790" t="s">
        <v>187</v>
      </c>
      <c r="B790" t="s">
        <v>2378</v>
      </c>
      <c r="C790" t="s">
        <v>1435</v>
      </c>
      <c r="D790" t="s">
        <v>2377</v>
      </c>
      <c r="E790">
        <v>4</v>
      </c>
      <c r="F790">
        <f t="shared" si="28"/>
        <v>43.5</v>
      </c>
      <c r="G790">
        <f t="shared" si="29"/>
        <v>100125</v>
      </c>
      <c r="H790">
        <f t="shared" si="30"/>
        <v>2.25</v>
      </c>
      <c r="I790">
        <f t="shared" si="31"/>
        <v>42.75</v>
      </c>
      <c r="Q790">
        <f>IFERROR(SUMIFS('All States'!$E$4:$E$627,'All States'!$C$4:$C$627,$A790,'All States'!$D$4:$D$627,$B790),0)</f>
        <v>5</v>
      </c>
      <c r="R790">
        <f>IFERROR(SUMIFS('All States'!$F$4:$F$627,'All States'!$C$4:$C$627,$A790,'All States'!$D$4:$D$627,$B790),0)</f>
        <v>21.5</v>
      </c>
      <c r="S790">
        <f>IFERROR(SUMIFS('All States'!$N$4:$N$627,'All States'!$C$4:$C$627,$A790,'All States'!$D$4:$D$627,$B790),0)</f>
        <v>886.875</v>
      </c>
      <c r="T790">
        <f>IFERROR(SUMIFS('All States'!$M$4:$M$627,'All States'!$C$4:$C$627,$A790,'All States'!$D$4:$D$627,$B790),0)</f>
        <v>886.875</v>
      </c>
      <c r="U790">
        <f>IFERROR(SUMIFS('All States'!$O$4:$O$627,'All States'!$C$4:$C$627,$A790,'All States'!$D$4:$D$627,$B790),0)</f>
        <v>276.3</v>
      </c>
      <c r="V790">
        <f>IFERROR(SUMIFS('All States'!$P$4:$P$627,'All States'!$C$4:$C$627,$A790,'All States'!$D$4:$D$627,$B790),0)</f>
        <v>21</v>
      </c>
      <c r="W790">
        <f>IFERROR(SUMIFS('All States'!$Q$4:$Q$627,'All States'!$C$4:$C$627,$A790,'All States'!$D$4:$D$627,$B790),0)</f>
        <v>589.57500000000005</v>
      </c>
      <c r="X790">
        <f>IFERROR(SUMIFS('All States'!$H$4:$H$627,'All States'!$C$4:$C$627,$A790,'All States'!$D$4:$D$627,$B790),0)</f>
        <v>2</v>
      </c>
      <c r="Y790">
        <f>IFERROR(SUMIFS('All States'!$I$4:$I$627,'All States'!$C$4:$C$627,$A790,'All States'!$D$4:$D$627,$B790),0)</f>
        <v>3</v>
      </c>
      <c r="Z790">
        <f>IFERROR(SUMIFS('All States'!$R$4:$R$627,'All States'!$C$4:$C$627,$A790,'All States'!$D$4:$D$627,$B790),0)</f>
        <v>-21.349557799999999</v>
      </c>
      <c r="AA790">
        <f>IFERROR(SUMIFS('All States'!$S$4:$S$627,'All States'!$C$4:$C$627,$A790,'All States'!$D$4:$D$627,$B790),0)</f>
        <v>5</v>
      </c>
      <c r="AB790">
        <f>IFERROR(SUMIFS('All States'!$T$4:$T$627,'All States'!$C$4:$C$627,$A790,'All States'!$D$4:$D$627,$B790),0)</f>
        <v>2</v>
      </c>
      <c r="AC790">
        <f>IFERROR(SUMIFS('All States'!$U$4:$U$627,'All States'!$C$4:$C$627,$A790,'All States'!$D$4:$D$627,$B790),0)</f>
        <v>0.1504422</v>
      </c>
      <c r="AD790">
        <f>IFERROR(SUMIFS('All States'!$V$4:$V$627,'All States'!$C$4:$C$627,$A790,'All States'!$D$4:$D$627,$B790),0)</f>
        <v>44</v>
      </c>
      <c r="AE790">
        <f>IFERROR(SUMIFS('All States'!$W$4:$W$627,'All States'!$C$4:$C$627,$A790,'All States'!$D$4:$D$627,$B790),0)</f>
        <v>6</v>
      </c>
      <c r="AF790">
        <f>IFERROR(SUMIFS('All States'!$X$4:$X$627,'All States'!$C$4:$C$627,$A790,'All States'!$D$4:$D$627,$B790),0)</f>
        <v>0.75219999999999998</v>
      </c>
      <c r="AG790">
        <f>IFERROR(SUMIFS('All States'!$Y$4:$Y$627,'All States'!$C$4:$C$627,$A790,'All States'!$D$4:$D$627,$B790),0)</f>
        <v>134</v>
      </c>
    </row>
    <row r="791" spans="1:33" ht="15" customHeight="1" x14ac:dyDescent="0.2">
      <c r="A791" t="s">
        <v>187</v>
      </c>
      <c r="B791" t="s">
        <v>2379</v>
      </c>
      <c r="C791" t="s">
        <v>1435</v>
      </c>
      <c r="D791" t="s">
        <v>2377</v>
      </c>
      <c r="E791">
        <v>4</v>
      </c>
      <c r="F791">
        <f t="shared" si="28"/>
        <v>43.5</v>
      </c>
      <c r="G791">
        <f t="shared" si="29"/>
        <v>100125</v>
      </c>
      <c r="H791">
        <f t="shared" si="30"/>
        <v>2.25</v>
      </c>
      <c r="I791">
        <f t="shared" si="31"/>
        <v>42.75</v>
      </c>
      <c r="Q791">
        <f>IFERROR(SUMIFS('All States'!$E$4:$E$627,'All States'!$C$4:$C$627,$A791,'All States'!$D$4:$D$627,$B791),0)</f>
        <v>4</v>
      </c>
      <c r="R791">
        <f>IFERROR(SUMIFS('All States'!$F$4:$F$627,'All States'!$C$4:$C$627,$A791,'All States'!$D$4:$D$627,$B791),0)</f>
        <v>31</v>
      </c>
      <c r="S791">
        <f>IFERROR(SUMIFS('All States'!$N$4:$N$627,'All States'!$C$4:$C$627,$A791,'All States'!$D$4:$D$627,$B791),0)</f>
        <v>792.01499999999999</v>
      </c>
      <c r="T791">
        <f>IFERROR(SUMIFS('All States'!$M$4:$M$627,'All States'!$C$4:$C$627,$A791,'All States'!$D$4:$D$627,$B791),0)</f>
        <v>792.01499999999999</v>
      </c>
      <c r="U791">
        <f>IFERROR(SUMIFS('All States'!$O$4:$O$627,'All States'!$C$4:$C$627,$A791,'All States'!$D$4:$D$627,$B791),0)</f>
        <v>292.95</v>
      </c>
      <c r="V791">
        <f>IFERROR(SUMIFS('All States'!$P$4:$P$627,'All States'!$C$4:$C$627,$A791,'All States'!$D$4:$D$627,$B791),0)</f>
        <v>152.04</v>
      </c>
      <c r="W791">
        <f>IFERROR(SUMIFS('All States'!$Q$4:$Q$627,'All States'!$C$4:$C$627,$A791,'All States'!$D$4:$D$627,$B791),0)</f>
        <v>347.02499999999998</v>
      </c>
      <c r="X791">
        <f>IFERROR(SUMIFS('All States'!$H$4:$H$627,'All States'!$C$4:$C$627,$A791,'All States'!$D$4:$D$627,$B791),0)</f>
        <v>0</v>
      </c>
      <c r="Y791">
        <f>IFERROR(SUMIFS('All States'!$I$4:$I$627,'All States'!$C$4:$C$627,$A791,'All States'!$D$4:$D$627,$B791),0)</f>
        <v>4</v>
      </c>
      <c r="Z791">
        <f>IFERROR(SUMIFS('All States'!$R$4:$R$627,'All States'!$C$4:$C$627,$A791,'All States'!$D$4:$D$627,$B791),0)</f>
        <v>-30.849557799999999</v>
      </c>
      <c r="AA791">
        <f>IFERROR(SUMIFS('All States'!$S$4:$S$627,'All States'!$C$4:$C$627,$A791,'All States'!$D$4:$D$627,$B791),0)</f>
        <v>5</v>
      </c>
      <c r="AB791">
        <f>IFERROR(SUMIFS('All States'!$T$4:$T$627,'All States'!$C$4:$C$627,$A791,'All States'!$D$4:$D$627,$B791),0)</f>
        <v>2</v>
      </c>
      <c r="AC791">
        <f>IFERROR(SUMIFS('All States'!$U$4:$U$627,'All States'!$C$4:$C$627,$A791,'All States'!$D$4:$D$627,$B791),0)</f>
        <v>0.1504422</v>
      </c>
      <c r="AD791">
        <f>IFERROR(SUMIFS('All States'!$V$4:$V$627,'All States'!$C$4:$C$627,$A791,'All States'!$D$4:$D$627,$B791),0)</f>
        <v>44</v>
      </c>
      <c r="AE791">
        <f>IFERROR(SUMIFS('All States'!$W$4:$W$627,'All States'!$C$4:$C$627,$A791,'All States'!$D$4:$D$627,$B791),0)</f>
        <v>6</v>
      </c>
      <c r="AF791">
        <f>IFERROR(SUMIFS('All States'!$X$4:$X$627,'All States'!$C$4:$C$627,$A791,'All States'!$D$4:$D$627,$B791),0)</f>
        <v>0.75219999999999998</v>
      </c>
      <c r="AG791">
        <f>IFERROR(SUMIFS('All States'!$Y$4:$Y$627,'All States'!$C$4:$C$627,$A791,'All States'!$D$4:$D$627,$B791),0)</f>
        <v>134</v>
      </c>
    </row>
    <row r="792" spans="1:33" ht="15" customHeight="1" x14ac:dyDescent="0.2">
      <c r="A792" t="s">
        <v>187</v>
      </c>
      <c r="B792" t="s">
        <v>2380</v>
      </c>
      <c r="C792" t="s">
        <v>1435</v>
      </c>
      <c r="D792" t="s">
        <v>2377</v>
      </c>
      <c r="E792">
        <v>4</v>
      </c>
      <c r="F792">
        <f t="shared" si="28"/>
        <v>43.5</v>
      </c>
      <c r="G792">
        <f t="shared" si="29"/>
        <v>100125</v>
      </c>
      <c r="H792">
        <f t="shared" si="30"/>
        <v>2.25</v>
      </c>
      <c r="I792">
        <f t="shared" si="31"/>
        <v>42.75</v>
      </c>
      <c r="Q792">
        <f>IFERROR(SUMIFS('All States'!$E$4:$E$627,'All States'!$C$4:$C$627,$A792,'All States'!$D$4:$D$627,$B792),0)</f>
        <v>4</v>
      </c>
      <c r="R792">
        <f>IFERROR(SUMIFS('All States'!$F$4:$F$627,'All States'!$C$4:$C$627,$A792,'All States'!$D$4:$D$627,$B792),0)</f>
        <v>32</v>
      </c>
      <c r="S792">
        <f>IFERROR(SUMIFS('All States'!$N$4:$N$627,'All States'!$C$4:$C$627,$A792,'All States'!$D$4:$D$627,$B792),0)</f>
        <v>354.40499999999997</v>
      </c>
      <c r="T792">
        <f>IFERROR(SUMIFS('All States'!$M$4:$M$627,'All States'!$C$4:$C$627,$A792,'All States'!$D$4:$D$627,$B792),0)</f>
        <v>354.40499999999997</v>
      </c>
      <c r="U792">
        <f>IFERROR(SUMIFS('All States'!$O$4:$O$627,'All States'!$C$4:$C$627,$A792,'All States'!$D$4:$D$627,$B792),0)</f>
        <v>22.5</v>
      </c>
      <c r="V792">
        <f>IFERROR(SUMIFS('All States'!$P$4:$P$627,'All States'!$C$4:$C$627,$A792,'All States'!$D$4:$D$627,$B792),0)</f>
        <v>329.28</v>
      </c>
      <c r="W792">
        <f>IFERROR(SUMIFS('All States'!$Q$4:$Q$627,'All States'!$C$4:$C$627,$A792,'All States'!$D$4:$D$627,$B792),0)</f>
        <v>2.625</v>
      </c>
      <c r="X792">
        <f>IFERROR(SUMIFS('All States'!$H$4:$H$627,'All States'!$C$4:$C$627,$A792,'All States'!$D$4:$D$627,$B792),0)</f>
        <v>1</v>
      </c>
      <c r="Y792">
        <f>IFERROR(SUMIFS('All States'!$I$4:$I$627,'All States'!$C$4:$C$627,$A792,'All States'!$D$4:$D$627,$B792),0)</f>
        <v>3</v>
      </c>
      <c r="Z792">
        <f>IFERROR(SUMIFS('All States'!$R$4:$R$627,'All States'!$C$4:$C$627,$A792,'All States'!$D$4:$D$627,$B792),0)</f>
        <v>-31.849557799999999</v>
      </c>
      <c r="AA792">
        <f>IFERROR(SUMIFS('All States'!$S$4:$S$627,'All States'!$C$4:$C$627,$A792,'All States'!$D$4:$D$627,$B792),0)</f>
        <v>5</v>
      </c>
      <c r="AB792">
        <f>IFERROR(SUMIFS('All States'!$T$4:$T$627,'All States'!$C$4:$C$627,$A792,'All States'!$D$4:$D$627,$B792),0)</f>
        <v>2</v>
      </c>
      <c r="AC792">
        <f>IFERROR(SUMIFS('All States'!$U$4:$U$627,'All States'!$C$4:$C$627,$A792,'All States'!$D$4:$D$627,$B792),0)</f>
        <v>0.1504422</v>
      </c>
      <c r="AD792">
        <f>IFERROR(SUMIFS('All States'!$V$4:$V$627,'All States'!$C$4:$C$627,$A792,'All States'!$D$4:$D$627,$B792),0)</f>
        <v>44</v>
      </c>
      <c r="AE792">
        <f>IFERROR(SUMIFS('All States'!$W$4:$W$627,'All States'!$C$4:$C$627,$A792,'All States'!$D$4:$D$627,$B792),0)</f>
        <v>6</v>
      </c>
      <c r="AF792">
        <f>IFERROR(SUMIFS('All States'!$X$4:$X$627,'All States'!$C$4:$C$627,$A792,'All States'!$D$4:$D$627,$B792),0)</f>
        <v>0.75219999999999998</v>
      </c>
      <c r="AG792">
        <f>IFERROR(SUMIFS('All States'!$Y$4:$Y$627,'All States'!$C$4:$C$627,$A792,'All States'!$D$4:$D$627,$B792),0)</f>
        <v>134</v>
      </c>
    </row>
    <row r="793" spans="1:33" ht="15" customHeight="1" x14ac:dyDescent="0.2">
      <c r="A793" t="s">
        <v>187</v>
      </c>
      <c r="B793" t="s">
        <v>2381</v>
      </c>
      <c r="C793" t="s">
        <v>1441</v>
      </c>
      <c r="D793" t="s">
        <v>2382</v>
      </c>
      <c r="E793">
        <v>6</v>
      </c>
      <c r="F793">
        <f t="shared" si="28"/>
        <v>0.16666666666666666</v>
      </c>
      <c r="G793">
        <f t="shared" si="29"/>
        <v>255000</v>
      </c>
      <c r="H793">
        <f t="shared" si="30"/>
        <v>1.6666666666666667</v>
      </c>
      <c r="I793">
        <f t="shared" si="31"/>
        <v>28.5</v>
      </c>
      <c r="Q793">
        <f>IFERROR(SUMIFS('All States'!$E$4:$E$627,'All States'!$C$4:$C$627,$A793,'All States'!$D$4:$D$627,$B793),0)</f>
        <v>1</v>
      </c>
      <c r="R793">
        <f>IFERROR(SUMIFS('All States'!$F$4:$F$627,'All States'!$C$4:$C$627,$A793,'All States'!$D$4:$D$627,$B793),0)</f>
        <v>2.4</v>
      </c>
      <c r="S793">
        <f>IFERROR(SUMIFS('All States'!$N$4:$N$627,'All States'!$C$4:$C$627,$A793,'All States'!$D$4:$D$627,$B793),0)</f>
        <v>289.09499999999997</v>
      </c>
      <c r="T793">
        <f>IFERROR(SUMIFS('All States'!$M$4:$M$627,'All States'!$C$4:$C$627,$A793,'All States'!$D$4:$D$627,$B793),0)</f>
        <v>289.09499999999997</v>
      </c>
      <c r="U793">
        <f>IFERROR(SUMIFS('All States'!$O$4:$O$627,'All States'!$C$4:$C$627,$A793,'All States'!$D$4:$D$627,$B793),0)</f>
        <v>170.55</v>
      </c>
      <c r="V793">
        <f>IFERROR(SUMIFS('All States'!$P$4:$P$627,'All States'!$C$4:$C$627,$A793,'All States'!$D$4:$D$627,$B793),0)</f>
        <v>97.02</v>
      </c>
      <c r="W793">
        <f>IFERROR(SUMIFS('All States'!$Q$4:$Q$627,'All States'!$C$4:$C$627,$A793,'All States'!$D$4:$D$627,$B793),0)</f>
        <v>21.524999999999999</v>
      </c>
      <c r="X793">
        <f>IFERROR(SUMIFS('All States'!$H$4:$H$627,'All States'!$C$4:$C$627,$A793,'All States'!$D$4:$D$627,$B793),0)</f>
        <v>0</v>
      </c>
      <c r="Y793">
        <f>IFERROR(SUMIFS('All States'!$I$4:$I$627,'All States'!$C$4:$C$627,$A793,'All States'!$D$4:$D$627,$B793),0)</f>
        <v>1</v>
      </c>
      <c r="Z793">
        <f>IFERROR(SUMIFS('All States'!$R$4:$R$627,'All States'!$C$4:$C$627,$A793,'All States'!$D$4:$D$627,$B793),0)</f>
        <v>-2.25</v>
      </c>
      <c r="AA793">
        <f>IFERROR(SUMIFS('All States'!$S$4:$S$627,'All States'!$C$4:$C$627,$A793,'All States'!$D$4:$D$627,$B793),0)</f>
        <v>5</v>
      </c>
      <c r="AB793">
        <f>IFERROR(SUMIFS('All States'!$T$4:$T$627,'All States'!$C$4:$C$627,$A793,'All States'!$D$4:$D$627,$B793),0)</f>
        <v>2</v>
      </c>
      <c r="AC793">
        <f>IFERROR(SUMIFS('All States'!$U$4:$U$627,'All States'!$C$4:$C$627,$A793,'All States'!$D$4:$D$627,$B793),0)</f>
        <v>0.15</v>
      </c>
      <c r="AD793">
        <f>IFERROR(SUMIFS('All States'!$V$4:$V$627,'All States'!$C$4:$C$627,$A793,'All States'!$D$4:$D$627,$B793),0)</f>
        <v>0</v>
      </c>
      <c r="AE793">
        <f>IFERROR(SUMIFS('All States'!$W$4:$W$627,'All States'!$C$4:$C$627,$A793,'All States'!$D$4:$D$627,$B793),0)</f>
        <v>6</v>
      </c>
      <c r="AF793">
        <f>IFERROR(SUMIFS('All States'!$X$4:$X$627,'All States'!$C$4:$C$627,$A793,'All States'!$D$4:$D$627,$B793),0)</f>
        <v>0.75</v>
      </c>
      <c r="AG793">
        <f>IFERROR(SUMIFS('All States'!$Y$4:$Y$627,'All States'!$C$4:$C$627,$A793,'All States'!$D$4:$D$627,$B793),0)</f>
        <v>0</v>
      </c>
    </row>
    <row r="794" spans="1:33" ht="15" customHeight="1" x14ac:dyDescent="0.2">
      <c r="A794" t="s">
        <v>187</v>
      </c>
      <c r="B794" t="s">
        <v>2383</v>
      </c>
      <c r="C794" t="s">
        <v>1441</v>
      </c>
      <c r="D794" t="s">
        <v>2382</v>
      </c>
      <c r="E794">
        <v>6</v>
      </c>
      <c r="F794">
        <f t="shared" si="28"/>
        <v>0.16666666666666666</v>
      </c>
      <c r="G794">
        <f t="shared" si="29"/>
        <v>255000</v>
      </c>
      <c r="H794">
        <f t="shared" si="30"/>
        <v>1.6666666666666667</v>
      </c>
      <c r="I794">
        <f t="shared" si="31"/>
        <v>28.5</v>
      </c>
      <c r="Q794">
        <f>IFERROR(SUMIFS('All States'!$E$4:$E$627,'All States'!$C$4:$C$627,$A794,'All States'!$D$4:$D$627,$B794),0)</f>
        <v>4</v>
      </c>
      <c r="R794">
        <f>IFERROR(SUMIFS('All States'!$F$4:$F$627,'All States'!$C$4:$C$627,$A794,'All States'!$D$4:$D$627,$B794),0)</f>
        <v>42.6</v>
      </c>
      <c r="S794">
        <f>IFERROR(SUMIFS('All States'!$N$4:$N$627,'All States'!$C$4:$C$627,$A794,'All States'!$D$4:$D$627,$B794),0)</f>
        <v>463.755</v>
      </c>
      <c r="T794">
        <f>IFERROR(SUMIFS('All States'!$M$4:$M$627,'All States'!$C$4:$C$627,$A794,'All States'!$D$4:$D$627,$B794),0)</f>
        <v>336.005</v>
      </c>
      <c r="U794">
        <f>IFERROR(SUMIFS('All States'!$O$4:$O$627,'All States'!$C$4:$C$627,$A794,'All States'!$D$4:$D$627,$B794),0)</f>
        <v>232.65</v>
      </c>
      <c r="V794">
        <f>IFERROR(SUMIFS('All States'!$P$4:$P$627,'All States'!$C$4:$C$627,$A794,'All States'!$D$4:$D$627,$B794),0)</f>
        <v>165.48</v>
      </c>
      <c r="W794">
        <f>IFERROR(SUMIFS('All States'!$Q$4:$Q$627,'All States'!$C$4:$C$627,$A794,'All States'!$D$4:$D$627,$B794),0)</f>
        <v>65.625</v>
      </c>
      <c r="X794">
        <f>IFERROR(SUMIFS('All States'!$H$4:$H$627,'All States'!$C$4:$C$627,$A794,'All States'!$D$4:$D$627,$B794),0)</f>
        <v>1</v>
      </c>
      <c r="Y794">
        <f>IFERROR(SUMIFS('All States'!$I$4:$I$627,'All States'!$C$4:$C$627,$A794,'All States'!$D$4:$D$627,$B794),0)</f>
        <v>2</v>
      </c>
      <c r="Z794">
        <f>IFERROR(SUMIFS('All States'!$R$4:$R$627,'All States'!$C$4:$C$627,$A794,'All States'!$D$4:$D$627,$B794),0)</f>
        <v>-42.45</v>
      </c>
      <c r="AA794">
        <f>IFERROR(SUMIFS('All States'!$S$4:$S$627,'All States'!$C$4:$C$627,$A794,'All States'!$D$4:$D$627,$B794),0)</f>
        <v>5</v>
      </c>
      <c r="AB794">
        <f>IFERROR(SUMIFS('All States'!$T$4:$T$627,'All States'!$C$4:$C$627,$A794,'All States'!$D$4:$D$627,$B794),0)</f>
        <v>2</v>
      </c>
      <c r="AC794">
        <f>IFERROR(SUMIFS('All States'!$U$4:$U$627,'All States'!$C$4:$C$627,$A794,'All States'!$D$4:$D$627,$B794),0)</f>
        <v>0.15</v>
      </c>
      <c r="AD794">
        <f>IFERROR(SUMIFS('All States'!$V$4:$V$627,'All States'!$C$4:$C$627,$A794,'All States'!$D$4:$D$627,$B794),0)</f>
        <v>0</v>
      </c>
      <c r="AE794">
        <f>IFERROR(SUMIFS('All States'!$W$4:$W$627,'All States'!$C$4:$C$627,$A794,'All States'!$D$4:$D$627,$B794),0)</f>
        <v>6</v>
      </c>
      <c r="AF794">
        <f>IFERROR(SUMIFS('All States'!$X$4:$X$627,'All States'!$C$4:$C$627,$A794,'All States'!$D$4:$D$627,$B794),0)</f>
        <v>0.75</v>
      </c>
      <c r="AG794">
        <f>IFERROR(SUMIFS('All States'!$Y$4:$Y$627,'All States'!$C$4:$C$627,$A794,'All States'!$D$4:$D$627,$B794),0)</f>
        <v>0</v>
      </c>
    </row>
    <row r="795" spans="1:33" ht="15" customHeight="1" x14ac:dyDescent="0.2">
      <c r="A795" t="s">
        <v>187</v>
      </c>
      <c r="B795" t="s">
        <v>2384</v>
      </c>
      <c r="C795" t="s">
        <v>1441</v>
      </c>
      <c r="D795" t="s">
        <v>2382</v>
      </c>
      <c r="E795">
        <v>6</v>
      </c>
      <c r="F795">
        <f t="shared" si="28"/>
        <v>0.16666666666666666</v>
      </c>
      <c r="G795">
        <f t="shared" si="29"/>
        <v>255000</v>
      </c>
      <c r="H795">
        <f t="shared" si="30"/>
        <v>1.6666666666666667</v>
      </c>
      <c r="I795">
        <f t="shared" si="31"/>
        <v>28.5</v>
      </c>
      <c r="Q795">
        <f>IFERROR(SUMIFS('All States'!$E$4:$E$627,'All States'!$C$4:$C$627,$A795,'All States'!$D$4:$D$627,$B795),0)</f>
        <v>0</v>
      </c>
      <c r="R795">
        <f>IFERROR(SUMIFS('All States'!$F$4:$F$627,'All States'!$C$4:$C$627,$A795,'All States'!$D$4:$D$627,$B795),0)</f>
        <v>0</v>
      </c>
      <c r="S795">
        <f>IFERROR(SUMIFS('All States'!$N$4:$N$627,'All States'!$C$4:$C$627,$A795,'All States'!$D$4:$D$627,$B795),0)</f>
        <v>449.98500000000001</v>
      </c>
      <c r="T795">
        <f>IFERROR(SUMIFS('All States'!$M$4:$M$627,'All States'!$C$4:$C$627,$A795,'All States'!$D$4:$D$627,$B795),0)</f>
        <v>395.23500000000001</v>
      </c>
      <c r="U795">
        <f>IFERROR(SUMIFS('All States'!$O$4:$O$627,'All States'!$C$4:$C$627,$A795,'All States'!$D$4:$D$627,$B795),0)</f>
        <v>224.55</v>
      </c>
      <c r="V795">
        <f>IFERROR(SUMIFS('All States'!$P$4:$P$627,'All States'!$C$4:$C$627,$A795,'All States'!$D$4:$D$627,$B795),0)</f>
        <v>223.86</v>
      </c>
      <c r="W795">
        <f>IFERROR(SUMIFS('All States'!$Q$4:$Q$627,'All States'!$C$4:$C$627,$A795,'All States'!$D$4:$D$627,$B795),0)</f>
        <v>1.575</v>
      </c>
      <c r="X795">
        <f>IFERROR(SUMIFS('All States'!$H$4:$H$627,'All States'!$C$4:$C$627,$A795,'All States'!$D$4:$D$627,$B795),0)</f>
        <v>0</v>
      </c>
      <c r="Y795">
        <f>IFERROR(SUMIFS('All States'!$I$4:$I$627,'All States'!$C$4:$C$627,$A795,'All States'!$D$4:$D$627,$B795),0)</f>
        <v>0</v>
      </c>
      <c r="Z795">
        <f>IFERROR(SUMIFS('All States'!$R$4:$R$627,'All States'!$C$4:$C$627,$A795,'All States'!$D$4:$D$627,$B795),0)</f>
        <v>0.15</v>
      </c>
      <c r="AA795">
        <f>IFERROR(SUMIFS('All States'!$S$4:$S$627,'All States'!$C$4:$C$627,$A795,'All States'!$D$4:$D$627,$B795),0)</f>
        <v>5</v>
      </c>
      <c r="AB795">
        <f>IFERROR(SUMIFS('All States'!$T$4:$T$627,'All States'!$C$4:$C$627,$A795,'All States'!$D$4:$D$627,$B795),0)</f>
        <v>2</v>
      </c>
      <c r="AC795">
        <f>IFERROR(SUMIFS('All States'!$U$4:$U$627,'All States'!$C$4:$C$627,$A795,'All States'!$D$4:$D$627,$B795),0)</f>
        <v>0.15</v>
      </c>
      <c r="AD795">
        <f>IFERROR(SUMIFS('All States'!$V$4:$V$627,'All States'!$C$4:$C$627,$A795,'All States'!$D$4:$D$627,$B795),0)</f>
        <v>0</v>
      </c>
      <c r="AE795">
        <f>IFERROR(SUMIFS('All States'!$W$4:$W$627,'All States'!$C$4:$C$627,$A795,'All States'!$D$4:$D$627,$B795),0)</f>
        <v>6</v>
      </c>
      <c r="AF795">
        <f>IFERROR(SUMIFS('All States'!$X$4:$X$627,'All States'!$C$4:$C$627,$A795,'All States'!$D$4:$D$627,$B795),0)</f>
        <v>0.75</v>
      </c>
      <c r="AG795">
        <f>IFERROR(SUMIFS('All States'!$Y$4:$Y$627,'All States'!$C$4:$C$627,$A795,'All States'!$D$4:$D$627,$B795),0)</f>
        <v>0</v>
      </c>
    </row>
    <row r="796" spans="1:33" ht="15" customHeight="1" x14ac:dyDescent="0.2">
      <c r="A796" t="s">
        <v>187</v>
      </c>
      <c r="B796" t="s">
        <v>2385</v>
      </c>
      <c r="C796" t="s">
        <v>1441</v>
      </c>
      <c r="D796" t="s">
        <v>2382</v>
      </c>
      <c r="E796">
        <v>6</v>
      </c>
      <c r="F796">
        <f t="shared" si="28"/>
        <v>0.16666666666666666</v>
      </c>
      <c r="G796">
        <f t="shared" si="29"/>
        <v>255000</v>
      </c>
      <c r="H796">
        <f t="shared" si="30"/>
        <v>1.6666666666666667</v>
      </c>
      <c r="I796">
        <f t="shared" si="31"/>
        <v>28.5</v>
      </c>
      <c r="Q796">
        <f>IFERROR(SUMIFS('All States'!$E$4:$E$627,'All States'!$C$4:$C$627,$A796,'All States'!$D$4:$D$627,$B796),0)</f>
        <v>0</v>
      </c>
      <c r="R796">
        <f>IFERROR(SUMIFS('All States'!$F$4:$F$627,'All States'!$C$4:$C$627,$A796,'All States'!$D$4:$D$627,$B796),0)</f>
        <v>0</v>
      </c>
      <c r="S796">
        <f>IFERROR(SUMIFS('All States'!$N$4:$N$627,'All States'!$C$4:$C$627,$A796,'All States'!$D$4:$D$627,$B796),0)</f>
        <v>266.27999999999997</v>
      </c>
      <c r="T796">
        <f>IFERROR(SUMIFS('All States'!$M$4:$M$627,'All States'!$C$4:$C$627,$A796,'All States'!$D$4:$D$627,$B796),0)</f>
        <v>266.27999999999997</v>
      </c>
      <c r="U796">
        <f>IFERROR(SUMIFS('All States'!$O$4:$O$627,'All States'!$C$4:$C$627,$A796,'All States'!$D$4:$D$627,$B796),0)</f>
        <v>53.55</v>
      </c>
      <c r="V796">
        <f>IFERROR(SUMIFS('All States'!$P$4:$P$627,'All States'!$C$4:$C$627,$A796,'All States'!$D$4:$D$627,$B796),0)</f>
        <v>175.98</v>
      </c>
      <c r="W796">
        <f>IFERROR(SUMIFS('All States'!$Q$4:$Q$627,'All States'!$C$4:$C$627,$A796,'All States'!$D$4:$D$627,$B796),0)</f>
        <v>36.75</v>
      </c>
      <c r="X796">
        <f>IFERROR(SUMIFS('All States'!$H$4:$H$627,'All States'!$C$4:$C$627,$A796,'All States'!$D$4:$D$627,$B796),0)</f>
        <v>0</v>
      </c>
      <c r="Y796">
        <f>IFERROR(SUMIFS('All States'!$I$4:$I$627,'All States'!$C$4:$C$627,$A796,'All States'!$D$4:$D$627,$B796),0)</f>
        <v>0</v>
      </c>
      <c r="Z796">
        <f>IFERROR(SUMIFS('All States'!$R$4:$R$627,'All States'!$C$4:$C$627,$A796,'All States'!$D$4:$D$627,$B796),0)</f>
        <v>0.15</v>
      </c>
      <c r="AA796">
        <f>IFERROR(SUMIFS('All States'!$S$4:$S$627,'All States'!$C$4:$C$627,$A796,'All States'!$D$4:$D$627,$B796),0)</f>
        <v>5</v>
      </c>
      <c r="AB796">
        <f>IFERROR(SUMIFS('All States'!$T$4:$T$627,'All States'!$C$4:$C$627,$A796,'All States'!$D$4:$D$627,$B796),0)</f>
        <v>2</v>
      </c>
      <c r="AC796">
        <f>IFERROR(SUMIFS('All States'!$U$4:$U$627,'All States'!$C$4:$C$627,$A796,'All States'!$D$4:$D$627,$B796),0)</f>
        <v>0.15</v>
      </c>
      <c r="AD796">
        <f>IFERROR(SUMIFS('All States'!$V$4:$V$627,'All States'!$C$4:$C$627,$A796,'All States'!$D$4:$D$627,$B796),0)</f>
        <v>0</v>
      </c>
      <c r="AE796">
        <f>IFERROR(SUMIFS('All States'!$W$4:$W$627,'All States'!$C$4:$C$627,$A796,'All States'!$D$4:$D$627,$B796),0)</f>
        <v>6</v>
      </c>
      <c r="AF796">
        <f>IFERROR(SUMIFS('All States'!$X$4:$X$627,'All States'!$C$4:$C$627,$A796,'All States'!$D$4:$D$627,$B796),0)</f>
        <v>0.75</v>
      </c>
      <c r="AG796">
        <f>IFERROR(SUMIFS('All States'!$Y$4:$Y$627,'All States'!$C$4:$C$627,$A796,'All States'!$D$4:$D$627,$B796),0)</f>
        <v>0</v>
      </c>
    </row>
    <row r="797" spans="1:33" ht="15" customHeight="1" x14ac:dyDescent="0.2">
      <c r="A797" t="s">
        <v>187</v>
      </c>
      <c r="B797" t="s">
        <v>2386</v>
      </c>
      <c r="C797" t="s">
        <v>1441</v>
      </c>
      <c r="D797" t="s">
        <v>2382</v>
      </c>
      <c r="E797">
        <v>6</v>
      </c>
      <c r="F797">
        <f t="shared" si="28"/>
        <v>0.16666666666666666</v>
      </c>
      <c r="G797">
        <f t="shared" si="29"/>
        <v>255000</v>
      </c>
      <c r="H797">
        <f t="shared" si="30"/>
        <v>1.6666666666666667</v>
      </c>
      <c r="I797">
        <f t="shared" si="31"/>
        <v>28.5</v>
      </c>
      <c r="Q797">
        <f>IFERROR(SUMIFS('All States'!$E$4:$E$627,'All States'!$C$4:$C$627,$A797,'All States'!$D$4:$D$627,$B797),0)</f>
        <v>0</v>
      </c>
      <c r="R797">
        <f>IFERROR(SUMIFS('All States'!$F$4:$F$627,'All States'!$C$4:$C$627,$A797,'All States'!$D$4:$D$627,$B797),0)</f>
        <v>0</v>
      </c>
      <c r="S797">
        <f>IFERROR(SUMIFS('All States'!$N$4:$N$627,'All States'!$C$4:$C$627,$A797,'All States'!$D$4:$D$627,$B797),0)</f>
        <v>147.78</v>
      </c>
      <c r="T797">
        <f>IFERROR(SUMIFS('All States'!$M$4:$M$627,'All States'!$C$4:$C$627,$A797,'All States'!$D$4:$D$627,$B797),0)</f>
        <v>147.78</v>
      </c>
      <c r="U797">
        <f>IFERROR(SUMIFS('All States'!$O$4:$O$627,'All States'!$C$4:$C$627,$A797,'All States'!$D$4:$D$627,$B797),0)</f>
        <v>65.25</v>
      </c>
      <c r="V797">
        <f>IFERROR(SUMIFS('All States'!$P$4:$P$627,'All States'!$C$4:$C$627,$A797,'All States'!$D$4:$D$627,$B797),0)</f>
        <v>77.28</v>
      </c>
      <c r="W797">
        <f>IFERROR(SUMIFS('All States'!$Q$4:$Q$627,'All States'!$C$4:$C$627,$A797,'All States'!$D$4:$D$627,$B797),0)</f>
        <v>5.25</v>
      </c>
      <c r="X797">
        <f>IFERROR(SUMIFS('All States'!$H$4:$H$627,'All States'!$C$4:$C$627,$A797,'All States'!$D$4:$D$627,$B797),0)</f>
        <v>0</v>
      </c>
      <c r="Y797">
        <f>IFERROR(SUMIFS('All States'!$I$4:$I$627,'All States'!$C$4:$C$627,$A797,'All States'!$D$4:$D$627,$B797),0)</f>
        <v>0</v>
      </c>
      <c r="Z797">
        <f>IFERROR(SUMIFS('All States'!$R$4:$R$627,'All States'!$C$4:$C$627,$A797,'All States'!$D$4:$D$627,$B797),0)</f>
        <v>0.15</v>
      </c>
      <c r="AA797">
        <f>IFERROR(SUMIFS('All States'!$S$4:$S$627,'All States'!$C$4:$C$627,$A797,'All States'!$D$4:$D$627,$B797),0)</f>
        <v>5</v>
      </c>
      <c r="AB797">
        <f>IFERROR(SUMIFS('All States'!$T$4:$T$627,'All States'!$C$4:$C$627,$A797,'All States'!$D$4:$D$627,$B797),0)</f>
        <v>2</v>
      </c>
      <c r="AC797">
        <f>IFERROR(SUMIFS('All States'!$U$4:$U$627,'All States'!$C$4:$C$627,$A797,'All States'!$D$4:$D$627,$B797),0)</f>
        <v>0.15</v>
      </c>
      <c r="AD797">
        <f>IFERROR(SUMIFS('All States'!$V$4:$V$627,'All States'!$C$4:$C$627,$A797,'All States'!$D$4:$D$627,$B797),0)</f>
        <v>0</v>
      </c>
      <c r="AE797">
        <f>IFERROR(SUMIFS('All States'!$W$4:$W$627,'All States'!$C$4:$C$627,$A797,'All States'!$D$4:$D$627,$B797),0)</f>
        <v>6</v>
      </c>
      <c r="AF797">
        <f>IFERROR(SUMIFS('All States'!$X$4:$X$627,'All States'!$C$4:$C$627,$A797,'All States'!$D$4:$D$627,$B797),0)</f>
        <v>0.75</v>
      </c>
      <c r="AG797">
        <f>IFERROR(SUMIFS('All States'!$Y$4:$Y$627,'All States'!$C$4:$C$627,$A797,'All States'!$D$4:$D$627,$B797),0)</f>
        <v>0</v>
      </c>
    </row>
    <row r="798" spans="1:33" ht="15" customHeight="1" x14ac:dyDescent="0.2">
      <c r="A798" t="s">
        <v>187</v>
      </c>
      <c r="B798" t="s">
        <v>2387</v>
      </c>
      <c r="C798" t="s">
        <v>1441</v>
      </c>
      <c r="D798" t="s">
        <v>2382</v>
      </c>
      <c r="E798">
        <v>6</v>
      </c>
      <c r="F798">
        <f t="shared" si="28"/>
        <v>0.16666666666666666</v>
      </c>
      <c r="G798">
        <f t="shared" si="29"/>
        <v>255000</v>
      </c>
      <c r="H798">
        <f t="shared" si="30"/>
        <v>1.6666666666666667</v>
      </c>
      <c r="I798">
        <f t="shared" si="31"/>
        <v>28.5</v>
      </c>
      <c r="Q798">
        <f>IFERROR(SUMIFS('All States'!$E$4:$E$627,'All States'!$C$4:$C$627,$A798,'All States'!$D$4:$D$627,$B798),0)</f>
        <v>1</v>
      </c>
      <c r="R798">
        <f>IFERROR(SUMIFS('All States'!$F$4:$F$627,'All States'!$C$4:$C$627,$A798,'All States'!$D$4:$D$627,$B798),0)</f>
        <v>2</v>
      </c>
      <c r="S798">
        <f>IFERROR(SUMIFS('All States'!$N$4:$N$627,'All States'!$C$4:$C$627,$A798,'All States'!$D$4:$D$627,$B798),0)</f>
        <v>145.05000000000001</v>
      </c>
      <c r="T798">
        <f>IFERROR(SUMIFS('All States'!$M$4:$M$627,'All States'!$C$4:$C$627,$A798,'All States'!$D$4:$D$627,$B798),0)</f>
        <v>145.05000000000001</v>
      </c>
      <c r="U798">
        <f>IFERROR(SUMIFS('All States'!$O$4:$O$627,'All States'!$C$4:$C$627,$A798,'All States'!$D$4:$D$627,$B798),0)</f>
        <v>27.45</v>
      </c>
      <c r="V798">
        <f>IFERROR(SUMIFS('All States'!$P$4:$P$627,'All States'!$C$4:$C$627,$A798,'All States'!$D$4:$D$627,$B798),0)</f>
        <v>94.5</v>
      </c>
      <c r="W798">
        <f>IFERROR(SUMIFS('All States'!$Q$4:$Q$627,'All States'!$C$4:$C$627,$A798,'All States'!$D$4:$D$627,$B798),0)</f>
        <v>23.1</v>
      </c>
      <c r="X798">
        <f>IFERROR(SUMIFS('All States'!$H$4:$H$627,'All States'!$C$4:$C$627,$A798,'All States'!$D$4:$D$627,$B798),0)</f>
        <v>0</v>
      </c>
      <c r="Y798">
        <f>IFERROR(SUMIFS('All States'!$I$4:$I$627,'All States'!$C$4:$C$627,$A798,'All States'!$D$4:$D$627,$B798),0)</f>
        <v>1</v>
      </c>
      <c r="Z798">
        <f>IFERROR(SUMIFS('All States'!$R$4:$R$627,'All States'!$C$4:$C$627,$A798,'All States'!$D$4:$D$627,$B798),0)</f>
        <v>-1.85</v>
      </c>
      <c r="AA798">
        <f>IFERROR(SUMIFS('All States'!$S$4:$S$627,'All States'!$C$4:$C$627,$A798,'All States'!$D$4:$D$627,$B798),0)</f>
        <v>5</v>
      </c>
      <c r="AB798">
        <f>IFERROR(SUMIFS('All States'!$T$4:$T$627,'All States'!$C$4:$C$627,$A798,'All States'!$D$4:$D$627,$B798),0)</f>
        <v>2</v>
      </c>
      <c r="AC798">
        <f>IFERROR(SUMIFS('All States'!$U$4:$U$627,'All States'!$C$4:$C$627,$A798,'All States'!$D$4:$D$627,$B798),0)</f>
        <v>0.15</v>
      </c>
      <c r="AD798">
        <f>IFERROR(SUMIFS('All States'!$V$4:$V$627,'All States'!$C$4:$C$627,$A798,'All States'!$D$4:$D$627,$B798),0)</f>
        <v>0</v>
      </c>
      <c r="AE798">
        <f>IFERROR(SUMIFS('All States'!$W$4:$W$627,'All States'!$C$4:$C$627,$A798,'All States'!$D$4:$D$627,$B798),0)</f>
        <v>6</v>
      </c>
      <c r="AF798">
        <f>IFERROR(SUMIFS('All States'!$X$4:$X$627,'All States'!$C$4:$C$627,$A798,'All States'!$D$4:$D$627,$B798),0)</f>
        <v>0.75</v>
      </c>
      <c r="AG798">
        <f>IFERROR(SUMIFS('All States'!$Y$4:$Y$627,'All States'!$C$4:$C$627,$A798,'All States'!$D$4:$D$627,$B798),0)</f>
        <v>0</v>
      </c>
    </row>
    <row r="799" spans="1:33" ht="15" customHeight="1" x14ac:dyDescent="0.2">
      <c r="A799" t="s">
        <v>187</v>
      </c>
      <c r="B799" t="s">
        <v>2388</v>
      </c>
      <c r="C799" t="s">
        <v>1447</v>
      </c>
      <c r="D799" t="s">
        <v>2389</v>
      </c>
      <c r="E799">
        <v>4</v>
      </c>
      <c r="F799">
        <f t="shared" si="28"/>
        <v>0</v>
      </c>
      <c r="G799">
        <f t="shared" si="29"/>
        <v>165825</v>
      </c>
      <c r="H799">
        <f t="shared" si="30"/>
        <v>2.25</v>
      </c>
      <c r="I799">
        <f t="shared" si="31"/>
        <v>51.75</v>
      </c>
      <c r="Q799">
        <f>IFERROR(SUMIFS('All States'!$E$4:$E$627,'All States'!$C$4:$C$627,$A799,'All States'!$D$4:$D$627,$B799),0)</f>
        <v>0</v>
      </c>
      <c r="R799">
        <f>IFERROR(SUMIFS('All States'!$F$4:$F$627,'All States'!$C$4:$C$627,$A799,'All States'!$D$4:$D$627,$B799),0)</f>
        <v>0</v>
      </c>
      <c r="S799">
        <f>IFERROR(SUMIFS('All States'!$N$4:$N$627,'All States'!$C$4:$C$627,$A799,'All States'!$D$4:$D$627,$B799),0)</f>
        <v>638.98500000000001</v>
      </c>
      <c r="T799">
        <f>IFERROR(SUMIFS('All States'!$M$4:$M$627,'All States'!$C$4:$C$627,$A799,'All States'!$D$4:$D$627,$B799),0)</f>
        <v>638.98500000000001</v>
      </c>
      <c r="U799">
        <f>IFERROR(SUMIFS('All States'!$O$4:$O$627,'All States'!$C$4:$C$627,$A799,'All States'!$D$4:$D$627,$B799),0)</f>
        <v>360</v>
      </c>
      <c r="V799">
        <f>IFERROR(SUMIFS('All States'!$P$4:$P$627,'All States'!$C$4:$C$627,$A799,'All States'!$D$4:$D$627,$B799),0)</f>
        <v>223.86</v>
      </c>
      <c r="W799">
        <f>IFERROR(SUMIFS('All States'!$Q$4:$Q$627,'All States'!$C$4:$C$627,$A799,'All States'!$D$4:$D$627,$B799),0)</f>
        <v>55.125</v>
      </c>
      <c r="X799">
        <f>IFERROR(SUMIFS('All States'!$H$4:$H$627,'All States'!$C$4:$C$627,$A799,'All States'!$D$4:$D$627,$B799),0)</f>
        <v>0</v>
      </c>
      <c r="Y799">
        <f>IFERROR(SUMIFS('All States'!$I$4:$I$627,'All States'!$C$4:$C$627,$A799,'All States'!$D$4:$D$627,$B799),0)</f>
        <v>0</v>
      </c>
      <c r="Z799">
        <f>IFERROR(SUMIFS('All States'!$R$4:$R$627,'All States'!$C$4:$C$627,$A799,'All States'!$D$4:$D$627,$B799),0)</f>
        <v>0.15</v>
      </c>
      <c r="AA799">
        <f>IFERROR(SUMIFS('All States'!$S$4:$S$627,'All States'!$C$4:$C$627,$A799,'All States'!$D$4:$D$627,$B799),0)</f>
        <v>5</v>
      </c>
      <c r="AB799">
        <f>IFERROR(SUMIFS('All States'!$T$4:$T$627,'All States'!$C$4:$C$627,$A799,'All States'!$D$4:$D$627,$B799),0)</f>
        <v>2</v>
      </c>
      <c r="AC799">
        <f>IFERROR(SUMIFS('All States'!$U$4:$U$627,'All States'!$C$4:$C$627,$A799,'All States'!$D$4:$D$627,$B799),0)</f>
        <v>0.15</v>
      </c>
      <c r="AD799">
        <f>IFERROR(SUMIFS('All States'!$V$4:$V$627,'All States'!$C$4:$C$627,$A799,'All States'!$D$4:$D$627,$B799),0)</f>
        <v>0</v>
      </c>
      <c r="AE799">
        <f>IFERROR(SUMIFS('All States'!$W$4:$W$627,'All States'!$C$4:$C$627,$A799,'All States'!$D$4:$D$627,$B799),0)</f>
        <v>6</v>
      </c>
      <c r="AF799">
        <f>IFERROR(SUMIFS('All States'!$X$4:$X$627,'All States'!$C$4:$C$627,$A799,'All States'!$D$4:$D$627,$B799),0)</f>
        <v>0.75</v>
      </c>
      <c r="AG799">
        <f>IFERROR(SUMIFS('All States'!$Y$4:$Y$627,'All States'!$C$4:$C$627,$A799,'All States'!$D$4:$D$627,$B799),0)</f>
        <v>0</v>
      </c>
    </row>
    <row r="800" spans="1:33" ht="15" customHeight="1" x14ac:dyDescent="0.2">
      <c r="A800" t="s">
        <v>187</v>
      </c>
      <c r="B800" t="s">
        <v>2390</v>
      </c>
      <c r="C800" t="s">
        <v>1447</v>
      </c>
      <c r="D800" t="s">
        <v>2389</v>
      </c>
      <c r="E800">
        <v>4</v>
      </c>
      <c r="F800">
        <f t="shared" si="28"/>
        <v>0</v>
      </c>
      <c r="G800">
        <f t="shared" si="29"/>
        <v>165825</v>
      </c>
      <c r="H800">
        <f t="shared" si="30"/>
        <v>2.25</v>
      </c>
      <c r="I800">
        <f t="shared" si="31"/>
        <v>51.75</v>
      </c>
      <c r="Q800">
        <f>IFERROR(SUMIFS('All States'!$E$4:$E$627,'All States'!$C$4:$C$627,$A800,'All States'!$D$4:$D$627,$B800),0)</f>
        <v>0</v>
      </c>
      <c r="R800">
        <f>IFERROR(SUMIFS('All States'!$F$4:$F$627,'All States'!$C$4:$C$627,$A800,'All States'!$D$4:$D$627,$B800),0)</f>
        <v>0</v>
      </c>
      <c r="S800">
        <f>IFERROR(SUMIFS('All States'!$N$4:$N$627,'All States'!$C$4:$C$627,$A800,'All States'!$D$4:$D$627,$B800),0)</f>
        <v>364.27499999999998</v>
      </c>
      <c r="T800">
        <f>IFERROR(SUMIFS('All States'!$M$4:$M$627,'All States'!$C$4:$C$627,$A800,'All States'!$D$4:$D$627,$B800),0)</f>
        <v>364.27499999999998</v>
      </c>
      <c r="U800">
        <f>IFERROR(SUMIFS('All States'!$O$4:$O$627,'All States'!$C$4:$C$627,$A800,'All States'!$D$4:$D$627,$B800),0)</f>
        <v>183.15</v>
      </c>
      <c r="V800">
        <f>IFERROR(SUMIFS('All States'!$P$4:$P$627,'All States'!$C$4:$C$627,$A800,'All States'!$D$4:$D$627,$B800),0)</f>
        <v>86.1</v>
      </c>
      <c r="W800">
        <f>IFERROR(SUMIFS('All States'!$Q$4:$Q$627,'All States'!$C$4:$C$627,$A800,'All States'!$D$4:$D$627,$B800),0)</f>
        <v>95.025000000000006</v>
      </c>
      <c r="X800">
        <f>IFERROR(SUMIFS('All States'!$H$4:$H$627,'All States'!$C$4:$C$627,$A800,'All States'!$D$4:$D$627,$B800),0)</f>
        <v>0</v>
      </c>
      <c r="Y800">
        <f>IFERROR(SUMIFS('All States'!$I$4:$I$627,'All States'!$C$4:$C$627,$A800,'All States'!$D$4:$D$627,$B800),0)</f>
        <v>0</v>
      </c>
      <c r="Z800">
        <f>IFERROR(SUMIFS('All States'!$R$4:$R$627,'All States'!$C$4:$C$627,$A800,'All States'!$D$4:$D$627,$B800),0)</f>
        <v>0.15</v>
      </c>
      <c r="AA800">
        <f>IFERROR(SUMIFS('All States'!$S$4:$S$627,'All States'!$C$4:$C$627,$A800,'All States'!$D$4:$D$627,$B800),0)</f>
        <v>5</v>
      </c>
      <c r="AB800">
        <f>IFERROR(SUMIFS('All States'!$T$4:$T$627,'All States'!$C$4:$C$627,$A800,'All States'!$D$4:$D$627,$B800),0)</f>
        <v>2</v>
      </c>
      <c r="AC800">
        <f>IFERROR(SUMIFS('All States'!$U$4:$U$627,'All States'!$C$4:$C$627,$A800,'All States'!$D$4:$D$627,$B800),0)</f>
        <v>0.15</v>
      </c>
      <c r="AD800">
        <f>IFERROR(SUMIFS('All States'!$V$4:$V$627,'All States'!$C$4:$C$627,$A800,'All States'!$D$4:$D$627,$B800),0)</f>
        <v>0</v>
      </c>
      <c r="AE800">
        <f>IFERROR(SUMIFS('All States'!$W$4:$W$627,'All States'!$C$4:$C$627,$A800,'All States'!$D$4:$D$627,$B800),0)</f>
        <v>6</v>
      </c>
      <c r="AF800">
        <f>IFERROR(SUMIFS('All States'!$X$4:$X$627,'All States'!$C$4:$C$627,$A800,'All States'!$D$4:$D$627,$B800),0)</f>
        <v>0.75</v>
      </c>
      <c r="AG800">
        <f>IFERROR(SUMIFS('All States'!$Y$4:$Y$627,'All States'!$C$4:$C$627,$A800,'All States'!$D$4:$D$627,$B800),0)</f>
        <v>0</v>
      </c>
    </row>
    <row r="801" spans="1:33" ht="15" customHeight="1" x14ac:dyDescent="0.2">
      <c r="A801" t="s">
        <v>187</v>
      </c>
      <c r="B801" t="s">
        <v>2391</v>
      </c>
      <c r="C801" t="s">
        <v>1447</v>
      </c>
      <c r="D801" t="s">
        <v>2389</v>
      </c>
      <c r="E801">
        <v>4</v>
      </c>
      <c r="F801">
        <f t="shared" si="28"/>
        <v>0</v>
      </c>
      <c r="G801">
        <f t="shared" si="29"/>
        <v>165825</v>
      </c>
      <c r="H801">
        <f t="shared" si="30"/>
        <v>2.25</v>
      </c>
      <c r="I801">
        <f t="shared" si="31"/>
        <v>51.75</v>
      </c>
      <c r="Q801">
        <f>IFERROR(SUMIFS('All States'!$E$4:$E$627,'All States'!$C$4:$C$627,$A801,'All States'!$D$4:$D$627,$B801),0)</f>
        <v>3</v>
      </c>
      <c r="R801">
        <f>IFERROR(SUMIFS('All States'!$F$4:$F$627,'All States'!$C$4:$C$627,$A801,'All States'!$D$4:$D$627,$B801),0)</f>
        <v>22.5</v>
      </c>
      <c r="S801">
        <f>IFERROR(SUMIFS('All States'!$N$4:$N$627,'All States'!$C$4:$C$627,$A801,'All States'!$D$4:$D$627,$B801),0)</f>
        <v>458.49</v>
      </c>
      <c r="T801">
        <f>IFERROR(SUMIFS('All States'!$M$4:$M$627,'All States'!$C$4:$C$627,$A801,'All States'!$D$4:$D$627,$B801),0)</f>
        <v>458.49</v>
      </c>
      <c r="U801">
        <f>IFERROR(SUMIFS('All States'!$O$4:$O$627,'All States'!$C$4:$C$627,$A801,'All States'!$D$4:$D$627,$B801),0)</f>
        <v>325.35000000000002</v>
      </c>
      <c r="V801">
        <f>IFERROR(SUMIFS('All States'!$P$4:$P$627,'All States'!$C$4:$C$627,$A801,'All States'!$D$4:$D$627,$B801),0)</f>
        <v>17.64</v>
      </c>
      <c r="W801">
        <f>IFERROR(SUMIFS('All States'!$Q$4:$Q$627,'All States'!$C$4:$C$627,$A801,'All States'!$D$4:$D$627,$B801),0)</f>
        <v>115.5</v>
      </c>
      <c r="X801">
        <f>IFERROR(SUMIFS('All States'!$H$4:$H$627,'All States'!$C$4:$C$627,$A801,'All States'!$D$4:$D$627,$B801),0)</f>
        <v>1</v>
      </c>
      <c r="Y801">
        <f>IFERROR(SUMIFS('All States'!$I$4:$I$627,'All States'!$C$4:$C$627,$A801,'All States'!$D$4:$D$627,$B801),0)</f>
        <v>2</v>
      </c>
      <c r="Z801">
        <f>IFERROR(SUMIFS('All States'!$R$4:$R$627,'All States'!$C$4:$C$627,$A801,'All States'!$D$4:$D$627,$B801),0)</f>
        <v>-22.35</v>
      </c>
      <c r="AA801">
        <f>IFERROR(SUMIFS('All States'!$S$4:$S$627,'All States'!$C$4:$C$627,$A801,'All States'!$D$4:$D$627,$B801),0)</f>
        <v>5</v>
      </c>
      <c r="AB801">
        <f>IFERROR(SUMIFS('All States'!$T$4:$T$627,'All States'!$C$4:$C$627,$A801,'All States'!$D$4:$D$627,$B801),0)</f>
        <v>2</v>
      </c>
      <c r="AC801">
        <f>IFERROR(SUMIFS('All States'!$U$4:$U$627,'All States'!$C$4:$C$627,$A801,'All States'!$D$4:$D$627,$B801),0)</f>
        <v>0.15</v>
      </c>
      <c r="AD801">
        <f>IFERROR(SUMIFS('All States'!$V$4:$V$627,'All States'!$C$4:$C$627,$A801,'All States'!$D$4:$D$627,$B801),0)</f>
        <v>0</v>
      </c>
      <c r="AE801">
        <f>IFERROR(SUMIFS('All States'!$W$4:$W$627,'All States'!$C$4:$C$627,$A801,'All States'!$D$4:$D$627,$B801),0)</f>
        <v>6</v>
      </c>
      <c r="AF801">
        <f>IFERROR(SUMIFS('All States'!$X$4:$X$627,'All States'!$C$4:$C$627,$A801,'All States'!$D$4:$D$627,$B801),0)</f>
        <v>0.75</v>
      </c>
      <c r="AG801">
        <f>IFERROR(SUMIFS('All States'!$Y$4:$Y$627,'All States'!$C$4:$C$627,$A801,'All States'!$D$4:$D$627,$B801),0)</f>
        <v>0</v>
      </c>
    </row>
    <row r="802" spans="1:33" ht="15" customHeight="1" x14ac:dyDescent="0.2">
      <c r="A802" t="s">
        <v>187</v>
      </c>
      <c r="B802" t="s">
        <v>2392</v>
      </c>
      <c r="C802" t="s">
        <v>1447</v>
      </c>
      <c r="D802" t="s">
        <v>2389</v>
      </c>
      <c r="E802">
        <v>4</v>
      </c>
      <c r="F802">
        <f t="shared" si="28"/>
        <v>0</v>
      </c>
      <c r="G802">
        <f t="shared" si="29"/>
        <v>165825</v>
      </c>
      <c r="H802">
        <f t="shared" si="30"/>
        <v>2.25</v>
      </c>
      <c r="I802">
        <f t="shared" si="31"/>
        <v>51.75</v>
      </c>
      <c r="Q802">
        <f>IFERROR(SUMIFS('All States'!$E$4:$E$627,'All States'!$C$4:$C$627,$A802,'All States'!$D$4:$D$627,$B802),0)</f>
        <v>2</v>
      </c>
      <c r="R802">
        <f>IFERROR(SUMIFS('All States'!$F$4:$F$627,'All States'!$C$4:$C$627,$A802,'All States'!$D$4:$D$627,$B802),0)</f>
        <v>7.5</v>
      </c>
      <c r="S802">
        <f>IFERROR(SUMIFS('All States'!$N$4:$N$627,'All States'!$C$4:$C$627,$A802,'All States'!$D$4:$D$627,$B802),0)</f>
        <v>464.91</v>
      </c>
      <c r="T802">
        <f>IFERROR(SUMIFS('All States'!$M$4:$M$627,'All States'!$C$4:$C$627,$A802,'All States'!$D$4:$D$627,$B802),0)</f>
        <v>464.91</v>
      </c>
      <c r="U802">
        <f>IFERROR(SUMIFS('All States'!$O$4:$O$627,'All States'!$C$4:$C$627,$A802,'All States'!$D$4:$D$627,$B802),0)</f>
        <v>377.55</v>
      </c>
      <c r="V802">
        <f>IFERROR(SUMIFS('All States'!$P$4:$P$627,'All States'!$C$4:$C$627,$A802,'All States'!$D$4:$D$627,$B802),0)</f>
        <v>62.16</v>
      </c>
      <c r="W802">
        <f>IFERROR(SUMIFS('All States'!$Q$4:$Q$627,'All States'!$C$4:$C$627,$A802,'All States'!$D$4:$D$627,$B802),0)</f>
        <v>25.2</v>
      </c>
      <c r="X802">
        <f>IFERROR(SUMIFS('All States'!$H$4:$H$627,'All States'!$C$4:$C$627,$A802,'All States'!$D$4:$D$627,$B802),0)</f>
        <v>0</v>
      </c>
      <c r="Y802">
        <f>IFERROR(SUMIFS('All States'!$I$4:$I$627,'All States'!$C$4:$C$627,$A802,'All States'!$D$4:$D$627,$B802),0)</f>
        <v>2</v>
      </c>
      <c r="Z802">
        <f>IFERROR(SUMIFS('All States'!$R$4:$R$627,'All States'!$C$4:$C$627,$A802,'All States'!$D$4:$D$627,$B802),0)</f>
        <v>-7.35</v>
      </c>
      <c r="AA802">
        <f>IFERROR(SUMIFS('All States'!$S$4:$S$627,'All States'!$C$4:$C$627,$A802,'All States'!$D$4:$D$627,$B802),0)</f>
        <v>5</v>
      </c>
      <c r="AB802">
        <f>IFERROR(SUMIFS('All States'!$T$4:$T$627,'All States'!$C$4:$C$627,$A802,'All States'!$D$4:$D$627,$B802),0)</f>
        <v>2</v>
      </c>
      <c r="AC802">
        <f>IFERROR(SUMIFS('All States'!$U$4:$U$627,'All States'!$C$4:$C$627,$A802,'All States'!$D$4:$D$627,$B802),0)</f>
        <v>0.15</v>
      </c>
      <c r="AD802">
        <f>IFERROR(SUMIFS('All States'!$V$4:$V$627,'All States'!$C$4:$C$627,$A802,'All States'!$D$4:$D$627,$B802),0)</f>
        <v>0</v>
      </c>
      <c r="AE802">
        <f>IFERROR(SUMIFS('All States'!$W$4:$W$627,'All States'!$C$4:$C$627,$A802,'All States'!$D$4:$D$627,$B802),0)</f>
        <v>6</v>
      </c>
      <c r="AF802">
        <f>IFERROR(SUMIFS('All States'!$X$4:$X$627,'All States'!$C$4:$C$627,$A802,'All States'!$D$4:$D$627,$B802),0)</f>
        <v>0.75</v>
      </c>
      <c r="AG802">
        <f>IFERROR(SUMIFS('All States'!$Y$4:$Y$627,'All States'!$C$4:$C$627,$A802,'All States'!$D$4:$D$627,$B802),0)</f>
        <v>0</v>
      </c>
    </row>
    <row r="803" spans="1:33" ht="15" customHeight="1" x14ac:dyDescent="0.2">
      <c r="A803" t="s">
        <v>187</v>
      </c>
      <c r="B803" t="s">
        <v>2393</v>
      </c>
      <c r="C803" t="s">
        <v>1482</v>
      </c>
      <c r="D803" t="s">
        <v>2394</v>
      </c>
      <c r="E803">
        <v>3</v>
      </c>
      <c r="F803">
        <f t="shared" si="28"/>
        <v>94.333333333333329</v>
      </c>
      <c r="G803">
        <f t="shared" si="29"/>
        <v>73987.333333333328</v>
      </c>
      <c r="H803">
        <f t="shared" si="30"/>
        <v>6.333333333333333</v>
      </c>
      <c r="I803">
        <f t="shared" si="31"/>
        <v>20.666666666666668</v>
      </c>
      <c r="Q803">
        <f>IFERROR(SUMIFS('All States'!$E$4:$E$627,'All States'!$C$4:$C$627,$A803,'All States'!$D$4:$D$627,$B803),0)</f>
        <v>0</v>
      </c>
      <c r="R803">
        <f>IFERROR(SUMIFS('All States'!$F$4:$F$627,'All States'!$C$4:$C$627,$A803,'All States'!$D$4:$D$627,$B803),0)</f>
        <v>0</v>
      </c>
      <c r="S803">
        <f>IFERROR(SUMIFS('All States'!$N$4:$N$627,'All States'!$C$4:$C$627,$A803,'All States'!$D$4:$D$627,$B803),0)</f>
        <v>110.22</v>
      </c>
      <c r="T803">
        <f>IFERROR(SUMIFS('All States'!$M$4:$M$627,'All States'!$C$4:$C$627,$A803,'All States'!$D$4:$D$627,$B803),0)</f>
        <v>110.22</v>
      </c>
      <c r="U803">
        <f>IFERROR(SUMIFS('All States'!$O$4:$O$627,'All States'!$C$4:$C$627,$A803,'All States'!$D$4:$D$627,$B803),0)</f>
        <v>27.9</v>
      </c>
      <c r="V803">
        <f>IFERROR(SUMIFS('All States'!$P$4:$P$627,'All States'!$C$4:$C$627,$A803,'All States'!$D$4:$D$627,$B803),0)</f>
        <v>2.52</v>
      </c>
      <c r="W803">
        <f>IFERROR(SUMIFS('All States'!$Q$4:$Q$627,'All States'!$C$4:$C$627,$A803,'All States'!$D$4:$D$627,$B803),0)</f>
        <v>79.8</v>
      </c>
      <c r="X803">
        <f>IFERROR(SUMIFS('All States'!$H$4:$H$627,'All States'!$C$4:$C$627,$A803,'All States'!$D$4:$D$627,$B803),0)</f>
        <v>0</v>
      </c>
      <c r="Y803">
        <f>IFERROR(SUMIFS('All States'!$I$4:$I$627,'All States'!$C$4:$C$627,$A803,'All States'!$D$4:$D$627,$B803),0)</f>
        <v>0</v>
      </c>
      <c r="Z803">
        <f>IFERROR(SUMIFS('All States'!$R$4:$R$627,'All States'!$C$4:$C$627,$A803,'All States'!$D$4:$D$627,$B803),0)</f>
        <v>0.45094469999999998</v>
      </c>
      <c r="AA803">
        <f>IFERROR(SUMIFS('All States'!$S$4:$S$627,'All States'!$C$4:$C$627,$A803,'All States'!$D$4:$D$627,$B803),0)</f>
        <v>15</v>
      </c>
      <c r="AB803">
        <f>IFERROR(SUMIFS('All States'!$T$4:$T$627,'All States'!$C$4:$C$627,$A803,'All States'!$D$4:$D$627,$B803),0)</f>
        <v>6</v>
      </c>
      <c r="AC803">
        <f>IFERROR(SUMIFS('All States'!$U$4:$U$627,'All States'!$C$4:$C$627,$A803,'All States'!$D$4:$D$627,$B803),0)</f>
        <v>0.45094469999999998</v>
      </c>
      <c r="AD803">
        <f>IFERROR(SUMIFS('All States'!$V$4:$V$627,'All States'!$C$4:$C$627,$A803,'All States'!$D$4:$D$627,$B803),0)</f>
        <v>94</v>
      </c>
      <c r="AE803">
        <f>IFERROR(SUMIFS('All States'!$W$4:$W$627,'All States'!$C$4:$C$627,$A803,'All States'!$D$4:$D$627,$B803),0)</f>
        <v>18</v>
      </c>
      <c r="AF803">
        <f>IFERROR(SUMIFS('All States'!$X$4:$X$627,'All States'!$C$4:$C$627,$A803,'All States'!$D$4:$D$627,$B803),0)</f>
        <v>2.2547999999999999</v>
      </c>
      <c r="AG803">
        <f>IFERROR(SUMIFS('All States'!$Y$4:$Y$627,'All States'!$C$4:$C$627,$A803,'All States'!$D$4:$D$627,$B803),0)</f>
        <v>287</v>
      </c>
    </row>
    <row r="804" spans="1:33" ht="15" customHeight="1" x14ac:dyDescent="0.2">
      <c r="A804" t="s">
        <v>187</v>
      </c>
      <c r="B804" t="s">
        <v>2395</v>
      </c>
      <c r="C804" t="s">
        <v>1482</v>
      </c>
      <c r="D804" t="s">
        <v>2394</v>
      </c>
      <c r="E804">
        <v>3</v>
      </c>
      <c r="F804">
        <f t="shared" si="28"/>
        <v>94.333333333333329</v>
      </c>
      <c r="G804">
        <f t="shared" si="29"/>
        <v>73987.333333333328</v>
      </c>
      <c r="H804">
        <f t="shared" si="30"/>
        <v>6.333333333333333</v>
      </c>
      <c r="I804">
        <f t="shared" si="31"/>
        <v>20.666666666666668</v>
      </c>
      <c r="Q804">
        <f>IFERROR(SUMIFS('All States'!$E$4:$E$627,'All States'!$C$4:$C$627,$A804,'All States'!$D$4:$D$627,$B804),0)</f>
        <v>2</v>
      </c>
      <c r="R804">
        <f>IFERROR(SUMIFS('All States'!$F$4:$F$627,'All States'!$C$4:$C$627,$A804,'All States'!$D$4:$D$627,$B804),0)</f>
        <v>19</v>
      </c>
      <c r="S804">
        <f>IFERROR(SUMIFS('All States'!$N$4:$N$627,'All States'!$C$4:$C$627,$A804,'All States'!$D$4:$D$627,$B804),0)</f>
        <v>318.495</v>
      </c>
      <c r="T804">
        <f>IFERROR(SUMIFS('All States'!$M$4:$M$627,'All States'!$C$4:$C$627,$A804,'All States'!$D$4:$D$627,$B804),0)</f>
        <v>318.495</v>
      </c>
      <c r="U804">
        <f>IFERROR(SUMIFS('All States'!$O$4:$O$627,'All States'!$C$4:$C$627,$A804,'All States'!$D$4:$D$627,$B804),0)</f>
        <v>98.1</v>
      </c>
      <c r="V804">
        <f>IFERROR(SUMIFS('All States'!$P$4:$P$627,'All States'!$C$4:$C$627,$A804,'All States'!$D$4:$D$627,$B804),0)</f>
        <v>0.42</v>
      </c>
      <c r="W804">
        <f>IFERROR(SUMIFS('All States'!$Q$4:$Q$627,'All States'!$C$4:$C$627,$A804,'All States'!$D$4:$D$627,$B804),0)</f>
        <v>219.97499999999999</v>
      </c>
      <c r="X804">
        <f>IFERROR(SUMIFS('All States'!$H$4:$H$627,'All States'!$C$4:$C$627,$A804,'All States'!$D$4:$D$627,$B804),0)</f>
        <v>1</v>
      </c>
      <c r="Y804">
        <f>IFERROR(SUMIFS('All States'!$I$4:$I$627,'All States'!$C$4:$C$627,$A804,'All States'!$D$4:$D$627,$B804),0)</f>
        <v>1</v>
      </c>
      <c r="Z804">
        <f>IFERROR(SUMIFS('All States'!$R$4:$R$627,'All States'!$C$4:$C$627,$A804,'All States'!$D$4:$D$627,$B804),0)</f>
        <v>-18.549055299999999</v>
      </c>
      <c r="AA804">
        <f>IFERROR(SUMIFS('All States'!$S$4:$S$627,'All States'!$C$4:$C$627,$A804,'All States'!$D$4:$D$627,$B804),0)</f>
        <v>15</v>
      </c>
      <c r="AB804">
        <f>IFERROR(SUMIFS('All States'!$T$4:$T$627,'All States'!$C$4:$C$627,$A804,'All States'!$D$4:$D$627,$B804),0)</f>
        <v>6</v>
      </c>
      <c r="AC804">
        <f>IFERROR(SUMIFS('All States'!$U$4:$U$627,'All States'!$C$4:$C$627,$A804,'All States'!$D$4:$D$627,$B804),0)</f>
        <v>0.45094469999999998</v>
      </c>
      <c r="AD804">
        <f>IFERROR(SUMIFS('All States'!$V$4:$V$627,'All States'!$C$4:$C$627,$A804,'All States'!$D$4:$D$627,$B804),0)</f>
        <v>94</v>
      </c>
      <c r="AE804">
        <f>IFERROR(SUMIFS('All States'!$W$4:$W$627,'All States'!$C$4:$C$627,$A804,'All States'!$D$4:$D$627,$B804),0)</f>
        <v>18</v>
      </c>
      <c r="AF804">
        <f>IFERROR(SUMIFS('All States'!$X$4:$X$627,'All States'!$C$4:$C$627,$A804,'All States'!$D$4:$D$627,$B804),0)</f>
        <v>2.2547999999999999</v>
      </c>
      <c r="AG804">
        <f>IFERROR(SUMIFS('All States'!$Y$4:$Y$627,'All States'!$C$4:$C$627,$A804,'All States'!$D$4:$D$627,$B804),0)</f>
        <v>287</v>
      </c>
    </row>
    <row r="805" spans="1:33" ht="15" customHeight="1" x14ac:dyDescent="0.2">
      <c r="A805" t="s">
        <v>187</v>
      </c>
      <c r="B805" t="s">
        <v>2354</v>
      </c>
      <c r="C805" t="s">
        <v>1764</v>
      </c>
      <c r="D805" t="s">
        <v>1765</v>
      </c>
      <c r="E805">
        <v>1</v>
      </c>
      <c r="F805">
        <f t="shared" si="28"/>
        <v>136292</v>
      </c>
      <c r="G805">
        <f t="shared" si="29"/>
        <v>50000</v>
      </c>
      <c r="H805">
        <f t="shared" si="30"/>
        <v>89</v>
      </c>
      <c r="I805">
        <f t="shared" si="31"/>
        <v>0</v>
      </c>
      <c r="Q805">
        <f>IFERROR(SUMIFS('All States'!$E$4:$E$627,'All States'!$C$4:$C$627,$A805,'All States'!$D$4:$D$627,$B805),0)</f>
        <v>6</v>
      </c>
      <c r="R805">
        <f>IFERROR(SUMIFS('All States'!$F$4:$F$627,'All States'!$C$4:$C$627,$A805,'All States'!$D$4:$D$627,$B805),0)</f>
        <v>49.55</v>
      </c>
      <c r="S805">
        <f>IFERROR(SUMIFS('All States'!$N$4:$N$627,'All States'!$C$4:$C$627,$A805,'All States'!$D$4:$D$627,$B805),0)</f>
        <v>281.89500000000004</v>
      </c>
      <c r="T805">
        <f>IFERROR(SUMIFS('All States'!$M$4:$M$627,'All States'!$C$4:$C$627,$A805,'All States'!$D$4:$D$627,$B805),0)</f>
        <v>-76.899999999999977</v>
      </c>
      <c r="U805">
        <f>IFERROR(SUMIFS('All States'!$O$4:$O$627,'All States'!$C$4:$C$627,$A805,'All States'!$D$4:$D$627,$B805),0)</f>
        <v>276.75</v>
      </c>
      <c r="V805">
        <f>IFERROR(SUMIFS('All States'!$P$4:$P$627,'All States'!$C$4:$C$627,$A805,'All States'!$D$4:$D$627,$B805),0)</f>
        <v>0.42</v>
      </c>
      <c r="W805">
        <f>IFERROR(SUMIFS('All States'!$Q$4:$Q$627,'All States'!$C$4:$C$627,$A805,'All States'!$D$4:$D$627,$B805),0)</f>
        <v>4.7249999999999996</v>
      </c>
      <c r="X805">
        <f>IFERROR(SUMIFS('All States'!$H$4:$H$627,'All States'!$C$4:$C$627,$A805,'All States'!$D$4:$D$627,$B805),0)</f>
        <v>0</v>
      </c>
      <c r="Y805">
        <f>IFERROR(SUMIFS('All States'!$I$4:$I$627,'All States'!$C$4:$C$627,$A805,'All States'!$D$4:$D$627,$B805),0)</f>
        <v>2</v>
      </c>
      <c r="Z805">
        <f>IFERROR(SUMIFS('All States'!$R$4:$R$627,'All States'!$C$4:$C$627,$A805,'All States'!$D$4:$D$627,$B805),0)</f>
        <v>-40.897808299999994</v>
      </c>
      <c r="AA805">
        <f>IFERROR(SUMIFS('All States'!$S$4:$S$627,'All States'!$C$4:$C$627,$A805,'All States'!$D$4:$D$627,$B805),0)</f>
        <v>242.5</v>
      </c>
      <c r="AB805">
        <f>IFERROR(SUMIFS('All States'!$T$4:$T$627,'All States'!$C$4:$C$627,$A805,'All States'!$D$4:$D$627,$B805),0)</f>
        <v>97</v>
      </c>
      <c r="AC805">
        <f>IFERROR(SUMIFS('All States'!$U$4:$U$627,'All States'!$C$4:$C$627,$A805,'All States'!$D$4:$D$627,$B805),0)</f>
        <v>8.6521916999999995</v>
      </c>
      <c r="AD805">
        <f>IFERROR(SUMIFS('All States'!$V$4:$V$627,'All States'!$C$4:$C$627,$A805,'All States'!$D$4:$D$627,$B805),0)</f>
        <v>137034</v>
      </c>
      <c r="AE805">
        <f>IFERROR(SUMIFS('All States'!$W$4:$W$627,'All States'!$C$4:$C$627,$A805,'All States'!$D$4:$D$627,$B805),0)</f>
        <v>296</v>
      </c>
      <c r="AF805">
        <f>IFERROR(SUMIFS('All States'!$X$4:$X$627,'All States'!$C$4:$C$627,$A805,'All States'!$D$4:$D$627,$B805),0)</f>
        <v>44.004800000000003</v>
      </c>
      <c r="AG805">
        <f>IFERROR(SUMIFS('All States'!$Y$4:$Y$627,'All States'!$C$4:$C$627,$A805,'All States'!$D$4:$D$627,$B805),0)</f>
        <v>418195</v>
      </c>
    </row>
    <row r="806" spans="1:33" ht="15" customHeight="1" x14ac:dyDescent="0.2">
      <c r="A806" t="s">
        <v>187</v>
      </c>
      <c r="B806" t="s">
        <v>1786</v>
      </c>
      <c r="C806" t="s">
        <v>1785</v>
      </c>
      <c r="D806" t="s">
        <v>1786</v>
      </c>
      <c r="E806">
        <v>1</v>
      </c>
      <c r="F806">
        <f t="shared" si="28"/>
        <v>66988</v>
      </c>
      <c r="G806">
        <f t="shared" si="29"/>
        <v>44000</v>
      </c>
      <c r="H806">
        <f t="shared" si="30"/>
        <v>33</v>
      </c>
      <c r="I806">
        <f t="shared" si="31"/>
        <v>0</v>
      </c>
      <c r="Q806">
        <f>IFERROR(SUMIFS('All States'!$E$4:$E$627,'All States'!$C$4:$C$627,$A806,'All States'!$D$4:$D$627,$B806),0)</f>
        <v>6</v>
      </c>
      <c r="R806">
        <f>IFERROR(SUMIFS('All States'!$F$4:$F$627,'All States'!$C$4:$C$627,$A806,'All States'!$D$4:$D$627,$B806),0)</f>
        <v>24.5</v>
      </c>
      <c r="S806">
        <f>IFERROR(SUMIFS('All States'!$N$4:$N$627,'All States'!$C$4:$C$627,$A806,'All States'!$D$4:$D$627,$B806),0)</f>
        <v>320.11499999999995</v>
      </c>
      <c r="T806">
        <f>IFERROR(SUMIFS('All States'!$M$4:$M$627,'All States'!$C$4:$C$627,$A806,'All States'!$D$4:$D$627,$B806),0)</f>
        <v>283.61499999999995</v>
      </c>
      <c r="U806">
        <f>IFERROR(SUMIFS('All States'!$O$4:$O$627,'All States'!$C$4:$C$627,$A806,'All States'!$D$4:$D$627,$B806),0)</f>
        <v>194.85</v>
      </c>
      <c r="V806">
        <f>IFERROR(SUMIFS('All States'!$P$4:$P$627,'All States'!$C$4:$C$627,$A806,'All States'!$D$4:$D$627,$B806),0)</f>
        <v>124.74</v>
      </c>
      <c r="W806">
        <f>IFERROR(SUMIFS('All States'!$Q$4:$Q$627,'All States'!$C$4:$C$627,$A806,'All States'!$D$4:$D$627,$B806),0)</f>
        <v>0.52500000000000002</v>
      </c>
      <c r="X806">
        <f>IFERROR(SUMIFS('All States'!$H$4:$H$627,'All States'!$C$4:$C$627,$A806,'All States'!$D$4:$D$627,$B806),0)</f>
        <v>0</v>
      </c>
      <c r="Y806">
        <f>IFERROR(SUMIFS('All States'!$I$4:$I$627,'All States'!$C$4:$C$627,$A806,'All States'!$D$4:$D$627,$B806),0)</f>
        <v>5</v>
      </c>
      <c r="Z806">
        <f>IFERROR(SUMIFS('All States'!$R$4:$R$627,'All States'!$C$4:$C$627,$A806,'All States'!$D$4:$D$627,$B806),0)</f>
        <v>-20.973253100000001</v>
      </c>
      <c r="AA806">
        <f>IFERROR(SUMIFS('All States'!$S$4:$S$627,'All States'!$C$4:$C$627,$A806,'All States'!$D$4:$D$627,$B806),0)</f>
        <v>95</v>
      </c>
      <c r="AB806">
        <f>IFERROR(SUMIFS('All States'!$T$4:$T$627,'All States'!$C$4:$C$627,$A806,'All States'!$D$4:$D$627,$B806),0)</f>
        <v>38</v>
      </c>
      <c r="AC806">
        <f>IFERROR(SUMIFS('All States'!$U$4:$U$627,'All States'!$C$4:$C$627,$A806,'All States'!$D$4:$D$627,$B806),0)</f>
        <v>3.5267469</v>
      </c>
      <c r="AD806">
        <f>IFERROR(SUMIFS('All States'!$V$4:$V$627,'All States'!$C$4:$C$627,$A806,'All States'!$D$4:$D$627,$B806),0)</f>
        <v>67338</v>
      </c>
      <c r="AE806">
        <f>IFERROR(SUMIFS('All States'!$W$4:$W$627,'All States'!$C$4:$C$627,$A806,'All States'!$D$4:$D$627,$B806),0)</f>
        <v>116</v>
      </c>
      <c r="AF806">
        <f>IFERROR(SUMIFS('All States'!$X$4:$X$627,'All States'!$C$4:$C$627,$A806,'All States'!$D$4:$D$627,$B806),0)</f>
        <v>17.9421</v>
      </c>
      <c r="AG806">
        <f>IFERROR(SUMIFS('All States'!$Y$4:$Y$627,'All States'!$C$4:$C$627,$A806,'All States'!$D$4:$D$627,$B806),0)</f>
        <v>205499</v>
      </c>
    </row>
    <row r="807" spans="1:33" ht="15" customHeight="1" x14ac:dyDescent="0.2">
      <c r="A807" t="s">
        <v>189</v>
      </c>
      <c r="B807" t="s">
        <v>2396</v>
      </c>
      <c r="C807" t="s">
        <v>833</v>
      </c>
      <c r="D807" t="s">
        <v>834</v>
      </c>
      <c r="E807">
        <v>2</v>
      </c>
      <c r="F807">
        <f t="shared" si="28"/>
        <v>4558.5</v>
      </c>
      <c r="G807">
        <f t="shared" si="29"/>
        <v>11300</v>
      </c>
      <c r="H807">
        <f t="shared" si="30"/>
        <v>7</v>
      </c>
      <c r="I807">
        <f t="shared" si="31"/>
        <v>10.5</v>
      </c>
      <c r="Q807">
        <f>IFERROR(SUMIFS('All States'!$E$4:$E$627,'All States'!$C$4:$C$627,$A807,'All States'!$D$4:$D$627,$B807),0)</f>
        <v>0</v>
      </c>
      <c r="R807">
        <f>IFERROR(SUMIFS('All States'!$F$4:$F$627,'All States'!$C$4:$C$627,$A807,'All States'!$D$4:$D$627,$B807),0)</f>
        <v>0</v>
      </c>
      <c r="S807">
        <f>IFERROR(SUMIFS('All States'!$N$4:$N$627,'All States'!$C$4:$C$627,$A807,'All States'!$D$4:$D$627,$B807),0)</f>
        <v>113.50500000000001</v>
      </c>
      <c r="T807">
        <f>IFERROR(SUMIFS('All States'!$M$4:$M$627,'All States'!$C$4:$C$627,$A807,'All States'!$D$4:$D$627,$B807),0)</f>
        <v>113.50500000000001</v>
      </c>
      <c r="U807">
        <f>IFERROR(SUMIFS('All States'!$O$4:$O$627,'All States'!$C$4:$C$627,$A807,'All States'!$D$4:$D$627,$B807),0)</f>
        <v>0</v>
      </c>
      <c r="V807">
        <f>IFERROR(SUMIFS('All States'!$P$4:$P$627,'All States'!$C$4:$C$627,$A807,'All States'!$D$4:$D$627,$B807),0)</f>
        <v>112.98</v>
      </c>
      <c r="W807">
        <f>IFERROR(SUMIFS('All States'!$Q$4:$Q$627,'All States'!$C$4:$C$627,$A807,'All States'!$D$4:$D$627,$B807),0)</f>
        <v>0.52500000000000002</v>
      </c>
      <c r="X807">
        <f>IFERROR(SUMIFS('All States'!$H$4:$H$627,'All States'!$C$4:$C$627,$A807,'All States'!$D$4:$D$627,$B807),0)</f>
        <v>0</v>
      </c>
      <c r="Y807">
        <f>IFERROR(SUMIFS('All States'!$I$4:$I$627,'All States'!$C$4:$C$627,$A807,'All States'!$D$4:$D$627,$B807),0)</f>
        <v>0</v>
      </c>
      <c r="Z807">
        <f>IFERROR(SUMIFS('All States'!$R$4:$R$627,'All States'!$C$4:$C$627,$A807,'All States'!$D$4:$D$627,$B807),0)</f>
        <v>0.57081795000000002</v>
      </c>
      <c r="AA807">
        <f>IFERROR(SUMIFS('All States'!$S$4:$S$627,'All States'!$C$4:$C$627,$A807,'All States'!$D$4:$D$627,$B807),0)</f>
        <v>17.5</v>
      </c>
      <c r="AB807">
        <f>IFERROR(SUMIFS('All States'!$T$4:$T$627,'All States'!$C$4:$C$627,$A807,'All States'!$D$4:$D$627,$B807),0)</f>
        <v>7</v>
      </c>
      <c r="AC807">
        <f>IFERROR(SUMIFS('All States'!$U$4:$U$627,'All States'!$C$4:$C$627,$A807,'All States'!$D$4:$D$627,$B807),0)</f>
        <v>0.57081795000000002</v>
      </c>
      <c r="AD807">
        <f>IFERROR(SUMIFS('All States'!$V$4:$V$627,'All States'!$C$4:$C$627,$A807,'All States'!$D$4:$D$627,$B807),0)</f>
        <v>4559</v>
      </c>
      <c r="AE807">
        <f>IFERROR(SUMIFS('All States'!$W$4:$W$627,'All States'!$C$4:$C$627,$A807,'All States'!$D$4:$D$627,$B807),0)</f>
        <v>21</v>
      </c>
      <c r="AF807">
        <f>IFERROR(SUMIFS('All States'!$X$4:$X$627,'All States'!$C$4:$C$627,$A807,'All States'!$D$4:$D$627,$B807),0)</f>
        <v>2.8580000000000001</v>
      </c>
      <c r="AG807">
        <f>IFERROR(SUMIFS('All States'!$Y$4:$Y$627,'All States'!$C$4:$C$627,$A807,'All States'!$D$4:$D$627,$B807),0)</f>
        <v>13913</v>
      </c>
    </row>
    <row r="808" spans="1:33" ht="15" customHeight="1" x14ac:dyDescent="0.2">
      <c r="A808" t="s">
        <v>189</v>
      </c>
      <c r="B808" t="s">
        <v>2397</v>
      </c>
      <c r="C808" t="s">
        <v>833</v>
      </c>
      <c r="D808" t="s">
        <v>834</v>
      </c>
      <c r="E808">
        <v>2</v>
      </c>
      <c r="F808">
        <f t="shared" si="28"/>
        <v>4558.5</v>
      </c>
      <c r="G808">
        <f t="shared" si="29"/>
        <v>11300</v>
      </c>
      <c r="H808">
        <f t="shared" si="30"/>
        <v>7</v>
      </c>
      <c r="I808">
        <f t="shared" si="31"/>
        <v>10.5</v>
      </c>
      <c r="Q808">
        <f>IFERROR(SUMIFS('All States'!$E$4:$E$627,'All States'!$C$4:$C$627,$A808,'All States'!$D$4:$D$627,$B808),0)</f>
        <v>3</v>
      </c>
      <c r="R808">
        <f>IFERROR(SUMIFS('All States'!$F$4:$F$627,'All States'!$C$4:$C$627,$A808,'All States'!$D$4:$D$627,$B808),0)</f>
        <v>44.8</v>
      </c>
      <c r="S808">
        <f>IFERROR(SUMIFS('All States'!$N$4:$N$627,'All States'!$C$4:$C$627,$A808,'All States'!$D$4:$D$627,$B808),0)</f>
        <v>118.965</v>
      </c>
      <c r="T808">
        <f>IFERROR(SUMIFS('All States'!$M$4:$M$627,'All States'!$C$4:$C$627,$A808,'All States'!$D$4:$D$627,$B808),0)</f>
        <v>118.965</v>
      </c>
      <c r="U808">
        <f>IFERROR(SUMIFS('All States'!$O$4:$O$627,'All States'!$C$4:$C$627,$A808,'All States'!$D$4:$D$627,$B808),0)</f>
        <v>0</v>
      </c>
      <c r="V808">
        <f>IFERROR(SUMIFS('All States'!$P$4:$P$627,'All States'!$C$4:$C$627,$A808,'All States'!$D$4:$D$627,$B808),0)</f>
        <v>118.44</v>
      </c>
      <c r="W808">
        <f>IFERROR(SUMIFS('All States'!$Q$4:$Q$627,'All States'!$C$4:$C$627,$A808,'All States'!$D$4:$D$627,$B808),0)</f>
        <v>0.52500000000000002</v>
      </c>
      <c r="X808">
        <f>IFERROR(SUMIFS('All States'!$H$4:$H$627,'All States'!$C$4:$C$627,$A808,'All States'!$D$4:$D$627,$B808),0)</f>
        <v>2</v>
      </c>
      <c r="Y808">
        <f>IFERROR(SUMIFS('All States'!$I$4:$I$627,'All States'!$C$4:$C$627,$A808,'All States'!$D$4:$D$627,$B808),0)</f>
        <v>1</v>
      </c>
      <c r="Z808">
        <f>IFERROR(SUMIFS('All States'!$R$4:$R$627,'All States'!$C$4:$C$627,$A808,'All States'!$D$4:$D$627,$B808),0)</f>
        <v>-44.229182049999999</v>
      </c>
      <c r="AA808">
        <f>IFERROR(SUMIFS('All States'!$S$4:$S$627,'All States'!$C$4:$C$627,$A808,'All States'!$D$4:$D$627,$B808),0)</f>
        <v>17.5</v>
      </c>
      <c r="AB808">
        <f>IFERROR(SUMIFS('All States'!$T$4:$T$627,'All States'!$C$4:$C$627,$A808,'All States'!$D$4:$D$627,$B808),0)</f>
        <v>7</v>
      </c>
      <c r="AC808">
        <f>IFERROR(SUMIFS('All States'!$U$4:$U$627,'All States'!$C$4:$C$627,$A808,'All States'!$D$4:$D$627,$B808),0)</f>
        <v>0.57081795000000002</v>
      </c>
      <c r="AD808">
        <f>IFERROR(SUMIFS('All States'!$V$4:$V$627,'All States'!$C$4:$C$627,$A808,'All States'!$D$4:$D$627,$B808),0)</f>
        <v>4559</v>
      </c>
      <c r="AE808">
        <f>IFERROR(SUMIFS('All States'!$W$4:$W$627,'All States'!$C$4:$C$627,$A808,'All States'!$D$4:$D$627,$B808),0)</f>
        <v>21</v>
      </c>
      <c r="AF808">
        <f>IFERROR(SUMIFS('All States'!$X$4:$X$627,'All States'!$C$4:$C$627,$A808,'All States'!$D$4:$D$627,$B808),0)</f>
        <v>2.8580000000000001</v>
      </c>
      <c r="AG808">
        <f>IFERROR(SUMIFS('All States'!$Y$4:$Y$627,'All States'!$C$4:$C$627,$A808,'All States'!$D$4:$D$627,$B808),0)</f>
        <v>13913</v>
      </c>
    </row>
    <row r="809" spans="1:33" ht="15" customHeight="1" x14ac:dyDescent="0.2">
      <c r="A809" t="s">
        <v>189</v>
      </c>
      <c r="B809" t="s">
        <v>2398</v>
      </c>
      <c r="C809" t="s">
        <v>840</v>
      </c>
      <c r="D809" t="s">
        <v>841</v>
      </c>
      <c r="E809">
        <v>2</v>
      </c>
      <c r="F809">
        <f t="shared" si="28"/>
        <v>10538.5</v>
      </c>
      <c r="G809">
        <f t="shared" si="29"/>
        <v>50000</v>
      </c>
      <c r="H809">
        <f t="shared" si="30"/>
        <v>5.5</v>
      </c>
      <c r="I809">
        <f t="shared" si="31"/>
        <v>10</v>
      </c>
      <c r="Q809">
        <f>IFERROR(SUMIFS('All States'!$E$4:$E$627,'All States'!$C$4:$C$627,$A809,'All States'!$D$4:$D$627,$B809),0)</f>
        <v>0</v>
      </c>
      <c r="R809">
        <f>IFERROR(SUMIFS('All States'!$F$4:$F$627,'All States'!$C$4:$C$627,$A809,'All States'!$D$4:$D$627,$B809),0)</f>
        <v>0</v>
      </c>
      <c r="S809">
        <f>IFERROR(SUMIFS('All States'!$N$4:$N$627,'All States'!$C$4:$C$627,$A809,'All States'!$D$4:$D$627,$B809),0)</f>
        <v>87.57</v>
      </c>
      <c r="T809">
        <f>IFERROR(SUMIFS('All States'!$M$4:$M$627,'All States'!$C$4:$C$627,$A809,'All States'!$D$4:$D$627,$B809),0)</f>
        <v>87.57</v>
      </c>
      <c r="U809">
        <f>IFERROR(SUMIFS('All States'!$O$4:$O$627,'All States'!$C$4:$C$627,$A809,'All States'!$D$4:$D$627,$B809),0)</f>
        <v>0</v>
      </c>
      <c r="V809">
        <f>IFERROR(SUMIFS('All States'!$P$4:$P$627,'All States'!$C$4:$C$627,$A809,'All States'!$D$4:$D$627,$B809),0)</f>
        <v>86.52</v>
      </c>
      <c r="W809">
        <f>IFERROR(SUMIFS('All States'!$Q$4:$Q$627,'All States'!$C$4:$C$627,$A809,'All States'!$D$4:$D$627,$B809),0)</f>
        <v>1.05</v>
      </c>
      <c r="X809">
        <f>IFERROR(SUMIFS('All States'!$H$4:$H$627,'All States'!$C$4:$C$627,$A809,'All States'!$D$4:$D$627,$B809),0)</f>
        <v>0</v>
      </c>
      <c r="Y809">
        <f>IFERROR(SUMIFS('All States'!$I$4:$I$627,'All States'!$C$4:$C$627,$A809,'All States'!$D$4:$D$627,$B809),0)</f>
        <v>0</v>
      </c>
      <c r="Z809">
        <f>IFERROR(SUMIFS('All States'!$R$4:$R$627,'All States'!$C$4:$C$627,$A809,'All States'!$D$4:$D$627,$B809),0)</f>
        <v>0.55591694999999997</v>
      </c>
      <c r="AA809">
        <f>IFERROR(SUMIFS('All States'!$S$4:$S$627,'All States'!$C$4:$C$627,$A809,'All States'!$D$4:$D$627,$B809),0)</f>
        <v>15</v>
      </c>
      <c r="AB809">
        <f>IFERROR(SUMIFS('All States'!$T$4:$T$627,'All States'!$C$4:$C$627,$A809,'All States'!$D$4:$D$627,$B809),0)</f>
        <v>6</v>
      </c>
      <c r="AC809">
        <f>IFERROR(SUMIFS('All States'!$U$4:$U$627,'All States'!$C$4:$C$627,$A809,'All States'!$D$4:$D$627,$B809),0)</f>
        <v>0.55591694999999997</v>
      </c>
      <c r="AD809">
        <f>IFERROR(SUMIFS('All States'!$V$4:$V$627,'All States'!$C$4:$C$627,$A809,'All States'!$D$4:$D$627,$B809),0)</f>
        <v>10539</v>
      </c>
      <c r="AE809">
        <f>IFERROR(SUMIFS('All States'!$W$4:$W$627,'All States'!$C$4:$C$627,$A809,'All States'!$D$4:$D$627,$B809),0)</f>
        <v>18</v>
      </c>
      <c r="AF809">
        <f>IFERROR(SUMIFS('All States'!$X$4:$X$627,'All States'!$C$4:$C$627,$A809,'All States'!$D$4:$D$627,$B809),0)</f>
        <v>2.7887</v>
      </c>
      <c r="AG809">
        <f>IFERROR(SUMIFS('All States'!$Y$4:$Y$627,'All States'!$C$4:$C$627,$A809,'All States'!$D$4:$D$627,$B809),0)</f>
        <v>32162</v>
      </c>
    </row>
    <row r="810" spans="1:33" ht="15" customHeight="1" x14ac:dyDescent="0.2">
      <c r="A810" t="s">
        <v>189</v>
      </c>
      <c r="B810" t="s">
        <v>2399</v>
      </c>
      <c r="C810" t="s">
        <v>840</v>
      </c>
      <c r="D810" t="s">
        <v>841</v>
      </c>
      <c r="E810">
        <v>2</v>
      </c>
      <c r="F810">
        <f t="shared" si="28"/>
        <v>10538.5</v>
      </c>
      <c r="G810">
        <f t="shared" si="29"/>
        <v>50000</v>
      </c>
      <c r="H810">
        <f t="shared" si="30"/>
        <v>5.5</v>
      </c>
      <c r="I810">
        <f t="shared" si="31"/>
        <v>10</v>
      </c>
      <c r="Q810">
        <f>IFERROR(SUMIFS('All States'!$E$4:$E$627,'All States'!$C$4:$C$627,$A810,'All States'!$D$4:$D$627,$B810),0)</f>
        <v>1</v>
      </c>
      <c r="R810">
        <f>IFERROR(SUMIFS('All States'!$F$4:$F$627,'All States'!$C$4:$C$627,$A810,'All States'!$D$4:$D$627,$B810),0)</f>
        <v>12</v>
      </c>
      <c r="S810">
        <f>IFERROR(SUMIFS('All States'!$N$4:$N$627,'All States'!$C$4:$C$627,$A810,'All States'!$D$4:$D$627,$B810),0)</f>
        <v>31.08</v>
      </c>
      <c r="T810">
        <f>IFERROR(SUMIFS('All States'!$M$4:$M$627,'All States'!$C$4:$C$627,$A810,'All States'!$D$4:$D$627,$B810),0)</f>
        <v>31.08</v>
      </c>
      <c r="U810">
        <f>IFERROR(SUMIFS('All States'!$O$4:$O$627,'All States'!$C$4:$C$627,$A810,'All States'!$D$4:$D$627,$B810),0)</f>
        <v>0</v>
      </c>
      <c r="V810">
        <f>IFERROR(SUMIFS('All States'!$P$4:$P$627,'All States'!$C$4:$C$627,$A810,'All States'!$D$4:$D$627,$B810),0)</f>
        <v>31.08</v>
      </c>
      <c r="W810">
        <f>IFERROR(SUMIFS('All States'!$Q$4:$Q$627,'All States'!$C$4:$C$627,$A810,'All States'!$D$4:$D$627,$B810),0)</f>
        <v>0</v>
      </c>
      <c r="X810">
        <f>IFERROR(SUMIFS('All States'!$H$4:$H$627,'All States'!$C$4:$C$627,$A810,'All States'!$D$4:$D$627,$B810),0)</f>
        <v>0</v>
      </c>
      <c r="Y810">
        <f>IFERROR(SUMIFS('All States'!$I$4:$I$627,'All States'!$C$4:$C$627,$A810,'All States'!$D$4:$D$627,$B810),0)</f>
        <v>1</v>
      </c>
      <c r="Z810">
        <f>IFERROR(SUMIFS('All States'!$R$4:$R$627,'All States'!$C$4:$C$627,$A810,'All States'!$D$4:$D$627,$B810),0)</f>
        <v>-11.44408305</v>
      </c>
      <c r="AA810">
        <f>IFERROR(SUMIFS('All States'!$S$4:$S$627,'All States'!$C$4:$C$627,$A810,'All States'!$D$4:$D$627,$B810),0)</f>
        <v>15</v>
      </c>
      <c r="AB810">
        <f>IFERROR(SUMIFS('All States'!$T$4:$T$627,'All States'!$C$4:$C$627,$A810,'All States'!$D$4:$D$627,$B810),0)</f>
        <v>6</v>
      </c>
      <c r="AC810">
        <f>IFERROR(SUMIFS('All States'!$U$4:$U$627,'All States'!$C$4:$C$627,$A810,'All States'!$D$4:$D$627,$B810),0)</f>
        <v>0.55591694999999997</v>
      </c>
      <c r="AD810">
        <f>IFERROR(SUMIFS('All States'!$V$4:$V$627,'All States'!$C$4:$C$627,$A810,'All States'!$D$4:$D$627,$B810),0)</f>
        <v>10539</v>
      </c>
      <c r="AE810">
        <f>IFERROR(SUMIFS('All States'!$W$4:$W$627,'All States'!$C$4:$C$627,$A810,'All States'!$D$4:$D$627,$B810),0)</f>
        <v>18</v>
      </c>
      <c r="AF810">
        <f>IFERROR(SUMIFS('All States'!$X$4:$X$627,'All States'!$C$4:$C$627,$A810,'All States'!$D$4:$D$627,$B810),0)</f>
        <v>2.7887</v>
      </c>
      <c r="AG810">
        <f>IFERROR(SUMIFS('All States'!$Y$4:$Y$627,'All States'!$C$4:$C$627,$A810,'All States'!$D$4:$D$627,$B810),0)</f>
        <v>32162</v>
      </c>
    </row>
    <row r="811" spans="1:33" ht="15" customHeight="1" x14ac:dyDescent="0.2">
      <c r="A811" t="s">
        <v>189</v>
      </c>
      <c r="B811" t="s">
        <v>2400</v>
      </c>
      <c r="C811" t="s">
        <v>846</v>
      </c>
      <c r="D811" t="s">
        <v>2401</v>
      </c>
      <c r="E811">
        <v>3</v>
      </c>
      <c r="F811">
        <f t="shared" si="28"/>
        <v>485.33333333333331</v>
      </c>
      <c r="G811">
        <f t="shared" si="29"/>
        <v>50154.666666666664</v>
      </c>
      <c r="H811">
        <f t="shared" si="30"/>
        <v>4.333333333333333</v>
      </c>
      <c r="I811">
        <f t="shared" si="31"/>
        <v>6.666666666666667</v>
      </c>
      <c r="Q811">
        <f>IFERROR(SUMIFS('All States'!$E$4:$E$627,'All States'!$C$4:$C$627,$A811,'All States'!$D$4:$D$627,$B811),0)</f>
        <v>0</v>
      </c>
      <c r="R811">
        <f>IFERROR(SUMIFS('All States'!$F$4:$F$627,'All States'!$C$4:$C$627,$A811,'All States'!$D$4:$D$627,$B811),0)</f>
        <v>0</v>
      </c>
      <c r="S811">
        <f>IFERROR(SUMIFS('All States'!$N$4:$N$627,'All States'!$C$4:$C$627,$A811,'All States'!$D$4:$D$627,$B811),0)</f>
        <v>237.3</v>
      </c>
      <c r="T811">
        <f>IFERROR(SUMIFS('All States'!$M$4:$M$627,'All States'!$C$4:$C$627,$A811,'All States'!$D$4:$D$627,$B811),0)</f>
        <v>237.3</v>
      </c>
      <c r="U811">
        <f>IFERROR(SUMIFS('All States'!$O$4:$O$627,'All States'!$C$4:$C$627,$A811,'All States'!$D$4:$D$627,$B811),0)</f>
        <v>0</v>
      </c>
      <c r="V811">
        <f>IFERROR(SUMIFS('All States'!$P$4:$P$627,'All States'!$C$4:$C$627,$A811,'All States'!$D$4:$D$627,$B811),0)</f>
        <v>237.3</v>
      </c>
      <c r="W811">
        <f>IFERROR(SUMIFS('All States'!$Q$4:$Q$627,'All States'!$C$4:$C$627,$A811,'All States'!$D$4:$D$627,$B811),0)</f>
        <v>0</v>
      </c>
      <c r="X811">
        <f>IFERROR(SUMIFS('All States'!$H$4:$H$627,'All States'!$C$4:$C$627,$A811,'All States'!$D$4:$D$627,$B811),0)</f>
        <v>0</v>
      </c>
      <c r="Y811">
        <f>IFERROR(SUMIFS('All States'!$I$4:$I$627,'All States'!$C$4:$C$627,$A811,'All States'!$D$4:$D$627,$B811),0)</f>
        <v>0</v>
      </c>
      <c r="Z811">
        <f>IFERROR(SUMIFS('All States'!$R$4:$R$627,'All States'!$C$4:$C$627,$A811,'All States'!$D$4:$D$627,$B811),0)</f>
        <v>0.30487425000000001</v>
      </c>
      <c r="AA811">
        <f>IFERROR(SUMIFS('All States'!$S$4:$S$627,'All States'!$C$4:$C$627,$A811,'All States'!$D$4:$D$627,$B811),0)</f>
        <v>10</v>
      </c>
      <c r="AB811">
        <f>IFERROR(SUMIFS('All States'!$T$4:$T$627,'All States'!$C$4:$C$627,$A811,'All States'!$D$4:$D$627,$B811),0)</f>
        <v>4</v>
      </c>
      <c r="AC811">
        <f>IFERROR(SUMIFS('All States'!$U$4:$U$627,'All States'!$C$4:$C$627,$A811,'All States'!$D$4:$D$627,$B811),0)</f>
        <v>0.30487425000000001</v>
      </c>
      <c r="AD811">
        <f>IFERROR(SUMIFS('All States'!$V$4:$V$627,'All States'!$C$4:$C$627,$A811,'All States'!$D$4:$D$627,$B811),0)</f>
        <v>485</v>
      </c>
      <c r="AE811">
        <f>IFERROR(SUMIFS('All States'!$W$4:$W$627,'All States'!$C$4:$C$627,$A811,'All States'!$D$4:$D$627,$B811),0)</f>
        <v>12</v>
      </c>
      <c r="AF811">
        <f>IFERROR(SUMIFS('All States'!$X$4:$X$627,'All States'!$C$4:$C$627,$A811,'All States'!$D$4:$D$627,$B811),0)</f>
        <v>1.5247999999999999</v>
      </c>
      <c r="AG811">
        <f>IFERROR(SUMIFS('All States'!$Y$4:$Y$627,'All States'!$C$4:$C$627,$A811,'All States'!$D$4:$D$627,$B811),0)</f>
        <v>1480</v>
      </c>
    </row>
    <row r="812" spans="1:33" ht="15" customHeight="1" x14ac:dyDescent="0.2">
      <c r="A812" t="s">
        <v>189</v>
      </c>
      <c r="B812" t="s">
        <v>2402</v>
      </c>
      <c r="C812" t="s">
        <v>846</v>
      </c>
      <c r="D812" t="s">
        <v>2401</v>
      </c>
      <c r="E812">
        <v>3</v>
      </c>
      <c r="F812">
        <f t="shared" si="28"/>
        <v>485.33333333333331</v>
      </c>
      <c r="G812">
        <f t="shared" si="29"/>
        <v>50154.666666666664</v>
      </c>
      <c r="H812">
        <f t="shared" si="30"/>
        <v>4.333333333333333</v>
      </c>
      <c r="I812">
        <f t="shared" si="31"/>
        <v>6.666666666666667</v>
      </c>
      <c r="Q812">
        <f>IFERROR(SUMIFS('All States'!$E$4:$E$627,'All States'!$C$4:$C$627,$A812,'All States'!$D$4:$D$627,$B812),0)</f>
        <v>0</v>
      </c>
      <c r="R812">
        <f>IFERROR(SUMIFS('All States'!$F$4:$F$627,'All States'!$C$4:$C$627,$A812,'All States'!$D$4:$D$627,$B812),0)</f>
        <v>0</v>
      </c>
      <c r="S812">
        <f>IFERROR(SUMIFS('All States'!$N$4:$N$627,'All States'!$C$4:$C$627,$A812,'All States'!$D$4:$D$627,$B812),0)</f>
        <v>112.98</v>
      </c>
      <c r="T812">
        <f>IFERROR(SUMIFS('All States'!$M$4:$M$627,'All States'!$C$4:$C$627,$A812,'All States'!$D$4:$D$627,$B812),0)</f>
        <v>112.98</v>
      </c>
      <c r="U812">
        <f>IFERROR(SUMIFS('All States'!$O$4:$O$627,'All States'!$C$4:$C$627,$A812,'All States'!$D$4:$D$627,$B812),0)</f>
        <v>0</v>
      </c>
      <c r="V812">
        <f>IFERROR(SUMIFS('All States'!$P$4:$P$627,'All States'!$C$4:$C$627,$A812,'All States'!$D$4:$D$627,$B812),0)</f>
        <v>112.98</v>
      </c>
      <c r="W812">
        <f>IFERROR(SUMIFS('All States'!$Q$4:$Q$627,'All States'!$C$4:$C$627,$A812,'All States'!$D$4:$D$627,$B812),0)</f>
        <v>0</v>
      </c>
      <c r="X812">
        <f>IFERROR(SUMIFS('All States'!$H$4:$H$627,'All States'!$C$4:$C$627,$A812,'All States'!$D$4:$D$627,$B812),0)</f>
        <v>0</v>
      </c>
      <c r="Y812">
        <f>IFERROR(SUMIFS('All States'!$I$4:$I$627,'All States'!$C$4:$C$627,$A812,'All States'!$D$4:$D$627,$B812),0)</f>
        <v>0</v>
      </c>
      <c r="Z812">
        <f>IFERROR(SUMIFS('All States'!$R$4:$R$627,'All States'!$C$4:$C$627,$A812,'All States'!$D$4:$D$627,$B812),0)</f>
        <v>0.30487425000000001</v>
      </c>
      <c r="AA812">
        <f>IFERROR(SUMIFS('All States'!$S$4:$S$627,'All States'!$C$4:$C$627,$A812,'All States'!$D$4:$D$627,$B812),0)</f>
        <v>10</v>
      </c>
      <c r="AB812">
        <f>IFERROR(SUMIFS('All States'!$T$4:$T$627,'All States'!$C$4:$C$627,$A812,'All States'!$D$4:$D$627,$B812),0)</f>
        <v>4</v>
      </c>
      <c r="AC812">
        <f>IFERROR(SUMIFS('All States'!$U$4:$U$627,'All States'!$C$4:$C$627,$A812,'All States'!$D$4:$D$627,$B812),0)</f>
        <v>0.30487425000000001</v>
      </c>
      <c r="AD812">
        <f>IFERROR(SUMIFS('All States'!$V$4:$V$627,'All States'!$C$4:$C$627,$A812,'All States'!$D$4:$D$627,$B812),0)</f>
        <v>485</v>
      </c>
      <c r="AE812">
        <f>IFERROR(SUMIFS('All States'!$W$4:$W$627,'All States'!$C$4:$C$627,$A812,'All States'!$D$4:$D$627,$B812),0)</f>
        <v>12</v>
      </c>
      <c r="AF812">
        <f>IFERROR(SUMIFS('All States'!$X$4:$X$627,'All States'!$C$4:$C$627,$A812,'All States'!$D$4:$D$627,$B812),0)</f>
        <v>1.5247999999999999</v>
      </c>
      <c r="AG812">
        <f>IFERROR(SUMIFS('All States'!$Y$4:$Y$627,'All States'!$C$4:$C$627,$A812,'All States'!$D$4:$D$627,$B812),0)</f>
        <v>1480</v>
      </c>
    </row>
    <row r="813" spans="1:33" ht="15" customHeight="1" x14ac:dyDescent="0.2">
      <c r="A813" t="s">
        <v>189</v>
      </c>
      <c r="B813" t="s">
        <v>2403</v>
      </c>
      <c r="C813" t="s">
        <v>846</v>
      </c>
      <c r="D813" t="s">
        <v>2401</v>
      </c>
      <c r="E813">
        <v>3</v>
      </c>
      <c r="F813">
        <f t="shared" si="28"/>
        <v>485.33333333333331</v>
      </c>
      <c r="G813">
        <f t="shared" si="29"/>
        <v>50154.666666666664</v>
      </c>
      <c r="H813">
        <f t="shared" si="30"/>
        <v>4.333333333333333</v>
      </c>
      <c r="I813">
        <f t="shared" si="31"/>
        <v>6.666666666666667</v>
      </c>
      <c r="Q813">
        <f>IFERROR(SUMIFS('All States'!$E$4:$E$627,'All States'!$C$4:$C$627,$A813,'All States'!$D$4:$D$627,$B813),0)</f>
        <v>0</v>
      </c>
      <c r="R813">
        <f>IFERROR(SUMIFS('All States'!$F$4:$F$627,'All States'!$C$4:$C$627,$A813,'All States'!$D$4:$D$627,$B813),0)</f>
        <v>0</v>
      </c>
      <c r="S813">
        <f>IFERROR(SUMIFS('All States'!$N$4:$N$627,'All States'!$C$4:$C$627,$A813,'All States'!$D$4:$D$627,$B813),0)</f>
        <v>318.99</v>
      </c>
      <c r="T813">
        <f>IFERROR(SUMIFS('All States'!$M$4:$M$627,'All States'!$C$4:$C$627,$A813,'All States'!$D$4:$D$627,$B813),0)</f>
        <v>318.99</v>
      </c>
      <c r="U813">
        <f>IFERROR(SUMIFS('All States'!$O$4:$O$627,'All States'!$C$4:$C$627,$A813,'All States'!$D$4:$D$627,$B813),0)</f>
        <v>0</v>
      </c>
      <c r="V813">
        <f>IFERROR(SUMIFS('All States'!$P$4:$P$627,'All States'!$C$4:$C$627,$A813,'All States'!$D$4:$D$627,$B813),0)</f>
        <v>317.94</v>
      </c>
      <c r="W813">
        <f>IFERROR(SUMIFS('All States'!$Q$4:$Q$627,'All States'!$C$4:$C$627,$A813,'All States'!$D$4:$D$627,$B813),0)</f>
        <v>1.05</v>
      </c>
      <c r="X813">
        <f>IFERROR(SUMIFS('All States'!$H$4:$H$627,'All States'!$C$4:$C$627,$A813,'All States'!$D$4:$D$627,$B813),0)</f>
        <v>0</v>
      </c>
      <c r="Y813">
        <f>IFERROR(SUMIFS('All States'!$I$4:$I$627,'All States'!$C$4:$C$627,$A813,'All States'!$D$4:$D$627,$B813),0)</f>
        <v>0</v>
      </c>
      <c r="Z813">
        <f>IFERROR(SUMIFS('All States'!$R$4:$R$627,'All States'!$C$4:$C$627,$A813,'All States'!$D$4:$D$627,$B813),0)</f>
        <v>0.30487425000000001</v>
      </c>
      <c r="AA813">
        <f>IFERROR(SUMIFS('All States'!$S$4:$S$627,'All States'!$C$4:$C$627,$A813,'All States'!$D$4:$D$627,$B813),0)</f>
        <v>10</v>
      </c>
      <c r="AB813">
        <f>IFERROR(SUMIFS('All States'!$T$4:$T$627,'All States'!$C$4:$C$627,$A813,'All States'!$D$4:$D$627,$B813),0)</f>
        <v>4</v>
      </c>
      <c r="AC813">
        <f>IFERROR(SUMIFS('All States'!$U$4:$U$627,'All States'!$C$4:$C$627,$A813,'All States'!$D$4:$D$627,$B813),0)</f>
        <v>0.30487425000000001</v>
      </c>
      <c r="AD813">
        <f>IFERROR(SUMIFS('All States'!$V$4:$V$627,'All States'!$C$4:$C$627,$A813,'All States'!$D$4:$D$627,$B813),0)</f>
        <v>485</v>
      </c>
      <c r="AE813">
        <f>IFERROR(SUMIFS('All States'!$W$4:$W$627,'All States'!$C$4:$C$627,$A813,'All States'!$D$4:$D$627,$B813),0)</f>
        <v>12</v>
      </c>
      <c r="AF813">
        <f>IFERROR(SUMIFS('All States'!$X$4:$X$627,'All States'!$C$4:$C$627,$A813,'All States'!$D$4:$D$627,$B813),0)</f>
        <v>1.5247999999999999</v>
      </c>
      <c r="AG813">
        <f>IFERROR(SUMIFS('All States'!$Y$4:$Y$627,'All States'!$C$4:$C$627,$A813,'All States'!$D$4:$D$627,$B813),0)</f>
        <v>1480</v>
      </c>
    </row>
    <row r="814" spans="1:33" ht="15" customHeight="1" x14ac:dyDescent="0.2">
      <c r="A814" t="s">
        <v>189</v>
      </c>
      <c r="B814" t="s">
        <v>2404</v>
      </c>
      <c r="C814" t="s">
        <v>852</v>
      </c>
      <c r="D814" t="s">
        <v>2405</v>
      </c>
      <c r="E814">
        <v>3</v>
      </c>
      <c r="F814">
        <f t="shared" si="28"/>
        <v>2962.6666666666665</v>
      </c>
      <c r="G814">
        <f t="shared" si="29"/>
        <v>4636.666666666667</v>
      </c>
      <c r="H814">
        <f t="shared" si="30"/>
        <v>9</v>
      </c>
      <c r="I814">
        <f t="shared" si="31"/>
        <v>3.6666666666666665</v>
      </c>
      <c r="Q814">
        <f>IFERROR(SUMIFS('All States'!$E$4:$E$627,'All States'!$C$4:$C$627,$A814,'All States'!$D$4:$D$627,$B814),0)</f>
        <v>2</v>
      </c>
      <c r="R814">
        <f>IFERROR(SUMIFS('All States'!$F$4:$F$627,'All States'!$C$4:$C$627,$A814,'All States'!$D$4:$D$627,$B814),0)</f>
        <v>15</v>
      </c>
      <c r="S814">
        <f>IFERROR(SUMIFS('All States'!$N$4:$N$627,'All States'!$C$4:$C$627,$A814,'All States'!$D$4:$D$627,$B814),0)</f>
        <v>438.06</v>
      </c>
      <c r="T814">
        <f>IFERROR(SUMIFS('All States'!$M$4:$M$627,'All States'!$C$4:$C$627,$A814,'All States'!$D$4:$D$627,$B814),0)</f>
        <v>438.06</v>
      </c>
      <c r="U814">
        <f>IFERROR(SUMIFS('All States'!$O$4:$O$627,'All States'!$C$4:$C$627,$A814,'All States'!$D$4:$D$627,$B814),0)</f>
        <v>0</v>
      </c>
      <c r="V814">
        <f>IFERROR(SUMIFS('All States'!$P$4:$P$627,'All States'!$C$4:$C$627,$A814,'All States'!$D$4:$D$627,$B814),0)</f>
        <v>438.06</v>
      </c>
      <c r="W814">
        <f>IFERROR(SUMIFS('All States'!$Q$4:$Q$627,'All States'!$C$4:$C$627,$A814,'All States'!$D$4:$D$627,$B814),0)</f>
        <v>0</v>
      </c>
      <c r="X814">
        <f>IFERROR(SUMIFS('All States'!$H$4:$H$627,'All States'!$C$4:$C$627,$A814,'All States'!$D$4:$D$627,$B814),0)</f>
        <v>0</v>
      </c>
      <c r="Y814">
        <f>IFERROR(SUMIFS('All States'!$I$4:$I$627,'All States'!$C$4:$C$627,$A814,'All States'!$D$4:$D$627,$B814),0)</f>
        <v>2</v>
      </c>
      <c r="Z814">
        <f>IFERROR(SUMIFS('All States'!$R$4:$R$627,'All States'!$C$4:$C$627,$A814,'All States'!$D$4:$D$627,$B814),0)</f>
        <v>-14.295221850000001</v>
      </c>
      <c r="AA814">
        <f>IFERROR(SUMIFS('All States'!$S$4:$S$627,'All States'!$C$4:$C$627,$A814,'All States'!$D$4:$D$627,$B814),0)</f>
        <v>22.5</v>
      </c>
      <c r="AB814">
        <f>IFERROR(SUMIFS('All States'!$T$4:$T$627,'All States'!$C$4:$C$627,$A814,'All States'!$D$4:$D$627,$B814),0)</f>
        <v>9</v>
      </c>
      <c r="AC814">
        <f>IFERROR(SUMIFS('All States'!$U$4:$U$627,'All States'!$C$4:$C$627,$A814,'All States'!$D$4:$D$627,$B814),0)</f>
        <v>0.70477814999999988</v>
      </c>
      <c r="AD814">
        <f>IFERROR(SUMIFS('All States'!$V$4:$V$627,'All States'!$C$4:$C$627,$A814,'All States'!$D$4:$D$627,$B814),0)</f>
        <v>2963</v>
      </c>
      <c r="AE814">
        <f>IFERROR(SUMIFS('All States'!$W$4:$W$627,'All States'!$C$4:$C$627,$A814,'All States'!$D$4:$D$627,$B814),0)</f>
        <v>27</v>
      </c>
      <c r="AF814">
        <f>IFERROR(SUMIFS('All States'!$X$4:$X$627,'All States'!$C$4:$C$627,$A814,'All States'!$D$4:$D$627,$B814),0)</f>
        <v>3.5265</v>
      </c>
      <c r="AG814">
        <f>IFERROR(SUMIFS('All States'!$Y$4:$Y$627,'All States'!$C$4:$C$627,$A814,'All States'!$D$4:$D$627,$B814),0)</f>
        <v>9042</v>
      </c>
    </row>
    <row r="815" spans="1:33" ht="15" customHeight="1" x14ac:dyDescent="0.2">
      <c r="A815" t="s">
        <v>189</v>
      </c>
      <c r="B815" t="s">
        <v>2406</v>
      </c>
      <c r="C815" t="s">
        <v>852</v>
      </c>
      <c r="D815" t="s">
        <v>2405</v>
      </c>
      <c r="E815">
        <v>3</v>
      </c>
      <c r="F815">
        <f t="shared" si="28"/>
        <v>2962.6666666666665</v>
      </c>
      <c r="G815">
        <f t="shared" si="29"/>
        <v>4636.666666666667</v>
      </c>
      <c r="H815">
        <f t="shared" si="30"/>
        <v>9</v>
      </c>
      <c r="I815">
        <f t="shared" si="31"/>
        <v>3.6666666666666665</v>
      </c>
      <c r="Q815">
        <f>IFERROR(SUMIFS('All States'!$E$4:$E$627,'All States'!$C$4:$C$627,$A815,'All States'!$D$4:$D$627,$B815),0)</f>
        <v>0</v>
      </c>
      <c r="R815">
        <f>IFERROR(SUMIFS('All States'!$F$4:$F$627,'All States'!$C$4:$C$627,$A815,'All States'!$D$4:$D$627,$B815),0)</f>
        <v>0</v>
      </c>
      <c r="S815">
        <f>IFERROR(SUMIFS('All States'!$N$4:$N$627,'All States'!$C$4:$C$627,$A815,'All States'!$D$4:$D$627,$B815),0)</f>
        <v>29.82</v>
      </c>
      <c r="T815">
        <f>IFERROR(SUMIFS('All States'!$M$4:$M$627,'All States'!$C$4:$C$627,$A815,'All States'!$D$4:$D$627,$B815),0)</f>
        <v>29.82</v>
      </c>
      <c r="U815">
        <f>IFERROR(SUMIFS('All States'!$O$4:$O$627,'All States'!$C$4:$C$627,$A815,'All States'!$D$4:$D$627,$B815),0)</f>
        <v>0</v>
      </c>
      <c r="V815">
        <f>IFERROR(SUMIFS('All States'!$P$4:$P$627,'All States'!$C$4:$C$627,$A815,'All States'!$D$4:$D$627,$B815),0)</f>
        <v>29.82</v>
      </c>
      <c r="W815">
        <f>IFERROR(SUMIFS('All States'!$Q$4:$Q$627,'All States'!$C$4:$C$627,$A815,'All States'!$D$4:$D$627,$B815),0)</f>
        <v>0</v>
      </c>
      <c r="X815">
        <f>IFERROR(SUMIFS('All States'!$H$4:$H$627,'All States'!$C$4:$C$627,$A815,'All States'!$D$4:$D$627,$B815),0)</f>
        <v>0</v>
      </c>
      <c r="Y815">
        <f>IFERROR(SUMIFS('All States'!$I$4:$I$627,'All States'!$C$4:$C$627,$A815,'All States'!$D$4:$D$627,$B815),0)</f>
        <v>0</v>
      </c>
      <c r="Z815">
        <f>IFERROR(SUMIFS('All States'!$R$4:$R$627,'All States'!$C$4:$C$627,$A815,'All States'!$D$4:$D$627,$B815),0)</f>
        <v>0.70477814999999988</v>
      </c>
      <c r="AA815">
        <f>IFERROR(SUMIFS('All States'!$S$4:$S$627,'All States'!$C$4:$C$627,$A815,'All States'!$D$4:$D$627,$B815),0)</f>
        <v>22.5</v>
      </c>
      <c r="AB815">
        <f>IFERROR(SUMIFS('All States'!$T$4:$T$627,'All States'!$C$4:$C$627,$A815,'All States'!$D$4:$D$627,$B815),0)</f>
        <v>9</v>
      </c>
      <c r="AC815">
        <f>IFERROR(SUMIFS('All States'!$U$4:$U$627,'All States'!$C$4:$C$627,$A815,'All States'!$D$4:$D$627,$B815),0)</f>
        <v>0.70477814999999988</v>
      </c>
      <c r="AD815">
        <f>IFERROR(SUMIFS('All States'!$V$4:$V$627,'All States'!$C$4:$C$627,$A815,'All States'!$D$4:$D$627,$B815),0)</f>
        <v>2963</v>
      </c>
      <c r="AE815">
        <f>IFERROR(SUMIFS('All States'!$W$4:$W$627,'All States'!$C$4:$C$627,$A815,'All States'!$D$4:$D$627,$B815),0)</f>
        <v>27</v>
      </c>
      <c r="AF815">
        <f>IFERROR(SUMIFS('All States'!$X$4:$X$627,'All States'!$C$4:$C$627,$A815,'All States'!$D$4:$D$627,$B815),0)</f>
        <v>3.5265</v>
      </c>
      <c r="AG815">
        <f>IFERROR(SUMIFS('All States'!$Y$4:$Y$627,'All States'!$C$4:$C$627,$A815,'All States'!$D$4:$D$627,$B815),0)</f>
        <v>9042</v>
      </c>
    </row>
    <row r="816" spans="1:33" ht="15" customHeight="1" x14ac:dyDescent="0.2">
      <c r="A816" t="s">
        <v>189</v>
      </c>
      <c r="B816" t="s">
        <v>2407</v>
      </c>
      <c r="C816" t="s">
        <v>852</v>
      </c>
      <c r="D816" t="s">
        <v>2405</v>
      </c>
      <c r="E816">
        <v>3</v>
      </c>
      <c r="F816">
        <f t="shared" si="28"/>
        <v>2962.6666666666665</v>
      </c>
      <c r="G816">
        <f t="shared" si="29"/>
        <v>4636.666666666667</v>
      </c>
      <c r="H816">
        <f t="shared" si="30"/>
        <v>9</v>
      </c>
      <c r="I816">
        <f t="shared" si="31"/>
        <v>3.6666666666666665</v>
      </c>
      <c r="Q816">
        <f>IFERROR(SUMIFS('All States'!$E$4:$E$627,'All States'!$C$4:$C$627,$A816,'All States'!$D$4:$D$627,$B816),0)</f>
        <v>2</v>
      </c>
      <c r="R816">
        <f>IFERROR(SUMIFS('All States'!$F$4:$F$627,'All States'!$C$4:$C$627,$A816,'All States'!$D$4:$D$627,$B816),0)</f>
        <v>22</v>
      </c>
      <c r="S816">
        <f>IFERROR(SUMIFS('All States'!$N$4:$N$627,'All States'!$C$4:$C$627,$A816,'All States'!$D$4:$D$627,$B816),0)</f>
        <v>122.22</v>
      </c>
      <c r="T816">
        <f>IFERROR(SUMIFS('All States'!$M$4:$M$627,'All States'!$C$4:$C$627,$A816,'All States'!$D$4:$D$627,$B816),0)</f>
        <v>122.22</v>
      </c>
      <c r="U816">
        <f>IFERROR(SUMIFS('All States'!$O$4:$O$627,'All States'!$C$4:$C$627,$A816,'All States'!$D$4:$D$627,$B816),0)</f>
        <v>0</v>
      </c>
      <c r="V816">
        <f>IFERROR(SUMIFS('All States'!$P$4:$P$627,'All States'!$C$4:$C$627,$A816,'All States'!$D$4:$D$627,$B816),0)</f>
        <v>122.22</v>
      </c>
      <c r="W816">
        <f>IFERROR(SUMIFS('All States'!$Q$4:$Q$627,'All States'!$C$4:$C$627,$A816,'All States'!$D$4:$D$627,$B816),0)</f>
        <v>0</v>
      </c>
      <c r="X816">
        <f>IFERROR(SUMIFS('All States'!$H$4:$H$627,'All States'!$C$4:$C$627,$A816,'All States'!$D$4:$D$627,$B816),0)</f>
        <v>1</v>
      </c>
      <c r="Y816">
        <f>IFERROR(SUMIFS('All States'!$I$4:$I$627,'All States'!$C$4:$C$627,$A816,'All States'!$D$4:$D$627,$B816),0)</f>
        <v>1</v>
      </c>
      <c r="Z816">
        <f>IFERROR(SUMIFS('All States'!$R$4:$R$627,'All States'!$C$4:$C$627,$A816,'All States'!$D$4:$D$627,$B816),0)</f>
        <v>-21.295221850000001</v>
      </c>
      <c r="AA816">
        <f>IFERROR(SUMIFS('All States'!$S$4:$S$627,'All States'!$C$4:$C$627,$A816,'All States'!$D$4:$D$627,$B816),0)</f>
        <v>22.5</v>
      </c>
      <c r="AB816">
        <f>IFERROR(SUMIFS('All States'!$T$4:$T$627,'All States'!$C$4:$C$627,$A816,'All States'!$D$4:$D$627,$B816),0)</f>
        <v>9</v>
      </c>
      <c r="AC816">
        <f>IFERROR(SUMIFS('All States'!$U$4:$U$627,'All States'!$C$4:$C$627,$A816,'All States'!$D$4:$D$627,$B816),0)</f>
        <v>0.70477814999999988</v>
      </c>
      <c r="AD816">
        <f>IFERROR(SUMIFS('All States'!$V$4:$V$627,'All States'!$C$4:$C$627,$A816,'All States'!$D$4:$D$627,$B816),0)</f>
        <v>2963</v>
      </c>
      <c r="AE816">
        <f>IFERROR(SUMIFS('All States'!$W$4:$W$627,'All States'!$C$4:$C$627,$A816,'All States'!$D$4:$D$627,$B816),0)</f>
        <v>27</v>
      </c>
      <c r="AF816">
        <f>IFERROR(SUMIFS('All States'!$X$4:$X$627,'All States'!$C$4:$C$627,$A816,'All States'!$D$4:$D$627,$B816),0)</f>
        <v>3.5265</v>
      </c>
      <c r="AG816">
        <f>IFERROR(SUMIFS('All States'!$Y$4:$Y$627,'All States'!$C$4:$C$627,$A816,'All States'!$D$4:$D$627,$B816),0)</f>
        <v>9042</v>
      </c>
    </row>
    <row r="817" spans="1:33" ht="15" customHeight="1" x14ac:dyDescent="0.2">
      <c r="A817" t="s">
        <v>189</v>
      </c>
      <c r="B817" t="s">
        <v>2408</v>
      </c>
      <c r="C817" t="s">
        <v>856</v>
      </c>
      <c r="D817" t="s">
        <v>857</v>
      </c>
      <c r="E817">
        <v>3</v>
      </c>
      <c r="F817">
        <f t="shared" si="28"/>
        <v>2812</v>
      </c>
      <c r="G817">
        <f t="shared" si="29"/>
        <v>17000</v>
      </c>
      <c r="H817">
        <f t="shared" si="30"/>
        <v>3.6666666666666665</v>
      </c>
      <c r="I817">
        <f t="shared" si="31"/>
        <v>5</v>
      </c>
      <c r="Q817">
        <f>IFERROR(SUMIFS('All States'!$E$4:$E$627,'All States'!$C$4:$C$627,$A817,'All States'!$D$4:$D$627,$B817),0)</f>
        <v>0</v>
      </c>
      <c r="R817">
        <f>IFERROR(SUMIFS('All States'!$F$4:$F$627,'All States'!$C$4:$C$627,$A817,'All States'!$D$4:$D$627,$B817),0)</f>
        <v>0</v>
      </c>
      <c r="S817">
        <f>IFERROR(SUMIFS('All States'!$N$4:$N$627,'All States'!$C$4:$C$627,$A817,'All States'!$D$4:$D$627,$B817),0)</f>
        <v>258.61500000000001</v>
      </c>
      <c r="T817">
        <f>IFERROR(SUMIFS('All States'!$M$4:$M$627,'All States'!$C$4:$C$627,$A817,'All States'!$D$4:$D$627,$B817),0)</f>
        <v>258.61500000000001</v>
      </c>
      <c r="U817">
        <f>IFERROR(SUMIFS('All States'!$O$4:$O$627,'All States'!$C$4:$C$627,$A817,'All States'!$D$4:$D$627,$B817),0)</f>
        <v>0</v>
      </c>
      <c r="V817">
        <f>IFERROR(SUMIFS('All States'!$P$4:$P$627,'All States'!$C$4:$C$627,$A817,'All States'!$D$4:$D$627,$B817),0)</f>
        <v>254.94</v>
      </c>
      <c r="W817">
        <f>IFERROR(SUMIFS('All States'!$Q$4:$Q$627,'All States'!$C$4:$C$627,$A817,'All States'!$D$4:$D$627,$B817),0)</f>
        <v>3.6749999999999998</v>
      </c>
      <c r="X817">
        <f>IFERROR(SUMIFS('All States'!$H$4:$H$627,'All States'!$C$4:$C$627,$A817,'All States'!$D$4:$D$627,$B817),0)</f>
        <v>0</v>
      </c>
      <c r="Y817">
        <f>IFERROR(SUMIFS('All States'!$I$4:$I$627,'All States'!$C$4:$C$627,$A817,'All States'!$D$4:$D$627,$B817),0)</f>
        <v>0</v>
      </c>
      <c r="Z817">
        <f>IFERROR(SUMIFS('All States'!$R$4:$R$627,'All States'!$C$4:$C$627,$A817,'All States'!$D$4:$D$627,$B817),0)</f>
        <v>0.32826060000000001</v>
      </c>
      <c r="AA817">
        <f>IFERROR(SUMIFS('All States'!$S$4:$S$627,'All States'!$C$4:$C$627,$A817,'All States'!$D$4:$D$627,$B817),0)</f>
        <v>10</v>
      </c>
      <c r="AB817">
        <f>IFERROR(SUMIFS('All States'!$T$4:$T$627,'All States'!$C$4:$C$627,$A817,'All States'!$D$4:$D$627,$B817),0)</f>
        <v>4</v>
      </c>
      <c r="AC817">
        <f>IFERROR(SUMIFS('All States'!$U$4:$U$627,'All States'!$C$4:$C$627,$A817,'All States'!$D$4:$D$627,$B817),0)</f>
        <v>0.32826060000000001</v>
      </c>
      <c r="AD817">
        <f>IFERROR(SUMIFS('All States'!$V$4:$V$627,'All States'!$C$4:$C$627,$A817,'All States'!$D$4:$D$627,$B817),0)</f>
        <v>2812</v>
      </c>
      <c r="AE817">
        <f>IFERROR(SUMIFS('All States'!$W$4:$W$627,'All States'!$C$4:$C$627,$A817,'All States'!$D$4:$D$627,$B817),0)</f>
        <v>12</v>
      </c>
      <c r="AF817">
        <f>IFERROR(SUMIFS('All States'!$X$4:$X$627,'All States'!$C$4:$C$627,$A817,'All States'!$D$4:$D$627,$B817),0)</f>
        <v>1.6436999999999999</v>
      </c>
      <c r="AG817">
        <f>IFERROR(SUMIFS('All States'!$Y$4:$Y$627,'All States'!$C$4:$C$627,$A817,'All States'!$D$4:$D$627,$B817),0)</f>
        <v>8582</v>
      </c>
    </row>
    <row r="818" spans="1:33" ht="15" customHeight="1" x14ac:dyDescent="0.2">
      <c r="A818" t="s">
        <v>189</v>
      </c>
      <c r="B818" t="s">
        <v>2409</v>
      </c>
      <c r="C818" t="s">
        <v>856</v>
      </c>
      <c r="D818" t="s">
        <v>857</v>
      </c>
      <c r="E818">
        <v>3</v>
      </c>
      <c r="F818">
        <f t="shared" si="28"/>
        <v>2812</v>
      </c>
      <c r="G818">
        <f t="shared" si="29"/>
        <v>17000</v>
      </c>
      <c r="H818">
        <f t="shared" si="30"/>
        <v>3.6666666666666665</v>
      </c>
      <c r="I818">
        <f t="shared" si="31"/>
        <v>5</v>
      </c>
      <c r="Q818">
        <f>IFERROR(SUMIFS('All States'!$E$4:$E$627,'All States'!$C$4:$C$627,$A818,'All States'!$D$4:$D$627,$B818),0)</f>
        <v>0</v>
      </c>
      <c r="R818">
        <f>IFERROR(SUMIFS('All States'!$F$4:$F$627,'All States'!$C$4:$C$627,$A818,'All States'!$D$4:$D$627,$B818),0)</f>
        <v>0</v>
      </c>
      <c r="S818">
        <f>IFERROR(SUMIFS('All States'!$N$4:$N$627,'All States'!$C$4:$C$627,$A818,'All States'!$D$4:$D$627,$B818),0)</f>
        <v>82.53</v>
      </c>
      <c r="T818">
        <f>IFERROR(SUMIFS('All States'!$M$4:$M$627,'All States'!$C$4:$C$627,$A818,'All States'!$D$4:$D$627,$B818),0)</f>
        <v>82.53</v>
      </c>
      <c r="U818">
        <f>IFERROR(SUMIFS('All States'!$O$4:$O$627,'All States'!$C$4:$C$627,$A818,'All States'!$D$4:$D$627,$B818),0)</f>
        <v>0</v>
      </c>
      <c r="V818">
        <f>IFERROR(SUMIFS('All States'!$P$4:$P$627,'All States'!$C$4:$C$627,$A818,'All States'!$D$4:$D$627,$B818),0)</f>
        <v>81.48</v>
      </c>
      <c r="W818">
        <f>IFERROR(SUMIFS('All States'!$Q$4:$Q$627,'All States'!$C$4:$C$627,$A818,'All States'!$D$4:$D$627,$B818),0)</f>
        <v>1.05</v>
      </c>
      <c r="X818">
        <f>IFERROR(SUMIFS('All States'!$H$4:$H$627,'All States'!$C$4:$C$627,$A818,'All States'!$D$4:$D$627,$B818),0)</f>
        <v>0</v>
      </c>
      <c r="Y818">
        <f>IFERROR(SUMIFS('All States'!$I$4:$I$627,'All States'!$C$4:$C$627,$A818,'All States'!$D$4:$D$627,$B818),0)</f>
        <v>0</v>
      </c>
      <c r="Z818">
        <f>IFERROR(SUMIFS('All States'!$R$4:$R$627,'All States'!$C$4:$C$627,$A818,'All States'!$D$4:$D$627,$B818),0)</f>
        <v>0.32826060000000001</v>
      </c>
      <c r="AA818">
        <f>IFERROR(SUMIFS('All States'!$S$4:$S$627,'All States'!$C$4:$C$627,$A818,'All States'!$D$4:$D$627,$B818),0)</f>
        <v>10</v>
      </c>
      <c r="AB818">
        <f>IFERROR(SUMIFS('All States'!$T$4:$T$627,'All States'!$C$4:$C$627,$A818,'All States'!$D$4:$D$627,$B818),0)</f>
        <v>4</v>
      </c>
      <c r="AC818">
        <f>IFERROR(SUMIFS('All States'!$U$4:$U$627,'All States'!$C$4:$C$627,$A818,'All States'!$D$4:$D$627,$B818),0)</f>
        <v>0.32826060000000001</v>
      </c>
      <c r="AD818">
        <f>IFERROR(SUMIFS('All States'!$V$4:$V$627,'All States'!$C$4:$C$627,$A818,'All States'!$D$4:$D$627,$B818),0)</f>
        <v>2812</v>
      </c>
      <c r="AE818">
        <f>IFERROR(SUMIFS('All States'!$W$4:$W$627,'All States'!$C$4:$C$627,$A818,'All States'!$D$4:$D$627,$B818),0)</f>
        <v>12</v>
      </c>
      <c r="AF818">
        <f>IFERROR(SUMIFS('All States'!$X$4:$X$627,'All States'!$C$4:$C$627,$A818,'All States'!$D$4:$D$627,$B818),0)</f>
        <v>1.6436999999999999</v>
      </c>
      <c r="AG818">
        <f>IFERROR(SUMIFS('All States'!$Y$4:$Y$627,'All States'!$C$4:$C$627,$A818,'All States'!$D$4:$D$627,$B818),0)</f>
        <v>8582</v>
      </c>
    </row>
    <row r="819" spans="1:33" ht="15" customHeight="1" x14ac:dyDescent="0.2">
      <c r="A819" t="s">
        <v>189</v>
      </c>
      <c r="B819" t="s">
        <v>2410</v>
      </c>
      <c r="C819" t="s">
        <v>856</v>
      </c>
      <c r="D819" t="s">
        <v>857</v>
      </c>
      <c r="E819">
        <v>3</v>
      </c>
      <c r="F819">
        <f t="shared" si="28"/>
        <v>2812</v>
      </c>
      <c r="G819">
        <f t="shared" si="29"/>
        <v>17000</v>
      </c>
      <c r="H819">
        <f t="shared" si="30"/>
        <v>3.6666666666666665</v>
      </c>
      <c r="I819">
        <f t="shared" si="31"/>
        <v>5</v>
      </c>
      <c r="Q819">
        <f>IFERROR(SUMIFS('All States'!$E$4:$E$627,'All States'!$C$4:$C$627,$A819,'All States'!$D$4:$D$627,$B819),0)</f>
        <v>1</v>
      </c>
      <c r="R819">
        <f>IFERROR(SUMIFS('All States'!$F$4:$F$627,'All States'!$C$4:$C$627,$A819,'All States'!$D$4:$D$627,$B819),0)</f>
        <v>3</v>
      </c>
      <c r="S819">
        <f>IFERROR(SUMIFS('All States'!$N$4:$N$627,'All States'!$C$4:$C$627,$A819,'All States'!$D$4:$D$627,$B819),0)</f>
        <v>139.44</v>
      </c>
      <c r="T819">
        <f>IFERROR(SUMIFS('All States'!$M$4:$M$627,'All States'!$C$4:$C$627,$A819,'All States'!$D$4:$D$627,$B819),0)</f>
        <v>139.44</v>
      </c>
      <c r="U819">
        <f>IFERROR(SUMIFS('All States'!$O$4:$O$627,'All States'!$C$4:$C$627,$A819,'All States'!$D$4:$D$627,$B819),0)</f>
        <v>0</v>
      </c>
      <c r="V819">
        <f>IFERROR(SUMIFS('All States'!$P$4:$P$627,'All States'!$C$4:$C$627,$A819,'All States'!$D$4:$D$627,$B819),0)</f>
        <v>139.44</v>
      </c>
      <c r="W819">
        <f>IFERROR(SUMIFS('All States'!$Q$4:$Q$627,'All States'!$C$4:$C$627,$A819,'All States'!$D$4:$D$627,$B819),0)</f>
        <v>0</v>
      </c>
      <c r="X819">
        <f>IFERROR(SUMIFS('All States'!$H$4:$H$627,'All States'!$C$4:$C$627,$A819,'All States'!$D$4:$D$627,$B819),0)</f>
        <v>0</v>
      </c>
      <c r="Y819">
        <f>IFERROR(SUMIFS('All States'!$I$4:$I$627,'All States'!$C$4:$C$627,$A819,'All States'!$D$4:$D$627,$B819),0)</f>
        <v>1</v>
      </c>
      <c r="Z819">
        <f>IFERROR(SUMIFS('All States'!$R$4:$R$627,'All States'!$C$4:$C$627,$A819,'All States'!$D$4:$D$627,$B819),0)</f>
        <v>-2.6717393999999999</v>
      </c>
      <c r="AA819">
        <f>IFERROR(SUMIFS('All States'!$S$4:$S$627,'All States'!$C$4:$C$627,$A819,'All States'!$D$4:$D$627,$B819),0)</f>
        <v>10</v>
      </c>
      <c r="AB819">
        <f>IFERROR(SUMIFS('All States'!$T$4:$T$627,'All States'!$C$4:$C$627,$A819,'All States'!$D$4:$D$627,$B819),0)</f>
        <v>4</v>
      </c>
      <c r="AC819">
        <f>IFERROR(SUMIFS('All States'!$U$4:$U$627,'All States'!$C$4:$C$627,$A819,'All States'!$D$4:$D$627,$B819),0)</f>
        <v>0.32826060000000001</v>
      </c>
      <c r="AD819">
        <f>IFERROR(SUMIFS('All States'!$V$4:$V$627,'All States'!$C$4:$C$627,$A819,'All States'!$D$4:$D$627,$B819),0)</f>
        <v>2812</v>
      </c>
      <c r="AE819">
        <f>IFERROR(SUMIFS('All States'!$W$4:$W$627,'All States'!$C$4:$C$627,$A819,'All States'!$D$4:$D$627,$B819),0)</f>
        <v>12</v>
      </c>
      <c r="AF819">
        <f>IFERROR(SUMIFS('All States'!$X$4:$X$627,'All States'!$C$4:$C$627,$A819,'All States'!$D$4:$D$627,$B819),0)</f>
        <v>1.6436999999999999</v>
      </c>
      <c r="AG819">
        <f>IFERROR(SUMIFS('All States'!$Y$4:$Y$627,'All States'!$C$4:$C$627,$A819,'All States'!$D$4:$D$627,$B819),0)</f>
        <v>8582</v>
      </c>
    </row>
    <row r="820" spans="1:33" ht="15" customHeight="1" x14ac:dyDescent="0.2">
      <c r="A820" t="s">
        <v>189</v>
      </c>
      <c r="B820" t="s">
        <v>2411</v>
      </c>
      <c r="C820" t="s">
        <v>860</v>
      </c>
      <c r="D820" t="s">
        <v>861</v>
      </c>
      <c r="E820">
        <v>2</v>
      </c>
      <c r="F820">
        <f t="shared" si="28"/>
        <v>6171.5</v>
      </c>
      <c r="G820">
        <f t="shared" si="29"/>
        <v>6275</v>
      </c>
      <c r="H820">
        <f t="shared" si="30"/>
        <v>4.5</v>
      </c>
      <c r="I820">
        <f t="shared" si="31"/>
        <v>5</v>
      </c>
      <c r="Q820">
        <f>IFERROR(SUMIFS('All States'!$E$4:$E$627,'All States'!$C$4:$C$627,$A820,'All States'!$D$4:$D$627,$B820),0)</f>
        <v>1</v>
      </c>
      <c r="R820">
        <f>IFERROR(SUMIFS('All States'!$F$4:$F$627,'All States'!$C$4:$C$627,$A820,'All States'!$D$4:$D$627,$B820),0)</f>
        <v>2</v>
      </c>
      <c r="S820">
        <f>IFERROR(SUMIFS('All States'!$N$4:$N$627,'All States'!$C$4:$C$627,$A820,'All States'!$D$4:$D$627,$B820),0)</f>
        <v>77.28</v>
      </c>
      <c r="T820">
        <f>IFERROR(SUMIFS('All States'!$M$4:$M$627,'All States'!$C$4:$C$627,$A820,'All States'!$D$4:$D$627,$B820),0)</f>
        <v>77.28</v>
      </c>
      <c r="U820">
        <f>IFERROR(SUMIFS('All States'!$O$4:$O$627,'All States'!$C$4:$C$627,$A820,'All States'!$D$4:$D$627,$B820),0)</f>
        <v>0</v>
      </c>
      <c r="V820">
        <f>IFERROR(SUMIFS('All States'!$P$4:$P$627,'All States'!$C$4:$C$627,$A820,'All States'!$D$4:$D$627,$B820),0)</f>
        <v>77.28</v>
      </c>
      <c r="W820">
        <f>IFERROR(SUMIFS('All States'!$Q$4:$Q$627,'All States'!$C$4:$C$627,$A820,'All States'!$D$4:$D$627,$B820),0)</f>
        <v>0</v>
      </c>
      <c r="X820">
        <f>IFERROR(SUMIFS('All States'!$H$4:$H$627,'All States'!$C$4:$C$627,$A820,'All States'!$D$4:$D$627,$B820),0)</f>
        <v>0</v>
      </c>
      <c r="Y820">
        <f>IFERROR(SUMIFS('All States'!$I$4:$I$627,'All States'!$C$4:$C$627,$A820,'All States'!$D$4:$D$627,$B820),0)</f>
        <v>1</v>
      </c>
      <c r="Z820">
        <f>IFERROR(SUMIFS('All States'!$R$4:$R$627,'All States'!$C$4:$C$627,$A820,'All States'!$D$4:$D$627,$B820),0)</f>
        <v>-1.5629713999999999</v>
      </c>
      <c r="AA820">
        <f>IFERROR(SUMIFS('All States'!$S$4:$S$627,'All States'!$C$4:$C$627,$A820,'All States'!$D$4:$D$627,$B820),0)</f>
        <v>12.5</v>
      </c>
      <c r="AB820">
        <f>IFERROR(SUMIFS('All States'!$T$4:$T$627,'All States'!$C$4:$C$627,$A820,'All States'!$D$4:$D$627,$B820),0)</f>
        <v>5</v>
      </c>
      <c r="AC820">
        <f>IFERROR(SUMIFS('All States'!$U$4:$U$627,'All States'!$C$4:$C$627,$A820,'All States'!$D$4:$D$627,$B820),0)</f>
        <v>0.43702859999999999</v>
      </c>
      <c r="AD820">
        <f>IFERROR(SUMIFS('All States'!$V$4:$V$627,'All States'!$C$4:$C$627,$A820,'All States'!$D$4:$D$627,$B820),0)</f>
        <v>6172</v>
      </c>
      <c r="AE820">
        <f>IFERROR(SUMIFS('All States'!$W$4:$W$627,'All States'!$C$4:$C$627,$A820,'All States'!$D$4:$D$627,$B820),0)</f>
        <v>15</v>
      </c>
      <c r="AF820">
        <f>IFERROR(SUMIFS('All States'!$X$4:$X$627,'All States'!$C$4:$C$627,$A820,'All States'!$D$4:$D$627,$B820),0)</f>
        <v>2.1905000000000001</v>
      </c>
      <c r="AG820">
        <f>IFERROR(SUMIFS('All States'!$Y$4:$Y$627,'All States'!$C$4:$C$627,$A820,'All States'!$D$4:$D$627,$B820),0)</f>
        <v>18835</v>
      </c>
    </row>
    <row r="821" spans="1:33" ht="15" customHeight="1" x14ac:dyDescent="0.2">
      <c r="A821" t="s">
        <v>189</v>
      </c>
      <c r="B821" t="s">
        <v>2412</v>
      </c>
      <c r="C821" t="s">
        <v>860</v>
      </c>
      <c r="D821" t="s">
        <v>861</v>
      </c>
      <c r="E821">
        <v>2</v>
      </c>
      <c r="F821">
        <f t="shared" si="28"/>
        <v>6171.5</v>
      </c>
      <c r="G821">
        <f t="shared" si="29"/>
        <v>6275</v>
      </c>
      <c r="H821">
        <f t="shared" si="30"/>
        <v>4.5</v>
      </c>
      <c r="I821">
        <f t="shared" si="31"/>
        <v>5</v>
      </c>
      <c r="Q821">
        <f>IFERROR(SUMIFS('All States'!$E$4:$E$627,'All States'!$C$4:$C$627,$A821,'All States'!$D$4:$D$627,$B821),0)</f>
        <v>0</v>
      </c>
      <c r="R821">
        <f>IFERROR(SUMIFS('All States'!$F$4:$F$627,'All States'!$C$4:$C$627,$A821,'All States'!$D$4:$D$627,$B821),0)</f>
        <v>0</v>
      </c>
      <c r="S821">
        <f>IFERROR(SUMIFS('All States'!$N$4:$N$627,'All States'!$C$4:$C$627,$A821,'All States'!$D$4:$D$627,$B821),0)</f>
        <v>109.62</v>
      </c>
      <c r="T821">
        <f>IFERROR(SUMIFS('All States'!$M$4:$M$627,'All States'!$C$4:$C$627,$A821,'All States'!$D$4:$D$627,$B821),0)</f>
        <v>109.62</v>
      </c>
      <c r="U821">
        <f>IFERROR(SUMIFS('All States'!$O$4:$O$627,'All States'!$C$4:$C$627,$A821,'All States'!$D$4:$D$627,$B821),0)</f>
        <v>0</v>
      </c>
      <c r="V821">
        <f>IFERROR(SUMIFS('All States'!$P$4:$P$627,'All States'!$C$4:$C$627,$A821,'All States'!$D$4:$D$627,$B821),0)</f>
        <v>109.62</v>
      </c>
      <c r="W821">
        <f>IFERROR(SUMIFS('All States'!$Q$4:$Q$627,'All States'!$C$4:$C$627,$A821,'All States'!$D$4:$D$627,$B821),0)</f>
        <v>0</v>
      </c>
      <c r="X821">
        <f>IFERROR(SUMIFS('All States'!$H$4:$H$627,'All States'!$C$4:$C$627,$A821,'All States'!$D$4:$D$627,$B821),0)</f>
        <v>0</v>
      </c>
      <c r="Y821">
        <f>IFERROR(SUMIFS('All States'!$I$4:$I$627,'All States'!$C$4:$C$627,$A821,'All States'!$D$4:$D$627,$B821),0)</f>
        <v>0</v>
      </c>
      <c r="Z821">
        <f>IFERROR(SUMIFS('All States'!$R$4:$R$627,'All States'!$C$4:$C$627,$A821,'All States'!$D$4:$D$627,$B821),0)</f>
        <v>0.43702859999999999</v>
      </c>
      <c r="AA821">
        <f>IFERROR(SUMIFS('All States'!$S$4:$S$627,'All States'!$C$4:$C$627,$A821,'All States'!$D$4:$D$627,$B821),0)</f>
        <v>12.5</v>
      </c>
      <c r="AB821">
        <f>IFERROR(SUMIFS('All States'!$T$4:$T$627,'All States'!$C$4:$C$627,$A821,'All States'!$D$4:$D$627,$B821),0)</f>
        <v>5</v>
      </c>
      <c r="AC821">
        <f>IFERROR(SUMIFS('All States'!$U$4:$U$627,'All States'!$C$4:$C$627,$A821,'All States'!$D$4:$D$627,$B821),0)</f>
        <v>0.43702859999999999</v>
      </c>
      <c r="AD821">
        <f>IFERROR(SUMIFS('All States'!$V$4:$V$627,'All States'!$C$4:$C$627,$A821,'All States'!$D$4:$D$627,$B821),0)</f>
        <v>6172</v>
      </c>
      <c r="AE821">
        <f>IFERROR(SUMIFS('All States'!$W$4:$W$627,'All States'!$C$4:$C$627,$A821,'All States'!$D$4:$D$627,$B821),0)</f>
        <v>15</v>
      </c>
      <c r="AF821">
        <f>IFERROR(SUMIFS('All States'!$X$4:$X$627,'All States'!$C$4:$C$627,$A821,'All States'!$D$4:$D$627,$B821),0)</f>
        <v>2.1905000000000001</v>
      </c>
      <c r="AG821">
        <f>IFERROR(SUMIFS('All States'!$Y$4:$Y$627,'All States'!$C$4:$C$627,$A821,'All States'!$D$4:$D$627,$B821),0)</f>
        <v>18835</v>
      </c>
    </row>
    <row r="822" spans="1:33" ht="15" customHeight="1" x14ac:dyDescent="0.2">
      <c r="A822" t="s">
        <v>189</v>
      </c>
      <c r="B822" t="s">
        <v>2413</v>
      </c>
      <c r="C822" t="s">
        <v>867</v>
      </c>
      <c r="D822" t="s">
        <v>868</v>
      </c>
      <c r="E822">
        <v>2</v>
      </c>
      <c r="F822">
        <f t="shared" si="28"/>
        <v>6756</v>
      </c>
      <c r="G822">
        <f t="shared" si="29"/>
        <v>9100</v>
      </c>
      <c r="H822">
        <f t="shared" si="30"/>
        <v>12.5</v>
      </c>
      <c r="I822">
        <f t="shared" si="31"/>
        <v>9.5</v>
      </c>
      <c r="Q822">
        <f>IFERROR(SUMIFS('All States'!$E$4:$E$627,'All States'!$C$4:$C$627,$A822,'All States'!$D$4:$D$627,$B822),0)</f>
        <v>0</v>
      </c>
      <c r="R822">
        <f>IFERROR(SUMIFS('All States'!$F$4:$F$627,'All States'!$C$4:$C$627,$A822,'All States'!$D$4:$D$627,$B822),0)</f>
        <v>0</v>
      </c>
      <c r="S822">
        <f>IFERROR(SUMIFS('All States'!$N$4:$N$627,'All States'!$C$4:$C$627,$A822,'All States'!$D$4:$D$627,$B822),0)</f>
        <v>94.92</v>
      </c>
      <c r="T822">
        <f>IFERROR(SUMIFS('All States'!$M$4:$M$627,'All States'!$C$4:$C$627,$A822,'All States'!$D$4:$D$627,$B822),0)</f>
        <v>94.92</v>
      </c>
      <c r="U822">
        <f>IFERROR(SUMIFS('All States'!$O$4:$O$627,'All States'!$C$4:$C$627,$A822,'All States'!$D$4:$D$627,$B822),0)</f>
        <v>0</v>
      </c>
      <c r="V822">
        <f>IFERROR(SUMIFS('All States'!$P$4:$P$627,'All States'!$C$4:$C$627,$A822,'All States'!$D$4:$D$627,$B822),0)</f>
        <v>94.92</v>
      </c>
      <c r="W822">
        <f>IFERROR(SUMIFS('All States'!$Q$4:$Q$627,'All States'!$C$4:$C$627,$A822,'All States'!$D$4:$D$627,$B822),0)</f>
        <v>0</v>
      </c>
      <c r="X822">
        <f>IFERROR(SUMIFS('All States'!$H$4:$H$627,'All States'!$C$4:$C$627,$A822,'All States'!$D$4:$D$627,$B822),0)</f>
        <v>0</v>
      </c>
      <c r="Y822">
        <f>IFERROR(SUMIFS('All States'!$I$4:$I$627,'All States'!$C$4:$C$627,$A822,'All States'!$D$4:$D$627,$B822),0)</f>
        <v>0</v>
      </c>
      <c r="Z822">
        <f>IFERROR(SUMIFS('All States'!$R$4:$R$627,'All States'!$C$4:$C$627,$A822,'All States'!$D$4:$D$627,$B822),0)</f>
        <v>1.0428978</v>
      </c>
      <c r="AA822">
        <f>IFERROR(SUMIFS('All States'!$S$4:$S$627,'All States'!$C$4:$C$627,$A822,'All States'!$D$4:$D$627,$B822),0)</f>
        <v>32.5</v>
      </c>
      <c r="AB822">
        <f>IFERROR(SUMIFS('All States'!$T$4:$T$627,'All States'!$C$4:$C$627,$A822,'All States'!$D$4:$D$627,$B822),0)</f>
        <v>13</v>
      </c>
      <c r="AC822">
        <f>IFERROR(SUMIFS('All States'!$U$4:$U$627,'All States'!$C$4:$C$627,$A822,'All States'!$D$4:$D$627,$B822),0)</f>
        <v>1.0428978</v>
      </c>
      <c r="AD822">
        <f>IFERROR(SUMIFS('All States'!$V$4:$V$627,'All States'!$C$4:$C$627,$A822,'All States'!$D$4:$D$627,$B822),0)</f>
        <v>6756</v>
      </c>
      <c r="AE822">
        <f>IFERROR(SUMIFS('All States'!$W$4:$W$627,'All States'!$C$4:$C$627,$A822,'All States'!$D$4:$D$627,$B822),0)</f>
        <v>40</v>
      </c>
      <c r="AF822">
        <f>IFERROR(SUMIFS('All States'!$X$4:$X$627,'All States'!$C$4:$C$627,$A822,'All States'!$D$4:$D$627,$B822),0)</f>
        <v>5.3453999999999997</v>
      </c>
      <c r="AG822">
        <f>IFERROR(SUMIFS('All States'!$Y$4:$Y$627,'All States'!$C$4:$C$627,$A822,'All States'!$D$4:$D$627,$B822),0)</f>
        <v>20618</v>
      </c>
    </row>
    <row r="823" spans="1:33" ht="15" customHeight="1" x14ac:dyDescent="0.2">
      <c r="A823" t="s">
        <v>189</v>
      </c>
      <c r="B823" t="s">
        <v>2414</v>
      </c>
      <c r="C823" t="s">
        <v>867</v>
      </c>
      <c r="D823" t="s">
        <v>868</v>
      </c>
      <c r="E823">
        <v>2</v>
      </c>
      <c r="F823">
        <f t="shared" si="28"/>
        <v>6756</v>
      </c>
      <c r="G823">
        <f t="shared" si="29"/>
        <v>9100</v>
      </c>
      <c r="H823">
        <f t="shared" si="30"/>
        <v>12.5</v>
      </c>
      <c r="I823">
        <f t="shared" si="31"/>
        <v>9.5</v>
      </c>
      <c r="Q823">
        <f>IFERROR(SUMIFS('All States'!$E$4:$E$627,'All States'!$C$4:$C$627,$A823,'All States'!$D$4:$D$627,$B823),0)</f>
        <v>0</v>
      </c>
      <c r="R823">
        <f>IFERROR(SUMIFS('All States'!$F$4:$F$627,'All States'!$C$4:$C$627,$A823,'All States'!$D$4:$D$627,$B823),0)</f>
        <v>0</v>
      </c>
      <c r="S823">
        <f>IFERROR(SUMIFS('All States'!$N$4:$N$627,'All States'!$C$4:$C$627,$A823,'All States'!$D$4:$D$627,$B823),0)</f>
        <v>195.405</v>
      </c>
      <c r="T823">
        <f>IFERROR(SUMIFS('All States'!$M$4:$M$627,'All States'!$C$4:$C$627,$A823,'All States'!$D$4:$D$627,$B823),0)</f>
        <v>195.405</v>
      </c>
      <c r="U823">
        <f>IFERROR(SUMIFS('All States'!$O$4:$O$627,'All States'!$C$4:$C$627,$A823,'All States'!$D$4:$D$627,$B823),0)</f>
        <v>0</v>
      </c>
      <c r="V823">
        <f>IFERROR(SUMIFS('All States'!$P$4:$P$627,'All States'!$C$4:$C$627,$A823,'All States'!$D$4:$D$627,$B823),0)</f>
        <v>192.78</v>
      </c>
      <c r="W823">
        <f>IFERROR(SUMIFS('All States'!$Q$4:$Q$627,'All States'!$C$4:$C$627,$A823,'All States'!$D$4:$D$627,$B823),0)</f>
        <v>2.625</v>
      </c>
      <c r="X823">
        <f>IFERROR(SUMIFS('All States'!$H$4:$H$627,'All States'!$C$4:$C$627,$A823,'All States'!$D$4:$D$627,$B823),0)</f>
        <v>0</v>
      </c>
      <c r="Y823">
        <f>IFERROR(SUMIFS('All States'!$I$4:$I$627,'All States'!$C$4:$C$627,$A823,'All States'!$D$4:$D$627,$B823),0)</f>
        <v>0</v>
      </c>
      <c r="Z823">
        <f>IFERROR(SUMIFS('All States'!$R$4:$R$627,'All States'!$C$4:$C$627,$A823,'All States'!$D$4:$D$627,$B823),0)</f>
        <v>1.0428978</v>
      </c>
      <c r="AA823">
        <f>IFERROR(SUMIFS('All States'!$S$4:$S$627,'All States'!$C$4:$C$627,$A823,'All States'!$D$4:$D$627,$B823),0)</f>
        <v>32.5</v>
      </c>
      <c r="AB823">
        <f>IFERROR(SUMIFS('All States'!$T$4:$T$627,'All States'!$C$4:$C$627,$A823,'All States'!$D$4:$D$627,$B823),0)</f>
        <v>13</v>
      </c>
      <c r="AC823">
        <f>IFERROR(SUMIFS('All States'!$U$4:$U$627,'All States'!$C$4:$C$627,$A823,'All States'!$D$4:$D$627,$B823),0)</f>
        <v>1.0428978</v>
      </c>
      <c r="AD823">
        <f>IFERROR(SUMIFS('All States'!$V$4:$V$627,'All States'!$C$4:$C$627,$A823,'All States'!$D$4:$D$627,$B823),0)</f>
        <v>6756</v>
      </c>
      <c r="AE823">
        <f>IFERROR(SUMIFS('All States'!$W$4:$W$627,'All States'!$C$4:$C$627,$A823,'All States'!$D$4:$D$627,$B823),0)</f>
        <v>40</v>
      </c>
      <c r="AF823">
        <f>IFERROR(SUMIFS('All States'!$X$4:$X$627,'All States'!$C$4:$C$627,$A823,'All States'!$D$4:$D$627,$B823),0)</f>
        <v>5.3453999999999997</v>
      </c>
      <c r="AG823">
        <f>IFERROR(SUMIFS('All States'!$Y$4:$Y$627,'All States'!$C$4:$C$627,$A823,'All States'!$D$4:$D$627,$B823),0)</f>
        <v>20618</v>
      </c>
    </row>
    <row r="824" spans="1:33" ht="15" customHeight="1" x14ac:dyDescent="0.2">
      <c r="A824" t="s">
        <v>189</v>
      </c>
      <c r="B824" t="s">
        <v>2415</v>
      </c>
      <c r="C824" t="s">
        <v>1487</v>
      </c>
      <c r="D824" t="s">
        <v>2416</v>
      </c>
      <c r="E824">
        <v>3</v>
      </c>
      <c r="F824">
        <f t="shared" si="28"/>
        <v>0</v>
      </c>
      <c r="G824">
        <f t="shared" si="29"/>
        <v>50656</v>
      </c>
      <c r="H824">
        <f t="shared" si="30"/>
        <v>1.3333333333333333</v>
      </c>
      <c r="I824">
        <f t="shared" si="31"/>
        <v>12.666666666666666</v>
      </c>
      <c r="Q824">
        <f>IFERROR(SUMIFS('All States'!$E$4:$E$627,'All States'!$C$4:$C$627,$A824,'All States'!$D$4:$D$627,$B824),0)</f>
        <v>0</v>
      </c>
      <c r="R824">
        <f>IFERROR(SUMIFS('All States'!$F$4:$F$627,'All States'!$C$4:$C$627,$A824,'All States'!$D$4:$D$627,$B824),0)</f>
        <v>0</v>
      </c>
      <c r="S824">
        <f>IFERROR(SUMIFS('All States'!$N$4:$N$627,'All States'!$C$4:$C$627,$A824,'All States'!$D$4:$D$627,$B824),0)</f>
        <v>162.96</v>
      </c>
      <c r="T824">
        <f>IFERROR(SUMIFS('All States'!$M$4:$M$627,'All States'!$C$4:$C$627,$A824,'All States'!$D$4:$D$627,$B824),0)</f>
        <v>162.96</v>
      </c>
      <c r="U824">
        <f>IFERROR(SUMIFS('All States'!$O$4:$O$627,'All States'!$C$4:$C$627,$A824,'All States'!$D$4:$D$627,$B824),0)</f>
        <v>0</v>
      </c>
      <c r="V824">
        <f>IFERROR(SUMIFS('All States'!$P$4:$P$627,'All States'!$C$4:$C$627,$A824,'All States'!$D$4:$D$627,$B824),0)</f>
        <v>146.16</v>
      </c>
      <c r="W824">
        <f>IFERROR(SUMIFS('All States'!$Q$4:$Q$627,'All States'!$C$4:$C$627,$A824,'All States'!$D$4:$D$627,$B824),0)</f>
        <v>16.8</v>
      </c>
      <c r="X824">
        <f>IFERROR(SUMIFS('All States'!$H$4:$H$627,'All States'!$C$4:$C$627,$A824,'All States'!$D$4:$D$627,$B824),0)</f>
        <v>0</v>
      </c>
      <c r="Y824">
        <f>IFERROR(SUMIFS('All States'!$I$4:$I$627,'All States'!$C$4:$C$627,$A824,'All States'!$D$4:$D$627,$B824),0)</f>
        <v>0</v>
      </c>
      <c r="Z824">
        <f>IFERROR(SUMIFS('All States'!$R$4:$R$627,'All States'!$C$4:$C$627,$A824,'All States'!$D$4:$D$627,$B824),0)</f>
        <v>7.4999999999999997E-2</v>
      </c>
      <c r="AA824">
        <f>IFERROR(SUMIFS('All States'!$S$4:$S$627,'All States'!$C$4:$C$627,$A824,'All States'!$D$4:$D$627,$B824),0)</f>
        <v>2.5</v>
      </c>
      <c r="AB824">
        <f>IFERROR(SUMIFS('All States'!$T$4:$T$627,'All States'!$C$4:$C$627,$A824,'All States'!$D$4:$D$627,$B824),0)</f>
        <v>1</v>
      </c>
      <c r="AC824">
        <f>IFERROR(SUMIFS('All States'!$U$4:$U$627,'All States'!$C$4:$C$627,$A824,'All States'!$D$4:$D$627,$B824),0)</f>
        <v>7.4999999999999997E-2</v>
      </c>
      <c r="AD824">
        <f>IFERROR(SUMIFS('All States'!$V$4:$V$627,'All States'!$C$4:$C$627,$A824,'All States'!$D$4:$D$627,$B824),0)</f>
        <v>0</v>
      </c>
      <c r="AE824">
        <f>IFERROR(SUMIFS('All States'!$W$4:$W$627,'All States'!$C$4:$C$627,$A824,'All States'!$D$4:$D$627,$B824),0)</f>
        <v>3</v>
      </c>
      <c r="AF824">
        <f>IFERROR(SUMIFS('All States'!$X$4:$X$627,'All States'!$C$4:$C$627,$A824,'All States'!$D$4:$D$627,$B824),0)</f>
        <v>0.375</v>
      </c>
      <c r="AG824">
        <f>IFERROR(SUMIFS('All States'!$Y$4:$Y$627,'All States'!$C$4:$C$627,$A824,'All States'!$D$4:$D$627,$B824),0)</f>
        <v>0</v>
      </c>
    </row>
    <row r="825" spans="1:33" ht="15" customHeight="1" x14ac:dyDescent="0.2">
      <c r="A825" t="s">
        <v>189</v>
      </c>
      <c r="B825" t="s">
        <v>2417</v>
      </c>
      <c r="C825" t="s">
        <v>1487</v>
      </c>
      <c r="D825" t="s">
        <v>2416</v>
      </c>
      <c r="E825">
        <v>3</v>
      </c>
      <c r="F825">
        <f t="shared" ref="F825:F888" si="32">IFERROR(INDEX($I$2:$I$311,MATCH($C825,$B$2:$B$311,0))/$E825,"")</f>
        <v>0</v>
      </c>
      <c r="G825">
        <f t="shared" ref="G825:G888" si="33">IFERROR(INDEX($G$2:$G$311,MATCH($C825,$B$2:$B$311,0))/$E825,"")</f>
        <v>50656</v>
      </c>
      <c r="H825">
        <f t="shared" ref="H825:H888" si="34">IFERROR(INDEX($L$2:$L$311,MATCH($C825,$B$2:$B$311,0))/$E825,"")</f>
        <v>1.3333333333333333</v>
      </c>
      <c r="I825">
        <f t="shared" ref="I825:I888" si="35">IFERROR(INDEX($J$2:$J$311,MATCH($C825,$B$2:$B$311,0))/$E825,"")</f>
        <v>12.666666666666666</v>
      </c>
      <c r="Q825">
        <f>IFERROR(SUMIFS('All States'!$E$4:$E$627,'All States'!$C$4:$C$627,$A825,'All States'!$D$4:$D$627,$B825),0)</f>
        <v>0</v>
      </c>
      <c r="R825">
        <f>IFERROR(SUMIFS('All States'!$F$4:$F$627,'All States'!$C$4:$C$627,$A825,'All States'!$D$4:$D$627,$B825),0)</f>
        <v>0</v>
      </c>
      <c r="S825">
        <f>IFERROR(SUMIFS('All States'!$N$4:$N$627,'All States'!$C$4:$C$627,$A825,'All States'!$D$4:$D$627,$B825),0)</f>
        <v>104.265</v>
      </c>
      <c r="T825">
        <f>IFERROR(SUMIFS('All States'!$M$4:$M$627,'All States'!$C$4:$C$627,$A825,'All States'!$D$4:$D$627,$B825),0)</f>
        <v>104.265</v>
      </c>
      <c r="U825">
        <f>IFERROR(SUMIFS('All States'!$O$4:$O$627,'All States'!$C$4:$C$627,$A825,'All States'!$D$4:$D$627,$B825),0)</f>
        <v>0</v>
      </c>
      <c r="V825">
        <f>IFERROR(SUMIFS('All States'!$P$4:$P$627,'All States'!$C$4:$C$627,$A825,'All States'!$D$4:$D$627,$B825),0)</f>
        <v>103.74</v>
      </c>
      <c r="W825">
        <f>IFERROR(SUMIFS('All States'!$Q$4:$Q$627,'All States'!$C$4:$C$627,$A825,'All States'!$D$4:$D$627,$B825),0)</f>
        <v>0.52500000000000002</v>
      </c>
      <c r="X825">
        <f>IFERROR(SUMIFS('All States'!$H$4:$H$627,'All States'!$C$4:$C$627,$A825,'All States'!$D$4:$D$627,$B825),0)</f>
        <v>0</v>
      </c>
      <c r="Y825">
        <f>IFERROR(SUMIFS('All States'!$I$4:$I$627,'All States'!$C$4:$C$627,$A825,'All States'!$D$4:$D$627,$B825),0)</f>
        <v>0</v>
      </c>
      <c r="Z825">
        <f>IFERROR(SUMIFS('All States'!$R$4:$R$627,'All States'!$C$4:$C$627,$A825,'All States'!$D$4:$D$627,$B825),0)</f>
        <v>7.4999999999999997E-2</v>
      </c>
      <c r="AA825">
        <f>IFERROR(SUMIFS('All States'!$S$4:$S$627,'All States'!$C$4:$C$627,$A825,'All States'!$D$4:$D$627,$B825),0)</f>
        <v>2.5</v>
      </c>
      <c r="AB825">
        <f>IFERROR(SUMIFS('All States'!$T$4:$T$627,'All States'!$C$4:$C$627,$A825,'All States'!$D$4:$D$627,$B825),0)</f>
        <v>1</v>
      </c>
      <c r="AC825">
        <f>IFERROR(SUMIFS('All States'!$U$4:$U$627,'All States'!$C$4:$C$627,$A825,'All States'!$D$4:$D$627,$B825),0)</f>
        <v>7.4999999999999997E-2</v>
      </c>
      <c r="AD825">
        <f>IFERROR(SUMIFS('All States'!$V$4:$V$627,'All States'!$C$4:$C$627,$A825,'All States'!$D$4:$D$627,$B825),0)</f>
        <v>0</v>
      </c>
      <c r="AE825">
        <f>IFERROR(SUMIFS('All States'!$W$4:$W$627,'All States'!$C$4:$C$627,$A825,'All States'!$D$4:$D$627,$B825),0)</f>
        <v>3</v>
      </c>
      <c r="AF825">
        <f>IFERROR(SUMIFS('All States'!$X$4:$X$627,'All States'!$C$4:$C$627,$A825,'All States'!$D$4:$D$627,$B825),0)</f>
        <v>0.375</v>
      </c>
      <c r="AG825">
        <f>IFERROR(SUMIFS('All States'!$Y$4:$Y$627,'All States'!$C$4:$C$627,$A825,'All States'!$D$4:$D$627,$B825),0)</f>
        <v>0</v>
      </c>
    </row>
    <row r="826" spans="1:33" ht="15" customHeight="1" x14ac:dyDescent="0.2">
      <c r="A826" t="s">
        <v>189</v>
      </c>
      <c r="B826" t="s">
        <v>2418</v>
      </c>
      <c r="C826" t="s">
        <v>1487</v>
      </c>
      <c r="D826" t="s">
        <v>2416</v>
      </c>
      <c r="E826">
        <v>3</v>
      </c>
      <c r="F826">
        <f t="shared" si="32"/>
        <v>0</v>
      </c>
      <c r="G826">
        <f t="shared" si="33"/>
        <v>50656</v>
      </c>
      <c r="H826">
        <f t="shared" si="34"/>
        <v>1.3333333333333333</v>
      </c>
      <c r="I826">
        <f t="shared" si="35"/>
        <v>12.666666666666666</v>
      </c>
      <c r="Q826">
        <f>IFERROR(SUMIFS('All States'!$E$4:$E$627,'All States'!$C$4:$C$627,$A826,'All States'!$D$4:$D$627,$B826),0)</f>
        <v>0</v>
      </c>
      <c r="R826">
        <f>IFERROR(SUMIFS('All States'!$F$4:$F$627,'All States'!$C$4:$C$627,$A826,'All States'!$D$4:$D$627,$B826),0)</f>
        <v>0</v>
      </c>
      <c r="S826">
        <f>IFERROR(SUMIFS('All States'!$N$4:$N$627,'All States'!$C$4:$C$627,$A826,'All States'!$D$4:$D$627,$B826),0)</f>
        <v>178.815</v>
      </c>
      <c r="T826">
        <f>IFERROR(SUMIFS('All States'!$M$4:$M$627,'All States'!$C$4:$C$627,$A826,'All States'!$D$4:$D$627,$B826),0)</f>
        <v>178.815</v>
      </c>
      <c r="U826">
        <f>IFERROR(SUMIFS('All States'!$O$4:$O$627,'All States'!$C$4:$C$627,$A826,'All States'!$D$4:$D$627,$B826),0)</f>
        <v>0</v>
      </c>
      <c r="V826">
        <f>IFERROR(SUMIFS('All States'!$P$4:$P$627,'All States'!$C$4:$C$627,$A826,'All States'!$D$4:$D$627,$B826),0)</f>
        <v>99.54</v>
      </c>
      <c r="W826">
        <f>IFERROR(SUMIFS('All States'!$Q$4:$Q$627,'All States'!$C$4:$C$627,$A826,'All States'!$D$4:$D$627,$B826),0)</f>
        <v>79.275000000000006</v>
      </c>
      <c r="X826">
        <f>IFERROR(SUMIFS('All States'!$H$4:$H$627,'All States'!$C$4:$C$627,$A826,'All States'!$D$4:$D$627,$B826),0)</f>
        <v>0</v>
      </c>
      <c r="Y826">
        <f>IFERROR(SUMIFS('All States'!$I$4:$I$627,'All States'!$C$4:$C$627,$A826,'All States'!$D$4:$D$627,$B826),0)</f>
        <v>0</v>
      </c>
      <c r="Z826">
        <f>IFERROR(SUMIFS('All States'!$R$4:$R$627,'All States'!$C$4:$C$627,$A826,'All States'!$D$4:$D$627,$B826),0)</f>
        <v>7.4999999999999997E-2</v>
      </c>
      <c r="AA826">
        <f>IFERROR(SUMIFS('All States'!$S$4:$S$627,'All States'!$C$4:$C$627,$A826,'All States'!$D$4:$D$627,$B826),0)</f>
        <v>2.5</v>
      </c>
      <c r="AB826">
        <f>IFERROR(SUMIFS('All States'!$T$4:$T$627,'All States'!$C$4:$C$627,$A826,'All States'!$D$4:$D$627,$B826),0)</f>
        <v>1</v>
      </c>
      <c r="AC826">
        <f>IFERROR(SUMIFS('All States'!$U$4:$U$627,'All States'!$C$4:$C$627,$A826,'All States'!$D$4:$D$627,$B826),0)</f>
        <v>7.4999999999999997E-2</v>
      </c>
      <c r="AD826">
        <f>IFERROR(SUMIFS('All States'!$V$4:$V$627,'All States'!$C$4:$C$627,$A826,'All States'!$D$4:$D$627,$B826),0)</f>
        <v>0</v>
      </c>
      <c r="AE826">
        <f>IFERROR(SUMIFS('All States'!$W$4:$W$627,'All States'!$C$4:$C$627,$A826,'All States'!$D$4:$D$627,$B826),0)</f>
        <v>3</v>
      </c>
      <c r="AF826">
        <f>IFERROR(SUMIFS('All States'!$X$4:$X$627,'All States'!$C$4:$C$627,$A826,'All States'!$D$4:$D$627,$B826),0)</f>
        <v>0.375</v>
      </c>
      <c r="AG826">
        <f>IFERROR(SUMIFS('All States'!$Y$4:$Y$627,'All States'!$C$4:$C$627,$A826,'All States'!$D$4:$D$627,$B826),0)</f>
        <v>0</v>
      </c>
    </row>
    <row r="827" spans="1:33" ht="15" customHeight="1" x14ac:dyDescent="0.2">
      <c r="A827" t="s">
        <v>189</v>
      </c>
      <c r="B827" t="s">
        <v>2419</v>
      </c>
      <c r="C827" t="s">
        <v>1492</v>
      </c>
      <c r="D827" t="s">
        <v>2420</v>
      </c>
      <c r="E827">
        <v>4</v>
      </c>
      <c r="F827">
        <f t="shared" si="32"/>
        <v>402.75</v>
      </c>
      <c r="G827">
        <f t="shared" si="33"/>
        <v>7500.25</v>
      </c>
      <c r="H827">
        <f t="shared" si="34"/>
        <v>1</v>
      </c>
      <c r="I827">
        <f t="shared" si="35"/>
        <v>7.5</v>
      </c>
      <c r="Q827">
        <f>IFERROR(SUMIFS('All States'!$E$4:$E$627,'All States'!$C$4:$C$627,$A827,'All States'!$D$4:$D$627,$B827),0)</f>
        <v>1</v>
      </c>
      <c r="R827">
        <f>IFERROR(SUMIFS('All States'!$F$4:$F$627,'All States'!$C$4:$C$627,$A827,'All States'!$D$4:$D$627,$B827),0)</f>
        <v>4.8</v>
      </c>
      <c r="S827">
        <f>IFERROR(SUMIFS('All States'!$N$4:$N$627,'All States'!$C$4:$C$627,$A827,'All States'!$D$4:$D$627,$B827),0)</f>
        <v>49.454999999999998</v>
      </c>
      <c r="T827">
        <f>IFERROR(SUMIFS('All States'!$M$4:$M$627,'All States'!$C$4:$C$627,$A827,'All States'!$D$4:$D$627,$B827),0)</f>
        <v>49.454999999999998</v>
      </c>
      <c r="U827">
        <f>IFERROR(SUMIFS('All States'!$O$4:$O$627,'All States'!$C$4:$C$627,$A827,'All States'!$D$4:$D$627,$B827),0)</f>
        <v>0</v>
      </c>
      <c r="V827">
        <f>IFERROR(SUMIFS('All States'!$P$4:$P$627,'All States'!$C$4:$C$627,$A827,'All States'!$D$4:$D$627,$B827),0)</f>
        <v>26.88</v>
      </c>
      <c r="W827">
        <f>IFERROR(SUMIFS('All States'!$Q$4:$Q$627,'All States'!$C$4:$C$627,$A827,'All States'!$D$4:$D$627,$B827),0)</f>
        <v>22.574999999999999</v>
      </c>
      <c r="X827">
        <f>IFERROR(SUMIFS('All States'!$H$4:$H$627,'All States'!$C$4:$C$627,$A827,'All States'!$D$4:$D$627,$B827),0)</f>
        <v>0</v>
      </c>
      <c r="Y827">
        <f>IFERROR(SUMIFS('All States'!$I$4:$I$627,'All States'!$C$4:$C$627,$A827,'All States'!$D$4:$D$627,$B827),0)</f>
        <v>1</v>
      </c>
      <c r="Z827">
        <f>IFERROR(SUMIFS('All States'!$R$4:$R$627,'All States'!$C$4:$C$627,$A827,'All States'!$D$4:$D$627,$B827),0)</f>
        <v>-4.7209498500000002</v>
      </c>
      <c r="AA827">
        <f>IFERROR(SUMIFS('All States'!$S$4:$S$627,'All States'!$C$4:$C$627,$A827,'All States'!$D$4:$D$627,$B827),0)</f>
        <v>2.5</v>
      </c>
      <c r="AB827">
        <f>IFERROR(SUMIFS('All States'!$T$4:$T$627,'All States'!$C$4:$C$627,$A827,'All States'!$D$4:$D$627,$B827),0)</f>
        <v>1</v>
      </c>
      <c r="AC827">
        <f>IFERROR(SUMIFS('All States'!$U$4:$U$627,'All States'!$C$4:$C$627,$A827,'All States'!$D$4:$D$627,$B827),0)</f>
        <v>7.905015E-2</v>
      </c>
      <c r="AD827">
        <f>IFERROR(SUMIFS('All States'!$V$4:$V$627,'All States'!$C$4:$C$627,$A827,'All States'!$D$4:$D$627,$B827),0)</f>
        <v>403</v>
      </c>
      <c r="AE827">
        <f>IFERROR(SUMIFS('All States'!$W$4:$W$627,'All States'!$C$4:$C$627,$A827,'All States'!$D$4:$D$627,$B827),0)</f>
        <v>3</v>
      </c>
      <c r="AF827">
        <f>IFERROR(SUMIFS('All States'!$X$4:$X$627,'All States'!$C$4:$C$627,$A827,'All States'!$D$4:$D$627,$B827),0)</f>
        <v>0.39560000000000001</v>
      </c>
      <c r="AG827">
        <f>IFERROR(SUMIFS('All States'!$Y$4:$Y$627,'All States'!$C$4:$C$627,$A827,'All States'!$D$4:$D$627,$B827),0)</f>
        <v>1230</v>
      </c>
    </row>
    <row r="828" spans="1:33" ht="15" customHeight="1" x14ac:dyDescent="0.2">
      <c r="A828" t="s">
        <v>189</v>
      </c>
      <c r="B828" t="s">
        <v>2421</v>
      </c>
      <c r="C828" t="s">
        <v>1492</v>
      </c>
      <c r="D828" t="s">
        <v>2420</v>
      </c>
      <c r="E828">
        <v>4</v>
      </c>
      <c r="F828">
        <f t="shared" si="32"/>
        <v>402.75</v>
      </c>
      <c r="G828">
        <f t="shared" si="33"/>
        <v>7500.25</v>
      </c>
      <c r="H828">
        <f t="shared" si="34"/>
        <v>1</v>
      </c>
      <c r="I828">
        <f t="shared" si="35"/>
        <v>7.5</v>
      </c>
      <c r="Q828">
        <f>IFERROR(SUMIFS('All States'!$E$4:$E$627,'All States'!$C$4:$C$627,$A828,'All States'!$D$4:$D$627,$B828),0)</f>
        <v>1</v>
      </c>
      <c r="R828">
        <f>IFERROR(SUMIFS('All States'!$F$4:$F$627,'All States'!$C$4:$C$627,$A828,'All States'!$D$4:$D$627,$B828),0)</f>
        <v>10</v>
      </c>
      <c r="S828">
        <f>IFERROR(SUMIFS('All States'!$N$4:$N$627,'All States'!$C$4:$C$627,$A828,'All States'!$D$4:$D$627,$B828),0)</f>
        <v>28.875</v>
      </c>
      <c r="T828">
        <f>IFERROR(SUMIFS('All States'!$M$4:$M$627,'All States'!$C$4:$C$627,$A828,'All States'!$D$4:$D$627,$B828),0)</f>
        <v>28.875</v>
      </c>
      <c r="U828">
        <f>IFERROR(SUMIFS('All States'!$O$4:$O$627,'All States'!$C$4:$C$627,$A828,'All States'!$D$4:$D$627,$B828),0)</f>
        <v>0</v>
      </c>
      <c r="V828">
        <f>IFERROR(SUMIFS('All States'!$P$4:$P$627,'All States'!$C$4:$C$627,$A828,'All States'!$D$4:$D$627,$B828),0)</f>
        <v>27.3</v>
      </c>
      <c r="W828">
        <f>IFERROR(SUMIFS('All States'!$Q$4:$Q$627,'All States'!$C$4:$C$627,$A828,'All States'!$D$4:$D$627,$B828),0)</f>
        <v>1.575</v>
      </c>
      <c r="X828">
        <f>IFERROR(SUMIFS('All States'!$H$4:$H$627,'All States'!$C$4:$C$627,$A828,'All States'!$D$4:$D$627,$B828),0)</f>
        <v>0</v>
      </c>
      <c r="Y828">
        <f>IFERROR(SUMIFS('All States'!$I$4:$I$627,'All States'!$C$4:$C$627,$A828,'All States'!$D$4:$D$627,$B828),0)</f>
        <v>1</v>
      </c>
      <c r="Z828">
        <f>IFERROR(SUMIFS('All States'!$R$4:$R$627,'All States'!$C$4:$C$627,$A828,'All States'!$D$4:$D$627,$B828),0)</f>
        <v>-9.9209498499999995</v>
      </c>
      <c r="AA828">
        <f>IFERROR(SUMIFS('All States'!$S$4:$S$627,'All States'!$C$4:$C$627,$A828,'All States'!$D$4:$D$627,$B828),0)</f>
        <v>2.5</v>
      </c>
      <c r="AB828">
        <f>IFERROR(SUMIFS('All States'!$T$4:$T$627,'All States'!$C$4:$C$627,$A828,'All States'!$D$4:$D$627,$B828),0)</f>
        <v>1</v>
      </c>
      <c r="AC828">
        <f>IFERROR(SUMIFS('All States'!$U$4:$U$627,'All States'!$C$4:$C$627,$A828,'All States'!$D$4:$D$627,$B828),0)</f>
        <v>7.905015E-2</v>
      </c>
      <c r="AD828">
        <f>IFERROR(SUMIFS('All States'!$V$4:$V$627,'All States'!$C$4:$C$627,$A828,'All States'!$D$4:$D$627,$B828),0)</f>
        <v>403</v>
      </c>
      <c r="AE828">
        <f>IFERROR(SUMIFS('All States'!$W$4:$W$627,'All States'!$C$4:$C$627,$A828,'All States'!$D$4:$D$627,$B828),0)</f>
        <v>3</v>
      </c>
      <c r="AF828">
        <f>IFERROR(SUMIFS('All States'!$X$4:$X$627,'All States'!$C$4:$C$627,$A828,'All States'!$D$4:$D$627,$B828),0)</f>
        <v>0.39560000000000001</v>
      </c>
      <c r="AG828">
        <f>IFERROR(SUMIFS('All States'!$Y$4:$Y$627,'All States'!$C$4:$C$627,$A828,'All States'!$D$4:$D$627,$B828),0)</f>
        <v>1230</v>
      </c>
    </row>
    <row r="829" spans="1:33" ht="15" customHeight="1" x14ac:dyDescent="0.2">
      <c r="A829" t="s">
        <v>189</v>
      </c>
      <c r="B829" t="s">
        <v>2422</v>
      </c>
      <c r="C829" t="s">
        <v>1492</v>
      </c>
      <c r="D829" t="s">
        <v>2420</v>
      </c>
      <c r="E829">
        <v>4</v>
      </c>
      <c r="F829">
        <f t="shared" si="32"/>
        <v>402.75</v>
      </c>
      <c r="G829">
        <f t="shared" si="33"/>
        <v>7500.25</v>
      </c>
      <c r="H829">
        <f t="shared" si="34"/>
        <v>1</v>
      </c>
      <c r="I829">
        <f t="shared" si="35"/>
        <v>7.5</v>
      </c>
      <c r="Q829">
        <f>IFERROR(SUMIFS('All States'!$E$4:$E$627,'All States'!$C$4:$C$627,$A829,'All States'!$D$4:$D$627,$B829),0)</f>
        <v>0</v>
      </c>
      <c r="R829">
        <f>IFERROR(SUMIFS('All States'!$F$4:$F$627,'All States'!$C$4:$C$627,$A829,'All States'!$D$4:$D$627,$B829),0)</f>
        <v>0</v>
      </c>
      <c r="S829">
        <f>IFERROR(SUMIFS('All States'!$N$4:$N$627,'All States'!$C$4:$C$627,$A829,'All States'!$D$4:$D$627,$B829),0)</f>
        <v>76.44</v>
      </c>
      <c r="T829">
        <f>IFERROR(SUMIFS('All States'!$M$4:$M$627,'All States'!$C$4:$C$627,$A829,'All States'!$D$4:$D$627,$B829),0)</f>
        <v>76.44</v>
      </c>
      <c r="U829">
        <f>IFERROR(SUMIFS('All States'!$O$4:$O$627,'All States'!$C$4:$C$627,$A829,'All States'!$D$4:$D$627,$B829),0)</f>
        <v>0</v>
      </c>
      <c r="V829">
        <f>IFERROR(SUMIFS('All States'!$P$4:$P$627,'All States'!$C$4:$C$627,$A829,'All States'!$D$4:$D$627,$B829),0)</f>
        <v>76.44</v>
      </c>
      <c r="W829">
        <f>IFERROR(SUMIFS('All States'!$Q$4:$Q$627,'All States'!$C$4:$C$627,$A829,'All States'!$D$4:$D$627,$B829),0)</f>
        <v>0</v>
      </c>
      <c r="X829">
        <f>IFERROR(SUMIFS('All States'!$H$4:$H$627,'All States'!$C$4:$C$627,$A829,'All States'!$D$4:$D$627,$B829),0)</f>
        <v>0</v>
      </c>
      <c r="Y829">
        <f>IFERROR(SUMIFS('All States'!$I$4:$I$627,'All States'!$C$4:$C$627,$A829,'All States'!$D$4:$D$627,$B829),0)</f>
        <v>0</v>
      </c>
      <c r="Z829">
        <f>IFERROR(SUMIFS('All States'!$R$4:$R$627,'All States'!$C$4:$C$627,$A829,'All States'!$D$4:$D$627,$B829),0)</f>
        <v>7.905015E-2</v>
      </c>
      <c r="AA829">
        <f>IFERROR(SUMIFS('All States'!$S$4:$S$627,'All States'!$C$4:$C$627,$A829,'All States'!$D$4:$D$627,$B829),0)</f>
        <v>2.5</v>
      </c>
      <c r="AB829">
        <f>IFERROR(SUMIFS('All States'!$T$4:$T$627,'All States'!$C$4:$C$627,$A829,'All States'!$D$4:$D$627,$B829),0)</f>
        <v>1</v>
      </c>
      <c r="AC829">
        <f>IFERROR(SUMIFS('All States'!$U$4:$U$627,'All States'!$C$4:$C$627,$A829,'All States'!$D$4:$D$627,$B829),0)</f>
        <v>7.905015E-2</v>
      </c>
      <c r="AD829">
        <f>IFERROR(SUMIFS('All States'!$V$4:$V$627,'All States'!$C$4:$C$627,$A829,'All States'!$D$4:$D$627,$B829),0)</f>
        <v>403</v>
      </c>
      <c r="AE829">
        <f>IFERROR(SUMIFS('All States'!$W$4:$W$627,'All States'!$C$4:$C$627,$A829,'All States'!$D$4:$D$627,$B829),0)</f>
        <v>3</v>
      </c>
      <c r="AF829">
        <f>IFERROR(SUMIFS('All States'!$X$4:$X$627,'All States'!$C$4:$C$627,$A829,'All States'!$D$4:$D$627,$B829),0)</f>
        <v>0.39560000000000001</v>
      </c>
      <c r="AG829">
        <f>IFERROR(SUMIFS('All States'!$Y$4:$Y$627,'All States'!$C$4:$C$627,$A829,'All States'!$D$4:$D$627,$B829),0)</f>
        <v>1230</v>
      </c>
    </row>
    <row r="830" spans="1:33" ht="15" customHeight="1" x14ac:dyDescent="0.2">
      <c r="A830" t="s">
        <v>189</v>
      </c>
      <c r="B830" t="s">
        <v>2423</v>
      </c>
      <c r="C830" t="s">
        <v>1492</v>
      </c>
      <c r="D830" t="s">
        <v>2420</v>
      </c>
      <c r="E830">
        <v>4</v>
      </c>
      <c r="F830">
        <f t="shared" si="32"/>
        <v>402.75</v>
      </c>
      <c r="G830">
        <f t="shared" si="33"/>
        <v>7500.25</v>
      </c>
      <c r="H830">
        <f t="shared" si="34"/>
        <v>1</v>
      </c>
      <c r="I830">
        <f t="shared" si="35"/>
        <v>7.5</v>
      </c>
      <c r="Q830">
        <f>IFERROR(SUMIFS('All States'!$E$4:$E$627,'All States'!$C$4:$C$627,$A830,'All States'!$D$4:$D$627,$B830),0)</f>
        <v>0</v>
      </c>
      <c r="R830">
        <f>IFERROR(SUMIFS('All States'!$F$4:$F$627,'All States'!$C$4:$C$627,$A830,'All States'!$D$4:$D$627,$B830),0)</f>
        <v>0</v>
      </c>
      <c r="S830">
        <f>IFERROR(SUMIFS('All States'!$N$4:$N$627,'All States'!$C$4:$C$627,$A830,'All States'!$D$4:$D$627,$B830),0)</f>
        <v>179.34</v>
      </c>
      <c r="T830">
        <f>IFERROR(SUMIFS('All States'!$M$4:$M$627,'All States'!$C$4:$C$627,$A830,'All States'!$D$4:$D$627,$B830),0)</f>
        <v>179.34</v>
      </c>
      <c r="U830">
        <f>IFERROR(SUMIFS('All States'!$O$4:$O$627,'All States'!$C$4:$C$627,$A830,'All States'!$D$4:$D$627,$B830),0)</f>
        <v>0</v>
      </c>
      <c r="V830">
        <f>IFERROR(SUMIFS('All States'!$P$4:$P$627,'All States'!$C$4:$C$627,$A830,'All States'!$D$4:$D$627,$B830),0)</f>
        <v>179.34</v>
      </c>
      <c r="W830">
        <f>IFERROR(SUMIFS('All States'!$Q$4:$Q$627,'All States'!$C$4:$C$627,$A830,'All States'!$D$4:$D$627,$B830),0)</f>
        <v>0</v>
      </c>
      <c r="X830">
        <f>IFERROR(SUMIFS('All States'!$H$4:$H$627,'All States'!$C$4:$C$627,$A830,'All States'!$D$4:$D$627,$B830),0)</f>
        <v>0</v>
      </c>
      <c r="Y830">
        <f>IFERROR(SUMIFS('All States'!$I$4:$I$627,'All States'!$C$4:$C$627,$A830,'All States'!$D$4:$D$627,$B830),0)</f>
        <v>0</v>
      </c>
      <c r="Z830">
        <f>IFERROR(SUMIFS('All States'!$R$4:$R$627,'All States'!$C$4:$C$627,$A830,'All States'!$D$4:$D$627,$B830),0)</f>
        <v>7.905015E-2</v>
      </c>
      <c r="AA830">
        <f>IFERROR(SUMIFS('All States'!$S$4:$S$627,'All States'!$C$4:$C$627,$A830,'All States'!$D$4:$D$627,$B830),0)</f>
        <v>2.5</v>
      </c>
      <c r="AB830">
        <f>IFERROR(SUMIFS('All States'!$T$4:$T$627,'All States'!$C$4:$C$627,$A830,'All States'!$D$4:$D$627,$B830),0)</f>
        <v>1</v>
      </c>
      <c r="AC830">
        <f>IFERROR(SUMIFS('All States'!$U$4:$U$627,'All States'!$C$4:$C$627,$A830,'All States'!$D$4:$D$627,$B830),0)</f>
        <v>7.905015E-2</v>
      </c>
      <c r="AD830">
        <f>IFERROR(SUMIFS('All States'!$V$4:$V$627,'All States'!$C$4:$C$627,$A830,'All States'!$D$4:$D$627,$B830),0)</f>
        <v>403</v>
      </c>
      <c r="AE830">
        <f>IFERROR(SUMIFS('All States'!$W$4:$W$627,'All States'!$C$4:$C$627,$A830,'All States'!$D$4:$D$627,$B830),0)</f>
        <v>3</v>
      </c>
      <c r="AF830">
        <f>IFERROR(SUMIFS('All States'!$X$4:$X$627,'All States'!$C$4:$C$627,$A830,'All States'!$D$4:$D$627,$B830),0)</f>
        <v>0.39560000000000001</v>
      </c>
      <c r="AG830">
        <f>IFERROR(SUMIFS('All States'!$Y$4:$Y$627,'All States'!$C$4:$C$627,$A830,'All States'!$D$4:$D$627,$B830),0)</f>
        <v>1230</v>
      </c>
    </row>
    <row r="831" spans="1:33" ht="15" customHeight="1" x14ac:dyDescent="0.2">
      <c r="A831" t="s">
        <v>189</v>
      </c>
      <c r="B831" t="s">
        <v>2424</v>
      </c>
      <c r="C831" t="s">
        <v>1497</v>
      </c>
      <c r="D831" t="s">
        <v>2425</v>
      </c>
      <c r="E831">
        <v>4</v>
      </c>
      <c r="F831">
        <f t="shared" si="32"/>
        <v>9.75</v>
      </c>
      <c r="G831">
        <f t="shared" si="33"/>
        <v>75757.5</v>
      </c>
      <c r="H831">
        <f t="shared" si="34"/>
        <v>0.75</v>
      </c>
      <c r="I831">
        <f t="shared" si="35"/>
        <v>15.75</v>
      </c>
      <c r="Q831">
        <f>IFERROR(SUMIFS('All States'!$E$4:$E$627,'All States'!$C$4:$C$627,$A831,'All States'!$D$4:$D$627,$B831),0)</f>
        <v>1</v>
      </c>
      <c r="R831">
        <f>IFERROR(SUMIFS('All States'!$F$4:$F$627,'All States'!$C$4:$C$627,$A831,'All States'!$D$4:$D$627,$B831),0)</f>
        <v>5</v>
      </c>
      <c r="S831">
        <f>IFERROR(SUMIFS('All States'!$N$4:$N$627,'All States'!$C$4:$C$627,$A831,'All States'!$D$4:$D$627,$B831),0)</f>
        <v>56.384999999999998</v>
      </c>
      <c r="T831">
        <f>IFERROR(SUMIFS('All States'!$M$4:$M$627,'All States'!$C$4:$C$627,$A831,'All States'!$D$4:$D$627,$B831),0)</f>
        <v>56.384999999999998</v>
      </c>
      <c r="U831">
        <f>IFERROR(SUMIFS('All States'!$O$4:$O$627,'All States'!$C$4:$C$627,$A831,'All States'!$D$4:$D$627,$B831),0)</f>
        <v>0</v>
      </c>
      <c r="V831">
        <f>IFERROR(SUMIFS('All States'!$P$4:$P$627,'All States'!$C$4:$C$627,$A831,'All States'!$D$4:$D$627,$B831),0)</f>
        <v>53.76</v>
      </c>
      <c r="W831">
        <f>IFERROR(SUMIFS('All States'!$Q$4:$Q$627,'All States'!$C$4:$C$627,$A831,'All States'!$D$4:$D$627,$B831),0)</f>
        <v>2.625</v>
      </c>
      <c r="X831">
        <f>IFERROR(SUMIFS('All States'!$H$4:$H$627,'All States'!$C$4:$C$627,$A831,'All States'!$D$4:$D$627,$B831),0)</f>
        <v>0</v>
      </c>
      <c r="Y831">
        <f>IFERROR(SUMIFS('All States'!$I$4:$I$627,'All States'!$C$4:$C$627,$A831,'All States'!$D$4:$D$627,$B831),0)</f>
        <v>1</v>
      </c>
      <c r="Z831">
        <f>IFERROR(SUMIFS('All States'!$R$4:$R$627,'All States'!$C$4:$C$627,$A831,'All States'!$D$4:$D$627,$B831),0)</f>
        <v>-4.9248995000000004</v>
      </c>
      <c r="AA831">
        <f>IFERROR(SUMIFS('All States'!$S$4:$S$627,'All States'!$C$4:$C$627,$A831,'All States'!$D$4:$D$627,$B831),0)</f>
        <v>2.5</v>
      </c>
      <c r="AB831">
        <f>IFERROR(SUMIFS('All States'!$T$4:$T$627,'All States'!$C$4:$C$627,$A831,'All States'!$D$4:$D$627,$B831),0)</f>
        <v>1</v>
      </c>
      <c r="AC831">
        <f>IFERROR(SUMIFS('All States'!$U$4:$U$627,'All States'!$C$4:$C$627,$A831,'All States'!$D$4:$D$627,$B831),0)</f>
        <v>7.5100500000000001E-2</v>
      </c>
      <c r="AD831">
        <f>IFERROR(SUMIFS('All States'!$V$4:$V$627,'All States'!$C$4:$C$627,$A831,'All States'!$D$4:$D$627,$B831),0)</f>
        <v>10</v>
      </c>
      <c r="AE831">
        <f>IFERROR(SUMIFS('All States'!$W$4:$W$627,'All States'!$C$4:$C$627,$A831,'All States'!$D$4:$D$627,$B831),0)</f>
        <v>3</v>
      </c>
      <c r="AF831">
        <f>IFERROR(SUMIFS('All States'!$X$4:$X$627,'All States'!$C$4:$C$627,$A831,'All States'!$D$4:$D$627,$B831),0)</f>
        <v>0.3755</v>
      </c>
      <c r="AG831">
        <f>IFERROR(SUMIFS('All States'!$Y$4:$Y$627,'All States'!$C$4:$C$627,$A831,'All States'!$D$4:$D$627,$B831),0)</f>
        <v>31</v>
      </c>
    </row>
    <row r="832" spans="1:33" ht="15" customHeight="1" x14ac:dyDescent="0.2">
      <c r="A832" t="s">
        <v>189</v>
      </c>
      <c r="B832" t="s">
        <v>2426</v>
      </c>
      <c r="C832" t="s">
        <v>1497</v>
      </c>
      <c r="D832" t="s">
        <v>2425</v>
      </c>
      <c r="E832">
        <v>4</v>
      </c>
      <c r="F832">
        <f t="shared" si="32"/>
        <v>9.75</v>
      </c>
      <c r="G832">
        <f t="shared" si="33"/>
        <v>75757.5</v>
      </c>
      <c r="H832">
        <f t="shared" si="34"/>
        <v>0.75</v>
      </c>
      <c r="I832">
        <f t="shared" si="35"/>
        <v>15.75</v>
      </c>
      <c r="Q832">
        <f>IFERROR(SUMIFS('All States'!$E$4:$E$627,'All States'!$C$4:$C$627,$A832,'All States'!$D$4:$D$627,$B832),0)</f>
        <v>2</v>
      </c>
      <c r="R832">
        <f>IFERROR(SUMIFS('All States'!$F$4:$F$627,'All States'!$C$4:$C$627,$A832,'All States'!$D$4:$D$627,$B832),0)</f>
        <v>13</v>
      </c>
      <c r="S832">
        <f>IFERROR(SUMIFS('All States'!$N$4:$N$627,'All States'!$C$4:$C$627,$A832,'All States'!$D$4:$D$627,$B832),0)</f>
        <v>290.64000000000004</v>
      </c>
      <c r="T832">
        <f>IFERROR(SUMIFS('All States'!$M$4:$M$627,'All States'!$C$4:$C$627,$A832,'All States'!$D$4:$D$627,$B832),0)</f>
        <v>290.64000000000004</v>
      </c>
      <c r="U832">
        <f>IFERROR(SUMIFS('All States'!$O$4:$O$627,'All States'!$C$4:$C$627,$A832,'All States'!$D$4:$D$627,$B832),0)</f>
        <v>0</v>
      </c>
      <c r="V832">
        <f>IFERROR(SUMIFS('All States'!$P$4:$P$627,'All States'!$C$4:$C$627,$A832,'All States'!$D$4:$D$627,$B832),0)</f>
        <v>288.54000000000002</v>
      </c>
      <c r="W832">
        <f>IFERROR(SUMIFS('All States'!$Q$4:$Q$627,'All States'!$C$4:$C$627,$A832,'All States'!$D$4:$D$627,$B832),0)</f>
        <v>2.1</v>
      </c>
      <c r="X832">
        <f>IFERROR(SUMIFS('All States'!$H$4:$H$627,'All States'!$C$4:$C$627,$A832,'All States'!$D$4:$D$627,$B832),0)</f>
        <v>1</v>
      </c>
      <c r="Y832">
        <f>IFERROR(SUMIFS('All States'!$I$4:$I$627,'All States'!$C$4:$C$627,$A832,'All States'!$D$4:$D$627,$B832),0)</f>
        <v>1</v>
      </c>
      <c r="Z832">
        <f>IFERROR(SUMIFS('All States'!$R$4:$R$627,'All States'!$C$4:$C$627,$A832,'All States'!$D$4:$D$627,$B832),0)</f>
        <v>-12.9248995</v>
      </c>
      <c r="AA832">
        <f>IFERROR(SUMIFS('All States'!$S$4:$S$627,'All States'!$C$4:$C$627,$A832,'All States'!$D$4:$D$627,$B832),0)</f>
        <v>2.5</v>
      </c>
      <c r="AB832">
        <f>IFERROR(SUMIFS('All States'!$T$4:$T$627,'All States'!$C$4:$C$627,$A832,'All States'!$D$4:$D$627,$B832),0)</f>
        <v>1</v>
      </c>
      <c r="AC832">
        <f>IFERROR(SUMIFS('All States'!$U$4:$U$627,'All States'!$C$4:$C$627,$A832,'All States'!$D$4:$D$627,$B832),0)</f>
        <v>7.5100500000000001E-2</v>
      </c>
      <c r="AD832">
        <f>IFERROR(SUMIFS('All States'!$V$4:$V$627,'All States'!$C$4:$C$627,$A832,'All States'!$D$4:$D$627,$B832),0)</f>
        <v>10</v>
      </c>
      <c r="AE832">
        <f>IFERROR(SUMIFS('All States'!$W$4:$W$627,'All States'!$C$4:$C$627,$A832,'All States'!$D$4:$D$627,$B832),0)</f>
        <v>3</v>
      </c>
      <c r="AF832">
        <f>IFERROR(SUMIFS('All States'!$X$4:$X$627,'All States'!$C$4:$C$627,$A832,'All States'!$D$4:$D$627,$B832),0)</f>
        <v>0.3755</v>
      </c>
      <c r="AG832">
        <f>IFERROR(SUMIFS('All States'!$Y$4:$Y$627,'All States'!$C$4:$C$627,$A832,'All States'!$D$4:$D$627,$B832),0)</f>
        <v>31</v>
      </c>
    </row>
    <row r="833" spans="1:33" ht="15" customHeight="1" x14ac:dyDescent="0.2">
      <c r="A833" t="s">
        <v>189</v>
      </c>
      <c r="B833" t="s">
        <v>2427</v>
      </c>
      <c r="C833" t="s">
        <v>1497</v>
      </c>
      <c r="D833" t="s">
        <v>2425</v>
      </c>
      <c r="E833">
        <v>4</v>
      </c>
      <c r="F833">
        <f t="shared" si="32"/>
        <v>9.75</v>
      </c>
      <c r="G833">
        <f t="shared" si="33"/>
        <v>75757.5</v>
      </c>
      <c r="H833">
        <f t="shared" si="34"/>
        <v>0.75</v>
      </c>
      <c r="I833">
        <f t="shared" si="35"/>
        <v>15.75</v>
      </c>
      <c r="Q833">
        <f>IFERROR(SUMIFS('All States'!$E$4:$E$627,'All States'!$C$4:$C$627,$A833,'All States'!$D$4:$D$627,$B833),0)</f>
        <v>1</v>
      </c>
      <c r="R833">
        <f>IFERROR(SUMIFS('All States'!$F$4:$F$627,'All States'!$C$4:$C$627,$A833,'All States'!$D$4:$D$627,$B833),0)</f>
        <v>3</v>
      </c>
      <c r="S833">
        <f>IFERROR(SUMIFS('All States'!$N$4:$N$627,'All States'!$C$4:$C$627,$A833,'All States'!$D$4:$D$627,$B833),0)</f>
        <v>151.41000000000003</v>
      </c>
      <c r="T833">
        <f>IFERROR(SUMIFS('All States'!$M$4:$M$627,'All States'!$C$4:$C$627,$A833,'All States'!$D$4:$D$627,$B833),0)</f>
        <v>151.41000000000003</v>
      </c>
      <c r="U833">
        <f>IFERROR(SUMIFS('All States'!$O$4:$O$627,'All States'!$C$4:$C$627,$A833,'All States'!$D$4:$D$627,$B833),0)</f>
        <v>0</v>
      </c>
      <c r="V833">
        <f>IFERROR(SUMIFS('All States'!$P$4:$P$627,'All States'!$C$4:$C$627,$A833,'All States'!$D$4:$D$627,$B833),0)</f>
        <v>150.36000000000001</v>
      </c>
      <c r="W833">
        <f>IFERROR(SUMIFS('All States'!$Q$4:$Q$627,'All States'!$C$4:$C$627,$A833,'All States'!$D$4:$D$627,$B833),0)</f>
        <v>1.05</v>
      </c>
      <c r="X833">
        <f>IFERROR(SUMIFS('All States'!$H$4:$H$627,'All States'!$C$4:$C$627,$A833,'All States'!$D$4:$D$627,$B833),0)</f>
        <v>1</v>
      </c>
      <c r="Y833">
        <f>IFERROR(SUMIFS('All States'!$I$4:$I$627,'All States'!$C$4:$C$627,$A833,'All States'!$D$4:$D$627,$B833),0)</f>
        <v>0</v>
      </c>
      <c r="Z833">
        <f>IFERROR(SUMIFS('All States'!$R$4:$R$627,'All States'!$C$4:$C$627,$A833,'All States'!$D$4:$D$627,$B833),0)</f>
        <v>-2.9248995</v>
      </c>
      <c r="AA833">
        <f>IFERROR(SUMIFS('All States'!$S$4:$S$627,'All States'!$C$4:$C$627,$A833,'All States'!$D$4:$D$627,$B833),0)</f>
        <v>2.5</v>
      </c>
      <c r="AB833">
        <f>IFERROR(SUMIFS('All States'!$T$4:$T$627,'All States'!$C$4:$C$627,$A833,'All States'!$D$4:$D$627,$B833),0)</f>
        <v>1</v>
      </c>
      <c r="AC833">
        <f>IFERROR(SUMIFS('All States'!$U$4:$U$627,'All States'!$C$4:$C$627,$A833,'All States'!$D$4:$D$627,$B833),0)</f>
        <v>7.5100500000000001E-2</v>
      </c>
      <c r="AD833">
        <f>IFERROR(SUMIFS('All States'!$V$4:$V$627,'All States'!$C$4:$C$627,$A833,'All States'!$D$4:$D$627,$B833),0)</f>
        <v>10</v>
      </c>
      <c r="AE833">
        <f>IFERROR(SUMIFS('All States'!$W$4:$W$627,'All States'!$C$4:$C$627,$A833,'All States'!$D$4:$D$627,$B833),0)</f>
        <v>3</v>
      </c>
      <c r="AF833">
        <f>IFERROR(SUMIFS('All States'!$X$4:$X$627,'All States'!$C$4:$C$627,$A833,'All States'!$D$4:$D$627,$B833),0)</f>
        <v>0.3755</v>
      </c>
      <c r="AG833">
        <f>IFERROR(SUMIFS('All States'!$Y$4:$Y$627,'All States'!$C$4:$C$627,$A833,'All States'!$D$4:$D$627,$B833),0)</f>
        <v>31</v>
      </c>
    </row>
    <row r="834" spans="1:33" ht="15" customHeight="1" x14ac:dyDescent="0.2">
      <c r="A834" t="s">
        <v>189</v>
      </c>
      <c r="B834" t="s">
        <v>2428</v>
      </c>
      <c r="C834" t="s">
        <v>1497</v>
      </c>
      <c r="D834" t="s">
        <v>2425</v>
      </c>
      <c r="E834">
        <v>4</v>
      </c>
      <c r="F834">
        <f t="shared" si="32"/>
        <v>9.75</v>
      </c>
      <c r="G834">
        <f t="shared" si="33"/>
        <v>75757.5</v>
      </c>
      <c r="H834">
        <f t="shared" si="34"/>
        <v>0.75</v>
      </c>
      <c r="I834">
        <f t="shared" si="35"/>
        <v>15.75</v>
      </c>
      <c r="Q834">
        <f>IFERROR(SUMIFS('All States'!$E$4:$E$627,'All States'!$C$4:$C$627,$A834,'All States'!$D$4:$D$627,$B834),0)</f>
        <v>0</v>
      </c>
      <c r="R834">
        <f>IFERROR(SUMIFS('All States'!$F$4:$F$627,'All States'!$C$4:$C$627,$A834,'All States'!$D$4:$D$627,$B834),0)</f>
        <v>0</v>
      </c>
      <c r="S834">
        <f>IFERROR(SUMIFS('All States'!$N$4:$N$627,'All States'!$C$4:$C$627,$A834,'All States'!$D$4:$D$627,$B834),0)</f>
        <v>61.635000000000005</v>
      </c>
      <c r="T834">
        <f>IFERROR(SUMIFS('All States'!$M$4:$M$627,'All States'!$C$4:$C$627,$A834,'All States'!$D$4:$D$627,$B834),0)</f>
        <v>61.635000000000005</v>
      </c>
      <c r="U834">
        <f>IFERROR(SUMIFS('All States'!$O$4:$O$627,'All States'!$C$4:$C$627,$A834,'All States'!$D$4:$D$627,$B834),0)</f>
        <v>0</v>
      </c>
      <c r="V834">
        <f>IFERROR(SUMIFS('All States'!$P$4:$P$627,'All States'!$C$4:$C$627,$A834,'All States'!$D$4:$D$627,$B834),0)</f>
        <v>60.06</v>
      </c>
      <c r="W834">
        <f>IFERROR(SUMIFS('All States'!$Q$4:$Q$627,'All States'!$C$4:$C$627,$A834,'All States'!$D$4:$D$627,$B834),0)</f>
        <v>1.575</v>
      </c>
      <c r="X834">
        <f>IFERROR(SUMIFS('All States'!$H$4:$H$627,'All States'!$C$4:$C$627,$A834,'All States'!$D$4:$D$627,$B834),0)</f>
        <v>0</v>
      </c>
      <c r="Y834">
        <f>IFERROR(SUMIFS('All States'!$I$4:$I$627,'All States'!$C$4:$C$627,$A834,'All States'!$D$4:$D$627,$B834),0)</f>
        <v>0</v>
      </c>
      <c r="Z834">
        <f>IFERROR(SUMIFS('All States'!$R$4:$R$627,'All States'!$C$4:$C$627,$A834,'All States'!$D$4:$D$627,$B834),0)</f>
        <v>7.5100500000000001E-2</v>
      </c>
      <c r="AA834">
        <f>IFERROR(SUMIFS('All States'!$S$4:$S$627,'All States'!$C$4:$C$627,$A834,'All States'!$D$4:$D$627,$B834),0)</f>
        <v>2.5</v>
      </c>
      <c r="AB834">
        <f>IFERROR(SUMIFS('All States'!$T$4:$T$627,'All States'!$C$4:$C$627,$A834,'All States'!$D$4:$D$627,$B834),0)</f>
        <v>1</v>
      </c>
      <c r="AC834">
        <f>IFERROR(SUMIFS('All States'!$U$4:$U$627,'All States'!$C$4:$C$627,$A834,'All States'!$D$4:$D$627,$B834),0)</f>
        <v>7.5100500000000001E-2</v>
      </c>
      <c r="AD834">
        <f>IFERROR(SUMIFS('All States'!$V$4:$V$627,'All States'!$C$4:$C$627,$A834,'All States'!$D$4:$D$627,$B834),0)</f>
        <v>10</v>
      </c>
      <c r="AE834">
        <f>IFERROR(SUMIFS('All States'!$W$4:$W$627,'All States'!$C$4:$C$627,$A834,'All States'!$D$4:$D$627,$B834),0)</f>
        <v>3</v>
      </c>
      <c r="AF834">
        <f>IFERROR(SUMIFS('All States'!$X$4:$X$627,'All States'!$C$4:$C$627,$A834,'All States'!$D$4:$D$627,$B834),0)</f>
        <v>0.3755</v>
      </c>
      <c r="AG834">
        <f>IFERROR(SUMIFS('All States'!$Y$4:$Y$627,'All States'!$C$4:$C$627,$A834,'All States'!$D$4:$D$627,$B834),0)</f>
        <v>31</v>
      </c>
    </row>
    <row r="835" spans="1:33" ht="15" customHeight="1" x14ac:dyDescent="0.2">
      <c r="A835" t="s">
        <v>189</v>
      </c>
      <c r="B835" t="s">
        <v>2429</v>
      </c>
      <c r="C835" t="s">
        <v>1658</v>
      </c>
      <c r="D835" t="s">
        <v>1659</v>
      </c>
      <c r="E835">
        <v>1</v>
      </c>
      <c r="F835">
        <f t="shared" si="32"/>
        <v>76911</v>
      </c>
      <c r="G835">
        <f t="shared" si="33"/>
        <v>26900</v>
      </c>
      <c r="H835">
        <f t="shared" si="34"/>
        <v>24</v>
      </c>
      <c r="I835">
        <f t="shared" si="35"/>
        <v>0</v>
      </c>
      <c r="Q835">
        <f>IFERROR(SUMIFS('All States'!$E$4:$E$627,'All States'!$C$4:$C$627,$A835,'All States'!$D$4:$D$627,$B835),0)</f>
        <v>6</v>
      </c>
      <c r="R835">
        <f>IFERROR(SUMIFS('All States'!$F$4:$F$627,'All States'!$C$4:$C$627,$A835,'All States'!$D$4:$D$627,$B835),0)</f>
        <v>19</v>
      </c>
      <c r="S835">
        <f>IFERROR(SUMIFS('All States'!$N$4:$N$627,'All States'!$C$4:$C$627,$A835,'All States'!$D$4:$D$627,$B835),0)</f>
        <v>98.7</v>
      </c>
      <c r="T835">
        <f>IFERROR(SUMIFS('All States'!$M$4:$M$627,'All States'!$C$4:$C$627,$A835,'All States'!$D$4:$D$627,$B835),0)</f>
        <v>98.7</v>
      </c>
      <c r="U835">
        <f>IFERROR(SUMIFS('All States'!$O$4:$O$627,'All States'!$C$4:$C$627,$A835,'All States'!$D$4:$D$627,$B835),0)</f>
        <v>0</v>
      </c>
      <c r="V835">
        <f>IFERROR(SUMIFS('All States'!$P$4:$P$627,'All States'!$C$4:$C$627,$A835,'All States'!$D$4:$D$627,$B835),0)</f>
        <v>98.7</v>
      </c>
      <c r="W835">
        <f>IFERROR(SUMIFS('All States'!$Q$4:$Q$627,'All States'!$C$4:$C$627,$A835,'All States'!$D$4:$D$627,$B835),0)</f>
        <v>0</v>
      </c>
      <c r="X835">
        <f>IFERROR(SUMIFS('All States'!$H$4:$H$627,'All States'!$C$4:$C$627,$A835,'All States'!$D$4:$D$627,$B835),0)</f>
        <v>1</v>
      </c>
      <c r="Y835">
        <f>IFERROR(SUMIFS('All States'!$I$4:$I$627,'All States'!$C$4:$C$627,$A835,'All States'!$D$4:$D$627,$B835),0)</f>
        <v>5</v>
      </c>
      <c r="Z835">
        <f>IFERROR(SUMIFS('All States'!$R$4:$R$627,'All States'!$C$4:$C$627,$A835,'All States'!$D$4:$D$627,$B835),0)</f>
        <v>-16.42704445</v>
      </c>
      <c r="AA835">
        <f>IFERROR(SUMIFS('All States'!$S$4:$S$627,'All States'!$C$4:$C$627,$A835,'All States'!$D$4:$D$627,$B835),0)</f>
        <v>60</v>
      </c>
      <c r="AB835">
        <f>IFERROR(SUMIFS('All States'!$T$4:$T$627,'All States'!$C$4:$C$627,$A835,'All States'!$D$4:$D$627,$B835),0)</f>
        <v>24</v>
      </c>
      <c r="AC835">
        <f>IFERROR(SUMIFS('All States'!$U$4:$U$627,'All States'!$C$4:$C$627,$A835,'All States'!$D$4:$D$627,$B835),0)</f>
        <v>2.5729555499999996</v>
      </c>
      <c r="AD835">
        <f>IFERROR(SUMIFS('All States'!$V$4:$V$627,'All States'!$C$4:$C$627,$A835,'All States'!$D$4:$D$627,$B835),0)</f>
        <v>76911</v>
      </c>
      <c r="AE835">
        <f>IFERROR(SUMIFS('All States'!$W$4:$W$627,'All States'!$C$4:$C$627,$A835,'All States'!$D$4:$D$627,$B835),0)</f>
        <v>73</v>
      </c>
      <c r="AF835">
        <f>IFERROR(SUMIFS('All States'!$X$4:$X$627,'All States'!$C$4:$C$627,$A835,'All States'!$D$4:$D$627,$B835),0)</f>
        <v>13.0565</v>
      </c>
      <c r="AG835">
        <f>IFERROR(SUMIFS('All States'!$Y$4:$Y$627,'All States'!$C$4:$C$627,$A835,'All States'!$D$4:$D$627,$B835),0)</f>
        <v>234714</v>
      </c>
    </row>
    <row r="836" spans="1:33" ht="15" customHeight="1" x14ac:dyDescent="0.2">
      <c r="A836" t="s">
        <v>189</v>
      </c>
      <c r="B836" t="s">
        <v>2430</v>
      </c>
      <c r="C836" t="s">
        <v>1664</v>
      </c>
      <c r="D836" t="s">
        <v>1665</v>
      </c>
      <c r="E836">
        <v>1</v>
      </c>
      <c r="F836">
        <f t="shared" si="32"/>
        <v>38253</v>
      </c>
      <c r="G836">
        <f t="shared" si="33"/>
        <v>28959</v>
      </c>
      <c r="H836">
        <f t="shared" si="34"/>
        <v>14</v>
      </c>
      <c r="I836">
        <f t="shared" si="35"/>
        <v>0</v>
      </c>
      <c r="Q836">
        <f>IFERROR(SUMIFS('All States'!$E$4:$E$627,'All States'!$C$4:$C$627,$A836,'All States'!$D$4:$D$627,$B836),0)</f>
        <v>4</v>
      </c>
      <c r="R836">
        <f>IFERROR(SUMIFS('All States'!$F$4:$F$627,'All States'!$C$4:$C$627,$A836,'All States'!$D$4:$D$627,$B836),0)</f>
        <v>41</v>
      </c>
      <c r="S836">
        <f>IFERROR(SUMIFS('All States'!$N$4:$N$627,'All States'!$C$4:$C$627,$A836,'All States'!$D$4:$D$627,$B836),0)</f>
        <v>132.30000000000001</v>
      </c>
      <c r="T836">
        <f>IFERROR(SUMIFS('All States'!$M$4:$M$627,'All States'!$C$4:$C$627,$A836,'All States'!$D$4:$D$627,$B836),0)</f>
        <v>132.30000000000001</v>
      </c>
      <c r="U836">
        <f>IFERROR(SUMIFS('All States'!$O$4:$O$627,'All States'!$C$4:$C$627,$A836,'All States'!$D$4:$D$627,$B836),0)</f>
        <v>0</v>
      </c>
      <c r="V836">
        <f>IFERROR(SUMIFS('All States'!$P$4:$P$627,'All States'!$C$4:$C$627,$A836,'All States'!$D$4:$D$627,$B836),0)</f>
        <v>132.30000000000001</v>
      </c>
      <c r="W836">
        <f>IFERROR(SUMIFS('All States'!$Q$4:$Q$627,'All States'!$C$4:$C$627,$A836,'All States'!$D$4:$D$627,$B836),0)</f>
        <v>0</v>
      </c>
      <c r="X836">
        <f>IFERROR(SUMIFS('All States'!$H$4:$H$627,'All States'!$C$4:$C$627,$A836,'All States'!$D$4:$D$627,$B836),0)</f>
        <v>2</v>
      </c>
      <c r="Y836">
        <f>IFERROR(SUMIFS('All States'!$I$4:$I$627,'All States'!$C$4:$C$627,$A836,'All States'!$D$4:$D$627,$B836),0)</f>
        <v>2</v>
      </c>
      <c r="Z836">
        <f>IFERROR(SUMIFS('All States'!$R$4:$R$627,'All States'!$C$4:$C$627,$A836,'All States'!$D$4:$D$627,$B836),0)</f>
        <v>-39.565557349999999</v>
      </c>
      <c r="AA836">
        <f>IFERROR(SUMIFS('All States'!$S$4:$S$627,'All States'!$C$4:$C$627,$A836,'All States'!$D$4:$D$627,$B836),0)</f>
        <v>35</v>
      </c>
      <c r="AB836">
        <f>IFERROR(SUMIFS('All States'!$T$4:$T$627,'All States'!$C$4:$C$627,$A836,'All States'!$D$4:$D$627,$B836),0)</f>
        <v>14</v>
      </c>
      <c r="AC836">
        <f>IFERROR(SUMIFS('All States'!$U$4:$U$627,'All States'!$C$4:$C$627,$A836,'All States'!$D$4:$D$627,$B836),0)</f>
        <v>1.43444265</v>
      </c>
      <c r="AD836">
        <f>IFERROR(SUMIFS('All States'!$V$4:$V$627,'All States'!$C$4:$C$627,$A836,'All States'!$D$4:$D$627,$B836),0)</f>
        <v>38253</v>
      </c>
      <c r="AE836">
        <f>IFERROR(SUMIFS('All States'!$W$4:$W$627,'All States'!$C$4:$C$627,$A836,'All States'!$D$4:$D$627,$B836),0)</f>
        <v>43</v>
      </c>
      <c r="AF836">
        <f>IFERROR(SUMIFS('All States'!$X$4:$X$627,'All States'!$C$4:$C$627,$A836,'All States'!$D$4:$D$627,$B836),0)</f>
        <v>7.3304</v>
      </c>
      <c r="AG836">
        <f>IFERROR(SUMIFS('All States'!$Y$4:$Y$627,'All States'!$C$4:$C$627,$A836,'All States'!$D$4:$D$627,$B836),0)</f>
        <v>116739</v>
      </c>
    </row>
    <row r="837" spans="1:33" ht="15" customHeight="1" x14ac:dyDescent="0.2">
      <c r="A837" t="s">
        <v>190</v>
      </c>
      <c r="B837" t="s">
        <v>2431</v>
      </c>
      <c r="C837" t="s">
        <v>872</v>
      </c>
      <c r="D837" t="s">
        <v>873</v>
      </c>
      <c r="E837">
        <v>2</v>
      </c>
      <c r="F837">
        <f t="shared" si="32"/>
        <v>426</v>
      </c>
      <c r="G837">
        <f t="shared" si="33"/>
        <v>83322</v>
      </c>
      <c r="H837">
        <f t="shared" si="34"/>
        <v>4.5</v>
      </c>
      <c r="I837">
        <f t="shared" si="35"/>
        <v>13.5</v>
      </c>
      <c r="Q837">
        <f>IFERROR(SUMIFS('All States'!$E$4:$E$627,'All States'!$C$4:$C$627,$A837,'All States'!$D$4:$D$627,$B837),0)</f>
        <v>0</v>
      </c>
      <c r="R837">
        <f>IFERROR(SUMIFS('All States'!$F$4:$F$627,'All States'!$C$4:$C$627,$A837,'All States'!$D$4:$D$627,$B837),0)</f>
        <v>0</v>
      </c>
      <c r="S837">
        <f>IFERROR(SUMIFS('All States'!$N$4:$N$627,'All States'!$C$4:$C$627,$A837,'All States'!$D$4:$D$627,$B837),0)</f>
        <v>68.459999999999994</v>
      </c>
      <c r="T837">
        <f>IFERROR(SUMIFS('All States'!$M$4:$M$627,'All States'!$C$4:$C$627,$A837,'All States'!$D$4:$D$627,$B837),0)</f>
        <v>68.459999999999994</v>
      </c>
      <c r="U837">
        <f>IFERROR(SUMIFS('All States'!$O$4:$O$627,'All States'!$C$4:$C$627,$A837,'All States'!$D$4:$D$627,$B837),0)</f>
        <v>0</v>
      </c>
      <c r="V837">
        <f>IFERROR(SUMIFS('All States'!$P$4:$P$627,'All States'!$C$4:$C$627,$A837,'All States'!$D$4:$D$627,$B837),0)</f>
        <v>68.459999999999994</v>
      </c>
      <c r="W837">
        <f>IFERROR(SUMIFS('All States'!$Q$4:$Q$627,'All States'!$C$4:$C$627,$A837,'All States'!$D$4:$D$627,$B837),0)</f>
        <v>0</v>
      </c>
      <c r="X837">
        <f>IFERROR(SUMIFS('All States'!$H$4:$H$627,'All States'!$C$4:$C$627,$A837,'All States'!$D$4:$D$627,$B837),0)</f>
        <v>0</v>
      </c>
      <c r="Y837">
        <f>IFERROR(SUMIFS('All States'!$I$4:$I$627,'All States'!$C$4:$C$627,$A837,'All States'!$D$4:$D$627,$B837),0)</f>
        <v>0</v>
      </c>
      <c r="Z837">
        <f>IFERROR(SUMIFS('All States'!$R$4:$R$627,'All States'!$C$4:$C$627,$A837,'All States'!$D$4:$D$627,$B837),0)</f>
        <v>0.98032649999999999</v>
      </c>
      <c r="AA837">
        <f>IFERROR(SUMIFS('All States'!$S$4:$S$627,'All States'!$C$4:$C$627,$A837,'All States'!$D$4:$D$627,$B837),0)</f>
        <v>32.5</v>
      </c>
      <c r="AB837">
        <f>IFERROR(SUMIFS('All States'!$T$4:$T$627,'All States'!$C$4:$C$627,$A837,'All States'!$D$4:$D$627,$B837),0)</f>
        <v>13</v>
      </c>
      <c r="AC837">
        <f>IFERROR(SUMIFS('All States'!$U$4:$U$627,'All States'!$C$4:$C$627,$A837,'All States'!$D$4:$D$627,$B837),0)</f>
        <v>0.98032649999999999</v>
      </c>
      <c r="AD837">
        <f>IFERROR(SUMIFS('All States'!$V$4:$V$627,'All States'!$C$4:$C$627,$A837,'All States'!$D$4:$D$627,$B837),0)</f>
        <v>530</v>
      </c>
      <c r="AE837">
        <f>IFERROR(SUMIFS('All States'!$W$4:$W$627,'All States'!$C$4:$C$627,$A837,'All States'!$D$4:$D$627,$B837),0)</f>
        <v>40</v>
      </c>
      <c r="AF837">
        <f>IFERROR(SUMIFS('All States'!$X$4:$X$627,'All States'!$C$4:$C$627,$A837,'All States'!$D$4:$D$627,$B837),0)</f>
        <v>5.0270999999999999</v>
      </c>
      <c r="AG837">
        <f>IFERROR(SUMIFS('All States'!$Y$4:$Y$627,'All States'!$C$4:$C$627,$A837,'All States'!$D$4:$D$627,$B837),0)</f>
        <v>1617</v>
      </c>
    </row>
    <row r="838" spans="1:33" ht="15" customHeight="1" x14ac:dyDescent="0.2">
      <c r="A838" t="s">
        <v>190</v>
      </c>
      <c r="B838" t="s">
        <v>2432</v>
      </c>
      <c r="C838" t="s">
        <v>944</v>
      </c>
      <c r="D838" t="s">
        <v>945</v>
      </c>
      <c r="E838">
        <v>1</v>
      </c>
      <c r="F838">
        <f t="shared" si="32"/>
        <v>11698</v>
      </c>
      <c r="G838">
        <f t="shared" si="33"/>
        <v>1151111</v>
      </c>
      <c r="H838">
        <f t="shared" si="34"/>
        <v>52</v>
      </c>
      <c r="I838">
        <f t="shared" si="35"/>
        <v>111</v>
      </c>
      <c r="Q838">
        <f>IFERROR(SUMIFS('All States'!$E$4:$E$627,'All States'!$C$4:$C$627,$A838,'All States'!$D$4:$D$627,$B838),0)</f>
        <v>2</v>
      </c>
      <c r="R838">
        <f>IFERROR(SUMIFS('All States'!$F$4:$F$627,'All States'!$C$4:$C$627,$A838,'All States'!$D$4:$D$627,$B838),0)</f>
        <v>11.2</v>
      </c>
      <c r="S838">
        <f>IFERROR(SUMIFS('All States'!$N$4:$N$627,'All States'!$C$4:$C$627,$A838,'All States'!$D$4:$D$627,$B838),0)</f>
        <v>81.48</v>
      </c>
      <c r="T838">
        <f>IFERROR(SUMIFS('All States'!$M$4:$M$627,'All States'!$C$4:$C$627,$A838,'All States'!$D$4:$D$627,$B838),0)</f>
        <v>81.48</v>
      </c>
      <c r="U838">
        <f>IFERROR(SUMIFS('All States'!$O$4:$O$627,'All States'!$C$4:$C$627,$A838,'All States'!$D$4:$D$627,$B838),0)</f>
        <v>0</v>
      </c>
      <c r="V838">
        <f>IFERROR(SUMIFS('All States'!$P$4:$P$627,'All States'!$C$4:$C$627,$A838,'All States'!$D$4:$D$627,$B838),0)</f>
        <v>81.48</v>
      </c>
      <c r="W838">
        <f>IFERROR(SUMIFS('All States'!$Q$4:$Q$627,'All States'!$C$4:$C$627,$A838,'All States'!$D$4:$D$627,$B838),0)</f>
        <v>0</v>
      </c>
      <c r="X838">
        <f>IFERROR(SUMIFS('All States'!$H$4:$H$627,'All States'!$C$4:$C$627,$A838,'All States'!$D$4:$D$627,$B838),0)</f>
        <v>2</v>
      </c>
      <c r="Y838">
        <f>IFERROR(SUMIFS('All States'!$I$4:$I$627,'All States'!$C$4:$C$627,$A838,'All States'!$D$4:$D$627,$B838),0)</f>
        <v>0</v>
      </c>
      <c r="Z838">
        <f>IFERROR(SUMIFS('All States'!$R$4:$R$627,'All States'!$C$4:$C$627,$A838,'All States'!$D$4:$D$627,$B838),0)</f>
        <v>-7.1824350999999993</v>
      </c>
      <c r="AA838">
        <f>IFERROR(SUMIFS('All States'!$S$4:$S$627,'All States'!$C$4:$C$627,$A838,'All States'!$D$4:$D$627,$B838),0)</f>
        <v>130</v>
      </c>
      <c r="AB838">
        <f>IFERROR(SUMIFS('All States'!$T$4:$T$627,'All States'!$C$4:$C$627,$A838,'All States'!$D$4:$D$627,$B838),0)</f>
        <v>52</v>
      </c>
      <c r="AC838">
        <f>IFERROR(SUMIFS('All States'!$U$4:$U$627,'All States'!$C$4:$C$627,$A838,'All States'!$D$4:$D$627,$B838),0)</f>
        <v>4.0175649</v>
      </c>
      <c r="AD838">
        <f>IFERROR(SUMIFS('All States'!$V$4:$V$627,'All States'!$C$4:$C$627,$A838,'All States'!$D$4:$D$627,$B838),0)</f>
        <v>11698</v>
      </c>
      <c r="AE838">
        <f>IFERROR(SUMIFS('All States'!$W$4:$W$627,'All States'!$C$4:$C$627,$A838,'All States'!$D$4:$D$627,$B838),0)</f>
        <v>159</v>
      </c>
      <c r="AF838">
        <f>IFERROR(SUMIFS('All States'!$X$4:$X$627,'All States'!$C$4:$C$627,$A838,'All States'!$D$4:$D$627,$B838),0)</f>
        <v>20.472999999999999</v>
      </c>
      <c r="AG838">
        <f>IFERROR(SUMIFS('All States'!$Y$4:$Y$627,'All States'!$C$4:$C$627,$A838,'All States'!$D$4:$D$627,$B838),0)</f>
        <v>35699</v>
      </c>
    </row>
    <row r="839" spans="1:33" ht="15" customHeight="1" x14ac:dyDescent="0.2">
      <c r="A839" t="s">
        <v>190</v>
      </c>
      <c r="B839" t="s">
        <v>2433</v>
      </c>
      <c r="C839" t="s">
        <v>951</v>
      </c>
      <c r="D839" t="s">
        <v>952</v>
      </c>
      <c r="E839">
        <v>2</v>
      </c>
      <c r="F839">
        <f t="shared" si="32"/>
        <v>2764.5</v>
      </c>
      <c r="G839">
        <f t="shared" si="33"/>
        <v>1650000</v>
      </c>
      <c r="H839">
        <f t="shared" si="34"/>
        <v>43.5</v>
      </c>
      <c r="I839">
        <f t="shared" si="35"/>
        <v>111</v>
      </c>
      <c r="Q839">
        <f>IFERROR(SUMIFS('All States'!$E$4:$E$627,'All States'!$C$4:$C$627,$A839,'All States'!$D$4:$D$627,$B839),0)</f>
        <v>12</v>
      </c>
      <c r="R839">
        <f>IFERROR(SUMIFS('All States'!$F$4:$F$627,'All States'!$C$4:$C$627,$A839,'All States'!$D$4:$D$627,$B839),0)</f>
        <v>84.800000000000011</v>
      </c>
      <c r="S839">
        <f>IFERROR(SUMIFS('All States'!$N$4:$N$627,'All States'!$C$4:$C$627,$A839,'All States'!$D$4:$D$627,$B839),0)</f>
        <v>0</v>
      </c>
      <c r="T839">
        <f>IFERROR(SUMIFS('All States'!$M$4:$M$627,'All States'!$C$4:$C$627,$A839,'All States'!$D$4:$D$627,$B839),0)</f>
        <v>-109.5</v>
      </c>
      <c r="U839">
        <f>IFERROR(SUMIFS('All States'!$O$4:$O$627,'All States'!$C$4:$C$627,$A839,'All States'!$D$4:$D$627,$B839),0)</f>
        <v>0</v>
      </c>
      <c r="V839">
        <f>IFERROR(SUMIFS('All States'!$P$4:$P$627,'All States'!$C$4:$C$627,$A839,'All States'!$D$4:$D$627,$B839),0)</f>
        <v>0</v>
      </c>
      <c r="W839">
        <f>IFERROR(SUMIFS('All States'!$Q$4:$Q$627,'All States'!$C$4:$C$627,$A839,'All States'!$D$4:$D$627,$B839),0)</f>
        <v>0</v>
      </c>
      <c r="X839">
        <f>IFERROR(SUMIFS('All States'!$H$4:$H$627,'All States'!$C$4:$C$627,$A839,'All States'!$D$4:$D$627,$B839),0)</f>
        <v>2</v>
      </c>
      <c r="Y839">
        <f>IFERROR(SUMIFS('All States'!$I$4:$I$627,'All States'!$C$4:$C$627,$A839,'All States'!$D$4:$D$627,$B839),0)</f>
        <v>7</v>
      </c>
      <c r="Z839">
        <f>IFERROR(SUMIFS('All States'!$R$4:$R$627,'All States'!$C$4:$C$627,$A839,'All States'!$D$4:$D$627,$B839),0)</f>
        <v>-81.472211750000014</v>
      </c>
      <c r="AA839">
        <f>IFERROR(SUMIFS('All States'!$S$4:$S$627,'All States'!$C$4:$C$627,$A839,'All States'!$D$4:$D$627,$B839),0)</f>
        <v>110</v>
      </c>
      <c r="AB839">
        <f>IFERROR(SUMIFS('All States'!$T$4:$T$627,'All States'!$C$4:$C$627,$A839,'All States'!$D$4:$D$627,$B839),0)</f>
        <v>44</v>
      </c>
      <c r="AC839">
        <f>IFERROR(SUMIFS('All States'!$U$4:$U$627,'All States'!$C$4:$C$627,$A839,'All States'!$D$4:$D$627,$B839),0)</f>
        <v>3.3277882499999998</v>
      </c>
      <c r="AD839">
        <f>IFERROR(SUMIFS('All States'!$V$4:$V$627,'All States'!$C$4:$C$627,$A839,'All States'!$D$4:$D$627,$B839),0)</f>
        <v>2765</v>
      </c>
      <c r="AE839">
        <f>IFERROR(SUMIFS('All States'!$W$4:$W$627,'All States'!$C$4:$C$627,$A839,'All States'!$D$4:$D$627,$B839),0)</f>
        <v>134</v>
      </c>
      <c r="AF839">
        <f>IFERROR(SUMIFS('All States'!$X$4:$X$627,'All States'!$C$4:$C$627,$A839,'All States'!$D$4:$D$627,$B839),0)</f>
        <v>16.891300000000001</v>
      </c>
      <c r="AG839">
        <f>IFERROR(SUMIFS('All States'!$Y$4:$Y$627,'All States'!$C$4:$C$627,$A839,'All States'!$D$4:$D$627,$B839),0)</f>
        <v>8438</v>
      </c>
    </row>
    <row r="840" spans="1:33" ht="15" customHeight="1" x14ac:dyDescent="0.2">
      <c r="A840" t="s">
        <v>190</v>
      </c>
      <c r="B840" t="s">
        <v>2434</v>
      </c>
      <c r="C840" t="s">
        <v>951</v>
      </c>
      <c r="D840" t="s">
        <v>952</v>
      </c>
      <c r="E840">
        <v>2</v>
      </c>
      <c r="F840">
        <f t="shared" si="32"/>
        <v>2764.5</v>
      </c>
      <c r="G840">
        <f t="shared" si="33"/>
        <v>1650000</v>
      </c>
      <c r="H840">
        <f t="shared" si="34"/>
        <v>43.5</v>
      </c>
      <c r="I840">
        <f t="shared" si="35"/>
        <v>111</v>
      </c>
      <c r="Q840">
        <f>IFERROR(SUMIFS('All States'!$E$4:$E$627,'All States'!$C$4:$C$627,$A840,'All States'!$D$4:$D$627,$B840),0)</f>
        <v>0</v>
      </c>
      <c r="R840">
        <f>IFERROR(SUMIFS('All States'!$F$4:$F$627,'All States'!$C$4:$C$627,$A840,'All States'!$D$4:$D$627,$B840),0)</f>
        <v>0</v>
      </c>
      <c r="S840">
        <f>IFERROR(SUMIFS('All States'!$N$4:$N$627,'All States'!$C$4:$C$627,$A840,'All States'!$D$4:$D$627,$B840),0)</f>
        <v>160.44</v>
      </c>
      <c r="T840">
        <f>IFERROR(SUMIFS('All States'!$M$4:$M$627,'All States'!$C$4:$C$627,$A840,'All States'!$D$4:$D$627,$B840),0)</f>
        <v>109.34</v>
      </c>
      <c r="U840">
        <f>IFERROR(SUMIFS('All States'!$O$4:$O$627,'All States'!$C$4:$C$627,$A840,'All States'!$D$4:$D$627,$B840),0)</f>
        <v>0</v>
      </c>
      <c r="V840">
        <f>IFERROR(SUMIFS('All States'!$P$4:$P$627,'All States'!$C$4:$C$627,$A840,'All States'!$D$4:$D$627,$B840),0)</f>
        <v>160.44</v>
      </c>
      <c r="W840">
        <f>IFERROR(SUMIFS('All States'!$Q$4:$Q$627,'All States'!$C$4:$C$627,$A840,'All States'!$D$4:$D$627,$B840),0)</f>
        <v>0</v>
      </c>
      <c r="X840">
        <f>IFERROR(SUMIFS('All States'!$H$4:$H$627,'All States'!$C$4:$C$627,$A840,'All States'!$D$4:$D$627,$B840),0)</f>
        <v>0</v>
      </c>
      <c r="Y840">
        <f>IFERROR(SUMIFS('All States'!$I$4:$I$627,'All States'!$C$4:$C$627,$A840,'All States'!$D$4:$D$627,$B840),0)</f>
        <v>0</v>
      </c>
      <c r="Z840">
        <f>IFERROR(SUMIFS('All States'!$R$4:$R$627,'All States'!$C$4:$C$627,$A840,'All States'!$D$4:$D$627,$B840),0)</f>
        <v>3.3277882499999998</v>
      </c>
      <c r="AA840">
        <f>IFERROR(SUMIFS('All States'!$S$4:$S$627,'All States'!$C$4:$C$627,$A840,'All States'!$D$4:$D$627,$B840),0)</f>
        <v>110</v>
      </c>
      <c r="AB840">
        <f>IFERROR(SUMIFS('All States'!$T$4:$T$627,'All States'!$C$4:$C$627,$A840,'All States'!$D$4:$D$627,$B840),0)</f>
        <v>44</v>
      </c>
      <c r="AC840">
        <f>IFERROR(SUMIFS('All States'!$U$4:$U$627,'All States'!$C$4:$C$627,$A840,'All States'!$D$4:$D$627,$B840),0)</f>
        <v>3.3277882499999998</v>
      </c>
      <c r="AD840">
        <f>IFERROR(SUMIFS('All States'!$V$4:$V$627,'All States'!$C$4:$C$627,$A840,'All States'!$D$4:$D$627,$B840),0)</f>
        <v>2765</v>
      </c>
      <c r="AE840">
        <f>IFERROR(SUMIFS('All States'!$W$4:$W$627,'All States'!$C$4:$C$627,$A840,'All States'!$D$4:$D$627,$B840),0)</f>
        <v>134</v>
      </c>
      <c r="AF840">
        <f>IFERROR(SUMIFS('All States'!$X$4:$X$627,'All States'!$C$4:$C$627,$A840,'All States'!$D$4:$D$627,$B840),0)</f>
        <v>16.891300000000001</v>
      </c>
      <c r="AG840">
        <f>IFERROR(SUMIFS('All States'!$Y$4:$Y$627,'All States'!$C$4:$C$627,$A840,'All States'!$D$4:$D$627,$B840),0)</f>
        <v>8438</v>
      </c>
    </row>
    <row r="841" spans="1:33" ht="15" customHeight="1" x14ac:dyDescent="0.2">
      <c r="A841" t="s">
        <v>190</v>
      </c>
      <c r="B841" t="s">
        <v>2435</v>
      </c>
      <c r="C841" t="s">
        <v>959</v>
      </c>
      <c r="D841" t="s">
        <v>960</v>
      </c>
      <c r="E841">
        <v>1</v>
      </c>
      <c r="F841">
        <f t="shared" si="32"/>
        <v>39446</v>
      </c>
      <c r="G841">
        <f t="shared" si="33"/>
        <v>912783</v>
      </c>
      <c r="H841">
        <f t="shared" si="34"/>
        <v>43</v>
      </c>
      <c r="I841">
        <f t="shared" si="35"/>
        <v>273</v>
      </c>
      <c r="Q841">
        <f>IFERROR(SUMIFS('All States'!$E$4:$E$627,'All States'!$C$4:$C$627,$A841,'All States'!$D$4:$D$627,$B841),0)</f>
        <v>2</v>
      </c>
      <c r="R841">
        <f>IFERROR(SUMIFS('All States'!$F$4:$F$627,'All States'!$C$4:$C$627,$A841,'All States'!$D$4:$D$627,$B841),0)</f>
        <v>205</v>
      </c>
      <c r="S841">
        <f>IFERROR(SUMIFS('All States'!$N$4:$N$627,'All States'!$C$4:$C$627,$A841,'All States'!$D$4:$D$627,$B841),0)</f>
        <v>8.61</v>
      </c>
      <c r="T841">
        <f>IFERROR(SUMIFS('All States'!$M$4:$M$627,'All States'!$C$4:$C$627,$A841,'All States'!$D$4:$D$627,$B841),0)</f>
        <v>8.61</v>
      </c>
      <c r="U841">
        <f>IFERROR(SUMIFS('All States'!$O$4:$O$627,'All States'!$C$4:$C$627,$A841,'All States'!$D$4:$D$627,$B841),0)</f>
        <v>0</v>
      </c>
      <c r="V841">
        <f>IFERROR(SUMIFS('All States'!$P$4:$P$627,'All States'!$C$4:$C$627,$A841,'All States'!$D$4:$D$627,$B841),0)</f>
        <v>1.26</v>
      </c>
      <c r="W841">
        <f>IFERROR(SUMIFS('All States'!$Q$4:$Q$627,'All States'!$C$4:$C$627,$A841,'All States'!$D$4:$D$627,$B841),0)</f>
        <v>7.35</v>
      </c>
      <c r="X841">
        <f>IFERROR(SUMIFS('All States'!$H$4:$H$627,'All States'!$C$4:$C$627,$A841,'All States'!$D$4:$D$627,$B841),0)</f>
        <v>0</v>
      </c>
      <c r="Y841">
        <f>IFERROR(SUMIFS('All States'!$I$4:$I$627,'All States'!$C$4:$C$627,$A841,'All States'!$D$4:$D$627,$B841),0)</f>
        <v>2</v>
      </c>
      <c r="Z841">
        <f>IFERROR(SUMIFS('All States'!$R$4:$R$627,'All States'!$C$4:$C$627,$A841,'All States'!$D$4:$D$627,$B841),0)</f>
        <v>-201.37856769999999</v>
      </c>
      <c r="AA841">
        <f>IFERROR(SUMIFS('All States'!$S$4:$S$627,'All States'!$C$4:$C$627,$A841,'All States'!$D$4:$D$627,$B841),0)</f>
        <v>107.5</v>
      </c>
      <c r="AB841">
        <f>IFERROR(SUMIFS('All States'!$T$4:$T$627,'All States'!$C$4:$C$627,$A841,'All States'!$D$4:$D$627,$B841),0)</f>
        <v>43</v>
      </c>
      <c r="AC841">
        <f>IFERROR(SUMIFS('All States'!$U$4:$U$627,'All States'!$C$4:$C$627,$A841,'All States'!$D$4:$D$627,$B841),0)</f>
        <v>3.6214322999999999</v>
      </c>
      <c r="AD841">
        <f>IFERROR(SUMIFS('All States'!$V$4:$V$627,'All States'!$C$4:$C$627,$A841,'All States'!$D$4:$D$627,$B841),0)</f>
        <v>39446</v>
      </c>
      <c r="AE841">
        <f>IFERROR(SUMIFS('All States'!$W$4:$W$627,'All States'!$C$4:$C$627,$A841,'All States'!$D$4:$D$627,$B841),0)</f>
        <v>131</v>
      </c>
      <c r="AF841">
        <f>IFERROR(SUMIFS('All States'!$X$4:$X$627,'All States'!$C$4:$C$627,$A841,'All States'!$D$4:$D$627,$B841),0)</f>
        <v>18.391400000000001</v>
      </c>
      <c r="AG841">
        <f>IFERROR(SUMIFS('All States'!$Y$4:$Y$627,'All States'!$C$4:$C$627,$A841,'All States'!$D$4:$D$627,$B841),0)</f>
        <v>120380</v>
      </c>
    </row>
    <row r="842" spans="1:33" ht="15" customHeight="1" x14ac:dyDescent="0.2">
      <c r="A842" t="s">
        <v>190</v>
      </c>
      <c r="B842" t="s">
        <v>2436</v>
      </c>
      <c r="C842" t="s">
        <v>966</v>
      </c>
      <c r="D842" t="s">
        <v>2437</v>
      </c>
      <c r="E842">
        <v>3</v>
      </c>
      <c r="F842">
        <f t="shared" si="32"/>
        <v>104</v>
      </c>
      <c r="G842">
        <f t="shared" si="33"/>
        <v>100029.66666666667</v>
      </c>
      <c r="H842">
        <f t="shared" si="34"/>
        <v>8</v>
      </c>
      <c r="I842">
        <f t="shared" si="35"/>
        <v>13.333333333333334</v>
      </c>
      <c r="Q842">
        <f>IFERROR(SUMIFS('All States'!$E$4:$E$627,'All States'!$C$4:$C$627,$A842,'All States'!$D$4:$D$627,$B842),0)</f>
        <v>2</v>
      </c>
      <c r="R842">
        <f>IFERROR(SUMIFS('All States'!$F$4:$F$627,'All States'!$C$4:$C$627,$A842,'All States'!$D$4:$D$627,$B842),0)</f>
        <v>13.399999999999999</v>
      </c>
      <c r="S842">
        <f>IFERROR(SUMIFS('All States'!$N$4:$N$627,'All States'!$C$4:$C$627,$A842,'All States'!$D$4:$D$627,$B842),0)</f>
        <v>214.51500000000001</v>
      </c>
      <c r="T842">
        <f>IFERROR(SUMIFS('All States'!$M$4:$M$627,'All States'!$C$4:$C$627,$A842,'All States'!$D$4:$D$627,$B842),0)</f>
        <v>108.66500000000002</v>
      </c>
      <c r="U842">
        <f>IFERROR(SUMIFS('All States'!$O$4:$O$627,'All States'!$C$4:$C$627,$A842,'All States'!$D$4:$D$627,$B842),0)</f>
        <v>0</v>
      </c>
      <c r="V842">
        <f>IFERROR(SUMIFS('All States'!$P$4:$P$627,'All States'!$C$4:$C$627,$A842,'All States'!$D$4:$D$627,$B842),0)</f>
        <v>189.84</v>
      </c>
      <c r="W842">
        <f>IFERROR(SUMIFS('All States'!$Q$4:$Q$627,'All States'!$C$4:$C$627,$A842,'All States'!$D$4:$D$627,$B842),0)</f>
        <v>24.675000000000001</v>
      </c>
      <c r="X842">
        <f>IFERROR(SUMIFS('All States'!$H$4:$H$627,'All States'!$C$4:$C$627,$A842,'All States'!$D$4:$D$627,$B842),0)</f>
        <v>0</v>
      </c>
      <c r="Y842">
        <f>IFERROR(SUMIFS('All States'!$I$4:$I$627,'All States'!$C$4:$C$627,$A842,'All States'!$D$4:$D$627,$B842),0)</f>
        <v>0</v>
      </c>
      <c r="Z842">
        <f>IFERROR(SUMIFS('All States'!$R$4:$R$627,'All States'!$C$4:$C$627,$A842,'All States'!$D$4:$D$627,$B842),0)</f>
        <v>-12.798954799999999</v>
      </c>
      <c r="AA842">
        <f>IFERROR(SUMIFS('All States'!$S$4:$S$627,'All States'!$C$4:$C$627,$A842,'All States'!$D$4:$D$627,$B842),0)</f>
        <v>20</v>
      </c>
      <c r="AB842">
        <f>IFERROR(SUMIFS('All States'!$T$4:$T$627,'All States'!$C$4:$C$627,$A842,'All States'!$D$4:$D$627,$B842),0)</f>
        <v>8</v>
      </c>
      <c r="AC842">
        <f>IFERROR(SUMIFS('All States'!$U$4:$U$627,'All States'!$C$4:$C$627,$A842,'All States'!$D$4:$D$627,$B842),0)</f>
        <v>0.60104519999999995</v>
      </c>
      <c r="AD842">
        <f>IFERROR(SUMIFS('All States'!$V$4:$V$627,'All States'!$C$4:$C$627,$A842,'All States'!$D$4:$D$627,$B842),0)</f>
        <v>104</v>
      </c>
      <c r="AE842">
        <f>IFERROR(SUMIFS('All States'!$W$4:$W$627,'All States'!$C$4:$C$627,$A842,'All States'!$D$4:$D$627,$B842),0)</f>
        <v>24</v>
      </c>
      <c r="AF842">
        <f>IFERROR(SUMIFS('All States'!$X$4:$X$627,'All States'!$C$4:$C$627,$A842,'All States'!$D$4:$D$627,$B842),0)</f>
        <v>3.0053000000000001</v>
      </c>
      <c r="AG842">
        <f>IFERROR(SUMIFS('All States'!$Y$4:$Y$627,'All States'!$C$4:$C$627,$A842,'All States'!$D$4:$D$627,$B842),0)</f>
        <v>317</v>
      </c>
    </row>
    <row r="843" spans="1:33" ht="15" customHeight="1" x14ac:dyDescent="0.2">
      <c r="A843" t="s">
        <v>190</v>
      </c>
      <c r="B843" t="s">
        <v>2431</v>
      </c>
      <c r="C843" t="s">
        <v>966</v>
      </c>
      <c r="D843" t="s">
        <v>2437</v>
      </c>
      <c r="E843">
        <v>3</v>
      </c>
      <c r="F843">
        <f t="shared" si="32"/>
        <v>104</v>
      </c>
      <c r="G843">
        <f t="shared" si="33"/>
        <v>100029.66666666667</v>
      </c>
      <c r="H843">
        <f t="shared" si="34"/>
        <v>8</v>
      </c>
      <c r="I843">
        <f t="shared" si="35"/>
        <v>13.333333333333334</v>
      </c>
      <c r="Q843">
        <f>IFERROR(SUMIFS('All States'!$E$4:$E$627,'All States'!$C$4:$C$627,$A843,'All States'!$D$4:$D$627,$B843),0)</f>
        <v>0</v>
      </c>
      <c r="R843">
        <f>IFERROR(SUMIFS('All States'!$F$4:$F$627,'All States'!$C$4:$C$627,$A843,'All States'!$D$4:$D$627,$B843),0)</f>
        <v>0</v>
      </c>
      <c r="S843">
        <f>IFERROR(SUMIFS('All States'!$N$4:$N$627,'All States'!$C$4:$C$627,$A843,'All States'!$D$4:$D$627,$B843),0)</f>
        <v>68.459999999999994</v>
      </c>
      <c r="T843">
        <f>IFERROR(SUMIFS('All States'!$M$4:$M$627,'All States'!$C$4:$C$627,$A843,'All States'!$D$4:$D$627,$B843),0)</f>
        <v>68.459999999999994</v>
      </c>
      <c r="U843">
        <f>IFERROR(SUMIFS('All States'!$O$4:$O$627,'All States'!$C$4:$C$627,$A843,'All States'!$D$4:$D$627,$B843),0)</f>
        <v>0</v>
      </c>
      <c r="V843">
        <f>IFERROR(SUMIFS('All States'!$P$4:$P$627,'All States'!$C$4:$C$627,$A843,'All States'!$D$4:$D$627,$B843),0)</f>
        <v>68.459999999999994</v>
      </c>
      <c r="W843">
        <f>IFERROR(SUMIFS('All States'!$Q$4:$Q$627,'All States'!$C$4:$C$627,$A843,'All States'!$D$4:$D$627,$B843),0)</f>
        <v>0</v>
      </c>
      <c r="X843">
        <f>IFERROR(SUMIFS('All States'!$H$4:$H$627,'All States'!$C$4:$C$627,$A843,'All States'!$D$4:$D$627,$B843),0)</f>
        <v>0</v>
      </c>
      <c r="Y843">
        <f>IFERROR(SUMIFS('All States'!$I$4:$I$627,'All States'!$C$4:$C$627,$A843,'All States'!$D$4:$D$627,$B843),0)</f>
        <v>0</v>
      </c>
      <c r="Z843">
        <f>IFERROR(SUMIFS('All States'!$R$4:$R$627,'All States'!$C$4:$C$627,$A843,'All States'!$D$4:$D$627,$B843),0)</f>
        <v>0.98032649999999999</v>
      </c>
      <c r="AA843">
        <f>IFERROR(SUMIFS('All States'!$S$4:$S$627,'All States'!$C$4:$C$627,$A843,'All States'!$D$4:$D$627,$B843),0)</f>
        <v>32.5</v>
      </c>
      <c r="AB843">
        <f>IFERROR(SUMIFS('All States'!$T$4:$T$627,'All States'!$C$4:$C$627,$A843,'All States'!$D$4:$D$627,$B843),0)</f>
        <v>13</v>
      </c>
      <c r="AC843">
        <f>IFERROR(SUMIFS('All States'!$U$4:$U$627,'All States'!$C$4:$C$627,$A843,'All States'!$D$4:$D$627,$B843),0)</f>
        <v>0.98032649999999999</v>
      </c>
      <c r="AD843">
        <f>IFERROR(SUMIFS('All States'!$V$4:$V$627,'All States'!$C$4:$C$627,$A843,'All States'!$D$4:$D$627,$B843),0)</f>
        <v>530</v>
      </c>
      <c r="AE843">
        <f>IFERROR(SUMIFS('All States'!$W$4:$W$627,'All States'!$C$4:$C$627,$A843,'All States'!$D$4:$D$627,$B843),0)</f>
        <v>40</v>
      </c>
      <c r="AF843">
        <f>IFERROR(SUMIFS('All States'!$X$4:$X$627,'All States'!$C$4:$C$627,$A843,'All States'!$D$4:$D$627,$B843),0)</f>
        <v>5.0270999999999999</v>
      </c>
      <c r="AG843">
        <f>IFERROR(SUMIFS('All States'!$Y$4:$Y$627,'All States'!$C$4:$C$627,$A843,'All States'!$D$4:$D$627,$B843),0)</f>
        <v>1617</v>
      </c>
    </row>
    <row r="844" spans="1:33" ht="15" customHeight="1" x14ac:dyDescent="0.2">
      <c r="A844" t="s">
        <v>190</v>
      </c>
      <c r="B844" t="s">
        <v>2438</v>
      </c>
      <c r="C844" t="s">
        <v>966</v>
      </c>
      <c r="D844" t="s">
        <v>2437</v>
      </c>
      <c r="E844">
        <v>3</v>
      </c>
      <c r="F844">
        <f t="shared" si="32"/>
        <v>104</v>
      </c>
      <c r="G844">
        <f t="shared" si="33"/>
        <v>100029.66666666667</v>
      </c>
      <c r="H844">
        <f t="shared" si="34"/>
        <v>8</v>
      </c>
      <c r="I844">
        <f t="shared" si="35"/>
        <v>13.333333333333334</v>
      </c>
      <c r="Q844">
        <f>IFERROR(SUMIFS('All States'!$E$4:$E$627,'All States'!$C$4:$C$627,$A844,'All States'!$D$4:$D$627,$B844),0)</f>
        <v>0</v>
      </c>
      <c r="R844">
        <f>IFERROR(SUMIFS('All States'!$F$4:$F$627,'All States'!$C$4:$C$627,$A844,'All States'!$D$4:$D$627,$B844),0)</f>
        <v>0</v>
      </c>
      <c r="S844">
        <f>IFERROR(SUMIFS('All States'!$N$4:$N$627,'All States'!$C$4:$C$627,$A844,'All States'!$D$4:$D$627,$B844),0)</f>
        <v>267.54000000000002</v>
      </c>
      <c r="T844">
        <f>IFERROR(SUMIFS('All States'!$M$4:$M$627,'All States'!$C$4:$C$627,$A844,'All States'!$D$4:$D$627,$B844),0)</f>
        <v>216.44000000000003</v>
      </c>
      <c r="U844">
        <f>IFERROR(SUMIFS('All States'!$O$4:$O$627,'All States'!$C$4:$C$627,$A844,'All States'!$D$4:$D$627,$B844),0)</f>
        <v>0</v>
      </c>
      <c r="V844">
        <f>IFERROR(SUMIFS('All States'!$P$4:$P$627,'All States'!$C$4:$C$627,$A844,'All States'!$D$4:$D$627,$B844),0)</f>
        <v>267.54000000000002</v>
      </c>
      <c r="W844">
        <f>IFERROR(SUMIFS('All States'!$Q$4:$Q$627,'All States'!$C$4:$C$627,$A844,'All States'!$D$4:$D$627,$B844),0)</f>
        <v>0</v>
      </c>
      <c r="X844">
        <f>IFERROR(SUMIFS('All States'!$H$4:$H$627,'All States'!$C$4:$C$627,$A844,'All States'!$D$4:$D$627,$B844),0)</f>
        <v>0</v>
      </c>
      <c r="Y844">
        <f>IFERROR(SUMIFS('All States'!$I$4:$I$627,'All States'!$C$4:$C$627,$A844,'All States'!$D$4:$D$627,$B844),0)</f>
        <v>0</v>
      </c>
      <c r="Z844">
        <f>IFERROR(SUMIFS('All States'!$R$4:$R$627,'All States'!$C$4:$C$627,$A844,'All States'!$D$4:$D$627,$B844),0)</f>
        <v>0.60104519999999995</v>
      </c>
      <c r="AA844">
        <f>IFERROR(SUMIFS('All States'!$S$4:$S$627,'All States'!$C$4:$C$627,$A844,'All States'!$D$4:$D$627,$B844),0)</f>
        <v>20</v>
      </c>
      <c r="AB844">
        <f>IFERROR(SUMIFS('All States'!$T$4:$T$627,'All States'!$C$4:$C$627,$A844,'All States'!$D$4:$D$627,$B844),0)</f>
        <v>8</v>
      </c>
      <c r="AC844">
        <f>IFERROR(SUMIFS('All States'!$U$4:$U$627,'All States'!$C$4:$C$627,$A844,'All States'!$D$4:$D$627,$B844),0)</f>
        <v>0.60104519999999995</v>
      </c>
      <c r="AD844">
        <f>IFERROR(SUMIFS('All States'!$V$4:$V$627,'All States'!$C$4:$C$627,$A844,'All States'!$D$4:$D$627,$B844),0)</f>
        <v>104</v>
      </c>
      <c r="AE844">
        <f>IFERROR(SUMIFS('All States'!$W$4:$W$627,'All States'!$C$4:$C$627,$A844,'All States'!$D$4:$D$627,$B844),0)</f>
        <v>24</v>
      </c>
      <c r="AF844">
        <f>IFERROR(SUMIFS('All States'!$X$4:$X$627,'All States'!$C$4:$C$627,$A844,'All States'!$D$4:$D$627,$B844),0)</f>
        <v>3.0053000000000001</v>
      </c>
      <c r="AG844">
        <f>IFERROR(SUMIFS('All States'!$Y$4:$Y$627,'All States'!$C$4:$C$627,$A844,'All States'!$D$4:$D$627,$B844),0)</f>
        <v>317</v>
      </c>
    </row>
    <row r="845" spans="1:33" ht="15" customHeight="1" x14ac:dyDescent="0.2">
      <c r="A845" t="s">
        <v>190</v>
      </c>
      <c r="B845" t="s">
        <v>2439</v>
      </c>
      <c r="C845" t="s">
        <v>971</v>
      </c>
      <c r="D845" t="s">
        <v>972</v>
      </c>
      <c r="E845">
        <v>1</v>
      </c>
      <c r="F845">
        <f t="shared" si="32"/>
        <v>4875</v>
      </c>
      <c r="G845">
        <f t="shared" si="33"/>
        <v>41311</v>
      </c>
      <c r="H845">
        <f t="shared" si="34"/>
        <v>9</v>
      </c>
      <c r="I845">
        <f t="shared" si="35"/>
        <v>11</v>
      </c>
      <c r="Q845">
        <f>IFERROR(SUMIFS('All States'!$E$4:$E$627,'All States'!$C$4:$C$627,$A845,'All States'!$D$4:$D$627,$B845),0)</f>
        <v>5</v>
      </c>
      <c r="R845">
        <f>IFERROR(SUMIFS('All States'!$F$4:$F$627,'All States'!$C$4:$C$627,$A845,'All States'!$D$4:$D$627,$B845),0)</f>
        <v>40.799999999999997</v>
      </c>
      <c r="S845">
        <f>IFERROR(SUMIFS('All States'!$N$4:$N$627,'All States'!$C$4:$C$627,$A845,'All States'!$D$4:$D$627,$B845),0)</f>
        <v>108.14999999999999</v>
      </c>
      <c r="T845">
        <f>IFERROR(SUMIFS('All States'!$M$4:$M$627,'All States'!$C$4:$C$627,$A845,'All States'!$D$4:$D$627,$B845),0)</f>
        <v>108.14999999999999</v>
      </c>
      <c r="U845">
        <f>IFERROR(SUMIFS('All States'!$O$4:$O$627,'All States'!$C$4:$C$627,$A845,'All States'!$D$4:$D$627,$B845),0)</f>
        <v>0</v>
      </c>
      <c r="V845">
        <f>IFERROR(SUMIFS('All States'!$P$4:$P$627,'All States'!$C$4:$C$627,$A845,'All States'!$D$4:$D$627,$B845),0)</f>
        <v>107.1</v>
      </c>
      <c r="W845">
        <f>IFERROR(SUMIFS('All States'!$Q$4:$Q$627,'All States'!$C$4:$C$627,$A845,'All States'!$D$4:$D$627,$B845),0)</f>
        <v>1.05</v>
      </c>
      <c r="X845">
        <f>IFERROR(SUMIFS('All States'!$H$4:$H$627,'All States'!$C$4:$C$627,$A845,'All States'!$D$4:$D$627,$B845),0)</f>
        <v>0</v>
      </c>
      <c r="Y845">
        <f>IFERROR(SUMIFS('All States'!$I$4:$I$627,'All States'!$C$4:$C$627,$A845,'All States'!$D$4:$D$627,$B845),0)</f>
        <v>5</v>
      </c>
      <c r="Z845">
        <f>IFERROR(SUMIFS('All States'!$R$4:$R$627,'All States'!$C$4:$C$627,$A845,'All States'!$D$4:$D$627,$B845),0)</f>
        <v>-40.076006249999999</v>
      </c>
      <c r="AA845">
        <f>IFERROR(SUMIFS('All States'!$S$4:$S$627,'All States'!$C$4:$C$627,$A845,'All States'!$D$4:$D$627,$B845),0)</f>
        <v>22.5</v>
      </c>
      <c r="AB845">
        <f>IFERROR(SUMIFS('All States'!$T$4:$T$627,'All States'!$C$4:$C$627,$A845,'All States'!$D$4:$D$627,$B845),0)</f>
        <v>9</v>
      </c>
      <c r="AC845">
        <f>IFERROR(SUMIFS('All States'!$U$4:$U$627,'All States'!$C$4:$C$627,$A845,'All States'!$D$4:$D$627,$B845),0)</f>
        <v>0.72399374999999999</v>
      </c>
      <c r="AD845">
        <f>IFERROR(SUMIFS('All States'!$V$4:$V$627,'All States'!$C$4:$C$627,$A845,'All States'!$D$4:$D$627,$B845),0)</f>
        <v>4875</v>
      </c>
      <c r="AE845">
        <f>IFERROR(SUMIFS('All States'!$W$4:$W$627,'All States'!$C$4:$C$627,$A845,'All States'!$D$4:$D$627,$B845),0)</f>
        <v>27</v>
      </c>
      <c r="AF845">
        <f>IFERROR(SUMIFS('All States'!$X$4:$X$627,'All States'!$C$4:$C$627,$A845,'All States'!$D$4:$D$627,$B845),0)</f>
        <v>3.6242000000000001</v>
      </c>
      <c r="AG845">
        <f>IFERROR(SUMIFS('All States'!$Y$4:$Y$627,'All States'!$C$4:$C$627,$A845,'All States'!$D$4:$D$627,$B845),0)</f>
        <v>14877</v>
      </c>
    </row>
    <row r="846" spans="1:33" ht="15" customHeight="1" x14ac:dyDescent="0.2">
      <c r="A846" t="s">
        <v>190</v>
      </c>
      <c r="B846" t="s">
        <v>2440</v>
      </c>
      <c r="C846" t="s">
        <v>976</v>
      </c>
      <c r="D846" t="s">
        <v>977</v>
      </c>
      <c r="E846">
        <v>1</v>
      </c>
      <c r="F846">
        <f t="shared" si="32"/>
        <v>5466</v>
      </c>
      <c r="G846">
        <f t="shared" si="33"/>
        <v>337062</v>
      </c>
      <c r="H846">
        <f t="shared" si="34"/>
        <v>24</v>
      </c>
      <c r="I846">
        <f t="shared" si="35"/>
        <v>158</v>
      </c>
      <c r="Q846">
        <f>IFERROR(SUMIFS('All States'!$E$4:$E$627,'All States'!$C$4:$C$627,$A846,'All States'!$D$4:$D$627,$B846),0)</f>
        <v>2</v>
      </c>
      <c r="R846">
        <f>IFERROR(SUMIFS('All States'!$F$4:$F$627,'All States'!$C$4:$C$627,$A846,'All States'!$D$4:$D$627,$B846),0)</f>
        <v>9.1</v>
      </c>
      <c r="S846">
        <f>IFERROR(SUMIFS('All States'!$N$4:$N$627,'All States'!$C$4:$C$627,$A846,'All States'!$D$4:$D$627,$B846),0)</f>
        <v>252.315</v>
      </c>
      <c r="T846">
        <f>IFERROR(SUMIFS('All States'!$M$4:$M$627,'All States'!$C$4:$C$627,$A846,'All States'!$D$4:$D$627,$B846),0)</f>
        <v>252.315</v>
      </c>
      <c r="U846">
        <f>IFERROR(SUMIFS('All States'!$O$4:$O$627,'All States'!$C$4:$C$627,$A846,'All States'!$D$4:$D$627,$B846),0)</f>
        <v>0</v>
      </c>
      <c r="V846">
        <f>IFERROR(SUMIFS('All States'!$P$4:$P$627,'All States'!$C$4:$C$627,$A846,'All States'!$D$4:$D$627,$B846),0)</f>
        <v>36.54</v>
      </c>
      <c r="W846">
        <f>IFERROR(SUMIFS('All States'!$Q$4:$Q$627,'All States'!$C$4:$C$627,$A846,'All States'!$D$4:$D$627,$B846),0)</f>
        <v>215.77500000000001</v>
      </c>
      <c r="X846">
        <f>IFERROR(SUMIFS('All States'!$H$4:$H$627,'All States'!$C$4:$C$627,$A846,'All States'!$D$4:$D$627,$B846),0)</f>
        <v>0</v>
      </c>
      <c r="Y846">
        <f>IFERROR(SUMIFS('All States'!$I$4:$I$627,'All States'!$C$4:$C$627,$A846,'All States'!$D$4:$D$627,$B846),0)</f>
        <v>2</v>
      </c>
      <c r="Z846">
        <f>IFERROR(SUMIFS('All States'!$R$4:$R$627,'All States'!$C$4:$C$627,$A846,'All States'!$D$4:$D$627,$B846),0)</f>
        <v>-7.2450666999999997</v>
      </c>
      <c r="AA846">
        <f>IFERROR(SUMIFS('All States'!$S$4:$S$627,'All States'!$C$4:$C$627,$A846,'All States'!$D$4:$D$627,$B846),0)</f>
        <v>60</v>
      </c>
      <c r="AB846">
        <f>IFERROR(SUMIFS('All States'!$T$4:$T$627,'All States'!$C$4:$C$627,$A846,'All States'!$D$4:$D$627,$B846),0)</f>
        <v>24</v>
      </c>
      <c r="AC846">
        <f>IFERROR(SUMIFS('All States'!$U$4:$U$627,'All States'!$C$4:$C$627,$A846,'All States'!$D$4:$D$627,$B846),0)</f>
        <v>1.8549332999999999</v>
      </c>
      <c r="AD846">
        <f>IFERROR(SUMIFS('All States'!$V$4:$V$627,'All States'!$C$4:$C$627,$A846,'All States'!$D$4:$D$627,$B846),0)</f>
        <v>5466</v>
      </c>
      <c r="AE846">
        <f>IFERROR(SUMIFS('All States'!$W$4:$W$627,'All States'!$C$4:$C$627,$A846,'All States'!$D$4:$D$627,$B846),0)</f>
        <v>73</v>
      </c>
      <c r="AF846">
        <f>IFERROR(SUMIFS('All States'!$X$4:$X$627,'All States'!$C$4:$C$627,$A846,'All States'!$D$4:$D$627,$B846),0)</f>
        <v>9.4044000000000008</v>
      </c>
      <c r="AG846">
        <f>IFERROR(SUMIFS('All States'!$Y$4:$Y$627,'All States'!$C$4:$C$627,$A846,'All States'!$D$4:$D$627,$B846),0)</f>
        <v>16681</v>
      </c>
    </row>
    <row r="847" spans="1:33" ht="15" customHeight="1" x14ac:dyDescent="0.2">
      <c r="A847" t="s">
        <v>190</v>
      </c>
      <c r="B847" t="s">
        <v>2441</v>
      </c>
      <c r="C847" t="s">
        <v>982</v>
      </c>
      <c r="D847" t="s">
        <v>983</v>
      </c>
      <c r="E847">
        <v>1</v>
      </c>
      <c r="F847">
        <f t="shared" si="32"/>
        <v>5676</v>
      </c>
      <c r="G847">
        <f t="shared" si="33"/>
        <v>375005</v>
      </c>
      <c r="H847">
        <f t="shared" si="34"/>
        <v>36</v>
      </c>
      <c r="I847">
        <f t="shared" si="35"/>
        <v>75</v>
      </c>
      <c r="Q847">
        <f>IFERROR(SUMIFS('All States'!$E$4:$E$627,'All States'!$C$4:$C$627,$A847,'All States'!$D$4:$D$627,$B847),0)</f>
        <v>2</v>
      </c>
      <c r="R847">
        <f>IFERROR(SUMIFS('All States'!$F$4:$F$627,'All States'!$C$4:$C$627,$A847,'All States'!$D$4:$D$627,$B847),0)</f>
        <v>15.3</v>
      </c>
      <c r="S847">
        <f>IFERROR(SUMIFS('All States'!$N$4:$N$627,'All States'!$C$4:$C$627,$A847,'All States'!$D$4:$D$627,$B847),0)</f>
        <v>103.425</v>
      </c>
      <c r="T847">
        <f>IFERROR(SUMIFS('All States'!$M$4:$M$627,'All States'!$C$4:$C$627,$A847,'All States'!$D$4:$D$627,$B847),0)</f>
        <v>103.425</v>
      </c>
      <c r="U847">
        <f>IFERROR(SUMIFS('All States'!$O$4:$O$627,'All States'!$C$4:$C$627,$A847,'All States'!$D$4:$D$627,$B847),0)</f>
        <v>0</v>
      </c>
      <c r="V847">
        <f>IFERROR(SUMIFS('All States'!$P$4:$P$627,'All States'!$C$4:$C$627,$A847,'All States'!$D$4:$D$627,$B847),0)</f>
        <v>16.8</v>
      </c>
      <c r="W847">
        <f>IFERROR(SUMIFS('All States'!$Q$4:$Q$627,'All States'!$C$4:$C$627,$A847,'All States'!$D$4:$D$627,$B847),0)</f>
        <v>86.625</v>
      </c>
      <c r="X847">
        <f>IFERROR(SUMIFS('All States'!$H$4:$H$627,'All States'!$C$4:$C$627,$A847,'All States'!$D$4:$D$627,$B847),0)</f>
        <v>1</v>
      </c>
      <c r="Y847">
        <f>IFERROR(SUMIFS('All States'!$I$4:$I$627,'All States'!$C$4:$C$627,$A847,'All States'!$D$4:$D$627,$B847),0)</f>
        <v>1</v>
      </c>
      <c r="Z847">
        <f>IFERROR(SUMIFS('All States'!$R$4:$R$627,'All States'!$C$4:$C$627,$A847,'All States'!$D$4:$D$627,$B847),0)</f>
        <v>-12.542956200000001</v>
      </c>
      <c r="AA847">
        <f>IFERROR(SUMIFS('All States'!$S$4:$S$627,'All States'!$C$4:$C$627,$A847,'All States'!$D$4:$D$627,$B847),0)</f>
        <v>90</v>
      </c>
      <c r="AB847">
        <f>IFERROR(SUMIFS('All States'!$T$4:$T$627,'All States'!$C$4:$C$627,$A847,'All States'!$D$4:$D$627,$B847),0)</f>
        <v>36</v>
      </c>
      <c r="AC847">
        <f>IFERROR(SUMIFS('All States'!$U$4:$U$627,'All States'!$C$4:$C$627,$A847,'All States'!$D$4:$D$627,$B847),0)</f>
        <v>2.7570437999999999</v>
      </c>
      <c r="AD847">
        <f>IFERROR(SUMIFS('All States'!$V$4:$V$627,'All States'!$C$4:$C$627,$A847,'All States'!$D$4:$D$627,$B847),0)</f>
        <v>5676</v>
      </c>
      <c r="AE847">
        <f>IFERROR(SUMIFS('All States'!$W$4:$W$627,'All States'!$C$4:$C$627,$A847,'All States'!$D$4:$D$627,$B847),0)</f>
        <v>110</v>
      </c>
      <c r="AF847">
        <f>IFERROR(SUMIFS('All States'!$X$4:$X$627,'All States'!$C$4:$C$627,$A847,'All States'!$D$4:$D$627,$B847),0)</f>
        <v>14.040100000000001</v>
      </c>
      <c r="AG847">
        <f>IFERROR(SUMIFS('All States'!$Y$4:$Y$627,'All States'!$C$4:$C$627,$A847,'All States'!$D$4:$D$627,$B847),0)</f>
        <v>17322</v>
      </c>
    </row>
    <row r="848" spans="1:33" ht="15" customHeight="1" x14ac:dyDescent="0.2">
      <c r="A848" t="s">
        <v>190</v>
      </c>
      <c r="B848" t="s">
        <v>2442</v>
      </c>
      <c r="C848" t="s">
        <v>1104</v>
      </c>
      <c r="D848" t="s">
        <v>1105</v>
      </c>
      <c r="E848">
        <v>3</v>
      </c>
      <c r="F848">
        <f t="shared" si="32"/>
        <v>6298</v>
      </c>
      <c r="G848">
        <f t="shared" si="33"/>
        <v>765311</v>
      </c>
      <c r="H848">
        <f t="shared" si="34"/>
        <v>17</v>
      </c>
      <c r="I848">
        <f t="shared" si="35"/>
        <v>83.666666666666671</v>
      </c>
      <c r="Q848">
        <f>IFERROR(SUMIFS('All States'!$E$4:$E$627,'All States'!$C$4:$C$627,$A848,'All States'!$D$4:$D$627,$B848),0)</f>
        <v>0</v>
      </c>
      <c r="R848">
        <f>IFERROR(SUMIFS('All States'!$F$4:$F$627,'All States'!$C$4:$C$627,$A848,'All States'!$D$4:$D$627,$B848),0)</f>
        <v>0</v>
      </c>
      <c r="S848">
        <f>IFERROR(SUMIFS('All States'!$N$4:$N$627,'All States'!$C$4:$C$627,$A848,'All States'!$D$4:$D$627,$B848),0)</f>
        <v>15.33</v>
      </c>
      <c r="T848">
        <f>IFERROR(SUMIFS('All States'!$M$4:$M$627,'All States'!$C$4:$C$627,$A848,'All States'!$D$4:$D$627,$B848),0)</f>
        <v>15.33</v>
      </c>
      <c r="U848">
        <f>IFERROR(SUMIFS('All States'!$O$4:$O$627,'All States'!$C$4:$C$627,$A848,'All States'!$D$4:$D$627,$B848),0)</f>
        <v>0</v>
      </c>
      <c r="V848">
        <f>IFERROR(SUMIFS('All States'!$P$4:$P$627,'All States'!$C$4:$C$627,$A848,'All States'!$D$4:$D$627,$B848),0)</f>
        <v>14.28</v>
      </c>
      <c r="W848">
        <f>IFERROR(SUMIFS('All States'!$Q$4:$Q$627,'All States'!$C$4:$C$627,$A848,'All States'!$D$4:$D$627,$B848),0)</f>
        <v>1.05</v>
      </c>
      <c r="X848">
        <f>IFERROR(SUMIFS('All States'!$H$4:$H$627,'All States'!$C$4:$C$627,$A848,'All States'!$D$4:$D$627,$B848),0)</f>
        <v>0</v>
      </c>
      <c r="Y848">
        <f>IFERROR(SUMIFS('All States'!$I$4:$I$627,'All States'!$C$4:$C$627,$A848,'All States'!$D$4:$D$627,$B848),0)</f>
        <v>0</v>
      </c>
      <c r="Z848">
        <f>IFERROR(SUMIFS('All States'!$R$4:$R$627,'All States'!$C$4:$C$627,$A848,'All States'!$D$4:$D$627,$B848),0)</f>
        <v>1.3382949</v>
      </c>
      <c r="AA848">
        <f>IFERROR(SUMIFS('All States'!$S$4:$S$627,'All States'!$C$4:$C$627,$A848,'All States'!$D$4:$D$627,$B848),0)</f>
        <v>42.5</v>
      </c>
      <c r="AB848">
        <f>IFERROR(SUMIFS('All States'!$T$4:$T$627,'All States'!$C$4:$C$627,$A848,'All States'!$D$4:$D$627,$B848),0)</f>
        <v>17</v>
      </c>
      <c r="AC848">
        <f>IFERROR(SUMIFS('All States'!$U$4:$U$627,'All States'!$C$4:$C$627,$A848,'All States'!$D$4:$D$627,$B848),0)</f>
        <v>1.3382949</v>
      </c>
      <c r="AD848">
        <f>IFERROR(SUMIFS('All States'!$V$4:$V$627,'All States'!$C$4:$C$627,$A848,'All States'!$D$4:$D$627,$B848),0)</f>
        <v>6298</v>
      </c>
      <c r="AE848">
        <f>IFERROR(SUMIFS('All States'!$W$4:$W$627,'All States'!$C$4:$C$627,$A848,'All States'!$D$4:$D$627,$B848),0)</f>
        <v>52</v>
      </c>
      <c r="AF848">
        <f>IFERROR(SUMIFS('All States'!$X$4:$X$627,'All States'!$C$4:$C$627,$A848,'All States'!$D$4:$D$627,$B848),0)</f>
        <v>6.8219000000000003</v>
      </c>
      <c r="AG848">
        <f>IFERROR(SUMIFS('All States'!$Y$4:$Y$627,'All States'!$C$4:$C$627,$A848,'All States'!$D$4:$D$627,$B848),0)</f>
        <v>19220</v>
      </c>
    </row>
    <row r="849" spans="1:33" ht="15" customHeight="1" x14ac:dyDescent="0.2">
      <c r="A849" t="s">
        <v>190</v>
      </c>
      <c r="B849" t="s">
        <v>2443</v>
      </c>
      <c r="C849" t="s">
        <v>1530</v>
      </c>
      <c r="D849" t="s">
        <v>1531</v>
      </c>
      <c r="E849">
        <v>2</v>
      </c>
      <c r="F849">
        <f t="shared" si="32"/>
        <v>926</v>
      </c>
      <c r="G849">
        <f t="shared" si="33"/>
        <v>809613.5</v>
      </c>
      <c r="H849">
        <f t="shared" si="34"/>
        <v>9</v>
      </c>
      <c r="I849">
        <f t="shared" si="35"/>
        <v>100.5</v>
      </c>
      <c r="Q849">
        <f>IFERROR(SUMIFS('All States'!$E$4:$E$627,'All States'!$C$4:$C$627,$A849,'All States'!$D$4:$D$627,$B849),0)</f>
        <v>2</v>
      </c>
      <c r="R849">
        <f>IFERROR(SUMIFS('All States'!$F$4:$F$627,'All States'!$C$4:$C$627,$A849,'All States'!$D$4:$D$627,$B849),0)</f>
        <v>6.8</v>
      </c>
      <c r="S849">
        <f>IFERROR(SUMIFS('All States'!$N$4:$N$627,'All States'!$C$4:$C$627,$A849,'All States'!$D$4:$D$627,$B849),0)</f>
        <v>59.429999999999993</v>
      </c>
      <c r="T849">
        <f>IFERROR(SUMIFS('All States'!$M$4:$M$627,'All States'!$C$4:$C$627,$A849,'All States'!$D$4:$D$627,$B849),0)</f>
        <v>59.429999999999993</v>
      </c>
      <c r="U849">
        <f>IFERROR(SUMIFS('All States'!$O$4:$O$627,'All States'!$C$4:$C$627,$A849,'All States'!$D$4:$D$627,$B849),0)</f>
        <v>0</v>
      </c>
      <c r="V849">
        <f>IFERROR(SUMIFS('All States'!$P$4:$P$627,'All States'!$C$4:$C$627,$A849,'All States'!$D$4:$D$627,$B849),0)</f>
        <v>39.479999999999997</v>
      </c>
      <c r="W849">
        <f>IFERROR(SUMIFS('All States'!$Q$4:$Q$627,'All States'!$C$4:$C$627,$A849,'All States'!$D$4:$D$627,$B849),0)</f>
        <v>19.95</v>
      </c>
      <c r="X849">
        <f>IFERROR(SUMIFS('All States'!$H$4:$H$627,'All States'!$C$4:$C$627,$A849,'All States'!$D$4:$D$627,$B849),0)</f>
        <v>1</v>
      </c>
      <c r="Y849">
        <f>IFERROR(SUMIFS('All States'!$I$4:$I$627,'All States'!$C$4:$C$627,$A849,'All States'!$D$4:$D$627,$B849),0)</f>
        <v>1</v>
      </c>
      <c r="Z849">
        <f>IFERROR(SUMIFS('All States'!$R$4:$R$627,'All States'!$C$4:$C$627,$A849,'All States'!$D$4:$D$627,$B849),0)</f>
        <v>-6.1156936999999996</v>
      </c>
      <c r="AA849">
        <f>IFERROR(SUMIFS('All States'!$S$4:$S$627,'All States'!$C$4:$C$627,$A849,'All States'!$D$4:$D$627,$B849),0)</f>
        <v>22.5</v>
      </c>
      <c r="AB849">
        <f>IFERROR(SUMIFS('All States'!$T$4:$T$627,'All States'!$C$4:$C$627,$A849,'All States'!$D$4:$D$627,$B849),0)</f>
        <v>9</v>
      </c>
      <c r="AC849">
        <f>IFERROR(SUMIFS('All States'!$U$4:$U$627,'All States'!$C$4:$C$627,$A849,'All States'!$D$4:$D$627,$B849),0)</f>
        <v>0.68430629999999992</v>
      </c>
      <c r="AD849">
        <f>IFERROR(SUMIFS('All States'!$V$4:$V$627,'All States'!$C$4:$C$627,$A849,'All States'!$D$4:$D$627,$B849),0)</f>
        <v>926</v>
      </c>
      <c r="AE849">
        <f>IFERROR(SUMIFS('All States'!$W$4:$W$627,'All States'!$C$4:$C$627,$A849,'All States'!$D$4:$D$627,$B849),0)</f>
        <v>27</v>
      </c>
      <c r="AF849">
        <f>IFERROR(SUMIFS('All States'!$X$4:$X$627,'All States'!$C$4:$C$627,$A849,'All States'!$D$4:$D$627,$B849),0)</f>
        <v>3.4222999999999999</v>
      </c>
      <c r="AG849">
        <f>IFERROR(SUMIFS('All States'!$Y$4:$Y$627,'All States'!$C$4:$C$627,$A849,'All States'!$D$4:$D$627,$B849),0)</f>
        <v>2826</v>
      </c>
    </row>
    <row r="850" spans="1:33" ht="15" customHeight="1" x14ac:dyDescent="0.2">
      <c r="A850" t="s">
        <v>190</v>
      </c>
      <c r="B850" t="s">
        <v>2444</v>
      </c>
      <c r="C850" t="s">
        <v>1530</v>
      </c>
      <c r="D850" t="s">
        <v>1531</v>
      </c>
      <c r="E850">
        <v>2</v>
      </c>
      <c r="F850">
        <f t="shared" si="32"/>
        <v>926</v>
      </c>
      <c r="G850">
        <f t="shared" si="33"/>
        <v>809613.5</v>
      </c>
      <c r="H850">
        <f t="shared" si="34"/>
        <v>9</v>
      </c>
      <c r="I850">
        <f t="shared" si="35"/>
        <v>100.5</v>
      </c>
      <c r="Q850">
        <f>IFERROR(SUMIFS('All States'!$E$4:$E$627,'All States'!$C$4:$C$627,$A850,'All States'!$D$4:$D$627,$B850),0)</f>
        <v>1</v>
      </c>
      <c r="R850">
        <f>IFERROR(SUMIFS('All States'!$F$4:$F$627,'All States'!$C$4:$C$627,$A850,'All States'!$D$4:$D$627,$B850),0)</f>
        <v>0.8</v>
      </c>
      <c r="S850">
        <f>IFERROR(SUMIFS('All States'!$N$4:$N$627,'All States'!$C$4:$C$627,$A850,'All States'!$D$4:$D$627,$B850),0)</f>
        <v>54.285000000000004</v>
      </c>
      <c r="T850">
        <f>IFERROR(SUMIFS('All States'!$M$4:$M$627,'All States'!$C$4:$C$627,$A850,'All States'!$D$4:$D$627,$B850),0)</f>
        <v>54.285000000000004</v>
      </c>
      <c r="U850">
        <f>IFERROR(SUMIFS('All States'!$O$4:$O$627,'All States'!$C$4:$C$627,$A850,'All States'!$D$4:$D$627,$B850),0)</f>
        <v>0</v>
      </c>
      <c r="V850">
        <f>IFERROR(SUMIFS('All States'!$P$4:$P$627,'All States'!$C$4:$C$627,$A850,'All States'!$D$4:$D$627,$B850),0)</f>
        <v>47.46</v>
      </c>
      <c r="W850">
        <f>IFERROR(SUMIFS('All States'!$Q$4:$Q$627,'All States'!$C$4:$C$627,$A850,'All States'!$D$4:$D$627,$B850),0)</f>
        <v>6.8250000000000002</v>
      </c>
      <c r="X850">
        <f>IFERROR(SUMIFS('All States'!$H$4:$H$627,'All States'!$C$4:$C$627,$A850,'All States'!$D$4:$D$627,$B850),0)</f>
        <v>0</v>
      </c>
      <c r="Y850">
        <f>IFERROR(SUMIFS('All States'!$I$4:$I$627,'All States'!$C$4:$C$627,$A850,'All States'!$D$4:$D$627,$B850),0)</f>
        <v>1</v>
      </c>
      <c r="Z850">
        <f>IFERROR(SUMIFS('All States'!$R$4:$R$627,'All States'!$C$4:$C$627,$A850,'All States'!$D$4:$D$627,$B850),0)</f>
        <v>-0.11569370000000012</v>
      </c>
      <c r="AA850">
        <f>IFERROR(SUMIFS('All States'!$S$4:$S$627,'All States'!$C$4:$C$627,$A850,'All States'!$D$4:$D$627,$B850),0)</f>
        <v>22.5</v>
      </c>
      <c r="AB850">
        <f>IFERROR(SUMIFS('All States'!$T$4:$T$627,'All States'!$C$4:$C$627,$A850,'All States'!$D$4:$D$627,$B850),0)</f>
        <v>9</v>
      </c>
      <c r="AC850">
        <f>IFERROR(SUMIFS('All States'!$U$4:$U$627,'All States'!$C$4:$C$627,$A850,'All States'!$D$4:$D$627,$B850),0)</f>
        <v>0.68430629999999992</v>
      </c>
      <c r="AD850">
        <f>IFERROR(SUMIFS('All States'!$V$4:$V$627,'All States'!$C$4:$C$627,$A850,'All States'!$D$4:$D$627,$B850),0)</f>
        <v>926</v>
      </c>
      <c r="AE850">
        <f>IFERROR(SUMIFS('All States'!$W$4:$W$627,'All States'!$C$4:$C$627,$A850,'All States'!$D$4:$D$627,$B850),0)</f>
        <v>27</v>
      </c>
      <c r="AF850">
        <f>IFERROR(SUMIFS('All States'!$X$4:$X$627,'All States'!$C$4:$C$627,$A850,'All States'!$D$4:$D$627,$B850),0)</f>
        <v>3.4222999999999999</v>
      </c>
      <c r="AG850">
        <f>IFERROR(SUMIFS('All States'!$Y$4:$Y$627,'All States'!$C$4:$C$627,$A850,'All States'!$D$4:$D$627,$B850),0)</f>
        <v>2826</v>
      </c>
    </row>
    <row r="851" spans="1:33" ht="15" customHeight="1" x14ac:dyDescent="0.2">
      <c r="A851" t="s">
        <v>190</v>
      </c>
      <c r="B851" t="s">
        <v>2445</v>
      </c>
      <c r="C851" t="s">
        <v>1534</v>
      </c>
      <c r="D851" t="s">
        <v>2446</v>
      </c>
      <c r="E851">
        <v>3</v>
      </c>
      <c r="F851">
        <f t="shared" si="32"/>
        <v>3.6666666666666665</v>
      </c>
      <c r="G851">
        <f t="shared" si="33"/>
        <v>441000</v>
      </c>
      <c r="H851">
        <f t="shared" si="34"/>
        <v>3.6666666666666665</v>
      </c>
      <c r="I851">
        <f t="shared" si="35"/>
        <v>33</v>
      </c>
      <c r="Q851">
        <f>IFERROR(SUMIFS('All States'!$E$4:$E$627,'All States'!$C$4:$C$627,$A851,'All States'!$D$4:$D$627,$B851),0)</f>
        <v>0</v>
      </c>
      <c r="R851">
        <f>IFERROR(SUMIFS('All States'!$F$4:$F$627,'All States'!$C$4:$C$627,$A851,'All States'!$D$4:$D$627,$B851),0)</f>
        <v>0</v>
      </c>
      <c r="S851">
        <f>IFERROR(SUMIFS('All States'!$N$4:$N$627,'All States'!$C$4:$C$627,$A851,'All States'!$D$4:$D$627,$B851),0)</f>
        <v>287.59499999999997</v>
      </c>
      <c r="T851">
        <f>IFERROR(SUMIFS('All States'!$M$4:$M$627,'All States'!$C$4:$C$627,$A851,'All States'!$D$4:$D$627,$B851),0)</f>
        <v>287.59499999999997</v>
      </c>
      <c r="U851">
        <f>IFERROR(SUMIFS('All States'!$O$4:$O$627,'All States'!$C$4:$C$627,$A851,'All States'!$D$4:$D$627,$B851),0)</f>
        <v>0</v>
      </c>
      <c r="V851">
        <f>IFERROR(SUMIFS('All States'!$P$4:$P$627,'All States'!$C$4:$C$627,$A851,'All States'!$D$4:$D$627,$B851),0)</f>
        <v>275.52</v>
      </c>
      <c r="W851">
        <f>IFERROR(SUMIFS('All States'!$Q$4:$Q$627,'All States'!$C$4:$C$627,$A851,'All States'!$D$4:$D$627,$B851),0)</f>
        <v>12.074999999999999</v>
      </c>
      <c r="X851">
        <f>IFERROR(SUMIFS('All States'!$H$4:$H$627,'All States'!$C$4:$C$627,$A851,'All States'!$D$4:$D$627,$B851),0)</f>
        <v>0</v>
      </c>
      <c r="Y851">
        <f>IFERROR(SUMIFS('All States'!$I$4:$I$627,'All States'!$C$4:$C$627,$A851,'All States'!$D$4:$D$627,$B851),0)</f>
        <v>0</v>
      </c>
      <c r="Z851">
        <f>IFERROR(SUMIFS('All States'!$R$4:$R$627,'All States'!$C$4:$C$627,$A851,'All States'!$D$4:$D$627,$B851),0)</f>
        <v>0.30004019999999998</v>
      </c>
      <c r="AA851">
        <f>IFERROR(SUMIFS('All States'!$S$4:$S$627,'All States'!$C$4:$C$627,$A851,'All States'!$D$4:$D$627,$B851),0)</f>
        <v>10</v>
      </c>
      <c r="AB851">
        <f>IFERROR(SUMIFS('All States'!$T$4:$T$627,'All States'!$C$4:$C$627,$A851,'All States'!$D$4:$D$627,$B851),0)</f>
        <v>4</v>
      </c>
      <c r="AC851">
        <f>IFERROR(SUMIFS('All States'!$U$4:$U$627,'All States'!$C$4:$C$627,$A851,'All States'!$D$4:$D$627,$B851),0)</f>
        <v>0.30004019999999998</v>
      </c>
      <c r="AD851">
        <f>IFERROR(SUMIFS('All States'!$V$4:$V$627,'All States'!$C$4:$C$627,$A851,'All States'!$D$4:$D$627,$B851),0)</f>
        <v>4</v>
      </c>
      <c r="AE851">
        <f>IFERROR(SUMIFS('All States'!$W$4:$W$627,'All States'!$C$4:$C$627,$A851,'All States'!$D$4:$D$627,$B851),0)</f>
        <v>12</v>
      </c>
      <c r="AF851">
        <f>IFERROR(SUMIFS('All States'!$X$4:$X$627,'All States'!$C$4:$C$627,$A851,'All States'!$D$4:$D$627,$B851),0)</f>
        <v>1.5002</v>
      </c>
      <c r="AG851">
        <f>IFERROR(SUMIFS('All States'!$Y$4:$Y$627,'All States'!$C$4:$C$627,$A851,'All States'!$D$4:$D$627,$B851),0)</f>
        <v>12</v>
      </c>
    </row>
    <row r="852" spans="1:33" ht="15" customHeight="1" x14ac:dyDescent="0.2">
      <c r="A852" t="s">
        <v>190</v>
      </c>
      <c r="B852" t="s">
        <v>2447</v>
      </c>
      <c r="C852" t="s">
        <v>1534</v>
      </c>
      <c r="D852" t="s">
        <v>2446</v>
      </c>
      <c r="E852">
        <v>3</v>
      </c>
      <c r="F852">
        <f t="shared" si="32"/>
        <v>3.6666666666666665</v>
      </c>
      <c r="G852">
        <f t="shared" si="33"/>
        <v>441000</v>
      </c>
      <c r="H852">
        <f t="shared" si="34"/>
        <v>3.6666666666666665</v>
      </c>
      <c r="I852">
        <f t="shared" si="35"/>
        <v>33</v>
      </c>
      <c r="Q852">
        <f>IFERROR(SUMIFS('All States'!$E$4:$E$627,'All States'!$C$4:$C$627,$A852,'All States'!$D$4:$D$627,$B852),0)</f>
        <v>0</v>
      </c>
      <c r="R852">
        <f>IFERROR(SUMIFS('All States'!$F$4:$F$627,'All States'!$C$4:$C$627,$A852,'All States'!$D$4:$D$627,$B852),0)</f>
        <v>0</v>
      </c>
      <c r="S852">
        <f>IFERROR(SUMIFS('All States'!$N$4:$N$627,'All States'!$C$4:$C$627,$A852,'All States'!$D$4:$D$627,$B852),0)</f>
        <v>129.35999999999999</v>
      </c>
      <c r="T852">
        <f>IFERROR(SUMIFS('All States'!$M$4:$M$627,'All States'!$C$4:$C$627,$A852,'All States'!$D$4:$D$627,$B852),0)</f>
        <v>129.35999999999999</v>
      </c>
      <c r="U852">
        <f>IFERROR(SUMIFS('All States'!$O$4:$O$627,'All States'!$C$4:$C$627,$A852,'All States'!$D$4:$D$627,$B852),0)</f>
        <v>0</v>
      </c>
      <c r="V852">
        <f>IFERROR(SUMIFS('All States'!$P$4:$P$627,'All States'!$C$4:$C$627,$A852,'All States'!$D$4:$D$627,$B852),0)</f>
        <v>125.16</v>
      </c>
      <c r="W852">
        <f>IFERROR(SUMIFS('All States'!$Q$4:$Q$627,'All States'!$C$4:$C$627,$A852,'All States'!$D$4:$D$627,$B852),0)</f>
        <v>4.2</v>
      </c>
      <c r="X852">
        <f>IFERROR(SUMIFS('All States'!$H$4:$H$627,'All States'!$C$4:$C$627,$A852,'All States'!$D$4:$D$627,$B852),0)</f>
        <v>0</v>
      </c>
      <c r="Y852">
        <f>IFERROR(SUMIFS('All States'!$I$4:$I$627,'All States'!$C$4:$C$627,$A852,'All States'!$D$4:$D$627,$B852),0)</f>
        <v>0</v>
      </c>
      <c r="Z852">
        <f>IFERROR(SUMIFS('All States'!$R$4:$R$627,'All States'!$C$4:$C$627,$A852,'All States'!$D$4:$D$627,$B852),0)</f>
        <v>0.30004019999999998</v>
      </c>
      <c r="AA852">
        <f>IFERROR(SUMIFS('All States'!$S$4:$S$627,'All States'!$C$4:$C$627,$A852,'All States'!$D$4:$D$627,$B852),0)</f>
        <v>10</v>
      </c>
      <c r="AB852">
        <f>IFERROR(SUMIFS('All States'!$T$4:$T$627,'All States'!$C$4:$C$627,$A852,'All States'!$D$4:$D$627,$B852),0)</f>
        <v>4</v>
      </c>
      <c r="AC852">
        <f>IFERROR(SUMIFS('All States'!$U$4:$U$627,'All States'!$C$4:$C$627,$A852,'All States'!$D$4:$D$627,$B852),0)</f>
        <v>0.30004019999999998</v>
      </c>
      <c r="AD852">
        <f>IFERROR(SUMIFS('All States'!$V$4:$V$627,'All States'!$C$4:$C$627,$A852,'All States'!$D$4:$D$627,$B852),0)</f>
        <v>4</v>
      </c>
      <c r="AE852">
        <f>IFERROR(SUMIFS('All States'!$W$4:$W$627,'All States'!$C$4:$C$627,$A852,'All States'!$D$4:$D$627,$B852),0)</f>
        <v>12</v>
      </c>
      <c r="AF852">
        <f>IFERROR(SUMIFS('All States'!$X$4:$X$627,'All States'!$C$4:$C$627,$A852,'All States'!$D$4:$D$627,$B852),0)</f>
        <v>1.5002</v>
      </c>
      <c r="AG852">
        <f>IFERROR(SUMIFS('All States'!$Y$4:$Y$627,'All States'!$C$4:$C$627,$A852,'All States'!$D$4:$D$627,$B852),0)</f>
        <v>12</v>
      </c>
    </row>
    <row r="853" spans="1:33" ht="15" customHeight="1" x14ac:dyDescent="0.2">
      <c r="A853" t="s">
        <v>190</v>
      </c>
      <c r="B853" t="s">
        <v>2448</v>
      </c>
      <c r="C853" t="s">
        <v>1534</v>
      </c>
      <c r="D853" t="s">
        <v>2446</v>
      </c>
      <c r="E853">
        <v>3</v>
      </c>
      <c r="F853">
        <f t="shared" si="32"/>
        <v>3.6666666666666665</v>
      </c>
      <c r="G853">
        <f t="shared" si="33"/>
        <v>441000</v>
      </c>
      <c r="H853">
        <f t="shared" si="34"/>
        <v>3.6666666666666665</v>
      </c>
      <c r="I853">
        <f t="shared" si="35"/>
        <v>33</v>
      </c>
      <c r="Q853">
        <f>IFERROR(SUMIFS('All States'!$E$4:$E$627,'All States'!$C$4:$C$627,$A853,'All States'!$D$4:$D$627,$B853),0)</f>
        <v>0</v>
      </c>
      <c r="R853">
        <f>IFERROR(SUMIFS('All States'!$F$4:$F$627,'All States'!$C$4:$C$627,$A853,'All States'!$D$4:$D$627,$B853),0)</f>
        <v>0</v>
      </c>
      <c r="S853">
        <f>IFERROR(SUMIFS('All States'!$N$4:$N$627,'All States'!$C$4:$C$627,$A853,'All States'!$D$4:$D$627,$B853),0)</f>
        <v>211.155</v>
      </c>
      <c r="T853">
        <f>IFERROR(SUMIFS('All States'!$M$4:$M$627,'All States'!$C$4:$C$627,$A853,'All States'!$D$4:$D$627,$B853),0)</f>
        <v>211.155</v>
      </c>
      <c r="U853">
        <f>IFERROR(SUMIFS('All States'!$O$4:$O$627,'All States'!$C$4:$C$627,$A853,'All States'!$D$4:$D$627,$B853),0)</f>
        <v>0</v>
      </c>
      <c r="V853">
        <f>IFERROR(SUMIFS('All States'!$P$4:$P$627,'All States'!$C$4:$C$627,$A853,'All States'!$D$4:$D$627,$B853),0)</f>
        <v>85.68</v>
      </c>
      <c r="W853">
        <f>IFERROR(SUMIFS('All States'!$Q$4:$Q$627,'All States'!$C$4:$C$627,$A853,'All States'!$D$4:$D$627,$B853),0)</f>
        <v>125.47499999999999</v>
      </c>
      <c r="X853">
        <f>IFERROR(SUMIFS('All States'!$H$4:$H$627,'All States'!$C$4:$C$627,$A853,'All States'!$D$4:$D$627,$B853),0)</f>
        <v>0</v>
      </c>
      <c r="Y853">
        <f>IFERROR(SUMIFS('All States'!$I$4:$I$627,'All States'!$C$4:$C$627,$A853,'All States'!$D$4:$D$627,$B853),0)</f>
        <v>0</v>
      </c>
      <c r="Z853">
        <f>IFERROR(SUMIFS('All States'!$R$4:$R$627,'All States'!$C$4:$C$627,$A853,'All States'!$D$4:$D$627,$B853),0)</f>
        <v>0.30004019999999998</v>
      </c>
      <c r="AA853">
        <f>IFERROR(SUMIFS('All States'!$S$4:$S$627,'All States'!$C$4:$C$627,$A853,'All States'!$D$4:$D$627,$B853),0)</f>
        <v>10</v>
      </c>
      <c r="AB853">
        <f>IFERROR(SUMIFS('All States'!$T$4:$T$627,'All States'!$C$4:$C$627,$A853,'All States'!$D$4:$D$627,$B853),0)</f>
        <v>4</v>
      </c>
      <c r="AC853">
        <f>IFERROR(SUMIFS('All States'!$U$4:$U$627,'All States'!$C$4:$C$627,$A853,'All States'!$D$4:$D$627,$B853),0)</f>
        <v>0.30004019999999998</v>
      </c>
      <c r="AD853">
        <f>IFERROR(SUMIFS('All States'!$V$4:$V$627,'All States'!$C$4:$C$627,$A853,'All States'!$D$4:$D$627,$B853),0)</f>
        <v>4</v>
      </c>
      <c r="AE853">
        <f>IFERROR(SUMIFS('All States'!$W$4:$W$627,'All States'!$C$4:$C$627,$A853,'All States'!$D$4:$D$627,$B853),0)</f>
        <v>12</v>
      </c>
      <c r="AF853">
        <f>IFERROR(SUMIFS('All States'!$X$4:$X$627,'All States'!$C$4:$C$627,$A853,'All States'!$D$4:$D$627,$B853),0)</f>
        <v>1.5002</v>
      </c>
      <c r="AG853">
        <f>IFERROR(SUMIFS('All States'!$Y$4:$Y$627,'All States'!$C$4:$C$627,$A853,'All States'!$D$4:$D$627,$B853),0)</f>
        <v>12</v>
      </c>
    </row>
    <row r="854" spans="1:33" ht="15" customHeight="1" x14ac:dyDescent="0.2">
      <c r="A854" t="s">
        <v>190</v>
      </c>
      <c r="B854" t="s">
        <v>2449</v>
      </c>
      <c r="C854" t="s">
        <v>1539</v>
      </c>
      <c r="D854" t="s">
        <v>1540</v>
      </c>
      <c r="E854">
        <v>2</v>
      </c>
      <c r="F854">
        <f t="shared" si="32"/>
        <v>0</v>
      </c>
      <c r="G854">
        <f t="shared" si="33"/>
        <v>209700</v>
      </c>
      <c r="H854">
        <f t="shared" si="34"/>
        <v>2.5</v>
      </c>
      <c r="I854">
        <f t="shared" si="35"/>
        <v>31.5</v>
      </c>
      <c r="Q854">
        <f>IFERROR(SUMIFS('All States'!$E$4:$E$627,'All States'!$C$4:$C$627,$A854,'All States'!$D$4:$D$627,$B854),0)</f>
        <v>0</v>
      </c>
      <c r="R854">
        <f>IFERROR(SUMIFS('All States'!$F$4:$F$627,'All States'!$C$4:$C$627,$A854,'All States'!$D$4:$D$627,$B854),0)</f>
        <v>0</v>
      </c>
      <c r="S854">
        <f>IFERROR(SUMIFS('All States'!$N$4:$N$627,'All States'!$C$4:$C$627,$A854,'All States'!$D$4:$D$627,$B854),0)</f>
        <v>100.065</v>
      </c>
      <c r="T854">
        <f>IFERROR(SUMIFS('All States'!$M$4:$M$627,'All States'!$C$4:$C$627,$A854,'All States'!$D$4:$D$627,$B854),0)</f>
        <v>100.065</v>
      </c>
      <c r="U854">
        <f>IFERROR(SUMIFS('All States'!$O$4:$O$627,'All States'!$C$4:$C$627,$A854,'All States'!$D$4:$D$627,$B854),0)</f>
        <v>0</v>
      </c>
      <c r="V854">
        <f>IFERROR(SUMIFS('All States'!$P$4:$P$627,'All States'!$C$4:$C$627,$A854,'All States'!$D$4:$D$627,$B854),0)</f>
        <v>40.74</v>
      </c>
      <c r="W854">
        <f>IFERROR(SUMIFS('All States'!$Q$4:$Q$627,'All States'!$C$4:$C$627,$A854,'All States'!$D$4:$D$627,$B854),0)</f>
        <v>59.325000000000003</v>
      </c>
      <c r="X854">
        <f>IFERROR(SUMIFS('All States'!$H$4:$H$627,'All States'!$C$4:$C$627,$A854,'All States'!$D$4:$D$627,$B854),0)</f>
        <v>0</v>
      </c>
      <c r="Y854">
        <f>IFERROR(SUMIFS('All States'!$I$4:$I$627,'All States'!$C$4:$C$627,$A854,'All States'!$D$4:$D$627,$B854),0)</f>
        <v>0</v>
      </c>
      <c r="Z854">
        <f>IFERROR(SUMIFS('All States'!$R$4:$R$627,'All States'!$C$4:$C$627,$A854,'All States'!$D$4:$D$627,$B854),0)</f>
        <v>0.22499999999999998</v>
      </c>
      <c r="AA854">
        <f>IFERROR(SUMIFS('All States'!$S$4:$S$627,'All States'!$C$4:$C$627,$A854,'All States'!$D$4:$D$627,$B854),0)</f>
        <v>7.5</v>
      </c>
      <c r="AB854">
        <f>IFERROR(SUMIFS('All States'!$T$4:$T$627,'All States'!$C$4:$C$627,$A854,'All States'!$D$4:$D$627,$B854),0)</f>
        <v>3</v>
      </c>
      <c r="AC854">
        <f>IFERROR(SUMIFS('All States'!$U$4:$U$627,'All States'!$C$4:$C$627,$A854,'All States'!$D$4:$D$627,$B854),0)</f>
        <v>0.22499999999999998</v>
      </c>
      <c r="AD854">
        <f>IFERROR(SUMIFS('All States'!$V$4:$V$627,'All States'!$C$4:$C$627,$A854,'All States'!$D$4:$D$627,$B854),0)</f>
        <v>0</v>
      </c>
      <c r="AE854">
        <f>IFERROR(SUMIFS('All States'!$W$4:$W$627,'All States'!$C$4:$C$627,$A854,'All States'!$D$4:$D$627,$B854),0)</f>
        <v>9</v>
      </c>
      <c r="AF854">
        <f>IFERROR(SUMIFS('All States'!$X$4:$X$627,'All States'!$C$4:$C$627,$A854,'All States'!$D$4:$D$627,$B854),0)</f>
        <v>1.125</v>
      </c>
      <c r="AG854">
        <f>IFERROR(SUMIFS('All States'!$Y$4:$Y$627,'All States'!$C$4:$C$627,$A854,'All States'!$D$4:$D$627,$B854),0)</f>
        <v>0</v>
      </c>
    </row>
    <row r="855" spans="1:33" ht="15" customHeight="1" x14ac:dyDescent="0.2">
      <c r="A855" t="s">
        <v>190</v>
      </c>
      <c r="B855" t="s">
        <v>2450</v>
      </c>
      <c r="C855" t="s">
        <v>1539</v>
      </c>
      <c r="D855" t="s">
        <v>1540</v>
      </c>
      <c r="E855">
        <v>2</v>
      </c>
      <c r="F855">
        <f t="shared" si="32"/>
        <v>0</v>
      </c>
      <c r="G855">
        <f t="shared" si="33"/>
        <v>209700</v>
      </c>
      <c r="H855">
        <f t="shared" si="34"/>
        <v>2.5</v>
      </c>
      <c r="I855">
        <f t="shared" si="35"/>
        <v>31.5</v>
      </c>
      <c r="Q855">
        <f>IFERROR(SUMIFS('All States'!$E$4:$E$627,'All States'!$C$4:$C$627,$A855,'All States'!$D$4:$D$627,$B855),0)</f>
        <v>0</v>
      </c>
      <c r="R855">
        <f>IFERROR(SUMIFS('All States'!$F$4:$F$627,'All States'!$C$4:$C$627,$A855,'All States'!$D$4:$D$627,$B855),0)</f>
        <v>0</v>
      </c>
      <c r="S855">
        <f>IFERROR(SUMIFS('All States'!$N$4:$N$627,'All States'!$C$4:$C$627,$A855,'All States'!$D$4:$D$627,$B855),0)</f>
        <v>234.255</v>
      </c>
      <c r="T855">
        <f>IFERROR(SUMIFS('All States'!$M$4:$M$627,'All States'!$C$4:$C$627,$A855,'All States'!$D$4:$D$627,$B855),0)</f>
        <v>234.255</v>
      </c>
      <c r="U855">
        <f>IFERROR(SUMIFS('All States'!$O$4:$O$627,'All States'!$C$4:$C$627,$A855,'All States'!$D$4:$D$627,$B855),0)</f>
        <v>0</v>
      </c>
      <c r="V855">
        <f>IFERROR(SUMIFS('All States'!$P$4:$P$627,'All States'!$C$4:$C$627,$A855,'All States'!$D$4:$D$627,$B855),0)</f>
        <v>12.18</v>
      </c>
      <c r="W855">
        <f>IFERROR(SUMIFS('All States'!$Q$4:$Q$627,'All States'!$C$4:$C$627,$A855,'All States'!$D$4:$D$627,$B855),0)</f>
        <v>222.07499999999999</v>
      </c>
      <c r="X855">
        <f>IFERROR(SUMIFS('All States'!$H$4:$H$627,'All States'!$C$4:$C$627,$A855,'All States'!$D$4:$D$627,$B855),0)</f>
        <v>0</v>
      </c>
      <c r="Y855">
        <f>IFERROR(SUMIFS('All States'!$I$4:$I$627,'All States'!$C$4:$C$627,$A855,'All States'!$D$4:$D$627,$B855),0)</f>
        <v>0</v>
      </c>
      <c r="Z855">
        <f>IFERROR(SUMIFS('All States'!$R$4:$R$627,'All States'!$C$4:$C$627,$A855,'All States'!$D$4:$D$627,$B855),0)</f>
        <v>0.22499999999999998</v>
      </c>
      <c r="AA855">
        <f>IFERROR(SUMIFS('All States'!$S$4:$S$627,'All States'!$C$4:$C$627,$A855,'All States'!$D$4:$D$627,$B855),0)</f>
        <v>7.5</v>
      </c>
      <c r="AB855">
        <f>IFERROR(SUMIFS('All States'!$T$4:$T$627,'All States'!$C$4:$C$627,$A855,'All States'!$D$4:$D$627,$B855),0)</f>
        <v>3</v>
      </c>
      <c r="AC855">
        <f>IFERROR(SUMIFS('All States'!$U$4:$U$627,'All States'!$C$4:$C$627,$A855,'All States'!$D$4:$D$627,$B855),0)</f>
        <v>0.22499999999999998</v>
      </c>
      <c r="AD855">
        <f>IFERROR(SUMIFS('All States'!$V$4:$V$627,'All States'!$C$4:$C$627,$A855,'All States'!$D$4:$D$627,$B855),0)</f>
        <v>0</v>
      </c>
      <c r="AE855">
        <f>IFERROR(SUMIFS('All States'!$W$4:$W$627,'All States'!$C$4:$C$627,$A855,'All States'!$D$4:$D$627,$B855),0)</f>
        <v>9</v>
      </c>
      <c r="AF855">
        <f>IFERROR(SUMIFS('All States'!$X$4:$X$627,'All States'!$C$4:$C$627,$A855,'All States'!$D$4:$D$627,$B855),0)</f>
        <v>1.125</v>
      </c>
      <c r="AG855">
        <f>IFERROR(SUMIFS('All States'!$Y$4:$Y$627,'All States'!$C$4:$C$627,$A855,'All States'!$D$4:$D$627,$B855),0)</f>
        <v>0</v>
      </c>
    </row>
    <row r="856" spans="1:33" ht="15" customHeight="1" x14ac:dyDescent="0.2">
      <c r="A856" t="s">
        <v>190</v>
      </c>
      <c r="B856" t="s">
        <v>2451</v>
      </c>
      <c r="C856" t="s">
        <v>1544</v>
      </c>
      <c r="D856" t="s">
        <v>1545</v>
      </c>
      <c r="E856">
        <v>2</v>
      </c>
      <c r="F856">
        <f t="shared" si="32"/>
        <v>966</v>
      </c>
      <c r="G856">
        <f t="shared" si="33"/>
        <v>887000</v>
      </c>
      <c r="H856">
        <f t="shared" si="34"/>
        <v>24</v>
      </c>
      <c r="I856">
        <f t="shared" si="35"/>
        <v>145</v>
      </c>
      <c r="Q856">
        <f>IFERROR(SUMIFS('All States'!$E$4:$E$627,'All States'!$C$4:$C$627,$A856,'All States'!$D$4:$D$627,$B856),0)</f>
        <v>1</v>
      </c>
      <c r="R856">
        <f>IFERROR(SUMIFS('All States'!$F$4:$F$627,'All States'!$C$4:$C$627,$A856,'All States'!$D$4:$D$627,$B856),0)</f>
        <v>10</v>
      </c>
      <c r="S856">
        <f>IFERROR(SUMIFS('All States'!$N$4:$N$627,'All States'!$C$4:$C$627,$A856,'All States'!$D$4:$D$627,$B856),0)</f>
        <v>63.21</v>
      </c>
      <c r="T856">
        <f>IFERROR(SUMIFS('All States'!$M$4:$M$627,'All States'!$C$4:$C$627,$A856,'All States'!$D$4:$D$627,$B856),0)</f>
        <v>-20.740000000000002</v>
      </c>
      <c r="U856">
        <f>IFERROR(SUMIFS('All States'!$O$4:$O$627,'All States'!$C$4:$C$627,$A856,'All States'!$D$4:$D$627,$B856),0)</f>
        <v>0</v>
      </c>
      <c r="V856">
        <f>IFERROR(SUMIFS('All States'!$P$4:$P$627,'All States'!$C$4:$C$627,$A856,'All States'!$D$4:$D$627,$B856),0)</f>
        <v>15.96</v>
      </c>
      <c r="W856">
        <f>IFERROR(SUMIFS('All States'!$Q$4:$Q$627,'All States'!$C$4:$C$627,$A856,'All States'!$D$4:$D$627,$B856),0)</f>
        <v>47.25</v>
      </c>
      <c r="X856">
        <f>IFERROR(SUMIFS('All States'!$H$4:$H$627,'All States'!$C$4:$C$627,$A856,'All States'!$D$4:$D$627,$B856),0)</f>
        <v>0</v>
      </c>
      <c r="Y856">
        <f>IFERROR(SUMIFS('All States'!$I$4:$I$627,'All States'!$C$4:$C$627,$A856,'All States'!$D$4:$D$627,$B856),0)</f>
        <v>0</v>
      </c>
      <c r="Z856">
        <f>IFERROR(SUMIFS('All States'!$R$4:$R$627,'All States'!$C$4:$C$627,$A856,'All States'!$D$4:$D$627,$B856),0)</f>
        <v>-8.1902916999999995</v>
      </c>
      <c r="AA856">
        <f>IFERROR(SUMIFS('All States'!$S$4:$S$627,'All States'!$C$4:$C$627,$A856,'All States'!$D$4:$D$627,$B856),0)</f>
        <v>60</v>
      </c>
      <c r="AB856">
        <f>IFERROR(SUMIFS('All States'!$T$4:$T$627,'All States'!$C$4:$C$627,$A856,'All States'!$D$4:$D$627,$B856),0)</f>
        <v>24</v>
      </c>
      <c r="AC856">
        <f>IFERROR(SUMIFS('All States'!$U$4:$U$627,'All States'!$C$4:$C$627,$A856,'All States'!$D$4:$D$627,$B856),0)</f>
        <v>1.8097082999999998</v>
      </c>
      <c r="AD856">
        <f>IFERROR(SUMIFS('All States'!$V$4:$V$627,'All States'!$C$4:$C$627,$A856,'All States'!$D$4:$D$627,$B856),0)</f>
        <v>966</v>
      </c>
      <c r="AE856">
        <f>IFERROR(SUMIFS('All States'!$W$4:$W$627,'All States'!$C$4:$C$627,$A856,'All States'!$D$4:$D$627,$B856),0)</f>
        <v>73</v>
      </c>
      <c r="AF856">
        <f>IFERROR(SUMIFS('All States'!$X$4:$X$627,'All States'!$C$4:$C$627,$A856,'All States'!$D$4:$D$627,$B856),0)</f>
        <v>9.1744000000000003</v>
      </c>
      <c r="AG856">
        <f>IFERROR(SUMIFS('All States'!$Y$4:$Y$627,'All States'!$C$4:$C$627,$A856,'All States'!$D$4:$D$627,$B856),0)</f>
        <v>2948</v>
      </c>
    </row>
    <row r="857" spans="1:33" ht="15" customHeight="1" x14ac:dyDescent="0.2">
      <c r="A857" t="s">
        <v>190</v>
      </c>
      <c r="B857" t="s">
        <v>2452</v>
      </c>
      <c r="C857" t="s">
        <v>1544</v>
      </c>
      <c r="D857" t="s">
        <v>1545</v>
      </c>
      <c r="E857">
        <v>2</v>
      </c>
      <c r="F857">
        <f t="shared" si="32"/>
        <v>966</v>
      </c>
      <c r="G857">
        <f t="shared" si="33"/>
        <v>887000</v>
      </c>
      <c r="H857">
        <f t="shared" si="34"/>
        <v>24</v>
      </c>
      <c r="I857">
        <f t="shared" si="35"/>
        <v>145</v>
      </c>
      <c r="Q857">
        <f>IFERROR(SUMIFS('All States'!$E$4:$E$627,'All States'!$C$4:$C$627,$A857,'All States'!$D$4:$D$627,$B857),0)</f>
        <v>2</v>
      </c>
      <c r="R857">
        <f>IFERROR(SUMIFS('All States'!$F$4:$F$627,'All States'!$C$4:$C$627,$A857,'All States'!$D$4:$D$627,$B857),0)</f>
        <v>6.1</v>
      </c>
      <c r="S857">
        <f>IFERROR(SUMIFS('All States'!$N$4:$N$627,'All States'!$C$4:$C$627,$A857,'All States'!$D$4:$D$627,$B857),0)</f>
        <v>169.155</v>
      </c>
      <c r="T857">
        <f>IFERROR(SUMIFS('All States'!$M$4:$M$627,'All States'!$C$4:$C$627,$A857,'All States'!$D$4:$D$627,$B857),0)</f>
        <v>169.155</v>
      </c>
      <c r="U857">
        <f>IFERROR(SUMIFS('All States'!$O$4:$O$627,'All States'!$C$4:$C$627,$A857,'All States'!$D$4:$D$627,$B857),0)</f>
        <v>0</v>
      </c>
      <c r="V857">
        <f>IFERROR(SUMIFS('All States'!$P$4:$P$627,'All States'!$C$4:$C$627,$A857,'All States'!$D$4:$D$627,$B857),0)</f>
        <v>104.58</v>
      </c>
      <c r="W857">
        <f>IFERROR(SUMIFS('All States'!$Q$4:$Q$627,'All States'!$C$4:$C$627,$A857,'All States'!$D$4:$D$627,$B857),0)</f>
        <v>64.575000000000003</v>
      </c>
      <c r="X857">
        <f>IFERROR(SUMIFS('All States'!$H$4:$H$627,'All States'!$C$4:$C$627,$A857,'All States'!$D$4:$D$627,$B857),0)</f>
        <v>0</v>
      </c>
      <c r="Y857">
        <f>IFERROR(SUMIFS('All States'!$I$4:$I$627,'All States'!$C$4:$C$627,$A857,'All States'!$D$4:$D$627,$B857),0)</f>
        <v>2</v>
      </c>
      <c r="Z857">
        <f>IFERROR(SUMIFS('All States'!$R$4:$R$627,'All States'!$C$4:$C$627,$A857,'All States'!$D$4:$D$627,$B857),0)</f>
        <v>-4.2902917</v>
      </c>
      <c r="AA857">
        <f>IFERROR(SUMIFS('All States'!$S$4:$S$627,'All States'!$C$4:$C$627,$A857,'All States'!$D$4:$D$627,$B857),0)</f>
        <v>60</v>
      </c>
      <c r="AB857">
        <f>IFERROR(SUMIFS('All States'!$T$4:$T$627,'All States'!$C$4:$C$627,$A857,'All States'!$D$4:$D$627,$B857),0)</f>
        <v>24</v>
      </c>
      <c r="AC857">
        <f>IFERROR(SUMIFS('All States'!$U$4:$U$627,'All States'!$C$4:$C$627,$A857,'All States'!$D$4:$D$627,$B857),0)</f>
        <v>1.8097082999999998</v>
      </c>
      <c r="AD857">
        <f>IFERROR(SUMIFS('All States'!$V$4:$V$627,'All States'!$C$4:$C$627,$A857,'All States'!$D$4:$D$627,$B857),0)</f>
        <v>966</v>
      </c>
      <c r="AE857">
        <f>IFERROR(SUMIFS('All States'!$W$4:$W$627,'All States'!$C$4:$C$627,$A857,'All States'!$D$4:$D$627,$B857),0)</f>
        <v>73</v>
      </c>
      <c r="AF857">
        <f>IFERROR(SUMIFS('All States'!$X$4:$X$627,'All States'!$C$4:$C$627,$A857,'All States'!$D$4:$D$627,$B857),0)</f>
        <v>9.1744000000000003</v>
      </c>
      <c r="AG857">
        <f>IFERROR(SUMIFS('All States'!$Y$4:$Y$627,'All States'!$C$4:$C$627,$A857,'All States'!$D$4:$D$627,$B857),0)</f>
        <v>2948</v>
      </c>
    </row>
    <row r="858" spans="1:33" ht="15" customHeight="1" x14ac:dyDescent="0.2">
      <c r="A858" t="s">
        <v>190</v>
      </c>
      <c r="B858" t="s">
        <v>2453</v>
      </c>
      <c r="C858" t="s">
        <v>1549</v>
      </c>
      <c r="D858" t="s">
        <v>2454</v>
      </c>
      <c r="E858">
        <v>3</v>
      </c>
      <c r="F858">
        <f t="shared" si="32"/>
        <v>0</v>
      </c>
      <c r="G858">
        <f t="shared" si="33"/>
        <v>466668</v>
      </c>
      <c r="H858">
        <f t="shared" si="34"/>
        <v>3</v>
      </c>
      <c r="I858">
        <f t="shared" si="35"/>
        <v>72</v>
      </c>
      <c r="Q858">
        <f>IFERROR(SUMIFS('All States'!$E$4:$E$627,'All States'!$C$4:$C$627,$A858,'All States'!$D$4:$D$627,$B858),0)</f>
        <v>0</v>
      </c>
      <c r="R858">
        <f>IFERROR(SUMIFS('All States'!$F$4:$F$627,'All States'!$C$4:$C$627,$A858,'All States'!$D$4:$D$627,$B858),0)</f>
        <v>0</v>
      </c>
      <c r="S858">
        <f>IFERROR(SUMIFS('All States'!$N$4:$N$627,'All States'!$C$4:$C$627,$A858,'All States'!$D$4:$D$627,$B858),0)</f>
        <v>129.255</v>
      </c>
      <c r="T858">
        <f>IFERROR(SUMIFS('All States'!$M$4:$M$627,'All States'!$C$4:$C$627,$A858,'All States'!$D$4:$D$627,$B858),0)</f>
        <v>129.255</v>
      </c>
      <c r="U858">
        <f>IFERROR(SUMIFS('All States'!$O$4:$O$627,'All States'!$C$4:$C$627,$A858,'All States'!$D$4:$D$627,$B858),0)</f>
        <v>0</v>
      </c>
      <c r="V858">
        <f>IFERROR(SUMIFS('All States'!$P$4:$P$627,'All States'!$C$4:$C$627,$A858,'All States'!$D$4:$D$627,$B858),0)</f>
        <v>123.48</v>
      </c>
      <c r="W858">
        <f>IFERROR(SUMIFS('All States'!$Q$4:$Q$627,'All States'!$C$4:$C$627,$A858,'All States'!$D$4:$D$627,$B858),0)</f>
        <v>5.7750000000000004</v>
      </c>
      <c r="X858">
        <f>IFERROR(SUMIFS('All States'!$H$4:$H$627,'All States'!$C$4:$C$627,$A858,'All States'!$D$4:$D$627,$B858),0)</f>
        <v>0</v>
      </c>
      <c r="Y858">
        <f>IFERROR(SUMIFS('All States'!$I$4:$I$627,'All States'!$C$4:$C$627,$A858,'All States'!$D$4:$D$627,$B858),0)</f>
        <v>0</v>
      </c>
      <c r="Z858">
        <f>IFERROR(SUMIFS('All States'!$R$4:$R$627,'All States'!$C$4:$C$627,$A858,'All States'!$D$4:$D$627,$B858),0)</f>
        <v>0.22499999999999998</v>
      </c>
      <c r="AA858">
        <f>IFERROR(SUMIFS('All States'!$S$4:$S$627,'All States'!$C$4:$C$627,$A858,'All States'!$D$4:$D$627,$B858),0)</f>
        <v>7.5</v>
      </c>
      <c r="AB858">
        <f>IFERROR(SUMIFS('All States'!$T$4:$T$627,'All States'!$C$4:$C$627,$A858,'All States'!$D$4:$D$627,$B858),0)</f>
        <v>3</v>
      </c>
      <c r="AC858">
        <f>IFERROR(SUMIFS('All States'!$U$4:$U$627,'All States'!$C$4:$C$627,$A858,'All States'!$D$4:$D$627,$B858),0)</f>
        <v>0.22499999999999998</v>
      </c>
      <c r="AD858">
        <f>IFERROR(SUMIFS('All States'!$V$4:$V$627,'All States'!$C$4:$C$627,$A858,'All States'!$D$4:$D$627,$B858),0)</f>
        <v>0</v>
      </c>
      <c r="AE858">
        <f>IFERROR(SUMIFS('All States'!$W$4:$W$627,'All States'!$C$4:$C$627,$A858,'All States'!$D$4:$D$627,$B858),0)</f>
        <v>9</v>
      </c>
      <c r="AF858">
        <f>IFERROR(SUMIFS('All States'!$X$4:$X$627,'All States'!$C$4:$C$627,$A858,'All States'!$D$4:$D$627,$B858),0)</f>
        <v>1.125</v>
      </c>
      <c r="AG858">
        <f>IFERROR(SUMIFS('All States'!$Y$4:$Y$627,'All States'!$C$4:$C$627,$A858,'All States'!$D$4:$D$627,$B858),0)</f>
        <v>0</v>
      </c>
    </row>
    <row r="859" spans="1:33" ht="15" customHeight="1" x14ac:dyDescent="0.2">
      <c r="A859" t="s">
        <v>190</v>
      </c>
      <c r="B859" t="s">
        <v>2455</v>
      </c>
      <c r="C859" t="s">
        <v>1549</v>
      </c>
      <c r="D859" t="s">
        <v>2454</v>
      </c>
      <c r="E859">
        <v>3</v>
      </c>
      <c r="F859">
        <f t="shared" si="32"/>
        <v>0</v>
      </c>
      <c r="G859">
        <f t="shared" si="33"/>
        <v>466668</v>
      </c>
      <c r="H859">
        <f t="shared" si="34"/>
        <v>3</v>
      </c>
      <c r="I859">
        <f t="shared" si="35"/>
        <v>72</v>
      </c>
      <c r="Q859">
        <f>IFERROR(SUMIFS('All States'!$E$4:$E$627,'All States'!$C$4:$C$627,$A859,'All States'!$D$4:$D$627,$B859),0)</f>
        <v>1</v>
      </c>
      <c r="R859">
        <f>IFERROR(SUMIFS('All States'!$F$4:$F$627,'All States'!$C$4:$C$627,$A859,'All States'!$D$4:$D$627,$B859),0)</f>
        <v>6</v>
      </c>
      <c r="S859">
        <f>IFERROR(SUMIFS('All States'!$N$4:$N$627,'All States'!$C$4:$C$627,$A859,'All States'!$D$4:$D$627,$B859),0)</f>
        <v>91.14</v>
      </c>
      <c r="T859">
        <f>IFERROR(SUMIFS('All States'!$M$4:$M$627,'All States'!$C$4:$C$627,$A859,'All States'!$D$4:$D$627,$B859),0)</f>
        <v>91.14</v>
      </c>
      <c r="U859">
        <f>IFERROR(SUMIFS('All States'!$O$4:$O$627,'All States'!$C$4:$C$627,$A859,'All States'!$D$4:$D$627,$B859),0)</f>
        <v>0</v>
      </c>
      <c r="V859">
        <f>IFERROR(SUMIFS('All States'!$P$4:$P$627,'All States'!$C$4:$C$627,$A859,'All States'!$D$4:$D$627,$B859),0)</f>
        <v>91.14</v>
      </c>
      <c r="W859">
        <f>IFERROR(SUMIFS('All States'!$Q$4:$Q$627,'All States'!$C$4:$C$627,$A859,'All States'!$D$4:$D$627,$B859),0)</f>
        <v>0</v>
      </c>
      <c r="X859">
        <f>IFERROR(SUMIFS('All States'!$H$4:$H$627,'All States'!$C$4:$C$627,$A859,'All States'!$D$4:$D$627,$B859),0)</f>
        <v>0</v>
      </c>
      <c r="Y859">
        <f>IFERROR(SUMIFS('All States'!$I$4:$I$627,'All States'!$C$4:$C$627,$A859,'All States'!$D$4:$D$627,$B859),0)</f>
        <v>1</v>
      </c>
      <c r="Z859">
        <f>IFERROR(SUMIFS('All States'!$R$4:$R$627,'All States'!$C$4:$C$627,$A859,'All States'!$D$4:$D$627,$B859),0)</f>
        <v>-5.7750000000000004</v>
      </c>
      <c r="AA859">
        <f>IFERROR(SUMIFS('All States'!$S$4:$S$627,'All States'!$C$4:$C$627,$A859,'All States'!$D$4:$D$627,$B859),0)</f>
        <v>7.5</v>
      </c>
      <c r="AB859">
        <f>IFERROR(SUMIFS('All States'!$T$4:$T$627,'All States'!$C$4:$C$627,$A859,'All States'!$D$4:$D$627,$B859),0)</f>
        <v>3</v>
      </c>
      <c r="AC859">
        <f>IFERROR(SUMIFS('All States'!$U$4:$U$627,'All States'!$C$4:$C$627,$A859,'All States'!$D$4:$D$627,$B859),0)</f>
        <v>0.22499999999999998</v>
      </c>
      <c r="AD859">
        <f>IFERROR(SUMIFS('All States'!$V$4:$V$627,'All States'!$C$4:$C$627,$A859,'All States'!$D$4:$D$627,$B859),0)</f>
        <v>0</v>
      </c>
      <c r="AE859">
        <f>IFERROR(SUMIFS('All States'!$W$4:$W$627,'All States'!$C$4:$C$627,$A859,'All States'!$D$4:$D$627,$B859),0)</f>
        <v>9</v>
      </c>
      <c r="AF859">
        <f>IFERROR(SUMIFS('All States'!$X$4:$X$627,'All States'!$C$4:$C$627,$A859,'All States'!$D$4:$D$627,$B859),0)</f>
        <v>1.125</v>
      </c>
      <c r="AG859">
        <f>IFERROR(SUMIFS('All States'!$Y$4:$Y$627,'All States'!$C$4:$C$627,$A859,'All States'!$D$4:$D$627,$B859),0)</f>
        <v>0</v>
      </c>
    </row>
    <row r="860" spans="1:33" ht="15" customHeight="1" x14ac:dyDescent="0.2">
      <c r="A860" t="s">
        <v>190</v>
      </c>
      <c r="B860" t="s">
        <v>2456</v>
      </c>
      <c r="C860" t="s">
        <v>1549</v>
      </c>
      <c r="D860" t="s">
        <v>2454</v>
      </c>
      <c r="E860">
        <v>3</v>
      </c>
      <c r="F860">
        <f t="shared" si="32"/>
        <v>0</v>
      </c>
      <c r="G860">
        <f t="shared" si="33"/>
        <v>466668</v>
      </c>
      <c r="H860">
        <f t="shared" si="34"/>
        <v>3</v>
      </c>
      <c r="I860">
        <f t="shared" si="35"/>
        <v>72</v>
      </c>
      <c r="Q860">
        <f>IFERROR(SUMIFS('All States'!$E$4:$E$627,'All States'!$C$4:$C$627,$A860,'All States'!$D$4:$D$627,$B860),0)</f>
        <v>3</v>
      </c>
      <c r="R860">
        <f>IFERROR(SUMIFS('All States'!$F$4:$F$627,'All States'!$C$4:$C$627,$A860,'All States'!$D$4:$D$627,$B860),0)</f>
        <v>30.5</v>
      </c>
      <c r="S860">
        <f>IFERROR(SUMIFS('All States'!$N$4:$N$627,'All States'!$C$4:$C$627,$A860,'All States'!$D$4:$D$627,$B860),0)</f>
        <v>309.96000000000004</v>
      </c>
      <c r="T860">
        <f>IFERROR(SUMIFS('All States'!$M$4:$M$627,'All States'!$C$4:$C$627,$A860,'All States'!$D$4:$D$627,$B860),0)</f>
        <v>309.96000000000004</v>
      </c>
      <c r="U860">
        <f>IFERROR(SUMIFS('All States'!$O$4:$O$627,'All States'!$C$4:$C$627,$A860,'All States'!$D$4:$D$627,$B860),0)</f>
        <v>0</v>
      </c>
      <c r="V860">
        <f>IFERROR(SUMIFS('All States'!$P$4:$P$627,'All States'!$C$4:$C$627,$A860,'All States'!$D$4:$D$627,$B860),0)</f>
        <v>307.86</v>
      </c>
      <c r="W860">
        <f>IFERROR(SUMIFS('All States'!$Q$4:$Q$627,'All States'!$C$4:$C$627,$A860,'All States'!$D$4:$D$627,$B860),0)</f>
        <v>2.1</v>
      </c>
      <c r="X860">
        <f>IFERROR(SUMIFS('All States'!$H$4:$H$627,'All States'!$C$4:$C$627,$A860,'All States'!$D$4:$D$627,$B860),0)</f>
        <v>0</v>
      </c>
      <c r="Y860">
        <f>IFERROR(SUMIFS('All States'!$I$4:$I$627,'All States'!$C$4:$C$627,$A860,'All States'!$D$4:$D$627,$B860),0)</f>
        <v>3</v>
      </c>
      <c r="Z860">
        <f>IFERROR(SUMIFS('All States'!$R$4:$R$627,'All States'!$C$4:$C$627,$A860,'All States'!$D$4:$D$627,$B860),0)</f>
        <v>-30.274999999999999</v>
      </c>
      <c r="AA860">
        <f>IFERROR(SUMIFS('All States'!$S$4:$S$627,'All States'!$C$4:$C$627,$A860,'All States'!$D$4:$D$627,$B860),0)</f>
        <v>7.5</v>
      </c>
      <c r="AB860">
        <f>IFERROR(SUMIFS('All States'!$T$4:$T$627,'All States'!$C$4:$C$627,$A860,'All States'!$D$4:$D$627,$B860),0)</f>
        <v>3</v>
      </c>
      <c r="AC860">
        <f>IFERROR(SUMIFS('All States'!$U$4:$U$627,'All States'!$C$4:$C$627,$A860,'All States'!$D$4:$D$627,$B860),0)</f>
        <v>0.22499999999999998</v>
      </c>
      <c r="AD860">
        <f>IFERROR(SUMIFS('All States'!$V$4:$V$627,'All States'!$C$4:$C$627,$A860,'All States'!$D$4:$D$627,$B860),0)</f>
        <v>0</v>
      </c>
      <c r="AE860">
        <f>IFERROR(SUMIFS('All States'!$W$4:$W$627,'All States'!$C$4:$C$627,$A860,'All States'!$D$4:$D$627,$B860),0)</f>
        <v>9</v>
      </c>
      <c r="AF860">
        <f>IFERROR(SUMIFS('All States'!$X$4:$X$627,'All States'!$C$4:$C$627,$A860,'All States'!$D$4:$D$627,$B860),0)</f>
        <v>1.125</v>
      </c>
      <c r="AG860">
        <f>IFERROR(SUMIFS('All States'!$Y$4:$Y$627,'All States'!$C$4:$C$627,$A860,'All States'!$D$4:$D$627,$B860),0)</f>
        <v>0</v>
      </c>
    </row>
    <row r="861" spans="1:33" ht="15" customHeight="1" x14ac:dyDescent="0.2">
      <c r="A861" t="s">
        <v>190</v>
      </c>
      <c r="B861" t="s">
        <v>2457</v>
      </c>
      <c r="C861" t="s">
        <v>1554</v>
      </c>
      <c r="D861" t="s">
        <v>2458</v>
      </c>
      <c r="E861">
        <v>3</v>
      </c>
      <c r="F861">
        <f t="shared" si="32"/>
        <v>814</v>
      </c>
      <c r="G861">
        <f t="shared" si="33"/>
        <v>948898.66666666663</v>
      </c>
      <c r="H861">
        <f t="shared" si="34"/>
        <v>9.3333333333333339</v>
      </c>
      <c r="I861">
        <f t="shared" si="35"/>
        <v>67</v>
      </c>
      <c r="Q861">
        <f>IFERROR(SUMIFS('All States'!$E$4:$E$627,'All States'!$C$4:$C$627,$A861,'All States'!$D$4:$D$627,$B861),0)</f>
        <v>1</v>
      </c>
      <c r="R861">
        <f>IFERROR(SUMIFS('All States'!$F$4:$F$627,'All States'!$C$4:$C$627,$A861,'All States'!$D$4:$D$627,$B861),0)</f>
        <v>2</v>
      </c>
      <c r="S861">
        <f>IFERROR(SUMIFS('All States'!$N$4:$N$627,'All States'!$C$4:$C$627,$A861,'All States'!$D$4:$D$627,$B861),0)</f>
        <v>129.04500000000002</v>
      </c>
      <c r="T861">
        <f>IFERROR(SUMIFS('All States'!$M$4:$M$627,'All States'!$C$4:$C$627,$A861,'All States'!$D$4:$D$627,$B861),0)</f>
        <v>129.04500000000002</v>
      </c>
      <c r="U861">
        <f>IFERROR(SUMIFS('All States'!$O$4:$O$627,'All States'!$C$4:$C$627,$A861,'All States'!$D$4:$D$627,$B861),0)</f>
        <v>0</v>
      </c>
      <c r="V861">
        <f>IFERROR(SUMIFS('All States'!$P$4:$P$627,'All States'!$C$4:$C$627,$A861,'All States'!$D$4:$D$627,$B861),0)</f>
        <v>73.92</v>
      </c>
      <c r="W861">
        <f>IFERROR(SUMIFS('All States'!$Q$4:$Q$627,'All States'!$C$4:$C$627,$A861,'All States'!$D$4:$D$627,$B861),0)</f>
        <v>55.125</v>
      </c>
      <c r="X861">
        <f>IFERROR(SUMIFS('All States'!$H$4:$H$627,'All States'!$C$4:$C$627,$A861,'All States'!$D$4:$D$627,$B861),0)</f>
        <v>0</v>
      </c>
      <c r="Y861">
        <f>IFERROR(SUMIFS('All States'!$I$4:$I$627,'All States'!$C$4:$C$627,$A861,'All States'!$D$4:$D$627,$B861),0)</f>
        <v>1</v>
      </c>
      <c r="Z861">
        <f>IFERROR(SUMIFS('All States'!$R$4:$R$627,'All States'!$C$4:$C$627,$A861,'All States'!$D$4:$D$627,$B861),0)</f>
        <v>-1.3168193000000001</v>
      </c>
      <c r="AA861">
        <f>IFERROR(SUMIFS('All States'!$S$4:$S$627,'All States'!$C$4:$C$627,$A861,'All States'!$D$4:$D$627,$B861),0)</f>
        <v>22.5</v>
      </c>
      <c r="AB861">
        <f>IFERROR(SUMIFS('All States'!$T$4:$T$627,'All States'!$C$4:$C$627,$A861,'All States'!$D$4:$D$627,$B861),0)</f>
        <v>9</v>
      </c>
      <c r="AC861">
        <f>IFERROR(SUMIFS('All States'!$U$4:$U$627,'All States'!$C$4:$C$627,$A861,'All States'!$D$4:$D$627,$B861),0)</f>
        <v>0.68318069999999997</v>
      </c>
      <c r="AD861">
        <f>IFERROR(SUMIFS('All States'!$V$4:$V$627,'All States'!$C$4:$C$627,$A861,'All States'!$D$4:$D$627,$B861),0)</f>
        <v>814</v>
      </c>
      <c r="AE861">
        <f>IFERROR(SUMIFS('All States'!$W$4:$W$627,'All States'!$C$4:$C$627,$A861,'All States'!$D$4:$D$627,$B861),0)</f>
        <v>27</v>
      </c>
      <c r="AF861">
        <f>IFERROR(SUMIFS('All States'!$X$4:$X$627,'All States'!$C$4:$C$627,$A861,'All States'!$D$4:$D$627,$B861),0)</f>
        <v>3.4165999999999999</v>
      </c>
      <c r="AG861">
        <f>IFERROR(SUMIFS('All States'!$Y$4:$Y$627,'All States'!$C$4:$C$627,$A861,'All States'!$D$4:$D$627,$B861),0)</f>
        <v>2484</v>
      </c>
    </row>
    <row r="862" spans="1:33" ht="15" customHeight="1" x14ac:dyDescent="0.2">
      <c r="A862" t="s">
        <v>190</v>
      </c>
      <c r="B862" t="s">
        <v>2459</v>
      </c>
      <c r="C862" t="s">
        <v>1554</v>
      </c>
      <c r="D862" t="s">
        <v>2458</v>
      </c>
      <c r="E862">
        <v>3</v>
      </c>
      <c r="F862">
        <f t="shared" si="32"/>
        <v>814</v>
      </c>
      <c r="G862">
        <f t="shared" si="33"/>
        <v>948898.66666666663</v>
      </c>
      <c r="H862">
        <f t="shared" si="34"/>
        <v>9.3333333333333339</v>
      </c>
      <c r="I862">
        <f t="shared" si="35"/>
        <v>67</v>
      </c>
      <c r="Q862">
        <f>IFERROR(SUMIFS('All States'!$E$4:$E$627,'All States'!$C$4:$C$627,$A862,'All States'!$D$4:$D$627,$B862),0)</f>
        <v>1</v>
      </c>
      <c r="R862">
        <f>IFERROR(SUMIFS('All States'!$F$4:$F$627,'All States'!$C$4:$C$627,$A862,'All States'!$D$4:$D$627,$B862),0)</f>
        <v>12</v>
      </c>
      <c r="S862">
        <f>IFERROR(SUMIFS('All States'!$N$4:$N$627,'All States'!$C$4:$C$627,$A862,'All States'!$D$4:$D$627,$B862),0)</f>
        <v>48.93</v>
      </c>
      <c r="T862">
        <f>IFERROR(SUMIFS('All States'!$M$4:$M$627,'All States'!$C$4:$C$627,$A862,'All States'!$D$4:$D$627,$B862),0)</f>
        <v>48.93</v>
      </c>
      <c r="U862">
        <f>IFERROR(SUMIFS('All States'!$O$4:$O$627,'All States'!$C$4:$C$627,$A862,'All States'!$D$4:$D$627,$B862),0)</f>
        <v>0</v>
      </c>
      <c r="V862">
        <f>IFERROR(SUMIFS('All States'!$P$4:$P$627,'All States'!$C$4:$C$627,$A862,'All States'!$D$4:$D$627,$B862),0)</f>
        <v>28.98</v>
      </c>
      <c r="W862">
        <f>IFERROR(SUMIFS('All States'!$Q$4:$Q$627,'All States'!$C$4:$C$627,$A862,'All States'!$D$4:$D$627,$B862),0)</f>
        <v>19.95</v>
      </c>
      <c r="X862">
        <f>IFERROR(SUMIFS('All States'!$H$4:$H$627,'All States'!$C$4:$C$627,$A862,'All States'!$D$4:$D$627,$B862),0)</f>
        <v>1</v>
      </c>
      <c r="Y862">
        <f>IFERROR(SUMIFS('All States'!$I$4:$I$627,'All States'!$C$4:$C$627,$A862,'All States'!$D$4:$D$627,$B862),0)</f>
        <v>0</v>
      </c>
      <c r="Z862">
        <f>IFERROR(SUMIFS('All States'!$R$4:$R$627,'All States'!$C$4:$C$627,$A862,'All States'!$D$4:$D$627,$B862),0)</f>
        <v>-11.316819300000001</v>
      </c>
      <c r="AA862">
        <f>IFERROR(SUMIFS('All States'!$S$4:$S$627,'All States'!$C$4:$C$627,$A862,'All States'!$D$4:$D$627,$B862),0)</f>
        <v>22.5</v>
      </c>
      <c r="AB862">
        <f>IFERROR(SUMIFS('All States'!$T$4:$T$627,'All States'!$C$4:$C$627,$A862,'All States'!$D$4:$D$627,$B862),0)</f>
        <v>9</v>
      </c>
      <c r="AC862">
        <f>IFERROR(SUMIFS('All States'!$U$4:$U$627,'All States'!$C$4:$C$627,$A862,'All States'!$D$4:$D$627,$B862),0)</f>
        <v>0.68318069999999997</v>
      </c>
      <c r="AD862">
        <f>IFERROR(SUMIFS('All States'!$V$4:$V$627,'All States'!$C$4:$C$627,$A862,'All States'!$D$4:$D$627,$B862),0)</f>
        <v>814</v>
      </c>
      <c r="AE862">
        <f>IFERROR(SUMIFS('All States'!$W$4:$W$627,'All States'!$C$4:$C$627,$A862,'All States'!$D$4:$D$627,$B862),0)</f>
        <v>27</v>
      </c>
      <c r="AF862">
        <f>IFERROR(SUMIFS('All States'!$X$4:$X$627,'All States'!$C$4:$C$627,$A862,'All States'!$D$4:$D$627,$B862),0)</f>
        <v>3.4165999999999999</v>
      </c>
      <c r="AG862">
        <f>IFERROR(SUMIFS('All States'!$Y$4:$Y$627,'All States'!$C$4:$C$627,$A862,'All States'!$D$4:$D$627,$B862),0)</f>
        <v>2484</v>
      </c>
    </row>
    <row r="863" spans="1:33" ht="15" customHeight="1" x14ac:dyDescent="0.2">
      <c r="A863" t="s">
        <v>190</v>
      </c>
      <c r="B863" t="s">
        <v>2460</v>
      </c>
      <c r="C863" t="s">
        <v>1554</v>
      </c>
      <c r="D863" t="s">
        <v>2458</v>
      </c>
      <c r="E863">
        <v>3</v>
      </c>
      <c r="F863">
        <f t="shared" si="32"/>
        <v>814</v>
      </c>
      <c r="G863">
        <f t="shared" si="33"/>
        <v>948898.66666666663</v>
      </c>
      <c r="H863">
        <f t="shared" si="34"/>
        <v>9.3333333333333339</v>
      </c>
      <c r="I863">
        <f t="shared" si="35"/>
        <v>67</v>
      </c>
      <c r="Q863">
        <f>IFERROR(SUMIFS('All States'!$E$4:$E$627,'All States'!$C$4:$C$627,$A863,'All States'!$D$4:$D$627,$B863),0)</f>
        <v>5</v>
      </c>
      <c r="R863">
        <f>IFERROR(SUMIFS('All States'!$F$4:$F$627,'All States'!$C$4:$C$627,$A863,'All States'!$D$4:$D$627,$B863),0)</f>
        <v>49</v>
      </c>
      <c r="S863">
        <f>IFERROR(SUMIFS('All States'!$N$4:$N$627,'All States'!$C$4:$C$627,$A863,'All States'!$D$4:$D$627,$B863),0)</f>
        <v>118.02</v>
      </c>
      <c r="T863">
        <f>IFERROR(SUMIFS('All States'!$M$4:$M$627,'All States'!$C$4:$C$627,$A863,'All States'!$D$4:$D$627,$B863),0)</f>
        <v>118.02</v>
      </c>
      <c r="U863">
        <f>IFERROR(SUMIFS('All States'!$O$4:$O$627,'All States'!$C$4:$C$627,$A863,'All States'!$D$4:$D$627,$B863),0)</f>
        <v>0</v>
      </c>
      <c r="V863">
        <f>IFERROR(SUMIFS('All States'!$P$4:$P$627,'All States'!$C$4:$C$627,$A863,'All States'!$D$4:$D$627,$B863),0)</f>
        <v>31.92</v>
      </c>
      <c r="W863">
        <f>IFERROR(SUMIFS('All States'!$Q$4:$Q$627,'All States'!$C$4:$C$627,$A863,'All States'!$D$4:$D$627,$B863),0)</f>
        <v>86.1</v>
      </c>
      <c r="X863">
        <f>IFERROR(SUMIFS('All States'!$H$4:$H$627,'All States'!$C$4:$C$627,$A863,'All States'!$D$4:$D$627,$B863),0)</f>
        <v>0</v>
      </c>
      <c r="Y863">
        <f>IFERROR(SUMIFS('All States'!$I$4:$I$627,'All States'!$C$4:$C$627,$A863,'All States'!$D$4:$D$627,$B863),0)</f>
        <v>5</v>
      </c>
      <c r="Z863">
        <f>IFERROR(SUMIFS('All States'!$R$4:$R$627,'All States'!$C$4:$C$627,$A863,'All States'!$D$4:$D$627,$B863),0)</f>
        <v>-48.316819299999999</v>
      </c>
      <c r="AA863">
        <f>IFERROR(SUMIFS('All States'!$S$4:$S$627,'All States'!$C$4:$C$627,$A863,'All States'!$D$4:$D$627,$B863),0)</f>
        <v>22.5</v>
      </c>
      <c r="AB863">
        <f>IFERROR(SUMIFS('All States'!$T$4:$T$627,'All States'!$C$4:$C$627,$A863,'All States'!$D$4:$D$627,$B863),0)</f>
        <v>9</v>
      </c>
      <c r="AC863">
        <f>IFERROR(SUMIFS('All States'!$U$4:$U$627,'All States'!$C$4:$C$627,$A863,'All States'!$D$4:$D$627,$B863),0)</f>
        <v>0.68318069999999997</v>
      </c>
      <c r="AD863">
        <f>IFERROR(SUMIFS('All States'!$V$4:$V$627,'All States'!$C$4:$C$627,$A863,'All States'!$D$4:$D$627,$B863),0)</f>
        <v>814</v>
      </c>
      <c r="AE863">
        <f>IFERROR(SUMIFS('All States'!$W$4:$W$627,'All States'!$C$4:$C$627,$A863,'All States'!$D$4:$D$627,$B863),0)</f>
        <v>27</v>
      </c>
      <c r="AF863">
        <f>IFERROR(SUMIFS('All States'!$X$4:$X$627,'All States'!$C$4:$C$627,$A863,'All States'!$D$4:$D$627,$B863),0)</f>
        <v>3.4165999999999999</v>
      </c>
      <c r="AG863">
        <f>IFERROR(SUMIFS('All States'!$Y$4:$Y$627,'All States'!$C$4:$C$627,$A863,'All States'!$D$4:$D$627,$B863),0)</f>
        <v>2484</v>
      </c>
    </row>
    <row r="864" spans="1:33" ht="15" customHeight="1" x14ac:dyDescent="0.2">
      <c r="A864" t="s">
        <v>190</v>
      </c>
      <c r="B864" t="s">
        <v>2461</v>
      </c>
      <c r="C864" t="s">
        <v>1559</v>
      </c>
      <c r="D864" t="s">
        <v>2462</v>
      </c>
      <c r="E864">
        <v>4</v>
      </c>
      <c r="F864">
        <f t="shared" si="32"/>
        <v>551</v>
      </c>
      <c r="G864">
        <f t="shared" si="33"/>
        <v>734960.5</v>
      </c>
      <c r="H864">
        <f t="shared" si="34"/>
        <v>4</v>
      </c>
      <c r="I864">
        <f t="shared" si="35"/>
        <v>62.75</v>
      </c>
      <c r="Q864">
        <f>IFERROR(SUMIFS('All States'!$E$4:$E$627,'All States'!$C$4:$C$627,$A864,'All States'!$D$4:$D$627,$B864),0)</f>
        <v>0</v>
      </c>
      <c r="R864">
        <f>IFERROR(SUMIFS('All States'!$F$4:$F$627,'All States'!$C$4:$C$627,$A864,'All States'!$D$4:$D$627,$B864),0)</f>
        <v>0</v>
      </c>
      <c r="S864">
        <f>IFERROR(SUMIFS('All States'!$N$4:$N$627,'All States'!$C$4:$C$627,$A864,'All States'!$D$4:$D$627,$B864),0)</f>
        <v>22.68</v>
      </c>
      <c r="T864">
        <f>IFERROR(SUMIFS('All States'!$M$4:$M$627,'All States'!$C$4:$C$627,$A864,'All States'!$D$4:$D$627,$B864),0)</f>
        <v>22.68</v>
      </c>
      <c r="U864">
        <f>IFERROR(SUMIFS('All States'!$O$4:$O$627,'All States'!$C$4:$C$627,$A864,'All States'!$D$4:$D$627,$B864),0)</f>
        <v>0</v>
      </c>
      <c r="V864">
        <f>IFERROR(SUMIFS('All States'!$P$4:$P$627,'All States'!$C$4:$C$627,$A864,'All States'!$D$4:$D$627,$B864),0)</f>
        <v>22.68</v>
      </c>
      <c r="W864">
        <f>IFERROR(SUMIFS('All States'!$Q$4:$Q$627,'All States'!$C$4:$C$627,$A864,'All States'!$D$4:$D$627,$B864),0)</f>
        <v>0</v>
      </c>
      <c r="X864">
        <f>IFERROR(SUMIFS('All States'!$H$4:$H$627,'All States'!$C$4:$C$627,$A864,'All States'!$D$4:$D$627,$B864),0)</f>
        <v>0</v>
      </c>
      <c r="Y864">
        <f>IFERROR(SUMIFS('All States'!$I$4:$I$627,'All States'!$C$4:$C$627,$A864,'All States'!$D$4:$D$627,$B864),0)</f>
        <v>0</v>
      </c>
      <c r="Z864">
        <f>IFERROR(SUMIFS('All States'!$R$4:$R$627,'All States'!$C$4:$C$627,$A864,'All States'!$D$4:$D$627,$B864),0)</f>
        <v>0.30553754999999999</v>
      </c>
      <c r="AA864">
        <f>IFERROR(SUMIFS('All States'!$S$4:$S$627,'All States'!$C$4:$C$627,$A864,'All States'!$D$4:$D$627,$B864),0)</f>
        <v>10</v>
      </c>
      <c r="AB864">
        <f>IFERROR(SUMIFS('All States'!$T$4:$T$627,'All States'!$C$4:$C$627,$A864,'All States'!$D$4:$D$627,$B864),0)</f>
        <v>4</v>
      </c>
      <c r="AC864">
        <f>IFERROR(SUMIFS('All States'!$U$4:$U$627,'All States'!$C$4:$C$627,$A864,'All States'!$D$4:$D$627,$B864),0)</f>
        <v>0.30553754999999999</v>
      </c>
      <c r="AD864">
        <f>IFERROR(SUMIFS('All States'!$V$4:$V$627,'All States'!$C$4:$C$627,$A864,'All States'!$D$4:$D$627,$B864),0)</f>
        <v>551</v>
      </c>
      <c r="AE864">
        <f>IFERROR(SUMIFS('All States'!$W$4:$W$627,'All States'!$C$4:$C$627,$A864,'All States'!$D$4:$D$627,$B864),0)</f>
        <v>12</v>
      </c>
      <c r="AF864">
        <f>IFERROR(SUMIFS('All States'!$X$4:$X$627,'All States'!$C$4:$C$627,$A864,'All States'!$D$4:$D$627,$B864),0)</f>
        <v>1.5282</v>
      </c>
      <c r="AG864">
        <f>IFERROR(SUMIFS('All States'!$Y$4:$Y$627,'All States'!$C$4:$C$627,$A864,'All States'!$D$4:$D$627,$B864),0)</f>
        <v>1682</v>
      </c>
    </row>
    <row r="865" spans="1:33" ht="15" customHeight="1" x14ac:dyDescent="0.2">
      <c r="A865" t="s">
        <v>190</v>
      </c>
      <c r="B865" t="s">
        <v>2463</v>
      </c>
      <c r="C865" t="s">
        <v>1559</v>
      </c>
      <c r="D865" t="s">
        <v>2462</v>
      </c>
      <c r="E865">
        <v>4</v>
      </c>
      <c r="F865">
        <f t="shared" si="32"/>
        <v>551</v>
      </c>
      <c r="G865">
        <f t="shared" si="33"/>
        <v>734960.5</v>
      </c>
      <c r="H865">
        <f t="shared" si="34"/>
        <v>4</v>
      </c>
      <c r="I865">
        <f t="shared" si="35"/>
        <v>62.75</v>
      </c>
      <c r="Q865">
        <f>IFERROR(SUMIFS('All States'!$E$4:$E$627,'All States'!$C$4:$C$627,$A865,'All States'!$D$4:$D$627,$B865),0)</f>
        <v>0</v>
      </c>
      <c r="R865">
        <f>IFERROR(SUMIFS('All States'!$F$4:$F$627,'All States'!$C$4:$C$627,$A865,'All States'!$D$4:$D$627,$B865),0)</f>
        <v>0</v>
      </c>
      <c r="S865">
        <f>IFERROR(SUMIFS('All States'!$N$4:$N$627,'All States'!$C$4:$C$627,$A865,'All States'!$D$4:$D$627,$B865),0)</f>
        <v>97.545000000000002</v>
      </c>
      <c r="T865">
        <f>IFERROR(SUMIFS('All States'!$M$4:$M$627,'All States'!$C$4:$C$627,$A865,'All States'!$D$4:$D$627,$B865),0)</f>
        <v>97.545000000000002</v>
      </c>
      <c r="U865">
        <f>IFERROR(SUMIFS('All States'!$O$4:$O$627,'All States'!$C$4:$C$627,$A865,'All States'!$D$4:$D$627,$B865),0)</f>
        <v>0</v>
      </c>
      <c r="V865">
        <f>IFERROR(SUMIFS('All States'!$P$4:$P$627,'All States'!$C$4:$C$627,$A865,'All States'!$D$4:$D$627,$B865),0)</f>
        <v>15.12</v>
      </c>
      <c r="W865">
        <f>IFERROR(SUMIFS('All States'!$Q$4:$Q$627,'All States'!$C$4:$C$627,$A865,'All States'!$D$4:$D$627,$B865),0)</f>
        <v>82.424999999999997</v>
      </c>
      <c r="X865">
        <f>IFERROR(SUMIFS('All States'!$H$4:$H$627,'All States'!$C$4:$C$627,$A865,'All States'!$D$4:$D$627,$B865),0)</f>
        <v>0</v>
      </c>
      <c r="Y865">
        <f>IFERROR(SUMIFS('All States'!$I$4:$I$627,'All States'!$C$4:$C$627,$A865,'All States'!$D$4:$D$627,$B865),0)</f>
        <v>0</v>
      </c>
      <c r="Z865">
        <f>IFERROR(SUMIFS('All States'!$R$4:$R$627,'All States'!$C$4:$C$627,$A865,'All States'!$D$4:$D$627,$B865),0)</f>
        <v>0.30553754999999999</v>
      </c>
      <c r="AA865">
        <f>IFERROR(SUMIFS('All States'!$S$4:$S$627,'All States'!$C$4:$C$627,$A865,'All States'!$D$4:$D$627,$B865),0)</f>
        <v>10</v>
      </c>
      <c r="AB865">
        <f>IFERROR(SUMIFS('All States'!$T$4:$T$627,'All States'!$C$4:$C$627,$A865,'All States'!$D$4:$D$627,$B865),0)</f>
        <v>4</v>
      </c>
      <c r="AC865">
        <f>IFERROR(SUMIFS('All States'!$U$4:$U$627,'All States'!$C$4:$C$627,$A865,'All States'!$D$4:$D$627,$B865),0)</f>
        <v>0.30553754999999999</v>
      </c>
      <c r="AD865">
        <f>IFERROR(SUMIFS('All States'!$V$4:$V$627,'All States'!$C$4:$C$627,$A865,'All States'!$D$4:$D$627,$B865),0)</f>
        <v>551</v>
      </c>
      <c r="AE865">
        <f>IFERROR(SUMIFS('All States'!$W$4:$W$627,'All States'!$C$4:$C$627,$A865,'All States'!$D$4:$D$627,$B865),0)</f>
        <v>12</v>
      </c>
      <c r="AF865">
        <f>IFERROR(SUMIFS('All States'!$X$4:$X$627,'All States'!$C$4:$C$627,$A865,'All States'!$D$4:$D$627,$B865),0)</f>
        <v>1.5282</v>
      </c>
      <c r="AG865">
        <f>IFERROR(SUMIFS('All States'!$Y$4:$Y$627,'All States'!$C$4:$C$627,$A865,'All States'!$D$4:$D$627,$B865),0)</f>
        <v>1682</v>
      </c>
    </row>
    <row r="866" spans="1:33" ht="15" customHeight="1" x14ac:dyDescent="0.2">
      <c r="A866" t="s">
        <v>190</v>
      </c>
      <c r="B866" t="s">
        <v>2464</v>
      </c>
      <c r="C866" t="s">
        <v>1559</v>
      </c>
      <c r="D866" t="s">
        <v>2462</v>
      </c>
      <c r="E866">
        <v>4</v>
      </c>
      <c r="F866">
        <f t="shared" si="32"/>
        <v>551</v>
      </c>
      <c r="G866">
        <f t="shared" si="33"/>
        <v>734960.5</v>
      </c>
      <c r="H866">
        <f t="shared" si="34"/>
        <v>4</v>
      </c>
      <c r="I866">
        <f t="shared" si="35"/>
        <v>62.75</v>
      </c>
      <c r="Q866">
        <f>IFERROR(SUMIFS('All States'!$E$4:$E$627,'All States'!$C$4:$C$627,$A866,'All States'!$D$4:$D$627,$B866),0)</f>
        <v>1</v>
      </c>
      <c r="R866">
        <f>IFERROR(SUMIFS('All States'!$F$4:$F$627,'All States'!$C$4:$C$627,$A866,'All States'!$D$4:$D$627,$B866),0)</f>
        <v>1.5</v>
      </c>
      <c r="S866">
        <f>IFERROR(SUMIFS('All States'!$N$4:$N$627,'All States'!$C$4:$C$627,$A866,'All States'!$D$4:$D$627,$B866),0)</f>
        <v>76.965000000000003</v>
      </c>
      <c r="T866">
        <f>IFERROR(SUMIFS('All States'!$M$4:$M$627,'All States'!$C$4:$C$627,$A866,'All States'!$D$4:$D$627,$B866),0)</f>
        <v>76.965000000000003</v>
      </c>
      <c r="U866">
        <f>IFERROR(SUMIFS('All States'!$O$4:$O$627,'All States'!$C$4:$C$627,$A866,'All States'!$D$4:$D$627,$B866),0)</f>
        <v>0</v>
      </c>
      <c r="V866">
        <f>IFERROR(SUMIFS('All States'!$P$4:$P$627,'All States'!$C$4:$C$627,$A866,'All States'!$D$4:$D$627,$B866),0)</f>
        <v>74.34</v>
      </c>
      <c r="W866">
        <f>IFERROR(SUMIFS('All States'!$Q$4:$Q$627,'All States'!$C$4:$C$627,$A866,'All States'!$D$4:$D$627,$B866),0)</f>
        <v>2.625</v>
      </c>
      <c r="X866">
        <f>IFERROR(SUMIFS('All States'!$H$4:$H$627,'All States'!$C$4:$C$627,$A866,'All States'!$D$4:$D$627,$B866),0)</f>
        <v>0</v>
      </c>
      <c r="Y866">
        <f>IFERROR(SUMIFS('All States'!$I$4:$I$627,'All States'!$C$4:$C$627,$A866,'All States'!$D$4:$D$627,$B866),0)</f>
        <v>1</v>
      </c>
      <c r="Z866">
        <f>IFERROR(SUMIFS('All States'!$R$4:$R$627,'All States'!$C$4:$C$627,$A866,'All States'!$D$4:$D$627,$B866),0)</f>
        <v>-1.1944624500000001</v>
      </c>
      <c r="AA866">
        <f>IFERROR(SUMIFS('All States'!$S$4:$S$627,'All States'!$C$4:$C$627,$A866,'All States'!$D$4:$D$627,$B866),0)</f>
        <v>10</v>
      </c>
      <c r="AB866">
        <f>IFERROR(SUMIFS('All States'!$T$4:$T$627,'All States'!$C$4:$C$627,$A866,'All States'!$D$4:$D$627,$B866),0)</f>
        <v>4</v>
      </c>
      <c r="AC866">
        <f>IFERROR(SUMIFS('All States'!$U$4:$U$627,'All States'!$C$4:$C$627,$A866,'All States'!$D$4:$D$627,$B866),0)</f>
        <v>0.30553754999999999</v>
      </c>
      <c r="AD866">
        <f>IFERROR(SUMIFS('All States'!$V$4:$V$627,'All States'!$C$4:$C$627,$A866,'All States'!$D$4:$D$627,$B866),0)</f>
        <v>551</v>
      </c>
      <c r="AE866">
        <f>IFERROR(SUMIFS('All States'!$W$4:$W$627,'All States'!$C$4:$C$627,$A866,'All States'!$D$4:$D$627,$B866),0)</f>
        <v>12</v>
      </c>
      <c r="AF866">
        <f>IFERROR(SUMIFS('All States'!$X$4:$X$627,'All States'!$C$4:$C$627,$A866,'All States'!$D$4:$D$627,$B866),0)</f>
        <v>1.5282</v>
      </c>
      <c r="AG866">
        <f>IFERROR(SUMIFS('All States'!$Y$4:$Y$627,'All States'!$C$4:$C$627,$A866,'All States'!$D$4:$D$627,$B866),0)</f>
        <v>1682</v>
      </c>
    </row>
    <row r="867" spans="1:33" ht="15" customHeight="1" x14ac:dyDescent="0.2">
      <c r="A867" t="s">
        <v>190</v>
      </c>
      <c r="B867" t="s">
        <v>2465</v>
      </c>
      <c r="C867" t="s">
        <v>1559</v>
      </c>
      <c r="D867" t="s">
        <v>2462</v>
      </c>
      <c r="E867">
        <v>4</v>
      </c>
      <c r="F867">
        <f t="shared" si="32"/>
        <v>551</v>
      </c>
      <c r="G867">
        <f t="shared" si="33"/>
        <v>734960.5</v>
      </c>
      <c r="H867">
        <f t="shared" si="34"/>
        <v>4</v>
      </c>
      <c r="I867">
        <f t="shared" si="35"/>
        <v>62.75</v>
      </c>
      <c r="Q867">
        <f>IFERROR(SUMIFS('All States'!$E$4:$E$627,'All States'!$C$4:$C$627,$A867,'All States'!$D$4:$D$627,$B867),0)</f>
        <v>0</v>
      </c>
      <c r="R867">
        <f>IFERROR(SUMIFS('All States'!$F$4:$F$627,'All States'!$C$4:$C$627,$A867,'All States'!$D$4:$D$627,$B867),0)</f>
        <v>0</v>
      </c>
      <c r="S867">
        <f>IFERROR(SUMIFS('All States'!$N$4:$N$627,'All States'!$C$4:$C$627,$A867,'All States'!$D$4:$D$627,$B867),0)</f>
        <v>113.08500000000001</v>
      </c>
      <c r="T867">
        <f>IFERROR(SUMIFS('All States'!$M$4:$M$627,'All States'!$C$4:$C$627,$A867,'All States'!$D$4:$D$627,$B867),0)</f>
        <v>113.08500000000001</v>
      </c>
      <c r="U867">
        <f>IFERROR(SUMIFS('All States'!$O$4:$O$627,'All States'!$C$4:$C$627,$A867,'All States'!$D$4:$D$627,$B867),0)</f>
        <v>0</v>
      </c>
      <c r="V867">
        <f>IFERROR(SUMIFS('All States'!$P$4:$P$627,'All States'!$C$4:$C$627,$A867,'All States'!$D$4:$D$627,$B867),0)</f>
        <v>66.36</v>
      </c>
      <c r="W867">
        <f>IFERROR(SUMIFS('All States'!$Q$4:$Q$627,'All States'!$C$4:$C$627,$A867,'All States'!$D$4:$D$627,$B867),0)</f>
        <v>46.725000000000001</v>
      </c>
      <c r="X867">
        <f>IFERROR(SUMIFS('All States'!$H$4:$H$627,'All States'!$C$4:$C$627,$A867,'All States'!$D$4:$D$627,$B867),0)</f>
        <v>0</v>
      </c>
      <c r="Y867">
        <f>IFERROR(SUMIFS('All States'!$I$4:$I$627,'All States'!$C$4:$C$627,$A867,'All States'!$D$4:$D$627,$B867),0)</f>
        <v>0</v>
      </c>
      <c r="Z867">
        <f>IFERROR(SUMIFS('All States'!$R$4:$R$627,'All States'!$C$4:$C$627,$A867,'All States'!$D$4:$D$627,$B867),0)</f>
        <v>0.30553754999999999</v>
      </c>
      <c r="AA867">
        <f>IFERROR(SUMIFS('All States'!$S$4:$S$627,'All States'!$C$4:$C$627,$A867,'All States'!$D$4:$D$627,$B867),0)</f>
        <v>10</v>
      </c>
      <c r="AB867">
        <f>IFERROR(SUMIFS('All States'!$T$4:$T$627,'All States'!$C$4:$C$627,$A867,'All States'!$D$4:$D$627,$B867),0)</f>
        <v>4</v>
      </c>
      <c r="AC867">
        <f>IFERROR(SUMIFS('All States'!$U$4:$U$627,'All States'!$C$4:$C$627,$A867,'All States'!$D$4:$D$627,$B867),0)</f>
        <v>0.30553754999999999</v>
      </c>
      <c r="AD867">
        <f>IFERROR(SUMIFS('All States'!$V$4:$V$627,'All States'!$C$4:$C$627,$A867,'All States'!$D$4:$D$627,$B867),0)</f>
        <v>551</v>
      </c>
      <c r="AE867">
        <f>IFERROR(SUMIFS('All States'!$W$4:$W$627,'All States'!$C$4:$C$627,$A867,'All States'!$D$4:$D$627,$B867),0)</f>
        <v>12</v>
      </c>
      <c r="AF867">
        <f>IFERROR(SUMIFS('All States'!$X$4:$X$627,'All States'!$C$4:$C$627,$A867,'All States'!$D$4:$D$627,$B867),0)</f>
        <v>1.5282</v>
      </c>
      <c r="AG867">
        <f>IFERROR(SUMIFS('All States'!$Y$4:$Y$627,'All States'!$C$4:$C$627,$A867,'All States'!$D$4:$D$627,$B867),0)</f>
        <v>1682</v>
      </c>
    </row>
    <row r="868" spans="1:33" ht="15" customHeight="1" x14ac:dyDescent="0.2">
      <c r="A868" t="s">
        <v>190</v>
      </c>
      <c r="B868" t="s">
        <v>2466</v>
      </c>
      <c r="C868" t="s">
        <v>1563</v>
      </c>
      <c r="D868" t="s">
        <v>1564</v>
      </c>
      <c r="E868">
        <v>2</v>
      </c>
      <c r="F868">
        <f t="shared" si="32"/>
        <v>0</v>
      </c>
      <c r="G868">
        <f t="shared" si="33"/>
        <v>504000</v>
      </c>
      <c r="H868">
        <f t="shared" si="34"/>
        <v>3.5</v>
      </c>
      <c r="I868">
        <f t="shared" si="35"/>
        <v>67.5</v>
      </c>
      <c r="Q868">
        <f>IFERROR(SUMIFS('All States'!$E$4:$E$627,'All States'!$C$4:$C$627,$A868,'All States'!$D$4:$D$627,$B868),0)</f>
        <v>1</v>
      </c>
      <c r="R868">
        <f>IFERROR(SUMIFS('All States'!$F$4:$F$627,'All States'!$C$4:$C$627,$A868,'All States'!$D$4:$D$627,$B868),0)</f>
        <v>10.19</v>
      </c>
      <c r="S868">
        <f>IFERROR(SUMIFS('All States'!$N$4:$N$627,'All States'!$C$4:$C$627,$A868,'All States'!$D$4:$D$627,$B868),0)</f>
        <v>147.10499999999999</v>
      </c>
      <c r="T868">
        <f>IFERROR(SUMIFS('All States'!$M$4:$M$627,'All States'!$C$4:$C$627,$A868,'All States'!$D$4:$D$627,$B868),0)</f>
        <v>147.10499999999999</v>
      </c>
      <c r="U868">
        <f>IFERROR(SUMIFS('All States'!$O$4:$O$627,'All States'!$C$4:$C$627,$A868,'All States'!$D$4:$D$627,$B868),0)</f>
        <v>0</v>
      </c>
      <c r="V868">
        <f>IFERROR(SUMIFS('All States'!$P$4:$P$627,'All States'!$C$4:$C$627,$A868,'All States'!$D$4:$D$627,$B868),0)</f>
        <v>28.98</v>
      </c>
      <c r="W868">
        <f>IFERROR(SUMIFS('All States'!$Q$4:$Q$627,'All States'!$C$4:$C$627,$A868,'All States'!$D$4:$D$627,$B868),0)</f>
        <v>118.125</v>
      </c>
      <c r="X868">
        <f>IFERROR(SUMIFS('All States'!$H$4:$H$627,'All States'!$C$4:$C$627,$A868,'All States'!$D$4:$D$627,$B868),0)</f>
        <v>0</v>
      </c>
      <c r="Y868">
        <f>IFERROR(SUMIFS('All States'!$I$4:$I$627,'All States'!$C$4:$C$627,$A868,'All States'!$D$4:$D$627,$B868),0)</f>
        <v>1</v>
      </c>
      <c r="Z868">
        <f>IFERROR(SUMIFS('All States'!$R$4:$R$627,'All States'!$C$4:$C$627,$A868,'All States'!$D$4:$D$627,$B868),0)</f>
        <v>-9.8899999999999988</v>
      </c>
      <c r="AA868">
        <f>IFERROR(SUMIFS('All States'!$S$4:$S$627,'All States'!$C$4:$C$627,$A868,'All States'!$D$4:$D$627,$B868),0)</f>
        <v>10</v>
      </c>
      <c r="AB868">
        <f>IFERROR(SUMIFS('All States'!$T$4:$T$627,'All States'!$C$4:$C$627,$A868,'All States'!$D$4:$D$627,$B868),0)</f>
        <v>4</v>
      </c>
      <c r="AC868">
        <f>IFERROR(SUMIFS('All States'!$U$4:$U$627,'All States'!$C$4:$C$627,$A868,'All States'!$D$4:$D$627,$B868),0)</f>
        <v>0.3</v>
      </c>
      <c r="AD868">
        <f>IFERROR(SUMIFS('All States'!$V$4:$V$627,'All States'!$C$4:$C$627,$A868,'All States'!$D$4:$D$627,$B868),0)</f>
        <v>0</v>
      </c>
      <c r="AE868">
        <f>IFERROR(SUMIFS('All States'!$W$4:$W$627,'All States'!$C$4:$C$627,$A868,'All States'!$D$4:$D$627,$B868),0)</f>
        <v>12</v>
      </c>
      <c r="AF868">
        <f>IFERROR(SUMIFS('All States'!$X$4:$X$627,'All States'!$C$4:$C$627,$A868,'All States'!$D$4:$D$627,$B868),0)</f>
        <v>1.5</v>
      </c>
      <c r="AG868">
        <f>IFERROR(SUMIFS('All States'!$Y$4:$Y$627,'All States'!$C$4:$C$627,$A868,'All States'!$D$4:$D$627,$B868),0)</f>
        <v>0</v>
      </c>
    </row>
    <row r="869" spans="1:33" ht="15" customHeight="1" x14ac:dyDescent="0.2">
      <c r="A869" t="s">
        <v>190</v>
      </c>
      <c r="B869" t="s">
        <v>2467</v>
      </c>
      <c r="C869" t="s">
        <v>1563</v>
      </c>
      <c r="D869" t="s">
        <v>1564</v>
      </c>
      <c r="E869">
        <v>2</v>
      </c>
      <c r="F869">
        <f t="shared" si="32"/>
        <v>0</v>
      </c>
      <c r="G869">
        <f t="shared" si="33"/>
        <v>504000</v>
      </c>
      <c r="H869">
        <f t="shared" si="34"/>
        <v>3.5</v>
      </c>
      <c r="I869">
        <f t="shared" si="35"/>
        <v>67.5</v>
      </c>
      <c r="Q869">
        <f>IFERROR(SUMIFS('All States'!$E$4:$E$627,'All States'!$C$4:$C$627,$A869,'All States'!$D$4:$D$627,$B869),0)</f>
        <v>1</v>
      </c>
      <c r="R869">
        <f>IFERROR(SUMIFS('All States'!$F$4:$F$627,'All States'!$C$4:$C$627,$A869,'All States'!$D$4:$D$627,$B869),0)</f>
        <v>0.75</v>
      </c>
      <c r="S869">
        <f>IFERROR(SUMIFS('All States'!$N$4:$N$627,'All States'!$C$4:$C$627,$A869,'All States'!$D$4:$D$627,$B869),0)</f>
        <v>22.68</v>
      </c>
      <c r="T869">
        <f>IFERROR(SUMIFS('All States'!$M$4:$M$627,'All States'!$C$4:$C$627,$A869,'All States'!$D$4:$D$627,$B869),0)</f>
        <v>22.68</v>
      </c>
      <c r="U869">
        <f>IFERROR(SUMIFS('All States'!$O$4:$O$627,'All States'!$C$4:$C$627,$A869,'All States'!$D$4:$D$627,$B869),0)</f>
        <v>0</v>
      </c>
      <c r="V869">
        <f>IFERROR(SUMIFS('All States'!$P$4:$P$627,'All States'!$C$4:$C$627,$A869,'All States'!$D$4:$D$627,$B869),0)</f>
        <v>20.58</v>
      </c>
      <c r="W869">
        <f>IFERROR(SUMIFS('All States'!$Q$4:$Q$627,'All States'!$C$4:$C$627,$A869,'All States'!$D$4:$D$627,$B869),0)</f>
        <v>2.1</v>
      </c>
      <c r="X869">
        <f>IFERROR(SUMIFS('All States'!$H$4:$H$627,'All States'!$C$4:$C$627,$A869,'All States'!$D$4:$D$627,$B869),0)</f>
        <v>0</v>
      </c>
      <c r="Y869">
        <f>IFERROR(SUMIFS('All States'!$I$4:$I$627,'All States'!$C$4:$C$627,$A869,'All States'!$D$4:$D$627,$B869),0)</f>
        <v>1</v>
      </c>
      <c r="Z869">
        <f>IFERROR(SUMIFS('All States'!$R$4:$R$627,'All States'!$C$4:$C$627,$A869,'All States'!$D$4:$D$627,$B869),0)</f>
        <v>-0.45</v>
      </c>
      <c r="AA869">
        <f>IFERROR(SUMIFS('All States'!$S$4:$S$627,'All States'!$C$4:$C$627,$A869,'All States'!$D$4:$D$627,$B869),0)</f>
        <v>10</v>
      </c>
      <c r="AB869">
        <f>IFERROR(SUMIFS('All States'!$T$4:$T$627,'All States'!$C$4:$C$627,$A869,'All States'!$D$4:$D$627,$B869),0)</f>
        <v>4</v>
      </c>
      <c r="AC869">
        <f>IFERROR(SUMIFS('All States'!$U$4:$U$627,'All States'!$C$4:$C$627,$A869,'All States'!$D$4:$D$627,$B869),0)</f>
        <v>0.3</v>
      </c>
      <c r="AD869">
        <f>IFERROR(SUMIFS('All States'!$V$4:$V$627,'All States'!$C$4:$C$627,$A869,'All States'!$D$4:$D$627,$B869),0)</f>
        <v>0</v>
      </c>
      <c r="AE869">
        <f>IFERROR(SUMIFS('All States'!$W$4:$W$627,'All States'!$C$4:$C$627,$A869,'All States'!$D$4:$D$627,$B869),0)</f>
        <v>12</v>
      </c>
      <c r="AF869">
        <f>IFERROR(SUMIFS('All States'!$X$4:$X$627,'All States'!$C$4:$C$627,$A869,'All States'!$D$4:$D$627,$B869),0)</f>
        <v>1.5</v>
      </c>
      <c r="AG869">
        <f>IFERROR(SUMIFS('All States'!$Y$4:$Y$627,'All States'!$C$4:$C$627,$A869,'All States'!$D$4:$D$627,$B869),0)</f>
        <v>0</v>
      </c>
    </row>
    <row r="870" spans="1:33" ht="15" customHeight="1" x14ac:dyDescent="0.2">
      <c r="A870" t="s">
        <v>190</v>
      </c>
      <c r="B870" t="s">
        <v>2468</v>
      </c>
      <c r="C870" t="s">
        <v>1568</v>
      </c>
      <c r="D870" t="s">
        <v>1569</v>
      </c>
      <c r="E870">
        <v>2</v>
      </c>
      <c r="F870">
        <f t="shared" si="32"/>
        <v>27026</v>
      </c>
      <c r="G870">
        <f t="shared" si="33"/>
        <v>442388.5</v>
      </c>
      <c r="H870">
        <f t="shared" si="34"/>
        <v>37</v>
      </c>
      <c r="I870">
        <f t="shared" si="35"/>
        <v>100.5</v>
      </c>
      <c r="Q870">
        <f>IFERROR(SUMIFS('All States'!$E$4:$E$627,'All States'!$C$4:$C$627,$A870,'All States'!$D$4:$D$627,$B870),0)</f>
        <v>0</v>
      </c>
      <c r="R870">
        <f>IFERROR(SUMIFS('All States'!$F$4:$F$627,'All States'!$C$4:$C$627,$A870,'All States'!$D$4:$D$627,$B870),0)</f>
        <v>0</v>
      </c>
      <c r="S870">
        <f>IFERROR(SUMIFS('All States'!$N$4:$N$627,'All States'!$C$4:$C$627,$A870,'All States'!$D$4:$D$627,$B870),0)</f>
        <v>0</v>
      </c>
      <c r="T870">
        <f>IFERROR(SUMIFS('All States'!$M$4:$M$627,'All States'!$C$4:$C$627,$A870,'All States'!$D$4:$D$627,$B870),0)</f>
        <v>0</v>
      </c>
      <c r="U870">
        <f>IFERROR(SUMIFS('All States'!$O$4:$O$627,'All States'!$C$4:$C$627,$A870,'All States'!$D$4:$D$627,$B870),0)</f>
        <v>0</v>
      </c>
      <c r="V870">
        <f>IFERROR(SUMIFS('All States'!$P$4:$P$627,'All States'!$C$4:$C$627,$A870,'All States'!$D$4:$D$627,$B870),0)</f>
        <v>0</v>
      </c>
      <c r="W870">
        <f>IFERROR(SUMIFS('All States'!$Q$4:$Q$627,'All States'!$C$4:$C$627,$A870,'All States'!$D$4:$D$627,$B870),0)</f>
        <v>0</v>
      </c>
      <c r="X870">
        <f>IFERROR(SUMIFS('All States'!$H$4:$H$627,'All States'!$C$4:$C$627,$A870,'All States'!$D$4:$D$627,$B870),0)</f>
        <v>0</v>
      </c>
      <c r="Y870">
        <f>IFERROR(SUMIFS('All States'!$I$4:$I$627,'All States'!$C$4:$C$627,$A870,'All States'!$D$4:$D$627,$B870),0)</f>
        <v>0</v>
      </c>
      <c r="Z870">
        <f>IFERROR(SUMIFS('All States'!$R$4:$R$627,'All States'!$C$4:$C$627,$A870,'All States'!$D$4:$D$627,$B870),0)</f>
        <v>3.0466112999999999</v>
      </c>
      <c r="AA870">
        <f>IFERROR(SUMIFS('All States'!$S$4:$S$627,'All States'!$C$4:$C$627,$A870,'All States'!$D$4:$D$627,$B870),0)</f>
        <v>92.5</v>
      </c>
      <c r="AB870">
        <f>IFERROR(SUMIFS('All States'!$T$4:$T$627,'All States'!$C$4:$C$627,$A870,'All States'!$D$4:$D$627,$B870),0)</f>
        <v>37</v>
      </c>
      <c r="AC870">
        <f>IFERROR(SUMIFS('All States'!$U$4:$U$627,'All States'!$C$4:$C$627,$A870,'All States'!$D$4:$D$627,$B870),0)</f>
        <v>3.0466112999999999</v>
      </c>
      <c r="AD870">
        <f>IFERROR(SUMIFS('All States'!$V$4:$V$627,'All States'!$C$4:$C$627,$A870,'All States'!$D$4:$D$627,$B870),0)</f>
        <v>27026</v>
      </c>
      <c r="AE870">
        <f>IFERROR(SUMIFS('All States'!$W$4:$W$627,'All States'!$C$4:$C$627,$A870,'All States'!$D$4:$D$627,$B870),0)</f>
        <v>113</v>
      </c>
      <c r="AF870">
        <f>IFERROR(SUMIFS('All States'!$X$4:$X$627,'All States'!$C$4:$C$627,$A870,'All States'!$D$4:$D$627,$B870),0)</f>
        <v>15.506499999999999</v>
      </c>
      <c r="AG870">
        <f>IFERROR(SUMIFS('All States'!$Y$4:$Y$627,'All States'!$C$4:$C$627,$A870,'All States'!$D$4:$D$627,$B870),0)</f>
        <v>82477</v>
      </c>
    </row>
    <row r="871" spans="1:33" ht="15" customHeight="1" x14ac:dyDescent="0.2">
      <c r="A871" t="s">
        <v>190</v>
      </c>
      <c r="B871" t="s">
        <v>2469</v>
      </c>
      <c r="C871" t="s">
        <v>1568</v>
      </c>
      <c r="D871" t="s">
        <v>1569</v>
      </c>
      <c r="E871">
        <v>2</v>
      </c>
      <c r="F871">
        <f t="shared" si="32"/>
        <v>27026</v>
      </c>
      <c r="G871">
        <f t="shared" si="33"/>
        <v>442388.5</v>
      </c>
      <c r="H871">
        <f t="shared" si="34"/>
        <v>37</v>
      </c>
      <c r="I871">
        <f t="shared" si="35"/>
        <v>100.5</v>
      </c>
      <c r="Q871">
        <f>IFERROR(SUMIFS('All States'!$E$4:$E$627,'All States'!$C$4:$C$627,$A871,'All States'!$D$4:$D$627,$B871),0)</f>
        <v>2</v>
      </c>
      <c r="R871">
        <f>IFERROR(SUMIFS('All States'!$F$4:$F$627,'All States'!$C$4:$C$627,$A871,'All States'!$D$4:$D$627,$B871),0)</f>
        <v>16.399999999999999</v>
      </c>
      <c r="S871">
        <f>IFERROR(SUMIFS('All States'!$N$4:$N$627,'All States'!$C$4:$C$627,$A871,'All States'!$D$4:$D$627,$B871),0)</f>
        <v>110.77500000000001</v>
      </c>
      <c r="T871">
        <f>IFERROR(SUMIFS('All States'!$M$4:$M$627,'All States'!$C$4:$C$627,$A871,'All States'!$D$4:$D$627,$B871),0)</f>
        <v>110.77500000000001</v>
      </c>
      <c r="U871">
        <f>IFERROR(SUMIFS('All States'!$O$4:$O$627,'All States'!$C$4:$C$627,$A871,'All States'!$D$4:$D$627,$B871),0)</f>
        <v>0</v>
      </c>
      <c r="V871">
        <f>IFERROR(SUMIFS('All States'!$P$4:$P$627,'All States'!$C$4:$C$627,$A871,'All States'!$D$4:$D$627,$B871),0)</f>
        <v>44.1</v>
      </c>
      <c r="W871">
        <f>IFERROR(SUMIFS('All States'!$Q$4:$Q$627,'All States'!$C$4:$C$627,$A871,'All States'!$D$4:$D$627,$B871),0)</f>
        <v>66.674999999999997</v>
      </c>
      <c r="X871">
        <f>IFERROR(SUMIFS('All States'!$H$4:$H$627,'All States'!$C$4:$C$627,$A871,'All States'!$D$4:$D$627,$B871),0)</f>
        <v>0</v>
      </c>
      <c r="Y871">
        <f>IFERROR(SUMIFS('All States'!$I$4:$I$627,'All States'!$C$4:$C$627,$A871,'All States'!$D$4:$D$627,$B871),0)</f>
        <v>2</v>
      </c>
      <c r="Z871">
        <f>IFERROR(SUMIFS('All States'!$R$4:$R$627,'All States'!$C$4:$C$627,$A871,'All States'!$D$4:$D$627,$B871),0)</f>
        <v>-13.353388699999998</v>
      </c>
      <c r="AA871">
        <f>IFERROR(SUMIFS('All States'!$S$4:$S$627,'All States'!$C$4:$C$627,$A871,'All States'!$D$4:$D$627,$B871),0)</f>
        <v>92.5</v>
      </c>
      <c r="AB871">
        <f>IFERROR(SUMIFS('All States'!$T$4:$T$627,'All States'!$C$4:$C$627,$A871,'All States'!$D$4:$D$627,$B871),0)</f>
        <v>37</v>
      </c>
      <c r="AC871">
        <f>IFERROR(SUMIFS('All States'!$U$4:$U$627,'All States'!$C$4:$C$627,$A871,'All States'!$D$4:$D$627,$B871),0)</f>
        <v>3.0466112999999999</v>
      </c>
      <c r="AD871">
        <f>IFERROR(SUMIFS('All States'!$V$4:$V$627,'All States'!$C$4:$C$627,$A871,'All States'!$D$4:$D$627,$B871),0)</f>
        <v>27026</v>
      </c>
      <c r="AE871">
        <f>IFERROR(SUMIFS('All States'!$W$4:$W$627,'All States'!$C$4:$C$627,$A871,'All States'!$D$4:$D$627,$B871),0)</f>
        <v>113</v>
      </c>
      <c r="AF871">
        <f>IFERROR(SUMIFS('All States'!$X$4:$X$627,'All States'!$C$4:$C$627,$A871,'All States'!$D$4:$D$627,$B871),0)</f>
        <v>15.506499999999999</v>
      </c>
      <c r="AG871">
        <f>IFERROR(SUMIFS('All States'!$Y$4:$Y$627,'All States'!$C$4:$C$627,$A871,'All States'!$D$4:$D$627,$B871),0)</f>
        <v>82477</v>
      </c>
    </row>
    <row r="872" spans="1:33" ht="15" customHeight="1" x14ac:dyDescent="0.2">
      <c r="A872" t="s">
        <v>192</v>
      </c>
      <c r="B872" t="s">
        <v>2470</v>
      </c>
      <c r="C872" t="s">
        <v>399</v>
      </c>
      <c r="D872" t="s">
        <v>400</v>
      </c>
      <c r="E872">
        <v>1</v>
      </c>
      <c r="F872">
        <f t="shared" si="32"/>
        <v>18547</v>
      </c>
      <c r="G872">
        <f t="shared" si="33"/>
        <v>15429</v>
      </c>
      <c r="H872">
        <f t="shared" si="34"/>
        <v>14</v>
      </c>
      <c r="I872">
        <f t="shared" si="35"/>
        <v>0</v>
      </c>
      <c r="Q872">
        <f>IFERROR(SUMIFS('All States'!$E$4:$E$627,'All States'!$C$4:$C$627,$A872,'All States'!$D$4:$D$627,$B872),0)</f>
        <v>7</v>
      </c>
      <c r="R872">
        <f>IFERROR(SUMIFS('All States'!$F$4:$F$627,'All States'!$C$4:$C$627,$A872,'All States'!$D$4:$D$627,$B872),0)</f>
        <v>2137.5</v>
      </c>
      <c r="S872">
        <f>IFERROR(SUMIFS('All States'!$N$4:$N$627,'All States'!$C$4:$C$627,$A872,'All States'!$D$4:$D$627,$B872),0)</f>
        <v>351.6</v>
      </c>
      <c r="T872">
        <f>IFERROR(SUMIFS('All States'!$M$4:$M$627,'All States'!$C$4:$C$627,$A872,'All States'!$D$4:$D$627,$B872),0)</f>
        <v>351.6</v>
      </c>
      <c r="U872">
        <f>IFERROR(SUMIFS('All States'!$O$4:$O$627,'All States'!$C$4:$C$627,$A872,'All States'!$D$4:$D$627,$B872),0)</f>
        <v>196.2</v>
      </c>
      <c r="V872">
        <f>IFERROR(SUMIFS('All States'!$P$4:$P$627,'All States'!$C$4:$C$627,$A872,'All States'!$D$4:$D$627,$B872),0)</f>
        <v>153.30000000000001</v>
      </c>
      <c r="W872">
        <f>IFERROR(SUMIFS('All States'!$Q$4:$Q$627,'All States'!$C$4:$C$627,$A872,'All States'!$D$4:$D$627,$B872),0)</f>
        <v>2.1</v>
      </c>
      <c r="X872">
        <f>IFERROR(SUMIFS('All States'!$H$4:$H$627,'All States'!$C$4:$C$627,$A872,'All States'!$D$4:$D$627,$B872),0)</f>
        <v>1</v>
      </c>
      <c r="Y872">
        <f>IFERROR(SUMIFS('All States'!$I$4:$I$627,'All States'!$C$4:$C$627,$A872,'All States'!$D$4:$D$627,$B872),0)</f>
        <v>6</v>
      </c>
      <c r="Z872">
        <f>IFERROR(SUMIFS('All States'!$R$4:$R$627,'All States'!$C$4:$C$627,$A872,'All States'!$D$4:$D$627,$B872),0)</f>
        <v>-2136.2636026499999</v>
      </c>
      <c r="AA872">
        <f>IFERROR(SUMIFS('All States'!$S$4:$S$627,'All States'!$C$4:$C$627,$A872,'All States'!$D$4:$D$627,$B872),0)</f>
        <v>35</v>
      </c>
      <c r="AB872">
        <f>IFERROR(SUMIFS('All States'!$T$4:$T$627,'All States'!$C$4:$C$627,$A872,'All States'!$D$4:$D$627,$B872),0)</f>
        <v>14</v>
      </c>
      <c r="AC872">
        <f>IFERROR(SUMIFS('All States'!$U$4:$U$627,'All States'!$C$4:$C$627,$A872,'All States'!$D$4:$D$627,$B872),0)</f>
        <v>1.2363973500000001</v>
      </c>
      <c r="AD872">
        <f>IFERROR(SUMIFS('All States'!$V$4:$V$627,'All States'!$C$4:$C$627,$A872,'All States'!$D$4:$D$627,$B872),0)</f>
        <v>18547</v>
      </c>
      <c r="AE872">
        <f>IFERROR(SUMIFS('All States'!$W$4:$W$627,'All States'!$C$4:$C$627,$A872,'All States'!$D$4:$D$627,$B872),0)</f>
        <v>43</v>
      </c>
      <c r="AF872">
        <f>IFERROR(SUMIFS('All States'!$X$4:$X$627,'All States'!$C$4:$C$627,$A872,'All States'!$D$4:$D$627,$B872),0)</f>
        <v>6.3231000000000002</v>
      </c>
      <c r="AG872">
        <f>IFERROR(SUMIFS('All States'!$Y$4:$Y$627,'All States'!$C$4:$C$627,$A872,'All States'!$D$4:$D$627,$B872),0)</f>
        <v>56601</v>
      </c>
    </row>
    <row r="873" spans="1:33" ht="15" customHeight="1" x14ac:dyDescent="0.2">
      <c r="A873" t="s">
        <v>192</v>
      </c>
      <c r="B873" t="s">
        <v>2471</v>
      </c>
      <c r="C873" t="s">
        <v>405</v>
      </c>
      <c r="D873" t="s">
        <v>406</v>
      </c>
      <c r="E873">
        <v>1</v>
      </c>
      <c r="F873">
        <f t="shared" si="32"/>
        <v>28299</v>
      </c>
      <c r="G873">
        <f t="shared" si="33"/>
        <v>16905</v>
      </c>
      <c r="H873">
        <f t="shared" si="34"/>
        <v>12</v>
      </c>
      <c r="I873">
        <f t="shared" si="35"/>
        <v>0</v>
      </c>
      <c r="Q873">
        <f>IFERROR(SUMIFS('All States'!$E$4:$E$627,'All States'!$C$4:$C$627,$A873,'All States'!$D$4:$D$627,$B873),0)</f>
        <v>6</v>
      </c>
      <c r="R873">
        <f>IFERROR(SUMIFS('All States'!$F$4:$F$627,'All States'!$C$4:$C$627,$A873,'All States'!$D$4:$D$627,$B873),0)</f>
        <v>16.32</v>
      </c>
      <c r="S873">
        <f>IFERROR(SUMIFS('All States'!$N$4:$N$627,'All States'!$C$4:$C$627,$A873,'All States'!$D$4:$D$627,$B873),0)</f>
        <v>83.205000000000013</v>
      </c>
      <c r="T873">
        <f>IFERROR(SUMIFS('All States'!$M$4:$M$627,'All States'!$C$4:$C$627,$A873,'All States'!$D$4:$D$627,$B873),0)</f>
        <v>24.805000000000014</v>
      </c>
      <c r="U873">
        <f>IFERROR(SUMIFS('All States'!$O$4:$O$627,'All States'!$C$4:$C$627,$A873,'All States'!$D$4:$D$627,$B873),0)</f>
        <v>68.400000000000006</v>
      </c>
      <c r="V873">
        <f>IFERROR(SUMIFS('All States'!$P$4:$P$627,'All States'!$C$4:$C$627,$A873,'All States'!$D$4:$D$627,$B873),0)</f>
        <v>14.28</v>
      </c>
      <c r="W873">
        <f>IFERROR(SUMIFS('All States'!$Q$4:$Q$627,'All States'!$C$4:$C$627,$A873,'All States'!$D$4:$D$627,$B873),0)</f>
        <v>0.52500000000000002</v>
      </c>
      <c r="X873">
        <f>IFERROR(SUMIFS('All States'!$H$4:$H$627,'All States'!$C$4:$C$627,$A873,'All States'!$D$4:$D$627,$B873),0)</f>
        <v>1</v>
      </c>
      <c r="Y873">
        <f>IFERROR(SUMIFS('All States'!$I$4:$I$627,'All States'!$C$4:$C$627,$A873,'All States'!$D$4:$D$627,$B873),0)</f>
        <v>2</v>
      </c>
      <c r="Z873">
        <f>IFERROR(SUMIFS('All States'!$R$4:$R$627,'All States'!$C$4:$C$627,$A873,'All States'!$D$4:$D$627,$B873),0)</f>
        <v>-15.135595050000001</v>
      </c>
      <c r="AA873">
        <f>IFERROR(SUMIFS('All States'!$S$4:$S$627,'All States'!$C$4:$C$627,$A873,'All States'!$D$4:$D$627,$B873),0)</f>
        <v>30</v>
      </c>
      <c r="AB873">
        <f>IFERROR(SUMIFS('All States'!$T$4:$T$627,'All States'!$C$4:$C$627,$A873,'All States'!$D$4:$D$627,$B873),0)</f>
        <v>12</v>
      </c>
      <c r="AC873">
        <f>IFERROR(SUMIFS('All States'!$U$4:$U$627,'All States'!$C$4:$C$627,$A873,'All States'!$D$4:$D$627,$B873),0)</f>
        <v>1.1844049499999998</v>
      </c>
      <c r="AD873">
        <f>IFERROR(SUMIFS('All States'!$V$4:$V$627,'All States'!$C$4:$C$627,$A873,'All States'!$D$4:$D$627,$B873),0)</f>
        <v>28299</v>
      </c>
      <c r="AE873">
        <f>IFERROR(SUMIFS('All States'!$W$4:$W$627,'All States'!$C$4:$C$627,$A873,'All States'!$D$4:$D$627,$B873),0)</f>
        <v>37</v>
      </c>
      <c r="AF873">
        <f>IFERROR(SUMIFS('All States'!$X$4:$X$627,'All States'!$C$4:$C$627,$A873,'All States'!$D$4:$D$627,$B873),0)</f>
        <v>6.0716000000000001</v>
      </c>
      <c r="AG873">
        <f>IFERROR(SUMIFS('All States'!$Y$4:$Y$627,'All States'!$C$4:$C$627,$A873,'All States'!$D$4:$D$627,$B873),0)</f>
        <v>86362</v>
      </c>
    </row>
    <row r="874" spans="1:33" ht="15" customHeight="1" x14ac:dyDescent="0.2">
      <c r="A874" t="s">
        <v>192</v>
      </c>
      <c r="B874" t="s">
        <v>2472</v>
      </c>
      <c r="C874" t="s">
        <v>1079</v>
      </c>
      <c r="D874" t="s">
        <v>1080</v>
      </c>
      <c r="E874">
        <v>1</v>
      </c>
      <c r="F874">
        <f t="shared" si="32"/>
        <v>38490</v>
      </c>
      <c r="G874">
        <f t="shared" si="33"/>
        <v>300001</v>
      </c>
      <c r="H874">
        <f t="shared" si="34"/>
        <v>15</v>
      </c>
      <c r="I874">
        <f t="shared" si="35"/>
        <v>50</v>
      </c>
      <c r="Q874">
        <f>IFERROR(SUMIFS('All States'!$E$4:$E$627,'All States'!$C$4:$C$627,$A874,'All States'!$D$4:$D$627,$B874),0)</f>
        <v>1</v>
      </c>
      <c r="R874">
        <f>IFERROR(SUMIFS('All States'!$F$4:$F$627,'All States'!$C$4:$C$627,$A874,'All States'!$D$4:$D$627,$B874),0)</f>
        <v>2.5</v>
      </c>
      <c r="S874">
        <f>IFERROR(SUMIFS('All States'!$N$4:$N$627,'All States'!$C$4:$C$627,$A874,'All States'!$D$4:$D$627,$B874),0)</f>
        <v>34.994999999999997</v>
      </c>
      <c r="T874">
        <f>IFERROR(SUMIFS('All States'!$M$4:$M$627,'All States'!$C$4:$C$627,$A874,'All States'!$D$4:$D$627,$B874),0)</f>
        <v>34.994999999999997</v>
      </c>
      <c r="U874">
        <f>IFERROR(SUMIFS('All States'!$O$4:$O$627,'All States'!$C$4:$C$627,$A874,'All States'!$D$4:$D$627,$B874),0)</f>
        <v>16.2</v>
      </c>
      <c r="V874">
        <f>IFERROR(SUMIFS('All States'!$P$4:$P$627,'All States'!$C$4:$C$627,$A874,'All States'!$D$4:$D$627,$B874),0)</f>
        <v>8.82</v>
      </c>
      <c r="W874">
        <f>IFERROR(SUMIFS('All States'!$Q$4:$Q$627,'All States'!$C$4:$C$627,$A874,'All States'!$D$4:$D$627,$B874),0)</f>
        <v>9.9749999999999996</v>
      </c>
      <c r="X874">
        <f>IFERROR(SUMIFS('All States'!$H$4:$H$627,'All States'!$C$4:$C$627,$A874,'All States'!$D$4:$D$627,$B874),0)</f>
        <v>0</v>
      </c>
      <c r="Y874">
        <f>IFERROR(SUMIFS('All States'!$I$4:$I$627,'All States'!$C$4:$C$627,$A874,'All States'!$D$4:$D$627,$B874),0)</f>
        <v>1</v>
      </c>
      <c r="Z874">
        <f>IFERROR(SUMIFS('All States'!$R$4:$R$627,'All States'!$C$4:$C$627,$A874,'All States'!$D$4:$D$627,$B874),0)</f>
        <v>-0.9881755000000001</v>
      </c>
      <c r="AA874">
        <f>IFERROR(SUMIFS('All States'!$S$4:$S$627,'All States'!$C$4:$C$627,$A874,'All States'!$D$4:$D$627,$B874),0)</f>
        <v>37.5</v>
      </c>
      <c r="AB874">
        <f>IFERROR(SUMIFS('All States'!$T$4:$T$627,'All States'!$C$4:$C$627,$A874,'All States'!$D$4:$D$627,$B874),0)</f>
        <v>15</v>
      </c>
      <c r="AC874">
        <f>IFERROR(SUMIFS('All States'!$U$4:$U$627,'All States'!$C$4:$C$627,$A874,'All States'!$D$4:$D$627,$B874),0)</f>
        <v>1.5118244999999999</v>
      </c>
      <c r="AD874">
        <f>IFERROR(SUMIFS('All States'!$V$4:$V$627,'All States'!$C$4:$C$627,$A874,'All States'!$D$4:$D$627,$B874),0)</f>
        <v>38490</v>
      </c>
      <c r="AE874">
        <f>IFERROR(SUMIFS('All States'!$W$4:$W$627,'All States'!$C$4:$C$627,$A874,'All States'!$D$4:$D$627,$B874),0)</f>
        <v>46</v>
      </c>
      <c r="AF874">
        <f>IFERROR(SUMIFS('All States'!$X$4:$X$627,'All States'!$C$4:$C$627,$A874,'All States'!$D$4:$D$627,$B874),0)</f>
        <v>7.7175000000000002</v>
      </c>
      <c r="AG874">
        <f>IFERROR(SUMIFS('All States'!$Y$4:$Y$627,'All States'!$C$4:$C$627,$A874,'All States'!$D$4:$D$627,$B874),0)</f>
        <v>117462</v>
      </c>
    </row>
    <row r="875" spans="1:33" ht="15" customHeight="1" x14ac:dyDescent="0.2">
      <c r="A875" t="s">
        <v>192</v>
      </c>
      <c r="B875" t="s">
        <v>2473</v>
      </c>
      <c r="C875" t="s">
        <v>1304</v>
      </c>
      <c r="D875" t="s">
        <v>1305</v>
      </c>
      <c r="E875">
        <v>2</v>
      </c>
      <c r="F875">
        <f t="shared" si="32"/>
        <v>9419</v>
      </c>
      <c r="G875">
        <f t="shared" si="33"/>
        <v>150000</v>
      </c>
      <c r="H875">
        <f t="shared" si="34"/>
        <v>20.5</v>
      </c>
      <c r="I875">
        <f t="shared" si="35"/>
        <v>45.5</v>
      </c>
      <c r="Q875">
        <f>IFERROR(SUMIFS('All States'!$E$4:$E$627,'All States'!$C$4:$C$627,$A875,'All States'!$D$4:$D$627,$B875),0)</f>
        <v>0</v>
      </c>
      <c r="R875">
        <f>IFERROR(SUMIFS('All States'!$F$4:$F$627,'All States'!$C$4:$C$627,$A875,'All States'!$D$4:$D$627,$B875),0)</f>
        <v>0</v>
      </c>
      <c r="S875">
        <f>IFERROR(SUMIFS('All States'!$N$4:$N$627,'All States'!$C$4:$C$627,$A875,'All States'!$D$4:$D$627,$B875),0)</f>
        <v>53.31</v>
      </c>
      <c r="T875">
        <f>IFERROR(SUMIFS('All States'!$M$4:$M$627,'All States'!$C$4:$C$627,$A875,'All States'!$D$4:$D$627,$B875),0)</f>
        <v>53.31</v>
      </c>
      <c r="U875">
        <f>IFERROR(SUMIFS('All States'!$O$4:$O$627,'All States'!$C$4:$C$627,$A875,'All States'!$D$4:$D$627,$B875),0)</f>
        <v>34.200000000000003</v>
      </c>
      <c r="V875">
        <f>IFERROR(SUMIFS('All States'!$P$4:$P$627,'All States'!$C$4:$C$627,$A875,'All States'!$D$4:$D$627,$B875),0)</f>
        <v>15.96</v>
      </c>
      <c r="W875">
        <f>IFERROR(SUMIFS('All States'!$Q$4:$Q$627,'All States'!$C$4:$C$627,$A875,'All States'!$D$4:$D$627,$B875),0)</f>
        <v>3.15</v>
      </c>
      <c r="X875">
        <f>IFERROR(SUMIFS('All States'!$H$4:$H$627,'All States'!$C$4:$C$627,$A875,'All States'!$D$4:$D$627,$B875),0)</f>
        <v>0</v>
      </c>
      <c r="Y875">
        <f>IFERROR(SUMIFS('All States'!$I$4:$I$627,'All States'!$C$4:$C$627,$A875,'All States'!$D$4:$D$627,$B875),0)</f>
        <v>0</v>
      </c>
      <c r="Z875">
        <f>IFERROR(SUMIFS('All States'!$R$4:$R$627,'All States'!$C$4:$C$627,$A875,'All States'!$D$4:$D$627,$B875),0)</f>
        <v>1.6696609499999999</v>
      </c>
      <c r="AA875">
        <f>IFERROR(SUMIFS('All States'!$S$4:$S$627,'All States'!$C$4:$C$627,$A875,'All States'!$D$4:$D$627,$B875),0)</f>
        <v>52.5</v>
      </c>
      <c r="AB875">
        <f>IFERROR(SUMIFS('All States'!$T$4:$T$627,'All States'!$C$4:$C$627,$A875,'All States'!$D$4:$D$627,$B875),0)</f>
        <v>21</v>
      </c>
      <c r="AC875">
        <f>IFERROR(SUMIFS('All States'!$U$4:$U$627,'All States'!$C$4:$C$627,$A875,'All States'!$D$4:$D$627,$B875),0)</f>
        <v>1.6696609499999999</v>
      </c>
      <c r="AD875">
        <f>IFERROR(SUMIFS('All States'!$V$4:$V$627,'All States'!$C$4:$C$627,$A875,'All States'!$D$4:$D$627,$B875),0)</f>
        <v>9419</v>
      </c>
      <c r="AE875">
        <f>IFERROR(SUMIFS('All States'!$W$4:$W$627,'All States'!$C$4:$C$627,$A875,'All States'!$D$4:$D$627,$B875),0)</f>
        <v>64</v>
      </c>
      <c r="AF875">
        <f>IFERROR(SUMIFS('All States'!$X$4:$X$627,'All States'!$C$4:$C$627,$A875,'All States'!$D$4:$D$627,$B875),0)</f>
        <v>8.4815000000000005</v>
      </c>
      <c r="AG875">
        <f>IFERROR(SUMIFS('All States'!$Y$4:$Y$627,'All States'!$C$4:$C$627,$A875,'All States'!$D$4:$D$627,$B875),0)</f>
        <v>28745</v>
      </c>
    </row>
    <row r="876" spans="1:33" ht="15" customHeight="1" x14ac:dyDescent="0.2">
      <c r="A876" t="s">
        <v>192</v>
      </c>
      <c r="B876" t="s">
        <v>2474</v>
      </c>
      <c r="C876" t="s">
        <v>1620</v>
      </c>
      <c r="D876" t="s">
        <v>2475</v>
      </c>
      <c r="E876">
        <v>4</v>
      </c>
      <c r="F876">
        <f t="shared" si="32"/>
        <v>50.75</v>
      </c>
      <c r="G876">
        <f t="shared" si="33"/>
        <v>87750</v>
      </c>
      <c r="H876">
        <f t="shared" si="34"/>
        <v>0.75</v>
      </c>
      <c r="I876">
        <f t="shared" si="35"/>
        <v>15.75</v>
      </c>
      <c r="Q876">
        <f>IFERROR(SUMIFS('All States'!$E$4:$E$627,'All States'!$C$4:$C$627,$A876,'All States'!$D$4:$D$627,$B876),0)</f>
        <v>0</v>
      </c>
      <c r="R876">
        <f>IFERROR(SUMIFS('All States'!$F$4:$F$627,'All States'!$C$4:$C$627,$A876,'All States'!$D$4:$D$627,$B876),0)</f>
        <v>0</v>
      </c>
      <c r="S876">
        <f>IFERROR(SUMIFS('All States'!$N$4:$N$627,'All States'!$C$4:$C$627,$A876,'All States'!$D$4:$D$627,$B876),0)</f>
        <v>9.0149999999999988</v>
      </c>
      <c r="T876">
        <f>IFERROR(SUMIFS('All States'!$M$4:$M$627,'All States'!$C$4:$C$627,$A876,'All States'!$D$4:$D$627,$B876),0)</f>
        <v>9.0149999999999988</v>
      </c>
      <c r="U876">
        <f>IFERROR(SUMIFS('All States'!$O$4:$O$627,'All States'!$C$4:$C$627,$A876,'All States'!$D$4:$D$627,$B876),0)</f>
        <v>4.5</v>
      </c>
      <c r="V876">
        <f>IFERROR(SUMIFS('All States'!$P$4:$P$627,'All States'!$C$4:$C$627,$A876,'All States'!$D$4:$D$627,$B876),0)</f>
        <v>2.94</v>
      </c>
      <c r="W876">
        <f>IFERROR(SUMIFS('All States'!$Q$4:$Q$627,'All States'!$C$4:$C$627,$A876,'All States'!$D$4:$D$627,$B876),0)</f>
        <v>1.575</v>
      </c>
      <c r="X876">
        <f>IFERROR(SUMIFS('All States'!$H$4:$H$627,'All States'!$C$4:$C$627,$A876,'All States'!$D$4:$D$627,$B876),0)</f>
        <v>0</v>
      </c>
      <c r="Y876">
        <f>IFERROR(SUMIFS('All States'!$I$4:$I$627,'All States'!$C$4:$C$627,$A876,'All States'!$D$4:$D$627,$B876),0)</f>
        <v>0</v>
      </c>
      <c r="Z876">
        <f>IFERROR(SUMIFS('All States'!$R$4:$R$627,'All States'!$C$4:$C$627,$A876,'All States'!$D$4:$D$627,$B876),0)</f>
        <v>7.5512549999999998E-2</v>
      </c>
      <c r="AA876">
        <f>IFERROR(SUMIFS('All States'!$S$4:$S$627,'All States'!$C$4:$C$627,$A876,'All States'!$D$4:$D$627,$B876),0)</f>
        <v>2.5</v>
      </c>
      <c r="AB876">
        <f>IFERROR(SUMIFS('All States'!$T$4:$T$627,'All States'!$C$4:$C$627,$A876,'All States'!$D$4:$D$627,$B876),0)</f>
        <v>1</v>
      </c>
      <c r="AC876">
        <f>IFERROR(SUMIFS('All States'!$U$4:$U$627,'All States'!$C$4:$C$627,$A876,'All States'!$D$4:$D$627,$B876),0)</f>
        <v>7.5512549999999998E-2</v>
      </c>
      <c r="AD876">
        <f>IFERROR(SUMIFS('All States'!$V$4:$V$627,'All States'!$C$4:$C$627,$A876,'All States'!$D$4:$D$627,$B876),0)</f>
        <v>51</v>
      </c>
      <c r="AE876">
        <f>IFERROR(SUMIFS('All States'!$W$4:$W$627,'All States'!$C$4:$C$627,$A876,'All States'!$D$4:$D$627,$B876),0)</f>
        <v>3</v>
      </c>
      <c r="AF876">
        <f>IFERROR(SUMIFS('All States'!$X$4:$X$627,'All States'!$C$4:$C$627,$A876,'All States'!$D$4:$D$627,$B876),0)</f>
        <v>0.37759999999999999</v>
      </c>
      <c r="AG876">
        <f>IFERROR(SUMIFS('All States'!$Y$4:$Y$627,'All States'!$C$4:$C$627,$A876,'All States'!$D$4:$D$627,$B876),0)</f>
        <v>156</v>
      </c>
    </row>
    <row r="877" spans="1:33" ht="15" customHeight="1" x14ac:dyDescent="0.2">
      <c r="A877" t="s">
        <v>192</v>
      </c>
      <c r="B877" t="s">
        <v>2476</v>
      </c>
      <c r="C877" t="s">
        <v>1620</v>
      </c>
      <c r="D877" t="s">
        <v>2475</v>
      </c>
      <c r="E877">
        <v>4</v>
      </c>
      <c r="F877">
        <f t="shared" si="32"/>
        <v>50.75</v>
      </c>
      <c r="G877">
        <f t="shared" si="33"/>
        <v>87750</v>
      </c>
      <c r="H877">
        <f t="shared" si="34"/>
        <v>0.75</v>
      </c>
      <c r="I877">
        <f t="shared" si="35"/>
        <v>15.75</v>
      </c>
      <c r="Q877">
        <f>IFERROR(SUMIFS('All States'!$E$4:$E$627,'All States'!$C$4:$C$627,$A877,'All States'!$D$4:$D$627,$B877),0)</f>
        <v>0</v>
      </c>
      <c r="R877">
        <f>IFERROR(SUMIFS('All States'!$F$4:$F$627,'All States'!$C$4:$C$627,$A877,'All States'!$D$4:$D$627,$B877),0)</f>
        <v>0</v>
      </c>
      <c r="S877">
        <f>IFERROR(SUMIFS('All States'!$N$4:$N$627,'All States'!$C$4:$C$627,$A877,'All States'!$D$4:$D$627,$B877),0)</f>
        <v>14.52</v>
      </c>
      <c r="T877">
        <f>IFERROR(SUMIFS('All States'!$M$4:$M$627,'All States'!$C$4:$C$627,$A877,'All States'!$D$4:$D$627,$B877),0)</f>
        <v>14.52</v>
      </c>
      <c r="U877">
        <f>IFERROR(SUMIFS('All States'!$O$4:$O$627,'All States'!$C$4:$C$627,$A877,'All States'!$D$4:$D$627,$B877),0)</f>
        <v>6.75</v>
      </c>
      <c r="V877">
        <f>IFERROR(SUMIFS('All States'!$P$4:$P$627,'All States'!$C$4:$C$627,$A877,'All States'!$D$4:$D$627,$B877),0)</f>
        <v>6.72</v>
      </c>
      <c r="W877">
        <f>IFERROR(SUMIFS('All States'!$Q$4:$Q$627,'All States'!$C$4:$C$627,$A877,'All States'!$D$4:$D$627,$B877),0)</f>
        <v>1.05</v>
      </c>
      <c r="X877">
        <f>IFERROR(SUMIFS('All States'!$H$4:$H$627,'All States'!$C$4:$C$627,$A877,'All States'!$D$4:$D$627,$B877),0)</f>
        <v>0</v>
      </c>
      <c r="Y877">
        <f>IFERROR(SUMIFS('All States'!$I$4:$I$627,'All States'!$C$4:$C$627,$A877,'All States'!$D$4:$D$627,$B877),0)</f>
        <v>0</v>
      </c>
      <c r="Z877">
        <f>IFERROR(SUMIFS('All States'!$R$4:$R$627,'All States'!$C$4:$C$627,$A877,'All States'!$D$4:$D$627,$B877),0)</f>
        <v>7.5512549999999998E-2</v>
      </c>
      <c r="AA877">
        <f>IFERROR(SUMIFS('All States'!$S$4:$S$627,'All States'!$C$4:$C$627,$A877,'All States'!$D$4:$D$627,$B877),0)</f>
        <v>2.5</v>
      </c>
      <c r="AB877">
        <f>IFERROR(SUMIFS('All States'!$T$4:$T$627,'All States'!$C$4:$C$627,$A877,'All States'!$D$4:$D$627,$B877),0)</f>
        <v>1</v>
      </c>
      <c r="AC877">
        <f>IFERROR(SUMIFS('All States'!$U$4:$U$627,'All States'!$C$4:$C$627,$A877,'All States'!$D$4:$D$627,$B877),0)</f>
        <v>7.5512549999999998E-2</v>
      </c>
      <c r="AD877">
        <f>IFERROR(SUMIFS('All States'!$V$4:$V$627,'All States'!$C$4:$C$627,$A877,'All States'!$D$4:$D$627,$B877),0)</f>
        <v>51</v>
      </c>
      <c r="AE877">
        <f>IFERROR(SUMIFS('All States'!$W$4:$W$627,'All States'!$C$4:$C$627,$A877,'All States'!$D$4:$D$627,$B877),0)</f>
        <v>3</v>
      </c>
      <c r="AF877">
        <f>IFERROR(SUMIFS('All States'!$X$4:$X$627,'All States'!$C$4:$C$627,$A877,'All States'!$D$4:$D$627,$B877),0)</f>
        <v>0.37759999999999999</v>
      </c>
      <c r="AG877">
        <f>IFERROR(SUMIFS('All States'!$Y$4:$Y$627,'All States'!$C$4:$C$627,$A877,'All States'!$D$4:$D$627,$B877),0)</f>
        <v>156</v>
      </c>
    </row>
    <row r="878" spans="1:33" ht="15" customHeight="1" x14ac:dyDescent="0.2">
      <c r="A878" t="s">
        <v>192</v>
      </c>
      <c r="B878" t="s">
        <v>2477</v>
      </c>
      <c r="C878" t="s">
        <v>1620</v>
      </c>
      <c r="D878" t="s">
        <v>2475</v>
      </c>
      <c r="E878">
        <v>4</v>
      </c>
      <c r="F878">
        <f t="shared" si="32"/>
        <v>50.75</v>
      </c>
      <c r="G878">
        <f t="shared" si="33"/>
        <v>87750</v>
      </c>
      <c r="H878">
        <f t="shared" si="34"/>
        <v>0.75</v>
      </c>
      <c r="I878">
        <f t="shared" si="35"/>
        <v>15.75</v>
      </c>
      <c r="Q878">
        <f>IFERROR(SUMIFS('All States'!$E$4:$E$627,'All States'!$C$4:$C$627,$A878,'All States'!$D$4:$D$627,$B878),0)</f>
        <v>0</v>
      </c>
      <c r="R878">
        <f>IFERROR(SUMIFS('All States'!$F$4:$F$627,'All States'!$C$4:$C$627,$A878,'All States'!$D$4:$D$627,$B878),0)</f>
        <v>0</v>
      </c>
      <c r="S878">
        <f>IFERROR(SUMIFS('All States'!$N$4:$N$627,'All States'!$C$4:$C$627,$A878,'All States'!$D$4:$D$627,$B878),0)</f>
        <v>11.34</v>
      </c>
      <c r="T878">
        <f>IFERROR(SUMIFS('All States'!$M$4:$M$627,'All States'!$C$4:$C$627,$A878,'All States'!$D$4:$D$627,$B878),0)</f>
        <v>11.34</v>
      </c>
      <c r="U878">
        <f>IFERROR(SUMIFS('All States'!$O$4:$O$627,'All States'!$C$4:$C$627,$A878,'All States'!$D$4:$D$627,$B878),0)</f>
        <v>6.3</v>
      </c>
      <c r="V878">
        <f>IFERROR(SUMIFS('All States'!$P$4:$P$627,'All States'!$C$4:$C$627,$A878,'All States'!$D$4:$D$627,$B878),0)</f>
        <v>5.04</v>
      </c>
      <c r="W878">
        <f>IFERROR(SUMIFS('All States'!$Q$4:$Q$627,'All States'!$C$4:$C$627,$A878,'All States'!$D$4:$D$627,$B878),0)</f>
        <v>0</v>
      </c>
      <c r="X878">
        <f>IFERROR(SUMIFS('All States'!$H$4:$H$627,'All States'!$C$4:$C$627,$A878,'All States'!$D$4:$D$627,$B878),0)</f>
        <v>0</v>
      </c>
      <c r="Y878">
        <f>IFERROR(SUMIFS('All States'!$I$4:$I$627,'All States'!$C$4:$C$627,$A878,'All States'!$D$4:$D$627,$B878),0)</f>
        <v>0</v>
      </c>
      <c r="Z878">
        <f>IFERROR(SUMIFS('All States'!$R$4:$R$627,'All States'!$C$4:$C$627,$A878,'All States'!$D$4:$D$627,$B878),0)</f>
        <v>7.5512549999999998E-2</v>
      </c>
      <c r="AA878">
        <f>IFERROR(SUMIFS('All States'!$S$4:$S$627,'All States'!$C$4:$C$627,$A878,'All States'!$D$4:$D$627,$B878),0)</f>
        <v>2.5</v>
      </c>
      <c r="AB878">
        <f>IFERROR(SUMIFS('All States'!$T$4:$T$627,'All States'!$C$4:$C$627,$A878,'All States'!$D$4:$D$627,$B878),0)</f>
        <v>1</v>
      </c>
      <c r="AC878">
        <f>IFERROR(SUMIFS('All States'!$U$4:$U$627,'All States'!$C$4:$C$627,$A878,'All States'!$D$4:$D$627,$B878),0)</f>
        <v>7.5512549999999998E-2</v>
      </c>
      <c r="AD878">
        <f>IFERROR(SUMIFS('All States'!$V$4:$V$627,'All States'!$C$4:$C$627,$A878,'All States'!$D$4:$D$627,$B878),0)</f>
        <v>51</v>
      </c>
      <c r="AE878">
        <f>IFERROR(SUMIFS('All States'!$W$4:$W$627,'All States'!$C$4:$C$627,$A878,'All States'!$D$4:$D$627,$B878),0)</f>
        <v>3</v>
      </c>
      <c r="AF878">
        <f>IFERROR(SUMIFS('All States'!$X$4:$X$627,'All States'!$C$4:$C$627,$A878,'All States'!$D$4:$D$627,$B878),0)</f>
        <v>0.37759999999999999</v>
      </c>
      <c r="AG878">
        <f>IFERROR(SUMIFS('All States'!$Y$4:$Y$627,'All States'!$C$4:$C$627,$A878,'All States'!$D$4:$D$627,$B878),0)</f>
        <v>156</v>
      </c>
    </row>
    <row r="879" spans="1:33" ht="15" customHeight="1" x14ac:dyDescent="0.2">
      <c r="A879" t="s">
        <v>192</v>
      </c>
      <c r="B879" t="s">
        <v>2478</v>
      </c>
      <c r="C879" t="s">
        <v>1620</v>
      </c>
      <c r="D879" t="s">
        <v>2475</v>
      </c>
      <c r="E879">
        <v>4</v>
      </c>
      <c r="F879">
        <f t="shared" si="32"/>
        <v>50.75</v>
      </c>
      <c r="G879">
        <f t="shared" si="33"/>
        <v>87750</v>
      </c>
      <c r="H879">
        <f t="shared" si="34"/>
        <v>0.75</v>
      </c>
      <c r="I879">
        <f t="shared" si="35"/>
        <v>15.75</v>
      </c>
      <c r="Q879">
        <f>IFERROR(SUMIFS('All States'!$E$4:$E$627,'All States'!$C$4:$C$627,$A879,'All States'!$D$4:$D$627,$B879),0)</f>
        <v>0</v>
      </c>
      <c r="R879">
        <f>IFERROR(SUMIFS('All States'!$F$4:$F$627,'All States'!$C$4:$C$627,$A879,'All States'!$D$4:$D$627,$B879),0)</f>
        <v>0</v>
      </c>
      <c r="S879">
        <f>IFERROR(SUMIFS('All States'!$N$4:$N$627,'All States'!$C$4:$C$627,$A879,'All States'!$D$4:$D$627,$B879),0)</f>
        <v>19.274999999999999</v>
      </c>
      <c r="T879">
        <f>IFERROR(SUMIFS('All States'!$M$4:$M$627,'All States'!$C$4:$C$627,$A879,'All States'!$D$4:$D$627,$B879),0)</f>
        <v>19.274999999999999</v>
      </c>
      <c r="U879">
        <f>IFERROR(SUMIFS('All States'!$O$4:$O$627,'All States'!$C$4:$C$627,$A879,'All States'!$D$4:$D$627,$B879),0)</f>
        <v>10.35</v>
      </c>
      <c r="V879">
        <f>IFERROR(SUMIFS('All States'!$P$4:$P$627,'All States'!$C$4:$C$627,$A879,'All States'!$D$4:$D$627,$B879),0)</f>
        <v>6.3</v>
      </c>
      <c r="W879">
        <f>IFERROR(SUMIFS('All States'!$Q$4:$Q$627,'All States'!$C$4:$C$627,$A879,'All States'!$D$4:$D$627,$B879),0)</f>
        <v>2.625</v>
      </c>
      <c r="X879">
        <f>IFERROR(SUMIFS('All States'!$H$4:$H$627,'All States'!$C$4:$C$627,$A879,'All States'!$D$4:$D$627,$B879),0)</f>
        <v>0</v>
      </c>
      <c r="Y879">
        <f>IFERROR(SUMIFS('All States'!$I$4:$I$627,'All States'!$C$4:$C$627,$A879,'All States'!$D$4:$D$627,$B879),0)</f>
        <v>0</v>
      </c>
      <c r="Z879">
        <f>IFERROR(SUMIFS('All States'!$R$4:$R$627,'All States'!$C$4:$C$627,$A879,'All States'!$D$4:$D$627,$B879),0)</f>
        <v>7.5512549999999998E-2</v>
      </c>
      <c r="AA879">
        <f>IFERROR(SUMIFS('All States'!$S$4:$S$627,'All States'!$C$4:$C$627,$A879,'All States'!$D$4:$D$627,$B879),0)</f>
        <v>2.5</v>
      </c>
      <c r="AB879">
        <f>IFERROR(SUMIFS('All States'!$T$4:$T$627,'All States'!$C$4:$C$627,$A879,'All States'!$D$4:$D$627,$B879),0)</f>
        <v>1</v>
      </c>
      <c r="AC879">
        <f>IFERROR(SUMIFS('All States'!$U$4:$U$627,'All States'!$C$4:$C$627,$A879,'All States'!$D$4:$D$627,$B879),0)</f>
        <v>7.5512549999999998E-2</v>
      </c>
      <c r="AD879">
        <f>IFERROR(SUMIFS('All States'!$V$4:$V$627,'All States'!$C$4:$C$627,$A879,'All States'!$D$4:$D$627,$B879),0)</f>
        <v>51</v>
      </c>
      <c r="AE879">
        <f>IFERROR(SUMIFS('All States'!$W$4:$W$627,'All States'!$C$4:$C$627,$A879,'All States'!$D$4:$D$627,$B879),0)</f>
        <v>3</v>
      </c>
      <c r="AF879">
        <f>IFERROR(SUMIFS('All States'!$X$4:$X$627,'All States'!$C$4:$C$627,$A879,'All States'!$D$4:$D$627,$B879),0)</f>
        <v>0.37759999999999999</v>
      </c>
      <c r="AG879">
        <f>IFERROR(SUMIFS('All States'!$Y$4:$Y$627,'All States'!$C$4:$C$627,$A879,'All States'!$D$4:$D$627,$B879),0)</f>
        <v>156</v>
      </c>
    </row>
    <row r="880" spans="1:33" ht="15" customHeight="1" x14ac:dyDescent="0.2">
      <c r="A880" t="s">
        <v>192</v>
      </c>
      <c r="B880" t="s">
        <v>2479</v>
      </c>
      <c r="C880" t="s">
        <v>1625</v>
      </c>
      <c r="D880" t="s">
        <v>2480</v>
      </c>
      <c r="E880">
        <v>5</v>
      </c>
      <c r="F880">
        <f t="shared" si="32"/>
        <v>0</v>
      </c>
      <c r="G880">
        <f t="shared" si="33"/>
        <v>81000</v>
      </c>
      <c r="H880">
        <f t="shared" si="34"/>
        <v>0.2</v>
      </c>
      <c r="I880">
        <f t="shared" si="35"/>
        <v>14.4</v>
      </c>
      <c r="Q880">
        <f>IFERROR(SUMIFS('All States'!$E$4:$E$627,'All States'!$C$4:$C$627,$A880,'All States'!$D$4:$D$627,$B880),0)</f>
        <v>0</v>
      </c>
      <c r="R880">
        <f>IFERROR(SUMIFS('All States'!$F$4:$F$627,'All States'!$C$4:$C$627,$A880,'All States'!$D$4:$D$627,$B880),0)</f>
        <v>0</v>
      </c>
      <c r="S880">
        <f>IFERROR(SUMIFS('All States'!$N$4:$N$627,'All States'!$C$4:$C$627,$A880,'All States'!$D$4:$D$627,$B880),0)</f>
        <v>21.720000000000002</v>
      </c>
      <c r="T880">
        <f>IFERROR(SUMIFS('All States'!$M$4:$M$627,'All States'!$C$4:$C$627,$A880,'All States'!$D$4:$D$627,$B880),0)</f>
        <v>21.720000000000002</v>
      </c>
      <c r="U880">
        <f>IFERROR(SUMIFS('All States'!$O$4:$O$627,'All States'!$C$4:$C$627,$A880,'All States'!$D$4:$D$627,$B880),0)</f>
        <v>10.8</v>
      </c>
      <c r="V880">
        <f>IFERROR(SUMIFS('All States'!$P$4:$P$627,'All States'!$C$4:$C$627,$A880,'All States'!$D$4:$D$627,$B880),0)</f>
        <v>8.82</v>
      </c>
      <c r="W880">
        <f>IFERROR(SUMIFS('All States'!$Q$4:$Q$627,'All States'!$C$4:$C$627,$A880,'All States'!$D$4:$D$627,$B880),0)</f>
        <v>2.1</v>
      </c>
      <c r="X880">
        <f>IFERROR(SUMIFS('All States'!$H$4:$H$627,'All States'!$C$4:$C$627,$A880,'All States'!$D$4:$D$627,$B880),0)</f>
        <v>0</v>
      </c>
      <c r="Y880">
        <f>IFERROR(SUMIFS('All States'!$I$4:$I$627,'All States'!$C$4:$C$627,$A880,'All States'!$D$4:$D$627,$B880),0)</f>
        <v>0</v>
      </c>
      <c r="Z880">
        <f>IFERROR(SUMIFS('All States'!$R$4:$R$627,'All States'!$C$4:$C$627,$A880,'All States'!$D$4:$D$627,$B880),0)</f>
        <v>0</v>
      </c>
      <c r="AA880">
        <f>IFERROR(SUMIFS('All States'!$S$4:$S$627,'All States'!$C$4:$C$627,$A880,'All States'!$D$4:$D$627,$B880),0)</f>
        <v>0</v>
      </c>
      <c r="AB880">
        <f>IFERROR(SUMIFS('All States'!$T$4:$T$627,'All States'!$C$4:$C$627,$A880,'All States'!$D$4:$D$627,$B880),0)</f>
        <v>0</v>
      </c>
      <c r="AC880">
        <f>IFERROR(SUMIFS('All States'!$U$4:$U$627,'All States'!$C$4:$C$627,$A880,'All States'!$D$4:$D$627,$B880),0)</f>
        <v>0</v>
      </c>
      <c r="AD880">
        <f>IFERROR(SUMIFS('All States'!$V$4:$V$627,'All States'!$C$4:$C$627,$A880,'All States'!$D$4:$D$627,$B880),0)</f>
        <v>0</v>
      </c>
      <c r="AE880">
        <f>IFERROR(SUMIFS('All States'!$W$4:$W$627,'All States'!$C$4:$C$627,$A880,'All States'!$D$4:$D$627,$B880),0)</f>
        <v>0</v>
      </c>
      <c r="AF880">
        <f>IFERROR(SUMIFS('All States'!$X$4:$X$627,'All States'!$C$4:$C$627,$A880,'All States'!$D$4:$D$627,$B880),0)</f>
        <v>0</v>
      </c>
      <c r="AG880">
        <f>IFERROR(SUMIFS('All States'!$Y$4:$Y$627,'All States'!$C$4:$C$627,$A880,'All States'!$D$4:$D$627,$B880),0)</f>
        <v>0</v>
      </c>
    </row>
    <row r="881" spans="1:33" ht="15" customHeight="1" x14ac:dyDescent="0.2">
      <c r="A881" t="s">
        <v>192</v>
      </c>
      <c r="B881" t="s">
        <v>2481</v>
      </c>
      <c r="C881" t="s">
        <v>1625</v>
      </c>
      <c r="D881" t="s">
        <v>2480</v>
      </c>
      <c r="E881">
        <v>5</v>
      </c>
      <c r="F881">
        <f t="shared" si="32"/>
        <v>0</v>
      </c>
      <c r="G881">
        <f t="shared" si="33"/>
        <v>81000</v>
      </c>
      <c r="H881">
        <f t="shared" si="34"/>
        <v>0.2</v>
      </c>
      <c r="I881">
        <f t="shared" si="35"/>
        <v>14.4</v>
      </c>
      <c r="Q881">
        <f>IFERROR(SUMIFS('All States'!$E$4:$E$627,'All States'!$C$4:$C$627,$A881,'All States'!$D$4:$D$627,$B881),0)</f>
        <v>1</v>
      </c>
      <c r="R881">
        <f>IFERROR(SUMIFS('All States'!$F$4:$F$627,'All States'!$C$4:$C$627,$A881,'All States'!$D$4:$D$627,$B881),0)</f>
        <v>804</v>
      </c>
      <c r="S881">
        <f>IFERROR(SUMIFS('All States'!$N$4:$N$627,'All States'!$C$4:$C$627,$A881,'All States'!$D$4:$D$627,$B881),0)</f>
        <v>8.9700000000000006</v>
      </c>
      <c r="T881">
        <f>IFERROR(SUMIFS('All States'!$M$4:$M$627,'All States'!$C$4:$C$627,$A881,'All States'!$D$4:$D$627,$B881),0)</f>
        <v>8.9700000000000006</v>
      </c>
      <c r="U881">
        <f>IFERROR(SUMIFS('All States'!$O$4:$O$627,'All States'!$C$4:$C$627,$A881,'All States'!$D$4:$D$627,$B881),0)</f>
        <v>5.4</v>
      </c>
      <c r="V881">
        <f>IFERROR(SUMIFS('All States'!$P$4:$P$627,'All States'!$C$4:$C$627,$A881,'All States'!$D$4:$D$627,$B881),0)</f>
        <v>2.52</v>
      </c>
      <c r="W881">
        <f>IFERROR(SUMIFS('All States'!$Q$4:$Q$627,'All States'!$C$4:$C$627,$A881,'All States'!$D$4:$D$627,$B881),0)</f>
        <v>1.05</v>
      </c>
      <c r="X881">
        <f>IFERROR(SUMIFS('All States'!$H$4:$H$627,'All States'!$C$4:$C$627,$A881,'All States'!$D$4:$D$627,$B881),0)</f>
        <v>0</v>
      </c>
      <c r="Y881">
        <f>IFERROR(SUMIFS('All States'!$I$4:$I$627,'All States'!$C$4:$C$627,$A881,'All States'!$D$4:$D$627,$B881),0)</f>
        <v>1</v>
      </c>
      <c r="Z881">
        <f>IFERROR(SUMIFS('All States'!$R$4:$R$627,'All States'!$C$4:$C$627,$A881,'All States'!$D$4:$D$627,$B881),0)</f>
        <v>-804</v>
      </c>
      <c r="AA881">
        <f>IFERROR(SUMIFS('All States'!$S$4:$S$627,'All States'!$C$4:$C$627,$A881,'All States'!$D$4:$D$627,$B881),0)</f>
        <v>0</v>
      </c>
      <c r="AB881">
        <f>IFERROR(SUMIFS('All States'!$T$4:$T$627,'All States'!$C$4:$C$627,$A881,'All States'!$D$4:$D$627,$B881),0)</f>
        <v>0</v>
      </c>
      <c r="AC881">
        <f>IFERROR(SUMIFS('All States'!$U$4:$U$627,'All States'!$C$4:$C$627,$A881,'All States'!$D$4:$D$627,$B881),0)</f>
        <v>0</v>
      </c>
      <c r="AD881">
        <f>IFERROR(SUMIFS('All States'!$V$4:$V$627,'All States'!$C$4:$C$627,$A881,'All States'!$D$4:$D$627,$B881),0)</f>
        <v>0</v>
      </c>
      <c r="AE881">
        <f>IFERROR(SUMIFS('All States'!$W$4:$W$627,'All States'!$C$4:$C$627,$A881,'All States'!$D$4:$D$627,$B881),0)</f>
        <v>0</v>
      </c>
      <c r="AF881">
        <f>IFERROR(SUMIFS('All States'!$X$4:$X$627,'All States'!$C$4:$C$627,$A881,'All States'!$D$4:$D$627,$B881),0)</f>
        <v>0</v>
      </c>
      <c r="AG881">
        <f>IFERROR(SUMIFS('All States'!$Y$4:$Y$627,'All States'!$C$4:$C$627,$A881,'All States'!$D$4:$D$627,$B881),0)</f>
        <v>0</v>
      </c>
    </row>
    <row r="882" spans="1:33" ht="15" customHeight="1" x14ac:dyDescent="0.2">
      <c r="A882" t="s">
        <v>192</v>
      </c>
      <c r="B882" t="s">
        <v>2482</v>
      </c>
      <c r="C882" t="s">
        <v>1625</v>
      </c>
      <c r="D882" t="s">
        <v>2480</v>
      </c>
      <c r="E882">
        <v>5</v>
      </c>
      <c r="F882">
        <f t="shared" si="32"/>
        <v>0</v>
      </c>
      <c r="G882">
        <f t="shared" si="33"/>
        <v>81000</v>
      </c>
      <c r="H882">
        <f t="shared" si="34"/>
        <v>0.2</v>
      </c>
      <c r="I882">
        <f t="shared" si="35"/>
        <v>14.4</v>
      </c>
      <c r="Q882">
        <f>IFERROR(SUMIFS('All States'!$E$4:$E$627,'All States'!$C$4:$C$627,$A882,'All States'!$D$4:$D$627,$B882),0)</f>
        <v>0</v>
      </c>
      <c r="R882">
        <f>IFERROR(SUMIFS('All States'!$F$4:$F$627,'All States'!$C$4:$C$627,$A882,'All States'!$D$4:$D$627,$B882),0)</f>
        <v>0</v>
      </c>
      <c r="S882">
        <f>IFERROR(SUMIFS('All States'!$N$4:$N$627,'All States'!$C$4:$C$627,$A882,'All States'!$D$4:$D$627,$B882),0)</f>
        <v>14.61</v>
      </c>
      <c r="T882">
        <f>IFERROR(SUMIFS('All States'!$M$4:$M$627,'All States'!$C$4:$C$627,$A882,'All States'!$D$4:$D$627,$B882),0)</f>
        <v>14.61</v>
      </c>
      <c r="U882">
        <f>IFERROR(SUMIFS('All States'!$O$4:$O$627,'All States'!$C$4:$C$627,$A882,'All States'!$D$4:$D$627,$B882),0)</f>
        <v>8.1</v>
      </c>
      <c r="V882">
        <f>IFERROR(SUMIFS('All States'!$P$4:$P$627,'All States'!$C$4:$C$627,$A882,'All States'!$D$4:$D$627,$B882),0)</f>
        <v>5.46</v>
      </c>
      <c r="W882">
        <f>IFERROR(SUMIFS('All States'!$Q$4:$Q$627,'All States'!$C$4:$C$627,$A882,'All States'!$D$4:$D$627,$B882),0)</f>
        <v>1.05</v>
      </c>
      <c r="X882">
        <f>IFERROR(SUMIFS('All States'!$H$4:$H$627,'All States'!$C$4:$C$627,$A882,'All States'!$D$4:$D$627,$B882),0)</f>
        <v>0</v>
      </c>
      <c r="Y882">
        <f>IFERROR(SUMIFS('All States'!$I$4:$I$627,'All States'!$C$4:$C$627,$A882,'All States'!$D$4:$D$627,$B882),0)</f>
        <v>0</v>
      </c>
      <c r="Z882">
        <f>IFERROR(SUMIFS('All States'!$R$4:$R$627,'All States'!$C$4:$C$627,$A882,'All States'!$D$4:$D$627,$B882),0)</f>
        <v>0</v>
      </c>
      <c r="AA882">
        <f>IFERROR(SUMIFS('All States'!$S$4:$S$627,'All States'!$C$4:$C$627,$A882,'All States'!$D$4:$D$627,$B882),0)</f>
        <v>0</v>
      </c>
      <c r="AB882">
        <f>IFERROR(SUMIFS('All States'!$T$4:$T$627,'All States'!$C$4:$C$627,$A882,'All States'!$D$4:$D$627,$B882),0)</f>
        <v>0</v>
      </c>
      <c r="AC882">
        <f>IFERROR(SUMIFS('All States'!$U$4:$U$627,'All States'!$C$4:$C$627,$A882,'All States'!$D$4:$D$627,$B882),0)</f>
        <v>0</v>
      </c>
      <c r="AD882">
        <f>IFERROR(SUMIFS('All States'!$V$4:$V$627,'All States'!$C$4:$C$627,$A882,'All States'!$D$4:$D$627,$B882),0)</f>
        <v>0</v>
      </c>
      <c r="AE882">
        <f>IFERROR(SUMIFS('All States'!$W$4:$W$627,'All States'!$C$4:$C$627,$A882,'All States'!$D$4:$D$627,$B882),0)</f>
        <v>0</v>
      </c>
      <c r="AF882">
        <f>IFERROR(SUMIFS('All States'!$X$4:$X$627,'All States'!$C$4:$C$627,$A882,'All States'!$D$4:$D$627,$B882),0)</f>
        <v>0</v>
      </c>
      <c r="AG882">
        <f>IFERROR(SUMIFS('All States'!$Y$4:$Y$627,'All States'!$C$4:$C$627,$A882,'All States'!$D$4:$D$627,$B882),0)</f>
        <v>0</v>
      </c>
    </row>
    <row r="883" spans="1:33" ht="15" customHeight="1" x14ac:dyDescent="0.2">
      <c r="A883" t="s">
        <v>192</v>
      </c>
      <c r="B883" t="s">
        <v>2483</v>
      </c>
      <c r="C883" t="s">
        <v>1625</v>
      </c>
      <c r="D883" t="s">
        <v>2480</v>
      </c>
      <c r="E883">
        <v>5</v>
      </c>
      <c r="F883">
        <f t="shared" si="32"/>
        <v>0</v>
      </c>
      <c r="G883">
        <f t="shared" si="33"/>
        <v>81000</v>
      </c>
      <c r="H883">
        <f t="shared" si="34"/>
        <v>0.2</v>
      </c>
      <c r="I883">
        <f t="shared" si="35"/>
        <v>14.4</v>
      </c>
      <c r="Q883">
        <f>IFERROR(SUMIFS('All States'!$E$4:$E$627,'All States'!$C$4:$C$627,$A883,'All States'!$D$4:$D$627,$B883),0)</f>
        <v>0</v>
      </c>
      <c r="R883">
        <f>IFERROR(SUMIFS('All States'!$F$4:$F$627,'All States'!$C$4:$C$627,$A883,'All States'!$D$4:$D$627,$B883),0)</f>
        <v>0</v>
      </c>
      <c r="S883">
        <f>IFERROR(SUMIFS('All States'!$N$4:$N$627,'All States'!$C$4:$C$627,$A883,'All States'!$D$4:$D$627,$B883),0)</f>
        <v>15.690000000000001</v>
      </c>
      <c r="T883">
        <f>IFERROR(SUMIFS('All States'!$M$4:$M$627,'All States'!$C$4:$C$627,$A883,'All States'!$D$4:$D$627,$B883),0)</f>
        <v>15.690000000000001</v>
      </c>
      <c r="U883">
        <f>IFERROR(SUMIFS('All States'!$O$4:$O$627,'All States'!$C$4:$C$627,$A883,'All States'!$D$4:$D$627,$B883),0)</f>
        <v>8.5500000000000007</v>
      </c>
      <c r="V883">
        <f>IFERROR(SUMIFS('All States'!$P$4:$P$627,'All States'!$C$4:$C$627,$A883,'All States'!$D$4:$D$627,$B883),0)</f>
        <v>7.14</v>
      </c>
      <c r="W883">
        <f>IFERROR(SUMIFS('All States'!$Q$4:$Q$627,'All States'!$C$4:$C$627,$A883,'All States'!$D$4:$D$627,$B883),0)</f>
        <v>0</v>
      </c>
      <c r="X883">
        <f>IFERROR(SUMIFS('All States'!$H$4:$H$627,'All States'!$C$4:$C$627,$A883,'All States'!$D$4:$D$627,$B883),0)</f>
        <v>0</v>
      </c>
      <c r="Y883">
        <f>IFERROR(SUMIFS('All States'!$I$4:$I$627,'All States'!$C$4:$C$627,$A883,'All States'!$D$4:$D$627,$B883),0)</f>
        <v>0</v>
      </c>
      <c r="Z883">
        <f>IFERROR(SUMIFS('All States'!$R$4:$R$627,'All States'!$C$4:$C$627,$A883,'All States'!$D$4:$D$627,$B883),0)</f>
        <v>0</v>
      </c>
      <c r="AA883">
        <f>IFERROR(SUMIFS('All States'!$S$4:$S$627,'All States'!$C$4:$C$627,$A883,'All States'!$D$4:$D$627,$B883),0)</f>
        <v>0</v>
      </c>
      <c r="AB883">
        <f>IFERROR(SUMIFS('All States'!$T$4:$T$627,'All States'!$C$4:$C$627,$A883,'All States'!$D$4:$D$627,$B883),0)</f>
        <v>0</v>
      </c>
      <c r="AC883">
        <f>IFERROR(SUMIFS('All States'!$U$4:$U$627,'All States'!$C$4:$C$627,$A883,'All States'!$D$4:$D$627,$B883),0)</f>
        <v>0</v>
      </c>
      <c r="AD883">
        <f>IFERROR(SUMIFS('All States'!$V$4:$V$627,'All States'!$C$4:$C$627,$A883,'All States'!$D$4:$D$627,$B883),0)</f>
        <v>0</v>
      </c>
      <c r="AE883">
        <f>IFERROR(SUMIFS('All States'!$W$4:$W$627,'All States'!$C$4:$C$627,$A883,'All States'!$D$4:$D$627,$B883),0)</f>
        <v>0</v>
      </c>
      <c r="AF883">
        <f>IFERROR(SUMIFS('All States'!$X$4:$X$627,'All States'!$C$4:$C$627,$A883,'All States'!$D$4:$D$627,$B883),0)</f>
        <v>0</v>
      </c>
      <c r="AG883">
        <f>IFERROR(SUMIFS('All States'!$Y$4:$Y$627,'All States'!$C$4:$C$627,$A883,'All States'!$D$4:$D$627,$B883),0)</f>
        <v>0</v>
      </c>
    </row>
    <row r="884" spans="1:33" ht="15" customHeight="1" x14ac:dyDescent="0.2">
      <c r="A884" t="s">
        <v>192</v>
      </c>
      <c r="B884" t="s">
        <v>2484</v>
      </c>
      <c r="C884" t="s">
        <v>1625</v>
      </c>
      <c r="D884" t="s">
        <v>2480</v>
      </c>
      <c r="E884">
        <v>5</v>
      </c>
      <c r="F884">
        <f t="shared" si="32"/>
        <v>0</v>
      </c>
      <c r="G884">
        <f t="shared" si="33"/>
        <v>81000</v>
      </c>
      <c r="H884">
        <f t="shared" si="34"/>
        <v>0.2</v>
      </c>
      <c r="I884">
        <f t="shared" si="35"/>
        <v>14.4</v>
      </c>
      <c r="Q884">
        <f>IFERROR(SUMIFS('All States'!$E$4:$E$627,'All States'!$C$4:$C$627,$A884,'All States'!$D$4:$D$627,$B884),0)</f>
        <v>0</v>
      </c>
      <c r="R884">
        <f>IFERROR(SUMIFS('All States'!$F$4:$F$627,'All States'!$C$4:$C$627,$A884,'All States'!$D$4:$D$627,$B884),0)</f>
        <v>0</v>
      </c>
      <c r="S884">
        <f>IFERROR(SUMIFS('All States'!$N$4:$N$627,'All States'!$C$4:$C$627,$A884,'All States'!$D$4:$D$627,$B884),0)</f>
        <v>18.689999999999998</v>
      </c>
      <c r="T884">
        <f>IFERROR(SUMIFS('All States'!$M$4:$M$627,'All States'!$C$4:$C$627,$A884,'All States'!$D$4:$D$627,$B884),0)</f>
        <v>18.689999999999998</v>
      </c>
      <c r="U884">
        <f>IFERROR(SUMIFS('All States'!$O$4:$O$627,'All States'!$C$4:$C$627,$A884,'All States'!$D$4:$D$627,$B884),0)</f>
        <v>9.4499999999999993</v>
      </c>
      <c r="V884">
        <f>IFERROR(SUMIFS('All States'!$P$4:$P$627,'All States'!$C$4:$C$627,$A884,'All States'!$D$4:$D$627,$B884),0)</f>
        <v>9.24</v>
      </c>
      <c r="W884">
        <f>IFERROR(SUMIFS('All States'!$Q$4:$Q$627,'All States'!$C$4:$C$627,$A884,'All States'!$D$4:$D$627,$B884),0)</f>
        <v>0</v>
      </c>
      <c r="X884">
        <f>IFERROR(SUMIFS('All States'!$H$4:$H$627,'All States'!$C$4:$C$627,$A884,'All States'!$D$4:$D$627,$B884),0)</f>
        <v>0</v>
      </c>
      <c r="Y884">
        <f>IFERROR(SUMIFS('All States'!$I$4:$I$627,'All States'!$C$4:$C$627,$A884,'All States'!$D$4:$D$627,$B884),0)</f>
        <v>0</v>
      </c>
      <c r="Z884">
        <f>IFERROR(SUMIFS('All States'!$R$4:$R$627,'All States'!$C$4:$C$627,$A884,'All States'!$D$4:$D$627,$B884),0)</f>
        <v>0</v>
      </c>
      <c r="AA884">
        <f>IFERROR(SUMIFS('All States'!$S$4:$S$627,'All States'!$C$4:$C$627,$A884,'All States'!$D$4:$D$627,$B884),0)</f>
        <v>0</v>
      </c>
      <c r="AB884">
        <f>IFERROR(SUMIFS('All States'!$T$4:$T$627,'All States'!$C$4:$C$627,$A884,'All States'!$D$4:$D$627,$B884),0)</f>
        <v>0</v>
      </c>
      <c r="AC884">
        <f>IFERROR(SUMIFS('All States'!$U$4:$U$627,'All States'!$C$4:$C$627,$A884,'All States'!$D$4:$D$627,$B884),0)</f>
        <v>0</v>
      </c>
      <c r="AD884">
        <f>IFERROR(SUMIFS('All States'!$V$4:$V$627,'All States'!$C$4:$C$627,$A884,'All States'!$D$4:$D$627,$B884),0)</f>
        <v>0</v>
      </c>
      <c r="AE884">
        <f>IFERROR(SUMIFS('All States'!$W$4:$W$627,'All States'!$C$4:$C$627,$A884,'All States'!$D$4:$D$627,$B884),0)</f>
        <v>0</v>
      </c>
      <c r="AF884">
        <f>IFERROR(SUMIFS('All States'!$X$4:$X$627,'All States'!$C$4:$C$627,$A884,'All States'!$D$4:$D$627,$B884),0)</f>
        <v>0</v>
      </c>
      <c r="AG884">
        <f>IFERROR(SUMIFS('All States'!$Y$4:$Y$627,'All States'!$C$4:$C$627,$A884,'All States'!$D$4:$D$627,$B884),0)</f>
        <v>0</v>
      </c>
    </row>
    <row r="885" spans="1:33" ht="15" customHeight="1" x14ac:dyDescent="0.2">
      <c r="A885" t="s">
        <v>193</v>
      </c>
      <c r="B885" t="s">
        <v>2485</v>
      </c>
      <c r="C885" t="s">
        <v>1085</v>
      </c>
      <c r="D885" t="s">
        <v>1086</v>
      </c>
      <c r="E885">
        <v>1</v>
      </c>
      <c r="F885">
        <f t="shared" si="32"/>
        <v>15864</v>
      </c>
      <c r="G885">
        <f t="shared" si="33"/>
        <v>247852</v>
      </c>
      <c r="H885">
        <f t="shared" si="34"/>
        <v>26</v>
      </c>
      <c r="I885">
        <f t="shared" si="35"/>
        <v>80</v>
      </c>
      <c r="Q885">
        <f>IFERROR(SUMIFS('All States'!$E$4:$E$627,'All States'!$C$4:$C$627,$A885,'All States'!$D$4:$D$627,$B885),0)</f>
        <v>1</v>
      </c>
      <c r="R885">
        <f>IFERROR(SUMIFS('All States'!$F$4:$F$627,'All States'!$C$4:$C$627,$A885,'All States'!$D$4:$D$627,$B885),0)</f>
        <v>5</v>
      </c>
      <c r="S885">
        <f>IFERROR(SUMIFS('All States'!$N$4:$N$627,'All States'!$C$4:$C$627,$A885,'All States'!$D$4:$D$627,$B885),0)</f>
        <v>0</v>
      </c>
      <c r="T885">
        <f>IFERROR(SUMIFS('All States'!$M$4:$M$627,'All States'!$C$4:$C$627,$A885,'All States'!$D$4:$D$627,$B885),0)</f>
        <v>0</v>
      </c>
      <c r="U885">
        <f>IFERROR(SUMIFS('All States'!$O$4:$O$627,'All States'!$C$4:$C$627,$A885,'All States'!$D$4:$D$627,$B885),0)</f>
        <v>0</v>
      </c>
      <c r="V885">
        <f>IFERROR(SUMIFS('All States'!$P$4:$P$627,'All States'!$C$4:$C$627,$A885,'All States'!$D$4:$D$627,$B885),0)</f>
        <v>0</v>
      </c>
      <c r="W885">
        <f>IFERROR(SUMIFS('All States'!$Q$4:$Q$627,'All States'!$C$4:$C$627,$A885,'All States'!$D$4:$D$627,$B885),0)</f>
        <v>0</v>
      </c>
      <c r="X885">
        <f>IFERROR(SUMIFS('All States'!$H$4:$H$627,'All States'!$C$4:$C$627,$A885,'All States'!$D$4:$D$627,$B885),0)</f>
        <v>0</v>
      </c>
      <c r="Y885">
        <f>IFERROR(SUMIFS('All States'!$I$4:$I$627,'All States'!$C$4:$C$627,$A885,'All States'!$D$4:$D$627,$B885),0)</f>
        <v>1</v>
      </c>
      <c r="Z885">
        <f>IFERROR(SUMIFS('All States'!$R$4:$R$627,'All States'!$C$4:$C$627,$A885,'All States'!$D$4:$D$627,$B885),0)</f>
        <v>-2.8905668000000002</v>
      </c>
      <c r="AA885">
        <f>IFERROR(SUMIFS('All States'!$S$4:$S$627,'All States'!$C$4:$C$627,$A885,'All States'!$D$4:$D$627,$B885),0)</f>
        <v>65</v>
      </c>
      <c r="AB885">
        <f>IFERROR(SUMIFS('All States'!$T$4:$T$627,'All States'!$C$4:$C$627,$A885,'All States'!$D$4:$D$627,$B885),0)</f>
        <v>26</v>
      </c>
      <c r="AC885">
        <f>IFERROR(SUMIFS('All States'!$U$4:$U$627,'All States'!$C$4:$C$627,$A885,'All States'!$D$4:$D$627,$B885),0)</f>
        <v>2.1094331999999998</v>
      </c>
      <c r="AD885">
        <f>IFERROR(SUMIFS('All States'!$V$4:$V$627,'All States'!$C$4:$C$627,$A885,'All States'!$D$4:$D$627,$B885),0)</f>
        <v>15864</v>
      </c>
      <c r="AE885">
        <f>IFERROR(SUMIFS('All States'!$W$4:$W$627,'All States'!$C$4:$C$627,$A885,'All States'!$D$4:$D$627,$B885),0)</f>
        <v>79</v>
      </c>
      <c r="AF885">
        <f>IFERROR(SUMIFS('All States'!$X$4:$X$627,'All States'!$C$4:$C$627,$A885,'All States'!$D$4:$D$627,$B885),0)</f>
        <v>10.6859</v>
      </c>
      <c r="AG885">
        <f>IFERROR(SUMIFS('All States'!$Y$4:$Y$627,'All States'!$C$4:$C$627,$A885,'All States'!$D$4:$D$627,$B885),0)</f>
        <v>48413</v>
      </c>
    </row>
    <row r="886" spans="1:33" ht="15" customHeight="1" x14ac:dyDescent="0.2">
      <c r="A886" t="s">
        <v>193</v>
      </c>
      <c r="B886" t="s">
        <v>2486</v>
      </c>
      <c r="C886" t="s">
        <v>1313</v>
      </c>
      <c r="D886" t="s">
        <v>2487</v>
      </c>
      <c r="E886">
        <v>2</v>
      </c>
      <c r="F886">
        <f t="shared" si="32"/>
        <v>5131</v>
      </c>
      <c r="G886">
        <f t="shared" si="33"/>
        <v>287500</v>
      </c>
      <c r="H886">
        <f t="shared" si="34"/>
        <v>18.5</v>
      </c>
      <c r="I886">
        <f t="shared" si="35"/>
        <v>50</v>
      </c>
      <c r="Q886">
        <f>IFERROR(SUMIFS('All States'!$E$4:$E$627,'All States'!$C$4:$C$627,$A886,'All States'!$D$4:$D$627,$B886),0)</f>
        <v>1</v>
      </c>
      <c r="R886">
        <f>IFERROR(SUMIFS('All States'!$F$4:$F$627,'All States'!$C$4:$C$627,$A886,'All States'!$D$4:$D$627,$B886),0)</f>
        <v>5</v>
      </c>
      <c r="S886">
        <f>IFERROR(SUMIFS('All States'!$N$4:$N$627,'All States'!$C$4:$C$627,$A886,'All States'!$D$4:$D$627,$B886),0)</f>
        <v>0</v>
      </c>
      <c r="T886">
        <f>IFERROR(SUMIFS('All States'!$M$4:$M$627,'All States'!$C$4:$C$627,$A886,'All States'!$D$4:$D$627,$B886),0)</f>
        <v>0</v>
      </c>
      <c r="U886">
        <f>IFERROR(SUMIFS('All States'!$O$4:$O$627,'All States'!$C$4:$C$627,$A886,'All States'!$D$4:$D$627,$B886),0)</f>
        <v>0</v>
      </c>
      <c r="V886">
        <f>IFERROR(SUMIFS('All States'!$P$4:$P$627,'All States'!$C$4:$C$627,$A886,'All States'!$D$4:$D$627,$B886),0)</f>
        <v>0</v>
      </c>
      <c r="W886">
        <f>IFERROR(SUMIFS('All States'!$Q$4:$Q$627,'All States'!$C$4:$C$627,$A886,'All States'!$D$4:$D$627,$B886),0)</f>
        <v>0</v>
      </c>
      <c r="X886">
        <f>IFERROR(SUMIFS('All States'!$H$4:$H$627,'All States'!$C$4:$C$627,$A886,'All States'!$D$4:$D$627,$B886),0)</f>
        <v>0</v>
      </c>
      <c r="Y886">
        <f>IFERROR(SUMIFS('All States'!$I$4:$I$627,'All States'!$C$4:$C$627,$A886,'All States'!$D$4:$D$627,$B886),0)</f>
        <v>1</v>
      </c>
      <c r="Z886">
        <f>IFERROR(SUMIFS('All States'!$R$4:$R$627,'All States'!$C$4:$C$627,$A886,'All States'!$D$4:$D$627,$B886),0)</f>
        <v>-3.5234334499999997</v>
      </c>
      <c r="AA886">
        <f>IFERROR(SUMIFS('All States'!$S$4:$S$627,'All States'!$C$4:$C$627,$A886,'All States'!$D$4:$D$627,$B886),0)</f>
        <v>47.5</v>
      </c>
      <c r="AB886">
        <f>IFERROR(SUMIFS('All States'!$T$4:$T$627,'All States'!$C$4:$C$627,$A886,'All States'!$D$4:$D$627,$B886),0)</f>
        <v>19</v>
      </c>
      <c r="AC886">
        <f>IFERROR(SUMIFS('All States'!$U$4:$U$627,'All States'!$C$4:$C$627,$A886,'All States'!$D$4:$D$627,$B886),0)</f>
        <v>1.47656655</v>
      </c>
      <c r="AD886">
        <f>IFERROR(SUMIFS('All States'!$V$4:$V$627,'All States'!$C$4:$C$627,$A886,'All States'!$D$4:$D$627,$B886),0)</f>
        <v>5131</v>
      </c>
      <c r="AE886">
        <f>IFERROR(SUMIFS('All States'!$W$4:$W$627,'All States'!$C$4:$C$627,$A886,'All States'!$D$4:$D$627,$B886),0)</f>
        <v>58</v>
      </c>
      <c r="AF886">
        <f>IFERROR(SUMIFS('All States'!$X$4:$X$627,'All States'!$C$4:$C$627,$A886,'All States'!$D$4:$D$627,$B886),0)</f>
        <v>7.5122999999999998</v>
      </c>
      <c r="AG886">
        <f>IFERROR(SUMIFS('All States'!$Y$4:$Y$627,'All States'!$C$4:$C$627,$A886,'All States'!$D$4:$D$627,$B886),0)</f>
        <v>15659</v>
      </c>
    </row>
    <row r="887" spans="1:33" ht="15" customHeight="1" x14ac:dyDescent="0.2">
      <c r="A887" t="s">
        <v>193</v>
      </c>
      <c r="B887" t="s">
        <v>2488</v>
      </c>
      <c r="C887" t="s">
        <v>1313</v>
      </c>
      <c r="D887" t="s">
        <v>2487</v>
      </c>
      <c r="E887">
        <v>2</v>
      </c>
      <c r="F887">
        <f t="shared" si="32"/>
        <v>5131</v>
      </c>
      <c r="G887">
        <f t="shared" si="33"/>
        <v>287500</v>
      </c>
      <c r="H887">
        <f t="shared" si="34"/>
        <v>18.5</v>
      </c>
      <c r="I887">
        <f t="shared" si="35"/>
        <v>50</v>
      </c>
      <c r="Q887">
        <f>IFERROR(SUMIFS('All States'!$E$4:$E$627,'All States'!$C$4:$C$627,$A887,'All States'!$D$4:$D$627,$B887),0)</f>
        <v>1</v>
      </c>
      <c r="R887">
        <f>IFERROR(SUMIFS('All States'!$F$4:$F$627,'All States'!$C$4:$C$627,$A887,'All States'!$D$4:$D$627,$B887),0)</f>
        <v>10</v>
      </c>
      <c r="S887">
        <f>IFERROR(SUMIFS('All States'!$N$4:$N$627,'All States'!$C$4:$C$627,$A887,'All States'!$D$4:$D$627,$B887),0)</f>
        <v>0</v>
      </c>
      <c r="T887">
        <f>IFERROR(SUMIFS('All States'!$M$4:$M$627,'All States'!$C$4:$C$627,$A887,'All States'!$D$4:$D$627,$B887),0)</f>
        <v>0</v>
      </c>
      <c r="U887">
        <f>IFERROR(SUMIFS('All States'!$O$4:$O$627,'All States'!$C$4:$C$627,$A887,'All States'!$D$4:$D$627,$B887),0)</f>
        <v>0</v>
      </c>
      <c r="V887">
        <f>IFERROR(SUMIFS('All States'!$P$4:$P$627,'All States'!$C$4:$C$627,$A887,'All States'!$D$4:$D$627,$B887),0)</f>
        <v>0</v>
      </c>
      <c r="W887">
        <f>IFERROR(SUMIFS('All States'!$Q$4:$Q$627,'All States'!$C$4:$C$627,$A887,'All States'!$D$4:$D$627,$B887),0)</f>
        <v>0</v>
      </c>
      <c r="X887">
        <f>IFERROR(SUMIFS('All States'!$H$4:$H$627,'All States'!$C$4:$C$627,$A887,'All States'!$D$4:$D$627,$B887),0)</f>
        <v>0</v>
      </c>
      <c r="Y887">
        <f>IFERROR(SUMIFS('All States'!$I$4:$I$627,'All States'!$C$4:$C$627,$A887,'All States'!$D$4:$D$627,$B887),0)</f>
        <v>1</v>
      </c>
      <c r="Z887">
        <f>IFERROR(SUMIFS('All States'!$R$4:$R$627,'All States'!$C$4:$C$627,$A887,'All States'!$D$4:$D$627,$B887),0)</f>
        <v>-8.5234334500000006</v>
      </c>
      <c r="AA887">
        <f>IFERROR(SUMIFS('All States'!$S$4:$S$627,'All States'!$C$4:$C$627,$A887,'All States'!$D$4:$D$627,$B887),0)</f>
        <v>47.5</v>
      </c>
      <c r="AB887">
        <f>IFERROR(SUMIFS('All States'!$T$4:$T$627,'All States'!$C$4:$C$627,$A887,'All States'!$D$4:$D$627,$B887),0)</f>
        <v>19</v>
      </c>
      <c r="AC887">
        <f>IFERROR(SUMIFS('All States'!$U$4:$U$627,'All States'!$C$4:$C$627,$A887,'All States'!$D$4:$D$627,$B887),0)</f>
        <v>1.47656655</v>
      </c>
      <c r="AD887">
        <f>IFERROR(SUMIFS('All States'!$V$4:$V$627,'All States'!$C$4:$C$627,$A887,'All States'!$D$4:$D$627,$B887),0)</f>
        <v>5131</v>
      </c>
      <c r="AE887">
        <f>IFERROR(SUMIFS('All States'!$W$4:$W$627,'All States'!$C$4:$C$627,$A887,'All States'!$D$4:$D$627,$B887),0)</f>
        <v>58</v>
      </c>
      <c r="AF887">
        <f>IFERROR(SUMIFS('All States'!$X$4:$X$627,'All States'!$C$4:$C$627,$A887,'All States'!$D$4:$D$627,$B887),0)</f>
        <v>7.5122999999999998</v>
      </c>
      <c r="AG887">
        <f>IFERROR(SUMIFS('All States'!$Y$4:$Y$627,'All States'!$C$4:$C$627,$A887,'All States'!$D$4:$D$627,$B887),0)</f>
        <v>15659</v>
      </c>
    </row>
    <row r="888" spans="1:33" ht="15" customHeight="1" x14ac:dyDescent="0.2">
      <c r="A888" t="s">
        <v>193</v>
      </c>
      <c r="B888" t="s">
        <v>2489</v>
      </c>
      <c r="C888" t="s">
        <v>1319</v>
      </c>
      <c r="D888" t="s">
        <v>2490</v>
      </c>
      <c r="E888">
        <v>2</v>
      </c>
      <c r="F888">
        <f t="shared" si="32"/>
        <v>8638.5</v>
      </c>
      <c r="G888">
        <f t="shared" si="33"/>
        <v>312500</v>
      </c>
      <c r="H888">
        <f t="shared" si="34"/>
        <v>17</v>
      </c>
      <c r="I888">
        <f t="shared" si="35"/>
        <v>55</v>
      </c>
      <c r="Q888">
        <f>IFERROR(SUMIFS('All States'!$E$4:$E$627,'All States'!$C$4:$C$627,$A888,'All States'!$D$4:$D$627,$B888),0)</f>
        <v>1</v>
      </c>
      <c r="R888">
        <f>IFERROR(SUMIFS('All States'!$F$4:$F$627,'All States'!$C$4:$C$627,$A888,'All States'!$D$4:$D$627,$B888),0)</f>
        <v>10</v>
      </c>
      <c r="S888">
        <f>IFERROR(SUMIFS('All States'!$N$4:$N$627,'All States'!$C$4:$C$627,$A888,'All States'!$D$4:$D$627,$B888),0)</f>
        <v>0</v>
      </c>
      <c r="T888">
        <f>IFERROR(SUMIFS('All States'!$M$4:$M$627,'All States'!$C$4:$C$627,$A888,'All States'!$D$4:$D$627,$B888),0)</f>
        <v>0</v>
      </c>
      <c r="U888">
        <f>IFERROR(SUMIFS('All States'!$O$4:$O$627,'All States'!$C$4:$C$627,$A888,'All States'!$D$4:$D$627,$B888),0)</f>
        <v>0</v>
      </c>
      <c r="V888">
        <f>IFERROR(SUMIFS('All States'!$P$4:$P$627,'All States'!$C$4:$C$627,$A888,'All States'!$D$4:$D$627,$B888),0)</f>
        <v>0</v>
      </c>
      <c r="W888">
        <f>IFERROR(SUMIFS('All States'!$Q$4:$Q$627,'All States'!$C$4:$C$627,$A888,'All States'!$D$4:$D$627,$B888),0)</f>
        <v>0</v>
      </c>
      <c r="X888">
        <f>IFERROR(SUMIFS('All States'!$H$4:$H$627,'All States'!$C$4:$C$627,$A888,'All States'!$D$4:$D$627,$B888),0)</f>
        <v>1</v>
      </c>
      <c r="Y888">
        <f>IFERROR(SUMIFS('All States'!$I$4:$I$627,'All States'!$C$4:$C$627,$A888,'All States'!$D$4:$D$627,$B888),0)</f>
        <v>0</v>
      </c>
      <c r="Z888">
        <f>IFERROR(SUMIFS('All States'!$R$4:$R$627,'All States'!$C$4:$C$627,$A888,'All States'!$D$4:$D$627,$B888),0)</f>
        <v>-8.6381780500000005</v>
      </c>
      <c r="AA888">
        <f>IFERROR(SUMIFS('All States'!$S$4:$S$627,'All States'!$C$4:$C$627,$A888,'All States'!$D$4:$D$627,$B888),0)</f>
        <v>42.5</v>
      </c>
      <c r="AB888">
        <f>IFERROR(SUMIFS('All States'!$T$4:$T$627,'All States'!$C$4:$C$627,$A888,'All States'!$D$4:$D$627,$B888),0)</f>
        <v>17</v>
      </c>
      <c r="AC888">
        <f>IFERROR(SUMIFS('All States'!$U$4:$U$627,'All States'!$C$4:$C$627,$A888,'All States'!$D$4:$D$627,$B888),0)</f>
        <v>1.3618219499999999</v>
      </c>
      <c r="AD888">
        <f>IFERROR(SUMIFS('All States'!$V$4:$V$627,'All States'!$C$4:$C$627,$A888,'All States'!$D$4:$D$627,$B888),0)</f>
        <v>8639</v>
      </c>
      <c r="AE888">
        <f>IFERROR(SUMIFS('All States'!$W$4:$W$627,'All States'!$C$4:$C$627,$A888,'All States'!$D$4:$D$627,$B888),0)</f>
        <v>52</v>
      </c>
      <c r="AF888">
        <f>IFERROR(SUMIFS('All States'!$X$4:$X$627,'All States'!$C$4:$C$627,$A888,'All States'!$D$4:$D$627,$B888),0)</f>
        <v>6.9416000000000002</v>
      </c>
      <c r="AG888">
        <f>IFERROR(SUMIFS('All States'!$Y$4:$Y$627,'All States'!$C$4:$C$627,$A888,'All States'!$D$4:$D$627,$B888),0)</f>
        <v>26364</v>
      </c>
    </row>
    <row r="889" spans="1:33" ht="15" customHeight="1" x14ac:dyDescent="0.2">
      <c r="A889" t="s">
        <v>193</v>
      </c>
      <c r="B889" t="s">
        <v>2491</v>
      </c>
      <c r="C889" t="s">
        <v>1319</v>
      </c>
      <c r="D889" t="s">
        <v>2490</v>
      </c>
      <c r="E889">
        <v>2</v>
      </c>
      <c r="F889">
        <f t="shared" ref="F889:F895" si="36">IFERROR(INDEX($I$2:$I$311,MATCH($C889,$B$2:$B$311,0))/$E889,"")</f>
        <v>8638.5</v>
      </c>
      <c r="G889">
        <f t="shared" ref="G889:G895" si="37">IFERROR(INDEX($G$2:$G$311,MATCH($C889,$B$2:$B$311,0))/$E889,"")</f>
        <v>312500</v>
      </c>
      <c r="H889">
        <f t="shared" ref="H889:H895" si="38">IFERROR(INDEX($L$2:$L$311,MATCH($C889,$B$2:$B$311,0))/$E889,"")</f>
        <v>17</v>
      </c>
      <c r="I889">
        <f t="shared" ref="I889:I895" si="39">IFERROR(INDEX($J$2:$J$311,MATCH($C889,$B$2:$B$311,0))/$E889,"")</f>
        <v>55</v>
      </c>
      <c r="Q889">
        <f>IFERROR(SUMIFS('All States'!$E$4:$E$627,'All States'!$C$4:$C$627,$A889,'All States'!$D$4:$D$627,$B889),0)</f>
        <v>2</v>
      </c>
      <c r="R889">
        <f>IFERROR(SUMIFS('All States'!$F$4:$F$627,'All States'!$C$4:$C$627,$A889,'All States'!$D$4:$D$627,$B889),0)</f>
        <v>2.9</v>
      </c>
      <c r="S889">
        <f>IFERROR(SUMIFS('All States'!$N$4:$N$627,'All States'!$C$4:$C$627,$A889,'All States'!$D$4:$D$627,$B889),0)</f>
        <v>0</v>
      </c>
      <c r="T889">
        <f>IFERROR(SUMIFS('All States'!$M$4:$M$627,'All States'!$C$4:$C$627,$A889,'All States'!$D$4:$D$627,$B889),0)</f>
        <v>0</v>
      </c>
      <c r="U889">
        <f>IFERROR(SUMIFS('All States'!$O$4:$O$627,'All States'!$C$4:$C$627,$A889,'All States'!$D$4:$D$627,$B889),0)</f>
        <v>0</v>
      </c>
      <c r="V889">
        <f>IFERROR(SUMIFS('All States'!$P$4:$P$627,'All States'!$C$4:$C$627,$A889,'All States'!$D$4:$D$627,$B889),0)</f>
        <v>0</v>
      </c>
      <c r="W889">
        <f>IFERROR(SUMIFS('All States'!$Q$4:$Q$627,'All States'!$C$4:$C$627,$A889,'All States'!$D$4:$D$627,$B889),0)</f>
        <v>0</v>
      </c>
      <c r="X889">
        <f>IFERROR(SUMIFS('All States'!$H$4:$H$627,'All States'!$C$4:$C$627,$A889,'All States'!$D$4:$D$627,$B889),0)</f>
        <v>0</v>
      </c>
      <c r="Y889">
        <f>IFERROR(SUMIFS('All States'!$I$4:$I$627,'All States'!$C$4:$C$627,$A889,'All States'!$D$4:$D$627,$B889),0)</f>
        <v>2</v>
      </c>
      <c r="Z889">
        <f>IFERROR(SUMIFS('All States'!$R$4:$R$627,'All States'!$C$4:$C$627,$A889,'All States'!$D$4:$D$627,$B889),0)</f>
        <v>-1.53817805</v>
      </c>
      <c r="AA889">
        <f>IFERROR(SUMIFS('All States'!$S$4:$S$627,'All States'!$C$4:$C$627,$A889,'All States'!$D$4:$D$627,$B889),0)</f>
        <v>42.5</v>
      </c>
      <c r="AB889">
        <f>IFERROR(SUMIFS('All States'!$T$4:$T$627,'All States'!$C$4:$C$627,$A889,'All States'!$D$4:$D$627,$B889),0)</f>
        <v>17</v>
      </c>
      <c r="AC889">
        <f>IFERROR(SUMIFS('All States'!$U$4:$U$627,'All States'!$C$4:$C$627,$A889,'All States'!$D$4:$D$627,$B889),0)</f>
        <v>1.3618219499999999</v>
      </c>
      <c r="AD889">
        <f>IFERROR(SUMIFS('All States'!$V$4:$V$627,'All States'!$C$4:$C$627,$A889,'All States'!$D$4:$D$627,$B889),0)</f>
        <v>8639</v>
      </c>
      <c r="AE889">
        <f>IFERROR(SUMIFS('All States'!$W$4:$W$627,'All States'!$C$4:$C$627,$A889,'All States'!$D$4:$D$627,$B889),0)</f>
        <v>52</v>
      </c>
      <c r="AF889">
        <f>IFERROR(SUMIFS('All States'!$X$4:$X$627,'All States'!$C$4:$C$627,$A889,'All States'!$D$4:$D$627,$B889),0)</f>
        <v>6.9416000000000002</v>
      </c>
      <c r="AG889">
        <f>IFERROR(SUMIFS('All States'!$Y$4:$Y$627,'All States'!$C$4:$C$627,$A889,'All States'!$D$4:$D$627,$B889),0)</f>
        <v>26364</v>
      </c>
    </row>
    <row r="890" spans="1:33" ht="15" customHeight="1" x14ac:dyDescent="0.2">
      <c r="A890" t="s">
        <v>193</v>
      </c>
      <c r="B890" t="s">
        <v>2492</v>
      </c>
      <c r="C890" t="s">
        <v>1323</v>
      </c>
      <c r="D890" t="s">
        <v>1324</v>
      </c>
      <c r="E890">
        <v>1</v>
      </c>
      <c r="F890">
        <f t="shared" si="36"/>
        <v>1265</v>
      </c>
      <c r="G890">
        <f t="shared" si="37"/>
        <v>300000</v>
      </c>
      <c r="H890">
        <f t="shared" si="38"/>
        <v>20</v>
      </c>
      <c r="I890">
        <f t="shared" si="39"/>
        <v>65</v>
      </c>
      <c r="Q890">
        <f>IFERROR(SUMIFS('All States'!$E$4:$E$627,'All States'!$C$4:$C$627,$A890,'All States'!$D$4:$D$627,$B890),0)</f>
        <v>1</v>
      </c>
      <c r="R890">
        <f>IFERROR(SUMIFS('All States'!$F$4:$F$627,'All States'!$C$4:$C$627,$A890,'All States'!$D$4:$D$627,$B890),0)</f>
        <v>2</v>
      </c>
      <c r="S890">
        <f>IFERROR(SUMIFS('All States'!$N$4:$N$627,'All States'!$C$4:$C$627,$A890,'All States'!$D$4:$D$627,$B890),0)</f>
        <v>0</v>
      </c>
      <c r="T890">
        <f>IFERROR(SUMIFS('All States'!$M$4:$M$627,'All States'!$C$4:$C$627,$A890,'All States'!$D$4:$D$627,$B890),0)</f>
        <v>0</v>
      </c>
      <c r="U890">
        <f>IFERROR(SUMIFS('All States'!$O$4:$O$627,'All States'!$C$4:$C$627,$A890,'All States'!$D$4:$D$627,$B890),0)</f>
        <v>0</v>
      </c>
      <c r="V890">
        <f>IFERROR(SUMIFS('All States'!$P$4:$P$627,'All States'!$C$4:$C$627,$A890,'All States'!$D$4:$D$627,$B890),0)</f>
        <v>0</v>
      </c>
      <c r="W890">
        <f>IFERROR(SUMIFS('All States'!$Q$4:$Q$627,'All States'!$C$4:$C$627,$A890,'All States'!$D$4:$D$627,$B890),0)</f>
        <v>0</v>
      </c>
      <c r="X890">
        <f>IFERROR(SUMIFS('All States'!$H$4:$H$627,'All States'!$C$4:$C$627,$A890,'All States'!$D$4:$D$627,$B890),0)</f>
        <v>1</v>
      </c>
      <c r="Y890">
        <f>IFERROR(SUMIFS('All States'!$I$4:$I$627,'All States'!$C$4:$C$627,$A890,'All States'!$D$4:$D$627,$B890),0)</f>
        <v>0</v>
      </c>
      <c r="Z890">
        <f>IFERROR(SUMIFS('All States'!$R$4:$R$627,'All States'!$C$4:$C$627,$A890,'All States'!$D$4:$D$627,$B890),0)</f>
        <v>-0.48728674999999999</v>
      </c>
      <c r="AA890">
        <f>IFERROR(SUMIFS('All States'!$S$4:$S$627,'All States'!$C$4:$C$627,$A890,'All States'!$D$4:$D$627,$B890),0)</f>
        <v>50</v>
      </c>
      <c r="AB890">
        <f>IFERROR(SUMIFS('All States'!$T$4:$T$627,'All States'!$C$4:$C$627,$A890,'All States'!$D$4:$D$627,$B890),0)</f>
        <v>20</v>
      </c>
      <c r="AC890">
        <f>IFERROR(SUMIFS('All States'!$U$4:$U$627,'All States'!$C$4:$C$627,$A890,'All States'!$D$4:$D$627,$B890),0)</f>
        <v>1.51271325</v>
      </c>
      <c r="AD890">
        <f>IFERROR(SUMIFS('All States'!$V$4:$V$627,'All States'!$C$4:$C$627,$A890,'All States'!$D$4:$D$627,$B890),0)</f>
        <v>1265</v>
      </c>
      <c r="AE890">
        <f>IFERROR(SUMIFS('All States'!$W$4:$W$627,'All States'!$C$4:$C$627,$A890,'All States'!$D$4:$D$627,$B890),0)</f>
        <v>61</v>
      </c>
      <c r="AF890">
        <f>IFERROR(SUMIFS('All States'!$X$4:$X$627,'All States'!$C$4:$C$627,$A890,'All States'!$D$4:$D$627,$B890),0)</f>
        <v>7.6897000000000002</v>
      </c>
      <c r="AG890">
        <f>IFERROR(SUMIFS('All States'!$Y$4:$Y$627,'All States'!$C$4:$C$627,$A890,'All States'!$D$4:$D$627,$B890),0)</f>
        <v>3860</v>
      </c>
    </row>
    <row r="891" spans="1:33" ht="15" customHeight="1" x14ac:dyDescent="0.2">
      <c r="A891" t="s">
        <v>193</v>
      </c>
      <c r="B891" t="s">
        <v>2493</v>
      </c>
      <c r="C891" t="s">
        <v>1600</v>
      </c>
      <c r="D891" t="s">
        <v>1601</v>
      </c>
      <c r="E891">
        <v>2</v>
      </c>
      <c r="F891">
        <f t="shared" si="36"/>
        <v>27670</v>
      </c>
      <c r="G891">
        <f t="shared" si="37"/>
        <v>277999.5</v>
      </c>
      <c r="H891">
        <f t="shared" si="38"/>
        <v>15</v>
      </c>
      <c r="I891">
        <f t="shared" si="39"/>
        <v>13.5</v>
      </c>
      <c r="Q891">
        <f>IFERROR(SUMIFS('All States'!$E$4:$E$627,'All States'!$C$4:$C$627,$A891,'All States'!$D$4:$D$627,$B891),0)</f>
        <v>2</v>
      </c>
      <c r="R891">
        <f>IFERROR(SUMIFS('All States'!$F$4:$F$627,'All States'!$C$4:$C$627,$A891,'All States'!$D$4:$D$627,$B891),0)</f>
        <v>10</v>
      </c>
      <c r="S891">
        <f>IFERROR(SUMIFS('All States'!$N$4:$N$627,'All States'!$C$4:$C$627,$A891,'All States'!$D$4:$D$627,$B891),0)</f>
        <v>0</v>
      </c>
      <c r="T891">
        <f>IFERROR(SUMIFS('All States'!$M$4:$M$627,'All States'!$C$4:$C$627,$A891,'All States'!$D$4:$D$627,$B891),0)</f>
        <v>0</v>
      </c>
      <c r="U891">
        <f>IFERROR(SUMIFS('All States'!$O$4:$O$627,'All States'!$C$4:$C$627,$A891,'All States'!$D$4:$D$627,$B891),0)</f>
        <v>0</v>
      </c>
      <c r="V891">
        <f>IFERROR(SUMIFS('All States'!$P$4:$P$627,'All States'!$C$4:$C$627,$A891,'All States'!$D$4:$D$627,$B891),0)</f>
        <v>0</v>
      </c>
      <c r="W891">
        <f>IFERROR(SUMIFS('All States'!$Q$4:$Q$627,'All States'!$C$4:$C$627,$A891,'All States'!$D$4:$D$627,$B891),0)</f>
        <v>0</v>
      </c>
      <c r="X891">
        <f>IFERROR(SUMIFS('All States'!$H$4:$H$627,'All States'!$C$4:$C$627,$A891,'All States'!$D$4:$D$627,$B891),0)</f>
        <v>0</v>
      </c>
      <c r="Y891">
        <f>IFERROR(SUMIFS('All States'!$I$4:$I$627,'All States'!$C$4:$C$627,$A891,'All States'!$D$4:$D$627,$B891),0)</f>
        <v>2</v>
      </c>
      <c r="Z891">
        <f>IFERROR(SUMIFS('All States'!$R$4:$R$627,'All States'!$C$4:$C$627,$A891,'All States'!$D$4:$D$627,$B891),0)</f>
        <v>-8.596916499999999</v>
      </c>
      <c r="AA891">
        <f>IFERROR(SUMIFS('All States'!$S$4:$S$627,'All States'!$C$4:$C$627,$A891,'All States'!$D$4:$D$627,$B891),0)</f>
        <v>37.5</v>
      </c>
      <c r="AB891">
        <f>IFERROR(SUMIFS('All States'!$T$4:$T$627,'All States'!$C$4:$C$627,$A891,'All States'!$D$4:$D$627,$B891),0)</f>
        <v>15</v>
      </c>
      <c r="AC891">
        <f>IFERROR(SUMIFS('All States'!$U$4:$U$627,'All States'!$C$4:$C$627,$A891,'All States'!$D$4:$D$627,$B891),0)</f>
        <v>1.4030835000000002</v>
      </c>
      <c r="AD891">
        <f>IFERROR(SUMIFS('All States'!$V$4:$V$627,'All States'!$C$4:$C$627,$A891,'All States'!$D$4:$D$627,$B891),0)</f>
        <v>27670</v>
      </c>
      <c r="AE891">
        <f>IFERROR(SUMIFS('All States'!$W$4:$W$627,'All States'!$C$4:$C$627,$A891,'All States'!$D$4:$D$627,$B891),0)</f>
        <v>46</v>
      </c>
      <c r="AF891">
        <f>IFERROR(SUMIFS('All States'!$X$4:$X$627,'All States'!$C$4:$C$627,$A891,'All States'!$D$4:$D$627,$B891),0)</f>
        <v>7.1644000000000005</v>
      </c>
      <c r="AG891">
        <f>IFERROR(SUMIFS('All States'!$Y$4:$Y$627,'All States'!$C$4:$C$627,$A891,'All States'!$D$4:$D$627,$B891),0)</f>
        <v>84442</v>
      </c>
    </row>
    <row r="892" spans="1:33" ht="15" customHeight="1" x14ac:dyDescent="0.2">
      <c r="A892" t="s">
        <v>193</v>
      </c>
      <c r="B892" t="s">
        <v>2494</v>
      </c>
      <c r="C892" t="s">
        <v>1606</v>
      </c>
      <c r="D892" t="s">
        <v>2495</v>
      </c>
      <c r="E892">
        <v>3</v>
      </c>
      <c r="F892">
        <f t="shared" si="36"/>
        <v>0</v>
      </c>
      <c r="G892">
        <f t="shared" si="37"/>
        <v>1244967</v>
      </c>
      <c r="H892">
        <f t="shared" si="38"/>
        <v>2.6666666666666665</v>
      </c>
      <c r="I892">
        <f t="shared" si="39"/>
        <v>43.666666666666664</v>
      </c>
      <c r="Q892">
        <f>IFERROR(SUMIFS('All States'!$E$4:$E$627,'All States'!$C$4:$C$627,$A892,'All States'!$D$4:$D$627,$B892),0)</f>
        <v>2</v>
      </c>
      <c r="R892">
        <f>IFERROR(SUMIFS('All States'!$F$4:$F$627,'All States'!$C$4:$C$627,$A892,'All States'!$D$4:$D$627,$B892),0)</f>
        <v>4</v>
      </c>
      <c r="S892">
        <f>IFERROR(SUMIFS('All States'!$N$4:$N$627,'All States'!$C$4:$C$627,$A892,'All States'!$D$4:$D$627,$B892),0)</f>
        <v>0</v>
      </c>
      <c r="T892">
        <f>IFERROR(SUMIFS('All States'!$M$4:$M$627,'All States'!$C$4:$C$627,$A892,'All States'!$D$4:$D$627,$B892),0)</f>
        <v>0</v>
      </c>
      <c r="U892">
        <f>IFERROR(SUMIFS('All States'!$O$4:$O$627,'All States'!$C$4:$C$627,$A892,'All States'!$D$4:$D$627,$B892),0)</f>
        <v>0</v>
      </c>
      <c r="V892">
        <f>IFERROR(SUMIFS('All States'!$P$4:$P$627,'All States'!$C$4:$C$627,$A892,'All States'!$D$4:$D$627,$B892),0)</f>
        <v>0</v>
      </c>
      <c r="W892">
        <f>IFERROR(SUMIFS('All States'!$Q$4:$Q$627,'All States'!$C$4:$C$627,$A892,'All States'!$D$4:$D$627,$B892),0)</f>
        <v>0</v>
      </c>
      <c r="X892">
        <f>IFERROR(SUMIFS('All States'!$H$4:$H$627,'All States'!$C$4:$C$627,$A892,'All States'!$D$4:$D$627,$B892),0)</f>
        <v>1</v>
      </c>
      <c r="Y892">
        <f>IFERROR(SUMIFS('All States'!$I$4:$I$627,'All States'!$C$4:$C$627,$A892,'All States'!$D$4:$D$627,$B892),0)</f>
        <v>1</v>
      </c>
      <c r="Z892">
        <f>IFERROR(SUMIFS('All States'!$R$4:$R$627,'All States'!$C$4:$C$627,$A892,'All States'!$D$4:$D$627,$B892),0)</f>
        <v>-3.7749999999999999</v>
      </c>
      <c r="AA892">
        <f>IFERROR(SUMIFS('All States'!$S$4:$S$627,'All States'!$C$4:$C$627,$A892,'All States'!$D$4:$D$627,$B892),0)</f>
        <v>7.5</v>
      </c>
      <c r="AB892">
        <f>IFERROR(SUMIFS('All States'!$T$4:$T$627,'All States'!$C$4:$C$627,$A892,'All States'!$D$4:$D$627,$B892),0)</f>
        <v>3</v>
      </c>
      <c r="AC892">
        <f>IFERROR(SUMIFS('All States'!$U$4:$U$627,'All States'!$C$4:$C$627,$A892,'All States'!$D$4:$D$627,$B892),0)</f>
        <v>0.22499999999999998</v>
      </c>
      <c r="AD892">
        <f>IFERROR(SUMIFS('All States'!$V$4:$V$627,'All States'!$C$4:$C$627,$A892,'All States'!$D$4:$D$627,$B892),0)</f>
        <v>0</v>
      </c>
      <c r="AE892">
        <f>IFERROR(SUMIFS('All States'!$W$4:$W$627,'All States'!$C$4:$C$627,$A892,'All States'!$D$4:$D$627,$B892),0)</f>
        <v>9</v>
      </c>
      <c r="AF892">
        <f>IFERROR(SUMIFS('All States'!$X$4:$X$627,'All States'!$C$4:$C$627,$A892,'All States'!$D$4:$D$627,$B892),0)</f>
        <v>1.125</v>
      </c>
      <c r="AG892">
        <f>IFERROR(SUMIFS('All States'!$Y$4:$Y$627,'All States'!$C$4:$C$627,$A892,'All States'!$D$4:$D$627,$B892),0)</f>
        <v>0</v>
      </c>
    </row>
    <row r="893" spans="1:33" ht="15" customHeight="1" x14ac:dyDescent="0.2">
      <c r="A893" t="s">
        <v>193</v>
      </c>
      <c r="B893" t="s">
        <v>2496</v>
      </c>
      <c r="C893" t="s">
        <v>1606</v>
      </c>
      <c r="D893" t="s">
        <v>2495</v>
      </c>
      <c r="E893">
        <v>3</v>
      </c>
      <c r="F893">
        <f t="shared" si="36"/>
        <v>0</v>
      </c>
      <c r="G893">
        <f t="shared" si="37"/>
        <v>1244967</v>
      </c>
      <c r="H893">
        <f t="shared" si="38"/>
        <v>2.6666666666666665</v>
      </c>
      <c r="I893">
        <f t="shared" si="39"/>
        <v>43.666666666666664</v>
      </c>
      <c r="Q893">
        <f>IFERROR(SUMIFS('All States'!$E$4:$E$627,'All States'!$C$4:$C$627,$A893,'All States'!$D$4:$D$627,$B893),0)</f>
        <v>1</v>
      </c>
      <c r="R893">
        <f>IFERROR(SUMIFS('All States'!$F$4:$F$627,'All States'!$C$4:$C$627,$A893,'All States'!$D$4:$D$627,$B893),0)</f>
        <v>10</v>
      </c>
      <c r="S893">
        <f>IFERROR(SUMIFS('All States'!$N$4:$N$627,'All States'!$C$4:$C$627,$A893,'All States'!$D$4:$D$627,$B893),0)</f>
        <v>0</v>
      </c>
      <c r="T893">
        <f>IFERROR(SUMIFS('All States'!$M$4:$M$627,'All States'!$C$4:$C$627,$A893,'All States'!$D$4:$D$627,$B893),0)</f>
        <v>0</v>
      </c>
      <c r="U893">
        <f>IFERROR(SUMIFS('All States'!$O$4:$O$627,'All States'!$C$4:$C$627,$A893,'All States'!$D$4:$D$627,$B893),0)</f>
        <v>0</v>
      </c>
      <c r="V893">
        <f>IFERROR(SUMIFS('All States'!$P$4:$P$627,'All States'!$C$4:$C$627,$A893,'All States'!$D$4:$D$627,$B893),0)</f>
        <v>0</v>
      </c>
      <c r="W893">
        <f>IFERROR(SUMIFS('All States'!$Q$4:$Q$627,'All States'!$C$4:$C$627,$A893,'All States'!$D$4:$D$627,$B893),0)</f>
        <v>0</v>
      </c>
      <c r="X893">
        <f>IFERROR(SUMIFS('All States'!$H$4:$H$627,'All States'!$C$4:$C$627,$A893,'All States'!$D$4:$D$627,$B893),0)</f>
        <v>1</v>
      </c>
      <c r="Y893">
        <f>IFERROR(SUMIFS('All States'!$I$4:$I$627,'All States'!$C$4:$C$627,$A893,'All States'!$D$4:$D$627,$B893),0)</f>
        <v>0</v>
      </c>
      <c r="Z893">
        <f>IFERROR(SUMIFS('All States'!$R$4:$R$627,'All States'!$C$4:$C$627,$A893,'All States'!$D$4:$D$627,$B893),0)</f>
        <v>-9.7750000000000004</v>
      </c>
      <c r="AA893">
        <f>IFERROR(SUMIFS('All States'!$S$4:$S$627,'All States'!$C$4:$C$627,$A893,'All States'!$D$4:$D$627,$B893),0)</f>
        <v>7.5</v>
      </c>
      <c r="AB893">
        <f>IFERROR(SUMIFS('All States'!$T$4:$T$627,'All States'!$C$4:$C$627,$A893,'All States'!$D$4:$D$627,$B893),0)</f>
        <v>3</v>
      </c>
      <c r="AC893">
        <f>IFERROR(SUMIFS('All States'!$U$4:$U$627,'All States'!$C$4:$C$627,$A893,'All States'!$D$4:$D$627,$B893),0)</f>
        <v>0.22499999999999998</v>
      </c>
      <c r="AD893">
        <f>IFERROR(SUMIFS('All States'!$V$4:$V$627,'All States'!$C$4:$C$627,$A893,'All States'!$D$4:$D$627,$B893),0)</f>
        <v>0</v>
      </c>
      <c r="AE893">
        <f>IFERROR(SUMIFS('All States'!$W$4:$W$627,'All States'!$C$4:$C$627,$A893,'All States'!$D$4:$D$627,$B893),0)</f>
        <v>9</v>
      </c>
      <c r="AF893">
        <f>IFERROR(SUMIFS('All States'!$X$4:$X$627,'All States'!$C$4:$C$627,$A893,'All States'!$D$4:$D$627,$B893),0)</f>
        <v>1.125</v>
      </c>
      <c r="AG893">
        <f>IFERROR(SUMIFS('All States'!$Y$4:$Y$627,'All States'!$C$4:$C$627,$A893,'All States'!$D$4:$D$627,$B893),0)</f>
        <v>0</v>
      </c>
    </row>
    <row r="894" spans="1:33" ht="15" customHeight="1" x14ac:dyDescent="0.2">
      <c r="A894" t="s">
        <v>193</v>
      </c>
      <c r="B894" t="s">
        <v>2497</v>
      </c>
      <c r="C894" t="s">
        <v>1845</v>
      </c>
      <c r="D894" t="s">
        <v>2498</v>
      </c>
      <c r="E894">
        <v>4</v>
      </c>
      <c r="F894">
        <f t="shared" si="36"/>
        <v>2015.5</v>
      </c>
      <c r="G894">
        <f t="shared" si="37"/>
        <v>1552547.25</v>
      </c>
      <c r="H894">
        <f t="shared" si="38"/>
        <v>5.75</v>
      </c>
      <c r="I894">
        <f t="shared" si="39"/>
        <v>40.5</v>
      </c>
      <c r="Q894">
        <f>IFERROR(SUMIFS('All States'!$E$4:$E$627,'All States'!$C$4:$C$627,$A894,'All States'!$D$4:$D$627,$B894),0)</f>
        <v>1</v>
      </c>
      <c r="R894">
        <f>IFERROR(SUMIFS('All States'!$F$4:$F$627,'All States'!$C$4:$C$627,$A894,'All States'!$D$4:$D$627,$B894),0)</f>
        <v>10</v>
      </c>
      <c r="S894">
        <f>IFERROR(SUMIFS('All States'!$N$4:$N$627,'All States'!$C$4:$C$627,$A894,'All States'!$D$4:$D$627,$B894),0)</f>
        <v>0</v>
      </c>
      <c r="T894">
        <f>IFERROR(SUMIFS('All States'!$M$4:$M$627,'All States'!$C$4:$C$627,$A894,'All States'!$D$4:$D$627,$B894),0)</f>
        <v>-36.5</v>
      </c>
      <c r="U894">
        <f>IFERROR(SUMIFS('All States'!$O$4:$O$627,'All States'!$C$4:$C$627,$A894,'All States'!$D$4:$D$627,$B894),0)</f>
        <v>0</v>
      </c>
      <c r="V894">
        <f>IFERROR(SUMIFS('All States'!$P$4:$P$627,'All States'!$C$4:$C$627,$A894,'All States'!$D$4:$D$627,$B894),0)</f>
        <v>0</v>
      </c>
      <c r="W894">
        <f>IFERROR(SUMIFS('All States'!$Q$4:$Q$627,'All States'!$C$4:$C$627,$A894,'All States'!$D$4:$D$627,$B894),0)</f>
        <v>0</v>
      </c>
      <c r="X894">
        <f>IFERROR(SUMIFS('All States'!$H$4:$H$627,'All States'!$C$4:$C$627,$A894,'All States'!$D$4:$D$627,$B894),0)</f>
        <v>0</v>
      </c>
      <c r="Y894">
        <f>IFERROR(SUMIFS('All States'!$I$4:$I$627,'All States'!$C$4:$C$627,$A894,'All States'!$D$4:$D$627,$B894),0)</f>
        <v>0</v>
      </c>
      <c r="Z894">
        <f>IFERROR(SUMIFS('All States'!$R$4:$R$627,'All States'!$C$4:$C$627,$A894,'All States'!$D$4:$D$627,$B894),0)</f>
        <v>-9.5297391999999999</v>
      </c>
      <c r="AA894">
        <f>IFERROR(SUMIFS('All States'!$S$4:$S$627,'All States'!$C$4:$C$627,$A894,'All States'!$D$4:$D$627,$B894),0)</f>
        <v>15</v>
      </c>
      <c r="AB894">
        <f>IFERROR(SUMIFS('All States'!$T$4:$T$627,'All States'!$C$4:$C$627,$A894,'All States'!$D$4:$D$627,$B894),0)</f>
        <v>6</v>
      </c>
      <c r="AC894">
        <f>IFERROR(SUMIFS('All States'!$U$4:$U$627,'All States'!$C$4:$C$627,$A894,'All States'!$D$4:$D$627,$B894),0)</f>
        <v>0.47026079999999998</v>
      </c>
      <c r="AD894">
        <f>IFERROR(SUMIFS('All States'!$V$4:$V$627,'All States'!$C$4:$C$627,$A894,'All States'!$D$4:$D$627,$B894),0)</f>
        <v>2016</v>
      </c>
      <c r="AE894">
        <f>IFERROR(SUMIFS('All States'!$W$4:$W$627,'All States'!$C$4:$C$627,$A894,'All States'!$D$4:$D$627,$B894),0)</f>
        <v>18</v>
      </c>
      <c r="AF894">
        <f>IFERROR(SUMIFS('All States'!$X$4:$X$627,'All States'!$C$4:$C$627,$A894,'All States'!$D$4:$D$627,$B894),0)</f>
        <v>2.3530000000000002</v>
      </c>
      <c r="AG894">
        <f>IFERROR(SUMIFS('All States'!$Y$4:$Y$627,'All States'!$C$4:$C$627,$A894,'All States'!$D$4:$D$627,$B894),0)</f>
        <v>6152</v>
      </c>
    </row>
    <row r="895" spans="1:33" ht="15" customHeight="1" x14ac:dyDescent="0.2">
      <c r="A895" t="s">
        <v>193</v>
      </c>
      <c r="B895" t="s">
        <v>2499</v>
      </c>
      <c r="C895" t="s">
        <v>1845</v>
      </c>
      <c r="D895" t="s">
        <v>2498</v>
      </c>
      <c r="E895">
        <v>4</v>
      </c>
      <c r="F895">
        <f t="shared" si="36"/>
        <v>2015.5</v>
      </c>
      <c r="G895">
        <f t="shared" si="37"/>
        <v>1552547.25</v>
      </c>
      <c r="H895">
        <f t="shared" si="38"/>
        <v>5.75</v>
      </c>
      <c r="I895">
        <f t="shared" si="39"/>
        <v>40.5</v>
      </c>
      <c r="Q895">
        <f>IFERROR(SUMIFS('All States'!$E$4:$E$627,'All States'!$C$4:$C$627,$A895,'All States'!$D$4:$D$627,$B895),0)</f>
        <v>1</v>
      </c>
      <c r="R895">
        <f>IFERROR(SUMIFS('All States'!$F$4:$F$627,'All States'!$C$4:$C$627,$A895,'All States'!$D$4:$D$627,$B895),0)</f>
        <v>5</v>
      </c>
      <c r="S895">
        <f>IFERROR(SUMIFS('All States'!$N$4:$N$627,'All States'!$C$4:$C$627,$A895,'All States'!$D$4:$D$627,$B895),0)</f>
        <v>0</v>
      </c>
      <c r="T895">
        <f>IFERROR(SUMIFS('All States'!$M$4:$M$627,'All States'!$C$4:$C$627,$A895,'All States'!$D$4:$D$627,$B895),0)</f>
        <v>0</v>
      </c>
      <c r="U895">
        <f>IFERROR(SUMIFS('All States'!$O$4:$O$627,'All States'!$C$4:$C$627,$A895,'All States'!$D$4:$D$627,$B895),0)</f>
        <v>0</v>
      </c>
      <c r="V895">
        <f>IFERROR(SUMIFS('All States'!$P$4:$P$627,'All States'!$C$4:$C$627,$A895,'All States'!$D$4:$D$627,$B895),0)</f>
        <v>0</v>
      </c>
      <c r="W895">
        <f>IFERROR(SUMIFS('All States'!$Q$4:$Q$627,'All States'!$C$4:$C$627,$A895,'All States'!$D$4:$D$627,$B895),0)</f>
        <v>0</v>
      </c>
      <c r="X895">
        <f>IFERROR(SUMIFS('All States'!$H$4:$H$627,'All States'!$C$4:$C$627,$A895,'All States'!$D$4:$D$627,$B895),0)</f>
        <v>0</v>
      </c>
      <c r="Y895">
        <f>IFERROR(SUMIFS('All States'!$I$4:$I$627,'All States'!$C$4:$C$627,$A895,'All States'!$D$4:$D$627,$B895),0)</f>
        <v>1</v>
      </c>
      <c r="Z895">
        <f>IFERROR(SUMIFS('All States'!$R$4:$R$627,'All States'!$C$4:$C$627,$A895,'All States'!$D$4:$D$627,$B895),0)</f>
        <v>-4.5297391999999999</v>
      </c>
      <c r="AA895">
        <f>IFERROR(SUMIFS('All States'!$S$4:$S$627,'All States'!$C$4:$C$627,$A895,'All States'!$D$4:$D$627,$B895),0)</f>
        <v>15</v>
      </c>
      <c r="AB895">
        <f>IFERROR(SUMIFS('All States'!$T$4:$T$627,'All States'!$C$4:$C$627,$A895,'All States'!$D$4:$D$627,$B895),0)</f>
        <v>6</v>
      </c>
      <c r="AC895">
        <f>IFERROR(SUMIFS('All States'!$U$4:$U$627,'All States'!$C$4:$C$627,$A895,'All States'!$D$4:$D$627,$B895),0)</f>
        <v>0.47026079999999998</v>
      </c>
      <c r="AD895">
        <f>IFERROR(SUMIFS('All States'!$V$4:$V$627,'All States'!$C$4:$C$627,$A895,'All States'!$D$4:$D$627,$B895),0)</f>
        <v>2016</v>
      </c>
      <c r="AE895">
        <f>IFERROR(SUMIFS('All States'!$W$4:$W$627,'All States'!$C$4:$C$627,$A895,'All States'!$D$4:$D$627,$B895),0)</f>
        <v>18</v>
      </c>
      <c r="AF895">
        <f>IFERROR(SUMIFS('All States'!$X$4:$X$627,'All States'!$C$4:$C$627,$A895,'All States'!$D$4:$D$627,$B895),0)</f>
        <v>2.3530000000000002</v>
      </c>
      <c r="AG895">
        <f>IFERROR(SUMIFS('All States'!$Y$4:$Y$627,'All States'!$C$4:$C$627,$A895,'All States'!$D$4:$D$627,$B895),0)</f>
        <v>6152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K627"/>
  <sheetViews>
    <sheetView showGridLines="0" zoomScaleNormal="69" workbookViewId="0">
      <pane xSplit="4" ySplit="3" topLeftCell="E4" activePane="bottomRight" state="frozen"/>
      <selection pane="topRight" activeCell="E1" sqref="E1"/>
      <selection pane="bottomLeft" activeCell="A4" sqref="A4"/>
      <selection pane="bottomRight" activeCell="X5" sqref="X5"/>
    </sheetView>
  </sheetViews>
  <sheetFormatPr baseColWidth="10" defaultColWidth="10.5" defaultRowHeight="15" x14ac:dyDescent="0.2"/>
  <cols>
    <col min="1" max="2" width="3.5" customWidth="1"/>
    <col min="3" max="3" width="5.6640625" customWidth="1"/>
    <col min="4" max="4" width="28.33203125" bestFit="1" customWidth="1"/>
    <col min="13" max="13" width="14.5" customWidth="1"/>
    <col min="14" max="14" width="13.5" customWidth="1"/>
    <col min="20" max="20" width="14" customWidth="1"/>
    <col min="21" max="21" width="14.83203125" customWidth="1"/>
    <col min="22" max="22" width="8" customWidth="1"/>
    <col min="23" max="23" width="9.6640625" customWidth="1"/>
    <col min="24" max="24" width="10.83203125" customWidth="1"/>
    <col min="25" max="25" width="11.5" bestFit="1" customWidth="1"/>
  </cols>
  <sheetData>
    <row r="2" spans="2:37" x14ac:dyDescent="0.2">
      <c r="E2" s="70" t="s">
        <v>2500</v>
      </c>
      <c r="F2" s="70"/>
      <c r="G2" s="70"/>
      <c r="H2" s="70"/>
      <c r="I2" s="70"/>
      <c r="J2" s="70"/>
      <c r="K2" s="70"/>
      <c r="L2" s="70"/>
      <c r="M2" s="86" t="s">
        <v>2501</v>
      </c>
      <c r="N2" s="86"/>
      <c r="O2" s="86"/>
      <c r="P2" s="86"/>
      <c r="Q2" s="86"/>
      <c r="R2" s="86" t="s">
        <v>2502</v>
      </c>
      <c r="S2" s="86"/>
      <c r="T2" s="86"/>
      <c r="U2" s="86"/>
      <c r="V2" s="86"/>
      <c r="W2" s="86"/>
      <c r="X2" s="86"/>
      <c r="Y2" s="86"/>
      <c r="Z2" s="87" t="s">
        <v>2503</v>
      </c>
      <c r="AA2" s="87"/>
      <c r="AB2" s="87"/>
      <c r="AC2" s="87"/>
    </row>
    <row r="3" spans="2:37" s="69" customFormat="1" ht="60" x14ac:dyDescent="0.2">
      <c r="B3" s="64" t="s">
        <v>2504</v>
      </c>
      <c r="C3" s="65" t="s">
        <v>2</v>
      </c>
      <c r="D3" s="65" t="s">
        <v>49</v>
      </c>
      <c r="E3" s="66" t="s">
        <v>2505</v>
      </c>
      <c r="F3" s="66" t="s">
        <v>2506</v>
      </c>
      <c r="G3" s="66" t="s">
        <v>2507</v>
      </c>
      <c r="H3" s="66" t="s">
        <v>2508</v>
      </c>
      <c r="I3" s="66" t="s">
        <v>2509</v>
      </c>
      <c r="J3" s="66" t="s">
        <v>2510</v>
      </c>
      <c r="K3" s="66" t="s">
        <v>2511</v>
      </c>
      <c r="L3" s="66" t="s">
        <v>2512</v>
      </c>
      <c r="M3" s="67" t="s">
        <v>2513</v>
      </c>
      <c r="N3" s="68" t="s">
        <v>2514</v>
      </c>
      <c r="O3" s="68" t="s">
        <v>2515</v>
      </c>
      <c r="P3" s="68" t="s">
        <v>2516</v>
      </c>
      <c r="Q3" s="68" t="s">
        <v>2517</v>
      </c>
      <c r="R3" s="67" t="s">
        <v>2518</v>
      </c>
      <c r="S3" s="68" t="s">
        <v>2519</v>
      </c>
      <c r="T3" s="68" t="s">
        <v>2520</v>
      </c>
      <c r="U3" s="67" t="s">
        <v>2521</v>
      </c>
      <c r="V3" s="68" t="s">
        <v>139</v>
      </c>
      <c r="W3" s="68" t="s">
        <v>133</v>
      </c>
      <c r="X3" s="67" t="s">
        <v>2522</v>
      </c>
      <c r="Y3" s="68" t="s">
        <v>136</v>
      </c>
      <c r="Z3" s="68" t="s">
        <v>148</v>
      </c>
      <c r="AA3" s="68" t="s">
        <v>2523</v>
      </c>
      <c r="AB3" s="68" t="s">
        <v>2524</v>
      </c>
      <c r="AC3" s="68" t="s">
        <v>2525</v>
      </c>
      <c r="AD3" s="69" t="s">
        <v>2526</v>
      </c>
      <c r="AK3" s="35" t="s">
        <v>219</v>
      </c>
    </row>
    <row r="4" spans="2:37" ht="18" customHeight="1" x14ac:dyDescent="0.2">
      <c r="B4" s="62">
        <v>1</v>
      </c>
      <c r="C4" s="63" t="s">
        <v>152</v>
      </c>
      <c r="D4" s="63" t="s">
        <v>1918</v>
      </c>
      <c r="E4" s="62">
        <f t="shared" ref="E4:E36" si="0">SUM(G4:I4)</f>
        <v>2</v>
      </c>
      <c r="F4" s="71">
        <f>SUMIFS('CBG Plants'!N:N,'CBG Plants'!F:F,D4,'CBG Plants'!L:L,"Completed")
+SUMIFS('CBG Plants'!N:N,'CBG Plants'!F:F,D4,'CBG Plants'!L:L,"Functional")+SUMIFS('CBG Plants'!N:N,'CBG Plants'!F:F,D4,'CBG Plants'!L:L,"Under Construction")+SUMIFS('CBG Plants'!N:N,'CBG Plants'!F:F,D4,'CBG Plants'!L:L,"Yet to start construction")</f>
        <v>23</v>
      </c>
      <c r="G4" s="62">
        <f>COUNTIFS('CBG Plants'!F:F,D4,'CBG Plants'!L:L,"Completed")
+COUNTIFS('CBG Plants'!F:F,D4,'CBG Plants'!L:L,"Functional")</f>
        <v>0</v>
      </c>
      <c r="H4" s="62">
        <f>COUNTIFS('CBG Plants'!F:F,D4,'CBG Plants'!L:L,"Under Construction")</f>
        <v>0</v>
      </c>
      <c r="I4" s="62">
        <f>COUNTIFS('CBG Plants'!F:F,D4,'CBG Plants'!L:L,"Yet to start construction")</f>
        <v>2</v>
      </c>
      <c r="J4" s="63" t="s">
        <v>2527</v>
      </c>
      <c r="K4" s="63" t="s">
        <v>2528</v>
      </c>
      <c r="L4" s="63"/>
      <c r="M4" s="62">
        <f t="shared" ref="M4:M67" si="1">IFERROR(N4-(AD4*365/1000),"")</f>
        <v>28.934999999999999</v>
      </c>
      <c r="N4" s="62">
        <f t="shared" ref="N4:N67" si="2">SUM(O4:Q4)</f>
        <v>28.934999999999999</v>
      </c>
      <c r="O4" s="62">
        <v>0.9</v>
      </c>
      <c r="P4" s="62">
        <v>1.26</v>
      </c>
      <c r="Q4" s="62">
        <v>26.774999999999999</v>
      </c>
      <c r="R4" s="62">
        <f t="shared" ref="R4:R67" si="3">IFERROR(U4-F4,"")</f>
        <v>-22.625</v>
      </c>
      <c r="S4" s="62">
        <f>IFERROR(T4*Assumptions!$C$4,"")</f>
        <v>12.5</v>
      </c>
      <c r="T4" s="62">
        <v>5</v>
      </c>
      <c r="U4" s="62">
        <f>IFERROR(S4*Assumptions!$C$5,"")+IFERROR(V4*Assumptions!$C$8*Assumptions!$C$5,"")</f>
        <v>0.375</v>
      </c>
      <c r="V4" s="62">
        <v>0</v>
      </c>
      <c r="W4" s="62">
        <f>IFERROR(ROUND(T4*(1+Assumptions!$C$7)^5,0),"")</f>
        <v>15</v>
      </c>
      <c r="X4" s="62">
        <f>IFERROR(ROUND(W4*Assumptions!$C$4*Assumptions!$C$6,4),"")+IFERROR(ROUND(Y4*Assumptions!$C$8*Assumptions!$C$6,4),"")</f>
        <v>1.875</v>
      </c>
      <c r="Y4" s="62">
        <f>IFERROR(ROUND(V4*(1+Assumptions!$C$7)^5,0),"")</f>
        <v>0</v>
      </c>
      <c r="Z4" s="63" t="s">
        <v>153</v>
      </c>
      <c r="AA4" s="63" t="s">
        <v>154</v>
      </c>
      <c r="AB4" s="62">
        <v>229.6</v>
      </c>
      <c r="AC4" s="62">
        <v>85</v>
      </c>
      <c r="AD4">
        <v>0</v>
      </c>
      <c r="AK4" s="40" t="str">
        <f>IFERROR(INDEX(Assumptions!$D$92:$D$115,MATCH(C4,Assumptions!$B$92:$B$115,0)),"Low")</f>
        <v>Low</v>
      </c>
    </row>
    <row r="5" spans="2:37" x14ac:dyDescent="0.2">
      <c r="B5" s="62">
        <v>2</v>
      </c>
      <c r="C5" s="63" t="s">
        <v>152</v>
      </c>
      <c r="D5" s="63" t="s">
        <v>1919</v>
      </c>
      <c r="E5" s="62">
        <f t="shared" si="0"/>
        <v>0</v>
      </c>
      <c r="F5" s="71">
        <f>SUMIFS('CBG Plants'!N:N,'CBG Plants'!F:F,D5,'CBG Plants'!L:L,"Completed")
+SUMIFS('CBG Plants'!N:N,'CBG Plants'!F:F,D5,'CBG Plants'!L:L,"Functional")+SUMIFS('CBG Plants'!N:N,'CBG Plants'!F:F,D5,'CBG Plants'!L:L,"Under Construction")+SUMIFS('CBG Plants'!N:N,'CBG Plants'!F:F,D5,'CBG Plants'!L:L,"Yet to start construction")</f>
        <v>0</v>
      </c>
      <c r="G5" s="62">
        <f>COUNTIFS('CBG Plants'!F:F,D5,'CBG Plants'!L:L,"Completed")
+COUNTIFS('CBG Plants'!F:F,D5,'CBG Plants'!L:L,"Functional")</f>
        <v>0</v>
      </c>
      <c r="H5" s="62">
        <f>COUNTIFS('CBG Plants'!F:F,D5,'CBG Plants'!L:L,"Under Construction")</f>
        <v>0</v>
      </c>
      <c r="I5" s="62">
        <f>COUNTIFS('CBG Plants'!F:F,D5,'CBG Plants'!L:L,"Yet to start construction")</f>
        <v>0</v>
      </c>
      <c r="J5" s="63"/>
      <c r="K5" s="63"/>
      <c r="L5" s="63"/>
      <c r="M5" s="62">
        <f t="shared" si="1"/>
        <v>228.06</v>
      </c>
      <c r="N5" s="62">
        <f t="shared" si="2"/>
        <v>228.06</v>
      </c>
      <c r="O5" s="62">
        <v>0</v>
      </c>
      <c r="P5" s="62">
        <v>131.46</v>
      </c>
      <c r="Q5" s="62">
        <v>96.6</v>
      </c>
      <c r="R5" s="62">
        <f t="shared" si="3"/>
        <v>0.53613540000000004</v>
      </c>
      <c r="S5" s="62">
        <f>IFERROR(T5*Assumptions!$C$4,"")</f>
        <v>17.5</v>
      </c>
      <c r="T5" s="62">
        <v>7</v>
      </c>
      <c r="U5" s="62">
        <f>IFERROR(S5*Assumptions!$C$5,"")+IFERROR(V5*Assumptions!$C$8*Assumptions!$C$5,"")</f>
        <v>0.53613540000000004</v>
      </c>
      <c r="V5" s="62">
        <v>1108</v>
      </c>
      <c r="W5" s="62">
        <f>IFERROR(ROUND(T5*(1+Assumptions!$C$7)^5,0),"")</f>
        <v>21</v>
      </c>
      <c r="X5" s="62">
        <f>IFERROR(ROUND(W5*Assumptions!$C$4*Assumptions!$C$6,4),"")+IFERROR(ROUND(Y5*Assumptions!$C$8*Assumptions!$C$6,4),"")</f>
        <v>2.6816</v>
      </c>
      <c r="Y5" s="62">
        <f>IFERROR(ROUND(V5*(1+Assumptions!$C$7)^5,0),"")</f>
        <v>3381</v>
      </c>
      <c r="Z5" s="63" t="s">
        <v>153</v>
      </c>
      <c r="AA5" s="63" t="s">
        <v>154</v>
      </c>
      <c r="AB5" s="62">
        <v>57.6</v>
      </c>
      <c r="AC5" s="62">
        <v>85</v>
      </c>
      <c r="AD5">
        <v>0</v>
      </c>
      <c r="AK5" s="40" t="str">
        <f>IFERROR(INDEX(Assumptions!$D$92:$D$115,MATCH(C5,Assumptions!$B$92:$B$115,0)),"Low")</f>
        <v>Low</v>
      </c>
    </row>
    <row r="6" spans="2:37" x14ac:dyDescent="0.2">
      <c r="B6" s="62">
        <v>3</v>
      </c>
      <c r="C6" s="63" t="s">
        <v>152</v>
      </c>
      <c r="D6" s="63" t="s">
        <v>2529</v>
      </c>
      <c r="E6" s="62">
        <f t="shared" si="0"/>
        <v>2</v>
      </c>
      <c r="F6" s="71">
        <f>SUMIFS('CBG Plants'!N:N,'CBG Plants'!F:F,D6,'CBG Plants'!L:L,"Completed")
+SUMIFS('CBG Plants'!N:N,'CBG Plants'!F:F,D6,'CBG Plants'!L:L,"Functional")+SUMIFS('CBG Plants'!N:N,'CBG Plants'!F:F,D6,'CBG Plants'!L:L,"Under Construction")+SUMIFS('CBG Plants'!N:N,'CBG Plants'!F:F,D6,'CBG Plants'!L:L,"Yet to start construction")</f>
        <v>33</v>
      </c>
      <c r="G6" s="62">
        <f>COUNTIFS('CBG Plants'!F:F,D6,'CBG Plants'!L:L,"Completed")
+COUNTIFS('CBG Plants'!F:F,D6,'CBG Plants'!L:L,"Functional")</f>
        <v>0</v>
      </c>
      <c r="H6" s="62">
        <f>COUNTIFS('CBG Plants'!F:F,D6,'CBG Plants'!L:L,"Under Construction")</f>
        <v>1</v>
      </c>
      <c r="I6" s="62">
        <f>COUNTIFS('CBG Plants'!F:F,D6,'CBG Plants'!L:L,"Yet to start construction")</f>
        <v>1</v>
      </c>
      <c r="J6" s="63" t="s">
        <v>2530</v>
      </c>
      <c r="K6" s="63" t="s">
        <v>2531</v>
      </c>
      <c r="L6" s="63"/>
      <c r="M6" s="62">
        <f t="shared" si="1"/>
        <v>242.76</v>
      </c>
      <c r="N6" s="62">
        <f t="shared" si="2"/>
        <v>242.76</v>
      </c>
      <c r="O6" s="62">
        <v>0</v>
      </c>
      <c r="P6" s="62">
        <v>148.26</v>
      </c>
      <c r="Q6" s="62">
        <v>94.5</v>
      </c>
      <c r="R6" s="62">
        <f t="shared" si="3"/>
        <v>-33</v>
      </c>
      <c r="S6" s="62">
        <f>IFERROR(T6*Assumptions!$C$4,"")</f>
        <v>0</v>
      </c>
      <c r="T6" s="62">
        <v>0</v>
      </c>
      <c r="U6" s="62">
        <f>IFERROR(S6*Assumptions!$C$5,"")+IFERROR(V6*Assumptions!$C$8*Assumptions!$C$5,"")</f>
        <v>0</v>
      </c>
      <c r="V6" s="62">
        <v>0</v>
      </c>
      <c r="W6" s="62">
        <f>IFERROR(ROUND(T6*(1+Assumptions!$C$7)^5,0),"")</f>
        <v>0</v>
      </c>
      <c r="X6" s="62">
        <f>IFERROR(ROUND(W6*Assumptions!$C$4*Assumptions!$C$6,4),"")+IFERROR(ROUND(Y6*Assumptions!$C$8*Assumptions!$C$6,4),"")</f>
        <v>0</v>
      </c>
      <c r="Y6" s="62">
        <f>IFERROR(ROUND(V6*(1+Assumptions!$C$7)^5,0),"")</f>
        <v>0</v>
      </c>
      <c r="Z6" s="63" t="s">
        <v>153</v>
      </c>
      <c r="AA6" s="63" t="s">
        <v>154</v>
      </c>
      <c r="AB6" s="62">
        <v>86.6</v>
      </c>
      <c r="AC6" s="62">
        <v>85</v>
      </c>
      <c r="AD6">
        <v>0</v>
      </c>
      <c r="AK6" s="40" t="str">
        <f>IFERROR(INDEX(Assumptions!$D$92:$D$115,MATCH(C6,Assumptions!$B$92:$B$115,0)),"Low")</f>
        <v>Low</v>
      </c>
    </row>
    <row r="7" spans="2:37" x14ac:dyDescent="0.2">
      <c r="B7" s="62">
        <v>4</v>
      </c>
      <c r="C7" s="63" t="s">
        <v>152</v>
      </c>
      <c r="D7" s="63" t="s">
        <v>1772</v>
      </c>
      <c r="E7" s="62">
        <f t="shared" si="0"/>
        <v>2</v>
      </c>
      <c r="F7" s="71">
        <f>SUMIFS('CBG Plants'!N:N,'CBG Plants'!F:F,D7,'CBG Plants'!L:L,"Completed")
+SUMIFS('CBG Plants'!N:N,'CBG Plants'!F:F,D7,'CBG Plants'!L:L,"Functional")+SUMIFS('CBG Plants'!N:N,'CBG Plants'!F:F,D7,'CBG Plants'!L:L,"Under Construction")+SUMIFS('CBG Plants'!N:N,'CBG Plants'!F:F,D7,'CBG Plants'!L:L,"Yet to start construction")</f>
        <v>5</v>
      </c>
      <c r="G7" s="62">
        <f>COUNTIFS('CBG Plants'!F:F,D7,'CBG Plants'!L:L,"Completed")
+COUNTIFS('CBG Plants'!F:F,D7,'CBG Plants'!L:L,"Functional")</f>
        <v>2</v>
      </c>
      <c r="H7" s="62">
        <f>COUNTIFS('CBG Plants'!F:F,D7,'CBG Plants'!L:L,"Under Construction")</f>
        <v>0</v>
      </c>
      <c r="I7" s="62">
        <f>COUNTIFS('CBG Plants'!F:F,D7,'CBG Plants'!L:L,"Yet to start construction")</f>
        <v>0</v>
      </c>
      <c r="J7" s="63" t="s">
        <v>2532</v>
      </c>
      <c r="K7" s="63" t="s">
        <v>2533</v>
      </c>
      <c r="L7" s="63"/>
      <c r="M7" s="62">
        <f t="shared" si="1"/>
        <v>0</v>
      </c>
      <c r="N7" s="62">
        <f t="shared" si="2"/>
        <v>0</v>
      </c>
      <c r="O7" s="62"/>
      <c r="P7" s="62"/>
      <c r="Q7" s="62"/>
      <c r="R7" s="62">
        <f t="shared" si="3"/>
        <v>4.7826125499999996</v>
      </c>
      <c r="S7" s="62">
        <f>IFERROR(T7*Assumptions!$C$4,"")</f>
        <v>245</v>
      </c>
      <c r="T7" s="62">
        <v>98</v>
      </c>
      <c r="U7" s="62">
        <f>IFERROR(S7*Assumptions!$C$5,"")+IFERROR(V7*Assumptions!$C$8*Assumptions!$C$5,"")</f>
        <v>9.7826125499999996</v>
      </c>
      <c r="V7" s="62">
        <v>242051</v>
      </c>
      <c r="W7" s="62">
        <f>IFERROR(ROUND(T7*(1+Assumptions!$C$7)^5,0),"")</f>
        <v>299</v>
      </c>
      <c r="X7" s="62">
        <f>IFERROR(ROUND(W7*Assumptions!$C$4*Assumptions!$C$6,4),"")+IFERROR(ROUND(Y7*Assumptions!$C$8*Assumptions!$C$6,4),"")</f>
        <v>49.747900000000001</v>
      </c>
      <c r="Y7" s="62">
        <f>IFERROR(ROUND(V7*(1+Assumptions!$C$7)^5,0),"")</f>
        <v>738681</v>
      </c>
      <c r="Z7" s="63" t="s">
        <v>153</v>
      </c>
      <c r="AA7" s="63" t="s">
        <v>154</v>
      </c>
      <c r="AB7" s="62">
        <v>0.6</v>
      </c>
      <c r="AC7" s="62">
        <v>85</v>
      </c>
      <c r="AD7">
        <v>0</v>
      </c>
      <c r="AK7" s="40" t="str">
        <f>IFERROR(INDEX(Assumptions!$D$92:$D$115,MATCH(C7,Assumptions!$B$92:$B$115,0)),"Low")</f>
        <v>Low</v>
      </c>
    </row>
    <row r="8" spans="2:37" x14ac:dyDescent="0.2">
      <c r="B8" s="62">
        <v>5</v>
      </c>
      <c r="C8" s="63" t="s">
        <v>152</v>
      </c>
      <c r="D8" s="63" t="s">
        <v>1921</v>
      </c>
      <c r="E8" s="62">
        <f t="shared" si="0"/>
        <v>2</v>
      </c>
      <c r="F8" s="71">
        <f>SUMIFS('CBG Plants'!N:N,'CBG Plants'!F:F,D8,'CBG Plants'!L:L,"Completed")
+SUMIFS('CBG Plants'!N:N,'CBG Plants'!F:F,D8,'CBG Plants'!L:L,"Functional")+SUMIFS('CBG Plants'!N:N,'CBG Plants'!F:F,D8,'CBG Plants'!L:L,"Under Construction")+SUMIFS('CBG Plants'!N:N,'CBG Plants'!F:F,D8,'CBG Plants'!L:L,"Yet to start construction")</f>
        <v>7</v>
      </c>
      <c r="G8" s="62">
        <f>COUNTIFS('CBG Plants'!F:F,D8,'CBG Plants'!L:L,"Completed")
+COUNTIFS('CBG Plants'!F:F,D8,'CBG Plants'!L:L,"Functional")</f>
        <v>0</v>
      </c>
      <c r="H8" s="62">
        <f>COUNTIFS('CBG Plants'!F:F,D8,'CBG Plants'!L:L,"Under Construction")</f>
        <v>0</v>
      </c>
      <c r="I8" s="62">
        <f>COUNTIFS('CBG Plants'!F:F,D8,'CBG Plants'!L:L,"Yet to start construction")</f>
        <v>2</v>
      </c>
      <c r="J8" s="63" t="s">
        <v>2534</v>
      </c>
      <c r="K8" s="63" t="s">
        <v>2535</v>
      </c>
      <c r="L8" s="63"/>
      <c r="M8" s="62">
        <f t="shared" si="1"/>
        <v>0</v>
      </c>
      <c r="N8" s="62">
        <f t="shared" si="2"/>
        <v>0</v>
      </c>
      <c r="O8" s="62"/>
      <c r="P8" s="62"/>
      <c r="Q8" s="62"/>
      <c r="R8" s="62">
        <f t="shared" si="3"/>
        <v>-6.8479397500000001</v>
      </c>
      <c r="S8" s="62">
        <f>IFERROR(T8*Assumptions!$C$4,"")</f>
        <v>5</v>
      </c>
      <c r="T8" s="62">
        <v>2</v>
      </c>
      <c r="U8" s="62">
        <f>IFERROR(S8*Assumptions!$C$5,"")+IFERROR(V8*Assumptions!$C$8*Assumptions!$C$5,"")</f>
        <v>0.15206025000000001</v>
      </c>
      <c r="V8" s="62">
        <v>205</v>
      </c>
      <c r="W8" s="62">
        <f>IFERROR(ROUND(T8*(1+Assumptions!$C$7)^5,0),"")</f>
        <v>6</v>
      </c>
      <c r="X8" s="62">
        <f>IFERROR(ROUND(W8*Assumptions!$C$4*Assumptions!$C$6,4),"")+IFERROR(ROUND(Y8*Assumptions!$C$8*Assumptions!$C$6,4),"")</f>
        <v>0.76049999999999995</v>
      </c>
      <c r="Y8" s="62">
        <f>IFERROR(ROUND(V8*(1+Assumptions!$C$7)^5,0),"")</f>
        <v>626</v>
      </c>
      <c r="Z8" s="63" t="s">
        <v>153</v>
      </c>
      <c r="AA8" s="63" t="s">
        <v>154</v>
      </c>
      <c r="AB8" s="62">
        <v>163.80000000000001</v>
      </c>
      <c r="AC8" s="62">
        <v>85</v>
      </c>
      <c r="AD8">
        <v>0</v>
      </c>
      <c r="AK8" s="40" t="str">
        <f>IFERROR(INDEX(Assumptions!$D$92:$D$115,MATCH(C8,Assumptions!$B$92:$B$115,0)),"Low")</f>
        <v>Low</v>
      </c>
    </row>
    <row r="9" spans="2:37" x14ac:dyDescent="0.2">
      <c r="B9" s="62">
        <v>6</v>
      </c>
      <c r="C9" s="63" t="s">
        <v>152</v>
      </c>
      <c r="D9" s="63" t="s">
        <v>1922</v>
      </c>
      <c r="E9" s="62">
        <f t="shared" si="0"/>
        <v>2</v>
      </c>
      <c r="F9" s="71">
        <f>SUMIFS('CBG Plants'!N:N,'CBG Plants'!F:F,D9,'CBG Plants'!L:L,"Completed")
+SUMIFS('CBG Plants'!N:N,'CBG Plants'!F:F,D9,'CBG Plants'!L:L,"Functional")+SUMIFS('CBG Plants'!N:N,'CBG Plants'!F:F,D9,'CBG Plants'!L:L,"Under Construction")+SUMIFS('CBG Plants'!N:N,'CBG Plants'!F:F,D9,'CBG Plants'!L:L,"Yet to start construction")</f>
        <v>24</v>
      </c>
      <c r="G9" s="62">
        <f>COUNTIFS('CBG Plants'!F:F,D9,'CBG Plants'!L:L,"Completed")
+COUNTIFS('CBG Plants'!F:F,D9,'CBG Plants'!L:L,"Functional")</f>
        <v>0</v>
      </c>
      <c r="H9" s="62">
        <f>COUNTIFS('CBG Plants'!F:F,D9,'CBG Plants'!L:L,"Under Construction")</f>
        <v>0</v>
      </c>
      <c r="I9" s="62">
        <f>COUNTIFS('CBG Plants'!F:F,D9,'CBG Plants'!L:L,"Yet to start construction")</f>
        <v>2</v>
      </c>
      <c r="J9" s="63" t="s">
        <v>2536</v>
      </c>
      <c r="K9" s="63" t="s">
        <v>2537</v>
      </c>
      <c r="L9" s="63"/>
      <c r="M9" s="62">
        <f t="shared" si="1"/>
        <v>0</v>
      </c>
      <c r="N9" s="62">
        <f t="shared" si="2"/>
        <v>0</v>
      </c>
      <c r="O9" s="62"/>
      <c r="P9" s="62"/>
      <c r="Q9" s="62"/>
      <c r="R9" s="62">
        <f t="shared" si="3"/>
        <v>-23.684533049999999</v>
      </c>
      <c r="S9" s="62">
        <f>IFERROR(T9*Assumptions!$C$4,"")</f>
        <v>10</v>
      </c>
      <c r="T9" s="62">
        <v>4</v>
      </c>
      <c r="U9" s="62">
        <f>IFERROR(S9*Assumptions!$C$5,"")+IFERROR(V9*Assumptions!$C$8*Assumptions!$C$5,"")</f>
        <v>0.31546694999999997</v>
      </c>
      <c r="V9" s="62">
        <v>1539</v>
      </c>
      <c r="W9" s="62">
        <f>IFERROR(ROUND(T9*(1+Assumptions!$C$7)^5,0),"")</f>
        <v>12</v>
      </c>
      <c r="X9" s="62">
        <f>IFERROR(ROUND(W9*Assumptions!$C$4*Assumptions!$C$6,4),"")+IFERROR(ROUND(Y9*Assumptions!$C$8*Assumptions!$C$6,4),"")</f>
        <v>1.5787</v>
      </c>
      <c r="Y9" s="62">
        <f>IFERROR(ROUND(V9*(1+Assumptions!$C$7)^5,0),"")</f>
        <v>4697</v>
      </c>
      <c r="Z9" s="63" t="s">
        <v>153</v>
      </c>
      <c r="AA9" s="63" t="s">
        <v>154</v>
      </c>
      <c r="AB9" s="62">
        <v>49.4</v>
      </c>
      <c r="AC9" s="62">
        <v>85</v>
      </c>
      <c r="AD9">
        <v>0</v>
      </c>
      <c r="AK9" s="40" t="str">
        <f>IFERROR(INDEX(Assumptions!$D$92:$D$115,MATCH(C9,Assumptions!$B$92:$B$115,0)),"Low")</f>
        <v>Low</v>
      </c>
    </row>
    <row r="10" spans="2:37" x14ac:dyDescent="0.2">
      <c r="B10" s="62">
        <v>7</v>
      </c>
      <c r="C10" s="63" t="s">
        <v>152</v>
      </c>
      <c r="D10" s="63" t="s">
        <v>2538</v>
      </c>
      <c r="E10" s="62">
        <f t="shared" si="0"/>
        <v>0</v>
      </c>
      <c r="F10" s="71">
        <f>SUMIFS('CBG Plants'!N:N,'CBG Plants'!F:F,D10,'CBG Plants'!L:L,"Completed")
+SUMIFS('CBG Plants'!N:N,'CBG Plants'!F:F,D10,'CBG Plants'!L:L,"Functional")+SUMIFS('CBG Plants'!N:N,'CBG Plants'!F:F,D10,'CBG Plants'!L:L,"Under Construction")+SUMIFS('CBG Plants'!N:N,'CBG Plants'!F:F,D10,'CBG Plants'!L:L,"Yet to start construction")</f>
        <v>0</v>
      </c>
      <c r="G10" s="62">
        <f>COUNTIFS('CBG Plants'!F:F,D10,'CBG Plants'!L:L,"Completed")
+COUNTIFS('CBG Plants'!F:F,D10,'CBG Plants'!L:L,"Functional")</f>
        <v>0</v>
      </c>
      <c r="H10" s="62">
        <f>COUNTIFS('CBG Plants'!F:F,D10,'CBG Plants'!L:L,"Under Construction")</f>
        <v>0</v>
      </c>
      <c r="I10" s="62">
        <f>COUNTIFS('CBG Plants'!F:F,D10,'CBG Plants'!L:L,"Yet to start construction")</f>
        <v>0</v>
      </c>
      <c r="J10" s="63"/>
      <c r="K10" s="63"/>
      <c r="L10" s="63"/>
      <c r="M10" s="62">
        <f t="shared" si="1"/>
        <v>138.81</v>
      </c>
      <c r="N10" s="62">
        <f t="shared" si="2"/>
        <v>138.81</v>
      </c>
      <c r="O10" s="62">
        <v>0</v>
      </c>
      <c r="P10" s="62">
        <v>104.16</v>
      </c>
      <c r="Q10" s="62">
        <v>34.65</v>
      </c>
      <c r="R10" s="62">
        <f t="shared" si="3"/>
        <v>0</v>
      </c>
      <c r="S10" s="62">
        <f>IFERROR(T10*Assumptions!$C$4,"")</f>
        <v>0</v>
      </c>
      <c r="T10" s="62">
        <v>0</v>
      </c>
      <c r="U10" s="62">
        <f>IFERROR(S10*Assumptions!$C$5,"")+IFERROR(V10*Assumptions!$C$8*Assumptions!$C$5,"")</f>
        <v>0</v>
      </c>
      <c r="V10" s="62">
        <v>0</v>
      </c>
      <c r="W10" s="62">
        <f>IFERROR(ROUND(T10*(1+Assumptions!$C$7)^5,0),"")</f>
        <v>0</v>
      </c>
      <c r="X10" s="62">
        <f>IFERROR(ROUND(W10*Assumptions!$C$4*Assumptions!$C$6,4),"")+IFERROR(ROUND(Y10*Assumptions!$C$8*Assumptions!$C$6,4),"")</f>
        <v>0</v>
      </c>
      <c r="Y10" s="62">
        <f>IFERROR(ROUND(V10*(1+Assumptions!$C$7)^5,0),"")</f>
        <v>0</v>
      </c>
      <c r="Z10" s="63" t="s">
        <v>153</v>
      </c>
      <c r="AA10" s="63" t="s">
        <v>154</v>
      </c>
      <c r="AB10" s="62">
        <v>139.69999999999999</v>
      </c>
      <c r="AC10" s="62">
        <v>85</v>
      </c>
      <c r="AD10">
        <v>0</v>
      </c>
      <c r="AK10" s="40" t="str">
        <f>IFERROR(INDEX(Assumptions!$D$92:$D$115,MATCH(C10,Assumptions!$B$92:$B$115,0)),"Low")</f>
        <v>Low</v>
      </c>
    </row>
    <row r="11" spans="2:37" x14ac:dyDescent="0.2">
      <c r="B11" s="62">
        <v>8</v>
      </c>
      <c r="C11" s="63" t="s">
        <v>152</v>
      </c>
      <c r="D11" s="63" t="s">
        <v>1923</v>
      </c>
      <c r="E11" s="62">
        <f t="shared" si="0"/>
        <v>1</v>
      </c>
      <c r="F11" s="71">
        <f>SUMIFS('CBG Plants'!N:N,'CBG Plants'!F:F,D11,'CBG Plants'!L:L,"Completed")
+SUMIFS('CBG Plants'!N:N,'CBG Plants'!F:F,D11,'CBG Plants'!L:L,"Functional")+SUMIFS('CBG Plants'!N:N,'CBG Plants'!F:F,D11,'CBG Plants'!L:L,"Under Construction")+SUMIFS('CBG Plants'!N:N,'CBG Plants'!F:F,D11,'CBG Plants'!L:L,"Yet to start construction")</f>
        <v>12</v>
      </c>
      <c r="G11" s="62">
        <f>COUNTIFS('CBG Plants'!F:F,D11,'CBG Plants'!L:L,"Completed")
+COUNTIFS('CBG Plants'!F:F,D11,'CBG Plants'!L:L,"Functional")</f>
        <v>0</v>
      </c>
      <c r="H11" s="62">
        <f>COUNTIFS('CBG Plants'!F:F,D11,'CBG Plants'!L:L,"Under Construction")</f>
        <v>0</v>
      </c>
      <c r="I11" s="62">
        <f>COUNTIFS('CBG Plants'!F:F,D11,'CBG Plants'!L:L,"Yet to start construction")</f>
        <v>1</v>
      </c>
      <c r="J11" s="63" t="s">
        <v>2539</v>
      </c>
      <c r="K11" s="63"/>
      <c r="L11" s="63"/>
      <c r="M11" s="62">
        <f t="shared" si="1"/>
        <v>141.96</v>
      </c>
      <c r="N11" s="62">
        <f t="shared" si="2"/>
        <v>141.96</v>
      </c>
      <c r="O11" s="62">
        <v>0</v>
      </c>
      <c r="P11" s="62">
        <v>87.36</v>
      </c>
      <c r="Q11" s="62">
        <v>54.6</v>
      </c>
      <c r="R11" s="62">
        <f t="shared" si="3"/>
        <v>-11.77470855</v>
      </c>
      <c r="S11" s="62">
        <f>IFERROR(T11*Assumptions!$C$4,"")</f>
        <v>7.5</v>
      </c>
      <c r="T11" s="62">
        <v>3</v>
      </c>
      <c r="U11" s="62">
        <f>IFERROR(S11*Assumptions!$C$5,"")+IFERROR(V11*Assumptions!$C$8*Assumptions!$C$5,"")</f>
        <v>0.22529144999999998</v>
      </c>
      <c r="V11" s="62">
        <v>29</v>
      </c>
      <c r="W11" s="62">
        <f>IFERROR(ROUND(T11*(1+Assumptions!$C$7)^5,0),"")</f>
        <v>9</v>
      </c>
      <c r="X11" s="62">
        <f>IFERROR(ROUND(W11*Assumptions!$C$4*Assumptions!$C$6,4),"")+IFERROR(ROUND(Y11*Assumptions!$C$8*Assumptions!$C$6,4),"")</f>
        <v>1.1265000000000001</v>
      </c>
      <c r="Y11" s="62">
        <f>IFERROR(ROUND(V11*(1+Assumptions!$C$7)^5,0),"")</f>
        <v>89</v>
      </c>
      <c r="Z11" s="63" t="s">
        <v>153</v>
      </c>
      <c r="AA11" s="63" t="s">
        <v>154</v>
      </c>
      <c r="AB11" s="62">
        <v>160.19999999999999</v>
      </c>
      <c r="AC11" s="62">
        <v>85</v>
      </c>
      <c r="AD11">
        <v>0</v>
      </c>
      <c r="AK11" s="40" t="str">
        <f>IFERROR(INDEX(Assumptions!$D$92:$D$115,MATCH(C11,Assumptions!$B$92:$B$115,0)),"Low")</f>
        <v>Low</v>
      </c>
    </row>
    <row r="12" spans="2:37" x14ac:dyDescent="0.2">
      <c r="B12" s="62">
        <v>9</v>
      </c>
      <c r="C12" s="63" t="s">
        <v>152</v>
      </c>
      <c r="D12" s="63" t="s">
        <v>1924</v>
      </c>
      <c r="E12" s="62">
        <f t="shared" si="0"/>
        <v>0</v>
      </c>
      <c r="F12" s="71">
        <f>SUMIFS('CBG Plants'!N:N,'CBG Plants'!F:F,D12,'CBG Plants'!L:L,"Completed")
+SUMIFS('CBG Plants'!N:N,'CBG Plants'!F:F,D12,'CBG Plants'!L:L,"Functional")+SUMIFS('CBG Plants'!N:N,'CBG Plants'!F:F,D12,'CBG Plants'!L:L,"Under Construction")+SUMIFS('CBG Plants'!N:N,'CBG Plants'!F:F,D12,'CBG Plants'!L:L,"Yet to start construction")</f>
        <v>0</v>
      </c>
      <c r="G12" s="62">
        <f>COUNTIFS('CBG Plants'!F:F,D12,'CBG Plants'!L:L,"Completed")
+COUNTIFS('CBG Plants'!F:F,D12,'CBG Plants'!L:L,"Functional")</f>
        <v>0</v>
      </c>
      <c r="H12" s="62">
        <f>COUNTIFS('CBG Plants'!F:F,D12,'CBG Plants'!L:L,"Under Construction")</f>
        <v>0</v>
      </c>
      <c r="I12" s="62">
        <f>COUNTIFS('CBG Plants'!F:F,D12,'CBG Plants'!L:L,"Yet to start construction")</f>
        <v>0</v>
      </c>
      <c r="J12" s="63" t="s">
        <v>2540</v>
      </c>
      <c r="K12" s="63" t="s">
        <v>2541</v>
      </c>
      <c r="L12" s="63"/>
      <c r="M12" s="62">
        <f t="shared" si="1"/>
        <v>507.6</v>
      </c>
      <c r="N12" s="62">
        <f t="shared" si="2"/>
        <v>507.6</v>
      </c>
      <c r="O12" s="62">
        <v>0.45</v>
      </c>
      <c r="P12" s="62">
        <v>388.5</v>
      </c>
      <c r="Q12" s="62">
        <v>118.65</v>
      </c>
      <c r="R12" s="62">
        <f t="shared" si="3"/>
        <v>0.375</v>
      </c>
      <c r="S12" s="62">
        <f>IFERROR(T12*Assumptions!$C$4,"")</f>
        <v>12.5</v>
      </c>
      <c r="T12" s="62">
        <v>5</v>
      </c>
      <c r="U12" s="62">
        <f>IFERROR(S12*Assumptions!$C$5,"")+IFERROR(V12*Assumptions!$C$8*Assumptions!$C$5,"")</f>
        <v>0.375</v>
      </c>
      <c r="V12" s="62">
        <v>0</v>
      </c>
      <c r="W12" s="62">
        <f>IFERROR(ROUND(T12*(1+Assumptions!$C$7)^5,0),"")</f>
        <v>15</v>
      </c>
      <c r="X12" s="62">
        <f>IFERROR(ROUND(W12*Assumptions!$C$4*Assumptions!$C$6,4),"")+IFERROR(ROUND(Y12*Assumptions!$C$8*Assumptions!$C$6,4),"")</f>
        <v>1.875</v>
      </c>
      <c r="Y12" s="62">
        <f>IFERROR(ROUND(V12*(1+Assumptions!$C$7)^5,0),"")</f>
        <v>0</v>
      </c>
      <c r="Z12" s="63" t="s">
        <v>153</v>
      </c>
      <c r="AA12" s="63" t="s">
        <v>154</v>
      </c>
      <c r="AB12" s="62">
        <v>87.9</v>
      </c>
      <c r="AC12" s="62">
        <v>85</v>
      </c>
      <c r="AD12">
        <v>0</v>
      </c>
      <c r="AK12" s="40" t="str">
        <f>IFERROR(INDEX(Assumptions!$D$92:$D$115,MATCH(C12,Assumptions!$B$92:$B$115,0)),"Low")</f>
        <v>Low</v>
      </c>
    </row>
    <row r="13" spans="2:37" x14ac:dyDescent="0.2">
      <c r="B13" s="62">
        <v>10</v>
      </c>
      <c r="C13" s="63" t="s">
        <v>152</v>
      </c>
      <c r="D13" s="63" t="s">
        <v>1925</v>
      </c>
      <c r="E13" s="62">
        <f t="shared" si="0"/>
        <v>0</v>
      </c>
      <c r="F13" s="71">
        <f>SUMIFS('CBG Plants'!N:N,'CBG Plants'!F:F,D13,'CBG Plants'!L:L,"Completed")
+SUMIFS('CBG Plants'!N:N,'CBG Plants'!F:F,D13,'CBG Plants'!L:L,"Functional")+SUMIFS('CBG Plants'!N:N,'CBG Plants'!F:F,D13,'CBG Plants'!L:L,"Under Construction")+SUMIFS('CBG Plants'!N:N,'CBG Plants'!F:F,D13,'CBG Plants'!L:L,"Yet to start construction")</f>
        <v>0</v>
      </c>
      <c r="G13" s="62">
        <f>COUNTIFS('CBG Plants'!F:F,D13,'CBG Plants'!L:L,"Completed")
+COUNTIFS('CBG Plants'!F:F,D13,'CBG Plants'!L:L,"Functional")</f>
        <v>0</v>
      </c>
      <c r="H13" s="62">
        <f>COUNTIFS('CBG Plants'!F:F,D13,'CBG Plants'!L:L,"Under Construction")</f>
        <v>0</v>
      </c>
      <c r="I13" s="62">
        <f>COUNTIFS('CBG Plants'!F:F,D13,'CBG Plants'!L:L,"Yet to start construction")</f>
        <v>0</v>
      </c>
      <c r="J13" s="63"/>
      <c r="K13" s="63"/>
      <c r="L13" s="63"/>
      <c r="M13" s="62">
        <f t="shared" si="1"/>
        <v>381.88499999999999</v>
      </c>
      <c r="N13" s="62">
        <f t="shared" si="2"/>
        <v>381.88499999999999</v>
      </c>
      <c r="O13" s="62">
        <v>0</v>
      </c>
      <c r="P13" s="62">
        <v>326.76</v>
      </c>
      <c r="Q13" s="62">
        <v>55.125</v>
      </c>
      <c r="R13" s="62">
        <f t="shared" si="3"/>
        <v>0.15206025000000001</v>
      </c>
      <c r="S13" s="62">
        <f>IFERROR(T13*Assumptions!$C$4,"")</f>
        <v>5</v>
      </c>
      <c r="T13" s="62">
        <v>2</v>
      </c>
      <c r="U13" s="62">
        <f>IFERROR(S13*Assumptions!$C$5,"")+IFERROR(V13*Assumptions!$C$8*Assumptions!$C$5,"")</f>
        <v>0.15206025000000001</v>
      </c>
      <c r="V13" s="62">
        <v>205</v>
      </c>
      <c r="W13" s="62">
        <f>IFERROR(ROUND(T13*(1+Assumptions!$C$7)^5,0),"")</f>
        <v>6</v>
      </c>
      <c r="X13" s="62">
        <f>IFERROR(ROUND(W13*Assumptions!$C$4*Assumptions!$C$6,4),"")+IFERROR(ROUND(Y13*Assumptions!$C$8*Assumptions!$C$6,4),"")</f>
        <v>0.76049999999999995</v>
      </c>
      <c r="Y13" s="62">
        <f>IFERROR(ROUND(V13*(1+Assumptions!$C$7)^5,0),"")</f>
        <v>626</v>
      </c>
      <c r="Z13" s="63" t="s">
        <v>153</v>
      </c>
      <c r="AA13" s="63" t="s">
        <v>154</v>
      </c>
      <c r="AB13" s="62">
        <v>118.1</v>
      </c>
      <c r="AC13" s="62">
        <v>85</v>
      </c>
      <c r="AD13">
        <v>0</v>
      </c>
      <c r="AK13" s="40" t="str">
        <f>IFERROR(INDEX(Assumptions!$D$92:$D$115,MATCH(C13,Assumptions!$B$92:$B$115,0)),"Low")</f>
        <v>Low</v>
      </c>
    </row>
    <row r="14" spans="2:37" x14ac:dyDescent="0.2">
      <c r="B14" s="62">
        <v>11</v>
      </c>
      <c r="C14" s="63" t="s">
        <v>152</v>
      </c>
      <c r="D14" s="63" t="s">
        <v>1920</v>
      </c>
      <c r="E14" s="62">
        <f t="shared" si="0"/>
        <v>2</v>
      </c>
      <c r="F14" s="71">
        <f>SUMIFS('CBG Plants'!N:N,'CBG Plants'!F:F,D14,'CBG Plants'!L:L,"Completed")
+SUMIFS('CBG Plants'!N:N,'CBG Plants'!F:F,D14,'CBG Plants'!L:L,"Functional")+SUMIFS('CBG Plants'!N:N,'CBG Plants'!F:F,D14,'CBG Plants'!L:L,"Under Construction")+SUMIFS('CBG Plants'!N:N,'CBG Plants'!F:F,D14,'CBG Plants'!L:L,"Yet to start construction")</f>
        <v>7.5</v>
      </c>
      <c r="G14" s="62">
        <f>COUNTIFS('CBG Plants'!F:F,D14,'CBG Plants'!L:L,"Completed")
+COUNTIFS('CBG Plants'!F:F,D14,'CBG Plants'!L:L,"Functional")</f>
        <v>0</v>
      </c>
      <c r="H14" s="62">
        <f>COUNTIFS('CBG Plants'!F:F,D14,'CBG Plants'!L:L,"Under Construction")</f>
        <v>1</v>
      </c>
      <c r="I14" s="62">
        <f>COUNTIFS('CBG Plants'!F:F,D14,'CBG Plants'!L:L,"Yet to start construction")</f>
        <v>1</v>
      </c>
      <c r="J14" s="63" t="s">
        <v>2542</v>
      </c>
      <c r="K14" s="63" t="s">
        <v>2543</v>
      </c>
      <c r="L14" s="63"/>
      <c r="M14" s="62">
        <f t="shared" si="1"/>
        <v>482.15999999999997</v>
      </c>
      <c r="N14" s="62">
        <f t="shared" si="2"/>
        <v>482.15999999999997</v>
      </c>
      <c r="O14" s="62">
        <v>0</v>
      </c>
      <c r="P14" s="62">
        <v>295.26</v>
      </c>
      <c r="Q14" s="62">
        <v>186.9</v>
      </c>
      <c r="R14" s="62">
        <f t="shared" si="3"/>
        <v>-6.9638646</v>
      </c>
      <c r="S14" s="62">
        <f>IFERROR(T14*Assumptions!$C$4,"")</f>
        <v>17.5</v>
      </c>
      <c r="T14" s="62">
        <v>7</v>
      </c>
      <c r="U14" s="62">
        <f>IFERROR(S14*Assumptions!$C$5,"")+IFERROR(V14*Assumptions!$C$8*Assumptions!$C$5,"")</f>
        <v>0.53613540000000004</v>
      </c>
      <c r="V14" s="62">
        <v>1108</v>
      </c>
      <c r="W14" s="62">
        <f>IFERROR(ROUND(T14*(1+Assumptions!$C$7)^5,0),"")</f>
        <v>21</v>
      </c>
      <c r="X14" s="62">
        <f>IFERROR(ROUND(W14*Assumptions!$C$4*Assumptions!$C$6,4),"")+IFERROR(ROUND(Y14*Assumptions!$C$8*Assumptions!$C$6,4),"")</f>
        <v>2.6816</v>
      </c>
      <c r="Y14" s="62">
        <f>IFERROR(ROUND(V14*(1+Assumptions!$C$7)^5,0),"")</f>
        <v>3381</v>
      </c>
      <c r="Z14" s="63" t="s">
        <v>153</v>
      </c>
      <c r="AA14" s="63" t="s">
        <v>154</v>
      </c>
      <c r="AB14" s="62">
        <v>0.6</v>
      </c>
      <c r="AC14" s="62">
        <v>85</v>
      </c>
      <c r="AD14">
        <v>0</v>
      </c>
      <c r="AK14" s="40" t="str">
        <f>IFERROR(INDEX(Assumptions!$D$92:$D$115,MATCH(C14,Assumptions!$B$92:$B$115,0)),"Low")</f>
        <v>Low</v>
      </c>
    </row>
    <row r="15" spans="2:37" x14ac:dyDescent="0.2">
      <c r="B15" s="62">
        <v>12</v>
      </c>
      <c r="C15" s="63" t="s">
        <v>152</v>
      </c>
      <c r="D15" s="63" t="s">
        <v>1926</v>
      </c>
      <c r="E15" s="62">
        <f t="shared" si="0"/>
        <v>0</v>
      </c>
      <c r="F15" s="71">
        <f>SUMIFS('CBG Plants'!N:N,'CBG Plants'!F:F,D15,'CBG Plants'!L:L,"Completed")
+SUMIFS('CBG Plants'!N:N,'CBG Plants'!F:F,D15,'CBG Plants'!L:L,"Functional")+SUMIFS('CBG Plants'!N:N,'CBG Plants'!F:F,D15,'CBG Plants'!L:L,"Under Construction")+SUMIFS('CBG Plants'!N:N,'CBG Plants'!F:F,D15,'CBG Plants'!L:L,"Yet to start construction")</f>
        <v>0</v>
      </c>
      <c r="G15" s="62">
        <f>COUNTIFS('CBG Plants'!F:F,D15,'CBG Plants'!L:L,"Completed")
+COUNTIFS('CBG Plants'!F:F,D15,'CBG Plants'!L:L,"Functional")</f>
        <v>0</v>
      </c>
      <c r="H15" s="62">
        <f>COUNTIFS('CBG Plants'!F:F,D15,'CBG Plants'!L:L,"Under Construction")</f>
        <v>0</v>
      </c>
      <c r="I15" s="62">
        <f>COUNTIFS('CBG Plants'!F:F,D15,'CBG Plants'!L:L,"Yet to start construction")</f>
        <v>0</v>
      </c>
      <c r="J15" s="63"/>
      <c r="K15" s="63"/>
      <c r="L15" s="63"/>
      <c r="M15" s="62">
        <f t="shared" si="1"/>
        <v>43.92</v>
      </c>
      <c r="N15" s="62">
        <f t="shared" si="2"/>
        <v>43.92</v>
      </c>
      <c r="O15" s="62">
        <v>0.45</v>
      </c>
      <c r="P15" s="62">
        <v>38.22</v>
      </c>
      <c r="Q15" s="62">
        <v>5.25</v>
      </c>
      <c r="R15" s="62">
        <f t="shared" si="3"/>
        <v>0.375</v>
      </c>
      <c r="S15" s="62">
        <f>IFERROR(T15*Assumptions!$C$4,"")</f>
        <v>12.5</v>
      </c>
      <c r="T15" s="62">
        <v>5</v>
      </c>
      <c r="U15" s="62">
        <f>IFERROR(S15*Assumptions!$C$5,"")+IFERROR(V15*Assumptions!$C$8*Assumptions!$C$5,"")</f>
        <v>0.375</v>
      </c>
      <c r="V15" s="62">
        <v>0</v>
      </c>
      <c r="W15" s="62">
        <f>IFERROR(ROUND(T15*(1+Assumptions!$C$7)^5,0),"")</f>
        <v>15</v>
      </c>
      <c r="X15" s="62">
        <f>IFERROR(ROUND(W15*Assumptions!$C$4*Assumptions!$C$6,4),"")+IFERROR(ROUND(Y15*Assumptions!$C$8*Assumptions!$C$6,4),"")</f>
        <v>1.875</v>
      </c>
      <c r="Y15" s="62">
        <f>IFERROR(ROUND(V15*(1+Assumptions!$C$7)^5,0),"")</f>
        <v>0</v>
      </c>
      <c r="Z15" s="63" t="s">
        <v>153</v>
      </c>
      <c r="AA15" s="63" t="s">
        <v>154</v>
      </c>
      <c r="AB15" s="62">
        <v>228</v>
      </c>
      <c r="AC15" s="62">
        <v>85</v>
      </c>
      <c r="AD15">
        <v>0</v>
      </c>
      <c r="AK15" s="40" t="str">
        <f>IFERROR(INDEX(Assumptions!$D$92:$D$115,MATCH(C15,Assumptions!$B$92:$B$115,0)),"Low")</f>
        <v>Low</v>
      </c>
    </row>
    <row r="16" spans="2:37" x14ac:dyDescent="0.2">
      <c r="B16" s="62">
        <v>13</v>
      </c>
      <c r="C16" s="63" t="s">
        <v>152</v>
      </c>
      <c r="D16" s="63" t="s">
        <v>1927</v>
      </c>
      <c r="E16" s="62">
        <f t="shared" si="0"/>
        <v>0</v>
      </c>
      <c r="F16" s="71">
        <f>SUMIFS('CBG Plants'!N:N,'CBG Plants'!F:F,D16,'CBG Plants'!L:L,"Completed")
+SUMIFS('CBG Plants'!N:N,'CBG Plants'!F:F,D16,'CBG Plants'!L:L,"Functional")+SUMIFS('CBG Plants'!N:N,'CBG Plants'!F:F,D16,'CBG Plants'!L:L,"Under Construction")+SUMIFS('CBG Plants'!N:N,'CBG Plants'!F:F,D16,'CBG Plants'!L:L,"Yet to start construction")</f>
        <v>0</v>
      </c>
      <c r="G16" s="62">
        <f>COUNTIFS('CBG Plants'!F:F,D16,'CBG Plants'!L:L,"Completed")
+COUNTIFS('CBG Plants'!F:F,D16,'CBG Plants'!L:L,"Functional")</f>
        <v>0</v>
      </c>
      <c r="H16" s="62">
        <f>COUNTIFS('CBG Plants'!F:F,D16,'CBG Plants'!L:L,"Under Construction")</f>
        <v>0</v>
      </c>
      <c r="I16" s="62">
        <f>COUNTIFS('CBG Plants'!F:F,D16,'CBG Plants'!L:L,"Yet to start construction")</f>
        <v>0</v>
      </c>
      <c r="J16" s="63"/>
      <c r="K16" s="63"/>
      <c r="L16" s="63"/>
      <c r="M16" s="62">
        <f t="shared" si="1"/>
        <v>281.23500000000001</v>
      </c>
      <c r="N16" s="62">
        <f t="shared" si="2"/>
        <v>303.13499999999999</v>
      </c>
      <c r="O16" s="62">
        <v>0</v>
      </c>
      <c r="P16" s="62">
        <v>188.16</v>
      </c>
      <c r="Q16" s="62">
        <v>114.97499999999999</v>
      </c>
      <c r="R16" s="62">
        <f t="shared" si="3"/>
        <v>0.31546694999999997</v>
      </c>
      <c r="S16" s="62">
        <f>IFERROR(T16*Assumptions!$C$4,"")</f>
        <v>10</v>
      </c>
      <c r="T16" s="62">
        <v>4</v>
      </c>
      <c r="U16" s="62">
        <f>IFERROR(S16*Assumptions!$C$5,"")+IFERROR(V16*Assumptions!$C$8*Assumptions!$C$5,"")</f>
        <v>0.31546694999999997</v>
      </c>
      <c r="V16" s="62">
        <v>1539</v>
      </c>
      <c r="W16" s="62">
        <f>IFERROR(ROUND(T16*(1+Assumptions!$C$7)^5,0),"")</f>
        <v>12</v>
      </c>
      <c r="X16" s="62">
        <f>IFERROR(ROUND(W16*Assumptions!$C$4*Assumptions!$C$6,4),"")+IFERROR(ROUND(Y16*Assumptions!$C$8*Assumptions!$C$6,4),"")</f>
        <v>1.5787</v>
      </c>
      <c r="Y16" s="62">
        <f>IFERROR(ROUND(V16*(1+Assumptions!$C$7)^5,0),"")</f>
        <v>4697</v>
      </c>
      <c r="Z16" s="63" t="s">
        <v>153</v>
      </c>
      <c r="AA16" s="63" t="s">
        <v>154</v>
      </c>
      <c r="AB16" s="62">
        <v>49.1</v>
      </c>
      <c r="AC16" s="62">
        <v>85</v>
      </c>
      <c r="AD16">
        <v>60</v>
      </c>
      <c r="AK16" s="40" t="str">
        <f>IFERROR(INDEX(Assumptions!$D$92:$D$115,MATCH(C16,Assumptions!$B$92:$B$115,0)),"Low")</f>
        <v>Low</v>
      </c>
    </row>
    <row r="17" spans="2:37" x14ac:dyDescent="0.2">
      <c r="B17" s="62">
        <v>14</v>
      </c>
      <c r="C17" s="63" t="s">
        <v>152</v>
      </c>
      <c r="D17" s="63" t="s">
        <v>2544</v>
      </c>
      <c r="E17" s="62">
        <f t="shared" si="0"/>
        <v>2</v>
      </c>
      <c r="F17" s="71">
        <f>SUMIFS('CBG Plants'!N:N,'CBG Plants'!F:F,D17,'CBG Plants'!L:L,"Completed")
+SUMIFS('CBG Plants'!N:N,'CBG Plants'!F:F,D17,'CBG Plants'!L:L,"Functional")+SUMIFS('CBG Plants'!N:N,'CBG Plants'!F:F,D17,'CBG Plants'!L:L,"Under Construction")+SUMIFS('CBG Plants'!N:N,'CBG Plants'!F:F,D17,'CBG Plants'!L:L,"Yet to start construction")</f>
        <v>7</v>
      </c>
      <c r="G17" s="62">
        <f>COUNTIFS('CBG Plants'!F:F,D17,'CBG Plants'!L:L,"Completed")
+COUNTIFS('CBG Plants'!F:F,D17,'CBG Plants'!L:L,"Functional")</f>
        <v>1</v>
      </c>
      <c r="H17" s="62">
        <f>COUNTIFS('CBG Plants'!F:F,D17,'CBG Plants'!L:L,"Under Construction")</f>
        <v>0</v>
      </c>
      <c r="I17" s="62">
        <f>COUNTIFS('CBG Plants'!F:F,D17,'CBG Plants'!L:L,"Yet to start construction")</f>
        <v>1</v>
      </c>
      <c r="J17" s="63" t="s">
        <v>2545</v>
      </c>
      <c r="K17" s="63" t="s">
        <v>2546</v>
      </c>
      <c r="L17" s="63"/>
      <c r="M17" s="62">
        <f t="shared" si="1"/>
        <v>214.76999999999998</v>
      </c>
      <c r="N17" s="62">
        <f t="shared" si="2"/>
        <v>236.67</v>
      </c>
      <c r="O17" s="62">
        <v>0</v>
      </c>
      <c r="P17" s="62">
        <v>208.32</v>
      </c>
      <c r="Q17" s="62">
        <v>28.35</v>
      </c>
      <c r="R17" s="62">
        <f t="shared" si="3"/>
        <v>-6.7747085499999997</v>
      </c>
      <c r="S17" s="62">
        <f>IFERROR(T17*Assumptions!$C$4,"")</f>
        <v>7.5</v>
      </c>
      <c r="T17" s="62">
        <v>3</v>
      </c>
      <c r="U17" s="62">
        <f>IFERROR(S17*Assumptions!$C$5,"")+IFERROR(V17*Assumptions!$C$8*Assumptions!$C$5,"")</f>
        <v>0.22529144999999998</v>
      </c>
      <c r="V17" s="62">
        <v>29</v>
      </c>
      <c r="W17" s="62">
        <f>IFERROR(ROUND(T17*(1+Assumptions!$C$7)^5,0),"")</f>
        <v>9</v>
      </c>
      <c r="X17" s="62">
        <f>IFERROR(ROUND(W17*Assumptions!$C$4*Assumptions!$C$6,4),"")+IFERROR(ROUND(Y17*Assumptions!$C$8*Assumptions!$C$6,4),"")</f>
        <v>1.1265000000000001</v>
      </c>
      <c r="Y17" s="62">
        <f>IFERROR(ROUND(V17*(1+Assumptions!$C$7)^5,0),"")</f>
        <v>89</v>
      </c>
      <c r="Z17" s="63" t="s">
        <v>153</v>
      </c>
      <c r="AA17" s="63" t="s">
        <v>154</v>
      </c>
      <c r="AB17" s="62">
        <v>81.7</v>
      </c>
      <c r="AC17" s="62">
        <v>85</v>
      </c>
      <c r="AD17">
        <v>60</v>
      </c>
      <c r="AK17" s="40" t="str">
        <f>IFERROR(INDEX(Assumptions!$D$92:$D$115,MATCH(C17,Assumptions!$B$92:$B$115,0)),"Low")</f>
        <v>Low</v>
      </c>
    </row>
    <row r="18" spans="2:37" x14ac:dyDescent="0.2">
      <c r="B18" s="62">
        <v>15</v>
      </c>
      <c r="C18" s="63" t="s">
        <v>152</v>
      </c>
      <c r="D18" s="63" t="s">
        <v>1929</v>
      </c>
      <c r="E18" s="62">
        <f t="shared" si="0"/>
        <v>1</v>
      </c>
      <c r="F18" s="71">
        <f>SUMIFS('CBG Plants'!N:N,'CBG Plants'!F:F,D18,'CBG Plants'!L:L,"Completed")
+SUMIFS('CBG Plants'!N:N,'CBG Plants'!F:F,D18,'CBG Plants'!L:L,"Functional")+SUMIFS('CBG Plants'!N:N,'CBG Plants'!F:F,D18,'CBG Plants'!L:L,"Under Construction")+SUMIFS('CBG Plants'!N:N,'CBG Plants'!F:F,D18,'CBG Plants'!L:L,"Yet to start construction")</f>
        <v>12</v>
      </c>
      <c r="G18" s="62">
        <f>COUNTIFS('CBG Plants'!F:F,D18,'CBG Plants'!L:L,"Completed")
+COUNTIFS('CBG Plants'!F:F,D18,'CBG Plants'!L:L,"Functional")</f>
        <v>0</v>
      </c>
      <c r="H18" s="62">
        <f>COUNTIFS('CBG Plants'!F:F,D18,'CBG Plants'!L:L,"Under Construction")</f>
        <v>0</v>
      </c>
      <c r="I18" s="62">
        <f>COUNTIFS('CBG Plants'!F:F,D18,'CBG Plants'!L:L,"Yet to start construction")</f>
        <v>1</v>
      </c>
      <c r="J18" s="63" t="s">
        <v>2547</v>
      </c>
      <c r="K18" s="63"/>
      <c r="L18" s="63"/>
      <c r="M18" s="62">
        <f t="shared" si="1"/>
        <v>146.47500000000002</v>
      </c>
      <c r="N18" s="62">
        <f t="shared" si="2"/>
        <v>146.47500000000002</v>
      </c>
      <c r="O18" s="62">
        <v>0</v>
      </c>
      <c r="P18" s="62">
        <v>142.80000000000001</v>
      </c>
      <c r="Q18" s="62">
        <v>3.6749999999999998</v>
      </c>
      <c r="R18" s="62">
        <f t="shared" si="3"/>
        <v>-11.625</v>
      </c>
      <c r="S18" s="62">
        <f>IFERROR(T18*Assumptions!$C$4,"")</f>
        <v>12.5</v>
      </c>
      <c r="T18" s="62">
        <v>5</v>
      </c>
      <c r="U18" s="62">
        <f>IFERROR(S18*Assumptions!$C$5,"")+IFERROR(V18*Assumptions!$C$8*Assumptions!$C$5,"")</f>
        <v>0.375</v>
      </c>
      <c r="V18" s="62">
        <v>0</v>
      </c>
      <c r="W18" s="62">
        <f>IFERROR(ROUND(T18*(1+Assumptions!$C$7)^5,0),"")</f>
        <v>15</v>
      </c>
      <c r="X18" s="62">
        <f>IFERROR(ROUND(W18*Assumptions!$C$4*Assumptions!$C$6,4),"")+IFERROR(ROUND(Y18*Assumptions!$C$8*Assumptions!$C$6,4),"")</f>
        <v>1.875</v>
      </c>
      <c r="Y18" s="62">
        <f>IFERROR(ROUND(V18*(1+Assumptions!$C$7)^5,0),"")</f>
        <v>0</v>
      </c>
      <c r="Z18" s="63" t="s">
        <v>153</v>
      </c>
      <c r="AA18" s="63" t="s">
        <v>154</v>
      </c>
      <c r="AB18" s="62">
        <v>189</v>
      </c>
      <c r="AC18" s="62">
        <v>85</v>
      </c>
      <c r="AD18">
        <v>0</v>
      </c>
      <c r="AK18" s="40" t="str">
        <f>IFERROR(INDEX(Assumptions!$D$92:$D$115,MATCH(C18,Assumptions!$B$92:$B$115,0)),"Low")</f>
        <v>Low</v>
      </c>
    </row>
    <row r="19" spans="2:37" x14ac:dyDescent="0.2">
      <c r="B19" s="62">
        <v>16</v>
      </c>
      <c r="C19" s="63" t="s">
        <v>152</v>
      </c>
      <c r="D19" s="63" t="s">
        <v>1930</v>
      </c>
      <c r="E19" s="62">
        <f t="shared" si="0"/>
        <v>1</v>
      </c>
      <c r="F19" s="71">
        <f>SUMIFS('CBG Plants'!N:N,'CBG Plants'!F:F,D19,'CBG Plants'!L:L,"Completed")
+SUMIFS('CBG Plants'!N:N,'CBG Plants'!F:F,D19,'CBG Plants'!L:L,"Functional")+SUMIFS('CBG Plants'!N:N,'CBG Plants'!F:F,D19,'CBG Plants'!L:L,"Under Construction")+SUMIFS('CBG Plants'!N:N,'CBG Plants'!F:F,D19,'CBG Plants'!L:L,"Yet to start construction")</f>
        <v>24</v>
      </c>
      <c r="G19" s="62">
        <f>COUNTIFS('CBG Plants'!F:F,D19,'CBG Plants'!L:L,"Completed")
+COUNTIFS('CBG Plants'!F:F,D19,'CBG Plants'!L:L,"Functional")</f>
        <v>0</v>
      </c>
      <c r="H19" s="62">
        <f>COUNTIFS('CBG Plants'!F:F,D19,'CBG Plants'!L:L,"Under Construction")</f>
        <v>0</v>
      </c>
      <c r="I19" s="62">
        <f>COUNTIFS('CBG Plants'!F:F,D19,'CBG Plants'!L:L,"Yet to start construction")</f>
        <v>1</v>
      </c>
      <c r="J19" s="63" t="s">
        <v>2548</v>
      </c>
      <c r="K19" s="63"/>
      <c r="L19" s="63"/>
      <c r="M19" s="62">
        <f t="shared" si="1"/>
        <v>328.23</v>
      </c>
      <c r="N19" s="62">
        <f t="shared" si="2"/>
        <v>328.23</v>
      </c>
      <c r="O19" s="62">
        <v>0</v>
      </c>
      <c r="P19" s="62">
        <v>322.98</v>
      </c>
      <c r="Q19" s="62">
        <v>5.25</v>
      </c>
      <c r="R19" s="62">
        <f t="shared" si="3"/>
        <v>-23.465070600000001</v>
      </c>
      <c r="S19" s="62">
        <f>IFERROR(T19*Assumptions!$C$4,"")</f>
        <v>17.5</v>
      </c>
      <c r="T19" s="62">
        <v>7</v>
      </c>
      <c r="U19" s="62">
        <f>IFERROR(S19*Assumptions!$C$5,"")+IFERROR(V19*Assumptions!$C$8*Assumptions!$C$5,"")</f>
        <v>0.5349294</v>
      </c>
      <c r="V19" s="62">
        <v>988</v>
      </c>
      <c r="W19" s="62">
        <f>IFERROR(ROUND(T19*(1+Assumptions!$C$7)^5,0),"")</f>
        <v>21</v>
      </c>
      <c r="X19" s="62">
        <f>IFERROR(ROUND(W19*Assumptions!$C$4*Assumptions!$C$6,4),"")+IFERROR(ROUND(Y19*Assumptions!$C$8*Assumptions!$C$6,4),"")</f>
        <v>2.6755</v>
      </c>
      <c r="Y19" s="62">
        <f>IFERROR(ROUND(V19*(1+Assumptions!$C$7)^5,0),"")</f>
        <v>3015</v>
      </c>
      <c r="Z19" s="63" t="s">
        <v>153</v>
      </c>
      <c r="AA19" s="63" t="s">
        <v>154</v>
      </c>
      <c r="AB19" s="62">
        <v>54.2</v>
      </c>
      <c r="AC19" s="62">
        <v>85</v>
      </c>
      <c r="AD19">
        <v>0</v>
      </c>
      <c r="AK19" s="40" t="str">
        <f>IFERROR(INDEX(Assumptions!$D$92:$D$115,MATCH(C19,Assumptions!$B$92:$B$115,0)),"Low")</f>
        <v>Low</v>
      </c>
    </row>
    <row r="20" spans="2:37" x14ac:dyDescent="0.2">
      <c r="B20" s="62">
        <v>17</v>
      </c>
      <c r="C20" s="63" t="s">
        <v>152</v>
      </c>
      <c r="D20" s="63" t="s">
        <v>1931</v>
      </c>
      <c r="E20" s="62">
        <f t="shared" si="0"/>
        <v>3</v>
      </c>
      <c r="F20" s="71">
        <f>SUMIFS('CBG Plants'!N:N,'CBG Plants'!F:F,D20,'CBG Plants'!L:L,"Completed")
+SUMIFS('CBG Plants'!N:N,'CBG Plants'!F:F,D20,'CBG Plants'!L:L,"Functional")+SUMIFS('CBG Plants'!N:N,'CBG Plants'!F:F,D20,'CBG Plants'!L:L,"Under Construction")+SUMIFS('CBG Plants'!N:N,'CBG Plants'!F:F,D20,'CBG Plants'!L:L,"Yet to start construction")</f>
        <v>76.400000000000006</v>
      </c>
      <c r="G20" s="62">
        <f>COUNTIFS('CBG Plants'!F:F,D20,'CBG Plants'!L:L,"Completed")
+COUNTIFS('CBG Plants'!F:F,D20,'CBG Plants'!L:L,"Functional")</f>
        <v>1</v>
      </c>
      <c r="H20" s="62">
        <f>COUNTIFS('CBG Plants'!F:F,D20,'CBG Plants'!L:L,"Under Construction")</f>
        <v>0</v>
      </c>
      <c r="I20" s="62">
        <f>COUNTIFS('CBG Plants'!F:F,D20,'CBG Plants'!L:L,"Yet to start construction")</f>
        <v>2</v>
      </c>
      <c r="J20" s="63" t="s">
        <v>2549</v>
      </c>
      <c r="K20" s="63" t="s">
        <v>2550</v>
      </c>
      <c r="L20" s="63" t="s">
        <v>2551</v>
      </c>
      <c r="M20" s="62">
        <f t="shared" si="1"/>
        <v>19.844999999999999</v>
      </c>
      <c r="N20" s="62">
        <f t="shared" si="2"/>
        <v>19.844999999999999</v>
      </c>
      <c r="O20" s="62">
        <v>0</v>
      </c>
      <c r="P20" s="62">
        <v>19.32</v>
      </c>
      <c r="Q20" s="62">
        <v>0.52500000000000002</v>
      </c>
      <c r="R20" s="62">
        <f t="shared" si="3"/>
        <v>-75.627839750000007</v>
      </c>
      <c r="S20" s="62">
        <f>IFERROR(T20*Assumptions!$C$4,"")</f>
        <v>25</v>
      </c>
      <c r="T20" s="62">
        <v>10</v>
      </c>
      <c r="U20" s="62">
        <f>IFERROR(S20*Assumptions!$C$5,"")+IFERROR(V20*Assumptions!$C$8*Assumptions!$C$5,"")</f>
        <v>0.77216024999999999</v>
      </c>
      <c r="V20" s="62">
        <v>2205</v>
      </c>
      <c r="W20" s="62">
        <f>IFERROR(ROUND(T20*(1+Assumptions!$C$7)^5,0),"")</f>
        <v>31</v>
      </c>
      <c r="X20" s="62">
        <f>IFERROR(ROUND(W20*Assumptions!$C$4*Assumptions!$C$6,4),"")+IFERROR(ROUND(Y20*Assumptions!$C$8*Assumptions!$C$6,4),"")</f>
        <v>3.9876999999999998</v>
      </c>
      <c r="Y20" s="62">
        <f>IFERROR(ROUND(V20*(1+Assumptions!$C$7)^5,0),"")</f>
        <v>6729</v>
      </c>
      <c r="Z20" s="63" t="s">
        <v>153</v>
      </c>
      <c r="AA20" s="63" t="s">
        <v>154</v>
      </c>
      <c r="AB20" s="62">
        <v>18.399999999999999</v>
      </c>
      <c r="AC20" s="62">
        <v>85</v>
      </c>
      <c r="AD20">
        <v>0</v>
      </c>
      <c r="AK20" s="40" t="str">
        <f>IFERROR(INDEX(Assumptions!$D$92:$D$115,MATCH(C20,Assumptions!$B$92:$B$115,0)),"Low")</f>
        <v>Low</v>
      </c>
    </row>
    <row r="21" spans="2:37" x14ac:dyDescent="0.2">
      <c r="B21" s="62">
        <v>18</v>
      </c>
      <c r="C21" s="63" t="s">
        <v>152</v>
      </c>
      <c r="D21" s="63" t="s">
        <v>2552</v>
      </c>
      <c r="E21" s="62">
        <f t="shared" si="0"/>
        <v>2</v>
      </c>
      <c r="F21" s="71">
        <f>SUMIFS('CBG Plants'!N:N,'CBG Plants'!F:F,D21,'CBG Plants'!L:L,"Completed")
+SUMIFS('CBG Plants'!N:N,'CBG Plants'!F:F,D21,'CBG Plants'!L:L,"Functional")+SUMIFS('CBG Plants'!N:N,'CBG Plants'!F:F,D21,'CBG Plants'!L:L,"Under Construction")+SUMIFS('CBG Plants'!N:N,'CBG Plants'!F:F,D21,'CBG Plants'!L:L,"Yet to start construction")</f>
        <v>9</v>
      </c>
      <c r="G21" s="62">
        <f>COUNTIFS('CBG Plants'!F:F,D21,'CBG Plants'!L:L,"Completed")
+COUNTIFS('CBG Plants'!F:F,D21,'CBG Plants'!L:L,"Functional")</f>
        <v>0</v>
      </c>
      <c r="H21" s="62">
        <f>COUNTIFS('CBG Plants'!F:F,D21,'CBG Plants'!L:L,"Under Construction")</f>
        <v>0</v>
      </c>
      <c r="I21" s="62">
        <f>COUNTIFS('CBG Plants'!F:F,D21,'CBG Plants'!L:L,"Yet to start construction")</f>
        <v>2</v>
      </c>
      <c r="J21" s="63" t="s">
        <v>2553</v>
      </c>
      <c r="K21" s="63" t="s">
        <v>2554</v>
      </c>
      <c r="L21" s="63"/>
      <c r="M21" s="62">
        <f t="shared" si="1"/>
        <v>93.03</v>
      </c>
      <c r="N21" s="62">
        <f t="shared" si="2"/>
        <v>93.03</v>
      </c>
      <c r="O21" s="62">
        <v>0</v>
      </c>
      <c r="P21" s="62">
        <v>73.08</v>
      </c>
      <c r="Q21" s="62">
        <v>19.95</v>
      </c>
      <c r="R21" s="62">
        <f t="shared" si="3"/>
        <v>-9</v>
      </c>
      <c r="S21" s="62">
        <f>IFERROR(T21*Assumptions!$C$4,"")</f>
        <v>0</v>
      </c>
      <c r="T21" s="62">
        <v>0</v>
      </c>
      <c r="U21" s="62">
        <f>IFERROR(S21*Assumptions!$C$5,"")+IFERROR(V21*Assumptions!$C$8*Assumptions!$C$5,"")</f>
        <v>0</v>
      </c>
      <c r="V21" s="62">
        <v>0</v>
      </c>
      <c r="W21" s="62">
        <f>IFERROR(ROUND(T21*(1+Assumptions!$C$7)^5,0),"")</f>
        <v>0</v>
      </c>
      <c r="X21" s="62">
        <f>IFERROR(ROUND(W21*Assumptions!$C$4*Assumptions!$C$6,4),"")+IFERROR(ROUND(Y21*Assumptions!$C$8*Assumptions!$C$6,4),"")</f>
        <v>0</v>
      </c>
      <c r="Y21" s="62">
        <f>IFERROR(ROUND(V21*(1+Assumptions!$C$7)^5,0),"")</f>
        <v>0</v>
      </c>
      <c r="Z21" s="63" t="s">
        <v>153</v>
      </c>
      <c r="AA21" s="63" t="s">
        <v>154</v>
      </c>
      <c r="AB21" s="62">
        <v>121.1</v>
      </c>
      <c r="AC21" s="62">
        <v>85</v>
      </c>
      <c r="AD21">
        <v>0</v>
      </c>
      <c r="AK21" s="40" t="str">
        <f>IFERROR(INDEX(Assumptions!$D$92:$D$115,MATCH(C21,Assumptions!$B$92:$B$115,0)),"Low")</f>
        <v>Low</v>
      </c>
    </row>
    <row r="22" spans="2:37" x14ac:dyDescent="0.2">
      <c r="B22" s="62">
        <v>19</v>
      </c>
      <c r="C22" s="63" t="s">
        <v>152</v>
      </c>
      <c r="D22" s="63" t="s">
        <v>1932</v>
      </c>
      <c r="E22" s="62">
        <f t="shared" si="0"/>
        <v>0</v>
      </c>
      <c r="F22" s="71">
        <f>SUMIFS('CBG Plants'!N:N,'CBG Plants'!F:F,D22,'CBG Plants'!L:L,"Completed")
+SUMIFS('CBG Plants'!N:N,'CBG Plants'!F:F,D22,'CBG Plants'!L:L,"Functional")+SUMIFS('CBG Plants'!N:N,'CBG Plants'!F:F,D22,'CBG Plants'!L:L,"Under Construction")+SUMIFS('CBG Plants'!N:N,'CBG Plants'!F:F,D22,'CBG Plants'!L:L,"Yet to start construction")</f>
        <v>0</v>
      </c>
      <c r="G22" s="62">
        <f>COUNTIFS('CBG Plants'!F:F,D22,'CBG Plants'!L:L,"Completed")
+COUNTIFS('CBG Plants'!F:F,D22,'CBG Plants'!L:L,"Functional")</f>
        <v>0</v>
      </c>
      <c r="H22" s="62">
        <f>COUNTIFS('CBG Plants'!F:F,D22,'CBG Plants'!L:L,"Under Construction")</f>
        <v>0</v>
      </c>
      <c r="I22" s="62">
        <f>COUNTIFS('CBG Plants'!F:F,D22,'CBG Plants'!L:L,"Yet to start construction")</f>
        <v>0</v>
      </c>
      <c r="J22" s="63"/>
      <c r="K22" s="63"/>
      <c r="L22" s="63"/>
      <c r="M22" s="62">
        <f t="shared" si="1"/>
        <v>339.255</v>
      </c>
      <c r="N22" s="62">
        <f t="shared" si="2"/>
        <v>339.255</v>
      </c>
      <c r="O22" s="62">
        <v>0</v>
      </c>
      <c r="P22" s="62">
        <v>190.68</v>
      </c>
      <c r="Q22" s="62">
        <v>148.57499999999999</v>
      </c>
      <c r="R22" s="62">
        <f t="shared" si="3"/>
        <v>0.22529144999999998</v>
      </c>
      <c r="S22" s="62">
        <f>IFERROR(T22*Assumptions!$C$4,"")</f>
        <v>7.5</v>
      </c>
      <c r="T22" s="62">
        <v>3</v>
      </c>
      <c r="U22" s="62">
        <f>IFERROR(S22*Assumptions!$C$5,"")+IFERROR(V22*Assumptions!$C$8*Assumptions!$C$5,"")</f>
        <v>0.22529144999999998</v>
      </c>
      <c r="V22" s="62">
        <v>29</v>
      </c>
      <c r="W22" s="62">
        <f>IFERROR(ROUND(T22*(1+Assumptions!$C$7)^5,0),"")</f>
        <v>9</v>
      </c>
      <c r="X22" s="62">
        <f>IFERROR(ROUND(W22*Assumptions!$C$4*Assumptions!$C$6,4),"")+IFERROR(ROUND(Y22*Assumptions!$C$8*Assumptions!$C$6,4),"")</f>
        <v>1.1265000000000001</v>
      </c>
      <c r="Y22" s="62">
        <f>IFERROR(ROUND(V22*(1+Assumptions!$C$7)^5,0),"")</f>
        <v>89</v>
      </c>
      <c r="Z22" s="63" t="s">
        <v>153</v>
      </c>
      <c r="AA22" s="63" t="s">
        <v>154</v>
      </c>
      <c r="AB22" s="62">
        <v>108.4</v>
      </c>
      <c r="AC22" s="62">
        <v>85</v>
      </c>
      <c r="AD22">
        <v>0</v>
      </c>
      <c r="AK22" s="40" t="str">
        <f>IFERROR(INDEX(Assumptions!$D$92:$D$115,MATCH(C22,Assumptions!$B$92:$B$115,0)),"Low")</f>
        <v>Low</v>
      </c>
    </row>
    <row r="23" spans="2:37" x14ac:dyDescent="0.2">
      <c r="B23" s="62">
        <v>20</v>
      </c>
      <c r="C23" s="63" t="s">
        <v>152</v>
      </c>
      <c r="D23" s="63" t="s">
        <v>1933</v>
      </c>
      <c r="E23" s="62">
        <f t="shared" si="0"/>
        <v>5</v>
      </c>
      <c r="F23" s="71">
        <f>SUMIFS('CBG Plants'!N:N,'CBG Plants'!F:F,D23,'CBG Plants'!L:L,"Completed")
+SUMIFS('CBG Plants'!N:N,'CBG Plants'!F:F,D23,'CBG Plants'!L:L,"Functional")+SUMIFS('CBG Plants'!N:N,'CBG Plants'!F:F,D23,'CBG Plants'!L:L,"Under Construction")+SUMIFS('CBG Plants'!N:N,'CBG Plants'!F:F,D23,'CBG Plants'!L:L,"Yet to start construction")</f>
        <v>50</v>
      </c>
      <c r="G23" s="62">
        <f>COUNTIFS('CBG Plants'!F:F,D23,'CBG Plants'!L:L,"Completed")
+COUNTIFS('CBG Plants'!F:F,D23,'CBG Plants'!L:L,"Functional")</f>
        <v>0</v>
      </c>
      <c r="H23" s="62">
        <f>COUNTIFS('CBG Plants'!F:F,D23,'CBG Plants'!L:L,"Under Construction")</f>
        <v>0</v>
      </c>
      <c r="I23" s="62">
        <f>COUNTIFS('CBG Plants'!F:F,D23,'CBG Plants'!L:L,"Yet to start construction")</f>
        <v>5</v>
      </c>
      <c r="J23" s="63" t="s">
        <v>2555</v>
      </c>
      <c r="K23" s="63" t="s">
        <v>2556</v>
      </c>
      <c r="L23" s="63" t="s">
        <v>2557</v>
      </c>
      <c r="M23" s="62">
        <f t="shared" si="1"/>
        <v>603.75</v>
      </c>
      <c r="N23" s="62">
        <f t="shared" si="2"/>
        <v>603.75</v>
      </c>
      <c r="O23" s="62">
        <v>0</v>
      </c>
      <c r="P23" s="62">
        <v>602.70000000000005</v>
      </c>
      <c r="Q23" s="62">
        <v>1.05</v>
      </c>
      <c r="R23" s="62">
        <f t="shared" si="3"/>
        <v>-49.453724149999999</v>
      </c>
      <c r="S23" s="62">
        <f>IFERROR(T23*Assumptions!$C$4,"")</f>
        <v>17.5</v>
      </c>
      <c r="T23" s="62">
        <v>7</v>
      </c>
      <c r="U23" s="62">
        <f>IFERROR(S23*Assumptions!$C$5,"")+IFERROR(V23*Assumptions!$C$8*Assumptions!$C$5,"")</f>
        <v>0.54627585000000001</v>
      </c>
      <c r="V23" s="62">
        <v>2117</v>
      </c>
      <c r="W23" s="62">
        <f>IFERROR(ROUND(T23*(1+Assumptions!$C$7)^5,0),"")</f>
        <v>21</v>
      </c>
      <c r="X23" s="62">
        <f>IFERROR(ROUND(W23*Assumptions!$C$4*Assumptions!$C$6,4),"")+IFERROR(ROUND(Y23*Assumptions!$C$8*Assumptions!$C$6,4),"")</f>
        <v>2.7332000000000001</v>
      </c>
      <c r="Y23" s="62">
        <f>IFERROR(ROUND(V23*(1+Assumptions!$C$7)^5,0),"")</f>
        <v>6461</v>
      </c>
      <c r="Z23" s="63" t="s">
        <v>153</v>
      </c>
      <c r="AA23" s="63" t="s">
        <v>154</v>
      </c>
      <c r="AB23" s="62">
        <v>47.7</v>
      </c>
      <c r="AC23" s="62">
        <v>85</v>
      </c>
      <c r="AD23">
        <v>0</v>
      </c>
      <c r="AK23" s="40" t="str">
        <f>IFERROR(INDEX(Assumptions!$D$92:$D$115,MATCH(C23,Assumptions!$B$92:$B$115,0)),"Low")</f>
        <v>Low</v>
      </c>
    </row>
    <row r="24" spans="2:37" x14ac:dyDescent="0.2">
      <c r="B24" s="62">
        <v>21</v>
      </c>
      <c r="C24" s="63" t="s">
        <v>152</v>
      </c>
      <c r="D24" s="63" t="s">
        <v>1934</v>
      </c>
      <c r="E24" s="62">
        <f t="shared" si="0"/>
        <v>1</v>
      </c>
      <c r="F24" s="71">
        <f>SUMIFS('CBG Plants'!N:N,'CBG Plants'!F:F,D24,'CBG Plants'!L:L,"Completed")
+SUMIFS('CBG Plants'!N:N,'CBG Plants'!F:F,D24,'CBG Plants'!L:L,"Functional")+SUMIFS('CBG Plants'!N:N,'CBG Plants'!F:F,D24,'CBG Plants'!L:L,"Under Construction")+SUMIFS('CBG Plants'!N:N,'CBG Plants'!F:F,D24,'CBG Plants'!L:L,"Yet to start construction")</f>
        <v>20</v>
      </c>
      <c r="G24" s="62">
        <f>COUNTIFS('CBG Plants'!F:F,D24,'CBG Plants'!L:L,"Completed")
+COUNTIFS('CBG Plants'!F:F,D24,'CBG Plants'!L:L,"Functional")</f>
        <v>0</v>
      </c>
      <c r="H24" s="62">
        <f>COUNTIFS('CBG Plants'!F:F,D24,'CBG Plants'!L:L,"Under Construction")</f>
        <v>0</v>
      </c>
      <c r="I24" s="62">
        <f>COUNTIFS('CBG Plants'!F:F,D24,'CBG Plants'!L:L,"Yet to start construction")</f>
        <v>1</v>
      </c>
      <c r="J24" s="63" t="s">
        <v>2558</v>
      </c>
      <c r="K24" s="63"/>
      <c r="L24" s="63"/>
      <c r="M24" s="62">
        <f t="shared" si="1"/>
        <v>189.94499999999999</v>
      </c>
      <c r="N24" s="62">
        <f t="shared" si="2"/>
        <v>189.94499999999999</v>
      </c>
      <c r="O24" s="62">
        <v>0</v>
      </c>
      <c r="P24" s="62">
        <v>189.42</v>
      </c>
      <c r="Q24" s="62">
        <v>0.52500000000000002</v>
      </c>
      <c r="R24" s="62">
        <f t="shared" si="3"/>
        <v>-19.77470855</v>
      </c>
      <c r="S24" s="62">
        <f>IFERROR(T24*Assumptions!$C$4,"")</f>
        <v>7.5</v>
      </c>
      <c r="T24" s="62">
        <v>3</v>
      </c>
      <c r="U24" s="62">
        <f>IFERROR(S24*Assumptions!$C$5,"")+IFERROR(V24*Assumptions!$C$8*Assumptions!$C$5,"")</f>
        <v>0.22529144999999998</v>
      </c>
      <c r="V24" s="62">
        <v>29</v>
      </c>
      <c r="W24" s="62">
        <f>IFERROR(ROUND(T24*(1+Assumptions!$C$7)^5,0),"")</f>
        <v>9</v>
      </c>
      <c r="X24" s="62">
        <f>IFERROR(ROUND(W24*Assumptions!$C$4*Assumptions!$C$6,4),"")+IFERROR(ROUND(Y24*Assumptions!$C$8*Assumptions!$C$6,4),"")</f>
        <v>1.1265000000000001</v>
      </c>
      <c r="Y24" s="62">
        <f>IFERROR(ROUND(V24*(1+Assumptions!$C$7)^5,0),"")</f>
        <v>89</v>
      </c>
      <c r="Z24" s="63" t="s">
        <v>153</v>
      </c>
      <c r="AA24" s="63" t="s">
        <v>154</v>
      </c>
      <c r="AB24" s="62">
        <v>105</v>
      </c>
      <c r="AC24" s="62">
        <v>85</v>
      </c>
      <c r="AD24">
        <v>0</v>
      </c>
      <c r="AK24" s="40" t="str">
        <f>IFERROR(INDEX(Assumptions!$D$92:$D$115,MATCH(C24,Assumptions!$B$92:$B$115,0)),"Low")</f>
        <v>Low</v>
      </c>
    </row>
    <row r="25" spans="2:37" x14ac:dyDescent="0.2">
      <c r="B25" s="62">
        <v>22</v>
      </c>
      <c r="C25" s="63" t="s">
        <v>152</v>
      </c>
      <c r="D25" s="63" t="s">
        <v>1935</v>
      </c>
      <c r="E25" s="62">
        <f t="shared" si="0"/>
        <v>0</v>
      </c>
      <c r="F25" s="71">
        <f>SUMIFS('CBG Plants'!N:N,'CBG Plants'!F:F,D25,'CBG Plants'!L:L,"Completed")
+SUMIFS('CBG Plants'!N:N,'CBG Plants'!F:F,D25,'CBG Plants'!L:L,"Functional")+SUMIFS('CBG Plants'!N:N,'CBG Plants'!F:F,D25,'CBG Plants'!L:L,"Under Construction")+SUMIFS('CBG Plants'!N:N,'CBG Plants'!F:F,D25,'CBG Plants'!L:L,"Yet to start construction")</f>
        <v>0</v>
      </c>
      <c r="G25" s="62">
        <f>COUNTIFS('CBG Plants'!F:F,D25,'CBG Plants'!L:L,"Completed")
+COUNTIFS('CBG Plants'!F:F,D25,'CBG Plants'!L:L,"Functional")</f>
        <v>0</v>
      </c>
      <c r="H25" s="62">
        <f>COUNTIFS('CBG Plants'!F:F,D25,'CBG Plants'!L:L,"Under Construction")</f>
        <v>0</v>
      </c>
      <c r="I25" s="62">
        <f>COUNTIFS('CBG Plants'!F:F,D25,'CBG Plants'!L:L,"Yet to start construction")</f>
        <v>0</v>
      </c>
      <c r="J25" s="63"/>
      <c r="K25" s="63"/>
      <c r="L25" s="63"/>
      <c r="M25" s="62">
        <f t="shared" si="1"/>
        <v>336.315</v>
      </c>
      <c r="N25" s="62">
        <f t="shared" si="2"/>
        <v>336.315</v>
      </c>
      <c r="O25" s="62">
        <v>0</v>
      </c>
      <c r="P25" s="62">
        <v>147.84</v>
      </c>
      <c r="Q25" s="62">
        <v>188.47499999999999</v>
      </c>
      <c r="R25" s="62">
        <f t="shared" si="3"/>
        <v>0.375</v>
      </c>
      <c r="S25" s="62">
        <f>IFERROR(T25*Assumptions!$C$4,"")</f>
        <v>12.5</v>
      </c>
      <c r="T25" s="62">
        <v>5</v>
      </c>
      <c r="U25" s="62">
        <f>IFERROR(S25*Assumptions!$C$5,"")+IFERROR(V25*Assumptions!$C$8*Assumptions!$C$5,"")</f>
        <v>0.375</v>
      </c>
      <c r="V25" s="62">
        <v>0</v>
      </c>
      <c r="W25" s="62">
        <f>IFERROR(ROUND(T25*(1+Assumptions!$C$7)^5,0),"")</f>
        <v>15</v>
      </c>
      <c r="X25" s="62">
        <f>IFERROR(ROUND(W25*Assumptions!$C$4*Assumptions!$C$6,4),"")+IFERROR(ROUND(Y25*Assumptions!$C$8*Assumptions!$C$6,4),"")</f>
        <v>1.875</v>
      </c>
      <c r="Y25" s="62">
        <f>IFERROR(ROUND(V25*(1+Assumptions!$C$7)^5,0),"")</f>
        <v>0</v>
      </c>
      <c r="Z25" s="63" t="s">
        <v>153</v>
      </c>
      <c r="AA25" s="63" t="s">
        <v>154</v>
      </c>
      <c r="AB25" s="62">
        <v>179.2</v>
      </c>
      <c r="AC25" s="62">
        <v>85</v>
      </c>
      <c r="AD25">
        <v>0</v>
      </c>
      <c r="AK25" s="40" t="str">
        <f>IFERROR(INDEX(Assumptions!$D$92:$D$115,MATCH(C25,Assumptions!$B$92:$B$115,0)),"Low")</f>
        <v>Low</v>
      </c>
    </row>
    <row r="26" spans="2:37" x14ac:dyDescent="0.2">
      <c r="B26" s="62">
        <v>23</v>
      </c>
      <c r="C26" s="63" t="s">
        <v>152</v>
      </c>
      <c r="D26" s="63" t="s">
        <v>1936</v>
      </c>
      <c r="E26" s="62">
        <f t="shared" si="0"/>
        <v>1</v>
      </c>
      <c r="F26" s="71">
        <f>SUMIFS('CBG Plants'!N:N,'CBG Plants'!F:F,D26,'CBG Plants'!L:L,"Completed")
+SUMIFS('CBG Plants'!N:N,'CBG Plants'!F:F,D26,'CBG Plants'!L:L,"Functional")+SUMIFS('CBG Plants'!N:N,'CBG Plants'!F:F,D26,'CBG Plants'!L:L,"Under Construction")+SUMIFS('CBG Plants'!N:N,'CBG Plants'!F:F,D26,'CBG Plants'!L:L,"Yet to start construction")</f>
        <v>20</v>
      </c>
      <c r="G26" s="62">
        <f>COUNTIFS('CBG Plants'!F:F,D26,'CBG Plants'!L:L,"Completed")
+COUNTIFS('CBG Plants'!F:F,D26,'CBG Plants'!L:L,"Functional")</f>
        <v>0</v>
      </c>
      <c r="H26" s="62">
        <f>COUNTIFS('CBG Plants'!F:F,D26,'CBG Plants'!L:L,"Under Construction")</f>
        <v>0</v>
      </c>
      <c r="I26" s="62">
        <f>COUNTIFS('CBG Plants'!F:F,D26,'CBG Plants'!L:L,"Yet to start construction")</f>
        <v>1</v>
      </c>
      <c r="J26" s="63" t="s">
        <v>2559</v>
      </c>
      <c r="K26" s="63"/>
      <c r="L26" s="63"/>
      <c r="M26" s="62">
        <f t="shared" si="1"/>
        <v>697.09500000000003</v>
      </c>
      <c r="N26" s="62">
        <f t="shared" si="2"/>
        <v>697.09500000000003</v>
      </c>
      <c r="O26" s="62">
        <v>0</v>
      </c>
      <c r="P26" s="62">
        <v>592.62</v>
      </c>
      <c r="Q26" s="62">
        <v>104.47499999999999</v>
      </c>
      <c r="R26" s="62">
        <f t="shared" si="3"/>
        <v>-19.625</v>
      </c>
      <c r="S26" s="62">
        <f>IFERROR(T26*Assumptions!$C$4,"")</f>
        <v>12.5</v>
      </c>
      <c r="T26" s="62">
        <v>5</v>
      </c>
      <c r="U26" s="62">
        <f>IFERROR(S26*Assumptions!$C$5,"")+IFERROR(V26*Assumptions!$C$8*Assumptions!$C$5,"")</f>
        <v>0.375</v>
      </c>
      <c r="V26" s="62">
        <v>0</v>
      </c>
      <c r="W26" s="62">
        <f>IFERROR(ROUND(T26*(1+Assumptions!$C$7)^5,0),"")</f>
        <v>15</v>
      </c>
      <c r="X26" s="62">
        <f>IFERROR(ROUND(W26*Assumptions!$C$4*Assumptions!$C$6,4),"")+IFERROR(ROUND(Y26*Assumptions!$C$8*Assumptions!$C$6,4),"")</f>
        <v>1.875</v>
      </c>
      <c r="Y26" s="62">
        <f>IFERROR(ROUND(V26*(1+Assumptions!$C$7)^5,0),"")</f>
        <v>0</v>
      </c>
      <c r="Z26" s="63" t="s">
        <v>153</v>
      </c>
      <c r="AA26" s="63" t="s">
        <v>154</v>
      </c>
      <c r="AB26" s="62">
        <v>132.30000000000001</v>
      </c>
      <c r="AC26" s="62">
        <v>85</v>
      </c>
      <c r="AD26">
        <v>0</v>
      </c>
      <c r="AK26" s="40" t="str">
        <f>IFERROR(INDEX(Assumptions!$D$92:$D$115,MATCH(C26,Assumptions!$B$92:$B$115,0)),"Low")</f>
        <v>Low</v>
      </c>
    </row>
    <row r="27" spans="2:37" x14ac:dyDescent="0.2">
      <c r="B27" s="62">
        <v>24</v>
      </c>
      <c r="C27" s="63" t="s">
        <v>152</v>
      </c>
      <c r="D27" s="63" t="s">
        <v>1937</v>
      </c>
      <c r="E27" s="62">
        <f t="shared" si="0"/>
        <v>0</v>
      </c>
      <c r="F27" s="71">
        <f>SUMIFS('CBG Plants'!N:N,'CBG Plants'!F:F,D27,'CBG Plants'!L:L,"Completed")
+SUMIFS('CBG Plants'!N:N,'CBG Plants'!F:F,D27,'CBG Plants'!L:L,"Functional")+SUMIFS('CBG Plants'!N:N,'CBG Plants'!F:F,D27,'CBG Plants'!L:L,"Under Construction")+SUMIFS('CBG Plants'!N:N,'CBG Plants'!F:F,D27,'CBG Plants'!L:L,"Yet to start construction")</f>
        <v>0</v>
      </c>
      <c r="G27" s="62">
        <f>COUNTIFS('CBG Plants'!F:F,D27,'CBG Plants'!L:L,"Completed")
+COUNTIFS('CBG Plants'!F:F,D27,'CBG Plants'!L:L,"Functional")</f>
        <v>0</v>
      </c>
      <c r="H27" s="62">
        <f>COUNTIFS('CBG Plants'!F:F,D27,'CBG Plants'!L:L,"Under Construction")</f>
        <v>0</v>
      </c>
      <c r="I27" s="62">
        <f>COUNTIFS('CBG Plants'!F:F,D27,'CBG Plants'!L:L,"Yet to start construction")</f>
        <v>0</v>
      </c>
      <c r="J27" s="63"/>
      <c r="K27" s="63"/>
      <c r="L27" s="63"/>
      <c r="M27" s="62">
        <f t="shared" si="1"/>
        <v>285.70500000000004</v>
      </c>
      <c r="N27" s="62">
        <f t="shared" si="2"/>
        <v>285.70500000000004</v>
      </c>
      <c r="O27" s="62">
        <v>0</v>
      </c>
      <c r="P27" s="62">
        <v>251.58</v>
      </c>
      <c r="Q27" s="62">
        <v>34.125</v>
      </c>
      <c r="R27" s="62">
        <f t="shared" si="3"/>
        <v>0.15206025000000001</v>
      </c>
      <c r="S27" s="62">
        <f>IFERROR(T27*Assumptions!$C$4,"")</f>
        <v>5</v>
      </c>
      <c r="T27" s="62">
        <v>2</v>
      </c>
      <c r="U27" s="62">
        <f>IFERROR(S27*Assumptions!$C$5,"")+IFERROR(V27*Assumptions!$C$8*Assumptions!$C$5,"")</f>
        <v>0.15206025000000001</v>
      </c>
      <c r="V27" s="62">
        <v>205</v>
      </c>
      <c r="W27" s="62">
        <f>IFERROR(ROUND(T27*(1+Assumptions!$C$7)^5,0),"")</f>
        <v>6</v>
      </c>
      <c r="X27" s="62">
        <f>IFERROR(ROUND(W27*Assumptions!$C$4*Assumptions!$C$6,4),"")+IFERROR(ROUND(Y27*Assumptions!$C$8*Assumptions!$C$6,4),"")</f>
        <v>0.76049999999999995</v>
      </c>
      <c r="Y27" s="62">
        <f>IFERROR(ROUND(V27*(1+Assumptions!$C$7)^5,0),"")</f>
        <v>626</v>
      </c>
      <c r="Z27" s="63" t="s">
        <v>153</v>
      </c>
      <c r="AA27" s="63" t="s">
        <v>154</v>
      </c>
      <c r="AB27" s="62">
        <v>147.1</v>
      </c>
      <c r="AC27" s="62">
        <v>85</v>
      </c>
      <c r="AD27">
        <v>0</v>
      </c>
      <c r="AK27" s="40" t="str">
        <f>IFERROR(INDEX(Assumptions!$D$92:$D$115,MATCH(C27,Assumptions!$B$92:$B$115,0)),"Low")</f>
        <v>Low</v>
      </c>
    </row>
    <row r="28" spans="2:37" x14ac:dyDescent="0.2">
      <c r="B28" s="62">
        <v>25</v>
      </c>
      <c r="C28" s="63" t="s">
        <v>152</v>
      </c>
      <c r="D28" s="63" t="s">
        <v>1938</v>
      </c>
      <c r="E28" s="62">
        <f t="shared" si="0"/>
        <v>0</v>
      </c>
      <c r="F28" s="71">
        <f>SUMIFS('CBG Plants'!N:N,'CBG Plants'!F:F,D28,'CBG Plants'!L:L,"Completed")
+SUMIFS('CBG Plants'!N:N,'CBG Plants'!F:F,D28,'CBG Plants'!L:L,"Functional")+SUMIFS('CBG Plants'!N:N,'CBG Plants'!F:F,D28,'CBG Plants'!L:L,"Under Construction")+SUMIFS('CBG Plants'!N:N,'CBG Plants'!F:F,D28,'CBG Plants'!L:L,"Yet to start construction")</f>
        <v>0</v>
      </c>
      <c r="G28" s="62">
        <f>COUNTIFS('CBG Plants'!F:F,D28,'CBG Plants'!L:L,"Completed")
+COUNTIFS('CBG Plants'!F:F,D28,'CBG Plants'!L:L,"Functional")</f>
        <v>0</v>
      </c>
      <c r="H28" s="62">
        <f>COUNTIFS('CBG Plants'!F:F,D28,'CBG Plants'!L:L,"Under Construction")</f>
        <v>0</v>
      </c>
      <c r="I28" s="62">
        <f>COUNTIFS('CBG Plants'!F:F,D28,'CBG Plants'!L:L,"Yet to start construction")</f>
        <v>0</v>
      </c>
      <c r="J28" s="63"/>
      <c r="K28" s="63"/>
      <c r="L28" s="63"/>
      <c r="M28" s="62">
        <f t="shared" si="1"/>
        <v>232.89</v>
      </c>
      <c r="N28" s="62">
        <f t="shared" si="2"/>
        <v>232.89</v>
      </c>
      <c r="O28" s="62">
        <v>0</v>
      </c>
      <c r="P28" s="62">
        <v>227.64</v>
      </c>
      <c r="Q28" s="62">
        <v>5.25</v>
      </c>
      <c r="R28" s="62">
        <f t="shared" si="3"/>
        <v>0.15206025000000001</v>
      </c>
      <c r="S28" s="62">
        <f>IFERROR(T28*Assumptions!$C$4,"")</f>
        <v>5</v>
      </c>
      <c r="T28" s="62">
        <v>2</v>
      </c>
      <c r="U28" s="62">
        <f>IFERROR(S28*Assumptions!$C$5,"")+IFERROR(V28*Assumptions!$C$8*Assumptions!$C$5,"")</f>
        <v>0.15206025000000001</v>
      </c>
      <c r="V28" s="62">
        <v>205</v>
      </c>
      <c r="W28" s="62">
        <f>IFERROR(ROUND(T28*(1+Assumptions!$C$7)^5,0),"")</f>
        <v>6</v>
      </c>
      <c r="X28" s="62">
        <f>IFERROR(ROUND(W28*Assumptions!$C$4*Assumptions!$C$6,4),"")+IFERROR(ROUND(Y28*Assumptions!$C$8*Assumptions!$C$6,4),"")</f>
        <v>0.76049999999999995</v>
      </c>
      <c r="Y28" s="62">
        <f>IFERROR(ROUND(V28*(1+Assumptions!$C$7)^5,0),"")</f>
        <v>626</v>
      </c>
      <c r="Z28" s="63" t="s">
        <v>153</v>
      </c>
      <c r="AA28" s="63" t="s">
        <v>154</v>
      </c>
      <c r="AB28" s="62">
        <v>117.5</v>
      </c>
      <c r="AC28" s="62">
        <v>85</v>
      </c>
      <c r="AD28">
        <v>0</v>
      </c>
      <c r="AK28" s="40" t="str">
        <f>IFERROR(INDEX(Assumptions!$D$92:$D$115,MATCH(C28,Assumptions!$B$92:$B$115,0)),"Low")</f>
        <v>Low</v>
      </c>
    </row>
    <row r="29" spans="2:37" x14ac:dyDescent="0.2">
      <c r="B29" s="62">
        <v>26</v>
      </c>
      <c r="C29" s="63" t="s">
        <v>152</v>
      </c>
      <c r="D29" s="63" t="s">
        <v>1939</v>
      </c>
      <c r="E29" s="62">
        <f t="shared" si="0"/>
        <v>5</v>
      </c>
      <c r="F29" s="71">
        <f>SUMIFS('CBG Plants'!N:N,'CBG Plants'!F:F,D29,'CBG Plants'!L:L,"Completed")
+SUMIFS('CBG Plants'!N:N,'CBG Plants'!F:F,D29,'CBG Plants'!L:L,"Functional")+SUMIFS('CBG Plants'!N:N,'CBG Plants'!F:F,D29,'CBG Plants'!L:L,"Under Construction")+SUMIFS('CBG Plants'!N:N,'CBG Plants'!F:F,D29,'CBG Plants'!L:L,"Yet to start construction")</f>
        <v>32.4</v>
      </c>
      <c r="G29" s="62">
        <f>COUNTIFS('CBG Plants'!F:F,D29,'CBG Plants'!L:L,"Completed")
+COUNTIFS('CBG Plants'!F:F,D29,'CBG Plants'!L:L,"Functional")</f>
        <v>1</v>
      </c>
      <c r="H29" s="62">
        <f>COUNTIFS('CBG Plants'!F:F,D29,'CBG Plants'!L:L,"Under Construction")</f>
        <v>1</v>
      </c>
      <c r="I29" s="62">
        <f>COUNTIFS('CBG Plants'!F:F,D29,'CBG Plants'!L:L,"Yet to start construction")</f>
        <v>3</v>
      </c>
      <c r="J29" s="63" t="s">
        <v>2540</v>
      </c>
      <c r="K29" s="63" t="s">
        <v>2541</v>
      </c>
      <c r="L29" s="63"/>
      <c r="M29" s="62">
        <f t="shared" si="1"/>
        <v>194.35499999999999</v>
      </c>
      <c r="N29" s="62">
        <f t="shared" si="2"/>
        <v>194.35499999999999</v>
      </c>
      <c r="O29" s="62">
        <v>0</v>
      </c>
      <c r="P29" s="62">
        <v>133.97999999999999</v>
      </c>
      <c r="Q29" s="62">
        <v>60.375</v>
      </c>
      <c r="R29" s="62">
        <f t="shared" si="3"/>
        <v>-31.62783975</v>
      </c>
      <c r="S29" s="62">
        <f>IFERROR(T29*Assumptions!$C$4,"")</f>
        <v>25</v>
      </c>
      <c r="T29" s="62">
        <v>10</v>
      </c>
      <c r="U29" s="62">
        <f>IFERROR(S29*Assumptions!$C$5,"")+IFERROR(V29*Assumptions!$C$8*Assumptions!$C$5,"")</f>
        <v>0.77216024999999999</v>
      </c>
      <c r="V29" s="62">
        <v>2205</v>
      </c>
      <c r="W29" s="62">
        <f>IFERROR(ROUND(T29*(1+Assumptions!$C$7)^5,0),"")</f>
        <v>31</v>
      </c>
      <c r="X29" s="62">
        <f>IFERROR(ROUND(W29*Assumptions!$C$4*Assumptions!$C$6,4),"")+IFERROR(ROUND(Y29*Assumptions!$C$8*Assumptions!$C$6,4),"")</f>
        <v>3.9876999999999998</v>
      </c>
      <c r="Y29" s="62">
        <f>IFERROR(ROUND(V29*(1+Assumptions!$C$7)^5,0),"")</f>
        <v>6729</v>
      </c>
      <c r="Z29" s="63" t="s">
        <v>153</v>
      </c>
      <c r="AA29" s="63" t="s">
        <v>154</v>
      </c>
      <c r="AB29" s="62">
        <v>29.1</v>
      </c>
      <c r="AC29" s="62">
        <v>85</v>
      </c>
      <c r="AD29">
        <v>0</v>
      </c>
      <c r="AK29" s="40" t="str">
        <f>IFERROR(INDEX(Assumptions!$D$92:$D$115,MATCH(C29,Assumptions!$B$92:$B$115,0)),"Low")</f>
        <v>Low</v>
      </c>
    </row>
    <row r="30" spans="2:37" x14ac:dyDescent="0.2">
      <c r="B30" s="62">
        <v>27</v>
      </c>
      <c r="C30" s="63" t="s">
        <v>152</v>
      </c>
      <c r="D30" s="63" t="s">
        <v>1940</v>
      </c>
      <c r="E30" s="62">
        <f t="shared" si="0"/>
        <v>2</v>
      </c>
      <c r="F30" s="71">
        <f>SUMIFS('CBG Plants'!N:N,'CBG Plants'!F:F,D30,'CBG Plants'!L:L,"Completed")
+SUMIFS('CBG Plants'!N:N,'CBG Plants'!F:F,D30,'CBG Plants'!L:L,"Functional")+SUMIFS('CBG Plants'!N:N,'CBG Plants'!F:F,D30,'CBG Plants'!L:L,"Under Construction")+SUMIFS('CBG Plants'!N:N,'CBG Plants'!F:F,D30,'CBG Plants'!L:L,"Yet to start construction")</f>
        <v>2.58</v>
      </c>
      <c r="G30" s="62">
        <f>COUNTIFS('CBG Plants'!F:F,D30,'CBG Plants'!L:L,"Completed")
+COUNTIFS('CBG Plants'!F:F,D30,'CBG Plants'!L:L,"Functional")</f>
        <v>0</v>
      </c>
      <c r="H30" s="62">
        <f>COUNTIFS('CBG Plants'!F:F,D30,'CBG Plants'!L:L,"Under Construction")</f>
        <v>1</v>
      </c>
      <c r="I30" s="62">
        <f>COUNTIFS('CBG Plants'!F:F,D30,'CBG Plants'!L:L,"Yet to start construction")</f>
        <v>1</v>
      </c>
      <c r="J30" s="63" t="s">
        <v>2540</v>
      </c>
      <c r="K30" s="63" t="s">
        <v>2541</v>
      </c>
      <c r="L30" s="63"/>
      <c r="M30" s="62">
        <f t="shared" si="1"/>
        <v>173.46</v>
      </c>
      <c r="N30" s="62">
        <f t="shared" si="2"/>
        <v>173.46</v>
      </c>
      <c r="O30" s="62">
        <v>0</v>
      </c>
      <c r="P30" s="62">
        <v>162.96</v>
      </c>
      <c r="Q30" s="62">
        <v>10.5</v>
      </c>
      <c r="R30" s="62">
        <f t="shared" si="3"/>
        <v>-2.0450705999999998</v>
      </c>
      <c r="S30" s="62">
        <f>IFERROR(T30*Assumptions!$C$4,"")</f>
        <v>17.5</v>
      </c>
      <c r="T30" s="62">
        <v>7</v>
      </c>
      <c r="U30" s="62">
        <f>IFERROR(S30*Assumptions!$C$5,"")+IFERROR(V30*Assumptions!$C$8*Assumptions!$C$5,"")</f>
        <v>0.5349294</v>
      </c>
      <c r="V30" s="62">
        <v>988</v>
      </c>
      <c r="W30" s="62">
        <f>IFERROR(ROUND(T30*(1+Assumptions!$C$7)^5,0),"")</f>
        <v>21</v>
      </c>
      <c r="X30" s="62">
        <f>IFERROR(ROUND(W30*Assumptions!$C$4*Assumptions!$C$6,4),"")+IFERROR(ROUND(Y30*Assumptions!$C$8*Assumptions!$C$6,4),"")</f>
        <v>2.6755</v>
      </c>
      <c r="Y30" s="62">
        <f>IFERROR(ROUND(V30*(1+Assumptions!$C$7)^5,0),"")</f>
        <v>3015</v>
      </c>
      <c r="Z30" s="63" t="s">
        <v>153</v>
      </c>
      <c r="AA30" s="63" t="s">
        <v>154</v>
      </c>
      <c r="AB30" s="62">
        <v>25</v>
      </c>
      <c r="AC30" s="62">
        <v>85</v>
      </c>
      <c r="AD30">
        <v>0</v>
      </c>
      <c r="AK30" s="40" t="str">
        <f>IFERROR(INDEX(Assumptions!$D$92:$D$115,MATCH(C30,Assumptions!$B$92:$B$115,0)),"Low")</f>
        <v>Low</v>
      </c>
    </row>
    <row r="31" spans="2:37" x14ac:dyDescent="0.2">
      <c r="B31" s="62">
        <v>28</v>
      </c>
      <c r="C31" s="63" t="s">
        <v>152</v>
      </c>
      <c r="D31" s="63" t="s">
        <v>1941</v>
      </c>
      <c r="E31" s="62">
        <f t="shared" si="0"/>
        <v>2</v>
      </c>
      <c r="F31" s="71">
        <f>SUMIFS('CBG Plants'!N:N,'CBG Plants'!F:F,D31,'CBG Plants'!L:L,"Completed")
+SUMIFS('CBG Plants'!N:N,'CBG Plants'!F:F,D31,'CBG Plants'!L:L,"Functional")+SUMIFS('CBG Plants'!N:N,'CBG Plants'!F:F,D31,'CBG Plants'!L:L,"Under Construction")+SUMIFS('CBG Plants'!N:N,'CBG Plants'!F:F,D31,'CBG Plants'!L:L,"Yet to start construction")</f>
        <v>11</v>
      </c>
      <c r="G31" s="62">
        <f>COUNTIFS('CBG Plants'!F:F,D31,'CBG Plants'!L:L,"Completed")
+COUNTIFS('CBG Plants'!F:F,D31,'CBG Plants'!L:L,"Functional")</f>
        <v>1</v>
      </c>
      <c r="H31" s="62">
        <f>COUNTIFS('CBG Plants'!F:F,D31,'CBG Plants'!L:L,"Under Construction")</f>
        <v>0</v>
      </c>
      <c r="I31" s="62">
        <f>COUNTIFS('CBG Plants'!F:F,D31,'CBG Plants'!L:L,"Yet to start construction")</f>
        <v>1</v>
      </c>
      <c r="J31" s="63" t="s">
        <v>2560</v>
      </c>
      <c r="K31" s="63" t="s">
        <v>2561</v>
      </c>
      <c r="L31" s="63"/>
      <c r="M31" s="62">
        <f t="shared" si="1"/>
        <v>509.43</v>
      </c>
      <c r="N31" s="62">
        <f t="shared" si="2"/>
        <v>520.38</v>
      </c>
      <c r="O31" s="62">
        <v>0</v>
      </c>
      <c r="P31" s="62">
        <v>453.18</v>
      </c>
      <c r="Q31" s="62">
        <v>67.2</v>
      </c>
      <c r="R31" s="62">
        <f t="shared" si="3"/>
        <v>-10.465070600000001</v>
      </c>
      <c r="S31" s="62">
        <f>IFERROR(T31*Assumptions!$C$4,"")</f>
        <v>17.5</v>
      </c>
      <c r="T31" s="62">
        <v>7</v>
      </c>
      <c r="U31" s="62">
        <f>IFERROR(S31*Assumptions!$C$5,"")+IFERROR(V31*Assumptions!$C$8*Assumptions!$C$5,"")</f>
        <v>0.5349294</v>
      </c>
      <c r="V31" s="62">
        <v>988</v>
      </c>
      <c r="W31" s="62">
        <f>IFERROR(ROUND(T31*(1+Assumptions!$C$7)^5,0),"")</f>
        <v>21</v>
      </c>
      <c r="X31" s="62">
        <f>IFERROR(ROUND(W31*Assumptions!$C$4*Assumptions!$C$6,4),"")+IFERROR(ROUND(Y31*Assumptions!$C$8*Assumptions!$C$6,4),"")</f>
        <v>2.6755</v>
      </c>
      <c r="Y31" s="62">
        <f>IFERROR(ROUND(V31*(1+Assumptions!$C$7)^5,0),"")</f>
        <v>3015</v>
      </c>
      <c r="Z31" s="63" t="s">
        <v>153</v>
      </c>
      <c r="AA31" s="63" t="s">
        <v>154</v>
      </c>
      <c r="AB31" s="62">
        <v>73.099999999999994</v>
      </c>
      <c r="AC31" s="62">
        <v>85</v>
      </c>
      <c r="AD31">
        <v>30</v>
      </c>
      <c r="AK31" s="40" t="str">
        <f>IFERROR(INDEX(Assumptions!$D$92:$D$115,MATCH(C31,Assumptions!$B$92:$B$115,0)),"Low")</f>
        <v>Low</v>
      </c>
    </row>
    <row r="32" spans="2:37" x14ac:dyDescent="0.2">
      <c r="B32" s="62">
        <v>29</v>
      </c>
      <c r="C32" s="63" t="s">
        <v>152</v>
      </c>
      <c r="D32" s="63" t="s">
        <v>1942</v>
      </c>
      <c r="E32" s="62">
        <f t="shared" si="0"/>
        <v>1</v>
      </c>
      <c r="F32" s="71">
        <f>SUMIFS('CBG Plants'!N:N,'CBG Plants'!F:F,D32,'CBG Plants'!L:L,"Completed")
+SUMIFS('CBG Plants'!N:N,'CBG Plants'!F:F,D32,'CBG Plants'!L:L,"Functional")+SUMIFS('CBG Plants'!N:N,'CBG Plants'!F:F,D32,'CBG Plants'!L:L,"Under Construction")+SUMIFS('CBG Plants'!N:N,'CBG Plants'!F:F,D32,'CBG Plants'!L:L,"Yet to start construction")</f>
        <v>0</v>
      </c>
      <c r="G32" s="62">
        <f>COUNTIFS('CBG Plants'!F:F,D32,'CBG Plants'!L:L,"Completed")
+COUNTIFS('CBG Plants'!F:F,D32,'CBG Plants'!L:L,"Functional")</f>
        <v>0</v>
      </c>
      <c r="H32" s="62">
        <f>COUNTIFS('CBG Plants'!F:F,D32,'CBG Plants'!L:L,"Under Construction")</f>
        <v>0</v>
      </c>
      <c r="I32" s="62">
        <f>COUNTIFS('CBG Plants'!F:F,D32,'CBG Plants'!L:L,"Yet to start construction")</f>
        <v>1</v>
      </c>
      <c r="J32" s="63" t="s">
        <v>2562</v>
      </c>
      <c r="K32" s="63"/>
      <c r="L32" s="63"/>
      <c r="M32" s="62">
        <f t="shared" si="1"/>
        <v>557.34</v>
      </c>
      <c r="N32" s="62">
        <f t="shared" si="2"/>
        <v>557.34</v>
      </c>
      <c r="O32" s="62">
        <v>0</v>
      </c>
      <c r="P32" s="62">
        <v>555.24</v>
      </c>
      <c r="Q32" s="62">
        <v>2.1</v>
      </c>
      <c r="R32" s="62">
        <f t="shared" si="3"/>
        <v>0.54627585000000001</v>
      </c>
      <c r="S32" s="62">
        <f>IFERROR(T32*Assumptions!$C$4,"")</f>
        <v>17.5</v>
      </c>
      <c r="T32" s="62">
        <v>7</v>
      </c>
      <c r="U32" s="62">
        <f>IFERROR(S32*Assumptions!$C$5,"")+IFERROR(V32*Assumptions!$C$8*Assumptions!$C$5,"")</f>
        <v>0.54627585000000001</v>
      </c>
      <c r="V32" s="62">
        <v>2117</v>
      </c>
      <c r="W32" s="62">
        <f>IFERROR(ROUND(T32*(1+Assumptions!$C$7)^5,0),"")</f>
        <v>21</v>
      </c>
      <c r="X32" s="62">
        <f>IFERROR(ROUND(W32*Assumptions!$C$4*Assumptions!$C$6,4),"")+IFERROR(ROUND(Y32*Assumptions!$C$8*Assumptions!$C$6,4),"")</f>
        <v>2.7332000000000001</v>
      </c>
      <c r="Y32" s="62">
        <f>IFERROR(ROUND(V32*(1+Assumptions!$C$7)^5,0),"")</f>
        <v>6461</v>
      </c>
      <c r="Z32" s="63" t="s">
        <v>153</v>
      </c>
      <c r="AA32" s="63" t="s">
        <v>154</v>
      </c>
      <c r="AB32" s="62">
        <v>18.8</v>
      </c>
      <c r="AC32" s="62">
        <v>85</v>
      </c>
      <c r="AD32">
        <v>0</v>
      </c>
      <c r="AK32" s="40" t="str">
        <f>IFERROR(INDEX(Assumptions!$D$92:$D$115,MATCH(C32,Assumptions!$B$92:$B$115,0)),"Low")</f>
        <v>Low</v>
      </c>
    </row>
    <row r="33" spans="2:37" x14ac:dyDescent="0.2">
      <c r="B33" s="62">
        <v>30</v>
      </c>
      <c r="C33" s="63" t="s">
        <v>152</v>
      </c>
      <c r="D33" s="63" t="s">
        <v>1943</v>
      </c>
      <c r="E33" s="62">
        <f t="shared" si="0"/>
        <v>2</v>
      </c>
      <c r="F33" s="71">
        <f>SUMIFS('CBG Plants'!N:N,'CBG Plants'!F:F,D33,'CBG Plants'!L:L,"Completed")
+SUMIFS('CBG Plants'!N:N,'CBG Plants'!F:F,D33,'CBG Plants'!L:L,"Functional")+SUMIFS('CBG Plants'!N:N,'CBG Plants'!F:F,D33,'CBG Plants'!L:L,"Under Construction")+SUMIFS('CBG Plants'!N:N,'CBG Plants'!F:F,D33,'CBG Plants'!L:L,"Yet to start construction")</f>
        <v>5.5</v>
      </c>
      <c r="G33" s="62">
        <f>COUNTIFS('CBG Plants'!F:F,D33,'CBG Plants'!L:L,"Completed")
+COUNTIFS('CBG Plants'!F:F,D33,'CBG Plants'!L:L,"Functional")</f>
        <v>0</v>
      </c>
      <c r="H33" s="62">
        <f>COUNTIFS('CBG Plants'!F:F,D33,'CBG Plants'!L:L,"Under Construction")</f>
        <v>0</v>
      </c>
      <c r="I33" s="62">
        <f>COUNTIFS('CBG Plants'!F:F,D33,'CBG Plants'!L:L,"Yet to start construction")</f>
        <v>2</v>
      </c>
      <c r="J33" s="63" t="s">
        <v>2563</v>
      </c>
      <c r="K33" s="63" t="s">
        <v>2564</v>
      </c>
      <c r="L33" s="63"/>
      <c r="M33" s="62">
        <f t="shared" si="1"/>
        <v>150.78</v>
      </c>
      <c r="N33" s="62">
        <f t="shared" si="2"/>
        <v>150.78</v>
      </c>
      <c r="O33" s="62">
        <v>0</v>
      </c>
      <c r="P33" s="62">
        <v>117.18</v>
      </c>
      <c r="Q33" s="62">
        <v>33.6</v>
      </c>
      <c r="R33" s="62">
        <f t="shared" si="3"/>
        <v>-4.7278397500000002</v>
      </c>
      <c r="S33" s="62">
        <f>IFERROR(T33*Assumptions!$C$4,"")</f>
        <v>25</v>
      </c>
      <c r="T33" s="62">
        <v>10</v>
      </c>
      <c r="U33" s="62">
        <f>IFERROR(S33*Assumptions!$C$5,"")+IFERROR(V33*Assumptions!$C$8*Assumptions!$C$5,"")</f>
        <v>0.77216024999999999</v>
      </c>
      <c r="V33" s="62">
        <v>2205</v>
      </c>
      <c r="W33" s="62">
        <f>IFERROR(ROUND(T33*(1+Assumptions!$C$7)^5,0),"")</f>
        <v>31</v>
      </c>
      <c r="X33" s="62">
        <f>IFERROR(ROUND(W33*Assumptions!$C$4*Assumptions!$C$6,4),"")+IFERROR(ROUND(Y33*Assumptions!$C$8*Assumptions!$C$6,4),"")</f>
        <v>3.9876999999999998</v>
      </c>
      <c r="Y33" s="62">
        <f>IFERROR(ROUND(V33*(1+Assumptions!$C$7)^5,0),"")</f>
        <v>6729</v>
      </c>
      <c r="Z33" s="63" t="s">
        <v>153</v>
      </c>
      <c r="AA33" s="63" t="s">
        <v>154</v>
      </c>
      <c r="AB33" s="62">
        <v>35.9</v>
      </c>
      <c r="AC33" s="62">
        <v>85</v>
      </c>
      <c r="AD33">
        <v>0</v>
      </c>
      <c r="AK33" s="40" t="str">
        <f>IFERROR(INDEX(Assumptions!$D$92:$D$115,MATCH(C33,Assumptions!$B$92:$B$115,0)),"Low")</f>
        <v>Low</v>
      </c>
    </row>
    <row r="34" spans="2:37" x14ac:dyDescent="0.2">
      <c r="B34" s="62">
        <v>31</v>
      </c>
      <c r="C34" s="63" t="s">
        <v>152</v>
      </c>
      <c r="D34" s="63" t="s">
        <v>1944</v>
      </c>
      <c r="E34" s="62">
        <f t="shared" si="0"/>
        <v>1</v>
      </c>
      <c r="F34" s="71">
        <f>SUMIFS('CBG Plants'!N:N,'CBG Plants'!F:F,D34,'CBG Plants'!L:L,"Completed")
+SUMIFS('CBG Plants'!N:N,'CBG Plants'!F:F,D34,'CBG Plants'!L:L,"Functional")+SUMIFS('CBG Plants'!N:N,'CBG Plants'!F:F,D34,'CBG Plants'!L:L,"Under Construction")+SUMIFS('CBG Plants'!N:N,'CBG Plants'!F:F,D34,'CBG Plants'!L:L,"Yet to start construction")</f>
        <v>3.8</v>
      </c>
      <c r="G34" s="62">
        <f>COUNTIFS('CBG Plants'!F:F,D34,'CBG Plants'!L:L,"Completed")
+COUNTIFS('CBG Plants'!F:F,D34,'CBG Plants'!L:L,"Functional")</f>
        <v>0</v>
      </c>
      <c r="H34" s="62">
        <f>COUNTIFS('CBG Plants'!F:F,D34,'CBG Plants'!L:L,"Under Construction")</f>
        <v>1</v>
      </c>
      <c r="I34" s="62">
        <f>COUNTIFS('CBG Plants'!F:F,D34,'CBG Plants'!L:L,"Yet to start construction")</f>
        <v>0</v>
      </c>
      <c r="J34" s="63" t="s">
        <v>2565</v>
      </c>
      <c r="K34" s="63"/>
      <c r="L34" s="63"/>
      <c r="M34" s="62">
        <f t="shared" si="1"/>
        <v>218.4</v>
      </c>
      <c r="N34" s="62">
        <f t="shared" si="2"/>
        <v>218.4</v>
      </c>
      <c r="O34" s="62">
        <v>0</v>
      </c>
      <c r="P34" s="62">
        <v>205.8</v>
      </c>
      <c r="Q34" s="62">
        <v>12.6</v>
      </c>
      <c r="R34" s="62">
        <f t="shared" si="3"/>
        <v>-3.57470855</v>
      </c>
      <c r="S34" s="62">
        <f>IFERROR(T34*Assumptions!$C$4,"")</f>
        <v>7.5</v>
      </c>
      <c r="T34" s="62">
        <v>3</v>
      </c>
      <c r="U34" s="62">
        <f>IFERROR(S34*Assumptions!$C$5,"")+IFERROR(V34*Assumptions!$C$8*Assumptions!$C$5,"")</f>
        <v>0.22529144999999998</v>
      </c>
      <c r="V34" s="62">
        <v>29</v>
      </c>
      <c r="W34" s="62">
        <f>IFERROR(ROUND(T34*(1+Assumptions!$C$7)^5,0),"")</f>
        <v>9</v>
      </c>
      <c r="X34" s="62">
        <f>IFERROR(ROUND(W34*Assumptions!$C$4*Assumptions!$C$6,4),"")+IFERROR(ROUND(Y34*Assumptions!$C$8*Assumptions!$C$6,4),"")</f>
        <v>1.1265000000000001</v>
      </c>
      <c r="Y34" s="62">
        <f>IFERROR(ROUND(V34*(1+Assumptions!$C$7)^5,0),"")</f>
        <v>89</v>
      </c>
      <c r="Z34" s="63" t="s">
        <v>153</v>
      </c>
      <c r="AA34" s="63" t="s">
        <v>154</v>
      </c>
      <c r="AB34" s="62">
        <v>129.19999999999999</v>
      </c>
      <c r="AC34" s="62">
        <v>85</v>
      </c>
      <c r="AD34">
        <v>0</v>
      </c>
      <c r="AK34" s="40" t="str">
        <f>IFERROR(INDEX(Assumptions!$D$92:$D$115,MATCH(C34,Assumptions!$B$92:$B$115,0)),"Low")</f>
        <v>Low</v>
      </c>
    </row>
    <row r="35" spans="2:37" x14ac:dyDescent="0.2">
      <c r="B35" s="62">
        <v>32</v>
      </c>
      <c r="C35" s="63" t="s">
        <v>152</v>
      </c>
      <c r="D35" s="63" t="s">
        <v>1945</v>
      </c>
      <c r="E35" s="62">
        <f t="shared" si="0"/>
        <v>2</v>
      </c>
      <c r="F35" s="71">
        <f>SUMIFS('CBG Plants'!N:N,'CBG Plants'!F:F,D35,'CBG Plants'!L:L,"Completed")
+SUMIFS('CBG Plants'!N:N,'CBG Plants'!F:F,D35,'CBG Plants'!L:L,"Functional")+SUMIFS('CBG Plants'!N:N,'CBG Plants'!F:F,D35,'CBG Plants'!L:L,"Under Construction")+SUMIFS('CBG Plants'!N:N,'CBG Plants'!F:F,D35,'CBG Plants'!L:L,"Yet to start construction")</f>
        <v>32</v>
      </c>
      <c r="G35" s="62">
        <f>COUNTIFS('CBG Plants'!F:F,D35,'CBG Plants'!L:L,"Completed")
+COUNTIFS('CBG Plants'!F:F,D35,'CBG Plants'!L:L,"Functional")</f>
        <v>0</v>
      </c>
      <c r="H35" s="62">
        <f>COUNTIFS('CBG Plants'!F:F,D35,'CBG Plants'!L:L,"Under Construction")</f>
        <v>0</v>
      </c>
      <c r="I35" s="62">
        <f>COUNTIFS('CBG Plants'!F:F,D35,'CBG Plants'!L:L,"Yet to start construction")</f>
        <v>2</v>
      </c>
      <c r="J35" s="63" t="s">
        <v>2566</v>
      </c>
      <c r="K35" s="63" t="s">
        <v>2567</v>
      </c>
      <c r="L35" s="63"/>
      <c r="M35" s="62">
        <f t="shared" si="1"/>
        <v>290.53499999999997</v>
      </c>
      <c r="N35" s="62">
        <f t="shared" si="2"/>
        <v>290.53499999999997</v>
      </c>
      <c r="O35" s="62">
        <v>0</v>
      </c>
      <c r="P35" s="62">
        <v>133.56</v>
      </c>
      <c r="Q35" s="62">
        <v>156.97499999999999</v>
      </c>
      <c r="R35" s="62">
        <f t="shared" si="3"/>
        <v>-31.684533049999999</v>
      </c>
      <c r="S35" s="62">
        <f>IFERROR(T35*Assumptions!$C$4,"")</f>
        <v>10</v>
      </c>
      <c r="T35" s="62">
        <v>4</v>
      </c>
      <c r="U35" s="62">
        <f>IFERROR(S35*Assumptions!$C$5,"")+IFERROR(V35*Assumptions!$C$8*Assumptions!$C$5,"")</f>
        <v>0.31546694999999997</v>
      </c>
      <c r="V35" s="62">
        <v>1539</v>
      </c>
      <c r="W35" s="62">
        <f>IFERROR(ROUND(T35*(1+Assumptions!$C$7)^5,0),"")</f>
        <v>12</v>
      </c>
      <c r="X35" s="62">
        <f>IFERROR(ROUND(W35*Assumptions!$C$4*Assumptions!$C$6,4),"")+IFERROR(ROUND(Y35*Assumptions!$C$8*Assumptions!$C$6,4),"")</f>
        <v>1.5787</v>
      </c>
      <c r="Y35" s="62">
        <f>IFERROR(ROUND(V35*(1+Assumptions!$C$7)^5,0),"")</f>
        <v>4697</v>
      </c>
      <c r="Z35" s="63" t="s">
        <v>153</v>
      </c>
      <c r="AA35" s="63" t="s">
        <v>154</v>
      </c>
      <c r="AB35" s="62">
        <v>67.599999999999994</v>
      </c>
      <c r="AC35" s="62">
        <v>85</v>
      </c>
      <c r="AD35">
        <v>0</v>
      </c>
      <c r="AK35" s="40" t="str">
        <f>IFERROR(INDEX(Assumptions!$D$92:$D$115,MATCH(C35,Assumptions!$B$92:$B$115,0)),"Low")</f>
        <v>Low</v>
      </c>
    </row>
    <row r="36" spans="2:37" x14ac:dyDescent="0.2">
      <c r="B36" s="62">
        <v>33</v>
      </c>
      <c r="C36" s="63" t="s">
        <v>152</v>
      </c>
      <c r="D36" s="63" t="s">
        <v>1946</v>
      </c>
      <c r="E36" s="62">
        <f t="shared" si="0"/>
        <v>4</v>
      </c>
      <c r="F36" s="71">
        <f>SUMIFS('CBG Plants'!N:N,'CBG Plants'!F:F,D36,'CBG Plants'!L:L,"Completed")
+SUMIFS('CBG Plants'!N:N,'CBG Plants'!F:F,D36,'CBG Plants'!L:L,"Functional")+SUMIFS('CBG Plants'!N:N,'CBG Plants'!F:F,D36,'CBG Plants'!L:L,"Under Construction")+SUMIFS('CBG Plants'!N:N,'CBG Plants'!F:F,D36,'CBG Plants'!L:L,"Yet to start construction")</f>
        <v>39</v>
      </c>
      <c r="G36" s="62">
        <f>COUNTIFS('CBG Plants'!F:F,D36,'CBG Plants'!L:L,"Completed")
+COUNTIFS('CBG Plants'!F:F,D36,'CBG Plants'!L:L,"Functional")</f>
        <v>0</v>
      </c>
      <c r="H36" s="62">
        <f>COUNTIFS('CBG Plants'!F:F,D36,'CBG Plants'!L:L,"Under Construction")</f>
        <v>1</v>
      </c>
      <c r="I36" s="62">
        <f>COUNTIFS('CBG Plants'!F:F,D36,'CBG Plants'!L:L,"Yet to start construction")</f>
        <v>3</v>
      </c>
      <c r="J36" s="63" t="s">
        <v>2568</v>
      </c>
      <c r="K36" s="63" t="s">
        <v>2569</v>
      </c>
      <c r="L36" s="63" t="s">
        <v>2570</v>
      </c>
      <c r="M36" s="62">
        <f t="shared" si="1"/>
        <v>338.20499999999998</v>
      </c>
      <c r="N36" s="62">
        <f t="shared" si="2"/>
        <v>338.20499999999998</v>
      </c>
      <c r="O36" s="62">
        <v>0</v>
      </c>
      <c r="P36" s="62">
        <v>337.68</v>
      </c>
      <c r="Q36" s="62">
        <v>0.52500000000000002</v>
      </c>
      <c r="R36" s="62">
        <f t="shared" si="3"/>
        <v>-38.453724149999999</v>
      </c>
      <c r="S36" s="62">
        <f>IFERROR(T36*Assumptions!$C$4,"")</f>
        <v>17.5</v>
      </c>
      <c r="T36" s="62">
        <v>7</v>
      </c>
      <c r="U36" s="62">
        <f>IFERROR(S36*Assumptions!$C$5,"")+IFERROR(V36*Assumptions!$C$8*Assumptions!$C$5,"")</f>
        <v>0.54627585000000001</v>
      </c>
      <c r="V36" s="62">
        <v>2117</v>
      </c>
      <c r="W36" s="62">
        <f>IFERROR(ROUND(T36*(1+Assumptions!$C$7)^5,0),"")</f>
        <v>21</v>
      </c>
      <c r="X36" s="62">
        <f>IFERROR(ROUND(W36*Assumptions!$C$4*Assumptions!$C$6,4),"")+IFERROR(ROUND(Y36*Assumptions!$C$8*Assumptions!$C$6,4),"")</f>
        <v>2.7332000000000001</v>
      </c>
      <c r="Y36" s="62">
        <f>IFERROR(ROUND(V36*(1+Assumptions!$C$7)^5,0),"")</f>
        <v>6461</v>
      </c>
      <c r="Z36" s="63" t="s">
        <v>153</v>
      </c>
      <c r="AA36" s="63" t="s">
        <v>154</v>
      </c>
      <c r="AB36" s="62">
        <v>13.7</v>
      </c>
      <c r="AC36" s="62">
        <v>85</v>
      </c>
      <c r="AD36">
        <v>0</v>
      </c>
      <c r="AK36" s="40" t="str">
        <f>IFERROR(INDEX(Assumptions!$D$92:$D$115,MATCH(C36,Assumptions!$B$92:$B$115,0)),"Low")</f>
        <v>Low</v>
      </c>
    </row>
    <row r="37" spans="2:37" x14ac:dyDescent="0.2">
      <c r="B37" s="62">
        <v>34</v>
      </c>
      <c r="C37" s="63" t="s">
        <v>155</v>
      </c>
      <c r="D37" s="63" t="s">
        <v>57</v>
      </c>
      <c r="E37" s="62">
        <f t="shared" ref="E37:E68" si="4">SUM(G37:I37)</f>
        <v>4</v>
      </c>
      <c r="F37" s="71">
        <f>SUMIFS('CBG Plants'!N:N,'CBG Plants'!F:F,D37,'CBG Plants'!L:L,"Completed")
+SUMIFS('CBG Plants'!N:N,'CBG Plants'!F:F,D37,'CBG Plants'!L:L,"Functional")+SUMIFS('CBG Plants'!N:N,'CBG Plants'!F:F,D37,'CBG Plants'!L:L,"Under Construction")+SUMIFS('CBG Plants'!N:N,'CBG Plants'!F:F,D37,'CBG Plants'!L:L,"Yet to start construction")</f>
        <v>20.8</v>
      </c>
      <c r="G37" s="62">
        <f>COUNTIFS('CBG Plants'!F:F,D37,'CBG Plants'!L:L,"Completed")
+COUNTIFS('CBG Plants'!F:F,D37,'CBG Plants'!L:L,"Functional")</f>
        <v>2</v>
      </c>
      <c r="H37" s="62">
        <f>COUNTIFS('CBG Plants'!F:F,D37,'CBG Plants'!L:L,"Under Construction")</f>
        <v>1</v>
      </c>
      <c r="I37" s="62">
        <f>COUNTIFS('CBG Plants'!F:F,D37,'CBG Plants'!L:L,"Yet to start construction")</f>
        <v>1</v>
      </c>
      <c r="J37" s="63" t="s">
        <v>2571</v>
      </c>
      <c r="K37" s="63" t="s">
        <v>2572</v>
      </c>
      <c r="L37" s="63" t="s">
        <v>2573</v>
      </c>
      <c r="M37" s="62">
        <f t="shared" si="1"/>
        <v>261.17</v>
      </c>
      <c r="N37" s="62">
        <f t="shared" si="2"/>
        <v>345.12</v>
      </c>
      <c r="O37" s="62">
        <v>143.1</v>
      </c>
      <c r="P37" s="62">
        <v>202.02</v>
      </c>
      <c r="Q37" s="62">
        <v>0</v>
      </c>
      <c r="R37" s="62">
        <f t="shared" si="3"/>
        <v>-3.9558217000000013</v>
      </c>
      <c r="S37" s="62">
        <f>IFERROR(T37*Assumptions!$C$4,"")</f>
        <v>290</v>
      </c>
      <c r="T37" s="62">
        <v>116</v>
      </c>
      <c r="U37" s="62">
        <f>IFERROR(S37*Assumptions!$C$5,"")+IFERROR(V37*Assumptions!$C$8*Assumptions!$C$5,"")</f>
        <v>16.844178299999999</v>
      </c>
      <c r="V37" s="62">
        <v>810366</v>
      </c>
      <c r="W37" s="62">
        <f>IFERROR(ROUND(T37*(1+Assumptions!$C$7)^5,0),"")</f>
        <v>354</v>
      </c>
      <c r="X37" s="62">
        <f>IFERROR(ROUND(W37*Assumptions!$C$4*Assumptions!$C$6,4),"")+IFERROR(ROUND(Y37*Assumptions!$C$8*Assumptions!$C$6,4),"")</f>
        <v>85.673400000000001</v>
      </c>
      <c r="Y37" s="62">
        <f>IFERROR(ROUND(V37*(1+Assumptions!$C$7)^5,0),"")</f>
        <v>2473041</v>
      </c>
      <c r="Z37" s="63" t="s">
        <v>153</v>
      </c>
      <c r="AA37" s="63" t="s">
        <v>156</v>
      </c>
      <c r="AB37" s="62">
        <v>45.1</v>
      </c>
      <c r="AC37" s="62">
        <v>44.8</v>
      </c>
      <c r="AD37">
        <v>230</v>
      </c>
      <c r="AK37" s="40" t="str">
        <f>IFERROR(INDEX(Assumptions!$D$92:$D$115,MATCH(C37,Assumptions!$B$92:$B$115,0)),"Low")</f>
        <v>High</v>
      </c>
    </row>
    <row r="38" spans="2:37" x14ac:dyDescent="0.2">
      <c r="B38" s="62">
        <v>35</v>
      </c>
      <c r="C38" s="63" t="s">
        <v>155</v>
      </c>
      <c r="D38" s="63" t="s">
        <v>1947</v>
      </c>
      <c r="E38" s="62">
        <f t="shared" si="4"/>
        <v>1</v>
      </c>
      <c r="F38" s="71">
        <f>SUMIFS('CBG Plants'!N:N,'CBG Plants'!F:F,D38,'CBG Plants'!L:L,"Completed")
+SUMIFS('CBG Plants'!N:N,'CBG Plants'!F:F,D38,'CBG Plants'!L:L,"Functional")+SUMIFS('CBG Plants'!N:N,'CBG Plants'!F:F,D38,'CBG Plants'!L:L,"Under Construction")+SUMIFS('CBG Plants'!N:N,'CBG Plants'!F:F,D38,'CBG Plants'!L:L,"Yet to start construction")</f>
        <v>3</v>
      </c>
      <c r="G38" s="62">
        <f>COUNTIFS('CBG Plants'!F:F,D38,'CBG Plants'!L:L,"Completed")
+COUNTIFS('CBG Plants'!F:F,D38,'CBG Plants'!L:L,"Functional")</f>
        <v>0</v>
      </c>
      <c r="H38" s="62">
        <f>COUNTIFS('CBG Plants'!F:F,D38,'CBG Plants'!L:L,"Under Construction")</f>
        <v>0</v>
      </c>
      <c r="I38" s="62">
        <f>COUNTIFS('CBG Plants'!F:F,D38,'CBG Plants'!L:L,"Yet to start construction")</f>
        <v>1</v>
      </c>
      <c r="J38" s="63" t="s">
        <v>2574</v>
      </c>
      <c r="K38" s="63"/>
      <c r="L38" s="63"/>
      <c r="M38" s="62">
        <f t="shared" si="1"/>
        <v>67.5</v>
      </c>
      <c r="N38" s="62">
        <f t="shared" si="2"/>
        <v>67.5</v>
      </c>
      <c r="O38" s="62">
        <v>67.5</v>
      </c>
      <c r="P38" s="62">
        <v>0</v>
      </c>
      <c r="Q38" s="62">
        <v>0</v>
      </c>
      <c r="R38" s="62">
        <f t="shared" si="3"/>
        <v>-1.6756682999999999</v>
      </c>
      <c r="S38" s="62">
        <f>IFERROR(T38*Assumptions!$C$4,"")</f>
        <v>37.5</v>
      </c>
      <c r="T38" s="62">
        <v>15</v>
      </c>
      <c r="U38" s="62">
        <f>IFERROR(S38*Assumptions!$C$5,"")+IFERROR(V38*Assumptions!$C$8*Assumptions!$C$5,"")</f>
        <v>1.3243317000000001</v>
      </c>
      <c r="V38" s="62">
        <v>19834</v>
      </c>
      <c r="W38" s="62">
        <f>IFERROR(ROUND(T38*(1+Assumptions!$C$7)^5,0),"")</f>
        <v>46</v>
      </c>
      <c r="X38" s="62">
        <f>IFERROR(ROUND(W38*Assumptions!$C$4*Assumptions!$C$6,4),"")+IFERROR(ROUND(Y38*Assumptions!$C$8*Assumptions!$C$6,4),"")</f>
        <v>6.7638999999999996</v>
      </c>
      <c r="Y38" s="62">
        <f>IFERROR(ROUND(V38*(1+Assumptions!$C$7)^5,0),"")</f>
        <v>60529</v>
      </c>
      <c r="Z38" s="63" t="s">
        <v>153</v>
      </c>
      <c r="AA38" s="63" t="s">
        <v>156</v>
      </c>
      <c r="AB38" s="62">
        <v>138.1</v>
      </c>
      <c r="AC38" s="62">
        <v>44.8</v>
      </c>
      <c r="AD38">
        <v>0</v>
      </c>
      <c r="AK38" s="40" t="str">
        <f>IFERROR(INDEX(Assumptions!$D$92:$D$115,MATCH(C38,Assumptions!$B$92:$B$115,0)),"Low")</f>
        <v>High</v>
      </c>
    </row>
    <row r="39" spans="2:37" x14ac:dyDescent="0.2">
      <c r="B39" s="62">
        <v>36</v>
      </c>
      <c r="C39" s="63" t="s">
        <v>155</v>
      </c>
      <c r="D39" s="63" t="s">
        <v>1948</v>
      </c>
      <c r="E39" s="62">
        <f t="shared" si="4"/>
        <v>3</v>
      </c>
      <c r="F39" s="71">
        <f>SUMIFS('CBG Plants'!N:N,'CBG Plants'!F:F,D39,'CBG Plants'!L:L,"Completed")
+SUMIFS('CBG Plants'!N:N,'CBG Plants'!F:F,D39,'CBG Plants'!L:L,"Functional")+SUMIFS('CBG Plants'!N:N,'CBG Plants'!F:F,D39,'CBG Plants'!L:L,"Under Construction")+SUMIFS('CBG Plants'!N:N,'CBG Plants'!F:F,D39,'CBG Plants'!L:L,"Yet to start construction")</f>
        <v>22</v>
      </c>
      <c r="G39" s="62">
        <f>COUNTIFS('CBG Plants'!F:F,D39,'CBG Plants'!L:L,"Completed")
+COUNTIFS('CBG Plants'!F:F,D39,'CBG Plants'!L:L,"Functional")</f>
        <v>1</v>
      </c>
      <c r="H39" s="62">
        <f>COUNTIFS('CBG Plants'!F:F,D39,'CBG Plants'!L:L,"Under Construction")</f>
        <v>1</v>
      </c>
      <c r="I39" s="62">
        <f>COUNTIFS('CBG Plants'!F:F,D39,'CBG Plants'!L:L,"Yet to start construction")</f>
        <v>1</v>
      </c>
      <c r="J39" s="63" t="s">
        <v>2575</v>
      </c>
      <c r="K39" s="63" t="s">
        <v>2576</v>
      </c>
      <c r="L39" s="63" t="s">
        <v>2577</v>
      </c>
      <c r="M39" s="62">
        <f t="shared" si="1"/>
        <v>160.17000000000002</v>
      </c>
      <c r="N39" s="62">
        <f t="shared" si="2"/>
        <v>203.97</v>
      </c>
      <c r="O39" s="62">
        <v>41.85</v>
      </c>
      <c r="P39" s="62">
        <v>162.12</v>
      </c>
      <c r="Q39" s="62">
        <v>0</v>
      </c>
      <c r="R39" s="62">
        <f t="shared" si="3"/>
        <v>-18.463149699999999</v>
      </c>
      <c r="S39" s="62">
        <f>IFERROR(T39*Assumptions!$C$4,"")</f>
        <v>92.5</v>
      </c>
      <c r="T39" s="62">
        <v>37</v>
      </c>
      <c r="U39" s="62">
        <f>IFERROR(S39*Assumptions!$C$5,"")+IFERROR(V39*Assumptions!$C$8*Assumptions!$C$5,"")</f>
        <v>3.5368502999999998</v>
      </c>
      <c r="V39" s="62">
        <v>75806</v>
      </c>
      <c r="W39" s="62">
        <f>IFERROR(ROUND(T39*(1+Assumptions!$C$7)^5,0),"")</f>
        <v>113</v>
      </c>
      <c r="X39" s="62">
        <f>IFERROR(ROUND(W39*Assumptions!$C$4*Assumptions!$C$6,4),"")+IFERROR(ROUND(Y39*Assumptions!$C$8*Assumptions!$C$6,4),"")</f>
        <v>18</v>
      </c>
      <c r="Y39" s="62">
        <f>IFERROR(ROUND(V39*(1+Assumptions!$C$7)^5,0),"")</f>
        <v>231342</v>
      </c>
      <c r="Z39" s="63" t="s">
        <v>153</v>
      </c>
      <c r="AA39" s="63" t="s">
        <v>156</v>
      </c>
      <c r="AB39" s="62">
        <v>31.4</v>
      </c>
      <c r="AC39" s="62">
        <v>44.8</v>
      </c>
      <c r="AD39">
        <v>120</v>
      </c>
      <c r="AK39" s="40" t="str">
        <f>IFERROR(INDEX(Assumptions!$D$92:$D$115,MATCH(C39,Assumptions!$B$92:$B$115,0)),"Low")</f>
        <v>High</v>
      </c>
    </row>
    <row r="40" spans="2:37" x14ac:dyDescent="0.2">
      <c r="B40" s="62">
        <v>37</v>
      </c>
      <c r="C40" s="63" t="s">
        <v>155</v>
      </c>
      <c r="D40" s="63" t="s">
        <v>2578</v>
      </c>
      <c r="E40" s="62">
        <f t="shared" si="4"/>
        <v>0</v>
      </c>
      <c r="F40" s="71">
        <f>SUMIFS('CBG Plants'!N:N,'CBG Plants'!F:F,D40,'CBG Plants'!L:L,"Completed")
+SUMIFS('CBG Plants'!N:N,'CBG Plants'!F:F,D40,'CBG Plants'!L:L,"Functional")+SUMIFS('CBG Plants'!N:N,'CBG Plants'!F:F,D40,'CBG Plants'!L:L,"Under Construction")+SUMIFS('CBG Plants'!N:N,'CBG Plants'!F:F,D40,'CBG Plants'!L:L,"Yet to start construction")</f>
        <v>0</v>
      </c>
      <c r="G40" s="62">
        <f>COUNTIFS('CBG Plants'!F:F,D40,'CBG Plants'!L:L,"Completed")
+COUNTIFS('CBG Plants'!F:F,D40,'CBG Plants'!L:L,"Functional")</f>
        <v>0</v>
      </c>
      <c r="H40" s="62">
        <f>COUNTIFS('CBG Plants'!F:F,D40,'CBG Plants'!L:L,"Under Construction")</f>
        <v>0</v>
      </c>
      <c r="I40" s="62">
        <f>COUNTIFS('CBG Plants'!F:F,D40,'CBG Plants'!L:L,"Yet to start construction")</f>
        <v>0</v>
      </c>
      <c r="J40" s="63" t="s">
        <v>2579</v>
      </c>
      <c r="K40" s="63" t="s">
        <v>2580</v>
      </c>
      <c r="L40" s="63"/>
      <c r="M40" s="62">
        <f t="shared" si="1"/>
        <v>155.19</v>
      </c>
      <c r="N40" s="62">
        <f t="shared" si="2"/>
        <v>155.19</v>
      </c>
      <c r="O40" s="62">
        <v>94.5</v>
      </c>
      <c r="P40" s="62">
        <v>0.84</v>
      </c>
      <c r="Q40" s="62">
        <v>59.85</v>
      </c>
      <c r="R40" s="62">
        <f t="shared" si="3"/>
        <v>0</v>
      </c>
      <c r="S40" s="62">
        <f>IFERROR(T40*Assumptions!$C$4,"")</f>
        <v>0</v>
      </c>
      <c r="T40" s="62">
        <v>0</v>
      </c>
      <c r="U40" s="62">
        <f>IFERROR(S40*Assumptions!$C$5,"")+IFERROR(V40*Assumptions!$C$8*Assumptions!$C$5,"")</f>
        <v>0</v>
      </c>
      <c r="V40" s="62">
        <v>0</v>
      </c>
      <c r="W40" s="62">
        <f>IFERROR(ROUND(T40*(1+Assumptions!$C$7)^5,0),"")</f>
        <v>0</v>
      </c>
      <c r="X40" s="62">
        <f>IFERROR(ROUND(W40*Assumptions!$C$4*Assumptions!$C$6,4),"")+IFERROR(ROUND(Y40*Assumptions!$C$8*Assumptions!$C$6,4),"")</f>
        <v>0</v>
      </c>
      <c r="Y40" s="62">
        <f>IFERROR(ROUND(V40*(1+Assumptions!$C$7)^5,0),"")</f>
        <v>0</v>
      </c>
      <c r="Z40" s="63" t="s">
        <v>153</v>
      </c>
      <c r="AA40" s="63" t="s">
        <v>156</v>
      </c>
      <c r="AB40" s="62">
        <v>78</v>
      </c>
      <c r="AC40" s="62">
        <v>44.8</v>
      </c>
      <c r="AD40">
        <v>0</v>
      </c>
      <c r="AK40" s="40" t="str">
        <f>IFERROR(INDEX(Assumptions!$D$92:$D$115,MATCH(C40,Assumptions!$B$92:$B$115,0)),"Low")</f>
        <v>High</v>
      </c>
    </row>
    <row r="41" spans="2:37" x14ac:dyDescent="0.2">
      <c r="B41" s="62">
        <v>38</v>
      </c>
      <c r="C41" s="63" t="s">
        <v>155</v>
      </c>
      <c r="D41" s="63" t="s">
        <v>1949</v>
      </c>
      <c r="E41" s="62">
        <f t="shared" si="4"/>
        <v>5</v>
      </c>
      <c r="F41" s="71">
        <f>SUMIFS('CBG Plants'!N:N,'CBG Plants'!F:F,D41,'CBG Plants'!L:L,"Completed")
+SUMIFS('CBG Plants'!N:N,'CBG Plants'!F:F,D41,'CBG Plants'!L:L,"Functional")+SUMIFS('CBG Plants'!N:N,'CBG Plants'!F:F,D41,'CBG Plants'!L:L,"Under Construction")+SUMIFS('CBG Plants'!N:N,'CBG Plants'!F:F,D41,'CBG Plants'!L:L,"Yet to start construction")</f>
        <v>11.8</v>
      </c>
      <c r="G41" s="62">
        <f>COUNTIFS('CBG Plants'!F:F,D41,'CBG Plants'!L:L,"Completed")
+COUNTIFS('CBG Plants'!F:F,D41,'CBG Plants'!L:L,"Functional")</f>
        <v>1</v>
      </c>
      <c r="H41" s="62">
        <f>COUNTIFS('CBG Plants'!F:F,D41,'CBG Plants'!L:L,"Under Construction")</f>
        <v>2</v>
      </c>
      <c r="I41" s="62">
        <f>COUNTIFS('CBG Plants'!F:F,D41,'CBG Plants'!L:L,"Yet to start construction")</f>
        <v>2</v>
      </c>
      <c r="J41" s="63" t="s">
        <v>2579</v>
      </c>
      <c r="K41" s="63" t="s">
        <v>2581</v>
      </c>
      <c r="L41" s="63" t="s">
        <v>2582</v>
      </c>
      <c r="M41" s="62">
        <f t="shared" si="1"/>
        <v>83.800000000000011</v>
      </c>
      <c r="N41" s="62">
        <f t="shared" si="2"/>
        <v>98.4</v>
      </c>
      <c r="O41" s="62">
        <v>80.55</v>
      </c>
      <c r="P41" s="62">
        <v>0</v>
      </c>
      <c r="Q41" s="62">
        <v>17.850000000000001</v>
      </c>
      <c r="R41" s="62">
        <f t="shared" si="3"/>
        <v>-6.0449309500000012</v>
      </c>
      <c r="S41" s="62">
        <f>IFERROR(T41*Assumptions!$C$4,"")</f>
        <v>170</v>
      </c>
      <c r="T41" s="62">
        <v>68</v>
      </c>
      <c r="U41" s="62">
        <f>IFERROR(S41*Assumptions!$C$5,"")+IFERROR(V41*Assumptions!$C$8*Assumptions!$C$5,"")</f>
        <v>5.7550690499999995</v>
      </c>
      <c r="V41" s="62">
        <v>65181</v>
      </c>
      <c r="W41" s="62">
        <f>IFERROR(ROUND(T41*(1+Assumptions!$C$7)^5,0),"")</f>
        <v>208</v>
      </c>
      <c r="X41" s="62">
        <f>IFERROR(ROUND(W41*Assumptions!$C$4*Assumptions!$C$6,4),"")+IFERROR(ROUND(Y41*Assumptions!$C$8*Assumptions!$C$6,4),"")</f>
        <v>29.331900000000001</v>
      </c>
      <c r="Y41" s="62">
        <f>IFERROR(ROUND(V41*(1+Assumptions!$C$7)^5,0),"")</f>
        <v>198917</v>
      </c>
      <c r="Z41" s="63" t="s">
        <v>153</v>
      </c>
      <c r="AA41" s="63" t="s">
        <v>156</v>
      </c>
      <c r="AB41" s="62">
        <v>85.1</v>
      </c>
      <c r="AC41" s="62">
        <v>44.8</v>
      </c>
      <c r="AD41">
        <v>40</v>
      </c>
      <c r="AK41" s="40" t="str">
        <f>IFERROR(INDEX(Assumptions!$D$92:$D$115,MATCH(C41,Assumptions!$B$92:$B$115,0)),"Low")</f>
        <v>High</v>
      </c>
    </row>
    <row r="42" spans="2:37" x14ac:dyDescent="0.2">
      <c r="B42" s="62">
        <v>39</v>
      </c>
      <c r="C42" s="63" t="s">
        <v>155</v>
      </c>
      <c r="D42" s="63" t="s">
        <v>1950</v>
      </c>
      <c r="E42" s="62">
        <f t="shared" si="4"/>
        <v>8</v>
      </c>
      <c r="F42" s="71">
        <f>SUMIFS('CBG Plants'!N:N,'CBG Plants'!F:F,D42,'CBG Plants'!L:L,"Completed")
+SUMIFS('CBG Plants'!N:N,'CBG Plants'!F:F,D42,'CBG Plants'!L:L,"Functional")+SUMIFS('CBG Plants'!N:N,'CBG Plants'!F:F,D42,'CBG Plants'!L:L,"Under Construction")+SUMIFS('CBG Plants'!N:N,'CBG Plants'!F:F,D42,'CBG Plants'!L:L,"Yet to start construction")</f>
        <v>59.028000000000006</v>
      </c>
      <c r="G42" s="62">
        <f>COUNTIFS('CBG Plants'!F:F,D42,'CBG Plants'!L:L,"Completed")
+COUNTIFS('CBG Plants'!F:F,D42,'CBG Plants'!L:L,"Functional")</f>
        <v>3</v>
      </c>
      <c r="H42" s="62">
        <f>COUNTIFS('CBG Plants'!F:F,D42,'CBG Plants'!L:L,"Under Construction")</f>
        <v>2</v>
      </c>
      <c r="I42" s="62">
        <f>COUNTIFS('CBG Plants'!F:F,D42,'CBG Plants'!L:L,"Yet to start construction")</f>
        <v>3</v>
      </c>
      <c r="J42" s="63" t="s">
        <v>2583</v>
      </c>
      <c r="K42" s="63" t="s">
        <v>2584</v>
      </c>
      <c r="L42" s="63" t="s">
        <v>2585</v>
      </c>
      <c r="M42" s="62">
        <f t="shared" si="1"/>
        <v>-146.77000000000001</v>
      </c>
      <c r="N42" s="62">
        <f t="shared" si="2"/>
        <v>35.729999999999997</v>
      </c>
      <c r="O42" s="62">
        <v>16.2</v>
      </c>
      <c r="P42" s="62">
        <v>18.48</v>
      </c>
      <c r="Q42" s="62">
        <v>1.05</v>
      </c>
      <c r="R42" s="62">
        <f t="shared" si="3"/>
        <v>-49.829564700000006</v>
      </c>
      <c r="S42" s="62">
        <f>IFERROR(T42*Assumptions!$C$4,"")</f>
        <v>150</v>
      </c>
      <c r="T42" s="62">
        <v>60</v>
      </c>
      <c r="U42" s="62">
        <f>IFERROR(S42*Assumptions!$C$5,"")+IFERROR(V42*Assumptions!$C$8*Assumptions!$C$5,"")</f>
        <v>9.1984352999999999</v>
      </c>
      <c r="V42" s="62">
        <v>467506</v>
      </c>
      <c r="W42" s="62">
        <f>IFERROR(ROUND(T42*(1+Assumptions!$C$7)^5,0),"")</f>
        <v>183</v>
      </c>
      <c r="X42" s="62">
        <f>IFERROR(ROUND(W42*Assumptions!$C$4*Assumptions!$C$6,4),"")+IFERROR(ROUND(Y42*Assumptions!$C$8*Assumptions!$C$6,4),"")</f>
        <v>46.772500000000001</v>
      </c>
      <c r="Y42" s="62">
        <f>IFERROR(ROUND(V42*(1+Assumptions!$C$7)^5,0),"")</f>
        <v>1426715</v>
      </c>
      <c r="Z42" s="63" t="s">
        <v>153</v>
      </c>
      <c r="AA42" s="63" t="s">
        <v>156</v>
      </c>
      <c r="AB42" s="62">
        <v>8.6</v>
      </c>
      <c r="AC42" s="62">
        <v>44.8</v>
      </c>
      <c r="AD42">
        <v>500</v>
      </c>
      <c r="AK42" s="40" t="str">
        <f>IFERROR(INDEX(Assumptions!$D$92:$D$115,MATCH(C42,Assumptions!$B$92:$B$115,0)),"Low")</f>
        <v>High</v>
      </c>
    </row>
    <row r="43" spans="2:37" x14ac:dyDescent="0.2">
      <c r="B43" s="62">
        <v>40</v>
      </c>
      <c r="C43" s="63" t="s">
        <v>155</v>
      </c>
      <c r="D43" s="63" t="s">
        <v>322</v>
      </c>
      <c r="E43" s="62">
        <f t="shared" si="4"/>
        <v>4</v>
      </c>
      <c r="F43" s="71">
        <f>SUMIFS('CBG Plants'!N:N,'CBG Plants'!F:F,D43,'CBG Plants'!L:L,"Completed")
+SUMIFS('CBG Plants'!N:N,'CBG Plants'!F:F,D43,'CBG Plants'!L:L,"Functional")+SUMIFS('CBG Plants'!N:N,'CBG Plants'!F:F,D43,'CBG Plants'!L:L,"Under Construction")+SUMIFS('CBG Plants'!N:N,'CBG Plants'!F:F,D43,'CBG Plants'!L:L,"Yet to start construction")</f>
        <v>9.8000000000000007</v>
      </c>
      <c r="G43" s="62">
        <f>COUNTIFS('CBG Plants'!F:F,D43,'CBG Plants'!L:L,"Completed")
+COUNTIFS('CBG Plants'!F:F,D43,'CBG Plants'!L:L,"Functional")</f>
        <v>2</v>
      </c>
      <c r="H43" s="62">
        <f>COUNTIFS('CBG Plants'!F:F,D43,'CBG Plants'!L:L,"Under Construction")</f>
        <v>0</v>
      </c>
      <c r="I43" s="62">
        <f>COUNTIFS('CBG Plants'!F:F,D43,'CBG Plants'!L:L,"Yet to start construction")</f>
        <v>2</v>
      </c>
      <c r="J43" s="63" t="s">
        <v>2586</v>
      </c>
      <c r="K43" s="63" t="s">
        <v>2587</v>
      </c>
      <c r="L43" s="63" t="s">
        <v>2588</v>
      </c>
      <c r="M43" s="62">
        <f t="shared" si="1"/>
        <v>15.950000000000003</v>
      </c>
      <c r="N43" s="62">
        <f t="shared" si="2"/>
        <v>50.625</v>
      </c>
      <c r="O43" s="62">
        <v>49.05</v>
      </c>
      <c r="P43" s="62">
        <v>0</v>
      </c>
      <c r="Q43" s="62">
        <v>1.575</v>
      </c>
      <c r="R43" s="62">
        <f t="shared" si="3"/>
        <v>-5.9010206000000007</v>
      </c>
      <c r="S43" s="62">
        <f>IFERROR(T43*Assumptions!$C$4,"")</f>
        <v>102.5</v>
      </c>
      <c r="T43" s="62">
        <v>41</v>
      </c>
      <c r="U43" s="62">
        <f>IFERROR(S43*Assumptions!$C$5,"")+IFERROR(V43*Assumptions!$C$8*Assumptions!$C$5,"")</f>
        <v>3.8989794</v>
      </c>
      <c r="V43" s="62">
        <v>81988</v>
      </c>
      <c r="W43" s="62">
        <f>IFERROR(ROUND(T43*(1+Assumptions!$C$7)^5,0),"")</f>
        <v>125</v>
      </c>
      <c r="X43" s="62">
        <f>IFERROR(ROUND(W43*Assumptions!$C$4*Assumptions!$C$6,4),"")+IFERROR(ROUND(Y43*Assumptions!$C$8*Assumptions!$C$6,4),"")</f>
        <v>19.815999999999999</v>
      </c>
      <c r="Y43" s="62">
        <f>IFERROR(ROUND(V43*(1+Assumptions!$C$7)^5,0),"")</f>
        <v>250208</v>
      </c>
      <c r="Z43" s="63" t="s">
        <v>153</v>
      </c>
      <c r="AA43" s="63" t="s">
        <v>156</v>
      </c>
      <c r="AB43" s="62">
        <v>69.099999999999994</v>
      </c>
      <c r="AC43" s="62">
        <v>44.8</v>
      </c>
      <c r="AD43">
        <v>95</v>
      </c>
      <c r="AK43" s="40" t="str">
        <f>IFERROR(INDEX(Assumptions!$D$92:$D$115,MATCH(C43,Assumptions!$B$92:$B$115,0)),"Low")</f>
        <v>High</v>
      </c>
    </row>
    <row r="44" spans="2:37" x14ac:dyDescent="0.2">
      <c r="B44" s="62">
        <v>41</v>
      </c>
      <c r="C44" s="63" t="s">
        <v>155</v>
      </c>
      <c r="D44" s="63" t="s">
        <v>2589</v>
      </c>
      <c r="E44" s="62">
        <f t="shared" si="4"/>
        <v>3</v>
      </c>
      <c r="F44" s="71">
        <f>SUMIFS('CBG Plants'!N:N,'CBG Plants'!F:F,D44,'CBG Plants'!L:L,"Completed")
+SUMIFS('CBG Plants'!N:N,'CBG Plants'!F:F,D44,'CBG Plants'!L:L,"Functional")+SUMIFS('CBG Plants'!N:N,'CBG Plants'!F:F,D44,'CBG Plants'!L:L,"Under Construction")+SUMIFS('CBG Plants'!N:N,'CBG Plants'!F:F,D44,'CBG Plants'!L:L,"Yet to start construction")</f>
        <v>15</v>
      </c>
      <c r="G44" s="62">
        <f>COUNTIFS('CBG Plants'!F:F,D44,'CBG Plants'!L:L,"Completed")
+COUNTIFS('CBG Plants'!F:F,D44,'CBG Plants'!L:L,"Functional")</f>
        <v>0</v>
      </c>
      <c r="H44" s="62">
        <f>COUNTIFS('CBG Plants'!F:F,D44,'CBG Plants'!L:L,"Under Construction")</f>
        <v>1</v>
      </c>
      <c r="I44" s="62">
        <f>COUNTIFS('CBG Plants'!F:F,D44,'CBG Plants'!L:L,"Yet to start construction")</f>
        <v>2</v>
      </c>
      <c r="J44" s="63" t="s">
        <v>2590</v>
      </c>
      <c r="K44" s="63" t="s">
        <v>2591</v>
      </c>
      <c r="L44" s="63" t="s">
        <v>2592</v>
      </c>
      <c r="M44" s="62">
        <f t="shared" si="1"/>
        <v>33.299999999999997</v>
      </c>
      <c r="N44" s="62">
        <f t="shared" si="2"/>
        <v>33.299999999999997</v>
      </c>
      <c r="O44" s="62">
        <v>33.299999999999997</v>
      </c>
      <c r="P44" s="62">
        <v>0</v>
      </c>
      <c r="Q44" s="62">
        <v>0</v>
      </c>
      <c r="R44" s="62">
        <f t="shared" si="3"/>
        <v>-15</v>
      </c>
      <c r="S44" s="62">
        <f>IFERROR(T44*Assumptions!$C$4,"")</f>
        <v>0</v>
      </c>
      <c r="T44" s="62">
        <v>0</v>
      </c>
      <c r="U44" s="62">
        <f>IFERROR(S44*Assumptions!$C$5,"")+IFERROR(V44*Assumptions!$C$8*Assumptions!$C$5,"")</f>
        <v>0</v>
      </c>
      <c r="V44" s="62">
        <v>0</v>
      </c>
      <c r="W44" s="62">
        <f>IFERROR(ROUND(T44*(1+Assumptions!$C$7)^5,0),"")</f>
        <v>0</v>
      </c>
      <c r="X44" s="62">
        <f>IFERROR(ROUND(W44*Assumptions!$C$4*Assumptions!$C$6,4),"")+IFERROR(ROUND(Y44*Assumptions!$C$8*Assumptions!$C$6,4),"")</f>
        <v>0</v>
      </c>
      <c r="Y44" s="62">
        <f>IFERROR(ROUND(V44*(1+Assumptions!$C$7)^5,0),"")</f>
        <v>0</v>
      </c>
      <c r="Z44" s="63" t="s">
        <v>153</v>
      </c>
      <c r="AA44" s="63" t="s">
        <v>156</v>
      </c>
      <c r="AB44" s="62">
        <v>101</v>
      </c>
      <c r="AC44" s="62">
        <v>44.8</v>
      </c>
      <c r="AD44">
        <v>0</v>
      </c>
      <c r="AK44" s="40" t="str">
        <f>IFERROR(INDEX(Assumptions!$D$92:$D$115,MATCH(C44,Assumptions!$B$92:$B$115,0)),"Low")</f>
        <v>High</v>
      </c>
    </row>
    <row r="45" spans="2:37" x14ac:dyDescent="0.2">
      <c r="B45" s="62">
        <v>42</v>
      </c>
      <c r="C45" s="63" t="s">
        <v>155</v>
      </c>
      <c r="D45" s="63" t="s">
        <v>2593</v>
      </c>
      <c r="E45" s="62">
        <f t="shared" si="4"/>
        <v>0</v>
      </c>
      <c r="F45" s="71">
        <f>SUMIFS('CBG Plants'!N:N,'CBG Plants'!F:F,D45,'CBG Plants'!L:L,"Completed")
+SUMIFS('CBG Plants'!N:N,'CBG Plants'!F:F,D45,'CBG Plants'!L:L,"Functional")+SUMIFS('CBG Plants'!N:N,'CBG Plants'!F:F,D45,'CBG Plants'!L:L,"Under Construction")+SUMIFS('CBG Plants'!N:N,'CBG Plants'!F:F,D45,'CBG Plants'!L:L,"Yet to start construction")</f>
        <v>0</v>
      </c>
      <c r="G45" s="62">
        <f>COUNTIFS('CBG Plants'!F:F,D45,'CBG Plants'!L:L,"Completed")
+COUNTIFS('CBG Plants'!F:F,D45,'CBG Plants'!L:L,"Functional")</f>
        <v>0</v>
      </c>
      <c r="H45" s="62">
        <f>COUNTIFS('CBG Plants'!F:F,D45,'CBG Plants'!L:L,"Under Construction")</f>
        <v>0</v>
      </c>
      <c r="I45" s="62">
        <f>COUNTIFS('CBG Plants'!F:F,D45,'CBG Plants'!L:L,"Yet to start construction")</f>
        <v>0</v>
      </c>
      <c r="J45" s="63"/>
      <c r="K45" s="63"/>
      <c r="L45" s="63"/>
      <c r="M45" s="62">
        <f t="shared" si="1"/>
        <v>52.77</v>
      </c>
      <c r="N45" s="62">
        <f t="shared" si="2"/>
        <v>52.77</v>
      </c>
      <c r="O45" s="62">
        <v>0.9</v>
      </c>
      <c r="P45" s="62">
        <v>10.92</v>
      </c>
      <c r="Q45" s="62">
        <v>40.950000000000003</v>
      </c>
      <c r="R45" s="62">
        <f t="shared" si="3"/>
        <v>0</v>
      </c>
      <c r="S45" s="62">
        <f>IFERROR(T45*Assumptions!$C$4,"")</f>
        <v>0</v>
      </c>
      <c r="T45" s="62">
        <v>0</v>
      </c>
      <c r="U45" s="62">
        <f>IFERROR(S45*Assumptions!$C$5,"")+IFERROR(V45*Assumptions!$C$8*Assumptions!$C$5,"")</f>
        <v>0</v>
      </c>
      <c r="V45" s="62">
        <v>0</v>
      </c>
      <c r="W45" s="62">
        <f>IFERROR(ROUND(T45*(1+Assumptions!$C$7)^5,0),"")</f>
        <v>0</v>
      </c>
      <c r="X45" s="62">
        <f>IFERROR(ROUND(W45*Assumptions!$C$4*Assumptions!$C$6,4),"")+IFERROR(ROUND(Y45*Assumptions!$C$8*Assumptions!$C$6,4),"")</f>
        <v>0</v>
      </c>
      <c r="Y45" s="62">
        <f>IFERROR(ROUND(V45*(1+Assumptions!$C$7)^5,0),"")</f>
        <v>0</v>
      </c>
      <c r="Z45" s="63" t="s">
        <v>153</v>
      </c>
      <c r="AA45" s="63" t="s">
        <v>156</v>
      </c>
      <c r="AB45" s="62">
        <v>72</v>
      </c>
      <c r="AC45" s="62">
        <v>44.8</v>
      </c>
      <c r="AD45">
        <v>0</v>
      </c>
      <c r="AK45" s="40" t="str">
        <f>IFERROR(INDEX(Assumptions!$D$92:$D$115,MATCH(C45,Assumptions!$B$92:$B$115,0)),"Low")</f>
        <v>High</v>
      </c>
    </row>
    <row r="46" spans="2:37" x14ac:dyDescent="0.2">
      <c r="B46" s="62">
        <v>43</v>
      </c>
      <c r="C46" s="63" t="s">
        <v>155</v>
      </c>
      <c r="D46" s="63" t="s">
        <v>1951</v>
      </c>
      <c r="E46" s="62">
        <f t="shared" si="4"/>
        <v>0</v>
      </c>
      <c r="F46" s="71">
        <f>SUMIFS('CBG Plants'!N:N,'CBG Plants'!F:F,D46,'CBG Plants'!L:L,"Completed")
+SUMIFS('CBG Plants'!N:N,'CBG Plants'!F:F,D46,'CBG Plants'!L:L,"Functional")+SUMIFS('CBG Plants'!N:N,'CBG Plants'!F:F,D46,'CBG Plants'!L:L,"Under Construction")+SUMIFS('CBG Plants'!N:N,'CBG Plants'!F:F,D46,'CBG Plants'!L:L,"Yet to start construction")</f>
        <v>0</v>
      </c>
      <c r="G46" s="62">
        <f>COUNTIFS('CBG Plants'!F:F,D46,'CBG Plants'!L:L,"Completed")
+COUNTIFS('CBG Plants'!F:F,D46,'CBG Plants'!L:L,"Functional")</f>
        <v>0</v>
      </c>
      <c r="H46" s="62">
        <f>COUNTIFS('CBG Plants'!F:F,D46,'CBG Plants'!L:L,"Under Construction")</f>
        <v>0</v>
      </c>
      <c r="I46" s="62">
        <f>COUNTIFS('CBG Plants'!F:F,D46,'CBG Plants'!L:L,"Yet to start construction")</f>
        <v>0</v>
      </c>
      <c r="J46" s="63"/>
      <c r="K46" s="63"/>
      <c r="L46" s="63"/>
      <c r="M46" s="62">
        <f t="shared" si="1"/>
        <v>204.82499999999999</v>
      </c>
      <c r="N46" s="62">
        <f t="shared" si="2"/>
        <v>204.82499999999999</v>
      </c>
      <c r="O46" s="62">
        <v>56.25</v>
      </c>
      <c r="P46" s="62">
        <v>29.4</v>
      </c>
      <c r="Q46" s="62">
        <v>119.175</v>
      </c>
      <c r="R46" s="62">
        <f t="shared" si="3"/>
        <v>1.58392065</v>
      </c>
      <c r="S46" s="62">
        <f>IFERROR(T46*Assumptions!$C$4,"")</f>
        <v>47.5</v>
      </c>
      <c r="T46" s="62">
        <v>19</v>
      </c>
      <c r="U46" s="62">
        <f>IFERROR(S46*Assumptions!$C$5,"")+IFERROR(V46*Assumptions!$C$8*Assumptions!$C$5,"")</f>
        <v>1.58392065</v>
      </c>
      <c r="V46" s="62">
        <v>15813</v>
      </c>
      <c r="W46" s="62">
        <f>IFERROR(ROUND(T46*(1+Assumptions!$C$7)^5,0),"")</f>
        <v>58</v>
      </c>
      <c r="X46" s="62">
        <f>IFERROR(ROUND(W46*Assumptions!$C$4*Assumptions!$C$6,4),"")+IFERROR(ROUND(Y46*Assumptions!$C$8*Assumptions!$C$6,4),"")</f>
        <v>8.0582999999999991</v>
      </c>
      <c r="Y46" s="62">
        <f>IFERROR(ROUND(V46*(1+Assumptions!$C$7)^5,0),"")</f>
        <v>48257</v>
      </c>
      <c r="Z46" s="63" t="s">
        <v>153</v>
      </c>
      <c r="AA46" s="63" t="s">
        <v>156</v>
      </c>
      <c r="AB46" s="62">
        <v>113.6</v>
      </c>
      <c r="AC46" s="62">
        <v>44.8</v>
      </c>
      <c r="AD46">
        <v>0</v>
      </c>
      <c r="AK46" s="40" t="str">
        <f>IFERROR(INDEX(Assumptions!$D$92:$D$115,MATCH(C46,Assumptions!$B$92:$B$115,0)),"Low")</f>
        <v>High</v>
      </c>
    </row>
    <row r="47" spans="2:37" x14ac:dyDescent="0.2">
      <c r="B47" s="62">
        <v>44</v>
      </c>
      <c r="C47" s="63" t="s">
        <v>155</v>
      </c>
      <c r="D47" s="63" t="s">
        <v>1952</v>
      </c>
      <c r="E47" s="62">
        <f t="shared" si="4"/>
        <v>0</v>
      </c>
      <c r="F47" s="71">
        <f>SUMIFS('CBG Plants'!N:N,'CBG Plants'!F:F,D47,'CBG Plants'!L:L,"Completed")
+SUMIFS('CBG Plants'!N:N,'CBG Plants'!F:F,D47,'CBG Plants'!L:L,"Functional")+SUMIFS('CBG Plants'!N:N,'CBG Plants'!F:F,D47,'CBG Plants'!L:L,"Under Construction")+SUMIFS('CBG Plants'!N:N,'CBG Plants'!F:F,D47,'CBG Plants'!L:L,"Yet to start construction")</f>
        <v>0</v>
      </c>
      <c r="G47" s="62">
        <f>COUNTIFS('CBG Plants'!F:F,D47,'CBG Plants'!L:L,"Completed")
+COUNTIFS('CBG Plants'!F:F,D47,'CBG Plants'!L:L,"Functional")</f>
        <v>0</v>
      </c>
      <c r="H47" s="62">
        <f>COUNTIFS('CBG Plants'!F:F,D47,'CBG Plants'!L:L,"Under Construction")</f>
        <v>0</v>
      </c>
      <c r="I47" s="62">
        <f>COUNTIFS('CBG Plants'!F:F,D47,'CBG Plants'!L:L,"Yet to start construction")</f>
        <v>0</v>
      </c>
      <c r="J47" s="63"/>
      <c r="K47" s="63"/>
      <c r="L47" s="63"/>
      <c r="M47" s="62">
        <f t="shared" si="1"/>
        <v>19.424999999999997</v>
      </c>
      <c r="N47" s="62">
        <f t="shared" si="2"/>
        <v>19.424999999999997</v>
      </c>
      <c r="O47" s="62">
        <v>0</v>
      </c>
      <c r="P47" s="62">
        <v>18.899999999999999</v>
      </c>
      <c r="Q47" s="62">
        <v>0.52500000000000002</v>
      </c>
      <c r="R47" s="62">
        <f t="shared" si="3"/>
        <v>0.32005980000000001</v>
      </c>
      <c r="S47" s="62">
        <f>IFERROR(T47*Assumptions!$C$4,"")</f>
        <v>10</v>
      </c>
      <c r="T47" s="62">
        <v>4</v>
      </c>
      <c r="U47" s="62">
        <f>IFERROR(S47*Assumptions!$C$5,"")+IFERROR(V47*Assumptions!$C$8*Assumptions!$C$5,"")</f>
        <v>0.32005980000000001</v>
      </c>
      <c r="V47" s="62">
        <v>1996</v>
      </c>
      <c r="W47" s="62">
        <f>IFERROR(ROUND(T47*(1+Assumptions!$C$7)^5,0),"")</f>
        <v>12</v>
      </c>
      <c r="X47" s="62">
        <f>IFERROR(ROUND(W47*Assumptions!$C$4*Assumptions!$C$6,4),"")+IFERROR(ROUND(Y47*Assumptions!$C$8*Assumptions!$C$6,4),"")</f>
        <v>1.6020000000000001</v>
      </c>
      <c r="Y47" s="62">
        <f>IFERROR(ROUND(V47*(1+Assumptions!$C$7)^5,0),"")</f>
        <v>6091</v>
      </c>
      <c r="Z47" s="63" t="s">
        <v>153</v>
      </c>
      <c r="AA47" s="63" t="s">
        <v>156</v>
      </c>
      <c r="AB47" s="62">
        <v>115.4</v>
      </c>
      <c r="AC47" s="62">
        <v>44.8</v>
      </c>
      <c r="AD47">
        <v>0</v>
      </c>
      <c r="AK47" s="40" t="str">
        <f>IFERROR(INDEX(Assumptions!$D$92:$D$115,MATCH(C47,Assumptions!$B$92:$B$115,0)),"Low")</f>
        <v>High</v>
      </c>
    </row>
    <row r="48" spans="2:37" x14ac:dyDescent="0.2">
      <c r="B48" s="62">
        <v>45</v>
      </c>
      <c r="C48" s="63" t="s">
        <v>155</v>
      </c>
      <c r="D48" s="63" t="s">
        <v>2594</v>
      </c>
      <c r="E48" s="62">
        <f t="shared" si="4"/>
        <v>0</v>
      </c>
      <c r="F48" s="71">
        <f>SUMIFS('CBG Plants'!N:N,'CBG Plants'!F:F,D48,'CBG Plants'!L:L,"Completed")
+SUMIFS('CBG Plants'!N:N,'CBG Plants'!F:F,D48,'CBG Plants'!L:L,"Functional")+SUMIFS('CBG Plants'!N:N,'CBG Plants'!F:F,D48,'CBG Plants'!L:L,"Under Construction")+SUMIFS('CBG Plants'!N:N,'CBG Plants'!F:F,D48,'CBG Plants'!L:L,"Yet to start construction")</f>
        <v>0</v>
      </c>
      <c r="G48" s="62">
        <f>COUNTIFS('CBG Plants'!F:F,D48,'CBG Plants'!L:L,"Completed")
+COUNTIFS('CBG Plants'!F:F,D48,'CBG Plants'!L:L,"Functional")</f>
        <v>0</v>
      </c>
      <c r="H48" s="62">
        <f>COUNTIFS('CBG Plants'!F:F,D48,'CBG Plants'!L:L,"Under Construction")</f>
        <v>0</v>
      </c>
      <c r="I48" s="62">
        <f>COUNTIFS('CBG Plants'!F:F,D48,'CBG Plants'!L:L,"Yet to start construction")</f>
        <v>0</v>
      </c>
      <c r="J48" s="63"/>
      <c r="K48" s="63"/>
      <c r="L48" s="63"/>
      <c r="M48" s="62">
        <f t="shared" si="1"/>
        <v>20.7</v>
      </c>
      <c r="N48" s="62">
        <f t="shared" si="2"/>
        <v>20.7</v>
      </c>
      <c r="O48" s="62">
        <v>20.7</v>
      </c>
      <c r="P48" s="62">
        <v>0</v>
      </c>
      <c r="Q48" s="62">
        <v>0</v>
      </c>
      <c r="R48" s="62">
        <f t="shared" si="3"/>
        <v>0</v>
      </c>
      <c r="S48" s="62">
        <f>IFERROR(T48*Assumptions!$C$4,"")</f>
        <v>0</v>
      </c>
      <c r="T48" s="62">
        <v>0</v>
      </c>
      <c r="U48" s="62">
        <f>IFERROR(S48*Assumptions!$C$5,"")+IFERROR(V48*Assumptions!$C$8*Assumptions!$C$5,"")</f>
        <v>0</v>
      </c>
      <c r="V48" s="62">
        <v>0</v>
      </c>
      <c r="W48" s="62">
        <f>IFERROR(ROUND(T48*(1+Assumptions!$C$7)^5,0),"")</f>
        <v>0</v>
      </c>
      <c r="X48" s="62">
        <f>IFERROR(ROUND(W48*Assumptions!$C$4*Assumptions!$C$6,4),"")+IFERROR(ROUND(Y48*Assumptions!$C$8*Assumptions!$C$6,4),"")</f>
        <v>0</v>
      </c>
      <c r="Y48" s="62">
        <f>IFERROR(ROUND(V48*(1+Assumptions!$C$7)^5,0),"")</f>
        <v>0</v>
      </c>
      <c r="Z48" s="63" t="s">
        <v>153</v>
      </c>
      <c r="AA48" s="63" t="s">
        <v>156</v>
      </c>
      <c r="AB48" s="62">
        <v>322.3</v>
      </c>
      <c r="AC48" s="62">
        <v>44.8</v>
      </c>
      <c r="AD48">
        <v>0</v>
      </c>
      <c r="AK48" s="40" t="str">
        <f>IFERROR(INDEX(Assumptions!$D$92:$D$115,MATCH(C48,Assumptions!$B$92:$B$115,0)),"Low")</f>
        <v>High</v>
      </c>
    </row>
    <row r="49" spans="2:37" x14ac:dyDescent="0.2">
      <c r="B49" s="62">
        <v>46</v>
      </c>
      <c r="C49" s="63" t="s">
        <v>155</v>
      </c>
      <c r="D49" s="63" t="s">
        <v>1953</v>
      </c>
      <c r="E49" s="62">
        <f t="shared" si="4"/>
        <v>2</v>
      </c>
      <c r="F49" s="71">
        <f>SUMIFS('CBG Plants'!N:N,'CBG Plants'!F:F,D49,'CBG Plants'!L:L,"Completed")
+SUMIFS('CBG Plants'!N:N,'CBG Plants'!F:F,D49,'CBG Plants'!L:L,"Functional")+SUMIFS('CBG Plants'!N:N,'CBG Plants'!F:F,D49,'CBG Plants'!L:L,"Under Construction")+SUMIFS('CBG Plants'!N:N,'CBG Plants'!F:F,D49,'CBG Plants'!L:L,"Yet to start construction")</f>
        <v>3</v>
      </c>
      <c r="G49" s="62">
        <f>COUNTIFS('CBG Plants'!F:F,D49,'CBG Plants'!L:L,"Completed")
+COUNTIFS('CBG Plants'!F:F,D49,'CBG Plants'!L:L,"Functional")</f>
        <v>0</v>
      </c>
      <c r="H49" s="62">
        <f>COUNTIFS('CBG Plants'!F:F,D49,'CBG Plants'!L:L,"Under Construction")</f>
        <v>0</v>
      </c>
      <c r="I49" s="62">
        <f>COUNTIFS('CBG Plants'!F:F,D49,'CBG Plants'!L:L,"Yet to start construction")</f>
        <v>2</v>
      </c>
      <c r="J49" s="63" t="s">
        <v>2595</v>
      </c>
      <c r="K49" s="63" t="s">
        <v>2596</v>
      </c>
      <c r="L49" s="63"/>
      <c r="M49" s="62">
        <f t="shared" si="1"/>
        <v>51.809999999999995</v>
      </c>
      <c r="N49" s="62">
        <f t="shared" si="2"/>
        <v>51.809999999999995</v>
      </c>
      <c r="O49" s="62">
        <v>40.049999999999997</v>
      </c>
      <c r="P49" s="62">
        <v>11.76</v>
      </c>
      <c r="Q49" s="62">
        <v>0</v>
      </c>
      <c r="R49" s="62">
        <f t="shared" si="3"/>
        <v>3.8257156499999994</v>
      </c>
      <c r="S49" s="62">
        <f>IFERROR(T49*Assumptions!$C$4,"")</f>
        <v>170</v>
      </c>
      <c r="T49" s="62">
        <v>68</v>
      </c>
      <c r="U49" s="62">
        <f>IFERROR(S49*Assumptions!$C$5,"")+IFERROR(V49*Assumptions!$C$8*Assumptions!$C$5,"")</f>
        <v>6.8257156499999994</v>
      </c>
      <c r="V49" s="62">
        <v>171713</v>
      </c>
      <c r="W49" s="62">
        <f>IFERROR(ROUND(T49*(1+Assumptions!$C$7)^5,0),"")</f>
        <v>208</v>
      </c>
      <c r="X49" s="62">
        <f>IFERROR(ROUND(W49*Assumptions!$C$4*Assumptions!$C$6,4),"")+IFERROR(ROUND(Y49*Assumptions!$C$8*Assumptions!$C$6,4),"")</f>
        <v>34.7774</v>
      </c>
      <c r="Y49" s="62">
        <f>IFERROR(ROUND(V49*(1+Assumptions!$C$7)^5,0),"")</f>
        <v>524026</v>
      </c>
      <c r="Z49" s="63" t="s">
        <v>153</v>
      </c>
      <c r="AA49" s="63" t="s">
        <v>156</v>
      </c>
      <c r="AB49" s="62">
        <v>9.8000000000000007</v>
      </c>
      <c r="AC49" s="62">
        <v>44.8</v>
      </c>
      <c r="AD49">
        <v>0</v>
      </c>
      <c r="AK49" s="40" t="str">
        <f>IFERROR(INDEX(Assumptions!$D$92:$D$115,MATCH(C49,Assumptions!$B$92:$B$115,0)),"Low")</f>
        <v>High</v>
      </c>
    </row>
    <row r="50" spans="2:37" x14ac:dyDescent="0.2">
      <c r="B50" s="62">
        <v>47</v>
      </c>
      <c r="C50" s="63" t="s">
        <v>155</v>
      </c>
      <c r="D50" s="63" t="s">
        <v>1954</v>
      </c>
      <c r="E50" s="62">
        <f t="shared" si="4"/>
        <v>1</v>
      </c>
      <c r="F50" s="71">
        <f>SUMIFS('CBG Plants'!N:N,'CBG Plants'!F:F,D50,'CBG Plants'!L:L,"Completed")
+SUMIFS('CBG Plants'!N:N,'CBG Plants'!F:F,D50,'CBG Plants'!L:L,"Functional")+SUMIFS('CBG Plants'!N:N,'CBG Plants'!F:F,D50,'CBG Plants'!L:L,"Under Construction")+SUMIFS('CBG Plants'!N:N,'CBG Plants'!F:F,D50,'CBG Plants'!L:L,"Yet to start construction")</f>
        <v>3</v>
      </c>
      <c r="G50" s="62">
        <f>COUNTIFS('CBG Plants'!F:F,D50,'CBG Plants'!L:L,"Completed")
+COUNTIFS('CBG Plants'!F:F,D50,'CBG Plants'!L:L,"Functional")</f>
        <v>0</v>
      </c>
      <c r="H50" s="62">
        <f>COUNTIFS('CBG Plants'!F:F,D50,'CBG Plants'!L:L,"Under Construction")</f>
        <v>0</v>
      </c>
      <c r="I50" s="62">
        <f>COUNTIFS('CBG Plants'!F:F,D50,'CBG Plants'!L:L,"Yet to start construction")</f>
        <v>1</v>
      </c>
      <c r="J50" s="63" t="s">
        <v>2597</v>
      </c>
      <c r="K50" s="63"/>
      <c r="L50" s="63"/>
      <c r="M50" s="62">
        <f t="shared" si="1"/>
        <v>78.3</v>
      </c>
      <c r="N50" s="62">
        <f t="shared" si="2"/>
        <v>78.3</v>
      </c>
      <c r="O50" s="62">
        <v>78.3</v>
      </c>
      <c r="P50" s="62">
        <v>0</v>
      </c>
      <c r="Q50" s="62">
        <v>0</v>
      </c>
      <c r="R50" s="62">
        <f t="shared" si="3"/>
        <v>-1.30219905</v>
      </c>
      <c r="S50" s="62">
        <f>IFERROR(T50*Assumptions!$C$4,"")</f>
        <v>52.5</v>
      </c>
      <c r="T50" s="62">
        <v>21</v>
      </c>
      <c r="U50" s="62">
        <f>IFERROR(S50*Assumptions!$C$5,"")+IFERROR(V50*Assumptions!$C$8*Assumptions!$C$5,"")</f>
        <v>1.69780095</v>
      </c>
      <c r="V50" s="62">
        <v>12219</v>
      </c>
      <c r="W50" s="62">
        <f>IFERROR(ROUND(T50*(1+Assumptions!$C$7)^5,0),"")</f>
        <v>64</v>
      </c>
      <c r="X50" s="62">
        <f>IFERROR(ROUND(W50*Assumptions!$C$4*Assumptions!$C$6,4),"")+IFERROR(ROUND(Y50*Assumptions!$C$8*Assumptions!$C$6,4),"")</f>
        <v>8.6246000000000009</v>
      </c>
      <c r="Y50" s="62">
        <f>IFERROR(ROUND(V50*(1+Assumptions!$C$7)^5,0),"")</f>
        <v>37289</v>
      </c>
      <c r="Z50" s="63" t="s">
        <v>153</v>
      </c>
      <c r="AA50" s="63" t="s">
        <v>156</v>
      </c>
      <c r="AB50" s="62">
        <v>205.6</v>
      </c>
      <c r="AC50" s="62">
        <v>44.8</v>
      </c>
      <c r="AD50">
        <v>0</v>
      </c>
      <c r="AK50" s="40" t="str">
        <f>IFERROR(INDEX(Assumptions!$D$92:$D$115,MATCH(C50,Assumptions!$B$92:$B$115,0)),"Low")</f>
        <v>High</v>
      </c>
    </row>
    <row r="51" spans="2:37" x14ac:dyDescent="0.2">
      <c r="B51" s="62">
        <v>48</v>
      </c>
      <c r="C51" s="63" t="s">
        <v>155</v>
      </c>
      <c r="D51" s="63" t="s">
        <v>328</v>
      </c>
      <c r="E51" s="62">
        <f t="shared" si="4"/>
        <v>9</v>
      </c>
      <c r="F51" s="71">
        <f>SUMIFS('CBG Plants'!N:N,'CBG Plants'!F:F,D51,'CBG Plants'!L:L,"Completed")
+SUMIFS('CBG Plants'!N:N,'CBG Plants'!F:F,D51,'CBG Plants'!L:L,"Functional")+SUMIFS('CBG Plants'!N:N,'CBG Plants'!F:F,D51,'CBG Plants'!L:L,"Under Construction")+SUMIFS('CBG Plants'!N:N,'CBG Plants'!F:F,D51,'CBG Plants'!L:L,"Yet to start construction")</f>
        <v>34.4</v>
      </c>
      <c r="G51" s="62">
        <f>COUNTIFS('CBG Plants'!F:F,D51,'CBG Plants'!L:L,"Completed")
+COUNTIFS('CBG Plants'!F:F,D51,'CBG Plants'!L:L,"Functional")</f>
        <v>1</v>
      </c>
      <c r="H51" s="62">
        <f>COUNTIFS('CBG Plants'!F:F,D51,'CBG Plants'!L:L,"Under Construction")</f>
        <v>4</v>
      </c>
      <c r="I51" s="62">
        <f>COUNTIFS('CBG Plants'!F:F,D51,'CBG Plants'!L:L,"Yet to start construction")</f>
        <v>4</v>
      </c>
      <c r="J51" s="63" t="s">
        <v>2598</v>
      </c>
      <c r="K51" s="63" t="s">
        <v>2599</v>
      </c>
      <c r="L51" s="63" t="s">
        <v>2600</v>
      </c>
      <c r="M51" s="62">
        <f t="shared" si="1"/>
        <v>21.914999999999999</v>
      </c>
      <c r="N51" s="62">
        <f t="shared" si="2"/>
        <v>58.05</v>
      </c>
      <c r="O51" s="62">
        <v>58.05</v>
      </c>
      <c r="P51" s="62">
        <v>0</v>
      </c>
      <c r="Q51" s="62">
        <v>0</v>
      </c>
      <c r="R51" s="62">
        <f t="shared" si="3"/>
        <v>-31.423227349999998</v>
      </c>
      <c r="S51" s="62">
        <f>IFERROR(T51*Assumptions!$C$4,"")</f>
        <v>77.5</v>
      </c>
      <c r="T51" s="62">
        <v>31</v>
      </c>
      <c r="U51" s="62">
        <f>IFERROR(S51*Assumptions!$C$5,"")+IFERROR(V51*Assumptions!$C$8*Assumptions!$C$5,"")</f>
        <v>2.9767726499999996</v>
      </c>
      <c r="V51" s="62">
        <v>64853</v>
      </c>
      <c r="W51" s="62">
        <f>IFERROR(ROUND(T51*(1+Assumptions!$C$7)^5,0),"")</f>
        <v>95</v>
      </c>
      <c r="X51" s="62">
        <f>IFERROR(ROUND(W51*Assumptions!$C$4*Assumptions!$C$6,4),"")+IFERROR(ROUND(Y51*Assumptions!$C$8*Assumptions!$C$6,4),"")</f>
        <v>15.190100000000001</v>
      </c>
      <c r="Y51" s="62">
        <f>IFERROR(ROUND(V51*(1+Assumptions!$C$7)^5,0),"")</f>
        <v>197916</v>
      </c>
      <c r="Z51" s="63" t="s">
        <v>153</v>
      </c>
      <c r="AA51" s="63" t="s">
        <v>156</v>
      </c>
      <c r="AB51" s="62">
        <v>251.2</v>
      </c>
      <c r="AC51" s="62">
        <v>44.8</v>
      </c>
      <c r="AD51">
        <v>99</v>
      </c>
      <c r="AK51" s="40" t="str">
        <f>IFERROR(INDEX(Assumptions!$D$92:$D$115,MATCH(C51,Assumptions!$B$92:$B$115,0)),"Low")</f>
        <v>High</v>
      </c>
    </row>
    <row r="52" spans="2:37" x14ac:dyDescent="0.2">
      <c r="B52" s="62">
        <v>49</v>
      </c>
      <c r="C52" s="63" t="s">
        <v>155</v>
      </c>
      <c r="D52" s="63" t="s">
        <v>1955</v>
      </c>
      <c r="E52" s="62">
        <f t="shared" si="4"/>
        <v>5</v>
      </c>
      <c r="F52" s="71">
        <f>SUMIFS('CBG Plants'!N:N,'CBG Plants'!F:F,D52,'CBG Plants'!L:L,"Completed")
+SUMIFS('CBG Plants'!N:N,'CBG Plants'!F:F,D52,'CBG Plants'!L:L,"Functional")+SUMIFS('CBG Plants'!N:N,'CBG Plants'!F:F,D52,'CBG Plants'!L:L,"Under Construction")+SUMIFS('CBG Plants'!N:N,'CBG Plants'!F:F,D52,'CBG Plants'!L:L,"Yet to start construction")</f>
        <v>59.6</v>
      </c>
      <c r="G52" s="62">
        <f>COUNTIFS('CBG Plants'!F:F,D52,'CBG Plants'!L:L,"Completed")
+COUNTIFS('CBG Plants'!F:F,D52,'CBG Plants'!L:L,"Functional")</f>
        <v>1</v>
      </c>
      <c r="H52" s="62">
        <f>COUNTIFS('CBG Plants'!F:F,D52,'CBG Plants'!L:L,"Under Construction")</f>
        <v>0</v>
      </c>
      <c r="I52" s="62">
        <f>COUNTIFS('CBG Plants'!F:F,D52,'CBG Plants'!L:L,"Yet to start construction")</f>
        <v>4</v>
      </c>
      <c r="J52" s="63" t="s">
        <v>2601</v>
      </c>
      <c r="K52" s="63" t="s">
        <v>2602</v>
      </c>
      <c r="L52" s="63" t="s">
        <v>2603</v>
      </c>
      <c r="M52" s="62">
        <f t="shared" si="1"/>
        <v>35.075000000000017</v>
      </c>
      <c r="N52" s="62">
        <f t="shared" si="2"/>
        <v>168.3</v>
      </c>
      <c r="O52" s="62">
        <v>168.3</v>
      </c>
      <c r="P52" s="62">
        <v>0</v>
      </c>
      <c r="Q52" s="62">
        <v>0</v>
      </c>
      <c r="R52" s="62">
        <f t="shared" si="3"/>
        <v>-57.989949350000003</v>
      </c>
      <c r="S52" s="62">
        <f>IFERROR(T52*Assumptions!$C$4,"")</f>
        <v>47.5</v>
      </c>
      <c r="T52" s="62">
        <v>19</v>
      </c>
      <c r="U52" s="62">
        <f>IFERROR(S52*Assumptions!$C$5,"")+IFERROR(V52*Assumptions!$C$8*Assumptions!$C$5,"")</f>
        <v>1.61005065</v>
      </c>
      <c r="V52" s="62">
        <v>18413</v>
      </c>
      <c r="W52" s="62">
        <f>IFERROR(ROUND(T52*(1+Assumptions!$C$7)^5,0),"")</f>
        <v>58</v>
      </c>
      <c r="X52" s="62">
        <f>IFERROR(ROUND(W52*Assumptions!$C$4*Assumptions!$C$6,4),"")+IFERROR(ROUND(Y52*Assumptions!$C$8*Assumptions!$C$6,4),"")</f>
        <v>8.1912000000000003</v>
      </c>
      <c r="Y52" s="62">
        <f>IFERROR(ROUND(V52*(1+Assumptions!$C$7)^5,0),"")</f>
        <v>56192</v>
      </c>
      <c r="Z52" s="63" t="s">
        <v>153</v>
      </c>
      <c r="AA52" s="63" t="s">
        <v>156</v>
      </c>
      <c r="AB52" s="62">
        <v>217.5</v>
      </c>
      <c r="AC52" s="62">
        <v>44.8</v>
      </c>
      <c r="AD52">
        <v>365</v>
      </c>
      <c r="AK52" s="40" t="str">
        <f>IFERROR(INDEX(Assumptions!$D$92:$D$115,MATCH(C52,Assumptions!$B$92:$B$115,0)),"Low")</f>
        <v>High</v>
      </c>
    </row>
    <row r="53" spans="2:37" x14ac:dyDescent="0.2">
      <c r="B53" s="62">
        <v>50</v>
      </c>
      <c r="C53" s="63" t="s">
        <v>155</v>
      </c>
      <c r="D53" s="63" t="s">
        <v>2604</v>
      </c>
      <c r="E53" s="62">
        <f t="shared" si="4"/>
        <v>4</v>
      </c>
      <c r="F53" s="71">
        <f>SUMIFS('CBG Plants'!N:N,'CBG Plants'!F:F,D53,'CBG Plants'!L:L,"Completed")
+SUMIFS('CBG Plants'!N:N,'CBG Plants'!F:F,D53,'CBG Plants'!L:L,"Functional")+SUMIFS('CBG Plants'!N:N,'CBG Plants'!F:F,D53,'CBG Plants'!L:L,"Under Construction")+SUMIFS('CBG Plants'!N:N,'CBG Plants'!F:F,D53,'CBG Plants'!L:L,"Yet to start construction")</f>
        <v>31</v>
      </c>
      <c r="G53" s="62">
        <f>COUNTIFS('CBG Plants'!F:F,D53,'CBG Plants'!L:L,"Completed")
+COUNTIFS('CBG Plants'!F:F,D53,'CBG Plants'!L:L,"Functional")</f>
        <v>0</v>
      </c>
      <c r="H53" s="62">
        <f>COUNTIFS('CBG Plants'!F:F,D53,'CBG Plants'!L:L,"Under Construction")</f>
        <v>1</v>
      </c>
      <c r="I53" s="62">
        <f>COUNTIFS('CBG Plants'!F:F,D53,'CBG Plants'!L:L,"Yet to start construction")</f>
        <v>3</v>
      </c>
      <c r="J53" s="63" t="s">
        <v>2605</v>
      </c>
      <c r="K53" s="63" t="s">
        <v>2606</v>
      </c>
      <c r="L53" s="63" t="s">
        <v>2607</v>
      </c>
      <c r="M53" s="62">
        <f t="shared" si="1"/>
        <v>45.524999999999999</v>
      </c>
      <c r="N53" s="62">
        <f t="shared" si="2"/>
        <v>45.524999999999999</v>
      </c>
      <c r="O53" s="62">
        <v>45</v>
      </c>
      <c r="P53" s="62">
        <v>0</v>
      </c>
      <c r="Q53" s="62">
        <v>0.52500000000000002</v>
      </c>
      <c r="R53" s="62">
        <f t="shared" si="3"/>
        <v>-31</v>
      </c>
      <c r="S53" s="62">
        <f>IFERROR(T53*Assumptions!$C$4,"")</f>
        <v>0</v>
      </c>
      <c r="T53" s="62">
        <v>0</v>
      </c>
      <c r="U53" s="62">
        <f>IFERROR(S53*Assumptions!$C$5,"")+IFERROR(V53*Assumptions!$C$8*Assumptions!$C$5,"")</f>
        <v>0</v>
      </c>
      <c r="V53" s="62">
        <v>0</v>
      </c>
      <c r="W53" s="62">
        <f>IFERROR(ROUND(T53*(1+Assumptions!$C$7)^5,0),"")</f>
        <v>0</v>
      </c>
      <c r="X53" s="62">
        <f>IFERROR(ROUND(W53*Assumptions!$C$4*Assumptions!$C$6,4),"")+IFERROR(ROUND(Y53*Assumptions!$C$8*Assumptions!$C$6,4),"")</f>
        <v>0</v>
      </c>
      <c r="Y53" s="62">
        <f>IFERROR(ROUND(V53*(1+Assumptions!$C$7)^5,0),"")</f>
        <v>0</v>
      </c>
      <c r="Z53" s="63" t="s">
        <v>153</v>
      </c>
      <c r="AA53" s="63" t="s">
        <v>156</v>
      </c>
      <c r="AB53" s="62">
        <v>247.9</v>
      </c>
      <c r="AC53" s="62">
        <v>44.8</v>
      </c>
      <c r="AD53">
        <v>0</v>
      </c>
      <c r="AK53" s="40" t="str">
        <f>IFERROR(INDEX(Assumptions!$D$92:$D$115,MATCH(C53,Assumptions!$B$92:$B$115,0)),"Low")</f>
        <v>High</v>
      </c>
    </row>
    <row r="54" spans="2:37" x14ac:dyDescent="0.2">
      <c r="B54" s="62">
        <v>51</v>
      </c>
      <c r="C54" s="63" t="s">
        <v>155</v>
      </c>
      <c r="D54" s="63" t="s">
        <v>1956</v>
      </c>
      <c r="E54" s="62">
        <f t="shared" si="4"/>
        <v>1</v>
      </c>
      <c r="F54" s="71">
        <f>SUMIFS('CBG Plants'!N:N,'CBG Plants'!F:F,D54,'CBG Plants'!L:L,"Completed")
+SUMIFS('CBG Plants'!N:N,'CBG Plants'!F:F,D54,'CBG Plants'!L:L,"Functional")+SUMIFS('CBG Plants'!N:N,'CBG Plants'!F:F,D54,'CBG Plants'!L:L,"Under Construction")+SUMIFS('CBG Plants'!N:N,'CBG Plants'!F:F,D54,'CBG Plants'!L:L,"Yet to start construction")</f>
        <v>7.5</v>
      </c>
      <c r="G54" s="62">
        <f>COUNTIFS('CBG Plants'!F:F,D54,'CBG Plants'!L:L,"Completed")
+COUNTIFS('CBG Plants'!F:F,D54,'CBG Plants'!L:L,"Functional")</f>
        <v>1</v>
      </c>
      <c r="H54" s="62">
        <f>COUNTIFS('CBG Plants'!F:F,D54,'CBG Plants'!L:L,"Under Construction")</f>
        <v>0</v>
      </c>
      <c r="I54" s="62">
        <f>COUNTIFS('CBG Plants'!F:F,D54,'CBG Plants'!L:L,"Yet to start construction")</f>
        <v>0</v>
      </c>
      <c r="J54" s="63" t="s">
        <v>2608</v>
      </c>
      <c r="K54" s="63"/>
      <c r="L54" s="63"/>
      <c r="M54" s="62">
        <f t="shared" si="1"/>
        <v>136.02500000000001</v>
      </c>
      <c r="N54" s="62">
        <f t="shared" si="2"/>
        <v>209.02500000000001</v>
      </c>
      <c r="O54" s="62">
        <v>65.7</v>
      </c>
      <c r="P54" s="62">
        <v>142.80000000000001</v>
      </c>
      <c r="Q54" s="62">
        <v>0.52500000000000002</v>
      </c>
      <c r="R54" s="62">
        <f t="shared" si="3"/>
        <v>-5.5313848500000002</v>
      </c>
      <c r="S54" s="62">
        <f>IFERROR(T54*Assumptions!$C$4,"")</f>
        <v>55</v>
      </c>
      <c r="T54" s="62">
        <v>22</v>
      </c>
      <c r="U54" s="62">
        <f>IFERROR(S54*Assumptions!$C$5,"")+IFERROR(V54*Assumptions!$C$8*Assumptions!$C$5,"")</f>
        <v>1.9686151499999998</v>
      </c>
      <c r="V54" s="62">
        <v>31703</v>
      </c>
      <c r="W54" s="62">
        <f>IFERROR(ROUND(T54*(1+Assumptions!$C$7)^5,0),"")</f>
        <v>67</v>
      </c>
      <c r="X54" s="62">
        <f>IFERROR(ROUND(W54*Assumptions!$C$4*Assumptions!$C$6,4),"")+IFERROR(ROUND(Y54*Assumptions!$C$8*Assumptions!$C$6,4),"")</f>
        <v>9.9955999999999996</v>
      </c>
      <c r="Y54" s="62">
        <f>IFERROR(ROUND(V54*(1+Assumptions!$C$7)^5,0),"")</f>
        <v>96750</v>
      </c>
      <c r="Z54" s="63" t="s">
        <v>153</v>
      </c>
      <c r="AA54" s="63" t="s">
        <v>156</v>
      </c>
      <c r="AB54" s="62">
        <v>9.3000000000000007</v>
      </c>
      <c r="AC54" s="62">
        <v>44.8</v>
      </c>
      <c r="AD54">
        <v>200</v>
      </c>
      <c r="AK54" s="40" t="str">
        <f>IFERROR(INDEX(Assumptions!$D$92:$D$115,MATCH(C54,Assumptions!$B$92:$B$115,0)),"Low")</f>
        <v>High</v>
      </c>
    </row>
    <row r="55" spans="2:37" x14ac:dyDescent="0.2">
      <c r="B55" s="62">
        <v>52</v>
      </c>
      <c r="C55" s="63" t="s">
        <v>155</v>
      </c>
      <c r="D55" s="63" t="s">
        <v>1957</v>
      </c>
      <c r="E55" s="62">
        <f t="shared" si="4"/>
        <v>0</v>
      </c>
      <c r="F55" s="71">
        <f>SUMIFS('CBG Plants'!N:N,'CBG Plants'!F:F,D55,'CBG Plants'!L:L,"Completed")
+SUMIFS('CBG Plants'!N:N,'CBG Plants'!F:F,D55,'CBG Plants'!L:L,"Functional")+SUMIFS('CBG Plants'!N:N,'CBG Plants'!F:F,D55,'CBG Plants'!L:L,"Under Construction")+SUMIFS('CBG Plants'!N:N,'CBG Plants'!F:F,D55,'CBG Plants'!L:L,"Yet to start construction")</f>
        <v>0</v>
      </c>
      <c r="G55" s="62">
        <f>COUNTIFS('CBG Plants'!F:F,D55,'CBG Plants'!L:L,"Completed")
+COUNTIFS('CBG Plants'!F:F,D55,'CBG Plants'!L:L,"Functional")</f>
        <v>0</v>
      </c>
      <c r="H55" s="62">
        <f>COUNTIFS('CBG Plants'!F:F,D55,'CBG Plants'!L:L,"Under Construction")</f>
        <v>0</v>
      </c>
      <c r="I55" s="62">
        <f>COUNTIFS('CBG Plants'!F:F,D55,'CBG Plants'!L:L,"Yet to start construction")</f>
        <v>0</v>
      </c>
      <c r="J55" s="63" t="s">
        <v>2609</v>
      </c>
      <c r="K55" s="63"/>
      <c r="L55" s="63"/>
      <c r="M55" s="62">
        <f t="shared" si="1"/>
        <v>96.25500000000001</v>
      </c>
      <c r="N55" s="62">
        <f t="shared" si="2"/>
        <v>96.25500000000001</v>
      </c>
      <c r="O55" s="62">
        <v>87.75</v>
      </c>
      <c r="P55" s="62">
        <v>7.98</v>
      </c>
      <c r="Q55" s="62">
        <v>0.52500000000000002</v>
      </c>
      <c r="R55" s="62">
        <f t="shared" si="3"/>
        <v>6.8257156499999994</v>
      </c>
      <c r="S55" s="62">
        <f>IFERROR(T55*Assumptions!$C$4,"")</f>
        <v>170</v>
      </c>
      <c r="T55" s="62">
        <v>68</v>
      </c>
      <c r="U55" s="62">
        <f>IFERROR(S55*Assumptions!$C$5,"")+IFERROR(V55*Assumptions!$C$8*Assumptions!$C$5,"")</f>
        <v>6.8257156499999994</v>
      </c>
      <c r="V55" s="62">
        <v>171713</v>
      </c>
      <c r="W55" s="62">
        <f>IFERROR(ROUND(T55*(1+Assumptions!$C$7)^5,0),"")</f>
        <v>208</v>
      </c>
      <c r="X55" s="62">
        <f>IFERROR(ROUND(W55*Assumptions!$C$4*Assumptions!$C$6,4),"")+IFERROR(ROUND(Y55*Assumptions!$C$8*Assumptions!$C$6,4),"")</f>
        <v>34.7774</v>
      </c>
      <c r="Y55" s="62">
        <f>IFERROR(ROUND(V55*(1+Assumptions!$C$7)^5,0),"")</f>
        <v>524026</v>
      </c>
      <c r="Z55" s="63" t="s">
        <v>153</v>
      </c>
      <c r="AA55" s="63" t="s">
        <v>156</v>
      </c>
      <c r="AB55" s="62">
        <v>9.8000000000000007</v>
      </c>
      <c r="AC55" s="62">
        <v>44.8</v>
      </c>
      <c r="AD55">
        <v>0</v>
      </c>
      <c r="AK55" s="40" t="str">
        <f>IFERROR(INDEX(Assumptions!$D$92:$D$115,MATCH(C55,Assumptions!$B$92:$B$115,0)),"Low")</f>
        <v>High</v>
      </c>
    </row>
    <row r="56" spans="2:37" x14ac:dyDescent="0.2">
      <c r="B56" s="62">
        <v>53</v>
      </c>
      <c r="C56" s="63" t="s">
        <v>155</v>
      </c>
      <c r="D56" s="63" t="s">
        <v>1958</v>
      </c>
      <c r="E56" s="62">
        <f t="shared" si="4"/>
        <v>1</v>
      </c>
      <c r="F56" s="71">
        <f>SUMIFS('CBG Plants'!N:N,'CBG Plants'!F:F,D56,'CBG Plants'!L:L,"Completed")
+SUMIFS('CBG Plants'!N:N,'CBG Plants'!F:F,D56,'CBG Plants'!L:L,"Functional")+SUMIFS('CBG Plants'!N:N,'CBG Plants'!F:F,D56,'CBG Plants'!L:L,"Under Construction")+SUMIFS('CBG Plants'!N:N,'CBG Plants'!F:F,D56,'CBG Plants'!L:L,"Yet to start construction")</f>
        <v>6</v>
      </c>
      <c r="G56" s="62">
        <f>COUNTIFS('CBG Plants'!F:F,D56,'CBG Plants'!L:L,"Completed")
+COUNTIFS('CBG Plants'!F:F,D56,'CBG Plants'!L:L,"Functional")</f>
        <v>0</v>
      </c>
      <c r="H56" s="62">
        <f>COUNTIFS('CBG Plants'!F:F,D56,'CBG Plants'!L:L,"Under Construction")</f>
        <v>0</v>
      </c>
      <c r="I56" s="62">
        <f>COUNTIFS('CBG Plants'!F:F,D56,'CBG Plants'!L:L,"Yet to start construction")</f>
        <v>1</v>
      </c>
      <c r="J56" s="63" t="s">
        <v>2610</v>
      </c>
      <c r="K56" s="63"/>
      <c r="L56" s="63"/>
      <c r="M56" s="62">
        <f t="shared" si="1"/>
        <v>117.63</v>
      </c>
      <c r="N56" s="62">
        <f t="shared" si="2"/>
        <v>117.63</v>
      </c>
      <c r="O56" s="62">
        <v>28.8</v>
      </c>
      <c r="P56" s="62">
        <v>43.68</v>
      </c>
      <c r="Q56" s="62">
        <v>45.15</v>
      </c>
      <c r="R56" s="62">
        <f t="shared" si="3"/>
        <v>-4.83738285</v>
      </c>
      <c r="S56" s="62">
        <f>IFERROR(T56*Assumptions!$C$4,"")</f>
        <v>37.5</v>
      </c>
      <c r="T56" s="62">
        <v>15</v>
      </c>
      <c r="U56" s="62">
        <f>IFERROR(S56*Assumptions!$C$5,"")+IFERROR(V56*Assumptions!$C$8*Assumptions!$C$5,"")</f>
        <v>1.16261715</v>
      </c>
      <c r="V56" s="62">
        <v>3743</v>
      </c>
      <c r="W56" s="62">
        <f>IFERROR(ROUND(T56*(1+Assumptions!$C$7)^5,0),"")</f>
        <v>46</v>
      </c>
      <c r="X56" s="62">
        <f>IFERROR(ROUND(W56*Assumptions!$C$4*Assumptions!$C$6,4),"")+IFERROR(ROUND(Y56*Assumptions!$C$8*Assumptions!$C$6,4),"")</f>
        <v>5.9413</v>
      </c>
      <c r="Y56" s="62">
        <f>IFERROR(ROUND(V56*(1+Assumptions!$C$7)^5,0),"")</f>
        <v>11423</v>
      </c>
      <c r="Z56" s="63" t="s">
        <v>153</v>
      </c>
      <c r="AA56" s="63" t="s">
        <v>156</v>
      </c>
      <c r="AB56" s="62">
        <v>90.5</v>
      </c>
      <c r="AC56" s="62">
        <v>44.8</v>
      </c>
      <c r="AD56">
        <v>0</v>
      </c>
      <c r="AK56" s="40" t="str">
        <f>IFERROR(INDEX(Assumptions!$D$92:$D$115,MATCH(C56,Assumptions!$B$92:$B$115,0)),"Low")</f>
        <v>High</v>
      </c>
    </row>
    <row r="57" spans="2:37" x14ac:dyDescent="0.2">
      <c r="B57" s="62">
        <v>54</v>
      </c>
      <c r="C57" s="63" t="s">
        <v>155</v>
      </c>
      <c r="D57" s="63" t="s">
        <v>2611</v>
      </c>
      <c r="E57" s="62">
        <f t="shared" si="4"/>
        <v>8</v>
      </c>
      <c r="F57" s="71">
        <f>SUMIFS('CBG Plants'!N:N,'CBG Plants'!F:F,D57,'CBG Plants'!L:L,"Completed")
+SUMIFS('CBG Plants'!N:N,'CBG Plants'!F:F,D57,'CBG Plants'!L:L,"Functional")+SUMIFS('CBG Plants'!N:N,'CBG Plants'!F:F,D57,'CBG Plants'!L:L,"Under Construction")+SUMIFS('CBG Plants'!N:N,'CBG Plants'!F:F,D57,'CBG Plants'!L:L,"Yet to start construction")</f>
        <v>47.4</v>
      </c>
      <c r="G57" s="62">
        <f>COUNTIFS('CBG Plants'!F:F,D57,'CBG Plants'!L:L,"Completed")
+COUNTIFS('CBG Plants'!F:F,D57,'CBG Plants'!L:L,"Functional")</f>
        <v>0</v>
      </c>
      <c r="H57" s="62">
        <f>COUNTIFS('CBG Plants'!F:F,D57,'CBG Plants'!L:L,"Under Construction")</f>
        <v>5</v>
      </c>
      <c r="I57" s="62">
        <f>COUNTIFS('CBG Plants'!F:F,D57,'CBG Plants'!L:L,"Yet to start construction")</f>
        <v>3</v>
      </c>
      <c r="J57" s="63" t="s">
        <v>2612</v>
      </c>
      <c r="K57" s="63" t="s">
        <v>2613</v>
      </c>
      <c r="L57" s="63" t="s">
        <v>2614</v>
      </c>
      <c r="M57" s="62">
        <f t="shared" si="1"/>
        <v>93.15</v>
      </c>
      <c r="N57" s="62">
        <f t="shared" si="2"/>
        <v>93.15</v>
      </c>
      <c r="O57" s="62">
        <v>93.15</v>
      </c>
      <c r="P57" s="62">
        <v>0</v>
      </c>
      <c r="Q57" s="62">
        <v>0</v>
      </c>
      <c r="R57" s="62">
        <f t="shared" si="3"/>
        <v>-47.4</v>
      </c>
      <c r="S57" s="62">
        <f>IFERROR(T57*Assumptions!$C$4,"")</f>
        <v>0</v>
      </c>
      <c r="T57" s="62">
        <v>0</v>
      </c>
      <c r="U57" s="62">
        <f>IFERROR(S57*Assumptions!$C$5,"")+IFERROR(V57*Assumptions!$C$8*Assumptions!$C$5,"")</f>
        <v>0</v>
      </c>
      <c r="V57" s="62">
        <v>0</v>
      </c>
      <c r="W57" s="62">
        <f>IFERROR(ROUND(T57*(1+Assumptions!$C$7)^5,0),"")</f>
        <v>0</v>
      </c>
      <c r="X57" s="62">
        <f>IFERROR(ROUND(W57*Assumptions!$C$4*Assumptions!$C$6,4),"")+IFERROR(ROUND(Y57*Assumptions!$C$8*Assumptions!$C$6,4),"")</f>
        <v>0</v>
      </c>
      <c r="Y57" s="62">
        <f>IFERROR(ROUND(V57*(1+Assumptions!$C$7)^5,0),"")</f>
        <v>0</v>
      </c>
      <c r="Z57" s="63" t="s">
        <v>153</v>
      </c>
      <c r="AA57" s="63" t="s">
        <v>156</v>
      </c>
      <c r="AB57" s="62">
        <v>168.8</v>
      </c>
      <c r="AC57" s="62">
        <v>44.8</v>
      </c>
      <c r="AD57">
        <v>0</v>
      </c>
      <c r="AK57" s="40" t="str">
        <f>IFERROR(INDEX(Assumptions!$D$92:$D$115,MATCH(C57,Assumptions!$B$92:$B$115,0)),"Low")</f>
        <v>High</v>
      </c>
    </row>
    <row r="58" spans="2:37" x14ac:dyDescent="0.2">
      <c r="B58" s="62">
        <v>55</v>
      </c>
      <c r="C58" s="63" t="s">
        <v>155</v>
      </c>
      <c r="D58" s="63" t="s">
        <v>1959</v>
      </c>
      <c r="E58" s="62">
        <f t="shared" si="4"/>
        <v>0</v>
      </c>
      <c r="F58" s="71">
        <f>SUMIFS('CBG Plants'!N:N,'CBG Plants'!F:F,D58,'CBG Plants'!L:L,"Completed")
+SUMIFS('CBG Plants'!N:N,'CBG Plants'!F:F,D58,'CBG Plants'!L:L,"Functional")+SUMIFS('CBG Plants'!N:N,'CBG Plants'!F:F,D58,'CBG Plants'!L:L,"Under Construction")+SUMIFS('CBG Plants'!N:N,'CBG Plants'!F:F,D58,'CBG Plants'!L:L,"Yet to start construction")</f>
        <v>0</v>
      </c>
      <c r="G58" s="62">
        <f>COUNTIFS('CBG Plants'!F:F,D58,'CBG Plants'!L:L,"Completed")
+COUNTIFS('CBG Plants'!F:F,D58,'CBG Plants'!L:L,"Functional")</f>
        <v>0</v>
      </c>
      <c r="H58" s="62">
        <f>COUNTIFS('CBG Plants'!F:F,D58,'CBG Plants'!L:L,"Under Construction")</f>
        <v>0</v>
      </c>
      <c r="I58" s="62">
        <f>COUNTIFS('CBG Plants'!F:F,D58,'CBG Plants'!L:L,"Yet to start construction")</f>
        <v>0</v>
      </c>
      <c r="J58" s="63"/>
      <c r="K58" s="63"/>
      <c r="L58" s="63"/>
      <c r="M58" s="62">
        <f t="shared" si="1"/>
        <v>24.57</v>
      </c>
      <c r="N58" s="62">
        <f t="shared" si="2"/>
        <v>24.57</v>
      </c>
      <c r="O58" s="62">
        <v>3.15</v>
      </c>
      <c r="P58" s="62">
        <v>4.62</v>
      </c>
      <c r="Q58" s="62">
        <v>16.8</v>
      </c>
      <c r="R58" s="62">
        <f t="shared" si="3"/>
        <v>0.80207910000000004</v>
      </c>
      <c r="S58" s="62">
        <f>IFERROR(T58*Assumptions!$C$4,"")</f>
        <v>25</v>
      </c>
      <c r="T58" s="62">
        <v>10</v>
      </c>
      <c r="U58" s="62">
        <f>IFERROR(S58*Assumptions!$C$5,"")+IFERROR(V58*Assumptions!$C$8*Assumptions!$C$5,"")</f>
        <v>0.80207910000000004</v>
      </c>
      <c r="V58" s="62">
        <v>5182</v>
      </c>
      <c r="W58" s="62">
        <f>IFERROR(ROUND(T58*(1+Assumptions!$C$7)^5,0),"")</f>
        <v>31</v>
      </c>
      <c r="X58" s="62">
        <f>IFERROR(ROUND(W58*Assumptions!$C$4*Assumptions!$C$6,4),"")+IFERROR(ROUND(Y58*Assumptions!$C$8*Assumptions!$C$6,4),"")</f>
        <v>4.1398999999999999</v>
      </c>
      <c r="Y58" s="62">
        <f>IFERROR(ROUND(V58*(1+Assumptions!$C$7)^5,0),"")</f>
        <v>15814</v>
      </c>
      <c r="Z58" s="63" t="s">
        <v>153</v>
      </c>
      <c r="AA58" s="63" t="s">
        <v>156</v>
      </c>
      <c r="AB58" s="62">
        <v>60.7</v>
      </c>
      <c r="AC58" s="62">
        <v>44.8</v>
      </c>
      <c r="AD58">
        <v>0</v>
      </c>
      <c r="AK58" s="40" t="str">
        <f>IFERROR(INDEX(Assumptions!$D$92:$D$115,MATCH(C58,Assumptions!$B$92:$B$115,0)),"Low")</f>
        <v>High</v>
      </c>
    </row>
    <row r="59" spans="2:37" x14ac:dyDescent="0.2">
      <c r="B59" s="62">
        <v>56</v>
      </c>
      <c r="C59" s="63" t="s">
        <v>155</v>
      </c>
      <c r="D59" s="63" t="s">
        <v>1695</v>
      </c>
      <c r="E59" s="62">
        <f t="shared" si="4"/>
        <v>2</v>
      </c>
      <c r="F59" s="71">
        <f>SUMIFS('CBG Plants'!N:N,'CBG Plants'!F:F,D59,'CBG Plants'!L:L,"Completed")
+SUMIFS('CBG Plants'!N:N,'CBG Plants'!F:F,D59,'CBG Plants'!L:L,"Functional")+SUMIFS('CBG Plants'!N:N,'CBG Plants'!F:F,D59,'CBG Plants'!L:L,"Under Construction")+SUMIFS('CBG Plants'!N:N,'CBG Plants'!F:F,D59,'CBG Plants'!L:L,"Yet to start construction")</f>
        <v>44</v>
      </c>
      <c r="G59" s="62">
        <f>COUNTIFS('CBG Plants'!F:F,D59,'CBG Plants'!L:L,"Completed")
+COUNTIFS('CBG Plants'!F:F,D59,'CBG Plants'!L:L,"Functional")</f>
        <v>0</v>
      </c>
      <c r="H59" s="62">
        <f>COUNTIFS('CBG Plants'!F:F,D59,'CBG Plants'!L:L,"Under Construction")</f>
        <v>2</v>
      </c>
      <c r="I59" s="62">
        <f>COUNTIFS('CBG Plants'!F:F,D59,'CBG Plants'!L:L,"Yet to start construction")</f>
        <v>0</v>
      </c>
      <c r="J59" s="63" t="s">
        <v>2615</v>
      </c>
      <c r="K59" s="63" t="s">
        <v>2616</v>
      </c>
      <c r="L59" s="63"/>
      <c r="M59" s="62">
        <f t="shared" si="1"/>
        <v>62.16</v>
      </c>
      <c r="N59" s="62">
        <f t="shared" si="2"/>
        <v>62.16</v>
      </c>
      <c r="O59" s="62">
        <v>0</v>
      </c>
      <c r="P59" s="62">
        <v>62.16</v>
      </c>
      <c r="Q59" s="62">
        <v>0</v>
      </c>
      <c r="R59" s="62">
        <f t="shared" si="3"/>
        <v>-40.327586449999998</v>
      </c>
      <c r="S59" s="62">
        <f>IFERROR(T59*Assumptions!$C$4,"")</f>
        <v>77.5</v>
      </c>
      <c r="T59" s="62">
        <v>31</v>
      </c>
      <c r="U59" s="62">
        <f>IFERROR(S59*Assumptions!$C$5,"")+IFERROR(V59*Assumptions!$C$8*Assumptions!$C$5,"")</f>
        <v>3.6724135499999999</v>
      </c>
      <c r="V59" s="62">
        <v>134071</v>
      </c>
      <c r="W59" s="62">
        <f>IFERROR(ROUND(T59*(1+Assumptions!$C$7)^5,0),"")</f>
        <v>95</v>
      </c>
      <c r="X59" s="62">
        <f>IFERROR(ROUND(W59*Assumptions!$C$4*Assumptions!$C$6,4),"")+IFERROR(ROUND(Y59*Assumptions!$C$8*Assumptions!$C$6,4),"")</f>
        <v>18.728300000000001</v>
      </c>
      <c r="Y59" s="62">
        <f>IFERROR(ROUND(V59*(1+Assumptions!$C$7)^5,0),"")</f>
        <v>409152</v>
      </c>
      <c r="Z59" s="63" t="s">
        <v>153</v>
      </c>
      <c r="AA59" s="63" t="s">
        <v>156</v>
      </c>
      <c r="AB59" s="62">
        <v>90.2</v>
      </c>
      <c r="AC59" s="62">
        <v>44.8</v>
      </c>
      <c r="AD59">
        <v>0</v>
      </c>
      <c r="AK59" s="40" t="str">
        <f>IFERROR(INDEX(Assumptions!$D$92:$D$115,MATCH(C59,Assumptions!$B$92:$B$115,0)),"Low")</f>
        <v>High</v>
      </c>
    </row>
    <row r="60" spans="2:37" x14ac:dyDescent="0.2">
      <c r="B60" s="62">
        <v>57</v>
      </c>
      <c r="C60" s="63" t="s">
        <v>155</v>
      </c>
      <c r="D60" s="63" t="s">
        <v>1960</v>
      </c>
      <c r="E60" s="62">
        <f t="shared" si="4"/>
        <v>2</v>
      </c>
      <c r="F60" s="71">
        <f>SUMIFS('CBG Plants'!N:N,'CBG Plants'!F:F,D60,'CBG Plants'!L:L,"Completed")
+SUMIFS('CBG Plants'!N:N,'CBG Plants'!F:F,D60,'CBG Plants'!L:L,"Functional")+SUMIFS('CBG Plants'!N:N,'CBG Plants'!F:F,D60,'CBG Plants'!L:L,"Under Construction")+SUMIFS('CBG Plants'!N:N,'CBG Plants'!F:F,D60,'CBG Plants'!L:L,"Yet to start construction")</f>
        <v>24</v>
      </c>
      <c r="G60" s="62">
        <f>COUNTIFS('CBG Plants'!F:F,D60,'CBG Plants'!L:L,"Completed")
+COUNTIFS('CBG Plants'!F:F,D60,'CBG Plants'!L:L,"Functional")</f>
        <v>0</v>
      </c>
      <c r="H60" s="62">
        <f>COUNTIFS('CBG Plants'!F:F,D60,'CBG Plants'!L:L,"Under Construction")</f>
        <v>0</v>
      </c>
      <c r="I60" s="62">
        <f>COUNTIFS('CBG Plants'!F:F,D60,'CBG Plants'!L:L,"Yet to start construction")</f>
        <v>2</v>
      </c>
      <c r="J60" s="63" t="s">
        <v>2617</v>
      </c>
      <c r="K60" s="63" t="s">
        <v>2618</v>
      </c>
      <c r="L60" s="63"/>
      <c r="M60" s="62">
        <f t="shared" si="1"/>
        <v>134.685</v>
      </c>
      <c r="N60" s="62">
        <f t="shared" si="2"/>
        <v>134.685</v>
      </c>
      <c r="O60" s="62">
        <v>15.3</v>
      </c>
      <c r="P60" s="62">
        <v>41.16</v>
      </c>
      <c r="Q60" s="62">
        <v>78.224999999999994</v>
      </c>
      <c r="R60" s="62">
        <f t="shared" si="3"/>
        <v>-21.353972850000002</v>
      </c>
      <c r="S60" s="62">
        <f>IFERROR(T60*Assumptions!$C$4,"")</f>
        <v>77.5</v>
      </c>
      <c r="T60" s="62">
        <v>31</v>
      </c>
      <c r="U60" s="62">
        <f>IFERROR(S60*Assumptions!$C$5,"")+IFERROR(V60*Assumptions!$C$8*Assumptions!$C$5,"")</f>
        <v>2.6460271499999997</v>
      </c>
      <c r="V60" s="62">
        <v>31943</v>
      </c>
      <c r="W60" s="62">
        <f>IFERROR(ROUND(T60*(1+Assumptions!$C$7)^5,0),"")</f>
        <v>95</v>
      </c>
      <c r="X60" s="62">
        <f>IFERROR(ROUND(W60*Assumptions!$C$4*Assumptions!$C$6,4),"")+IFERROR(ROUND(Y60*Assumptions!$C$8*Assumptions!$C$6,4),"")</f>
        <v>13.5078</v>
      </c>
      <c r="Y60" s="62">
        <f>IFERROR(ROUND(V60*(1+Assumptions!$C$7)^5,0),"")</f>
        <v>97482</v>
      </c>
      <c r="Z60" s="63" t="s">
        <v>153</v>
      </c>
      <c r="AA60" s="63" t="s">
        <v>156</v>
      </c>
      <c r="AB60" s="62">
        <v>62.6</v>
      </c>
      <c r="AC60" s="62">
        <v>44.8</v>
      </c>
      <c r="AD60">
        <v>0</v>
      </c>
      <c r="AK60" s="40" t="str">
        <f>IFERROR(INDEX(Assumptions!$D$92:$D$115,MATCH(C60,Assumptions!$B$92:$B$115,0)),"Low")</f>
        <v>High</v>
      </c>
    </row>
    <row r="61" spans="2:37" x14ac:dyDescent="0.2">
      <c r="B61" s="62">
        <v>58</v>
      </c>
      <c r="C61" s="63" t="s">
        <v>155</v>
      </c>
      <c r="D61" s="63" t="s">
        <v>1961</v>
      </c>
      <c r="E61" s="62">
        <f t="shared" si="4"/>
        <v>3</v>
      </c>
      <c r="F61" s="71">
        <f>SUMIFS('CBG Plants'!N:N,'CBG Plants'!F:F,D61,'CBG Plants'!L:L,"Completed")
+SUMIFS('CBG Plants'!N:N,'CBG Plants'!F:F,D61,'CBG Plants'!L:L,"Functional")+SUMIFS('CBG Plants'!N:N,'CBG Plants'!F:F,D61,'CBG Plants'!L:L,"Under Construction")+SUMIFS('CBG Plants'!N:N,'CBG Plants'!F:F,D61,'CBG Plants'!L:L,"Yet to start construction")</f>
        <v>23</v>
      </c>
      <c r="G61" s="62">
        <f>COUNTIFS('CBG Plants'!F:F,D61,'CBG Plants'!L:L,"Completed")
+COUNTIFS('CBG Plants'!F:F,D61,'CBG Plants'!L:L,"Functional")</f>
        <v>0</v>
      </c>
      <c r="H61" s="62">
        <f>COUNTIFS('CBG Plants'!F:F,D61,'CBG Plants'!L:L,"Under Construction")</f>
        <v>0</v>
      </c>
      <c r="I61" s="62">
        <f>COUNTIFS('CBG Plants'!F:F,D61,'CBG Plants'!L:L,"Yet to start construction")</f>
        <v>3</v>
      </c>
      <c r="J61" s="63" t="s">
        <v>2619</v>
      </c>
      <c r="K61" s="63" t="s">
        <v>2620</v>
      </c>
      <c r="L61" s="63" t="s">
        <v>2621</v>
      </c>
      <c r="M61" s="62">
        <f t="shared" si="1"/>
        <v>43.65</v>
      </c>
      <c r="N61" s="62">
        <f t="shared" si="2"/>
        <v>43.65</v>
      </c>
      <c r="O61" s="62">
        <v>43.65</v>
      </c>
      <c r="P61" s="62">
        <v>0</v>
      </c>
      <c r="Q61" s="62">
        <v>0</v>
      </c>
      <c r="R61" s="62">
        <f t="shared" si="3"/>
        <v>-20.8485446</v>
      </c>
      <c r="S61" s="62">
        <f>IFERROR(T61*Assumptions!$C$4,"")</f>
        <v>62.5</v>
      </c>
      <c r="T61" s="62">
        <v>25</v>
      </c>
      <c r="U61" s="62">
        <f>IFERROR(S61*Assumptions!$C$5,"")+IFERROR(V61*Assumptions!$C$8*Assumptions!$C$5,"")</f>
        <v>2.1514554000000001</v>
      </c>
      <c r="V61" s="62">
        <v>27508</v>
      </c>
      <c r="W61" s="62">
        <f>IFERROR(ROUND(T61*(1+Assumptions!$C$7)^5,0),"")</f>
        <v>76</v>
      </c>
      <c r="X61" s="62">
        <f>IFERROR(ROUND(W61*Assumptions!$C$4*Assumptions!$C$6,4),"")+IFERROR(ROUND(Y61*Assumptions!$C$8*Assumptions!$C$6,4),"")</f>
        <v>10.9061</v>
      </c>
      <c r="Y61" s="62">
        <f>IFERROR(ROUND(V61*(1+Assumptions!$C$7)^5,0),"")</f>
        <v>83948</v>
      </c>
      <c r="Z61" s="63" t="s">
        <v>153</v>
      </c>
      <c r="AA61" s="63" t="s">
        <v>156</v>
      </c>
      <c r="AB61" s="62">
        <v>65.5</v>
      </c>
      <c r="AC61" s="62">
        <v>44.8</v>
      </c>
      <c r="AD61">
        <v>0</v>
      </c>
      <c r="AK61" s="40" t="str">
        <f>IFERROR(INDEX(Assumptions!$D$92:$D$115,MATCH(C61,Assumptions!$B$92:$B$115,0)),"Low")</f>
        <v>High</v>
      </c>
    </row>
    <row r="62" spans="2:37" x14ac:dyDescent="0.2">
      <c r="B62" s="62">
        <v>59</v>
      </c>
      <c r="C62" s="63" t="s">
        <v>155</v>
      </c>
      <c r="D62" s="63" t="s">
        <v>1962</v>
      </c>
      <c r="E62" s="62">
        <f t="shared" si="4"/>
        <v>0</v>
      </c>
      <c r="F62" s="71">
        <f>SUMIFS('CBG Plants'!N:N,'CBG Plants'!F:F,D62,'CBG Plants'!L:L,"Completed")
+SUMIFS('CBG Plants'!N:N,'CBG Plants'!F:F,D62,'CBG Plants'!L:L,"Functional")+SUMIFS('CBG Plants'!N:N,'CBG Plants'!F:F,D62,'CBG Plants'!L:L,"Under Construction")+SUMIFS('CBG Plants'!N:N,'CBG Plants'!F:F,D62,'CBG Plants'!L:L,"Yet to start construction")</f>
        <v>0</v>
      </c>
      <c r="G62" s="62">
        <f>COUNTIFS('CBG Plants'!F:F,D62,'CBG Plants'!L:L,"Completed")
+COUNTIFS('CBG Plants'!F:F,D62,'CBG Plants'!L:L,"Functional")</f>
        <v>0</v>
      </c>
      <c r="H62" s="62">
        <f>COUNTIFS('CBG Plants'!F:F,D62,'CBG Plants'!L:L,"Under Construction")</f>
        <v>0</v>
      </c>
      <c r="I62" s="62">
        <f>COUNTIFS('CBG Plants'!F:F,D62,'CBG Plants'!L:L,"Yet to start construction")</f>
        <v>0</v>
      </c>
      <c r="J62" s="63"/>
      <c r="K62" s="63"/>
      <c r="L62" s="63"/>
      <c r="M62" s="62">
        <f t="shared" si="1"/>
        <v>40.049999999999997</v>
      </c>
      <c r="N62" s="62">
        <f t="shared" si="2"/>
        <v>40.049999999999997</v>
      </c>
      <c r="O62" s="62">
        <v>40.049999999999997</v>
      </c>
      <c r="P62" s="62">
        <v>0</v>
      </c>
      <c r="Q62" s="62">
        <v>0</v>
      </c>
      <c r="R62" s="62">
        <f t="shared" si="3"/>
        <v>0.78480315</v>
      </c>
      <c r="S62" s="62">
        <f>IFERROR(T62*Assumptions!$C$4,"")</f>
        <v>25</v>
      </c>
      <c r="T62" s="62">
        <v>10</v>
      </c>
      <c r="U62" s="62">
        <f>IFERROR(S62*Assumptions!$C$5,"")+IFERROR(V62*Assumptions!$C$8*Assumptions!$C$5,"")</f>
        <v>0.78480315</v>
      </c>
      <c r="V62" s="62">
        <v>3463</v>
      </c>
      <c r="W62" s="62">
        <f>IFERROR(ROUND(T62*(1+Assumptions!$C$7)^5,0),"")</f>
        <v>31</v>
      </c>
      <c r="X62" s="62">
        <f>IFERROR(ROUND(W62*Assumptions!$C$4*Assumptions!$C$6,4),"")+IFERROR(ROUND(Y62*Assumptions!$C$8*Assumptions!$C$6,4),"")</f>
        <v>4.0519999999999996</v>
      </c>
      <c r="Y62" s="62">
        <f>IFERROR(ROUND(V62*(1+Assumptions!$C$7)^5,0),"")</f>
        <v>10568</v>
      </c>
      <c r="Z62" s="63" t="s">
        <v>153</v>
      </c>
      <c r="AA62" s="63" t="s">
        <v>156</v>
      </c>
      <c r="AB62" s="62">
        <v>286.60000000000002</v>
      </c>
      <c r="AC62" s="62">
        <v>44.8</v>
      </c>
      <c r="AD62">
        <v>0</v>
      </c>
      <c r="AK62" s="40" t="str">
        <f>IFERROR(INDEX(Assumptions!$D$92:$D$115,MATCH(C62,Assumptions!$B$92:$B$115,0)),"Low")</f>
        <v>High</v>
      </c>
    </row>
    <row r="63" spans="2:37" x14ac:dyDescent="0.2">
      <c r="B63" s="62">
        <v>60</v>
      </c>
      <c r="C63" s="63" t="s">
        <v>155</v>
      </c>
      <c r="D63" s="63" t="s">
        <v>62</v>
      </c>
      <c r="E63" s="62">
        <f t="shared" si="4"/>
        <v>2</v>
      </c>
      <c r="F63" s="71">
        <f>SUMIFS('CBG Plants'!N:N,'CBG Plants'!F:F,D63,'CBG Plants'!L:L,"Completed")
+SUMIFS('CBG Plants'!N:N,'CBG Plants'!F:F,D63,'CBG Plants'!L:L,"Functional")+SUMIFS('CBG Plants'!N:N,'CBG Plants'!F:F,D63,'CBG Plants'!L:L,"Under Construction")+SUMIFS('CBG Plants'!N:N,'CBG Plants'!F:F,D63,'CBG Plants'!L:L,"Yet to start construction")</f>
        <v>7.1</v>
      </c>
      <c r="G63" s="62">
        <f>COUNTIFS('CBG Plants'!F:F,D63,'CBG Plants'!L:L,"Completed")
+COUNTIFS('CBG Plants'!F:F,D63,'CBG Plants'!L:L,"Functional")</f>
        <v>0</v>
      </c>
      <c r="H63" s="62">
        <f>COUNTIFS('CBG Plants'!F:F,D63,'CBG Plants'!L:L,"Under Construction")</f>
        <v>0</v>
      </c>
      <c r="I63" s="62">
        <f>COUNTIFS('CBG Plants'!F:F,D63,'CBG Plants'!L:L,"Yet to start construction")</f>
        <v>2</v>
      </c>
      <c r="J63" s="63" t="s">
        <v>2622</v>
      </c>
      <c r="K63" s="63" t="s">
        <v>2623</v>
      </c>
      <c r="L63" s="63"/>
      <c r="M63" s="62">
        <f t="shared" si="1"/>
        <v>177.75</v>
      </c>
      <c r="N63" s="62">
        <f t="shared" si="2"/>
        <v>177.75</v>
      </c>
      <c r="O63" s="62">
        <v>177.75</v>
      </c>
      <c r="P63" s="62">
        <v>0</v>
      </c>
      <c r="Q63" s="62">
        <v>0</v>
      </c>
      <c r="R63" s="62">
        <f t="shared" si="3"/>
        <v>4.4283409000000002</v>
      </c>
      <c r="S63" s="62">
        <f>IFERROR(T63*Assumptions!$C$4,"")</f>
        <v>242.5</v>
      </c>
      <c r="T63" s="62">
        <v>97</v>
      </c>
      <c r="U63" s="62">
        <f>IFERROR(S63*Assumptions!$C$5,"")+IFERROR(V63*Assumptions!$C$8*Assumptions!$C$5,"")</f>
        <v>11.5283409</v>
      </c>
      <c r="V63" s="62">
        <v>423218</v>
      </c>
      <c r="W63" s="62">
        <f>IFERROR(ROUND(T63*(1+Assumptions!$C$7)^5,0),"")</f>
        <v>296</v>
      </c>
      <c r="X63" s="62">
        <f>IFERROR(ROUND(W63*Assumptions!$C$4*Assumptions!$C$6,4),"")+IFERROR(ROUND(Y63*Assumptions!$C$8*Assumptions!$C$6,4),"")</f>
        <v>58.633600000000001</v>
      </c>
      <c r="Y63" s="62">
        <f>IFERROR(ROUND(V63*(1+Assumptions!$C$7)^5,0),"")</f>
        <v>1291559</v>
      </c>
      <c r="Z63" s="63" t="s">
        <v>153</v>
      </c>
      <c r="AA63" s="63" t="s">
        <v>156</v>
      </c>
      <c r="AB63" s="62">
        <v>189.3</v>
      </c>
      <c r="AC63" s="62">
        <v>44.8</v>
      </c>
      <c r="AD63">
        <v>0</v>
      </c>
      <c r="AK63" s="40" t="str">
        <f>IFERROR(INDEX(Assumptions!$D$92:$D$115,MATCH(C63,Assumptions!$B$92:$B$115,0)),"Low")</f>
        <v>High</v>
      </c>
    </row>
    <row r="64" spans="2:37" x14ac:dyDescent="0.2">
      <c r="B64" s="62">
        <v>61</v>
      </c>
      <c r="C64" s="63" t="s">
        <v>155</v>
      </c>
      <c r="D64" s="63" t="s">
        <v>2624</v>
      </c>
      <c r="E64" s="62">
        <f t="shared" si="4"/>
        <v>5</v>
      </c>
      <c r="F64" s="71">
        <f>SUMIFS('CBG Plants'!N:N,'CBG Plants'!F:F,D64,'CBG Plants'!L:L,"Completed")
+SUMIFS('CBG Plants'!N:N,'CBG Plants'!F:F,D64,'CBG Plants'!L:L,"Functional")+SUMIFS('CBG Plants'!N:N,'CBG Plants'!F:F,D64,'CBG Plants'!L:L,"Under Construction")+SUMIFS('CBG Plants'!N:N,'CBG Plants'!F:F,D64,'CBG Plants'!L:L,"Yet to start construction")</f>
        <v>18</v>
      </c>
      <c r="G64" s="62">
        <f>COUNTIFS('CBG Plants'!F:F,D64,'CBG Plants'!L:L,"Completed")
+COUNTIFS('CBG Plants'!F:F,D64,'CBG Plants'!L:L,"Functional")</f>
        <v>0</v>
      </c>
      <c r="H64" s="62">
        <f>COUNTIFS('CBG Plants'!F:F,D64,'CBG Plants'!L:L,"Under Construction")</f>
        <v>1</v>
      </c>
      <c r="I64" s="62">
        <f>COUNTIFS('CBG Plants'!F:F,D64,'CBG Plants'!L:L,"Yet to start construction")</f>
        <v>4</v>
      </c>
      <c r="J64" s="63" t="s">
        <v>2625</v>
      </c>
      <c r="K64" s="63" t="s">
        <v>2626</v>
      </c>
      <c r="L64" s="63" t="s">
        <v>2627</v>
      </c>
      <c r="M64" s="62">
        <f t="shared" si="1"/>
        <v>127.815</v>
      </c>
      <c r="N64" s="62">
        <f t="shared" si="2"/>
        <v>127.815</v>
      </c>
      <c r="O64" s="62">
        <v>104.4</v>
      </c>
      <c r="P64" s="62">
        <v>9.24</v>
      </c>
      <c r="Q64" s="62">
        <v>14.175000000000001</v>
      </c>
      <c r="R64" s="62">
        <f t="shared" si="3"/>
        <v>-18</v>
      </c>
      <c r="S64" s="62">
        <f>IFERROR(T64*Assumptions!$C$4,"")</f>
        <v>0</v>
      </c>
      <c r="T64" s="62">
        <v>0</v>
      </c>
      <c r="U64" s="62">
        <f>IFERROR(S64*Assumptions!$C$5,"")+IFERROR(V64*Assumptions!$C$8*Assumptions!$C$5,"")</f>
        <v>0</v>
      </c>
      <c r="V64" s="62">
        <v>0</v>
      </c>
      <c r="W64" s="62">
        <f>IFERROR(ROUND(T64*(1+Assumptions!$C$7)^5,0),"")</f>
        <v>0</v>
      </c>
      <c r="X64" s="62">
        <f>IFERROR(ROUND(W64*Assumptions!$C$4*Assumptions!$C$6,4),"")+IFERROR(ROUND(Y64*Assumptions!$C$8*Assumptions!$C$6,4),"")</f>
        <v>0</v>
      </c>
      <c r="Y64" s="62">
        <f>IFERROR(ROUND(V64*(1+Assumptions!$C$7)^5,0),"")</f>
        <v>0</v>
      </c>
      <c r="Z64" s="63" t="s">
        <v>153</v>
      </c>
      <c r="AA64" s="63" t="s">
        <v>156</v>
      </c>
      <c r="AB64" s="62">
        <v>70.8</v>
      </c>
      <c r="AC64" s="62">
        <v>44.8</v>
      </c>
      <c r="AD64">
        <v>0</v>
      </c>
      <c r="AK64" s="40" t="str">
        <f>IFERROR(INDEX(Assumptions!$D$92:$D$115,MATCH(C64,Assumptions!$B$92:$B$115,0)),"Low")</f>
        <v>High</v>
      </c>
    </row>
    <row r="65" spans="2:37" x14ac:dyDescent="0.2">
      <c r="B65" s="62">
        <v>62</v>
      </c>
      <c r="C65" s="63" t="s">
        <v>155</v>
      </c>
      <c r="D65" s="63" t="s">
        <v>1963</v>
      </c>
      <c r="E65" s="62">
        <f t="shared" si="4"/>
        <v>9</v>
      </c>
      <c r="F65" s="71">
        <f>SUMIFS('CBG Plants'!N:N,'CBG Plants'!F:F,D65,'CBG Plants'!L:L,"Completed")
+SUMIFS('CBG Plants'!N:N,'CBG Plants'!F:F,D65,'CBG Plants'!L:L,"Functional")+SUMIFS('CBG Plants'!N:N,'CBG Plants'!F:F,D65,'CBG Plants'!L:L,"Under Construction")+SUMIFS('CBG Plants'!N:N,'CBG Plants'!F:F,D65,'CBG Plants'!L:L,"Yet to start construction")</f>
        <v>42.599999999999994</v>
      </c>
      <c r="G65" s="62">
        <f>COUNTIFS('CBG Plants'!F:F,D65,'CBG Plants'!L:L,"Completed")
+COUNTIFS('CBG Plants'!F:F,D65,'CBG Plants'!L:L,"Functional")</f>
        <v>4</v>
      </c>
      <c r="H65" s="62">
        <f>COUNTIFS('CBG Plants'!F:F,D65,'CBG Plants'!L:L,"Under Construction")</f>
        <v>3</v>
      </c>
      <c r="I65" s="62">
        <f>COUNTIFS('CBG Plants'!F:F,D65,'CBG Plants'!L:L,"Yet to start construction")</f>
        <v>2</v>
      </c>
      <c r="J65" s="63" t="s">
        <v>2628</v>
      </c>
      <c r="K65" s="63" t="s">
        <v>2629</v>
      </c>
      <c r="L65" s="63" t="s">
        <v>2630</v>
      </c>
      <c r="M65" s="62">
        <f t="shared" si="1"/>
        <v>-25.570000000000007</v>
      </c>
      <c r="N65" s="62">
        <f t="shared" si="2"/>
        <v>69.33</v>
      </c>
      <c r="O65" s="62">
        <v>3.6</v>
      </c>
      <c r="P65" s="62">
        <v>58.38</v>
      </c>
      <c r="Q65" s="62">
        <v>7.35</v>
      </c>
      <c r="R65" s="62">
        <f t="shared" si="3"/>
        <v>-33.081514949999999</v>
      </c>
      <c r="S65" s="62">
        <f>IFERROR(T65*Assumptions!$C$4,"")</f>
        <v>160</v>
      </c>
      <c r="T65" s="62">
        <v>64</v>
      </c>
      <c r="U65" s="62">
        <f>IFERROR(S65*Assumptions!$C$5,"")+IFERROR(V65*Assumptions!$C$8*Assumptions!$C$5,"")</f>
        <v>9.5184850499999989</v>
      </c>
      <c r="V65" s="62">
        <v>469501</v>
      </c>
      <c r="W65" s="62">
        <f>IFERROR(ROUND(T65*(1+Assumptions!$C$7)^5,0),"")</f>
        <v>195</v>
      </c>
      <c r="X65" s="62">
        <f>IFERROR(ROUND(W65*Assumptions!$C$4*Assumptions!$C$6,4),"")+IFERROR(ROUND(Y65*Assumptions!$C$8*Assumptions!$C$6,4),"")</f>
        <v>48.374499999999998</v>
      </c>
      <c r="Y65" s="62">
        <f>IFERROR(ROUND(V65*(1+Assumptions!$C$7)^5,0),"")</f>
        <v>1432803</v>
      </c>
      <c r="Z65" s="63" t="s">
        <v>153</v>
      </c>
      <c r="AA65" s="63" t="s">
        <v>156</v>
      </c>
      <c r="AB65" s="62">
        <v>40</v>
      </c>
      <c r="AC65" s="62">
        <v>44.8</v>
      </c>
      <c r="AD65">
        <v>260</v>
      </c>
      <c r="AK65" s="40" t="str">
        <f>IFERROR(INDEX(Assumptions!$D$92:$D$115,MATCH(C65,Assumptions!$B$92:$B$115,0)),"Low")</f>
        <v>High</v>
      </c>
    </row>
    <row r="66" spans="2:37" x14ac:dyDescent="0.2">
      <c r="B66" s="62">
        <v>63</v>
      </c>
      <c r="C66" s="63" t="s">
        <v>155</v>
      </c>
      <c r="D66" s="63" t="s">
        <v>1701</v>
      </c>
      <c r="E66" s="62">
        <f t="shared" si="4"/>
        <v>6</v>
      </c>
      <c r="F66" s="71">
        <f>SUMIFS('CBG Plants'!N:N,'CBG Plants'!F:F,D66,'CBG Plants'!L:L,"Completed")
+SUMIFS('CBG Plants'!N:N,'CBG Plants'!F:F,D66,'CBG Plants'!L:L,"Functional")+SUMIFS('CBG Plants'!N:N,'CBG Plants'!F:F,D66,'CBG Plants'!L:L,"Under Construction")+SUMIFS('CBG Plants'!N:N,'CBG Plants'!F:F,D66,'CBG Plants'!L:L,"Yet to start construction")</f>
        <v>44.822000000000003</v>
      </c>
      <c r="G66" s="62">
        <f>COUNTIFS('CBG Plants'!F:F,D66,'CBG Plants'!L:L,"Completed")
+COUNTIFS('CBG Plants'!F:F,D66,'CBG Plants'!L:L,"Functional")</f>
        <v>2</v>
      </c>
      <c r="H66" s="62">
        <f>COUNTIFS('CBG Plants'!F:F,D66,'CBG Plants'!L:L,"Under Construction")</f>
        <v>1</v>
      </c>
      <c r="I66" s="62">
        <f>COUNTIFS('CBG Plants'!F:F,D66,'CBG Plants'!L:L,"Yet to start construction")</f>
        <v>3</v>
      </c>
      <c r="J66" s="63" t="s">
        <v>2631</v>
      </c>
      <c r="K66" s="63" t="s">
        <v>2632</v>
      </c>
      <c r="L66" s="63" t="s">
        <v>2633</v>
      </c>
      <c r="M66" s="62">
        <f t="shared" si="1"/>
        <v>-25.210000000000008</v>
      </c>
      <c r="N66" s="62">
        <f t="shared" si="2"/>
        <v>58.739999999999995</v>
      </c>
      <c r="O66" s="62">
        <v>55.8</v>
      </c>
      <c r="P66" s="62">
        <v>2.94</v>
      </c>
      <c r="Q66" s="62">
        <v>0</v>
      </c>
      <c r="R66" s="62">
        <f t="shared" si="3"/>
        <v>-41.0425076</v>
      </c>
      <c r="S66" s="62">
        <f>IFERROR(T66*Assumptions!$C$4,"")</f>
        <v>112.5</v>
      </c>
      <c r="T66" s="62">
        <v>45</v>
      </c>
      <c r="U66" s="62">
        <f>IFERROR(S66*Assumptions!$C$5,"")+IFERROR(V66*Assumptions!$C$8*Assumptions!$C$5,"")</f>
        <v>3.7794924000000001</v>
      </c>
      <c r="V66" s="62">
        <v>40248</v>
      </c>
      <c r="W66" s="62">
        <f>IFERROR(ROUND(T66*(1+Assumptions!$C$7)^5,0),"")</f>
        <v>137</v>
      </c>
      <c r="X66" s="62">
        <f>IFERROR(ROUND(W66*Assumptions!$C$4*Assumptions!$C$6,4),"")+IFERROR(ROUND(Y66*Assumptions!$C$8*Assumptions!$C$6,4),"")</f>
        <v>19.182400000000001</v>
      </c>
      <c r="Y66" s="62">
        <f>IFERROR(ROUND(V66*(1+Assumptions!$C$7)^5,0),"")</f>
        <v>122827</v>
      </c>
      <c r="Z66" s="63" t="s">
        <v>153</v>
      </c>
      <c r="AA66" s="63" t="s">
        <v>156</v>
      </c>
      <c r="AB66" s="62">
        <v>104.1</v>
      </c>
      <c r="AC66" s="62">
        <v>44.8</v>
      </c>
      <c r="AD66">
        <v>230</v>
      </c>
      <c r="AK66" s="40" t="str">
        <f>IFERROR(INDEX(Assumptions!$D$92:$D$115,MATCH(C66,Assumptions!$B$92:$B$115,0)),"Low")</f>
        <v>High</v>
      </c>
    </row>
    <row r="67" spans="2:37" x14ac:dyDescent="0.2">
      <c r="B67" s="62">
        <v>64</v>
      </c>
      <c r="C67" s="63" t="s">
        <v>155</v>
      </c>
      <c r="D67" s="63" t="s">
        <v>1964</v>
      </c>
      <c r="E67" s="62">
        <f t="shared" si="4"/>
        <v>6</v>
      </c>
      <c r="F67" s="71">
        <f>SUMIFS('CBG Plants'!N:N,'CBG Plants'!F:F,D67,'CBG Plants'!L:L,"Completed")
+SUMIFS('CBG Plants'!N:N,'CBG Plants'!F:F,D67,'CBG Plants'!L:L,"Functional")+SUMIFS('CBG Plants'!N:N,'CBG Plants'!F:F,D67,'CBG Plants'!L:L,"Under Construction")+SUMIFS('CBG Plants'!N:N,'CBG Plants'!F:F,D67,'CBG Plants'!L:L,"Yet to start construction")</f>
        <v>30</v>
      </c>
      <c r="G67" s="62">
        <f>COUNTIFS('CBG Plants'!F:F,D67,'CBG Plants'!L:L,"Completed")
+COUNTIFS('CBG Plants'!F:F,D67,'CBG Plants'!L:L,"Functional")</f>
        <v>1</v>
      </c>
      <c r="H67" s="62">
        <f>COUNTIFS('CBG Plants'!F:F,D67,'CBG Plants'!L:L,"Under Construction")</f>
        <v>2</v>
      </c>
      <c r="I67" s="62">
        <f>COUNTIFS('CBG Plants'!F:F,D67,'CBG Plants'!L:L,"Yet to start construction")</f>
        <v>3</v>
      </c>
      <c r="J67" s="63" t="s">
        <v>2634</v>
      </c>
      <c r="K67" s="63" t="s">
        <v>2635</v>
      </c>
      <c r="L67" s="63" t="s">
        <v>2636</v>
      </c>
      <c r="M67" s="62">
        <f t="shared" si="1"/>
        <v>43.094999999999999</v>
      </c>
      <c r="N67" s="62">
        <f t="shared" si="2"/>
        <v>97.844999999999999</v>
      </c>
      <c r="O67" s="62">
        <v>4.5</v>
      </c>
      <c r="P67" s="62">
        <v>88.62</v>
      </c>
      <c r="Q67" s="62">
        <v>4.7249999999999996</v>
      </c>
      <c r="R67" s="62">
        <f t="shared" si="3"/>
        <v>-29.679940200000001</v>
      </c>
      <c r="S67" s="62">
        <f>IFERROR(T67*Assumptions!$C$4,"")</f>
        <v>10</v>
      </c>
      <c r="T67" s="62">
        <v>4</v>
      </c>
      <c r="U67" s="62">
        <f>IFERROR(S67*Assumptions!$C$5,"")+IFERROR(V67*Assumptions!$C$8*Assumptions!$C$5,"")</f>
        <v>0.32005980000000001</v>
      </c>
      <c r="V67" s="62">
        <v>1996</v>
      </c>
      <c r="W67" s="62">
        <f>IFERROR(ROUND(T67*(1+Assumptions!$C$7)^5,0),"")</f>
        <v>12</v>
      </c>
      <c r="X67" s="62">
        <f>IFERROR(ROUND(W67*Assumptions!$C$4*Assumptions!$C$6,4),"")+IFERROR(ROUND(Y67*Assumptions!$C$8*Assumptions!$C$6,4),"")</f>
        <v>1.6020000000000001</v>
      </c>
      <c r="Y67" s="62">
        <f>IFERROR(ROUND(V67*(1+Assumptions!$C$7)^5,0),"")</f>
        <v>6091</v>
      </c>
      <c r="Z67" s="63" t="s">
        <v>153</v>
      </c>
      <c r="AA67" s="63" t="s">
        <v>156</v>
      </c>
      <c r="AB67" s="62">
        <v>79.5</v>
      </c>
      <c r="AC67" s="62">
        <v>44.8</v>
      </c>
      <c r="AD67">
        <v>150</v>
      </c>
      <c r="AK67" s="40" t="str">
        <f>IFERROR(INDEX(Assumptions!$D$92:$D$115,MATCH(C67,Assumptions!$B$92:$B$115,0)),"Low")</f>
        <v>High</v>
      </c>
    </row>
    <row r="68" spans="2:37" x14ac:dyDescent="0.2">
      <c r="B68" s="62">
        <v>65</v>
      </c>
      <c r="C68" s="63" t="s">
        <v>155</v>
      </c>
      <c r="D68" s="63" t="s">
        <v>1818</v>
      </c>
      <c r="E68" s="62">
        <f t="shared" si="4"/>
        <v>8</v>
      </c>
      <c r="F68" s="71">
        <f>SUMIFS('CBG Plants'!N:N,'CBG Plants'!F:F,D68,'CBG Plants'!L:L,"Completed")
+SUMIFS('CBG Plants'!N:N,'CBG Plants'!F:F,D68,'CBG Plants'!L:L,"Functional")+SUMIFS('CBG Plants'!N:N,'CBG Plants'!F:F,D68,'CBG Plants'!L:L,"Under Construction")+SUMIFS('CBG Plants'!N:N,'CBG Plants'!F:F,D68,'CBG Plants'!L:L,"Yet to start construction")</f>
        <v>60.84</v>
      </c>
      <c r="G68" s="62">
        <f>COUNTIFS('CBG Plants'!F:F,D68,'CBG Plants'!L:L,"Completed")
+COUNTIFS('CBG Plants'!F:F,D68,'CBG Plants'!L:L,"Functional")</f>
        <v>4</v>
      </c>
      <c r="H68" s="62">
        <f>COUNTIFS('CBG Plants'!F:F,D68,'CBG Plants'!L:L,"Under Construction")</f>
        <v>1</v>
      </c>
      <c r="I68" s="62">
        <f>COUNTIFS('CBG Plants'!F:F,D68,'CBG Plants'!L:L,"Yet to start construction")</f>
        <v>3</v>
      </c>
      <c r="J68" s="63" t="s">
        <v>2637</v>
      </c>
      <c r="K68" s="63" t="s">
        <v>2638</v>
      </c>
      <c r="L68" s="63" t="s">
        <v>2639</v>
      </c>
      <c r="M68" s="62">
        <f t="shared" ref="M68:M131" si="5">IFERROR(N68-(AD68*365/1000),"")</f>
        <v>-156.05500000000001</v>
      </c>
      <c r="N68" s="62">
        <f t="shared" ref="N68:N131" si="6">SUM(O68:Q68)</f>
        <v>64.77</v>
      </c>
      <c r="O68" s="62">
        <v>23.4</v>
      </c>
      <c r="P68" s="62">
        <v>31.92</v>
      </c>
      <c r="Q68" s="62">
        <v>9.4499999999999993</v>
      </c>
      <c r="R68" s="62">
        <f t="shared" ref="R68:R131" si="7">IFERROR(U68-F68,"")</f>
        <v>-53.544499500000001</v>
      </c>
      <c r="S68" s="62">
        <f>IFERROR(T68*Assumptions!$C$4,"")</f>
        <v>140</v>
      </c>
      <c r="T68" s="62">
        <v>56</v>
      </c>
      <c r="U68" s="62">
        <f>IFERROR(S68*Assumptions!$C$5,"")+IFERROR(V68*Assumptions!$C$8*Assumptions!$C$5,"")</f>
        <v>7.2955005000000002</v>
      </c>
      <c r="V68" s="62">
        <v>308010</v>
      </c>
      <c r="W68" s="62">
        <f>IFERROR(ROUND(T68*(1+Assumptions!$C$7)^5,0),"")</f>
        <v>171</v>
      </c>
      <c r="X68" s="62">
        <f>IFERROR(ROUND(W68*Assumptions!$C$4*Assumptions!$C$6,4),"")+IFERROR(ROUND(Y68*Assumptions!$C$8*Assumptions!$C$6,4),"")</f>
        <v>37.119500000000002</v>
      </c>
      <c r="Y68" s="62">
        <f>IFERROR(ROUND(V68*(1+Assumptions!$C$7)^5,0),"")</f>
        <v>939972</v>
      </c>
      <c r="Z68" s="63" t="s">
        <v>153</v>
      </c>
      <c r="AA68" s="63" t="s">
        <v>156</v>
      </c>
      <c r="AB68" s="62">
        <v>7.3</v>
      </c>
      <c r="AC68" s="62">
        <v>44.8</v>
      </c>
      <c r="AD68">
        <v>605</v>
      </c>
      <c r="AK68" s="40" t="str">
        <f>IFERROR(INDEX(Assumptions!$D$92:$D$115,MATCH(C68,Assumptions!$B$92:$B$115,0)),"Low")</f>
        <v>High</v>
      </c>
    </row>
    <row r="69" spans="2:37" x14ac:dyDescent="0.2">
      <c r="B69" s="62">
        <v>66</v>
      </c>
      <c r="C69" s="63" t="s">
        <v>155</v>
      </c>
      <c r="D69" s="63" t="s">
        <v>61</v>
      </c>
      <c r="E69" s="62">
        <f t="shared" ref="E69:E132" si="8">SUM(G69:I69)</f>
        <v>0</v>
      </c>
      <c r="F69" s="71">
        <f>SUMIFS('CBG Plants'!N:N,'CBG Plants'!F:F,D69,'CBG Plants'!L:L,"Completed")
+SUMIFS('CBG Plants'!N:N,'CBG Plants'!F:F,D69,'CBG Plants'!L:L,"Functional")+SUMIFS('CBG Plants'!N:N,'CBG Plants'!F:F,D69,'CBG Plants'!L:L,"Under Construction")+SUMIFS('CBG Plants'!N:N,'CBG Plants'!F:F,D69,'CBG Plants'!L:L,"Yet to start construction")</f>
        <v>0</v>
      </c>
      <c r="G69" s="62">
        <f>COUNTIFS('CBG Plants'!F:F,D69,'CBG Plants'!L:L,"Completed")
+COUNTIFS('CBG Plants'!F:F,D69,'CBG Plants'!L:L,"Functional")</f>
        <v>0</v>
      </c>
      <c r="H69" s="62">
        <f>COUNTIFS('CBG Plants'!F:F,D69,'CBG Plants'!L:L,"Under Construction")</f>
        <v>0</v>
      </c>
      <c r="I69" s="62">
        <f>COUNTIFS('CBG Plants'!F:F,D69,'CBG Plants'!L:L,"Yet to start construction")</f>
        <v>0</v>
      </c>
      <c r="J69" s="63"/>
      <c r="K69" s="63"/>
      <c r="L69" s="63"/>
      <c r="M69" s="62">
        <f t="shared" si="5"/>
        <v>79.38</v>
      </c>
      <c r="N69" s="62">
        <f t="shared" si="6"/>
        <v>79.38</v>
      </c>
      <c r="O69" s="62">
        <v>0</v>
      </c>
      <c r="P69" s="62">
        <v>79.38</v>
      </c>
      <c r="Q69" s="62">
        <v>0</v>
      </c>
      <c r="R69" s="62">
        <f t="shared" si="7"/>
        <v>14.549574</v>
      </c>
      <c r="S69" s="62">
        <f>IFERROR(T69*Assumptions!$C$4,"")</f>
        <v>352.5</v>
      </c>
      <c r="T69" s="62">
        <v>141</v>
      </c>
      <c r="U69" s="62">
        <f>IFERROR(S69*Assumptions!$C$5,"")+IFERROR(V69*Assumptions!$C$8*Assumptions!$C$5,"")</f>
        <v>14.549574</v>
      </c>
      <c r="V69" s="62">
        <v>395480</v>
      </c>
      <c r="W69" s="62">
        <f>IFERROR(ROUND(T69*(1+Assumptions!$C$7)^5,0),"")</f>
        <v>430</v>
      </c>
      <c r="X69" s="62">
        <f>IFERROR(ROUND(W69*Assumptions!$C$4*Assumptions!$C$6,4),"")+IFERROR(ROUND(Y69*Assumptions!$C$8*Assumptions!$C$6,4),"")</f>
        <v>73.965699999999998</v>
      </c>
      <c r="Y69" s="62">
        <f>IFERROR(ROUND(V69*(1+Assumptions!$C$7)^5,0),"")</f>
        <v>1206909</v>
      </c>
      <c r="Z69" s="63" t="s">
        <v>153</v>
      </c>
      <c r="AA69" s="63" t="s">
        <v>156</v>
      </c>
      <c r="AB69" s="62">
        <v>134.19999999999999</v>
      </c>
      <c r="AC69" s="62">
        <v>44.8</v>
      </c>
      <c r="AD69">
        <v>0</v>
      </c>
      <c r="AK69" s="40" t="str">
        <f>IFERROR(INDEX(Assumptions!$D$92:$D$115,MATCH(C69,Assumptions!$B$92:$B$115,0)),"Low")</f>
        <v>High</v>
      </c>
    </row>
    <row r="70" spans="2:37" x14ac:dyDescent="0.2">
      <c r="B70" s="62">
        <v>67</v>
      </c>
      <c r="C70" s="63" t="s">
        <v>157</v>
      </c>
      <c r="D70" s="63" t="s">
        <v>2640</v>
      </c>
      <c r="E70" s="62">
        <f t="shared" si="8"/>
        <v>0</v>
      </c>
      <c r="F70" s="71">
        <f>SUMIFS('CBG Plants'!N:N,'CBG Plants'!F:F,D70,'CBG Plants'!L:L,"Completed")
+SUMIFS('CBG Plants'!N:N,'CBG Plants'!F:F,D70,'CBG Plants'!L:L,"Functional")+SUMIFS('CBG Plants'!N:N,'CBG Plants'!F:F,D70,'CBG Plants'!L:L,"Under Construction")+SUMIFS('CBG Plants'!N:N,'CBG Plants'!F:F,D70,'CBG Plants'!L:L,"Yet to start construction")</f>
        <v>0</v>
      </c>
      <c r="G70" s="62">
        <f>COUNTIFS('CBG Plants'!F:F,D70,'CBG Plants'!L:L,"Completed")
+COUNTIFS('CBG Plants'!F:F,D70,'CBG Plants'!L:L,"Functional")</f>
        <v>0</v>
      </c>
      <c r="H70" s="62">
        <f>COUNTIFS('CBG Plants'!F:F,D70,'CBG Plants'!L:L,"Under Construction")</f>
        <v>0</v>
      </c>
      <c r="I70" s="62">
        <f>COUNTIFS('CBG Plants'!F:F,D70,'CBG Plants'!L:L,"Yet to start construction")</f>
        <v>0</v>
      </c>
      <c r="J70" s="63"/>
      <c r="K70" s="63"/>
      <c r="L70" s="63"/>
      <c r="M70" s="62">
        <f t="shared" si="5"/>
        <v>79.38000000000001</v>
      </c>
      <c r="N70" s="62">
        <f t="shared" si="6"/>
        <v>79.38000000000001</v>
      </c>
      <c r="O70" s="62">
        <v>0</v>
      </c>
      <c r="P70" s="62">
        <v>75.180000000000007</v>
      </c>
      <c r="Q70" s="62">
        <v>4.2</v>
      </c>
      <c r="R70" s="62">
        <f t="shared" si="7"/>
        <v>0</v>
      </c>
      <c r="S70" s="62">
        <f>IFERROR(T70*Assumptions!$C$4,"")</f>
        <v>0</v>
      </c>
      <c r="T70" s="62">
        <v>0</v>
      </c>
      <c r="U70" s="62">
        <f>IFERROR(S70*Assumptions!$C$5,"")+IFERROR(V70*Assumptions!$C$8*Assumptions!$C$5,"")</f>
        <v>0</v>
      </c>
      <c r="V70" s="62">
        <v>0</v>
      </c>
      <c r="W70" s="62">
        <f>IFERROR(ROUND(T70*(1+Assumptions!$C$7)^5,0),"")</f>
        <v>0</v>
      </c>
      <c r="X70" s="62">
        <f>IFERROR(ROUND(W70*Assumptions!$C$4*Assumptions!$C$6,4),"")+IFERROR(ROUND(Y70*Assumptions!$C$8*Assumptions!$C$6,4),"")</f>
        <v>0</v>
      </c>
      <c r="Y70" s="62">
        <f>IFERROR(ROUND(V70*(1+Assumptions!$C$7)^5,0),"")</f>
        <v>0</v>
      </c>
      <c r="Z70" s="63" t="s">
        <v>153</v>
      </c>
      <c r="AA70" s="63" t="s">
        <v>158</v>
      </c>
      <c r="AB70" s="62">
        <v>94.5</v>
      </c>
      <c r="AC70" s="62">
        <v>16</v>
      </c>
      <c r="AD70">
        <v>0</v>
      </c>
      <c r="AK70" s="40" t="str">
        <f>IFERROR(INDEX(Assumptions!$D$92:$D$115,MATCH(C70,Assumptions!$B$92:$B$115,0)),"Low")</f>
        <v>Low</v>
      </c>
    </row>
    <row r="71" spans="2:37" x14ac:dyDescent="0.2">
      <c r="B71" s="62">
        <v>68</v>
      </c>
      <c r="C71" s="63" t="s">
        <v>157</v>
      </c>
      <c r="D71" s="63" t="s">
        <v>2641</v>
      </c>
      <c r="E71" s="62">
        <f t="shared" si="8"/>
        <v>4</v>
      </c>
      <c r="F71" s="71">
        <f>SUMIFS('CBG Plants'!N:N,'CBG Plants'!F:F,D71,'CBG Plants'!L:L,"Completed")
+SUMIFS('CBG Plants'!N:N,'CBG Plants'!F:F,D71,'CBG Plants'!L:L,"Functional")+SUMIFS('CBG Plants'!N:N,'CBG Plants'!F:F,D71,'CBG Plants'!L:L,"Under Construction")+SUMIFS('CBG Plants'!N:N,'CBG Plants'!F:F,D71,'CBG Plants'!L:L,"Yet to start construction")</f>
        <v>56</v>
      </c>
      <c r="G71" s="62">
        <f>COUNTIFS('CBG Plants'!F:F,D71,'CBG Plants'!L:L,"Completed")
+COUNTIFS('CBG Plants'!F:F,D71,'CBG Plants'!L:L,"Functional")</f>
        <v>0</v>
      </c>
      <c r="H71" s="62">
        <f>COUNTIFS('CBG Plants'!F:F,D71,'CBG Plants'!L:L,"Under Construction")</f>
        <v>1</v>
      </c>
      <c r="I71" s="62">
        <f>COUNTIFS('CBG Plants'!F:F,D71,'CBG Plants'!L:L,"Yet to start construction")</f>
        <v>3</v>
      </c>
      <c r="J71" s="63" t="s">
        <v>2642</v>
      </c>
      <c r="K71" s="63" t="s">
        <v>2643</v>
      </c>
      <c r="L71" s="63" t="s">
        <v>2644</v>
      </c>
      <c r="M71" s="62">
        <f t="shared" si="5"/>
        <v>76.965000000000003</v>
      </c>
      <c r="N71" s="62">
        <f t="shared" si="6"/>
        <v>76.965000000000003</v>
      </c>
      <c r="O71" s="62">
        <v>0</v>
      </c>
      <c r="P71" s="62">
        <v>76.44</v>
      </c>
      <c r="Q71" s="62">
        <v>0.52500000000000002</v>
      </c>
      <c r="R71" s="62">
        <f t="shared" si="7"/>
        <v>-56</v>
      </c>
      <c r="S71" s="62">
        <f>IFERROR(T71*Assumptions!$C$4,"")</f>
        <v>0</v>
      </c>
      <c r="T71" s="62">
        <v>0</v>
      </c>
      <c r="U71" s="62">
        <f>IFERROR(S71*Assumptions!$C$5,"")+IFERROR(V71*Assumptions!$C$8*Assumptions!$C$5,"")</f>
        <v>0</v>
      </c>
      <c r="V71" s="62">
        <v>0</v>
      </c>
      <c r="W71" s="62">
        <f>IFERROR(ROUND(T71*(1+Assumptions!$C$7)^5,0),"")</f>
        <v>0</v>
      </c>
      <c r="X71" s="62">
        <f>IFERROR(ROUND(W71*Assumptions!$C$4*Assumptions!$C$6,4),"")+IFERROR(ROUND(Y71*Assumptions!$C$8*Assumptions!$C$6,4),"")</f>
        <v>0</v>
      </c>
      <c r="Y71" s="62">
        <f>IFERROR(ROUND(V71*(1+Assumptions!$C$7)^5,0),"")</f>
        <v>0</v>
      </c>
      <c r="Z71" s="63" t="s">
        <v>153</v>
      </c>
      <c r="AA71" s="63" t="s">
        <v>158</v>
      </c>
      <c r="AB71" s="62">
        <v>94.7</v>
      </c>
      <c r="AC71" s="62">
        <v>16</v>
      </c>
      <c r="AD71">
        <v>0</v>
      </c>
      <c r="AK71" s="40" t="str">
        <f>IFERROR(INDEX(Assumptions!$D$92:$D$115,MATCH(C71,Assumptions!$B$92:$B$115,0)),"Low")</f>
        <v>Low</v>
      </c>
    </row>
    <row r="72" spans="2:37" x14ac:dyDescent="0.2">
      <c r="B72" s="62">
        <v>69</v>
      </c>
      <c r="C72" s="63" t="s">
        <v>157</v>
      </c>
      <c r="D72" s="63" t="s">
        <v>1965</v>
      </c>
      <c r="E72" s="62">
        <f t="shared" si="8"/>
        <v>1</v>
      </c>
      <c r="F72" s="71">
        <f>SUMIFS('CBG Plants'!N:N,'CBG Plants'!F:F,D72,'CBG Plants'!L:L,"Completed")
+SUMIFS('CBG Plants'!N:N,'CBG Plants'!F:F,D72,'CBG Plants'!L:L,"Functional")+SUMIFS('CBG Plants'!N:N,'CBG Plants'!F:F,D72,'CBG Plants'!L:L,"Under Construction")+SUMIFS('CBG Plants'!N:N,'CBG Plants'!F:F,D72,'CBG Plants'!L:L,"Yet to start construction")</f>
        <v>5</v>
      </c>
      <c r="G72" s="62">
        <f>COUNTIFS('CBG Plants'!F:F,D72,'CBG Plants'!L:L,"Completed")
+COUNTIFS('CBG Plants'!F:F,D72,'CBG Plants'!L:L,"Functional")</f>
        <v>0</v>
      </c>
      <c r="H72" s="62">
        <f>COUNTIFS('CBG Plants'!F:F,D72,'CBG Plants'!L:L,"Under Construction")</f>
        <v>1</v>
      </c>
      <c r="I72" s="62">
        <f>COUNTIFS('CBG Plants'!F:F,D72,'CBG Plants'!L:L,"Yet to start construction")</f>
        <v>0</v>
      </c>
      <c r="J72" s="63" t="s">
        <v>2645</v>
      </c>
      <c r="K72" s="63"/>
      <c r="L72" s="63"/>
      <c r="M72" s="62">
        <f t="shared" si="5"/>
        <v>108.99000000000001</v>
      </c>
      <c r="N72" s="62">
        <f t="shared" si="6"/>
        <v>108.99000000000001</v>
      </c>
      <c r="O72" s="62">
        <v>0</v>
      </c>
      <c r="P72" s="62">
        <v>36.54</v>
      </c>
      <c r="Q72" s="62">
        <v>72.45</v>
      </c>
      <c r="R72" s="62">
        <f t="shared" si="7"/>
        <v>-2.7878018</v>
      </c>
      <c r="S72" s="62">
        <f>IFERROR(T72*Assumptions!$C$4,"")</f>
        <v>70</v>
      </c>
      <c r="T72" s="62">
        <v>28</v>
      </c>
      <c r="U72" s="62">
        <f>IFERROR(S72*Assumptions!$C$5,"")+IFERROR(V72*Assumptions!$C$8*Assumptions!$C$5,"")</f>
        <v>2.2121982</v>
      </c>
      <c r="V72" s="62">
        <v>11164</v>
      </c>
      <c r="W72" s="62">
        <f>IFERROR(ROUND(T72*(1+Assumptions!$C$7)^5,0),"")</f>
        <v>85</v>
      </c>
      <c r="X72" s="62">
        <f>IFERROR(ROUND(W72*Assumptions!$C$4*Assumptions!$C$6,4),"")+IFERROR(ROUND(Y72*Assumptions!$C$8*Assumptions!$C$6,4),"")</f>
        <v>11.1957</v>
      </c>
      <c r="Y72" s="62">
        <f>IFERROR(ROUND(V72*(1+Assumptions!$C$7)^5,0),"")</f>
        <v>34070</v>
      </c>
      <c r="Z72" s="63" t="s">
        <v>153</v>
      </c>
      <c r="AA72" s="63" t="s">
        <v>158</v>
      </c>
      <c r="AB72" s="62">
        <v>548.29999999999995</v>
      </c>
      <c r="AC72" s="62">
        <v>16</v>
      </c>
      <c r="AD72">
        <v>0</v>
      </c>
      <c r="AK72" s="40" t="str">
        <f>IFERROR(INDEX(Assumptions!$D$92:$D$115,MATCH(C72,Assumptions!$B$92:$B$115,0)),"Low")</f>
        <v>Low</v>
      </c>
    </row>
    <row r="73" spans="2:37" x14ac:dyDescent="0.2">
      <c r="B73" s="62">
        <v>70</v>
      </c>
      <c r="C73" s="63" t="s">
        <v>157</v>
      </c>
      <c r="D73" s="63" t="s">
        <v>2646</v>
      </c>
      <c r="E73" s="62">
        <f t="shared" si="8"/>
        <v>1</v>
      </c>
      <c r="F73" s="71">
        <f>SUMIFS('CBG Plants'!N:N,'CBG Plants'!F:F,D73,'CBG Plants'!L:L,"Completed")
+SUMIFS('CBG Plants'!N:N,'CBG Plants'!F:F,D73,'CBG Plants'!L:L,"Functional")+SUMIFS('CBG Plants'!N:N,'CBG Plants'!F:F,D73,'CBG Plants'!L:L,"Under Construction")+SUMIFS('CBG Plants'!N:N,'CBG Plants'!F:F,D73,'CBG Plants'!L:L,"Yet to start construction")</f>
        <v>5</v>
      </c>
      <c r="G73" s="62">
        <f>COUNTIFS('CBG Plants'!F:F,D73,'CBG Plants'!L:L,"Completed")
+COUNTIFS('CBG Plants'!F:F,D73,'CBG Plants'!L:L,"Functional")</f>
        <v>0</v>
      </c>
      <c r="H73" s="62">
        <f>COUNTIFS('CBG Plants'!F:F,D73,'CBG Plants'!L:L,"Under Construction")</f>
        <v>0</v>
      </c>
      <c r="I73" s="62">
        <f>COUNTIFS('CBG Plants'!F:F,D73,'CBG Plants'!L:L,"Yet to start construction")</f>
        <v>1</v>
      </c>
      <c r="J73" s="63" t="s">
        <v>2647</v>
      </c>
      <c r="K73" s="63"/>
      <c r="L73" s="63"/>
      <c r="M73" s="62">
        <f t="shared" si="5"/>
        <v>27.93</v>
      </c>
      <c r="N73" s="62">
        <f t="shared" si="6"/>
        <v>27.93</v>
      </c>
      <c r="O73" s="62">
        <v>0</v>
      </c>
      <c r="P73" s="62">
        <v>18.48</v>
      </c>
      <c r="Q73" s="62">
        <v>9.4499999999999993</v>
      </c>
      <c r="R73" s="62">
        <f t="shared" si="7"/>
        <v>-5</v>
      </c>
      <c r="S73" s="62">
        <f>IFERROR(T73*Assumptions!$C$4,"")</f>
        <v>0</v>
      </c>
      <c r="T73" s="62">
        <v>0</v>
      </c>
      <c r="U73" s="62">
        <f>IFERROR(S73*Assumptions!$C$5,"")+IFERROR(V73*Assumptions!$C$8*Assumptions!$C$5,"")</f>
        <v>0</v>
      </c>
      <c r="V73" s="62">
        <v>0</v>
      </c>
      <c r="W73" s="62">
        <f>IFERROR(ROUND(T73*(1+Assumptions!$C$7)^5,0),"")</f>
        <v>0</v>
      </c>
      <c r="X73" s="62">
        <f>IFERROR(ROUND(W73*Assumptions!$C$4*Assumptions!$C$6,4),"")+IFERROR(ROUND(Y73*Assumptions!$C$8*Assumptions!$C$6,4),"")</f>
        <v>0</v>
      </c>
      <c r="Y73" s="62">
        <f>IFERROR(ROUND(V73*(1+Assumptions!$C$7)^5,0),"")</f>
        <v>0</v>
      </c>
      <c r="Z73" s="63" t="s">
        <v>153</v>
      </c>
      <c r="AA73" s="63" t="s">
        <v>158</v>
      </c>
      <c r="AB73" s="62">
        <v>459.7</v>
      </c>
      <c r="AC73" s="62">
        <v>16</v>
      </c>
      <c r="AD73">
        <v>0</v>
      </c>
      <c r="AK73" s="40" t="str">
        <f>IFERROR(INDEX(Assumptions!$D$92:$D$115,MATCH(C73,Assumptions!$B$92:$B$115,0)),"Low")</f>
        <v>Low</v>
      </c>
    </row>
    <row r="74" spans="2:37" x14ac:dyDescent="0.2">
      <c r="B74" s="62">
        <v>71</v>
      </c>
      <c r="C74" s="63" t="s">
        <v>157</v>
      </c>
      <c r="D74" s="63" t="s">
        <v>2648</v>
      </c>
      <c r="E74" s="62">
        <f t="shared" si="8"/>
        <v>0</v>
      </c>
      <c r="F74" s="71">
        <f>SUMIFS('CBG Plants'!N:N,'CBG Plants'!F:F,D74,'CBG Plants'!L:L,"Completed")
+SUMIFS('CBG Plants'!N:N,'CBG Plants'!F:F,D74,'CBG Plants'!L:L,"Functional")+SUMIFS('CBG Plants'!N:N,'CBG Plants'!F:F,D74,'CBG Plants'!L:L,"Under Construction")+SUMIFS('CBG Plants'!N:N,'CBG Plants'!F:F,D74,'CBG Plants'!L:L,"Yet to start construction")</f>
        <v>0</v>
      </c>
      <c r="G74" s="62">
        <f>COUNTIFS('CBG Plants'!F:F,D74,'CBG Plants'!L:L,"Completed")
+COUNTIFS('CBG Plants'!F:F,D74,'CBG Plants'!L:L,"Functional")</f>
        <v>0</v>
      </c>
      <c r="H74" s="62">
        <f>COUNTIFS('CBG Plants'!F:F,D74,'CBG Plants'!L:L,"Under Construction")</f>
        <v>0</v>
      </c>
      <c r="I74" s="62">
        <f>COUNTIFS('CBG Plants'!F:F,D74,'CBG Plants'!L:L,"Yet to start construction")</f>
        <v>0</v>
      </c>
      <c r="J74" s="63"/>
      <c r="K74" s="63"/>
      <c r="L74" s="63"/>
      <c r="M74" s="62">
        <f t="shared" si="5"/>
        <v>273.52499999999998</v>
      </c>
      <c r="N74" s="62">
        <f t="shared" si="6"/>
        <v>273.52499999999998</v>
      </c>
      <c r="O74" s="62">
        <v>0</v>
      </c>
      <c r="P74" s="62">
        <v>157.5</v>
      </c>
      <c r="Q74" s="62">
        <v>116.02500000000001</v>
      </c>
      <c r="R74" s="62">
        <f t="shared" si="7"/>
        <v>0</v>
      </c>
      <c r="S74" s="62">
        <f>IFERROR(T74*Assumptions!$C$4,"")</f>
        <v>0</v>
      </c>
      <c r="T74" s="62">
        <v>0</v>
      </c>
      <c r="U74" s="62">
        <f>IFERROR(S74*Assumptions!$C$5,"")+IFERROR(V74*Assumptions!$C$8*Assumptions!$C$5,"")</f>
        <v>0</v>
      </c>
      <c r="V74" s="62">
        <v>0</v>
      </c>
      <c r="W74" s="62">
        <f>IFERROR(ROUND(T74*(1+Assumptions!$C$7)^5,0),"")</f>
        <v>0</v>
      </c>
      <c r="X74" s="62">
        <f>IFERROR(ROUND(W74*Assumptions!$C$4*Assumptions!$C$6,4),"")+IFERROR(ROUND(Y74*Assumptions!$C$8*Assumptions!$C$6,4),"")</f>
        <v>0</v>
      </c>
      <c r="Y74" s="62">
        <f>IFERROR(ROUND(V74*(1+Assumptions!$C$7)^5,0),"")</f>
        <v>0</v>
      </c>
      <c r="Z74" s="63" t="s">
        <v>153</v>
      </c>
      <c r="AA74" s="63" t="s">
        <v>158</v>
      </c>
      <c r="AB74" s="62">
        <v>205.7</v>
      </c>
      <c r="AC74" s="62">
        <v>16</v>
      </c>
      <c r="AD74">
        <v>0</v>
      </c>
      <c r="AK74" s="40" t="str">
        <f>IFERROR(INDEX(Assumptions!$D$92:$D$115,MATCH(C74,Assumptions!$B$92:$B$115,0)),"Low")</f>
        <v>Low</v>
      </c>
    </row>
    <row r="75" spans="2:37" x14ac:dyDescent="0.2">
      <c r="B75" s="62">
        <v>72</v>
      </c>
      <c r="C75" s="63" t="s">
        <v>157</v>
      </c>
      <c r="D75" s="63" t="s">
        <v>1966</v>
      </c>
      <c r="E75" s="62">
        <f t="shared" si="8"/>
        <v>2</v>
      </c>
      <c r="F75" s="71">
        <f>SUMIFS('CBG Plants'!N:N,'CBG Plants'!F:F,D75,'CBG Plants'!L:L,"Completed")
+SUMIFS('CBG Plants'!N:N,'CBG Plants'!F:F,D75,'CBG Plants'!L:L,"Functional")+SUMIFS('CBG Plants'!N:N,'CBG Plants'!F:F,D75,'CBG Plants'!L:L,"Under Construction")+SUMIFS('CBG Plants'!N:N,'CBG Plants'!F:F,D75,'CBG Plants'!L:L,"Yet to start construction")</f>
        <v>16.2</v>
      </c>
      <c r="G75" s="62">
        <f>COUNTIFS('CBG Plants'!F:F,D75,'CBG Plants'!L:L,"Completed")
+COUNTIFS('CBG Plants'!F:F,D75,'CBG Plants'!L:L,"Functional")</f>
        <v>0</v>
      </c>
      <c r="H75" s="62">
        <f>COUNTIFS('CBG Plants'!F:F,D75,'CBG Plants'!L:L,"Under Construction")</f>
        <v>0</v>
      </c>
      <c r="I75" s="62">
        <f>COUNTIFS('CBG Plants'!F:F,D75,'CBG Plants'!L:L,"Yet to start construction")</f>
        <v>2</v>
      </c>
      <c r="J75" s="63" t="s">
        <v>2649</v>
      </c>
      <c r="K75" s="63" t="s">
        <v>2650</v>
      </c>
      <c r="L75" s="63"/>
      <c r="M75" s="62">
        <f t="shared" si="5"/>
        <v>28.560000000000002</v>
      </c>
      <c r="N75" s="62">
        <f t="shared" si="6"/>
        <v>28.560000000000002</v>
      </c>
      <c r="O75" s="62">
        <v>0</v>
      </c>
      <c r="P75" s="62">
        <v>26.46</v>
      </c>
      <c r="Q75" s="62">
        <v>2.1</v>
      </c>
      <c r="R75" s="62">
        <f t="shared" si="7"/>
        <v>-12.1851153</v>
      </c>
      <c r="S75" s="62">
        <f>IFERROR(T75*Assumptions!$C$4,"")</f>
        <v>127.5</v>
      </c>
      <c r="T75" s="62">
        <v>51</v>
      </c>
      <c r="U75" s="62">
        <f>IFERROR(S75*Assumptions!$C$5,"")+IFERROR(V75*Assumptions!$C$8*Assumptions!$C$5,"")</f>
        <v>4.0148846999999996</v>
      </c>
      <c r="V75" s="62">
        <v>18894</v>
      </c>
      <c r="W75" s="62">
        <f>IFERROR(ROUND(T75*(1+Assumptions!$C$7)^5,0),"")</f>
        <v>156</v>
      </c>
      <c r="X75" s="62">
        <f>IFERROR(ROUND(W75*Assumptions!$C$4*Assumptions!$C$6,4),"")+IFERROR(ROUND(Y75*Assumptions!$C$8*Assumptions!$C$6,4),"")</f>
        <v>20.465800000000002</v>
      </c>
      <c r="Y75" s="62">
        <f>IFERROR(ROUND(V75*(1+Assumptions!$C$7)^5,0),"")</f>
        <v>57660</v>
      </c>
      <c r="Z75" s="63" t="s">
        <v>153</v>
      </c>
      <c r="AA75" s="63" t="s">
        <v>158</v>
      </c>
      <c r="AB75" s="62">
        <v>506.1</v>
      </c>
      <c r="AC75" s="62">
        <v>16</v>
      </c>
      <c r="AD75">
        <v>0</v>
      </c>
      <c r="AK75" s="40" t="str">
        <f>IFERROR(INDEX(Assumptions!$D$92:$D$115,MATCH(C75,Assumptions!$B$92:$B$115,0)),"Low")</f>
        <v>Low</v>
      </c>
    </row>
    <row r="76" spans="2:37" x14ac:dyDescent="0.2">
      <c r="B76" s="62">
        <v>73</v>
      </c>
      <c r="C76" s="63" t="s">
        <v>157</v>
      </c>
      <c r="D76" s="63" t="s">
        <v>2651</v>
      </c>
      <c r="E76" s="62">
        <f t="shared" si="8"/>
        <v>0</v>
      </c>
      <c r="F76" s="71">
        <f>SUMIFS('CBG Plants'!N:N,'CBG Plants'!F:F,D76,'CBG Plants'!L:L,"Completed")
+SUMIFS('CBG Plants'!N:N,'CBG Plants'!F:F,D76,'CBG Plants'!L:L,"Functional")+SUMIFS('CBG Plants'!N:N,'CBG Plants'!F:F,D76,'CBG Plants'!L:L,"Under Construction")+SUMIFS('CBG Plants'!N:N,'CBG Plants'!F:F,D76,'CBG Plants'!L:L,"Yet to start construction")</f>
        <v>0</v>
      </c>
      <c r="G76" s="62">
        <f>COUNTIFS('CBG Plants'!F:F,D76,'CBG Plants'!L:L,"Completed")
+COUNTIFS('CBG Plants'!F:F,D76,'CBG Plants'!L:L,"Functional")</f>
        <v>0</v>
      </c>
      <c r="H76" s="62">
        <f>COUNTIFS('CBG Plants'!F:F,D76,'CBG Plants'!L:L,"Under Construction")</f>
        <v>0</v>
      </c>
      <c r="I76" s="62">
        <f>COUNTIFS('CBG Plants'!F:F,D76,'CBG Plants'!L:L,"Yet to start construction")</f>
        <v>0</v>
      </c>
      <c r="J76" s="63"/>
      <c r="K76" s="63"/>
      <c r="L76" s="63"/>
      <c r="M76" s="62">
        <f t="shared" si="5"/>
        <v>241.07999999999998</v>
      </c>
      <c r="N76" s="62">
        <f t="shared" si="6"/>
        <v>241.07999999999998</v>
      </c>
      <c r="O76" s="62">
        <v>0</v>
      </c>
      <c r="P76" s="62">
        <v>236.88</v>
      </c>
      <c r="Q76" s="62">
        <v>4.2</v>
      </c>
      <c r="R76" s="62">
        <f t="shared" si="7"/>
        <v>0</v>
      </c>
      <c r="S76" s="62">
        <f>IFERROR(T76*Assumptions!$C$4,"")</f>
        <v>0</v>
      </c>
      <c r="T76" s="62">
        <v>0</v>
      </c>
      <c r="U76" s="62">
        <f>IFERROR(S76*Assumptions!$C$5,"")+IFERROR(V76*Assumptions!$C$8*Assumptions!$C$5,"")</f>
        <v>0</v>
      </c>
      <c r="V76" s="62">
        <v>0</v>
      </c>
      <c r="W76" s="62">
        <f>IFERROR(ROUND(T76*(1+Assumptions!$C$7)^5,0),"")</f>
        <v>0</v>
      </c>
      <c r="X76" s="62">
        <f>IFERROR(ROUND(W76*Assumptions!$C$4*Assumptions!$C$6,4),"")+IFERROR(ROUND(Y76*Assumptions!$C$8*Assumptions!$C$6,4),"")</f>
        <v>0</v>
      </c>
      <c r="Y76" s="62">
        <f>IFERROR(ROUND(V76*(1+Assumptions!$C$7)^5,0),"")</f>
        <v>0</v>
      </c>
      <c r="Z76" s="63" t="s">
        <v>153</v>
      </c>
      <c r="AA76" s="63" t="s">
        <v>158</v>
      </c>
      <c r="AB76" s="62">
        <v>26.1</v>
      </c>
      <c r="AC76" s="62">
        <v>16</v>
      </c>
      <c r="AD76">
        <v>0</v>
      </c>
      <c r="AK76" s="40" t="str">
        <f>IFERROR(INDEX(Assumptions!$D$92:$D$115,MATCH(C76,Assumptions!$B$92:$B$115,0)),"Low")</f>
        <v>Low</v>
      </c>
    </row>
    <row r="77" spans="2:37" x14ac:dyDescent="0.2">
      <c r="B77" s="62">
        <v>74</v>
      </c>
      <c r="C77" s="63" t="s">
        <v>157</v>
      </c>
      <c r="D77" s="63" t="s">
        <v>1967</v>
      </c>
      <c r="E77" s="62">
        <f t="shared" si="8"/>
        <v>9</v>
      </c>
      <c r="F77" s="71">
        <f>SUMIFS('CBG Plants'!N:N,'CBG Plants'!F:F,D77,'CBG Plants'!L:L,"Completed")
+SUMIFS('CBG Plants'!N:N,'CBG Plants'!F:F,D77,'CBG Plants'!L:L,"Functional")+SUMIFS('CBG Plants'!N:N,'CBG Plants'!F:F,D77,'CBG Plants'!L:L,"Under Construction")+SUMIFS('CBG Plants'!N:N,'CBG Plants'!F:F,D77,'CBG Plants'!L:L,"Yet to start construction")</f>
        <v>116</v>
      </c>
      <c r="G77" s="62">
        <f>COUNTIFS('CBG Plants'!F:F,D77,'CBG Plants'!L:L,"Completed")
+COUNTIFS('CBG Plants'!F:F,D77,'CBG Plants'!L:L,"Functional")</f>
        <v>1</v>
      </c>
      <c r="H77" s="62">
        <f>COUNTIFS('CBG Plants'!F:F,D77,'CBG Plants'!L:L,"Under Construction")</f>
        <v>2</v>
      </c>
      <c r="I77" s="62">
        <f>COUNTIFS('CBG Plants'!F:F,D77,'CBG Plants'!L:L,"Yet to start construction")</f>
        <v>6</v>
      </c>
      <c r="J77" s="63" t="s">
        <v>2652</v>
      </c>
      <c r="K77" s="63" t="s">
        <v>2653</v>
      </c>
      <c r="L77" s="63" t="s">
        <v>2654</v>
      </c>
      <c r="M77" s="62">
        <f t="shared" si="5"/>
        <v>266.64</v>
      </c>
      <c r="N77" s="62">
        <f t="shared" si="6"/>
        <v>288.53999999999996</v>
      </c>
      <c r="O77" s="62">
        <v>0</v>
      </c>
      <c r="P77" s="62">
        <v>248.64</v>
      </c>
      <c r="Q77" s="62">
        <v>39.9</v>
      </c>
      <c r="R77" s="62">
        <f t="shared" si="7"/>
        <v>-114.298907</v>
      </c>
      <c r="S77" s="62">
        <f>IFERROR(T77*Assumptions!$C$4,"")</f>
        <v>40</v>
      </c>
      <c r="T77" s="62">
        <v>16</v>
      </c>
      <c r="U77" s="62">
        <f>IFERROR(S77*Assumptions!$C$5,"")+IFERROR(V77*Assumptions!$C$8*Assumptions!$C$5,"")</f>
        <v>1.701093</v>
      </c>
      <c r="V77" s="62">
        <v>49860</v>
      </c>
      <c r="W77" s="62">
        <f>IFERROR(ROUND(T77*(1+Assumptions!$C$7)^5,0),"")</f>
        <v>49</v>
      </c>
      <c r="X77" s="62">
        <f>IFERROR(ROUND(W77*Assumptions!$C$4*Assumptions!$C$6,4),"")+IFERROR(ROUND(Y77*Assumptions!$C$8*Assumptions!$C$6,4),"")</f>
        <v>8.6737000000000002</v>
      </c>
      <c r="Y77" s="62">
        <f>IFERROR(ROUND(V77*(1+Assumptions!$C$7)^5,0),"")</f>
        <v>152161</v>
      </c>
      <c r="Z77" s="63" t="s">
        <v>153</v>
      </c>
      <c r="AA77" s="63" t="s">
        <v>158</v>
      </c>
      <c r="AB77" s="62">
        <v>55.9</v>
      </c>
      <c r="AC77" s="62">
        <v>16</v>
      </c>
      <c r="AD77">
        <v>60</v>
      </c>
      <c r="AK77" s="40" t="str">
        <f>IFERROR(INDEX(Assumptions!$D$92:$D$115,MATCH(C77,Assumptions!$B$92:$B$115,0)),"Low")</f>
        <v>Low</v>
      </c>
    </row>
    <row r="78" spans="2:37" x14ac:dyDescent="0.2">
      <c r="B78" s="62">
        <v>75</v>
      </c>
      <c r="C78" s="63" t="s">
        <v>157</v>
      </c>
      <c r="D78" s="63" t="s">
        <v>2655</v>
      </c>
      <c r="E78" s="62">
        <f t="shared" si="8"/>
        <v>2</v>
      </c>
      <c r="F78" s="71">
        <f>SUMIFS('CBG Plants'!N:N,'CBG Plants'!F:F,D78,'CBG Plants'!L:L,"Completed")
+SUMIFS('CBG Plants'!N:N,'CBG Plants'!F:F,D78,'CBG Plants'!L:L,"Functional")+SUMIFS('CBG Plants'!N:N,'CBG Plants'!F:F,D78,'CBG Plants'!L:L,"Under Construction")+SUMIFS('CBG Plants'!N:N,'CBG Plants'!F:F,D78,'CBG Plants'!L:L,"Yet to start construction")</f>
        <v>23</v>
      </c>
      <c r="G78" s="62">
        <f>COUNTIFS('CBG Plants'!F:F,D78,'CBG Plants'!L:L,"Completed")
+COUNTIFS('CBG Plants'!F:F,D78,'CBG Plants'!L:L,"Functional")</f>
        <v>0</v>
      </c>
      <c r="H78" s="62">
        <f>COUNTIFS('CBG Plants'!F:F,D78,'CBG Plants'!L:L,"Under Construction")</f>
        <v>0</v>
      </c>
      <c r="I78" s="62">
        <f>COUNTIFS('CBG Plants'!F:F,D78,'CBG Plants'!L:L,"Yet to start construction")</f>
        <v>2</v>
      </c>
      <c r="J78" s="63" t="s">
        <v>2656</v>
      </c>
      <c r="K78" s="63" t="s">
        <v>2657</v>
      </c>
      <c r="L78" s="63"/>
      <c r="M78" s="62">
        <f t="shared" si="5"/>
        <v>313.32</v>
      </c>
      <c r="N78" s="62">
        <f t="shared" si="6"/>
        <v>313.32</v>
      </c>
      <c r="O78" s="62">
        <v>0</v>
      </c>
      <c r="P78" s="62">
        <v>204.12</v>
      </c>
      <c r="Q78" s="62">
        <v>109.2</v>
      </c>
      <c r="R78" s="62">
        <f t="shared" si="7"/>
        <v>-23</v>
      </c>
      <c r="S78" s="62">
        <f>IFERROR(T78*Assumptions!$C$4,"")</f>
        <v>0</v>
      </c>
      <c r="T78" s="62">
        <v>0</v>
      </c>
      <c r="U78" s="62">
        <f>IFERROR(S78*Assumptions!$C$5,"")+IFERROR(V78*Assumptions!$C$8*Assumptions!$C$5,"")</f>
        <v>0</v>
      </c>
      <c r="V78" s="62">
        <v>0</v>
      </c>
      <c r="W78" s="62">
        <f>IFERROR(ROUND(T78*(1+Assumptions!$C$7)^5,0),"")</f>
        <v>0</v>
      </c>
      <c r="X78" s="62">
        <f>IFERROR(ROUND(W78*Assumptions!$C$4*Assumptions!$C$6,4),"")+IFERROR(ROUND(Y78*Assumptions!$C$8*Assumptions!$C$6,4),"")</f>
        <v>0</v>
      </c>
      <c r="Y78" s="62">
        <f>IFERROR(ROUND(V78*(1+Assumptions!$C$7)^5,0),"")</f>
        <v>0</v>
      </c>
      <c r="Z78" s="63" t="s">
        <v>153</v>
      </c>
      <c r="AA78" s="63" t="s">
        <v>158</v>
      </c>
      <c r="AB78" s="62">
        <v>113</v>
      </c>
      <c r="AC78" s="62">
        <v>16</v>
      </c>
      <c r="AD78">
        <v>0</v>
      </c>
      <c r="AK78" s="40" t="str">
        <f>IFERROR(INDEX(Assumptions!$D$92:$D$115,MATCH(C78,Assumptions!$B$92:$B$115,0)),"Low")</f>
        <v>Low</v>
      </c>
    </row>
    <row r="79" spans="2:37" x14ac:dyDescent="0.2">
      <c r="B79" s="62">
        <v>76</v>
      </c>
      <c r="C79" s="63" t="s">
        <v>157</v>
      </c>
      <c r="D79" s="63" t="s">
        <v>1968</v>
      </c>
      <c r="E79" s="62">
        <f t="shared" si="8"/>
        <v>2</v>
      </c>
      <c r="F79" s="71">
        <f>SUMIFS('CBG Plants'!N:N,'CBG Plants'!F:F,D79,'CBG Plants'!L:L,"Completed")
+SUMIFS('CBG Plants'!N:N,'CBG Plants'!F:F,D79,'CBG Plants'!L:L,"Functional")+SUMIFS('CBG Plants'!N:N,'CBG Plants'!F:F,D79,'CBG Plants'!L:L,"Under Construction")+SUMIFS('CBG Plants'!N:N,'CBG Plants'!F:F,D79,'CBG Plants'!L:L,"Yet to start construction")</f>
        <v>14</v>
      </c>
      <c r="G79" s="62">
        <f>COUNTIFS('CBG Plants'!F:F,D79,'CBG Plants'!L:L,"Completed")
+COUNTIFS('CBG Plants'!F:F,D79,'CBG Plants'!L:L,"Functional")</f>
        <v>0</v>
      </c>
      <c r="H79" s="62">
        <f>COUNTIFS('CBG Plants'!F:F,D79,'CBG Plants'!L:L,"Under Construction")</f>
        <v>0</v>
      </c>
      <c r="I79" s="62">
        <f>COUNTIFS('CBG Plants'!F:F,D79,'CBG Plants'!L:L,"Yet to start construction")</f>
        <v>2</v>
      </c>
      <c r="J79" s="63" t="s">
        <v>2658</v>
      </c>
      <c r="K79" s="63" t="s">
        <v>2659</v>
      </c>
      <c r="L79" s="63"/>
      <c r="M79" s="62">
        <f t="shared" si="5"/>
        <v>199.185</v>
      </c>
      <c r="N79" s="62">
        <f t="shared" si="6"/>
        <v>199.185</v>
      </c>
      <c r="O79" s="62">
        <v>0</v>
      </c>
      <c r="P79" s="62">
        <v>89.46</v>
      </c>
      <c r="Q79" s="62">
        <v>109.72499999999999</v>
      </c>
      <c r="R79" s="62">
        <f t="shared" si="7"/>
        <v>-13.022186</v>
      </c>
      <c r="S79" s="62">
        <f>IFERROR(T79*Assumptions!$C$4,"")</f>
        <v>32.5</v>
      </c>
      <c r="T79" s="62">
        <v>13</v>
      </c>
      <c r="U79" s="62">
        <f>IFERROR(S79*Assumptions!$C$5,"")+IFERROR(V79*Assumptions!$C$8*Assumptions!$C$5,"")</f>
        <v>0.97781399999999996</v>
      </c>
      <c r="V79" s="62">
        <v>280</v>
      </c>
      <c r="W79" s="62">
        <f>IFERROR(ROUND(T79*(1+Assumptions!$C$7)^5,0),"")</f>
        <v>40</v>
      </c>
      <c r="X79" s="62">
        <f>IFERROR(ROUND(W79*Assumptions!$C$4*Assumptions!$C$6,4),"")+IFERROR(ROUND(Y79*Assumptions!$C$8*Assumptions!$C$6,4),"")</f>
        <v>5.0143000000000004</v>
      </c>
      <c r="Y79" s="62">
        <f>IFERROR(ROUND(V79*(1+Assumptions!$C$7)^5,0),"")</f>
        <v>854</v>
      </c>
      <c r="Z79" s="63" t="s">
        <v>153</v>
      </c>
      <c r="AA79" s="63" t="s">
        <v>158</v>
      </c>
      <c r="AB79" s="62">
        <v>187.9</v>
      </c>
      <c r="AC79" s="62">
        <v>16</v>
      </c>
      <c r="AD79">
        <v>0</v>
      </c>
      <c r="AK79" s="40" t="str">
        <f>IFERROR(INDEX(Assumptions!$D$92:$D$115,MATCH(C79,Assumptions!$B$92:$B$115,0)),"Low")</f>
        <v>Low</v>
      </c>
    </row>
    <row r="80" spans="2:37" x14ac:dyDescent="0.2">
      <c r="B80" s="62">
        <v>77</v>
      </c>
      <c r="C80" s="63" t="s">
        <v>157</v>
      </c>
      <c r="D80" s="63" t="s">
        <v>280</v>
      </c>
      <c r="E80" s="62">
        <f t="shared" si="8"/>
        <v>6</v>
      </c>
      <c r="F80" s="71">
        <f>SUMIFS('CBG Plants'!N:N,'CBG Plants'!F:F,D80,'CBG Plants'!L:L,"Completed")
+SUMIFS('CBG Plants'!N:N,'CBG Plants'!F:F,D80,'CBG Plants'!L:L,"Functional")+SUMIFS('CBG Plants'!N:N,'CBG Plants'!F:F,D80,'CBG Plants'!L:L,"Under Construction")+SUMIFS('CBG Plants'!N:N,'CBG Plants'!F:F,D80,'CBG Plants'!L:L,"Yet to start construction")</f>
        <v>133.5</v>
      </c>
      <c r="G80" s="62">
        <f>COUNTIFS('CBG Plants'!F:F,D80,'CBG Plants'!L:L,"Completed")
+COUNTIFS('CBG Plants'!F:F,D80,'CBG Plants'!L:L,"Functional")</f>
        <v>1</v>
      </c>
      <c r="H80" s="62">
        <f>COUNTIFS('CBG Plants'!F:F,D80,'CBG Plants'!L:L,"Under Construction")</f>
        <v>4</v>
      </c>
      <c r="I80" s="62">
        <f>COUNTIFS('CBG Plants'!F:F,D80,'CBG Plants'!L:L,"Yet to start construction")</f>
        <v>1</v>
      </c>
      <c r="J80" s="63" t="s">
        <v>2660</v>
      </c>
      <c r="K80" s="63" t="s">
        <v>2661</v>
      </c>
      <c r="L80" s="63" t="s">
        <v>2662</v>
      </c>
      <c r="M80" s="62">
        <f t="shared" si="5"/>
        <v>198.57499999999996</v>
      </c>
      <c r="N80" s="62">
        <f t="shared" si="6"/>
        <v>293.47499999999997</v>
      </c>
      <c r="O80" s="62">
        <v>0</v>
      </c>
      <c r="P80" s="62">
        <v>287.7</v>
      </c>
      <c r="Q80" s="62">
        <v>5.7750000000000004</v>
      </c>
      <c r="R80" s="62">
        <f t="shared" si="7"/>
        <v>-131.82974100000001</v>
      </c>
      <c r="S80" s="62">
        <f>IFERROR(T80*Assumptions!$C$4,"")</f>
        <v>32.5</v>
      </c>
      <c r="T80" s="62">
        <v>13</v>
      </c>
      <c r="U80" s="62">
        <f>IFERROR(S80*Assumptions!$C$5,"")+IFERROR(V80*Assumptions!$C$8*Assumptions!$C$5,"")</f>
        <v>1.6702589999999999</v>
      </c>
      <c r="V80" s="62">
        <v>69180</v>
      </c>
      <c r="W80" s="62">
        <f>IFERROR(ROUND(T80*(1+Assumptions!$C$7)^5,0),"")</f>
        <v>40</v>
      </c>
      <c r="X80" s="62">
        <f>IFERROR(ROUND(W80*Assumptions!$C$4*Assumptions!$C$6,4),"")+IFERROR(ROUND(Y80*Assumptions!$C$8*Assumptions!$C$6,4),"")</f>
        <v>8.5363000000000007</v>
      </c>
      <c r="Y80" s="62">
        <f>IFERROR(ROUND(V80*(1+Assumptions!$C$7)^5,0),"")</f>
        <v>211121</v>
      </c>
      <c r="Z80" s="63" t="s">
        <v>153</v>
      </c>
      <c r="AA80" s="63" t="s">
        <v>158</v>
      </c>
      <c r="AB80" s="62">
        <v>19.2</v>
      </c>
      <c r="AC80" s="62">
        <v>16</v>
      </c>
      <c r="AD80">
        <v>260</v>
      </c>
      <c r="AK80" s="40" t="str">
        <f>IFERROR(INDEX(Assumptions!$D$92:$D$115,MATCH(C80,Assumptions!$B$92:$B$115,0)),"Low")</f>
        <v>Low</v>
      </c>
    </row>
    <row r="81" spans="2:37" x14ac:dyDescent="0.2">
      <c r="B81" s="62">
        <v>78</v>
      </c>
      <c r="C81" s="63" t="s">
        <v>157</v>
      </c>
      <c r="D81" s="63" t="s">
        <v>1969</v>
      </c>
      <c r="E81" s="62">
        <f t="shared" si="8"/>
        <v>1</v>
      </c>
      <c r="F81" s="71">
        <f>SUMIFS('CBG Plants'!N:N,'CBG Plants'!F:F,D81,'CBG Plants'!L:L,"Completed")
+SUMIFS('CBG Plants'!N:N,'CBG Plants'!F:F,D81,'CBG Plants'!L:L,"Functional")+SUMIFS('CBG Plants'!N:N,'CBG Plants'!F:F,D81,'CBG Plants'!L:L,"Under Construction")+SUMIFS('CBG Plants'!N:N,'CBG Plants'!F:F,D81,'CBG Plants'!L:L,"Yet to start construction")</f>
        <v>12</v>
      </c>
      <c r="G81" s="62">
        <f>COUNTIFS('CBG Plants'!F:F,D81,'CBG Plants'!L:L,"Completed")
+COUNTIFS('CBG Plants'!F:F,D81,'CBG Plants'!L:L,"Functional")</f>
        <v>0</v>
      </c>
      <c r="H81" s="62">
        <f>COUNTIFS('CBG Plants'!F:F,D81,'CBG Plants'!L:L,"Under Construction")</f>
        <v>0</v>
      </c>
      <c r="I81" s="62">
        <f>COUNTIFS('CBG Plants'!F:F,D81,'CBG Plants'!L:L,"Yet to start construction")</f>
        <v>1</v>
      </c>
      <c r="J81" s="63" t="s">
        <v>2663</v>
      </c>
      <c r="K81" s="63"/>
      <c r="L81" s="63"/>
      <c r="M81" s="62">
        <f t="shared" si="5"/>
        <v>278.67</v>
      </c>
      <c r="N81" s="62">
        <f t="shared" si="6"/>
        <v>278.67</v>
      </c>
      <c r="O81" s="62">
        <v>0</v>
      </c>
      <c r="P81" s="62">
        <v>254.52</v>
      </c>
      <c r="Q81" s="62">
        <v>24.15</v>
      </c>
      <c r="R81" s="62">
        <f t="shared" si="7"/>
        <v>-9.2922086999999998</v>
      </c>
      <c r="S81" s="62">
        <f>IFERROR(T81*Assumptions!$C$4,"")</f>
        <v>80</v>
      </c>
      <c r="T81" s="62">
        <v>32</v>
      </c>
      <c r="U81" s="62">
        <f>IFERROR(S81*Assumptions!$C$5,"")+IFERROR(V81*Assumptions!$C$8*Assumptions!$C$5,"")</f>
        <v>2.7077912999999998</v>
      </c>
      <c r="V81" s="62">
        <v>30626</v>
      </c>
      <c r="W81" s="62">
        <f>IFERROR(ROUND(T81*(1+Assumptions!$C$7)^5,0),"")</f>
        <v>98</v>
      </c>
      <c r="X81" s="62">
        <f>IFERROR(ROUND(W81*Assumptions!$C$4*Assumptions!$C$6,4),"")+IFERROR(ROUND(Y81*Assumptions!$C$8*Assumptions!$C$6,4),"")</f>
        <v>13.8155</v>
      </c>
      <c r="Y81" s="62">
        <f>IFERROR(ROUND(V81*(1+Assumptions!$C$7)^5,0),"")</f>
        <v>93463</v>
      </c>
      <c r="Z81" s="63" t="s">
        <v>153</v>
      </c>
      <c r="AA81" s="63" t="s">
        <v>158</v>
      </c>
      <c r="AB81" s="62">
        <v>132.5</v>
      </c>
      <c r="AC81" s="62">
        <v>16</v>
      </c>
      <c r="AD81">
        <v>0</v>
      </c>
      <c r="AK81" s="40" t="str">
        <f>IFERROR(INDEX(Assumptions!$D$92:$D$115,MATCH(C81,Assumptions!$B$92:$B$115,0)),"Low")</f>
        <v>Low</v>
      </c>
    </row>
    <row r="82" spans="2:37" x14ac:dyDescent="0.2">
      <c r="B82" s="62">
        <v>79</v>
      </c>
      <c r="C82" s="63" t="s">
        <v>157</v>
      </c>
      <c r="D82" s="63" t="s">
        <v>1970</v>
      </c>
      <c r="E82" s="62">
        <f t="shared" si="8"/>
        <v>3</v>
      </c>
      <c r="F82" s="71">
        <f>SUMIFS('CBG Plants'!N:N,'CBG Plants'!F:F,D82,'CBG Plants'!L:L,"Completed")
+SUMIFS('CBG Plants'!N:N,'CBG Plants'!F:F,D82,'CBG Plants'!L:L,"Functional")+SUMIFS('CBG Plants'!N:N,'CBG Plants'!F:F,D82,'CBG Plants'!L:L,"Under Construction")+SUMIFS('CBG Plants'!N:N,'CBG Plants'!F:F,D82,'CBG Plants'!L:L,"Yet to start construction")</f>
        <v>41.85</v>
      </c>
      <c r="G82" s="62">
        <f>COUNTIFS('CBG Plants'!F:F,D82,'CBG Plants'!L:L,"Completed")
+COUNTIFS('CBG Plants'!F:F,D82,'CBG Plants'!L:L,"Functional")</f>
        <v>1</v>
      </c>
      <c r="H82" s="62">
        <f>COUNTIFS('CBG Plants'!F:F,D82,'CBG Plants'!L:L,"Under Construction")</f>
        <v>1</v>
      </c>
      <c r="I82" s="62">
        <f>COUNTIFS('CBG Plants'!F:F,D82,'CBG Plants'!L:L,"Yet to start construction")</f>
        <v>1</v>
      </c>
      <c r="J82" s="63" t="s">
        <v>2664</v>
      </c>
      <c r="K82" s="63" t="s">
        <v>2665</v>
      </c>
      <c r="L82" s="63" t="s">
        <v>2666</v>
      </c>
      <c r="M82" s="62">
        <f t="shared" si="5"/>
        <v>52.13</v>
      </c>
      <c r="N82" s="62">
        <f t="shared" si="6"/>
        <v>59.43</v>
      </c>
      <c r="O82" s="62">
        <v>0</v>
      </c>
      <c r="P82" s="62">
        <v>24.78</v>
      </c>
      <c r="Q82" s="62">
        <v>34.65</v>
      </c>
      <c r="R82" s="62">
        <f t="shared" si="7"/>
        <v>-40.872185999999999</v>
      </c>
      <c r="S82" s="62">
        <f>IFERROR(T82*Assumptions!$C$4,"")</f>
        <v>32.5</v>
      </c>
      <c r="T82" s="62">
        <v>13</v>
      </c>
      <c r="U82" s="62">
        <f>IFERROR(S82*Assumptions!$C$5,"")+IFERROR(V82*Assumptions!$C$8*Assumptions!$C$5,"")</f>
        <v>0.97781399999999996</v>
      </c>
      <c r="V82" s="62">
        <v>280</v>
      </c>
      <c r="W82" s="62">
        <f>IFERROR(ROUND(T82*(1+Assumptions!$C$7)^5,0),"")</f>
        <v>40</v>
      </c>
      <c r="X82" s="62">
        <f>IFERROR(ROUND(W82*Assumptions!$C$4*Assumptions!$C$6,4),"")+IFERROR(ROUND(Y82*Assumptions!$C$8*Assumptions!$C$6,4),"")</f>
        <v>5.0143000000000004</v>
      </c>
      <c r="Y82" s="62">
        <f>IFERROR(ROUND(V82*(1+Assumptions!$C$7)^5,0),"")</f>
        <v>854</v>
      </c>
      <c r="Z82" s="63" t="s">
        <v>153</v>
      </c>
      <c r="AA82" s="63" t="s">
        <v>158</v>
      </c>
      <c r="AB82" s="62">
        <v>509.7</v>
      </c>
      <c r="AC82" s="62">
        <v>16</v>
      </c>
      <c r="AD82">
        <v>20</v>
      </c>
      <c r="AK82" s="40" t="str">
        <f>IFERROR(INDEX(Assumptions!$D$92:$D$115,MATCH(C82,Assumptions!$B$92:$B$115,0)),"Low")</f>
        <v>Low</v>
      </c>
    </row>
    <row r="83" spans="2:37" x14ac:dyDescent="0.2">
      <c r="B83" s="62">
        <v>80</v>
      </c>
      <c r="C83" s="63" t="s">
        <v>157</v>
      </c>
      <c r="D83" s="63" t="s">
        <v>2667</v>
      </c>
      <c r="E83" s="62">
        <f t="shared" si="8"/>
        <v>2</v>
      </c>
      <c r="F83" s="71">
        <f>SUMIFS('CBG Plants'!N:N,'CBG Plants'!F:F,D83,'CBG Plants'!L:L,"Completed")
+SUMIFS('CBG Plants'!N:N,'CBG Plants'!F:F,D83,'CBG Plants'!L:L,"Functional")+SUMIFS('CBG Plants'!N:N,'CBG Plants'!F:F,D83,'CBG Plants'!L:L,"Under Construction")+SUMIFS('CBG Plants'!N:N,'CBG Plants'!F:F,D83,'CBG Plants'!L:L,"Yet to start construction")</f>
        <v>22</v>
      </c>
      <c r="G83" s="62">
        <f>COUNTIFS('CBG Plants'!F:F,D83,'CBG Plants'!L:L,"Completed")
+COUNTIFS('CBG Plants'!F:F,D83,'CBG Plants'!L:L,"Functional")</f>
        <v>0</v>
      </c>
      <c r="H83" s="62">
        <f>COUNTIFS('CBG Plants'!F:F,D83,'CBG Plants'!L:L,"Under Construction")</f>
        <v>0</v>
      </c>
      <c r="I83" s="62">
        <f>COUNTIFS('CBG Plants'!F:F,D83,'CBG Plants'!L:L,"Yet to start construction")</f>
        <v>2</v>
      </c>
      <c r="J83" s="63" t="s">
        <v>2668</v>
      </c>
      <c r="K83" s="63" t="s">
        <v>2669</v>
      </c>
      <c r="L83" s="63"/>
      <c r="M83" s="62">
        <f t="shared" si="5"/>
        <v>360.255</v>
      </c>
      <c r="N83" s="62">
        <f t="shared" si="6"/>
        <v>360.255</v>
      </c>
      <c r="O83" s="62">
        <v>0</v>
      </c>
      <c r="P83" s="62">
        <v>184.38</v>
      </c>
      <c r="Q83" s="62">
        <v>175.875</v>
      </c>
      <c r="R83" s="62">
        <f t="shared" si="7"/>
        <v>-22</v>
      </c>
      <c r="S83" s="62">
        <f>IFERROR(T83*Assumptions!$C$4,"")</f>
        <v>0</v>
      </c>
      <c r="T83" s="62">
        <v>0</v>
      </c>
      <c r="U83" s="62">
        <f>IFERROR(S83*Assumptions!$C$5,"")+IFERROR(V83*Assumptions!$C$8*Assumptions!$C$5,"")</f>
        <v>0</v>
      </c>
      <c r="V83" s="62">
        <v>0</v>
      </c>
      <c r="W83" s="62">
        <f>IFERROR(ROUND(T83*(1+Assumptions!$C$7)^5,0),"")</f>
        <v>0</v>
      </c>
      <c r="X83" s="62">
        <f>IFERROR(ROUND(W83*Assumptions!$C$4*Assumptions!$C$6,4),"")+IFERROR(ROUND(Y83*Assumptions!$C$8*Assumptions!$C$6,4),"")</f>
        <v>0</v>
      </c>
      <c r="Y83" s="62">
        <f>IFERROR(ROUND(V83*(1+Assumptions!$C$7)^5,0),"")</f>
        <v>0</v>
      </c>
      <c r="Z83" s="63" t="s">
        <v>153</v>
      </c>
      <c r="AA83" s="63" t="s">
        <v>158</v>
      </c>
      <c r="AB83" s="62">
        <v>425.6</v>
      </c>
      <c r="AC83" s="62">
        <v>16</v>
      </c>
      <c r="AD83">
        <v>0</v>
      </c>
      <c r="AK83" s="40" t="str">
        <f>IFERROR(INDEX(Assumptions!$D$92:$D$115,MATCH(C83,Assumptions!$B$92:$B$115,0)),"Low")</f>
        <v>Low</v>
      </c>
    </row>
    <row r="84" spans="2:37" x14ac:dyDescent="0.2">
      <c r="B84" s="62">
        <v>81</v>
      </c>
      <c r="C84" s="63" t="s">
        <v>157</v>
      </c>
      <c r="D84" s="63" t="s">
        <v>2670</v>
      </c>
      <c r="E84" s="62">
        <f t="shared" si="8"/>
        <v>6</v>
      </c>
      <c r="F84" s="71">
        <f>SUMIFS('CBG Plants'!N:N,'CBG Plants'!F:F,D84,'CBG Plants'!L:L,"Completed")
+SUMIFS('CBG Plants'!N:N,'CBG Plants'!F:F,D84,'CBG Plants'!L:L,"Functional")+SUMIFS('CBG Plants'!N:N,'CBG Plants'!F:F,D84,'CBG Plants'!L:L,"Under Construction")+SUMIFS('CBG Plants'!N:N,'CBG Plants'!F:F,D84,'CBG Plants'!L:L,"Yet to start construction")</f>
        <v>57</v>
      </c>
      <c r="G84" s="62">
        <f>COUNTIFS('CBG Plants'!F:F,D84,'CBG Plants'!L:L,"Completed")
+COUNTIFS('CBG Plants'!F:F,D84,'CBG Plants'!L:L,"Functional")</f>
        <v>0</v>
      </c>
      <c r="H84" s="62">
        <f>COUNTIFS('CBG Plants'!F:F,D84,'CBG Plants'!L:L,"Under Construction")</f>
        <v>2</v>
      </c>
      <c r="I84" s="62">
        <f>COUNTIFS('CBG Plants'!F:F,D84,'CBG Plants'!L:L,"Yet to start construction")</f>
        <v>4</v>
      </c>
      <c r="J84" s="63" t="s">
        <v>2671</v>
      </c>
      <c r="K84" s="63" t="s">
        <v>2672</v>
      </c>
      <c r="L84" s="63" t="s">
        <v>2673</v>
      </c>
      <c r="M84" s="62">
        <f t="shared" si="5"/>
        <v>141.12</v>
      </c>
      <c r="N84" s="62">
        <f t="shared" si="6"/>
        <v>141.12</v>
      </c>
      <c r="O84" s="62">
        <v>0</v>
      </c>
      <c r="P84" s="62">
        <v>101.22</v>
      </c>
      <c r="Q84" s="62">
        <v>39.9</v>
      </c>
      <c r="R84" s="62">
        <f t="shared" si="7"/>
        <v>-57</v>
      </c>
      <c r="S84" s="62">
        <f>IFERROR(T84*Assumptions!$C$4,"")</f>
        <v>0</v>
      </c>
      <c r="T84" s="62">
        <v>0</v>
      </c>
      <c r="U84" s="62">
        <f>IFERROR(S84*Assumptions!$C$5,"")+IFERROR(V84*Assumptions!$C$8*Assumptions!$C$5,"")</f>
        <v>0</v>
      </c>
      <c r="V84" s="62">
        <v>0</v>
      </c>
      <c r="W84" s="62">
        <f>IFERROR(ROUND(T84*(1+Assumptions!$C$7)^5,0),"")</f>
        <v>0</v>
      </c>
      <c r="X84" s="62">
        <f>IFERROR(ROUND(W84*Assumptions!$C$4*Assumptions!$C$6,4),"")+IFERROR(ROUND(Y84*Assumptions!$C$8*Assumptions!$C$6,4),"")</f>
        <v>0</v>
      </c>
      <c r="Y84" s="62">
        <f>IFERROR(ROUND(V84*(1+Assumptions!$C$7)^5,0),"")</f>
        <v>0</v>
      </c>
      <c r="Z84" s="63" t="s">
        <v>153</v>
      </c>
      <c r="AA84" s="63" t="s">
        <v>158</v>
      </c>
      <c r="AB84" s="62">
        <v>188.9</v>
      </c>
      <c r="AC84" s="62">
        <v>16</v>
      </c>
      <c r="AD84">
        <v>0</v>
      </c>
      <c r="AK84" s="40" t="str">
        <f>IFERROR(INDEX(Assumptions!$D$92:$D$115,MATCH(C84,Assumptions!$B$92:$B$115,0)),"Low")</f>
        <v>Low</v>
      </c>
    </row>
    <row r="85" spans="2:37" x14ac:dyDescent="0.2">
      <c r="B85" s="62">
        <v>82</v>
      </c>
      <c r="C85" s="63" t="s">
        <v>157</v>
      </c>
      <c r="D85" s="63" t="s">
        <v>2674</v>
      </c>
      <c r="E85" s="62">
        <f t="shared" si="8"/>
        <v>3</v>
      </c>
      <c r="F85" s="71">
        <f>SUMIFS('CBG Plants'!N:N,'CBG Plants'!F:F,D85,'CBG Plants'!L:L,"Completed")
+SUMIFS('CBG Plants'!N:N,'CBG Plants'!F:F,D85,'CBG Plants'!L:L,"Functional")+SUMIFS('CBG Plants'!N:N,'CBG Plants'!F:F,D85,'CBG Plants'!L:L,"Under Construction")+SUMIFS('CBG Plants'!N:N,'CBG Plants'!F:F,D85,'CBG Plants'!L:L,"Yet to start construction")</f>
        <v>15.85</v>
      </c>
      <c r="G85" s="62">
        <f>COUNTIFS('CBG Plants'!F:F,D85,'CBG Plants'!L:L,"Completed")
+COUNTIFS('CBG Plants'!F:F,D85,'CBG Plants'!L:L,"Functional")</f>
        <v>1</v>
      </c>
      <c r="H85" s="62">
        <f>COUNTIFS('CBG Plants'!F:F,D85,'CBG Plants'!L:L,"Under Construction")</f>
        <v>0</v>
      </c>
      <c r="I85" s="62">
        <f>COUNTIFS('CBG Plants'!F:F,D85,'CBG Plants'!L:L,"Yet to start construction")</f>
        <v>2</v>
      </c>
      <c r="J85" s="63" t="s">
        <v>2675</v>
      </c>
      <c r="K85" s="63" t="s">
        <v>2676</v>
      </c>
      <c r="L85" s="63" t="s">
        <v>2677</v>
      </c>
      <c r="M85" s="62">
        <f t="shared" si="5"/>
        <v>144.63499999999999</v>
      </c>
      <c r="N85" s="62">
        <f t="shared" si="6"/>
        <v>151.935</v>
      </c>
      <c r="O85" s="62">
        <v>0</v>
      </c>
      <c r="P85" s="62">
        <v>91.56</v>
      </c>
      <c r="Q85" s="62">
        <v>60.375</v>
      </c>
      <c r="R85" s="62">
        <f t="shared" si="7"/>
        <v>-15.85</v>
      </c>
      <c r="S85" s="62">
        <f>IFERROR(T85*Assumptions!$C$4,"")</f>
        <v>0</v>
      </c>
      <c r="T85" s="62">
        <v>0</v>
      </c>
      <c r="U85" s="62">
        <f>IFERROR(S85*Assumptions!$C$5,"")+IFERROR(V85*Assumptions!$C$8*Assumptions!$C$5,"")</f>
        <v>0</v>
      </c>
      <c r="V85" s="62">
        <v>0</v>
      </c>
      <c r="W85" s="62">
        <f>IFERROR(ROUND(T85*(1+Assumptions!$C$7)^5,0),"")</f>
        <v>0</v>
      </c>
      <c r="X85" s="62">
        <f>IFERROR(ROUND(W85*Assumptions!$C$4*Assumptions!$C$6,4),"")+IFERROR(ROUND(Y85*Assumptions!$C$8*Assumptions!$C$6,4),"")</f>
        <v>0</v>
      </c>
      <c r="Y85" s="62">
        <f>IFERROR(ROUND(V85*(1+Assumptions!$C$7)^5,0),"")</f>
        <v>0</v>
      </c>
      <c r="Z85" s="63" t="s">
        <v>153</v>
      </c>
      <c r="AA85" s="63" t="s">
        <v>158</v>
      </c>
      <c r="AB85" s="62">
        <v>257.2</v>
      </c>
      <c r="AC85" s="62">
        <v>16</v>
      </c>
      <c r="AD85">
        <v>20</v>
      </c>
      <c r="AK85" s="40" t="str">
        <f>IFERROR(INDEX(Assumptions!$D$92:$D$115,MATCH(C85,Assumptions!$B$92:$B$115,0)),"Low")</f>
        <v>Low</v>
      </c>
    </row>
    <row r="86" spans="2:37" x14ac:dyDescent="0.2">
      <c r="B86" s="62">
        <v>83</v>
      </c>
      <c r="C86" s="63" t="s">
        <v>157</v>
      </c>
      <c r="D86" s="63" t="s">
        <v>2678</v>
      </c>
      <c r="E86" s="62">
        <f t="shared" si="8"/>
        <v>0</v>
      </c>
      <c r="F86" s="71">
        <f>SUMIFS('CBG Plants'!N:N,'CBG Plants'!F:F,D86,'CBG Plants'!L:L,"Completed")
+SUMIFS('CBG Plants'!N:N,'CBG Plants'!F:F,D86,'CBG Plants'!L:L,"Functional")+SUMIFS('CBG Plants'!N:N,'CBG Plants'!F:F,D86,'CBG Plants'!L:L,"Under Construction")+SUMIFS('CBG Plants'!N:N,'CBG Plants'!F:F,D86,'CBG Plants'!L:L,"Yet to start construction")</f>
        <v>0</v>
      </c>
      <c r="G86" s="62">
        <f>COUNTIFS('CBG Plants'!F:F,D86,'CBG Plants'!L:L,"Completed")
+COUNTIFS('CBG Plants'!F:F,D86,'CBG Plants'!L:L,"Functional")</f>
        <v>0</v>
      </c>
      <c r="H86" s="62">
        <f>COUNTIFS('CBG Plants'!F:F,D86,'CBG Plants'!L:L,"Under Construction")</f>
        <v>0</v>
      </c>
      <c r="I86" s="62">
        <f>COUNTIFS('CBG Plants'!F:F,D86,'CBG Plants'!L:L,"Yet to start construction")</f>
        <v>0</v>
      </c>
      <c r="J86" s="63"/>
      <c r="K86" s="63"/>
      <c r="L86" s="63"/>
      <c r="M86" s="62">
        <f t="shared" si="5"/>
        <v>134.82</v>
      </c>
      <c r="N86" s="62">
        <f t="shared" si="6"/>
        <v>134.82</v>
      </c>
      <c r="O86" s="62">
        <v>0</v>
      </c>
      <c r="P86" s="62">
        <v>105.42</v>
      </c>
      <c r="Q86" s="62">
        <v>29.4</v>
      </c>
      <c r="R86" s="62">
        <f t="shared" si="7"/>
        <v>0</v>
      </c>
      <c r="S86" s="62">
        <f>IFERROR(T86*Assumptions!$C$4,"")</f>
        <v>0</v>
      </c>
      <c r="T86" s="62">
        <v>0</v>
      </c>
      <c r="U86" s="62">
        <f>IFERROR(S86*Assumptions!$C$5,"")+IFERROR(V86*Assumptions!$C$8*Assumptions!$C$5,"")</f>
        <v>0</v>
      </c>
      <c r="V86" s="62">
        <v>0</v>
      </c>
      <c r="W86" s="62">
        <f>IFERROR(ROUND(T86*(1+Assumptions!$C$7)^5,0),"")</f>
        <v>0</v>
      </c>
      <c r="X86" s="62">
        <f>IFERROR(ROUND(W86*Assumptions!$C$4*Assumptions!$C$6,4),"")+IFERROR(ROUND(Y86*Assumptions!$C$8*Assumptions!$C$6,4),"")</f>
        <v>0</v>
      </c>
      <c r="Y86" s="62">
        <f>IFERROR(ROUND(V86*(1+Assumptions!$C$7)^5,0),"")</f>
        <v>0</v>
      </c>
      <c r="Z86" s="63" t="s">
        <v>153</v>
      </c>
      <c r="AA86" s="63" t="s">
        <v>158</v>
      </c>
      <c r="AB86" s="62">
        <v>234.8</v>
      </c>
      <c r="AC86" s="62">
        <v>16</v>
      </c>
      <c r="AD86">
        <v>0</v>
      </c>
      <c r="AK86" s="40" t="str">
        <f>IFERROR(INDEX(Assumptions!$D$92:$D$115,MATCH(C86,Assumptions!$B$92:$B$115,0)),"Low")</f>
        <v>Low</v>
      </c>
    </row>
    <row r="87" spans="2:37" x14ac:dyDescent="0.2">
      <c r="B87" s="62">
        <v>84</v>
      </c>
      <c r="C87" s="63" t="s">
        <v>157</v>
      </c>
      <c r="D87" s="63" t="s">
        <v>1971</v>
      </c>
      <c r="E87" s="62">
        <f t="shared" si="8"/>
        <v>7</v>
      </c>
      <c r="F87" s="71">
        <f>SUMIFS('CBG Plants'!N:N,'CBG Plants'!F:F,D87,'CBG Plants'!L:L,"Completed")
+SUMIFS('CBG Plants'!N:N,'CBG Plants'!F:F,D87,'CBG Plants'!L:L,"Functional")+SUMIFS('CBG Plants'!N:N,'CBG Plants'!F:F,D87,'CBG Plants'!L:L,"Under Construction")+SUMIFS('CBG Plants'!N:N,'CBG Plants'!F:F,D87,'CBG Plants'!L:L,"Yet to start construction")</f>
        <v>79</v>
      </c>
      <c r="G87" s="62">
        <f>COUNTIFS('CBG Plants'!F:F,D87,'CBG Plants'!L:L,"Completed")
+COUNTIFS('CBG Plants'!F:F,D87,'CBG Plants'!L:L,"Functional")</f>
        <v>0</v>
      </c>
      <c r="H87" s="62">
        <f>COUNTIFS('CBG Plants'!F:F,D87,'CBG Plants'!L:L,"Under Construction")</f>
        <v>0</v>
      </c>
      <c r="I87" s="62">
        <f>COUNTIFS('CBG Plants'!F:F,D87,'CBG Plants'!L:L,"Yet to start construction")</f>
        <v>7</v>
      </c>
      <c r="J87" s="63" t="s">
        <v>1971</v>
      </c>
      <c r="K87" s="63" t="s">
        <v>2679</v>
      </c>
      <c r="L87" s="63" t="s">
        <v>2680</v>
      </c>
      <c r="M87" s="62">
        <f t="shared" si="5"/>
        <v>54.915000000000006</v>
      </c>
      <c r="N87" s="62">
        <f t="shared" si="6"/>
        <v>54.915000000000006</v>
      </c>
      <c r="O87" s="62">
        <v>0</v>
      </c>
      <c r="P87" s="62">
        <v>32.340000000000003</v>
      </c>
      <c r="Q87" s="62">
        <v>22.574999999999999</v>
      </c>
      <c r="R87" s="62">
        <f t="shared" si="7"/>
        <v>-78.022186000000005</v>
      </c>
      <c r="S87" s="62">
        <f>IFERROR(T87*Assumptions!$C$4,"")</f>
        <v>32.5</v>
      </c>
      <c r="T87" s="62">
        <v>13</v>
      </c>
      <c r="U87" s="62">
        <f>IFERROR(S87*Assumptions!$C$5,"")+IFERROR(V87*Assumptions!$C$8*Assumptions!$C$5,"")</f>
        <v>0.97781399999999996</v>
      </c>
      <c r="V87" s="62">
        <v>280</v>
      </c>
      <c r="W87" s="62">
        <f>IFERROR(ROUND(T87*(1+Assumptions!$C$7)^5,0),"")</f>
        <v>40</v>
      </c>
      <c r="X87" s="62">
        <f>IFERROR(ROUND(W87*Assumptions!$C$4*Assumptions!$C$6,4),"")+IFERROR(ROUND(Y87*Assumptions!$C$8*Assumptions!$C$6,4),"")</f>
        <v>5.0143000000000004</v>
      </c>
      <c r="Y87" s="62">
        <f>IFERROR(ROUND(V87*(1+Assumptions!$C$7)^5,0),"")</f>
        <v>854</v>
      </c>
      <c r="Z87" s="63" t="s">
        <v>153</v>
      </c>
      <c r="AA87" s="63" t="s">
        <v>158</v>
      </c>
      <c r="AB87" s="62">
        <v>316.60000000000002</v>
      </c>
      <c r="AC87" s="62">
        <v>16</v>
      </c>
      <c r="AD87">
        <v>0</v>
      </c>
      <c r="AK87" s="40" t="str">
        <f>IFERROR(INDEX(Assumptions!$D$92:$D$115,MATCH(C87,Assumptions!$B$92:$B$115,0)),"Low")</f>
        <v>Low</v>
      </c>
    </row>
    <row r="88" spans="2:37" x14ac:dyDescent="0.2">
      <c r="B88" s="62">
        <v>85</v>
      </c>
      <c r="C88" s="63" t="s">
        <v>157</v>
      </c>
      <c r="D88" s="63" t="s">
        <v>1972</v>
      </c>
      <c r="E88" s="62">
        <f t="shared" si="8"/>
        <v>0</v>
      </c>
      <c r="F88" s="71">
        <f>SUMIFS('CBG Plants'!N:N,'CBG Plants'!F:F,D88,'CBG Plants'!L:L,"Completed")
+SUMIFS('CBG Plants'!N:N,'CBG Plants'!F:F,D88,'CBG Plants'!L:L,"Functional")+SUMIFS('CBG Plants'!N:N,'CBG Plants'!F:F,D88,'CBG Plants'!L:L,"Under Construction")+SUMIFS('CBG Plants'!N:N,'CBG Plants'!F:F,D88,'CBG Plants'!L:L,"Yet to start construction")</f>
        <v>0</v>
      </c>
      <c r="G88" s="62">
        <f>COUNTIFS('CBG Plants'!F:F,D88,'CBG Plants'!L:L,"Completed")
+COUNTIFS('CBG Plants'!F:F,D88,'CBG Plants'!L:L,"Functional")</f>
        <v>0</v>
      </c>
      <c r="H88" s="62">
        <f>COUNTIFS('CBG Plants'!F:F,D88,'CBG Plants'!L:L,"Under Construction")</f>
        <v>0</v>
      </c>
      <c r="I88" s="62">
        <f>COUNTIFS('CBG Plants'!F:F,D88,'CBG Plants'!L:L,"Yet to start construction")</f>
        <v>0</v>
      </c>
      <c r="J88" s="63" t="s">
        <v>2681</v>
      </c>
      <c r="K88" s="63" t="s">
        <v>2682</v>
      </c>
      <c r="L88" s="63" t="s">
        <v>2683</v>
      </c>
      <c r="M88" s="62">
        <f t="shared" si="5"/>
        <v>249.16499999999999</v>
      </c>
      <c r="N88" s="62">
        <f t="shared" si="6"/>
        <v>249.16499999999999</v>
      </c>
      <c r="O88" s="62">
        <v>0</v>
      </c>
      <c r="P88" s="62">
        <v>246.54</v>
      </c>
      <c r="Q88" s="62">
        <v>2.625</v>
      </c>
      <c r="R88" s="62">
        <f t="shared" si="7"/>
        <v>1.5656265</v>
      </c>
      <c r="S88" s="62">
        <f>IFERROR(T88*Assumptions!$C$4,"")</f>
        <v>50</v>
      </c>
      <c r="T88" s="62">
        <v>20</v>
      </c>
      <c r="U88" s="62">
        <f>IFERROR(S88*Assumptions!$C$5,"")+IFERROR(V88*Assumptions!$C$8*Assumptions!$C$5,"")</f>
        <v>1.5656265</v>
      </c>
      <c r="V88" s="62">
        <v>6530</v>
      </c>
      <c r="W88" s="62">
        <f>IFERROR(ROUND(T88*(1+Assumptions!$C$7)^5,0),"")</f>
        <v>61</v>
      </c>
      <c r="X88" s="62">
        <f>IFERROR(ROUND(W88*Assumptions!$C$4*Assumptions!$C$6,4),"")+IFERROR(ROUND(Y88*Assumptions!$C$8*Assumptions!$C$6,4),"")</f>
        <v>7.9588000000000001</v>
      </c>
      <c r="Y88" s="62">
        <f>IFERROR(ROUND(V88*(1+Assumptions!$C$7)^5,0),"")</f>
        <v>19928</v>
      </c>
      <c r="Z88" s="63" t="s">
        <v>153</v>
      </c>
      <c r="AA88" s="63" t="s">
        <v>158</v>
      </c>
      <c r="AB88" s="62">
        <v>335.2</v>
      </c>
      <c r="AC88" s="62">
        <v>16</v>
      </c>
      <c r="AD88">
        <v>0</v>
      </c>
      <c r="AK88" s="40" t="str">
        <f>IFERROR(INDEX(Assumptions!$D$92:$D$115,MATCH(C88,Assumptions!$B$92:$B$115,0)),"Low")</f>
        <v>Low</v>
      </c>
    </row>
    <row r="89" spans="2:37" x14ac:dyDescent="0.2">
      <c r="B89" s="62">
        <v>86</v>
      </c>
      <c r="C89" s="63" t="s">
        <v>157</v>
      </c>
      <c r="D89" s="63" t="s">
        <v>2684</v>
      </c>
      <c r="E89" s="62">
        <f t="shared" si="8"/>
        <v>0</v>
      </c>
      <c r="F89" s="71">
        <f>SUMIFS('CBG Plants'!N:N,'CBG Plants'!F:F,D89,'CBG Plants'!L:L,"Completed")
+SUMIFS('CBG Plants'!N:N,'CBG Plants'!F:F,D89,'CBG Plants'!L:L,"Functional")+SUMIFS('CBG Plants'!N:N,'CBG Plants'!F:F,D89,'CBG Plants'!L:L,"Under Construction")+SUMIFS('CBG Plants'!N:N,'CBG Plants'!F:F,D89,'CBG Plants'!L:L,"Yet to start construction")</f>
        <v>0</v>
      </c>
      <c r="G89" s="62">
        <f>COUNTIFS('CBG Plants'!F:F,D89,'CBG Plants'!L:L,"Completed")
+COUNTIFS('CBG Plants'!F:F,D89,'CBG Plants'!L:L,"Functional")</f>
        <v>0</v>
      </c>
      <c r="H89" s="62">
        <f>COUNTIFS('CBG Plants'!F:F,D89,'CBG Plants'!L:L,"Under Construction")</f>
        <v>0</v>
      </c>
      <c r="I89" s="62">
        <f>COUNTIFS('CBG Plants'!F:F,D89,'CBG Plants'!L:L,"Yet to start construction")</f>
        <v>0</v>
      </c>
      <c r="J89" s="63"/>
      <c r="K89" s="63"/>
      <c r="L89" s="63"/>
      <c r="M89" s="62">
        <f t="shared" si="5"/>
        <v>74.34</v>
      </c>
      <c r="N89" s="62">
        <f t="shared" si="6"/>
        <v>74.34</v>
      </c>
      <c r="O89" s="62">
        <v>0</v>
      </c>
      <c r="P89" s="62">
        <v>17.64</v>
      </c>
      <c r="Q89" s="62">
        <v>56.7</v>
      </c>
      <c r="R89" s="62">
        <f t="shared" si="7"/>
        <v>0</v>
      </c>
      <c r="S89" s="62">
        <f>IFERROR(T89*Assumptions!$C$4,"")</f>
        <v>0</v>
      </c>
      <c r="T89" s="62">
        <v>0</v>
      </c>
      <c r="U89" s="62">
        <f>IFERROR(S89*Assumptions!$C$5,"")+IFERROR(V89*Assumptions!$C$8*Assumptions!$C$5,"")</f>
        <v>0</v>
      </c>
      <c r="V89" s="62">
        <v>0</v>
      </c>
      <c r="W89" s="62">
        <f>IFERROR(ROUND(T89*(1+Assumptions!$C$7)^5,0),"")</f>
        <v>0</v>
      </c>
      <c r="X89" s="62">
        <f>IFERROR(ROUND(W89*Assumptions!$C$4*Assumptions!$C$6,4),"")+IFERROR(ROUND(Y89*Assumptions!$C$8*Assumptions!$C$6,4),"")</f>
        <v>0</v>
      </c>
      <c r="Y89" s="62">
        <f>IFERROR(ROUND(V89*(1+Assumptions!$C$7)^5,0),"")</f>
        <v>0</v>
      </c>
      <c r="Z89" s="63" t="s">
        <v>153</v>
      </c>
      <c r="AA89" s="63" t="s">
        <v>158</v>
      </c>
      <c r="AB89" s="62">
        <v>543.4</v>
      </c>
      <c r="AC89" s="62">
        <v>16</v>
      </c>
      <c r="AD89">
        <v>0</v>
      </c>
      <c r="AK89" s="40" t="str">
        <f>IFERROR(INDEX(Assumptions!$D$92:$D$115,MATCH(C89,Assumptions!$B$92:$B$115,0)),"Low")</f>
        <v>Low</v>
      </c>
    </row>
    <row r="90" spans="2:37" x14ac:dyDescent="0.2">
      <c r="B90" s="62">
        <v>87</v>
      </c>
      <c r="C90" s="63" t="s">
        <v>157</v>
      </c>
      <c r="D90" s="63" t="s">
        <v>1973</v>
      </c>
      <c r="E90" s="62">
        <f t="shared" si="8"/>
        <v>6</v>
      </c>
      <c r="F90" s="71">
        <f>SUMIFS('CBG Plants'!N:N,'CBG Plants'!F:F,D90,'CBG Plants'!L:L,"Completed")
+SUMIFS('CBG Plants'!N:N,'CBG Plants'!F:F,D90,'CBG Plants'!L:L,"Functional")+SUMIFS('CBG Plants'!N:N,'CBG Plants'!F:F,D90,'CBG Plants'!L:L,"Under Construction")+SUMIFS('CBG Plants'!N:N,'CBG Plants'!F:F,D90,'CBG Plants'!L:L,"Yet to start construction")</f>
        <v>69</v>
      </c>
      <c r="G90" s="62">
        <f>COUNTIFS('CBG Plants'!F:F,D90,'CBG Plants'!L:L,"Completed")
+COUNTIFS('CBG Plants'!F:F,D90,'CBG Plants'!L:L,"Functional")</f>
        <v>0</v>
      </c>
      <c r="H90" s="62">
        <f>COUNTIFS('CBG Plants'!F:F,D90,'CBG Plants'!L:L,"Under Construction")</f>
        <v>0</v>
      </c>
      <c r="I90" s="62">
        <f>COUNTIFS('CBG Plants'!F:F,D90,'CBG Plants'!L:L,"Yet to start construction")</f>
        <v>6</v>
      </c>
      <c r="J90" s="63" t="s">
        <v>2685</v>
      </c>
      <c r="K90" s="63" t="s">
        <v>2686</v>
      </c>
      <c r="L90" s="63" t="s">
        <v>2687</v>
      </c>
      <c r="M90" s="62">
        <f t="shared" si="5"/>
        <v>294.63</v>
      </c>
      <c r="N90" s="62">
        <f t="shared" si="6"/>
        <v>294.63</v>
      </c>
      <c r="O90" s="62">
        <v>0</v>
      </c>
      <c r="P90" s="62">
        <v>207.48</v>
      </c>
      <c r="Q90" s="62">
        <v>87.15</v>
      </c>
      <c r="R90" s="62">
        <f t="shared" si="7"/>
        <v>-68.302377449999994</v>
      </c>
      <c r="S90" s="62">
        <f>IFERROR(T90*Assumptions!$C$4,"")</f>
        <v>22.5</v>
      </c>
      <c r="T90" s="62">
        <v>9</v>
      </c>
      <c r="U90" s="62">
        <f>IFERROR(S90*Assumptions!$C$5,"")+IFERROR(V90*Assumptions!$C$8*Assumptions!$C$5,"")</f>
        <v>0.69762254999999995</v>
      </c>
      <c r="V90" s="62">
        <v>2251</v>
      </c>
      <c r="W90" s="62">
        <f>IFERROR(ROUND(T90*(1+Assumptions!$C$7)^5,0),"")</f>
        <v>27</v>
      </c>
      <c r="X90" s="62">
        <f>IFERROR(ROUND(W90*Assumptions!$C$4*Assumptions!$C$6,4),"")+IFERROR(ROUND(Y90*Assumptions!$C$8*Assumptions!$C$6,4),"")</f>
        <v>3.4901</v>
      </c>
      <c r="Y90" s="62">
        <f>IFERROR(ROUND(V90*(1+Assumptions!$C$7)^5,0),"")</f>
        <v>6870</v>
      </c>
      <c r="Z90" s="63" t="s">
        <v>153</v>
      </c>
      <c r="AA90" s="63" t="s">
        <v>158</v>
      </c>
      <c r="AB90" s="62">
        <v>265.39999999999998</v>
      </c>
      <c r="AC90" s="62">
        <v>16</v>
      </c>
      <c r="AD90">
        <v>0</v>
      </c>
      <c r="AK90" s="40" t="str">
        <f>IFERROR(INDEX(Assumptions!$D$92:$D$115,MATCH(C90,Assumptions!$B$92:$B$115,0)),"Low")</f>
        <v>Low</v>
      </c>
    </row>
    <row r="91" spans="2:37" x14ac:dyDescent="0.2">
      <c r="B91" s="62">
        <v>88</v>
      </c>
      <c r="C91" s="63" t="s">
        <v>157</v>
      </c>
      <c r="D91" s="63" t="s">
        <v>2688</v>
      </c>
      <c r="E91" s="62">
        <f t="shared" si="8"/>
        <v>1</v>
      </c>
      <c r="F91" s="71">
        <f>SUMIFS('CBG Plants'!N:N,'CBG Plants'!F:F,D91,'CBG Plants'!L:L,"Completed")
+SUMIFS('CBG Plants'!N:N,'CBG Plants'!F:F,D91,'CBG Plants'!L:L,"Functional")+SUMIFS('CBG Plants'!N:N,'CBG Plants'!F:F,D91,'CBG Plants'!L:L,"Under Construction")+SUMIFS('CBG Plants'!N:N,'CBG Plants'!F:F,D91,'CBG Plants'!L:L,"Yet to start construction")</f>
        <v>2</v>
      </c>
      <c r="G91" s="62">
        <f>COUNTIFS('CBG Plants'!F:F,D91,'CBG Plants'!L:L,"Completed")
+COUNTIFS('CBG Plants'!F:F,D91,'CBG Plants'!L:L,"Functional")</f>
        <v>1</v>
      </c>
      <c r="H91" s="62">
        <f>COUNTIFS('CBG Plants'!F:F,D91,'CBG Plants'!L:L,"Under Construction")</f>
        <v>0</v>
      </c>
      <c r="I91" s="62">
        <f>COUNTIFS('CBG Plants'!F:F,D91,'CBG Plants'!L:L,"Yet to start construction")</f>
        <v>0</v>
      </c>
      <c r="J91" s="63" t="s">
        <v>2689</v>
      </c>
      <c r="K91" s="63"/>
      <c r="L91" s="63"/>
      <c r="M91" s="62">
        <f t="shared" si="5"/>
        <v>136.31</v>
      </c>
      <c r="N91" s="62">
        <f t="shared" si="6"/>
        <v>154.56</v>
      </c>
      <c r="O91" s="62">
        <v>0</v>
      </c>
      <c r="P91" s="62">
        <v>154.56</v>
      </c>
      <c r="Q91" s="62">
        <v>0</v>
      </c>
      <c r="R91" s="62">
        <f t="shared" si="7"/>
        <v>-2</v>
      </c>
      <c r="S91" s="62">
        <f>IFERROR(T91*Assumptions!$C$4,"")</f>
        <v>0</v>
      </c>
      <c r="T91" s="62">
        <v>0</v>
      </c>
      <c r="U91" s="62">
        <f>IFERROR(S91*Assumptions!$C$5,"")+IFERROR(V91*Assumptions!$C$8*Assumptions!$C$5,"")</f>
        <v>0</v>
      </c>
      <c r="V91" s="62">
        <v>0</v>
      </c>
      <c r="W91" s="62">
        <f>IFERROR(ROUND(T91*(1+Assumptions!$C$7)^5,0),"")</f>
        <v>0</v>
      </c>
      <c r="X91" s="62">
        <f>IFERROR(ROUND(W91*Assumptions!$C$4*Assumptions!$C$6,4),"")+IFERROR(ROUND(Y91*Assumptions!$C$8*Assumptions!$C$6,4),"")</f>
        <v>0</v>
      </c>
      <c r="Y91" s="62">
        <f>IFERROR(ROUND(V91*(1+Assumptions!$C$7)^5,0),"")</f>
        <v>0</v>
      </c>
      <c r="Z91" s="63" t="s">
        <v>153</v>
      </c>
      <c r="AA91" s="63" t="s">
        <v>158</v>
      </c>
      <c r="AB91" s="62">
        <v>403.1</v>
      </c>
      <c r="AC91" s="62">
        <v>16</v>
      </c>
      <c r="AD91">
        <v>50</v>
      </c>
      <c r="AK91" s="40" t="str">
        <f>IFERROR(INDEX(Assumptions!$D$92:$D$115,MATCH(C91,Assumptions!$B$92:$B$115,0)),"Low")</f>
        <v>Low</v>
      </c>
    </row>
    <row r="92" spans="2:37" x14ac:dyDescent="0.2">
      <c r="B92" s="62">
        <v>89</v>
      </c>
      <c r="C92" s="63" t="s">
        <v>157</v>
      </c>
      <c r="D92" s="63" t="s">
        <v>1974</v>
      </c>
      <c r="E92" s="62">
        <f t="shared" si="8"/>
        <v>2</v>
      </c>
      <c r="F92" s="71">
        <f>SUMIFS('CBG Plants'!N:N,'CBG Plants'!F:F,D92,'CBG Plants'!L:L,"Completed")
+SUMIFS('CBG Plants'!N:N,'CBG Plants'!F:F,D92,'CBG Plants'!L:L,"Functional")+SUMIFS('CBG Plants'!N:N,'CBG Plants'!F:F,D92,'CBG Plants'!L:L,"Under Construction")+SUMIFS('CBG Plants'!N:N,'CBG Plants'!F:F,D92,'CBG Plants'!L:L,"Yet to start construction")</f>
        <v>10.85</v>
      </c>
      <c r="G92" s="62">
        <f>COUNTIFS('CBG Plants'!F:F,D92,'CBG Plants'!L:L,"Completed")
+COUNTIFS('CBG Plants'!F:F,D92,'CBG Plants'!L:L,"Functional")</f>
        <v>1</v>
      </c>
      <c r="H92" s="62">
        <f>COUNTIFS('CBG Plants'!F:F,D92,'CBG Plants'!L:L,"Under Construction")</f>
        <v>0</v>
      </c>
      <c r="I92" s="62">
        <f>COUNTIFS('CBG Plants'!F:F,D92,'CBG Plants'!L:L,"Yet to start construction")</f>
        <v>1</v>
      </c>
      <c r="J92" s="63" t="s">
        <v>2690</v>
      </c>
      <c r="K92" s="63" t="s">
        <v>2691</v>
      </c>
      <c r="L92" s="63"/>
      <c r="M92" s="62">
        <f t="shared" si="5"/>
        <v>-1.8149999999999995</v>
      </c>
      <c r="N92" s="62">
        <f t="shared" si="6"/>
        <v>9.1349999999999998</v>
      </c>
      <c r="O92" s="62">
        <v>0</v>
      </c>
      <c r="P92" s="62">
        <v>7.56</v>
      </c>
      <c r="Q92" s="62">
        <v>1.575</v>
      </c>
      <c r="R92" s="62">
        <f t="shared" si="7"/>
        <v>-10.152377449999999</v>
      </c>
      <c r="S92" s="62">
        <f>IFERROR(T92*Assumptions!$C$4,"")</f>
        <v>22.5</v>
      </c>
      <c r="T92" s="62">
        <v>9</v>
      </c>
      <c r="U92" s="62">
        <f>IFERROR(S92*Assumptions!$C$5,"")+IFERROR(V92*Assumptions!$C$8*Assumptions!$C$5,"")</f>
        <v>0.69762254999999995</v>
      </c>
      <c r="V92" s="62">
        <v>2251</v>
      </c>
      <c r="W92" s="62">
        <f>IFERROR(ROUND(T92*(1+Assumptions!$C$7)^5,0),"")</f>
        <v>27</v>
      </c>
      <c r="X92" s="62">
        <f>IFERROR(ROUND(W92*Assumptions!$C$4*Assumptions!$C$6,4),"")+IFERROR(ROUND(Y92*Assumptions!$C$8*Assumptions!$C$6,4),"")</f>
        <v>3.4901</v>
      </c>
      <c r="Y92" s="62">
        <f>IFERROR(ROUND(V92*(1+Assumptions!$C$7)^5,0),"")</f>
        <v>6870</v>
      </c>
      <c r="Z92" s="63" t="s">
        <v>153</v>
      </c>
      <c r="AA92" s="63" t="s">
        <v>158</v>
      </c>
      <c r="AB92" s="62">
        <v>143.9</v>
      </c>
      <c r="AC92" s="62">
        <v>16</v>
      </c>
      <c r="AD92">
        <v>30</v>
      </c>
      <c r="AK92" s="40" t="str">
        <f>IFERROR(INDEX(Assumptions!$D$92:$D$115,MATCH(C92,Assumptions!$B$92:$B$115,0)),"Low")</f>
        <v>Low</v>
      </c>
    </row>
    <row r="93" spans="2:37" x14ac:dyDescent="0.2">
      <c r="B93" s="62">
        <v>90</v>
      </c>
      <c r="C93" s="63" t="s">
        <v>157</v>
      </c>
      <c r="D93" s="63" t="s">
        <v>1975</v>
      </c>
      <c r="E93" s="62">
        <f t="shared" si="8"/>
        <v>3</v>
      </c>
      <c r="F93" s="71">
        <f>SUMIFS('CBG Plants'!N:N,'CBG Plants'!F:F,D93,'CBG Plants'!L:L,"Completed")
+SUMIFS('CBG Plants'!N:N,'CBG Plants'!F:F,D93,'CBG Plants'!L:L,"Functional")+SUMIFS('CBG Plants'!N:N,'CBG Plants'!F:F,D93,'CBG Plants'!L:L,"Under Construction")+SUMIFS('CBG Plants'!N:N,'CBG Plants'!F:F,D93,'CBG Plants'!L:L,"Yet to start construction")</f>
        <v>26</v>
      </c>
      <c r="G93" s="62">
        <f>COUNTIFS('CBG Plants'!F:F,D93,'CBG Plants'!L:L,"Completed")
+COUNTIFS('CBG Plants'!F:F,D93,'CBG Plants'!L:L,"Functional")</f>
        <v>0</v>
      </c>
      <c r="H93" s="62">
        <f>COUNTIFS('CBG Plants'!F:F,D93,'CBG Plants'!L:L,"Under Construction")</f>
        <v>0</v>
      </c>
      <c r="I93" s="62">
        <f>COUNTIFS('CBG Plants'!F:F,D93,'CBG Plants'!L:L,"Yet to start construction")</f>
        <v>3</v>
      </c>
      <c r="J93" s="63" t="s">
        <v>2692</v>
      </c>
      <c r="K93" s="63" t="s">
        <v>2693</v>
      </c>
      <c r="L93" s="63" t="s">
        <v>2694</v>
      </c>
      <c r="M93" s="62">
        <f t="shared" si="5"/>
        <v>261.45</v>
      </c>
      <c r="N93" s="62">
        <f t="shared" si="6"/>
        <v>261.45</v>
      </c>
      <c r="O93" s="62">
        <v>0</v>
      </c>
      <c r="P93" s="62">
        <v>151.19999999999999</v>
      </c>
      <c r="Q93" s="62">
        <v>110.25</v>
      </c>
      <c r="R93" s="62">
        <f t="shared" si="7"/>
        <v>-25.302377450000002</v>
      </c>
      <c r="S93" s="62">
        <f>IFERROR(T93*Assumptions!$C$4,"")</f>
        <v>22.5</v>
      </c>
      <c r="T93" s="62">
        <v>9</v>
      </c>
      <c r="U93" s="62">
        <f>IFERROR(S93*Assumptions!$C$5,"")+IFERROR(V93*Assumptions!$C$8*Assumptions!$C$5,"")</f>
        <v>0.69762254999999995</v>
      </c>
      <c r="V93" s="62">
        <v>2251</v>
      </c>
      <c r="W93" s="62">
        <f>IFERROR(ROUND(T93*(1+Assumptions!$C$7)^5,0),"")</f>
        <v>27</v>
      </c>
      <c r="X93" s="62">
        <f>IFERROR(ROUND(W93*Assumptions!$C$4*Assumptions!$C$6,4),"")+IFERROR(ROUND(Y93*Assumptions!$C$8*Assumptions!$C$6,4),"")</f>
        <v>3.4901</v>
      </c>
      <c r="Y93" s="62">
        <f>IFERROR(ROUND(V93*(1+Assumptions!$C$7)^5,0),"")</f>
        <v>6870</v>
      </c>
      <c r="Z93" s="63" t="s">
        <v>153</v>
      </c>
      <c r="AA93" s="63" t="s">
        <v>158</v>
      </c>
      <c r="AB93" s="62">
        <v>189</v>
      </c>
      <c r="AC93" s="62">
        <v>16</v>
      </c>
      <c r="AD93">
        <v>0</v>
      </c>
      <c r="AK93" s="40" t="str">
        <f>IFERROR(INDEX(Assumptions!$D$92:$D$115,MATCH(C93,Assumptions!$B$92:$B$115,0)),"Low")</f>
        <v>Low</v>
      </c>
    </row>
    <row r="94" spans="2:37" x14ac:dyDescent="0.2">
      <c r="B94" s="62">
        <v>91</v>
      </c>
      <c r="C94" s="63" t="s">
        <v>157</v>
      </c>
      <c r="D94" s="63" t="s">
        <v>1976</v>
      </c>
      <c r="E94" s="62">
        <f t="shared" si="8"/>
        <v>0</v>
      </c>
      <c r="F94" s="71">
        <f>SUMIFS('CBG Plants'!N:N,'CBG Plants'!F:F,D94,'CBG Plants'!L:L,"Completed")
+SUMIFS('CBG Plants'!N:N,'CBG Plants'!F:F,D94,'CBG Plants'!L:L,"Functional")+SUMIFS('CBG Plants'!N:N,'CBG Plants'!F:F,D94,'CBG Plants'!L:L,"Under Construction")+SUMIFS('CBG Plants'!N:N,'CBG Plants'!F:F,D94,'CBG Plants'!L:L,"Yet to start construction")</f>
        <v>0</v>
      </c>
      <c r="G94" s="62">
        <f>COUNTIFS('CBG Plants'!F:F,D94,'CBG Plants'!L:L,"Completed")
+COUNTIFS('CBG Plants'!F:F,D94,'CBG Plants'!L:L,"Functional")</f>
        <v>0</v>
      </c>
      <c r="H94" s="62">
        <f>COUNTIFS('CBG Plants'!F:F,D94,'CBG Plants'!L:L,"Under Construction")</f>
        <v>0</v>
      </c>
      <c r="I94" s="62">
        <f>COUNTIFS('CBG Plants'!F:F,D94,'CBG Plants'!L:L,"Yet to start construction")</f>
        <v>0</v>
      </c>
      <c r="J94" s="63" t="s">
        <v>2652</v>
      </c>
      <c r="K94" s="63" t="s">
        <v>2653</v>
      </c>
      <c r="L94" s="63" t="s">
        <v>2654</v>
      </c>
      <c r="M94" s="62">
        <f t="shared" si="5"/>
        <v>320.505</v>
      </c>
      <c r="N94" s="62">
        <f t="shared" si="6"/>
        <v>342.40499999999997</v>
      </c>
      <c r="O94" s="62">
        <v>0</v>
      </c>
      <c r="P94" s="62">
        <v>341.88</v>
      </c>
      <c r="Q94" s="62">
        <v>0.52500000000000002</v>
      </c>
      <c r="R94" s="62">
        <f t="shared" si="7"/>
        <v>1.71366555</v>
      </c>
      <c r="S94" s="62">
        <f>IFERROR(T94*Assumptions!$C$4,"")</f>
        <v>40</v>
      </c>
      <c r="T94" s="62">
        <v>16</v>
      </c>
      <c r="U94" s="62">
        <f>IFERROR(S94*Assumptions!$C$5,"")+IFERROR(V94*Assumptions!$C$8*Assumptions!$C$5,"")</f>
        <v>1.71366555</v>
      </c>
      <c r="V94" s="62">
        <v>51111</v>
      </c>
      <c r="W94" s="62">
        <f>IFERROR(ROUND(T94*(1+Assumptions!$C$7)^5,0),"")</f>
        <v>49</v>
      </c>
      <c r="X94" s="62">
        <f>IFERROR(ROUND(W94*Assumptions!$C$4*Assumptions!$C$6,4),"")+IFERROR(ROUND(Y94*Assumptions!$C$8*Assumptions!$C$6,4),"")</f>
        <v>8.7376000000000005</v>
      </c>
      <c r="Y94" s="62">
        <f>IFERROR(ROUND(V94*(1+Assumptions!$C$7)^5,0),"")</f>
        <v>155978</v>
      </c>
      <c r="Z94" s="63" t="s">
        <v>153</v>
      </c>
      <c r="AA94" s="63" t="s">
        <v>158</v>
      </c>
      <c r="AB94" s="62">
        <v>67.7</v>
      </c>
      <c r="AC94" s="62">
        <v>16</v>
      </c>
      <c r="AD94">
        <v>60</v>
      </c>
      <c r="AK94" s="40" t="str">
        <f>IFERROR(INDEX(Assumptions!$D$92:$D$115,MATCH(C94,Assumptions!$B$92:$B$115,0)),"Low")</f>
        <v>Low</v>
      </c>
    </row>
    <row r="95" spans="2:37" x14ac:dyDescent="0.2">
      <c r="B95" s="62">
        <v>92</v>
      </c>
      <c r="C95" s="63" t="s">
        <v>157</v>
      </c>
      <c r="D95" s="63" t="s">
        <v>2695</v>
      </c>
      <c r="E95" s="62">
        <f t="shared" si="8"/>
        <v>0</v>
      </c>
      <c r="F95" s="71">
        <f>SUMIFS('CBG Plants'!N:N,'CBG Plants'!F:F,D95,'CBG Plants'!L:L,"Completed")
+SUMIFS('CBG Plants'!N:N,'CBG Plants'!F:F,D95,'CBG Plants'!L:L,"Functional")+SUMIFS('CBG Plants'!N:N,'CBG Plants'!F:F,D95,'CBG Plants'!L:L,"Under Construction")+SUMIFS('CBG Plants'!N:N,'CBG Plants'!F:F,D95,'CBG Plants'!L:L,"Yet to start construction")</f>
        <v>0</v>
      </c>
      <c r="G95" s="62">
        <f>COUNTIFS('CBG Plants'!F:F,D95,'CBG Plants'!L:L,"Completed")
+COUNTIFS('CBG Plants'!F:F,D95,'CBG Plants'!L:L,"Functional")</f>
        <v>0</v>
      </c>
      <c r="H95" s="62">
        <f>COUNTIFS('CBG Plants'!F:F,D95,'CBG Plants'!L:L,"Under Construction")</f>
        <v>0</v>
      </c>
      <c r="I95" s="62">
        <f>COUNTIFS('CBG Plants'!F:F,D95,'CBG Plants'!L:L,"Yet to start construction")</f>
        <v>0</v>
      </c>
      <c r="J95" s="63" t="s">
        <v>2696</v>
      </c>
      <c r="K95" s="63"/>
      <c r="L95" s="63"/>
      <c r="M95" s="62">
        <f t="shared" si="5"/>
        <v>56.699999999999996</v>
      </c>
      <c r="N95" s="62">
        <f t="shared" si="6"/>
        <v>56.699999999999996</v>
      </c>
      <c r="O95" s="62">
        <v>0</v>
      </c>
      <c r="P95" s="62">
        <v>48.3</v>
      </c>
      <c r="Q95" s="62">
        <v>8.4</v>
      </c>
      <c r="R95" s="62">
        <f t="shared" si="7"/>
        <v>0</v>
      </c>
      <c r="S95" s="62">
        <f>IFERROR(T95*Assumptions!$C$4,"")</f>
        <v>0</v>
      </c>
      <c r="T95" s="62">
        <v>0</v>
      </c>
      <c r="U95" s="62">
        <f>IFERROR(S95*Assumptions!$C$5,"")+IFERROR(V95*Assumptions!$C$8*Assumptions!$C$5,"")</f>
        <v>0</v>
      </c>
      <c r="V95" s="62">
        <v>0</v>
      </c>
      <c r="W95" s="62">
        <f>IFERROR(ROUND(T95*(1+Assumptions!$C$7)^5,0),"")</f>
        <v>0</v>
      </c>
      <c r="X95" s="62">
        <f>IFERROR(ROUND(W95*Assumptions!$C$4*Assumptions!$C$6,4),"")+IFERROR(ROUND(Y95*Assumptions!$C$8*Assumptions!$C$6,4),"")</f>
        <v>0</v>
      </c>
      <c r="Y95" s="62">
        <f>IFERROR(ROUND(V95*(1+Assumptions!$C$7)^5,0),"")</f>
        <v>0</v>
      </c>
      <c r="Z95" s="63" t="s">
        <v>153</v>
      </c>
      <c r="AA95" s="63" t="s">
        <v>158</v>
      </c>
      <c r="AB95" s="62">
        <v>431.4</v>
      </c>
      <c r="AC95" s="62">
        <v>16</v>
      </c>
      <c r="AD95">
        <v>0</v>
      </c>
      <c r="AK95" s="40" t="str">
        <f>IFERROR(INDEX(Assumptions!$D$92:$D$115,MATCH(C95,Assumptions!$B$92:$B$115,0)),"Low")</f>
        <v>Low</v>
      </c>
    </row>
    <row r="96" spans="2:37" x14ac:dyDescent="0.2">
      <c r="B96" s="62">
        <v>93</v>
      </c>
      <c r="C96" s="63" t="s">
        <v>159</v>
      </c>
      <c r="D96" s="63" t="s">
        <v>1777</v>
      </c>
      <c r="E96" s="62">
        <f t="shared" si="8"/>
        <v>2</v>
      </c>
      <c r="F96" s="71">
        <f>SUMIFS('CBG Plants'!N:N,'CBG Plants'!F:F,D96,'CBG Plants'!L:L,"Completed")
+SUMIFS('CBG Plants'!N:N,'CBG Plants'!F:F,D96,'CBG Plants'!L:L,"Functional")+SUMIFS('CBG Plants'!N:N,'CBG Plants'!F:F,D96,'CBG Plants'!L:L,"Under Construction")+SUMIFS('CBG Plants'!N:N,'CBG Plants'!F:F,D96,'CBG Plants'!L:L,"Yet to start construction")</f>
        <v>5</v>
      </c>
      <c r="G96" s="62">
        <f>COUNTIFS('CBG Plants'!F:F,D96,'CBG Plants'!L:L,"Completed")
+COUNTIFS('CBG Plants'!F:F,D96,'CBG Plants'!L:L,"Functional")</f>
        <v>0</v>
      </c>
      <c r="H96" s="62">
        <f>COUNTIFS('CBG Plants'!F:F,D96,'CBG Plants'!L:L,"Under Construction")</f>
        <v>1</v>
      </c>
      <c r="I96" s="62">
        <f>COUNTIFS('CBG Plants'!F:F,D96,'CBG Plants'!L:L,"Yet to start construction")</f>
        <v>1</v>
      </c>
      <c r="J96" s="63" t="s">
        <v>2697</v>
      </c>
      <c r="K96" s="63" t="s">
        <v>2698</v>
      </c>
      <c r="L96" s="63"/>
      <c r="M96" s="62">
        <f t="shared" si="5"/>
        <v>257.26499999999999</v>
      </c>
      <c r="N96" s="62">
        <f t="shared" si="6"/>
        <v>257.26499999999999</v>
      </c>
      <c r="O96" s="62">
        <v>234.9</v>
      </c>
      <c r="P96" s="62">
        <v>19.739999999999998</v>
      </c>
      <c r="Q96" s="62">
        <v>2.625</v>
      </c>
      <c r="R96" s="62">
        <f t="shared" si="7"/>
        <v>-1.3449792499999997</v>
      </c>
      <c r="S96" s="62">
        <f>IFERROR(T96*Assumptions!$C$4,"")</f>
        <v>82.5</v>
      </c>
      <c r="T96" s="62">
        <v>33</v>
      </c>
      <c r="U96" s="62">
        <f>IFERROR(S96*Assumptions!$C$5,"")+IFERROR(V96*Assumptions!$C$8*Assumptions!$C$5,"")</f>
        <v>3.6550207500000003</v>
      </c>
      <c r="V96" s="62">
        <v>117415</v>
      </c>
      <c r="W96" s="62">
        <f>IFERROR(ROUND(T96*(1+Assumptions!$C$7)^5,0),"")</f>
        <v>101</v>
      </c>
      <c r="X96" s="62">
        <f>IFERROR(ROUND(W96*Assumptions!$C$4*Assumptions!$C$6,4),"")+IFERROR(ROUND(Y96*Assumptions!$C$8*Assumptions!$C$6,4),"")</f>
        <v>18.626899999999999</v>
      </c>
      <c r="Y96" s="62">
        <f>IFERROR(ROUND(V96*(1+Assumptions!$C$7)^5,0),"")</f>
        <v>358322</v>
      </c>
      <c r="Z96" s="63" t="s">
        <v>153</v>
      </c>
      <c r="AA96" s="63" t="s">
        <v>160</v>
      </c>
      <c r="AB96" s="62">
        <v>98.9</v>
      </c>
      <c r="AC96" s="62">
        <v>111.3</v>
      </c>
      <c r="AD96">
        <v>0</v>
      </c>
      <c r="AK96" s="40" t="str">
        <f>IFERROR(INDEX(Assumptions!$D$92:$D$115,MATCH(C96,Assumptions!$B$92:$B$115,0)),"Low")</f>
        <v>High</v>
      </c>
    </row>
    <row r="97" spans="2:37" x14ac:dyDescent="0.2">
      <c r="B97" s="62">
        <v>94</v>
      </c>
      <c r="C97" s="63" t="s">
        <v>159</v>
      </c>
      <c r="D97" s="63" t="s">
        <v>1977</v>
      </c>
      <c r="E97" s="62">
        <f t="shared" si="8"/>
        <v>3</v>
      </c>
      <c r="F97" s="71">
        <f>SUMIFS('CBG Plants'!N:N,'CBG Plants'!F:F,D97,'CBG Plants'!L:L,"Completed")
+SUMIFS('CBG Plants'!N:N,'CBG Plants'!F:F,D97,'CBG Plants'!L:L,"Functional")+SUMIFS('CBG Plants'!N:N,'CBG Plants'!F:F,D97,'CBG Plants'!L:L,"Under Construction")+SUMIFS('CBG Plants'!N:N,'CBG Plants'!F:F,D97,'CBG Plants'!L:L,"Yet to start construction")</f>
        <v>16.5</v>
      </c>
      <c r="G97" s="62">
        <f>COUNTIFS('CBG Plants'!F:F,D97,'CBG Plants'!L:L,"Completed")
+COUNTIFS('CBG Plants'!F:F,D97,'CBG Plants'!L:L,"Functional")</f>
        <v>0</v>
      </c>
      <c r="H97" s="62">
        <f>COUNTIFS('CBG Plants'!F:F,D97,'CBG Plants'!L:L,"Under Construction")</f>
        <v>1</v>
      </c>
      <c r="I97" s="62">
        <f>COUNTIFS('CBG Plants'!F:F,D97,'CBG Plants'!L:L,"Yet to start construction")</f>
        <v>2</v>
      </c>
      <c r="J97" s="63" t="s">
        <v>2699</v>
      </c>
      <c r="K97" s="63" t="s">
        <v>2700</v>
      </c>
      <c r="L97" s="63" t="s">
        <v>2701</v>
      </c>
      <c r="M97" s="62">
        <f t="shared" si="5"/>
        <v>543.72</v>
      </c>
      <c r="N97" s="62">
        <f t="shared" si="6"/>
        <v>543.72</v>
      </c>
      <c r="O97" s="62">
        <v>312.3</v>
      </c>
      <c r="P97" s="62">
        <v>206.22</v>
      </c>
      <c r="Q97" s="62">
        <v>25.2</v>
      </c>
      <c r="R97" s="62">
        <f t="shared" si="7"/>
        <v>-15.64998555</v>
      </c>
      <c r="S97" s="62">
        <f>IFERROR(T97*Assumptions!$C$4,"")</f>
        <v>27.5</v>
      </c>
      <c r="T97" s="62">
        <v>11</v>
      </c>
      <c r="U97" s="62">
        <f>IFERROR(S97*Assumptions!$C$5,"")+IFERROR(V97*Assumptions!$C$8*Assumptions!$C$5,"")</f>
        <v>0.85001444999999998</v>
      </c>
      <c r="V97" s="62">
        <v>2489</v>
      </c>
      <c r="W97" s="62">
        <f>IFERROR(ROUND(T97*(1+Assumptions!$C$7)^5,0),"")</f>
        <v>34</v>
      </c>
      <c r="X97" s="62">
        <f>IFERROR(ROUND(W97*Assumptions!$C$4*Assumptions!$C$6,4),"")+IFERROR(ROUND(Y97*Assumptions!$C$8*Assumptions!$C$6,4),"")</f>
        <v>4.3772000000000002</v>
      </c>
      <c r="Y97" s="62">
        <f>IFERROR(ROUND(V97*(1+Assumptions!$C$7)^5,0),"")</f>
        <v>7596</v>
      </c>
      <c r="Z97" s="63" t="s">
        <v>153</v>
      </c>
      <c r="AA97" s="63" t="s">
        <v>160</v>
      </c>
      <c r="AB97" s="62">
        <v>55.4</v>
      </c>
      <c r="AC97" s="62">
        <v>111.3</v>
      </c>
      <c r="AD97">
        <v>0</v>
      </c>
      <c r="AK97" s="40" t="str">
        <f>IFERROR(INDEX(Assumptions!$D$92:$D$115,MATCH(C97,Assumptions!$B$92:$B$115,0)),"Low")</f>
        <v>High</v>
      </c>
    </row>
    <row r="98" spans="2:37" x14ac:dyDescent="0.2">
      <c r="B98" s="62">
        <v>95</v>
      </c>
      <c r="C98" s="63" t="s">
        <v>159</v>
      </c>
      <c r="D98" s="63" t="s">
        <v>2702</v>
      </c>
      <c r="E98" s="62">
        <f t="shared" si="8"/>
        <v>1</v>
      </c>
      <c r="F98" s="71">
        <f>SUMIFS('CBG Plants'!N:N,'CBG Plants'!F:F,D98,'CBG Plants'!L:L,"Completed")
+SUMIFS('CBG Plants'!N:N,'CBG Plants'!F:F,D98,'CBG Plants'!L:L,"Functional")+SUMIFS('CBG Plants'!N:N,'CBG Plants'!F:F,D98,'CBG Plants'!L:L,"Under Construction")+SUMIFS('CBG Plants'!N:N,'CBG Plants'!F:F,D98,'CBG Plants'!L:L,"Yet to start construction")</f>
        <v>22.5</v>
      </c>
      <c r="G98" s="62">
        <f>COUNTIFS('CBG Plants'!F:F,D98,'CBG Plants'!L:L,"Completed")
+COUNTIFS('CBG Plants'!F:F,D98,'CBG Plants'!L:L,"Functional")</f>
        <v>0</v>
      </c>
      <c r="H98" s="62">
        <f>COUNTIFS('CBG Plants'!F:F,D98,'CBG Plants'!L:L,"Under Construction")</f>
        <v>1</v>
      </c>
      <c r="I98" s="62">
        <f>COUNTIFS('CBG Plants'!F:F,D98,'CBG Plants'!L:L,"Yet to start construction")</f>
        <v>0</v>
      </c>
      <c r="J98" s="63" t="s">
        <v>2703</v>
      </c>
      <c r="K98" s="63"/>
      <c r="L98" s="63"/>
      <c r="M98" s="62">
        <f t="shared" si="5"/>
        <v>392.14499999999998</v>
      </c>
      <c r="N98" s="62">
        <f t="shared" si="6"/>
        <v>392.14499999999998</v>
      </c>
      <c r="O98" s="62">
        <v>191.7</v>
      </c>
      <c r="P98" s="62">
        <v>199.92</v>
      </c>
      <c r="Q98" s="62">
        <v>0.52500000000000002</v>
      </c>
      <c r="R98" s="62">
        <f t="shared" si="7"/>
        <v>-22.5</v>
      </c>
      <c r="S98" s="62">
        <f>IFERROR(T98*Assumptions!$C$4,"")</f>
        <v>0</v>
      </c>
      <c r="T98" s="62">
        <v>0</v>
      </c>
      <c r="U98" s="62">
        <f>IFERROR(S98*Assumptions!$C$5,"")+IFERROR(V98*Assumptions!$C$8*Assumptions!$C$5,"")</f>
        <v>0</v>
      </c>
      <c r="V98" s="62">
        <v>0</v>
      </c>
      <c r="W98" s="62">
        <f>IFERROR(ROUND(T98*(1+Assumptions!$C$7)^5,0),"")</f>
        <v>0</v>
      </c>
      <c r="X98" s="62">
        <f>IFERROR(ROUND(W98*Assumptions!$C$4*Assumptions!$C$6,4),"")+IFERROR(ROUND(Y98*Assumptions!$C$8*Assumptions!$C$6,4),"")</f>
        <v>0</v>
      </c>
      <c r="Y98" s="62">
        <f>IFERROR(ROUND(V98*(1+Assumptions!$C$7)^5,0),"")</f>
        <v>0</v>
      </c>
      <c r="Z98" s="63" t="s">
        <v>153</v>
      </c>
      <c r="AA98" s="63" t="s">
        <v>160</v>
      </c>
      <c r="AB98" s="62">
        <v>71.2</v>
      </c>
      <c r="AC98" s="62">
        <v>111.3</v>
      </c>
      <c r="AD98">
        <v>0</v>
      </c>
      <c r="AK98" s="40" t="str">
        <f>IFERROR(INDEX(Assumptions!$D$92:$D$115,MATCH(C98,Assumptions!$B$92:$B$115,0)),"Low")</f>
        <v>High</v>
      </c>
    </row>
    <row r="99" spans="2:37" x14ac:dyDescent="0.2">
      <c r="B99" s="62">
        <v>96</v>
      </c>
      <c r="C99" s="63" t="s">
        <v>159</v>
      </c>
      <c r="D99" s="63" t="s">
        <v>1978</v>
      </c>
      <c r="E99" s="62">
        <f t="shared" si="8"/>
        <v>1</v>
      </c>
      <c r="F99" s="71">
        <f>SUMIFS('CBG Plants'!N:N,'CBG Plants'!F:F,D99,'CBG Plants'!L:L,"Completed")
+SUMIFS('CBG Plants'!N:N,'CBG Plants'!F:F,D99,'CBG Plants'!L:L,"Functional")+SUMIFS('CBG Plants'!N:N,'CBG Plants'!F:F,D99,'CBG Plants'!L:L,"Under Construction")+SUMIFS('CBG Plants'!N:N,'CBG Plants'!F:F,D99,'CBG Plants'!L:L,"Yet to start construction")</f>
        <v>4.5</v>
      </c>
      <c r="G99" s="62">
        <f>COUNTIFS('CBG Plants'!F:F,D99,'CBG Plants'!L:L,"Completed")
+COUNTIFS('CBG Plants'!F:F,D99,'CBG Plants'!L:L,"Functional")</f>
        <v>0</v>
      </c>
      <c r="H99" s="62">
        <f>COUNTIFS('CBG Plants'!F:F,D99,'CBG Plants'!L:L,"Under Construction")</f>
        <v>0</v>
      </c>
      <c r="I99" s="62">
        <f>COUNTIFS('CBG Plants'!F:F,D99,'CBG Plants'!L:L,"Yet to start construction")</f>
        <v>1</v>
      </c>
      <c r="J99" s="63" t="s">
        <v>2704</v>
      </c>
      <c r="K99" s="63"/>
      <c r="L99" s="63"/>
      <c r="M99" s="62">
        <f t="shared" si="5"/>
        <v>283.56</v>
      </c>
      <c r="N99" s="62">
        <f t="shared" si="6"/>
        <v>283.56</v>
      </c>
      <c r="O99" s="62">
        <v>167.85</v>
      </c>
      <c r="P99" s="62">
        <v>114.66</v>
      </c>
      <c r="Q99" s="62">
        <v>1.05</v>
      </c>
      <c r="R99" s="62">
        <f t="shared" si="7"/>
        <v>-3.4221715499999998</v>
      </c>
      <c r="S99" s="62">
        <f>IFERROR(T99*Assumptions!$C$4,"")</f>
        <v>35</v>
      </c>
      <c r="T99" s="62">
        <v>14</v>
      </c>
      <c r="U99" s="62">
        <f>IFERROR(S99*Assumptions!$C$5,"")+IFERROR(V99*Assumptions!$C$8*Assumptions!$C$5,"")</f>
        <v>1.0778284499999999</v>
      </c>
      <c r="V99" s="62">
        <v>2769</v>
      </c>
      <c r="W99" s="62">
        <f>IFERROR(ROUND(T99*(1+Assumptions!$C$7)^5,0),"")</f>
        <v>43</v>
      </c>
      <c r="X99" s="62">
        <f>IFERROR(ROUND(W99*Assumptions!$C$4*Assumptions!$C$6,4),"")+IFERROR(ROUND(Y99*Assumptions!$C$8*Assumptions!$C$6,4),"")</f>
        <v>5.5164999999999997</v>
      </c>
      <c r="Y99" s="62">
        <f>IFERROR(ROUND(V99*(1+Assumptions!$C$7)^5,0),"")</f>
        <v>8450</v>
      </c>
      <c r="Z99" s="63" t="s">
        <v>153</v>
      </c>
      <c r="AA99" s="63" t="s">
        <v>160</v>
      </c>
      <c r="AB99" s="62">
        <v>30.8</v>
      </c>
      <c r="AC99" s="62">
        <v>111.3</v>
      </c>
      <c r="AD99">
        <v>0</v>
      </c>
      <c r="AK99" s="40" t="str">
        <f>IFERROR(INDEX(Assumptions!$D$92:$D$115,MATCH(C99,Assumptions!$B$92:$B$115,0)),"Low")</f>
        <v>High</v>
      </c>
    </row>
    <row r="100" spans="2:37" x14ac:dyDescent="0.2">
      <c r="B100" s="62">
        <v>97</v>
      </c>
      <c r="C100" s="63" t="s">
        <v>159</v>
      </c>
      <c r="D100" s="63" t="s">
        <v>1979</v>
      </c>
      <c r="E100" s="62">
        <f t="shared" si="8"/>
        <v>3</v>
      </c>
      <c r="F100" s="71">
        <f>SUMIFS('CBG Plants'!N:N,'CBG Plants'!F:F,D100,'CBG Plants'!L:L,"Completed")
+SUMIFS('CBG Plants'!N:N,'CBG Plants'!F:F,D100,'CBG Plants'!L:L,"Functional")+SUMIFS('CBG Plants'!N:N,'CBG Plants'!F:F,D100,'CBG Plants'!L:L,"Under Construction")+SUMIFS('CBG Plants'!N:N,'CBG Plants'!F:F,D100,'CBG Plants'!L:L,"Yet to start construction")</f>
        <v>22.6</v>
      </c>
      <c r="G100" s="62">
        <f>COUNTIFS('CBG Plants'!F:F,D100,'CBG Plants'!L:L,"Completed")
+COUNTIFS('CBG Plants'!F:F,D100,'CBG Plants'!L:L,"Functional")</f>
        <v>0</v>
      </c>
      <c r="H100" s="62">
        <f>COUNTIFS('CBG Plants'!F:F,D100,'CBG Plants'!L:L,"Under Construction")</f>
        <v>1</v>
      </c>
      <c r="I100" s="62">
        <f>COUNTIFS('CBG Plants'!F:F,D100,'CBG Plants'!L:L,"Yet to start construction")</f>
        <v>2</v>
      </c>
      <c r="J100" s="63" t="s">
        <v>2705</v>
      </c>
      <c r="K100" s="63" t="s">
        <v>2706</v>
      </c>
      <c r="L100" s="63" t="s">
        <v>2707</v>
      </c>
      <c r="M100" s="62">
        <f t="shared" si="5"/>
        <v>184.39500000000001</v>
      </c>
      <c r="N100" s="62">
        <f t="shared" si="6"/>
        <v>184.39500000000001</v>
      </c>
      <c r="O100" s="62">
        <v>143.55000000000001</v>
      </c>
      <c r="P100" s="62">
        <v>34.020000000000003</v>
      </c>
      <c r="Q100" s="62">
        <v>6.8250000000000002</v>
      </c>
      <c r="R100" s="62">
        <f t="shared" si="7"/>
        <v>-22.075000000000003</v>
      </c>
      <c r="S100" s="62">
        <f>IFERROR(T100*Assumptions!$C$4,"")</f>
        <v>17.5</v>
      </c>
      <c r="T100" s="62">
        <v>7</v>
      </c>
      <c r="U100" s="62">
        <f>IFERROR(S100*Assumptions!$C$5,"")+IFERROR(V100*Assumptions!$C$8*Assumptions!$C$5,"")</f>
        <v>0.52500000000000002</v>
      </c>
      <c r="V100" s="62">
        <v>0</v>
      </c>
      <c r="W100" s="62">
        <f>IFERROR(ROUND(T100*(1+Assumptions!$C$7)^5,0),"")</f>
        <v>21</v>
      </c>
      <c r="X100" s="62">
        <f>IFERROR(ROUND(W100*Assumptions!$C$4*Assumptions!$C$6,4),"")+IFERROR(ROUND(Y100*Assumptions!$C$8*Assumptions!$C$6,4),"")</f>
        <v>2.625</v>
      </c>
      <c r="Y100" s="62">
        <f>IFERROR(ROUND(V100*(1+Assumptions!$C$7)^5,0),"")</f>
        <v>0</v>
      </c>
      <c r="Z100" s="63" t="s">
        <v>153</v>
      </c>
      <c r="AA100" s="63" t="s">
        <v>160</v>
      </c>
      <c r="AB100" s="62">
        <v>11.6</v>
      </c>
      <c r="AC100" s="62">
        <v>111.3</v>
      </c>
      <c r="AD100">
        <v>0</v>
      </c>
      <c r="AK100" s="40" t="str">
        <f>IFERROR(INDEX(Assumptions!$D$92:$D$115,MATCH(C100,Assumptions!$B$92:$B$115,0)),"Low")</f>
        <v>High</v>
      </c>
    </row>
    <row r="101" spans="2:37" x14ac:dyDescent="0.2">
      <c r="B101" s="62">
        <v>98</v>
      </c>
      <c r="C101" s="63" t="s">
        <v>159</v>
      </c>
      <c r="D101" s="63" t="s">
        <v>1980</v>
      </c>
      <c r="E101" s="62">
        <f t="shared" si="8"/>
        <v>0</v>
      </c>
      <c r="F101" s="71">
        <f>SUMIFS('CBG Plants'!N:N,'CBG Plants'!F:F,D101,'CBG Plants'!L:L,"Completed")
+SUMIFS('CBG Plants'!N:N,'CBG Plants'!F:F,D101,'CBG Plants'!L:L,"Functional")+SUMIFS('CBG Plants'!N:N,'CBG Plants'!F:F,D101,'CBG Plants'!L:L,"Under Construction")+SUMIFS('CBG Plants'!N:N,'CBG Plants'!F:F,D101,'CBG Plants'!L:L,"Yet to start construction")</f>
        <v>0</v>
      </c>
      <c r="G101" s="62">
        <f>COUNTIFS('CBG Plants'!F:F,D101,'CBG Plants'!L:L,"Completed")
+COUNTIFS('CBG Plants'!F:F,D101,'CBG Plants'!L:L,"Functional")</f>
        <v>0</v>
      </c>
      <c r="H101" s="62">
        <f>COUNTIFS('CBG Plants'!F:F,D101,'CBG Plants'!L:L,"Under Construction")</f>
        <v>0</v>
      </c>
      <c r="I101" s="62">
        <f>COUNTIFS('CBG Plants'!F:F,D101,'CBG Plants'!L:L,"Yet to start construction")</f>
        <v>0</v>
      </c>
      <c r="J101" s="63"/>
      <c r="K101" s="63"/>
      <c r="L101" s="63"/>
      <c r="M101" s="62">
        <f t="shared" si="5"/>
        <v>259.51499999999999</v>
      </c>
      <c r="N101" s="62">
        <f t="shared" si="6"/>
        <v>259.51499999999999</v>
      </c>
      <c r="O101" s="62">
        <v>142.65</v>
      </c>
      <c r="P101" s="62">
        <v>110.04</v>
      </c>
      <c r="Q101" s="62">
        <v>6.8250000000000002</v>
      </c>
      <c r="R101" s="62">
        <f t="shared" si="7"/>
        <v>1.1124507000000001</v>
      </c>
      <c r="S101" s="62">
        <f>IFERROR(T101*Assumptions!$C$4,"")</f>
        <v>35</v>
      </c>
      <c r="T101" s="62">
        <v>14</v>
      </c>
      <c r="U101" s="62">
        <f>IFERROR(S101*Assumptions!$C$5,"")+IFERROR(V101*Assumptions!$C$8*Assumptions!$C$5,"")</f>
        <v>1.1124507000000001</v>
      </c>
      <c r="V101" s="62">
        <v>6214</v>
      </c>
      <c r="W101" s="62">
        <f>IFERROR(ROUND(T101*(1+Assumptions!$C$7)^5,0),"")</f>
        <v>43</v>
      </c>
      <c r="X101" s="62">
        <f>IFERROR(ROUND(W101*Assumptions!$C$4*Assumptions!$C$6,4),"")+IFERROR(ROUND(Y101*Assumptions!$C$8*Assumptions!$C$6,4),"")</f>
        <v>5.6925999999999997</v>
      </c>
      <c r="Y101" s="62">
        <f>IFERROR(ROUND(V101*(1+Assumptions!$C$7)^5,0),"")</f>
        <v>18964</v>
      </c>
      <c r="Z101" s="63" t="s">
        <v>153</v>
      </c>
      <c r="AA101" s="63" t="s">
        <v>160</v>
      </c>
      <c r="AB101" s="62">
        <v>6.2</v>
      </c>
      <c r="AC101" s="62">
        <v>111.3</v>
      </c>
      <c r="AD101">
        <v>0</v>
      </c>
      <c r="AK101" s="40" t="str">
        <f>IFERROR(INDEX(Assumptions!$D$92:$D$115,MATCH(C101,Assumptions!$B$92:$B$115,0)),"Low")</f>
        <v>High</v>
      </c>
    </row>
    <row r="102" spans="2:37" x14ac:dyDescent="0.2">
      <c r="B102" s="62">
        <v>99</v>
      </c>
      <c r="C102" s="63" t="s">
        <v>159</v>
      </c>
      <c r="D102" s="63" t="s">
        <v>1981</v>
      </c>
      <c r="E102" s="62">
        <f t="shared" si="8"/>
        <v>4</v>
      </c>
      <c r="F102" s="71">
        <f>SUMIFS('CBG Plants'!N:N,'CBG Plants'!F:F,D102,'CBG Plants'!L:L,"Completed")
+SUMIFS('CBG Plants'!N:N,'CBG Plants'!F:F,D102,'CBG Plants'!L:L,"Functional")+SUMIFS('CBG Plants'!N:N,'CBG Plants'!F:F,D102,'CBG Plants'!L:L,"Under Construction")+SUMIFS('CBG Plants'!N:N,'CBG Plants'!F:F,D102,'CBG Plants'!L:L,"Yet to start construction")</f>
        <v>42.5</v>
      </c>
      <c r="G102" s="62">
        <f>COUNTIFS('CBG Plants'!F:F,D102,'CBG Plants'!L:L,"Completed")
+COUNTIFS('CBG Plants'!F:F,D102,'CBG Plants'!L:L,"Functional")</f>
        <v>0</v>
      </c>
      <c r="H102" s="62">
        <f>COUNTIFS('CBG Plants'!F:F,D102,'CBG Plants'!L:L,"Under Construction")</f>
        <v>2</v>
      </c>
      <c r="I102" s="62">
        <f>COUNTIFS('CBG Plants'!F:F,D102,'CBG Plants'!L:L,"Yet to start construction")</f>
        <v>2</v>
      </c>
      <c r="J102" s="63" t="s">
        <v>2708</v>
      </c>
      <c r="K102" s="63" t="s">
        <v>2709</v>
      </c>
      <c r="L102" s="63" t="s">
        <v>2710</v>
      </c>
      <c r="M102" s="62">
        <f t="shared" si="5"/>
        <v>289.47000000000003</v>
      </c>
      <c r="N102" s="62">
        <f t="shared" si="6"/>
        <v>289.47000000000003</v>
      </c>
      <c r="O102" s="62">
        <v>165.15</v>
      </c>
      <c r="P102" s="62">
        <v>118.02</v>
      </c>
      <c r="Q102" s="62">
        <v>6.3</v>
      </c>
      <c r="R102" s="62">
        <f t="shared" si="7"/>
        <v>-42.11457815</v>
      </c>
      <c r="S102" s="62">
        <f>IFERROR(T102*Assumptions!$C$4,"")</f>
        <v>12.5</v>
      </c>
      <c r="T102" s="62">
        <v>5</v>
      </c>
      <c r="U102" s="62">
        <f>IFERROR(S102*Assumptions!$C$5,"")+IFERROR(V102*Assumptions!$C$8*Assumptions!$C$5,"")</f>
        <v>0.38542185000000001</v>
      </c>
      <c r="V102" s="62">
        <v>1037</v>
      </c>
      <c r="W102" s="62">
        <f>IFERROR(ROUND(T102*(1+Assumptions!$C$7)^5,0),"")</f>
        <v>15</v>
      </c>
      <c r="X102" s="62">
        <f>IFERROR(ROUND(W102*Assumptions!$C$4*Assumptions!$C$6,4),"")+IFERROR(ROUND(Y102*Assumptions!$C$8*Assumptions!$C$6,4),"")</f>
        <v>1.9279999999999999</v>
      </c>
      <c r="Y102" s="62">
        <f>IFERROR(ROUND(V102*(1+Assumptions!$C$7)^5,0),"")</f>
        <v>3165</v>
      </c>
      <c r="Z102" s="63" t="s">
        <v>153</v>
      </c>
      <c r="AA102" s="63" t="s">
        <v>160</v>
      </c>
      <c r="AB102" s="62">
        <v>74</v>
      </c>
      <c r="AC102" s="62">
        <v>111.3</v>
      </c>
      <c r="AD102">
        <v>0</v>
      </c>
      <c r="AK102" s="40" t="str">
        <f>IFERROR(INDEX(Assumptions!$D$92:$D$115,MATCH(C102,Assumptions!$B$92:$B$115,0)),"Low")</f>
        <v>High</v>
      </c>
    </row>
    <row r="103" spans="2:37" x14ac:dyDescent="0.2">
      <c r="B103" s="62">
        <v>100</v>
      </c>
      <c r="C103" s="63" t="s">
        <v>159</v>
      </c>
      <c r="D103" s="63" t="s">
        <v>1982</v>
      </c>
      <c r="E103" s="62">
        <f t="shared" si="8"/>
        <v>1</v>
      </c>
      <c r="F103" s="71">
        <f>SUMIFS('CBG Plants'!N:N,'CBG Plants'!F:F,D103,'CBG Plants'!L:L,"Completed")
+SUMIFS('CBG Plants'!N:N,'CBG Plants'!F:F,D103,'CBG Plants'!L:L,"Functional")+SUMIFS('CBG Plants'!N:N,'CBG Plants'!F:F,D103,'CBG Plants'!L:L,"Under Construction")+SUMIFS('CBG Plants'!N:N,'CBG Plants'!F:F,D103,'CBG Plants'!L:L,"Yet to start construction")</f>
        <v>3</v>
      </c>
      <c r="G103" s="62">
        <f>COUNTIFS('CBG Plants'!F:F,D103,'CBG Plants'!L:L,"Completed")
+COUNTIFS('CBG Plants'!F:F,D103,'CBG Plants'!L:L,"Functional")</f>
        <v>0</v>
      </c>
      <c r="H103" s="62">
        <f>COUNTIFS('CBG Plants'!F:F,D103,'CBG Plants'!L:L,"Under Construction")</f>
        <v>0</v>
      </c>
      <c r="I103" s="62">
        <f>COUNTIFS('CBG Plants'!F:F,D103,'CBG Plants'!L:L,"Yet to start construction")</f>
        <v>1</v>
      </c>
      <c r="J103" s="63" t="s">
        <v>2711</v>
      </c>
      <c r="K103" s="63"/>
      <c r="L103" s="63"/>
      <c r="M103" s="62">
        <f t="shared" si="5"/>
        <v>543.61500000000001</v>
      </c>
      <c r="N103" s="62">
        <f t="shared" si="6"/>
        <v>543.61500000000001</v>
      </c>
      <c r="O103" s="62">
        <v>369</v>
      </c>
      <c r="P103" s="62">
        <v>168.84</v>
      </c>
      <c r="Q103" s="62">
        <v>5.7750000000000004</v>
      </c>
      <c r="R103" s="62">
        <f t="shared" si="7"/>
        <v>-1.797615</v>
      </c>
      <c r="S103" s="62">
        <f>IFERROR(T103*Assumptions!$C$4,"")</f>
        <v>37.5</v>
      </c>
      <c r="T103" s="62">
        <v>15</v>
      </c>
      <c r="U103" s="62">
        <f>IFERROR(S103*Assumptions!$C$5,"")+IFERROR(V103*Assumptions!$C$8*Assumptions!$C$5,"")</f>
        <v>1.202385</v>
      </c>
      <c r="V103" s="62">
        <v>7700</v>
      </c>
      <c r="W103" s="62">
        <f>IFERROR(ROUND(T103*(1+Assumptions!$C$7)^5,0),"")</f>
        <v>46</v>
      </c>
      <c r="X103" s="62">
        <f>IFERROR(ROUND(W103*Assumptions!$C$4*Assumptions!$C$6,4),"")+IFERROR(ROUND(Y103*Assumptions!$C$8*Assumptions!$C$6,4),"")</f>
        <v>6.1436000000000002</v>
      </c>
      <c r="Y103" s="62">
        <f>IFERROR(ROUND(V103*(1+Assumptions!$C$7)^5,0),"")</f>
        <v>23499</v>
      </c>
      <c r="Z103" s="63" t="s">
        <v>153</v>
      </c>
      <c r="AA103" s="63" t="s">
        <v>160</v>
      </c>
      <c r="AB103" s="62">
        <v>87.7</v>
      </c>
      <c r="AC103" s="62">
        <v>111.3</v>
      </c>
      <c r="AD103">
        <v>0</v>
      </c>
      <c r="AK103" s="40" t="str">
        <f>IFERROR(INDEX(Assumptions!$D$92:$D$115,MATCH(C103,Assumptions!$B$92:$B$115,0)),"Low")</f>
        <v>High</v>
      </c>
    </row>
    <row r="104" spans="2:37" x14ac:dyDescent="0.2">
      <c r="B104" s="62">
        <v>101</v>
      </c>
      <c r="C104" s="63" t="s">
        <v>159</v>
      </c>
      <c r="D104" s="63" t="s">
        <v>2712</v>
      </c>
      <c r="E104" s="62">
        <f t="shared" si="8"/>
        <v>0</v>
      </c>
      <c r="F104" s="71">
        <f>SUMIFS('CBG Plants'!N:N,'CBG Plants'!F:F,D104,'CBG Plants'!L:L,"Completed")
+SUMIFS('CBG Plants'!N:N,'CBG Plants'!F:F,D104,'CBG Plants'!L:L,"Functional")+SUMIFS('CBG Plants'!N:N,'CBG Plants'!F:F,D104,'CBG Plants'!L:L,"Under Construction")+SUMIFS('CBG Plants'!N:N,'CBG Plants'!F:F,D104,'CBG Plants'!L:L,"Yet to start construction")</f>
        <v>0</v>
      </c>
      <c r="G104" s="62">
        <f>COUNTIFS('CBG Plants'!F:F,D104,'CBG Plants'!L:L,"Completed")
+COUNTIFS('CBG Plants'!F:F,D104,'CBG Plants'!L:L,"Functional")</f>
        <v>0</v>
      </c>
      <c r="H104" s="62">
        <f>COUNTIFS('CBG Plants'!F:F,D104,'CBG Plants'!L:L,"Under Construction")</f>
        <v>0</v>
      </c>
      <c r="I104" s="62">
        <f>COUNTIFS('CBG Plants'!F:F,D104,'CBG Plants'!L:L,"Yet to start construction")</f>
        <v>0</v>
      </c>
      <c r="J104" s="63" t="s">
        <v>2713</v>
      </c>
      <c r="K104" s="63" t="s">
        <v>2714</v>
      </c>
      <c r="L104" s="63" t="s">
        <v>2715</v>
      </c>
      <c r="M104" s="62">
        <f t="shared" si="5"/>
        <v>109.27500000000001</v>
      </c>
      <c r="N104" s="62">
        <f t="shared" si="6"/>
        <v>109.27500000000001</v>
      </c>
      <c r="O104" s="62">
        <v>94.05</v>
      </c>
      <c r="P104" s="62">
        <v>14.7</v>
      </c>
      <c r="Q104" s="62">
        <v>0.52500000000000002</v>
      </c>
      <c r="R104" s="62">
        <f t="shared" si="7"/>
        <v>0</v>
      </c>
      <c r="S104" s="62">
        <f>IFERROR(T104*Assumptions!$C$4,"")</f>
        <v>0</v>
      </c>
      <c r="T104" s="62">
        <v>0</v>
      </c>
      <c r="U104" s="62">
        <f>IFERROR(S104*Assumptions!$C$5,"")+IFERROR(V104*Assumptions!$C$8*Assumptions!$C$5,"")</f>
        <v>0</v>
      </c>
      <c r="V104" s="62">
        <v>0</v>
      </c>
      <c r="W104" s="62">
        <f>IFERROR(ROUND(T104*(1+Assumptions!$C$7)^5,0),"")</f>
        <v>0</v>
      </c>
      <c r="X104" s="62">
        <f>IFERROR(ROUND(W104*Assumptions!$C$4*Assumptions!$C$6,4),"")+IFERROR(ROUND(Y104*Assumptions!$C$8*Assumptions!$C$6,4),"")</f>
        <v>0</v>
      </c>
      <c r="Y104" s="62">
        <f>IFERROR(ROUND(V104*(1+Assumptions!$C$7)^5,0),"")</f>
        <v>0</v>
      </c>
      <c r="Z104" s="63" t="s">
        <v>153</v>
      </c>
      <c r="AA104" s="63" t="s">
        <v>160</v>
      </c>
      <c r="AB104" s="62">
        <v>65.400000000000006</v>
      </c>
      <c r="AC104" s="62">
        <v>111.3</v>
      </c>
      <c r="AD104">
        <v>0</v>
      </c>
      <c r="AK104" s="40" t="str">
        <f>IFERROR(INDEX(Assumptions!$D$92:$D$115,MATCH(C104,Assumptions!$B$92:$B$115,0)),"Low")</f>
        <v>High</v>
      </c>
    </row>
    <row r="105" spans="2:37" x14ac:dyDescent="0.2">
      <c r="B105" s="62">
        <v>102</v>
      </c>
      <c r="C105" s="63" t="s">
        <v>159</v>
      </c>
      <c r="D105" s="63" t="s">
        <v>1983</v>
      </c>
      <c r="E105" s="62">
        <f t="shared" si="8"/>
        <v>1</v>
      </c>
      <c r="F105" s="71">
        <f>SUMIFS('CBG Plants'!N:N,'CBG Plants'!F:F,D105,'CBG Plants'!L:L,"Completed")
+SUMIFS('CBG Plants'!N:N,'CBG Plants'!F:F,D105,'CBG Plants'!L:L,"Functional")+SUMIFS('CBG Plants'!N:N,'CBG Plants'!F:F,D105,'CBG Plants'!L:L,"Under Construction")+SUMIFS('CBG Plants'!N:N,'CBG Plants'!F:F,D105,'CBG Plants'!L:L,"Yet to start construction")</f>
        <v>7</v>
      </c>
      <c r="G105" s="62">
        <f>COUNTIFS('CBG Plants'!F:F,D105,'CBG Plants'!L:L,"Completed")
+COUNTIFS('CBG Plants'!F:F,D105,'CBG Plants'!L:L,"Functional")</f>
        <v>0</v>
      </c>
      <c r="H105" s="62">
        <f>COUNTIFS('CBG Plants'!F:F,D105,'CBG Plants'!L:L,"Under Construction")</f>
        <v>0</v>
      </c>
      <c r="I105" s="62">
        <f>COUNTIFS('CBG Plants'!F:F,D105,'CBG Plants'!L:L,"Yet to start construction")</f>
        <v>1</v>
      </c>
      <c r="J105" s="63" t="s">
        <v>2716</v>
      </c>
      <c r="K105" s="63"/>
      <c r="L105" s="63"/>
      <c r="M105" s="62">
        <f t="shared" si="5"/>
        <v>567.85500000000002</v>
      </c>
      <c r="N105" s="62">
        <f t="shared" si="6"/>
        <v>567.85500000000002</v>
      </c>
      <c r="O105" s="62">
        <v>301.05</v>
      </c>
      <c r="P105" s="62">
        <v>213.78</v>
      </c>
      <c r="Q105" s="62">
        <v>53.024999999999999</v>
      </c>
      <c r="R105" s="62">
        <f t="shared" si="7"/>
        <v>-5.6664957999999999</v>
      </c>
      <c r="S105" s="62">
        <f>IFERROR(T105*Assumptions!$C$4,"")</f>
        <v>40</v>
      </c>
      <c r="T105" s="62">
        <v>16</v>
      </c>
      <c r="U105" s="62">
        <f>IFERROR(S105*Assumptions!$C$5,"")+IFERROR(V105*Assumptions!$C$8*Assumptions!$C$5,"")</f>
        <v>1.3335041999999999</v>
      </c>
      <c r="V105" s="62">
        <v>13284</v>
      </c>
      <c r="W105" s="62">
        <f>IFERROR(ROUND(T105*(1+Assumptions!$C$7)^5,0),"")</f>
        <v>49</v>
      </c>
      <c r="X105" s="62">
        <f>IFERROR(ROUND(W105*Assumptions!$C$4*Assumptions!$C$6,4),"")+IFERROR(ROUND(Y105*Assumptions!$C$8*Assumptions!$C$6,4),"")</f>
        <v>6.8040000000000003</v>
      </c>
      <c r="Y105" s="62">
        <f>IFERROR(ROUND(V105*(1+Assumptions!$C$7)^5,0),"")</f>
        <v>40540</v>
      </c>
      <c r="Z105" s="63" t="s">
        <v>153</v>
      </c>
      <c r="AA105" s="63" t="s">
        <v>160</v>
      </c>
      <c r="AB105" s="62">
        <v>175.8</v>
      </c>
      <c r="AC105" s="62">
        <v>111.3</v>
      </c>
      <c r="AD105">
        <v>0</v>
      </c>
      <c r="AK105" s="40" t="str">
        <f>IFERROR(INDEX(Assumptions!$D$92:$D$115,MATCH(C105,Assumptions!$B$92:$B$115,0)),"Low")</f>
        <v>High</v>
      </c>
    </row>
    <row r="106" spans="2:37" x14ac:dyDescent="0.2">
      <c r="B106" s="62">
        <v>103</v>
      </c>
      <c r="C106" s="63" t="s">
        <v>159</v>
      </c>
      <c r="D106" s="63" t="s">
        <v>1984</v>
      </c>
      <c r="E106" s="62">
        <f t="shared" si="8"/>
        <v>0</v>
      </c>
      <c r="F106" s="71">
        <f>SUMIFS('CBG Plants'!N:N,'CBG Plants'!F:F,D106,'CBG Plants'!L:L,"Completed")
+SUMIFS('CBG Plants'!N:N,'CBG Plants'!F:F,D106,'CBG Plants'!L:L,"Functional")+SUMIFS('CBG Plants'!N:N,'CBG Plants'!F:F,D106,'CBG Plants'!L:L,"Under Construction")+SUMIFS('CBG Plants'!N:N,'CBG Plants'!F:F,D106,'CBG Plants'!L:L,"Yet to start construction")</f>
        <v>0</v>
      </c>
      <c r="G106" s="62">
        <f>COUNTIFS('CBG Plants'!F:F,D106,'CBG Plants'!L:L,"Completed")
+COUNTIFS('CBG Plants'!F:F,D106,'CBG Plants'!L:L,"Functional")</f>
        <v>0</v>
      </c>
      <c r="H106" s="62">
        <f>COUNTIFS('CBG Plants'!F:F,D106,'CBG Plants'!L:L,"Under Construction")</f>
        <v>0</v>
      </c>
      <c r="I106" s="62">
        <f>COUNTIFS('CBG Plants'!F:F,D106,'CBG Plants'!L:L,"Yet to start construction")</f>
        <v>0</v>
      </c>
      <c r="J106" s="63" t="s">
        <v>2699</v>
      </c>
      <c r="K106" s="63" t="s">
        <v>2700</v>
      </c>
      <c r="L106" s="63" t="s">
        <v>2701</v>
      </c>
      <c r="M106" s="62">
        <f t="shared" si="5"/>
        <v>330.97500000000002</v>
      </c>
      <c r="N106" s="62">
        <f t="shared" si="6"/>
        <v>330.97500000000002</v>
      </c>
      <c r="O106" s="62">
        <v>231.75</v>
      </c>
      <c r="P106" s="62">
        <v>73.5</v>
      </c>
      <c r="Q106" s="62">
        <v>25.725000000000001</v>
      </c>
      <c r="R106" s="62">
        <f t="shared" si="7"/>
        <v>1.202385</v>
      </c>
      <c r="S106" s="62">
        <f>IFERROR(T106*Assumptions!$C$4,"")</f>
        <v>37.5</v>
      </c>
      <c r="T106" s="62">
        <v>15</v>
      </c>
      <c r="U106" s="62">
        <f>IFERROR(S106*Assumptions!$C$5,"")+IFERROR(V106*Assumptions!$C$8*Assumptions!$C$5,"")</f>
        <v>1.202385</v>
      </c>
      <c r="V106" s="62">
        <v>7700</v>
      </c>
      <c r="W106" s="62">
        <f>IFERROR(ROUND(T106*(1+Assumptions!$C$7)^5,0),"")</f>
        <v>46</v>
      </c>
      <c r="X106" s="62">
        <f>IFERROR(ROUND(W106*Assumptions!$C$4*Assumptions!$C$6,4),"")+IFERROR(ROUND(Y106*Assumptions!$C$8*Assumptions!$C$6,4),"")</f>
        <v>6.1436000000000002</v>
      </c>
      <c r="Y106" s="62">
        <f>IFERROR(ROUND(V106*(1+Assumptions!$C$7)^5,0),"")</f>
        <v>23499</v>
      </c>
      <c r="Z106" s="63" t="s">
        <v>153</v>
      </c>
      <c r="AA106" s="63" t="s">
        <v>160</v>
      </c>
      <c r="AB106" s="62">
        <v>190.8</v>
      </c>
      <c r="AC106" s="62">
        <v>111.3</v>
      </c>
      <c r="AD106">
        <v>0</v>
      </c>
      <c r="AK106" s="40" t="str">
        <f>IFERROR(INDEX(Assumptions!$D$92:$D$115,MATCH(C106,Assumptions!$B$92:$B$115,0)),"Low")</f>
        <v>High</v>
      </c>
    </row>
    <row r="107" spans="2:37" x14ac:dyDescent="0.2">
      <c r="B107" s="62">
        <v>104</v>
      </c>
      <c r="C107" s="63" t="s">
        <v>159</v>
      </c>
      <c r="D107" s="63" t="s">
        <v>1985</v>
      </c>
      <c r="E107" s="62">
        <f t="shared" si="8"/>
        <v>2</v>
      </c>
      <c r="F107" s="71">
        <f>SUMIFS('CBG Plants'!N:N,'CBG Plants'!F:F,D107,'CBG Plants'!L:L,"Completed")
+SUMIFS('CBG Plants'!N:N,'CBG Plants'!F:F,D107,'CBG Plants'!L:L,"Functional")+SUMIFS('CBG Plants'!N:N,'CBG Plants'!F:F,D107,'CBG Plants'!L:L,"Under Construction")+SUMIFS('CBG Plants'!N:N,'CBG Plants'!F:F,D107,'CBG Plants'!L:L,"Yet to start construction")</f>
        <v>15.6</v>
      </c>
      <c r="G107" s="62">
        <f>COUNTIFS('CBG Plants'!F:F,D107,'CBG Plants'!L:L,"Completed")
+COUNTIFS('CBG Plants'!F:F,D107,'CBG Plants'!L:L,"Functional")</f>
        <v>1</v>
      </c>
      <c r="H107" s="62">
        <f>COUNTIFS('CBG Plants'!F:F,D107,'CBG Plants'!L:L,"Under Construction")</f>
        <v>0</v>
      </c>
      <c r="I107" s="62">
        <f>COUNTIFS('CBG Plants'!F:F,D107,'CBG Plants'!L:L,"Yet to start construction")</f>
        <v>1</v>
      </c>
      <c r="J107" s="63" t="s">
        <v>1985</v>
      </c>
      <c r="K107" s="63" t="s">
        <v>2717</v>
      </c>
      <c r="L107" s="63"/>
      <c r="M107" s="62">
        <f t="shared" si="5"/>
        <v>199.965</v>
      </c>
      <c r="N107" s="62">
        <f t="shared" si="6"/>
        <v>287.565</v>
      </c>
      <c r="O107" s="62">
        <v>144.44999999999999</v>
      </c>
      <c r="P107" s="62">
        <v>139.44</v>
      </c>
      <c r="Q107" s="62">
        <v>3.6749999999999998</v>
      </c>
      <c r="R107" s="62">
        <f t="shared" si="7"/>
        <v>-14.2664958</v>
      </c>
      <c r="S107" s="62">
        <f>IFERROR(T107*Assumptions!$C$4,"")</f>
        <v>40</v>
      </c>
      <c r="T107" s="62">
        <v>16</v>
      </c>
      <c r="U107" s="62">
        <f>IFERROR(S107*Assumptions!$C$5,"")+IFERROR(V107*Assumptions!$C$8*Assumptions!$C$5,"")</f>
        <v>1.3335041999999999</v>
      </c>
      <c r="V107" s="62">
        <v>13284</v>
      </c>
      <c r="W107" s="62">
        <f>IFERROR(ROUND(T107*(1+Assumptions!$C$7)^5,0),"")</f>
        <v>49</v>
      </c>
      <c r="X107" s="62">
        <f>IFERROR(ROUND(W107*Assumptions!$C$4*Assumptions!$C$6,4),"")+IFERROR(ROUND(Y107*Assumptions!$C$8*Assumptions!$C$6,4),"")</f>
        <v>6.8040000000000003</v>
      </c>
      <c r="Y107" s="62">
        <f>IFERROR(ROUND(V107*(1+Assumptions!$C$7)^5,0),"")</f>
        <v>40540</v>
      </c>
      <c r="Z107" s="63" t="s">
        <v>153</v>
      </c>
      <c r="AA107" s="63" t="s">
        <v>160</v>
      </c>
      <c r="AB107" s="62">
        <v>171.5</v>
      </c>
      <c r="AC107" s="62">
        <v>111.3</v>
      </c>
      <c r="AD107">
        <v>240</v>
      </c>
      <c r="AK107" s="40" t="str">
        <f>IFERROR(INDEX(Assumptions!$D$92:$D$115,MATCH(C107,Assumptions!$B$92:$B$115,0)),"Low")</f>
        <v>High</v>
      </c>
    </row>
    <row r="108" spans="2:37" x14ac:dyDescent="0.2">
      <c r="B108" s="62">
        <v>105</v>
      </c>
      <c r="C108" s="63" t="s">
        <v>159</v>
      </c>
      <c r="D108" s="63" t="s">
        <v>1986</v>
      </c>
      <c r="E108" s="62">
        <f t="shared" si="8"/>
        <v>1</v>
      </c>
      <c r="F108" s="71">
        <f>SUMIFS('CBG Plants'!N:N,'CBG Plants'!F:F,D108,'CBG Plants'!L:L,"Completed")
+SUMIFS('CBG Plants'!N:N,'CBG Plants'!F:F,D108,'CBG Plants'!L:L,"Functional")+SUMIFS('CBG Plants'!N:N,'CBG Plants'!F:F,D108,'CBG Plants'!L:L,"Under Construction")+SUMIFS('CBG Plants'!N:N,'CBG Plants'!F:F,D108,'CBG Plants'!L:L,"Yet to start construction")</f>
        <v>10</v>
      </c>
      <c r="G108" s="62">
        <f>COUNTIFS('CBG Plants'!F:F,D108,'CBG Plants'!L:L,"Completed")
+COUNTIFS('CBG Plants'!F:F,D108,'CBG Plants'!L:L,"Functional")</f>
        <v>0</v>
      </c>
      <c r="H108" s="62">
        <f>COUNTIFS('CBG Plants'!F:F,D108,'CBG Plants'!L:L,"Under Construction")</f>
        <v>0</v>
      </c>
      <c r="I108" s="62">
        <f>COUNTIFS('CBG Plants'!F:F,D108,'CBG Plants'!L:L,"Yet to start construction")</f>
        <v>1</v>
      </c>
      <c r="J108" s="63" t="s">
        <v>2718</v>
      </c>
      <c r="K108" s="63"/>
      <c r="L108" s="63"/>
      <c r="M108" s="62">
        <f t="shared" si="5"/>
        <v>352.54499999999996</v>
      </c>
      <c r="N108" s="62">
        <f t="shared" si="6"/>
        <v>352.54499999999996</v>
      </c>
      <c r="O108" s="62">
        <v>227.7</v>
      </c>
      <c r="P108" s="62">
        <v>124.32</v>
      </c>
      <c r="Q108" s="62">
        <v>0.52500000000000002</v>
      </c>
      <c r="R108" s="62">
        <f t="shared" si="7"/>
        <v>-9.4186063000000004</v>
      </c>
      <c r="S108" s="62">
        <f>IFERROR(T108*Assumptions!$C$4,"")</f>
        <v>15</v>
      </c>
      <c r="T108" s="62">
        <v>6</v>
      </c>
      <c r="U108" s="62">
        <f>IFERROR(S108*Assumptions!$C$5,"")+IFERROR(V108*Assumptions!$C$8*Assumptions!$C$5,"")</f>
        <v>0.58139370000000001</v>
      </c>
      <c r="V108" s="62">
        <v>13074</v>
      </c>
      <c r="W108" s="62">
        <f>IFERROR(ROUND(T108*(1+Assumptions!$C$7)^5,0),"")</f>
        <v>18</v>
      </c>
      <c r="X108" s="62">
        <f>IFERROR(ROUND(W108*Assumptions!$C$4*Assumptions!$C$6,4),"")+IFERROR(ROUND(Y108*Assumptions!$C$8*Assumptions!$C$6,4),"")</f>
        <v>2.9182999999999999</v>
      </c>
      <c r="Y108" s="62">
        <f>IFERROR(ROUND(V108*(1+Assumptions!$C$7)^5,0),"")</f>
        <v>39899</v>
      </c>
      <c r="Z108" s="63" t="s">
        <v>153</v>
      </c>
      <c r="AA108" s="63" t="s">
        <v>160</v>
      </c>
      <c r="AB108" s="62">
        <v>85</v>
      </c>
      <c r="AC108" s="62">
        <v>111.3</v>
      </c>
      <c r="AD108">
        <v>0</v>
      </c>
      <c r="AK108" s="40" t="str">
        <f>IFERROR(INDEX(Assumptions!$D$92:$D$115,MATCH(C108,Assumptions!$B$92:$B$115,0)),"Low")</f>
        <v>High</v>
      </c>
    </row>
    <row r="109" spans="2:37" x14ac:dyDescent="0.2">
      <c r="B109" s="62">
        <v>106</v>
      </c>
      <c r="C109" s="63" t="s">
        <v>159</v>
      </c>
      <c r="D109" s="63" t="s">
        <v>2719</v>
      </c>
      <c r="E109" s="62">
        <f t="shared" si="8"/>
        <v>0</v>
      </c>
      <c r="F109" s="71">
        <f>SUMIFS('CBG Plants'!N:N,'CBG Plants'!F:F,D109,'CBG Plants'!L:L,"Completed")
+SUMIFS('CBG Plants'!N:N,'CBG Plants'!F:F,D109,'CBG Plants'!L:L,"Functional")+SUMIFS('CBG Plants'!N:N,'CBG Plants'!F:F,D109,'CBG Plants'!L:L,"Under Construction")+SUMIFS('CBG Plants'!N:N,'CBG Plants'!F:F,D109,'CBG Plants'!L:L,"Yet to start construction")</f>
        <v>0</v>
      </c>
      <c r="G109" s="62">
        <f>COUNTIFS('CBG Plants'!F:F,D109,'CBG Plants'!L:L,"Completed")
+COUNTIFS('CBG Plants'!F:F,D109,'CBG Plants'!L:L,"Functional")</f>
        <v>0</v>
      </c>
      <c r="H109" s="62">
        <f>COUNTIFS('CBG Plants'!F:F,D109,'CBG Plants'!L:L,"Under Construction")</f>
        <v>0</v>
      </c>
      <c r="I109" s="62">
        <f>COUNTIFS('CBG Plants'!F:F,D109,'CBG Plants'!L:L,"Yet to start construction")</f>
        <v>0</v>
      </c>
      <c r="J109" s="63" t="s">
        <v>2720</v>
      </c>
      <c r="K109" s="63" t="s">
        <v>2721</v>
      </c>
      <c r="L109" s="63" t="s">
        <v>2722</v>
      </c>
      <c r="M109" s="62">
        <f t="shared" si="5"/>
        <v>457.97500000000002</v>
      </c>
      <c r="N109" s="62">
        <f t="shared" si="6"/>
        <v>540.46500000000003</v>
      </c>
      <c r="O109" s="62">
        <v>283.95</v>
      </c>
      <c r="P109" s="62">
        <v>250.74</v>
      </c>
      <c r="Q109" s="62">
        <v>5.7750000000000004</v>
      </c>
      <c r="R109" s="62">
        <f t="shared" si="7"/>
        <v>0</v>
      </c>
      <c r="S109" s="62">
        <f>IFERROR(T109*Assumptions!$C$4,"")</f>
        <v>0</v>
      </c>
      <c r="T109" s="62">
        <v>0</v>
      </c>
      <c r="U109" s="62">
        <f>IFERROR(S109*Assumptions!$C$5,"")+IFERROR(V109*Assumptions!$C$8*Assumptions!$C$5,"")</f>
        <v>0</v>
      </c>
      <c r="V109" s="62">
        <v>0</v>
      </c>
      <c r="W109" s="62">
        <f>IFERROR(ROUND(T109*(1+Assumptions!$C$7)^5,0),"")</f>
        <v>0</v>
      </c>
      <c r="X109" s="62">
        <f>IFERROR(ROUND(W109*Assumptions!$C$4*Assumptions!$C$6,4),"")+IFERROR(ROUND(Y109*Assumptions!$C$8*Assumptions!$C$6,4),"")</f>
        <v>0</v>
      </c>
      <c r="Y109" s="62">
        <f>IFERROR(ROUND(V109*(1+Assumptions!$C$7)^5,0),"")</f>
        <v>0</v>
      </c>
      <c r="Z109" s="63" t="s">
        <v>153</v>
      </c>
      <c r="AA109" s="63" t="s">
        <v>160</v>
      </c>
      <c r="AB109" s="62">
        <v>90.1</v>
      </c>
      <c r="AC109" s="62">
        <v>111.3</v>
      </c>
      <c r="AD109">
        <v>226</v>
      </c>
      <c r="AK109" s="40" t="str">
        <f>IFERROR(INDEX(Assumptions!$D$92:$D$115,MATCH(C109,Assumptions!$B$92:$B$115,0)),"Low")</f>
        <v>High</v>
      </c>
    </row>
    <row r="110" spans="2:37" x14ac:dyDescent="0.2">
      <c r="B110" s="62">
        <v>107</v>
      </c>
      <c r="C110" s="63" t="s">
        <v>159</v>
      </c>
      <c r="D110" s="63" t="s">
        <v>1747</v>
      </c>
      <c r="E110" s="62">
        <f t="shared" si="8"/>
        <v>5</v>
      </c>
      <c r="F110" s="71">
        <f>SUMIFS('CBG Plants'!N:N,'CBG Plants'!F:F,D110,'CBG Plants'!L:L,"Completed")
+SUMIFS('CBG Plants'!N:N,'CBG Plants'!F:F,D110,'CBG Plants'!L:L,"Functional")+SUMIFS('CBG Plants'!N:N,'CBG Plants'!F:F,D110,'CBG Plants'!L:L,"Under Construction")+SUMIFS('CBG Plants'!N:N,'CBG Plants'!F:F,D110,'CBG Plants'!L:L,"Yet to start construction")</f>
        <v>60</v>
      </c>
      <c r="G110" s="62">
        <f>COUNTIFS('CBG Plants'!F:F,D110,'CBG Plants'!L:L,"Completed")
+COUNTIFS('CBG Plants'!F:F,D110,'CBG Plants'!L:L,"Functional")</f>
        <v>2</v>
      </c>
      <c r="H110" s="62">
        <f>COUNTIFS('CBG Plants'!F:F,D110,'CBG Plants'!L:L,"Under Construction")</f>
        <v>1</v>
      </c>
      <c r="I110" s="62">
        <f>COUNTIFS('CBG Plants'!F:F,D110,'CBG Plants'!L:L,"Yet to start construction")</f>
        <v>2</v>
      </c>
      <c r="J110" s="63" t="s">
        <v>2723</v>
      </c>
      <c r="K110" s="63" t="s">
        <v>2724</v>
      </c>
      <c r="L110" s="63" t="s">
        <v>2725</v>
      </c>
      <c r="M110" s="62">
        <f t="shared" si="5"/>
        <v>347.84500000000003</v>
      </c>
      <c r="N110" s="62">
        <f t="shared" si="6"/>
        <v>504.79500000000002</v>
      </c>
      <c r="O110" s="62">
        <v>303.3</v>
      </c>
      <c r="P110" s="62">
        <v>187.32</v>
      </c>
      <c r="Q110" s="62">
        <v>14.175000000000001</v>
      </c>
      <c r="R110" s="62">
        <f t="shared" si="7"/>
        <v>-55.806624749999997</v>
      </c>
      <c r="S110" s="62">
        <f>IFERROR(T110*Assumptions!$C$4,"")</f>
        <v>117.5</v>
      </c>
      <c r="T110" s="62">
        <v>47</v>
      </c>
      <c r="U110" s="62">
        <f>IFERROR(S110*Assumptions!$C$5,"")+IFERROR(V110*Assumptions!$C$8*Assumptions!$C$5,"")</f>
        <v>4.1933752499999999</v>
      </c>
      <c r="V110" s="62">
        <v>66505</v>
      </c>
      <c r="W110" s="62">
        <f>IFERROR(ROUND(T110*(1+Assumptions!$C$7)^5,0),"")</f>
        <v>143</v>
      </c>
      <c r="X110" s="62">
        <f>IFERROR(ROUND(W110*Assumptions!$C$4*Assumptions!$C$6,4),"")+IFERROR(ROUND(Y110*Assumptions!$C$8*Assumptions!$C$6,4),"")</f>
        <v>21.2745</v>
      </c>
      <c r="Y110" s="62">
        <f>IFERROR(ROUND(V110*(1+Assumptions!$C$7)^5,0),"")</f>
        <v>202957</v>
      </c>
      <c r="Z110" s="63" t="s">
        <v>153</v>
      </c>
      <c r="AA110" s="63" t="s">
        <v>160</v>
      </c>
      <c r="AB110" s="62">
        <v>91</v>
      </c>
      <c r="AC110" s="62">
        <v>111.3</v>
      </c>
      <c r="AD110">
        <v>430</v>
      </c>
      <c r="AK110" s="40" t="str">
        <f>IFERROR(INDEX(Assumptions!$D$92:$D$115,MATCH(C110,Assumptions!$B$92:$B$115,0)),"Low")</f>
        <v>High</v>
      </c>
    </row>
    <row r="111" spans="2:37" x14ac:dyDescent="0.2">
      <c r="B111" s="62">
        <v>108</v>
      </c>
      <c r="C111" s="63" t="s">
        <v>159</v>
      </c>
      <c r="D111" s="63" t="s">
        <v>1987</v>
      </c>
      <c r="E111" s="62">
        <f t="shared" si="8"/>
        <v>2</v>
      </c>
      <c r="F111" s="71">
        <f>SUMIFS('CBG Plants'!N:N,'CBG Plants'!F:F,D111,'CBG Plants'!L:L,"Completed")
+SUMIFS('CBG Plants'!N:N,'CBG Plants'!F:F,D111,'CBG Plants'!L:L,"Functional")+SUMIFS('CBG Plants'!N:N,'CBG Plants'!F:F,D111,'CBG Plants'!L:L,"Under Construction")+SUMIFS('CBG Plants'!N:N,'CBG Plants'!F:F,D111,'CBG Plants'!L:L,"Yet to start construction")</f>
        <v>17.5</v>
      </c>
      <c r="G111" s="62">
        <f>COUNTIFS('CBG Plants'!F:F,D111,'CBG Plants'!L:L,"Completed")
+COUNTIFS('CBG Plants'!F:F,D111,'CBG Plants'!L:L,"Functional")</f>
        <v>0</v>
      </c>
      <c r="H111" s="62">
        <f>COUNTIFS('CBG Plants'!F:F,D111,'CBG Plants'!L:L,"Under Construction")</f>
        <v>0</v>
      </c>
      <c r="I111" s="62">
        <f>COUNTIFS('CBG Plants'!F:F,D111,'CBG Plants'!L:L,"Yet to start construction")</f>
        <v>2</v>
      </c>
      <c r="J111" s="63" t="s">
        <v>1987</v>
      </c>
      <c r="K111" s="63" t="s">
        <v>2726</v>
      </c>
      <c r="L111" s="63"/>
      <c r="M111" s="62">
        <f t="shared" si="5"/>
        <v>359.66999999999996</v>
      </c>
      <c r="N111" s="62">
        <f t="shared" si="6"/>
        <v>359.66999999999996</v>
      </c>
      <c r="O111" s="62">
        <v>200.7</v>
      </c>
      <c r="P111" s="62">
        <v>155.82</v>
      </c>
      <c r="Q111" s="62">
        <v>3.15</v>
      </c>
      <c r="R111" s="62">
        <f t="shared" si="7"/>
        <v>-16.049550249999999</v>
      </c>
      <c r="S111" s="62">
        <f>IFERROR(T111*Assumptions!$C$4,"")</f>
        <v>45</v>
      </c>
      <c r="T111" s="62">
        <v>18</v>
      </c>
      <c r="U111" s="62">
        <f>IFERROR(S111*Assumptions!$C$5,"")+IFERROR(V111*Assumptions!$C$8*Assumptions!$C$5,"")</f>
        <v>1.4504497499999998</v>
      </c>
      <c r="V111" s="62">
        <v>9995</v>
      </c>
      <c r="W111" s="62">
        <f>IFERROR(ROUND(T111*(1+Assumptions!$C$7)^5,0),"")</f>
        <v>55</v>
      </c>
      <c r="X111" s="62">
        <f>IFERROR(ROUND(W111*Assumptions!$C$4*Assumptions!$C$6,4),"")+IFERROR(ROUND(Y111*Assumptions!$C$8*Assumptions!$C$6,4),"")</f>
        <v>7.3859000000000004</v>
      </c>
      <c r="Y111" s="62">
        <f>IFERROR(ROUND(V111*(1+Assumptions!$C$7)^5,0),"")</f>
        <v>30502</v>
      </c>
      <c r="Z111" s="63" t="s">
        <v>153</v>
      </c>
      <c r="AA111" s="63" t="s">
        <v>160</v>
      </c>
      <c r="AB111" s="62">
        <v>107</v>
      </c>
      <c r="AC111" s="62">
        <v>111.3</v>
      </c>
      <c r="AD111">
        <v>0</v>
      </c>
      <c r="AK111" s="40" t="str">
        <f>IFERROR(INDEX(Assumptions!$D$92:$D$115,MATCH(C111,Assumptions!$B$92:$B$115,0)),"Low")</f>
        <v>High</v>
      </c>
    </row>
    <row r="112" spans="2:37" x14ac:dyDescent="0.2">
      <c r="B112" s="62">
        <v>109</v>
      </c>
      <c r="C112" s="63" t="s">
        <v>159</v>
      </c>
      <c r="D112" s="63" t="s">
        <v>1988</v>
      </c>
      <c r="E112" s="62">
        <f t="shared" si="8"/>
        <v>0</v>
      </c>
      <c r="F112" s="71">
        <f>SUMIFS('CBG Plants'!N:N,'CBG Plants'!F:F,D112,'CBG Plants'!L:L,"Completed")
+SUMIFS('CBG Plants'!N:N,'CBG Plants'!F:F,D112,'CBG Plants'!L:L,"Functional")+SUMIFS('CBG Plants'!N:N,'CBG Plants'!F:F,D112,'CBG Plants'!L:L,"Under Construction")+SUMIFS('CBG Plants'!N:N,'CBG Plants'!F:F,D112,'CBG Plants'!L:L,"Yet to start construction")</f>
        <v>0</v>
      </c>
      <c r="G112" s="62">
        <f>COUNTIFS('CBG Plants'!F:F,D112,'CBG Plants'!L:L,"Completed")
+COUNTIFS('CBG Plants'!F:F,D112,'CBG Plants'!L:L,"Functional")</f>
        <v>0</v>
      </c>
      <c r="H112" s="62">
        <f>COUNTIFS('CBG Plants'!F:F,D112,'CBG Plants'!L:L,"Under Construction")</f>
        <v>0</v>
      </c>
      <c r="I112" s="62">
        <f>COUNTIFS('CBG Plants'!F:F,D112,'CBG Plants'!L:L,"Yet to start construction")</f>
        <v>0</v>
      </c>
      <c r="J112" s="63" t="s">
        <v>2727</v>
      </c>
      <c r="K112" s="63" t="s">
        <v>2728</v>
      </c>
      <c r="L112" s="63"/>
      <c r="M112" s="62">
        <f t="shared" si="5"/>
        <v>71.075000000000003</v>
      </c>
      <c r="N112" s="62">
        <f t="shared" si="6"/>
        <v>155.02500000000001</v>
      </c>
      <c r="O112" s="62">
        <v>74.7</v>
      </c>
      <c r="P112" s="62">
        <v>79.8</v>
      </c>
      <c r="Q112" s="62">
        <v>0.52500000000000002</v>
      </c>
      <c r="R112" s="62">
        <f t="shared" si="7"/>
        <v>0.55454700000000001</v>
      </c>
      <c r="S112" s="62">
        <f>IFERROR(T112*Assumptions!$C$4,"")</f>
        <v>17.5</v>
      </c>
      <c r="T112" s="62">
        <v>7</v>
      </c>
      <c r="U112" s="62">
        <f>IFERROR(S112*Assumptions!$C$5,"")+IFERROR(V112*Assumptions!$C$8*Assumptions!$C$5,"")</f>
        <v>0.55454700000000001</v>
      </c>
      <c r="V112" s="62">
        <v>2940</v>
      </c>
      <c r="W112" s="62">
        <f>IFERROR(ROUND(T112*(1+Assumptions!$C$7)^5,0),"")</f>
        <v>21</v>
      </c>
      <c r="X112" s="62">
        <f>IFERROR(ROUND(W112*Assumptions!$C$4*Assumptions!$C$6,4),"")+IFERROR(ROUND(Y112*Assumptions!$C$8*Assumptions!$C$6,4),"")</f>
        <v>2.7753000000000001</v>
      </c>
      <c r="Y112" s="62">
        <f>IFERROR(ROUND(V112*(1+Assumptions!$C$7)^5,0),"")</f>
        <v>8972</v>
      </c>
      <c r="Z112" s="63" t="s">
        <v>153</v>
      </c>
      <c r="AA112" s="63" t="s">
        <v>160</v>
      </c>
      <c r="AB112" s="62">
        <v>70.099999999999994</v>
      </c>
      <c r="AC112" s="62">
        <v>111.3</v>
      </c>
      <c r="AD112">
        <v>230</v>
      </c>
      <c r="AK112" s="40" t="str">
        <f>IFERROR(INDEX(Assumptions!$D$92:$D$115,MATCH(C112,Assumptions!$B$92:$B$115,0)),"Low")</f>
        <v>High</v>
      </c>
    </row>
    <row r="113" spans="2:37" x14ac:dyDescent="0.2">
      <c r="B113" s="62">
        <v>110</v>
      </c>
      <c r="C113" s="63" t="s">
        <v>159</v>
      </c>
      <c r="D113" s="63" t="s">
        <v>1989</v>
      </c>
      <c r="E113" s="62">
        <f t="shared" si="8"/>
        <v>5</v>
      </c>
      <c r="F113" s="71">
        <f>SUMIFS('CBG Plants'!N:N,'CBG Plants'!F:F,D113,'CBG Plants'!L:L,"Completed")
+SUMIFS('CBG Plants'!N:N,'CBG Plants'!F:F,D113,'CBG Plants'!L:L,"Functional")+SUMIFS('CBG Plants'!N:N,'CBG Plants'!F:F,D113,'CBG Plants'!L:L,"Under Construction")+SUMIFS('CBG Plants'!N:N,'CBG Plants'!F:F,D113,'CBG Plants'!L:L,"Yet to start construction")</f>
        <v>44</v>
      </c>
      <c r="G113" s="62">
        <f>COUNTIFS('CBG Plants'!F:F,D113,'CBG Plants'!L:L,"Completed")
+COUNTIFS('CBG Plants'!F:F,D113,'CBG Plants'!L:L,"Functional")</f>
        <v>0</v>
      </c>
      <c r="H113" s="62">
        <f>COUNTIFS('CBG Plants'!F:F,D113,'CBG Plants'!L:L,"Under Construction")</f>
        <v>1</v>
      </c>
      <c r="I113" s="62">
        <f>COUNTIFS('CBG Plants'!F:F,D113,'CBG Plants'!L:L,"Yet to start construction")</f>
        <v>4</v>
      </c>
      <c r="J113" s="63" t="s">
        <v>2729</v>
      </c>
      <c r="K113" s="63" t="s">
        <v>2730</v>
      </c>
      <c r="L113" s="63" t="s">
        <v>2731</v>
      </c>
      <c r="M113" s="62">
        <f t="shared" si="5"/>
        <v>240.42000000000002</v>
      </c>
      <c r="N113" s="62">
        <f t="shared" si="6"/>
        <v>240.42000000000002</v>
      </c>
      <c r="O113" s="62">
        <v>207.45</v>
      </c>
      <c r="P113" s="62">
        <v>31.92</v>
      </c>
      <c r="Q113" s="62">
        <v>1.05</v>
      </c>
      <c r="R113" s="62">
        <f t="shared" si="7"/>
        <v>-40.735678100000001</v>
      </c>
      <c r="S113" s="62">
        <f>IFERROR(T113*Assumptions!$C$4,"")</f>
        <v>102.5</v>
      </c>
      <c r="T113" s="62">
        <v>41</v>
      </c>
      <c r="U113" s="62">
        <f>IFERROR(S113*Assumptions!$C$5,"")+IFERROR(V113*Assumptions!$C$8*Assumptions!$C$5,"")</f>
        <v>3.2643218999999997</v>
      </c>
      <c r="V113" s="62">
        <v>18838</v>
      </c>
      <c r="W113" s="62">
        <f>IFERROR(ROUND(T113*(1+Assumptions!$C$7)^5,0),"")</f>
        <v>125</v>
      </c>
      <c r="X113" s="62">
        <f>IFERROR(ROUND(W113*Assumptions!$C$4*Assumptions!$C$6,4),"")+IFERROR(ROUND(Y113*Assumptions!$C$8*Assumptions!$C$6,4),"")</f>
        <v>16.587900000000001</v>
      </c>
      <c r="Y113" s="62">
        <f>IFERROR(ROUND(V113*(1+Assumptions!$C$7)^5,0),"")</f>
        <v>57489</v>
      </c>
      <c r="Z113" s="63" t="s">
        <v>153</v>
      </c>
      <c r="AA113" s="63" t="s">
        <v>160</v>
      </c>
      <c r="AB113" s="62">
        <v>44.9</v>
      </c>
      <c r="AC113" s="62">
        <v>111.3</v>
      </c>
      <c r="AD113">
        <v>0</v>
      </c>
      <c r="AK113" s="40" t="str">
        <f>IFERROR(INDEX(Assumptions!$D$92:$D$115,MATCH(C113,Assumptions!$B$92:$B$115,0)),"Low")</f>
        <v>High</v>
      </c>
    </row>
    <row r="114" spans="2:37" x14ac:dyDescent="0.2">
      <c r="B114" s="62">
        <v>111</v>
      </c>
      <c r="C114" s="63" t="s">
        <v>159</v>
      </c>
      <c r="D114" s="63" t="s">
        <v>1990</v>
      </c>
      <c r="E114" s="62">
        <f t="shared" si="8"/>
        <v>4</v>
      </c>
      <c r="F114" s="71">
        <f>SUMIFS('CBG Plants'!N:N,'CBG Plants'!F:F,D114,'CBG Plants'!L:L,"Completed")
+SUMIFS('CBG Plants'!N:N,'CBG Plants'!F:F,D114,'CBG Plants'!L:L,"Functional")+SUMIFS('CBG Plants'!N:N,'CBG Plants'!F:F,D114,'CBG Plants'!L:L,"Under Construction")+SUMIFS('CBG Plants'!N:N,'CBG Plants'!F:F,D114,'CBG Plants'!L:L,"Yet to start construction")</f>
        <v>26.65</v>
      </c>
      <c r="G114" s="62">
        <f>COUNTIFS('CBG Plants'!F:F,D114,'CBG Plants'!L:L,"Completed")
+COUNTIFS('CBG Plants'!F:F,D114,'CBG Plants'!L:L,"Functional")</f>
        <v>1</v>
      </c>
      <c r="H114" s="62">
        <f>COUNTIFS('CBG Plants'!F:F,D114,'CBG Plants'!L:L,"Under Construction")</f>
        <v>1</v>
      </c>
      <c r="I114" s="62">
        <f>COUNTIFS('CBG Plants'!F:F,D114,'CBG Plants'!L:L,"Yet to start construction")</f>
        <v>2</v>
      </c>
      <c r="J114" s="63" t="s">
        <v>2732</v>
      </c>
      <c r="K114" s="63" t="s">
        <v>2733</v>
      </c>
      <c r="L114" s="63" t="s">
        <v>2734</v>
      </c>
      <c r="M114" s="62">
        <f t="shared" si="5"/>
        <v>541.19500000000005</v>
      </c>
      <c r="N114" s="62">
        <f t="shared" si="6"/>
        <v>577.69500000000005</v>
      </c>
      <c r="O114" s="62">
        <v>347.85</v>
      </c>
      <c r="P114" s="62">
        <v>185.22</v>
      </c>
      <c r="Q114" s="62">
        <v>44.625</v>
      </c>
      <c r="R114" s="62">
        <f t="shared" si="7"/>
        <v>-24.820560399999998</v>
      </c>
      <c r="S114" s="62">
        <f>IFERROR(T114*Assumptions!$C$4,"")</f>
        <v>57.5</v>
      </c>
      <c r="T114" s="62">
        <v>23</v>
      </c>
      <c r="U114" s="62">
        <f>IFERROR(S114*Assumptions!$C$5,"")+IFERROR(V114*Assumptions!$C$8*Assumptions!$C$5,"")</f>
        <v>1.8294395999999999</v>
      </c>
      <c r="V114" s="62">
        <v>10392</v>
      </c>
      <c r="W114" s="62">
        <f>IFERROR(ROUND(T114*(1+Assumptions!$C$7)^5,0),"")</f>
        <v>70</v>
      </c>
      <c r="X114" s="62">
        <f>IFERROR(ROUND(W114*Assumptions!$C$4*Assumptions!$C$6,4),"")+IFERROR(ROUND(Y114*Assumptions!$C$8*Assumptions!$C$6,4),"")</f>
        <v>9.2812000000000001</v>
      </c>
      <c r="Y114" s="62">
        <f>IFERROR(ROUND(V114*(1+Assumptions!$C$7)^5,0),"")</f>
        <v>31714</v>
      </c>
      <c r="Z114" s="63" t="s">
        <v>153</v>
      </c>
      <c r="AA114" s="63" t="s">
        <v>160</v>
      </c>
      <c r="AB114" s="62">
        <v>38</v>
      </c>
      <c r="AC114" s="62">
        <v>111.3</v>
      </c>
      <c r="AD114">
        <v>100</v>
      </c>
      <c r="AK114" s="40" t="str">
        <f>IFERROR(INDEX(Assumptions!$D$92:$D$115,MATCH(C114,Assumptions!$B$92:$B$115,0)),"Low")</f>
        <v>High</v>
      </c>
    </row>
    <row r="115" spans="2:37" x14ac:dyDescent="0.2">
      <c r="B115" s="62">
        <v>112</v>
      </c>
      <c r="C115" s="63" t="s">
        <v>159</v>
      </c>
      <c r="D115" s="63" t="s">
        <v>1991</v>
      </c>
      <c r="E115" s="62">
        <f t="shared" si="8"/>
        <v>21</v>
      </c>
      <c r="F115" s="71">
        <f>SUMIFS('CBG Plants'!N:N,'CBG Plants'!F:F,D115,'CBG Plants'!L:L,"Completed")
+SUMIFS('CBG Plants'!N:N,'CBG Plants'!F:F,D115,'CBG Plants'!L:L,"Functional")+SUMIFS('CBG Plants'!N:N,'CBG Plants'!F:F,D115,'CBG Plants'!L:L,"Under Construction")+SUMIFS('CBG Plants'!N:N,'CBG Plants'!F:F,D115,'CBG Plants'!L:L,"Yet to start construction")</f>
        <v>104.40000000000002</v>
      </c>
      <c r="G115" s="62">
        <f>COUNTIFS('CBG Plants'!F:F,D115,'CBG Plants'!L:L,"Completed")
+COUNTIFS('CBG Plants'!F:F,D115,'CBG Plants'!L:L,"Functional")</f>
        <v>1</v>
      </c>
      <c r="H115" s="62">
        <f>COUNTIFS('CBG Plants'!F:F,D115,'CBG Plants'!L:L,"Under Construction")</f>
        <v>2</v>
      </c>
      <c r="I115" s="62">
        <f>COUNTIFS('CBG Plants'!F:F,D115,'CBG Plants'!L:L,"Yet to start construction")</f>
        <v>18</v>
      </c>
      <c r="J115" s="63" t="s">
        <v>2735</v>
      </c>
      <c r="K115" s="63" t="s">
        <v>2713</v>
      </c>
      <c r="L115" s="63" t="s">
        <v>2736</v>
      </c>
      <c r="M115" s="62">
        <f t="shared" si="5"/>
        <v>521.62000000000012</v>
      </c>
      <c r="N115" s="62">
        <f t="shared" si="6"/>
        <v>547.17000000000007</v>
      </c>
      <c r="O115" s="62">
        <v>316.8</v>
      </c>
      <c r="P115" s="62">
        <v>162.12</v>
      </c>
      <c r="Q115" s="62">
        <v>68.25</v>
      </c>
      <c r="R115" s="62">
        <f t="shared" si="7"/>
        <v>-101.73534645000002</v>
      </c>
      <c r="S115" s="62">
        <f>IFERROR(T115*Assumptions!$C$4,"")</f>
        <v>82.5</v>
      </c>
      <c r="T115" s="62">
        <v>33</v>
      </c>
      <c r="U115" s="62">
        <f>IFERROR(S115*Assumptions!$C$5,"")+IFERROR(V115*Assumptions!$C$8*Assumptions!$C$5,"")</f>
        <v>2.6646535500000001</v>
      </c>
      <c r="V115" s="62">
        <v>18871</v>
      </c>
      <c r="W115" s="62">
        <f>IFERROR(ROUND(T115*(1+Assumptions!$C$7)^5,0),"")</f>
        <v>101</v>
      </c>
      <c r="X115" s="62">
        <f>IFERROR(ROUND(W115*Assumptions!$C$4*Assumptions!$C$6,4),"")+IFERROR(ROUND(Y115*Assumptions!$C$8*Assumptions!$C$6,4),"")</f>
        <v>13.589600000000001</v>
      </c>
      <c r="Y115" s="62">
        <f>IFERROR(ROUND(V115*(1+Assumptions!$C$7)^5,0),"")</f>
        <v>57590</v>
      </c>
      <c r="Z115" s="63" t="s">
        <v>153</v>
      </c>
      <c r="AA115" s="63" t="s">
        <v>160</v>
      </c>
      <c r="AB115" s="62">
        <v>39.799999999999997</v>
      </c>
      <c r="AC115" s="62">
        <v>111.3</v>
      </c>
      <c r="AD115">
        <v>70</v>
      </c>
      <c r="AK115" s="40" t="str">
        <f>IFERROR(INDEX(Assumptions!$D$92:$D$115,MATCH(C115,Assumptions!$B$92:$B$115,0)),"Low")</f>
        <v>High</v>
      </c>
    </row>
    <row r="116" spans="2:37" x14ac:dyDescent="0.2">
      <c r="B116" s="62">
        <v>113</v>
      </c>
      <c r="C116" s="63" t="s">
        <v>159</v>
      </c>
      <c r="D116" s="63" t="s">
        <v>1992</v>
      </c>
      <c r="E116" s="62">
        <f t="shared" si="8"/>
        <v>4</v>
      </c>
      <c r="F116" s="71">
        <f>SUMIFS('CBG Plants'!N:N,'CBG Plants'!F:F,D116,'CBG Plants'!L:L,"Completed")
+SUMIFS('CBG Plants'!N:N,'CBG Plants'!F:F,D116,'CBG Plants'!L:L,"Functional")+SUMIFS('CBG Plants'!N:N,'CBG Plants'!F:F,D116,'CBG Plants'!L:L,"Under Construction")+SUMIFS('CBG Plants'!N:N,'CBG Plants'!F:F,D116,'CBG Plants'!L:L,"Yet to start construction")</f>
        <v>39.5</v>
      </c>
      <c r="G116" s="62">
        <f>COUNTIFS('CBG Plants'!F:F,D116,'CBG Plants'!L:L,"Completed")
+COUNTIFS('CBG Plants'!F:F,D116,'CBG Plants'!L:L,"Functional")</f>
        <v>0</v>
      </c>
      <c r="H116" s="62">
        <f>COUNTIFS('CBG Plants'!F:F,D116,'CBG Plants'!L:L,"Under Construction")</f>
        <v>0</v>
      </c>
      <c r="I116" s="62">
        <f>COUNTIFS('CBG Plants'!F:F,D116,'CBG Plants'!L:L,"Yet to start construction")</f>
        <v>4</v>
      </c>
      <c r="J116" s="63" t="s">
        <v>2737</v>
      </c>
      <c r="K116" s="63" t="s">
        <v>2738</v>
      </c>
      <c r="L116" s="63" t="s">
        <v>2739</v>
      </c>
      <c r="M116" s="62">
        <f t="shared" si="5"/>
        <v>348.46499999999997</v>
      </c>
      <c r="N116" s="62">
        <f t="shared" si="6"/>
        <v>348.46499999999997</v>
      </c>
      <c r="O116" s="62">
        <v>172.8</v>
      </c>
      <c r="P116" s="62">
        <v>175.14</v>
      </c>
      <c r="Q116" s="62">
        <v>0.52500000000000002</v>
      </c>
      <c r="R116" s="62">
        <f t="shared" si="7"/>
        <v>-38.633071399999999</v>
      </c>
      <c r="S116" s="62">
        <f>IFERROR(T116*Assumptions!$C$4,"")</f>
        <v>27.5</v>
      </c>
      <c r="T116" s="62">
        <v>11</v>
      </c>
      <c r="U116" s="62">
        <f>IFERROR(S116*Assumptions!$C$5,"")+IFERROR(V116*Assumptions!$C$8*Assumptions!$C$5,"")</f>
        <v>0.86692859999999994</v>
      </c>
      <c r="V116" s="62">
        <v>4172</v>
      </c>
      <c r="W116" s="62">
        <f>IFERROR(ROUND(T116*(1+Assumptions!$C$7)^5,0),"")</f>
        <v>34</v>
      </c>
      <c r="X116" s="62">
        <f>IFERROR(ROUND(W116*Assumptions!$C$4*Assumptions!$C$6,4),"")+IFERROR(ROUND(Y116*Assumptions!$C$8*Assumptions!$C$6,4),"")</f>
        <v>4.4633000000000003</v>
      </c>
      <c r="Y116" s="62">
        <f>IFERROR(ROUND(V116*(1+Assumptions!$C$7)^5,0),"")</f>
        <v>12732</v>
      </c>
      <c r="Z116" s="63" t="s">
        <v>153</v>
      </c>
      <c r="AA116" s="63" t="s">
        <v>160</v>
      </c>
      <c r="AB116" s="62">
        <v>137.9</v>
      </c>
      <c r="AC116" s="62">
        <v>111.3</v>
      </c>
      <c r="AD116">
        <v>0</v>
      </c>
      <c r="AK116" s="40" t="str">
        <f>IFERROR(INDEX(Assumptions!$D$92:$D$115,MATCH(C116,Assumptions!$B$92:$B$115,0)),"Low")</f>
        <v>High</v>
      </c>
    </row>
    <row r="117" spans="2:37" x14ac:dyDescent="0.2">
      <c r="B117" s="62">
        <v>114</v>
      </c>
      <c r="C117" s="63" t="s">
        <v>159</v>
      </c>
      <c r="D117" s="63" t="s">
        <v>1993</v>
      </c>
      <c r="E117" s="62">
        <f t="shared" si="8"/>
        <v>1</v>
      </c>
      <c r="F117" s="71">
        <f>SUMIFS('CBG Plants'!N:N,'CBG Plants'!F:F,D117,'CBG Plants'!L:L,"Completed")
+SUMIFS('CBG Plants'!N:N,'CBG Plants'!F:F,D117,'CBG Plants'!L:L,"Functional")+SUMIFS('CBG Plants'!N:N,'CBG Plants'!F:F,D117,'CBG Plants'!L:L,"Under Construction")+SUMIFS('CBG Plants'!N:N,'CBG Plants'!F:F,D117,'CBG Plants'!L:L,"Yet to start construction")</f>
        <v>33</v>
      </c>
      <c r="G117" s="62">
        <f>COUNTIFS('CBG Plants'!F:F,D117,'CBG Plants'!L:L,"Completed")
+COUNTIFS('CBG Plants'!F:F,D117,'CBG Plants'!L:L,"Functional")</f>
        <v>0</v>
      </c>
      <c r="H117" s="62">
        <f>COUNTIFS('CBG Plants'!F:F,D117,'CBG Plants'!L:L,"Under Construction")</f>
        <v>0</v>
      </c>
      <c r="I117" s="62">
        <f>COUNTIFS('CBG Plants'!F:F,D117,'CBG Plants'!L:L,"Yet to start construction")</f>
        <v>1</v>
      </c>
      <c r="J117" s="63" t="s">
        <v>2740</v>
      </c>
      <c r="K117" s="63"/>
      <c r="L117" s="63"/>
      <c r="M117" s="62">
        <f t="shared" si="5"/>
        <v>118.33499999999999</v>
      </c>
      <c r="N117" s="62">
        <f t="shared" si="6"/>
        <v>118.33499999999999</v>
      </c>
      <c r="O117" s="62">
        <v>78.75</v>
      </c>
      <c r="P117" s="62">
        <v>34.86</v>
      </c>
      <c r="Q117" s="62">
        <v>4.7249999999999996</v>
      </c>
      <c r="R117" s="62">
        <f t="shared" si="7"/>
        <v>-32.4186063</v>
      </c>
      <c r="S117" s="62">
        <f>IFERROR(T117*Assumptions!$C$4,"")</f>
        <v>15</v>
      </c>
      <c r="T117" s="62">
        <v>6</v>
      </c>
      <c r="U117" s="62">
        <f>IFERROR(S117*Assumptions!$C$5,"")+IFERROR(V117*Assumptions!$C$8*Assumptions!$C$5,"")</f>
        <v>0.58139370000000001</v>
      </c>
      <c r="V117" s="62">
        <v>13074</v>
      </c>
      <c r="W117" s="62">
        <f>IFERROR(ROUND(T117*(1+Assumptions!$C$7)^5,0),"")</f>
        <v>18</v>
      </c>
      <c r="X117" s="62">
        <f>IFERROR(ROUND(W117*Assumptions!$C$4*Assumptions!$C$6,4),"")+IFERROR(ROUND(Y117*Assumptions!$C$8*Assumptions!$C$6,4),"")</f>
        <v>2.9182999999999999</v>
      </c>
      <c r="Y117" s="62">
        <f>IFERROR(ROUND(V117*(1+Assumptions!$C$7)^5,0),"")</f>
        <v>39899</v>
      </c>
      <c r="Z117" s="63" t="s">
        <v>153</v>
      </c>
      <c r="AA117" s="63" t="s">
        <v>160</v>
      </c>
      <c r="AB117" s="62">
        <v>103</v>
      </c>
      <c r="AC117" s="62">
        <v>111.3</v>
      </c>
      <c r="AD117">
        <v>0</v>
      </c>
      <c r="AK117" s="40" t="str">
        <f>IFERROR(INDEX(Assumptions!$D$92:$D$115,MATCH(C117,Assumptions!$B$92:$B$115,0)),"Low")</f>
        <v>High</v>
      </c>
    </row>
    <row r="118" spans="2:37" x14ac:dyDescent="0.2">
      <c r="B118" s="62">
        <v>115</v>
      </c>
      <c r="C118" s="63" t="s">
        <v>159</v>
      </c>
      <c r="D118" s="63" t="s">
        <v>1994</v>
      </c>
      <c r="E118" s="62">
        <f t="shared" si="8"/>
        <v>1</v>
      </c>
      <c r="F118" s="71">
        <f>SUMIFS('CBG Plants'!N:N,'CBG Plants'!F:F,D118,'CBG Plants'!L:L,"Completed")
+SUMIFS('CBG Plants'!N:N,'CBG Plants'!F:F,D118,'CBG Plants'!L:L,"Functional")+SUMIFS('CBG Plants'!N:N,'CBG Plants'!F:F,D118,'CBG Plants'!L:L,"Under Construction")+SUMIFS('CBG Plants'!N:N,'CBG Plants'!F:F,D118,'CBG Plants'!L:L,"Yet to start construction")</f>
        <v>6</v>
      </c>
      <c r="G118" s="62">
        <f>COUNTIFS('CBG Plants'!F:F,D118,'CBG Plants'!L:L,"Completed")
+COUNTIFS('CBG Plants'!F:F,D118,'CBG Plants'!L:L,"Functional")</f>
        <v>0</v>
      </c>
      <c r="H118" s="62">
        <f>COUNTIFS('CBG Plants'!F:F,D118,'CBG Plants'!L:L,"Under Construction")</f>
        <v>0</v>
      </c>
      <c r="I118" s="62">
        <f>COUNTIFS('CBG Plants'!F:F,D118,'CBG Plants'!L:L,"Yet to start construction")</f>
        <v>1</v>
      </c>
      <c r="J118" s="63" t="s">
        <v>2741</v>
      </c>
      <c r="K118" s="63"/>
      <c r="L118" s="63"/>
      <c r="M118" s="62">
        <f t="shared" si="5"/>
        <v>393.16499999999996</v>
      </c>
      <c r="N118" s="62">
        <f t="shared" si="6"/>
        <v>393.16499999999996</v>
      </c>
      <c r="O118" s="62">
        <v>232.2</v>
      </c>
      <c r="P118" s="62">
        <v>154.13999999999999</v>
      </c>
      <c r="Q118" s="62">
        <v>6.8250000000000002</v>
      </c>
      <c r="R118" s="62">
        <f t="shared" si="7"/>
        <v>-2.6646490500000004</v>
      </c>
      <c r="S118" s="62">
        <f>IFERROR(T118*Assumptions!$C$4,"")</f>
        <v>90</v>
      </c>
      <c r="T118" s="62">
        <v>36</v>
      </c>
      <c r="U118" s="62">
        <f>IFERROR(S118*Assumptions!$C$5,"")+IFERROR(V118*Assumptions!$C$8*Assumptions!$C$5,"")</f>
        <v>3.3353509499999996</v>
      </c>
      <c r="V118" s="62">
        <v>63219</v>
      </c>
      <c r="W118" s="62">
        <f>IFERROR(ROUND(T118*(1+Assumptions!$C$7)^5,0),"")</f>
        <v>110</v>
      </c>
      <c r="X118" s="62">
        <f>IFERROR(ROUND(W118*Assumptions!$C$4*Assumptions!$C$6,4),"")+IFERROR(ROUND(Y118*Assumptions!$C$8*Assumptions!$C$6,4),"")</f>
        <v>16.9816</v>
      </c>
      <c r="Y118" s="62">
        <f>IFERROR(ROUND(V118*(1+Assumptions!$C$7)^5,0),"")</f>
        <v>192929</v>
      </c>
      <c r="Z118" s="63" t="s">
        <v>153</v>
      </c>
      <c r="AA118" s="63" t="s">
        <v>160</v>
      </c>
      <c r="AB118" s="62">
        <v>172.1</v>
      </c>
      <c r="AC118" s="62">
        <v>111.3</v>
      </c>
      <c r="AD118">
        <v>0</v>
      </c>
      <c r="AK118" s="40" t="str">
        <f>IFERROR(INDEX(Assumptions!$D$92:$D$115,MATCH(C118,Assumptions!$B$92:$B$115,0)),"Low")</f>
        <v>High</v>
      </c>
    </row>
    <row r="119" spans="2:37" x14ac:dyDescent="0.2">
      <c r="B119" s="62">
        <v>116</v>
      </c>
      <c r="C119" s="63" t="s">
        <v>159</v>
      </c>
      <c r="D119" s="63" t="s">
        <v>1995</v>
      </c>
      <c r="E119" s="62">
        <f t="shared" si="8"/>
        <v>0</v>
      </c>
      <c r="F119" s="71">
        <f>SUMIFS('CBG Plants'!N:N,'CBG Plants'!F:F,D119,'CBG Plants'!L:L,"Completed")
+SUMIFS('CBG Plants'!N:N,'CBG Plants'!F:F,D119,'CBG Plants'!L:L,"Functional")+SUMIFS('CBG Plants'!N:N,'CBG Plants'!F:F,D119,'CBG Plants'!L:L,"Under Construction")+SUMIFS('CBG Plants'!N:N,'CBG Plants'!F:F,D119,'CBG Plants'!L:L,"Yet to start construction")</f>
        <v>0</v>
      </c>
      <c r="G119" s="62">
        <f>COUNTIFS('CBG Plants'!F:F,D119,'CBG Plants'!L:L,"Completed")
+COUNTIFS('CBG Plants'!F:F,D119,'CBG Plants'!L:L,"Functional")</f>
        <v>0</v>
      </c>
      <c r="H119" s="62">
        <f>COUNTIFS('CBG Plants'!F:F,D119,'CBG Plants'!L:L,"Under Construction")</f>
        <v>0</v>
      </c>
      <c r="I119" s="62">
        <f>COUNTIFS('CBG Plants'!F:F,D119,'CBG Plants'!L:L,"Yet to start construction")</f>
        <v>0</v>
      </c>
      <c r="J119" s="63" t="s">
        <v>2704</v>
      </c>
      <c r="K119" s="63"/>
      <c r="L119" s="63"/>
      <c r="M119" s="62">
        <f t="shared" si="5"/>
        <v>329.13</v>
      </c>
      <c r="N119" s="62">
        <f t="shared" si="6"/>
        <v>329.13</v>
      </c>
      <c r="O119" s="62">
        <v>186.75</v>
      </c>
      <c r="P119" s="62">
        <v>96.18</v>
      </c>
      <c r="Q119" s="62">
        <v>46.2</v>
      </c>
      <c r="R119" s="62">
        <f t="shared" si="7"/>
        <v>1.63977225</v>
      </c>
      <c r="S119" s="62">
        <f>IFERROR(T119*Assumptions!$C$4,"")</f>
        <v>52.5</v>
      </c>
      <c r="T119" s="62">
        <v>21</v>
      </c>
      <c r="U119" s="62">
        <f>IFERROR(S119*Assumptions!$C$5,"")+IFERROR(V119*Assumptions!$C$8*Assumptions!$C$5,"")</f>
        <v>1.63977225</v>
      </c>
      <c r="V119" s="62">
        <v>6445</v>
      </c>
      <c r="W119" s="62">
        <f>IFERROR(ROUND(T119*(1+Assumptions!$C$7)^5,0),"")</f>
        <v>64</v>
      </c>
      <c r="X119" s="62">
        <f>IFERROR(ROUND(W119*Assumptions!$C$4*Assumptions!$C$6,4),"")+IFERROR(ROUND(Y119*Assumptions!$C$8*Assumptions!$C$6,4),"")</f>
        <v>8.3294999999999995</v>
      </c>
      <c r="Y119" s="62">
        <f>IFERROR(ROUND(V119*(1+Assumptions!$C$7)^5,0),"")</f>
        <v>19669</v>
      </c>
      <c r="Z119" s="63" t="s">
        <v>153</v>
      </c>
      <c r="AA119" s="63" t="s">
        <v>160</v>
      </c>
      <c r="AB119" s="62">
        <v>18.5</v>
      </c>
      <c r="AC119" s="62">
        <v>111.3</v>
      </c>
      <c r="AD119">
        <v>0</v>
      </c>
      <c r="AK119" s="40" t="str">
        <f>IFERROR(INDEX(Assumptions!$D$92:$D$115,MATCH(C119,Assumptions!$B$92:$B$115,0)),"Low")</f>
        <v>High</v>
      </c>
    </row>
    <row r="120" spans="2:37" x14ac:dyDescent="0.2">
      <c r="B120" s="62">
        <v>117</v>
      </c>
      <c r="C120" s="63" t="s">
        <v>159</v>
      </c>
      <c r="D120" s="63" t="s">
        <v>1996</v>
      </c>
      <c r="E120" s="62">
        <f t="shared" si="8"/>
        <v>0</v>
      </c>
      <c r="F120" s="71">
        <f>SUMIFS('CBG Plants'!N:N,'CBG Plants'!F:F,D120,'CBG Plants'!L:L,"Completed")
+SUMIFS('CBG Plants'!N:N,'CBG Plants'!F:F,D120,'CBG Plants'!L:L,"Functional")+SUMIFS('CBG Plants'!N:N,'CBG Plants'!F:F,D120,'CBG Plants'!L:L,"Under Construction")+SUMIFS('CBG Plants'!N:N,'CBG Plants'!F:F,D120,'CBG Plants'!L:L,"Yet to start construction")</f>
        <v>0</v>
      </c>
      <c r="G120" s="62">
        <f>COUNTIFS('CBG Plants'!F:F,D120,'CBG Plants'!L:L,"Completed")
+COUNTIFS('CBG Plants'!F:F,D120,'CBG Plants'!L:L,"Functional")</f>
        <v>0</v>
      </c>
      <c r="H120" s="62">
        <f>COUNTIFS('CBG Plants'!F:F,D120,'CBG Plants'!L:L,"Under Construction")</f>
        <v>0</v>
      </c>
      <c r="I120" s="62">
        <f>COUNTIFS('CBG Plants'!F:F,D120,'CBG Plants'!L:L,"Yet to start construction")</f>
        <v>0</v>
      </c>
      <c r="J120" s="63"/>
      <c r="K120" s="63"/>
      <c r="L120" s="63"/>
      <c r="M120" s="62">
        <f t="shared" si="5"/>
        <v>289.96499999999997</v>
      </c>
      <c r="N120" s="62">
        <f t="shared" si="6"/>
        <v>289.96499999999997</v>
      </c>
      <c r="O120" s="62">
        <v>167.85</v>
      </c>
      <c r="P120" s="62">
        <v>97.44</v>
      </c>
      <c r="Q120" s="62">
        <v>24.675000000000001</v>
      </c>
      <c r="R120" s="62">
        <f t="shared" si="7"/>
        <v>1.1124507000000001</v>
      </c>
      <c r="S120" s="62">
        <f>IFERROR(T120*Assumptions!$C$4,"")</f>
        <v>35</v>
      </c>
      <c r="T120" s="62">
        <v>14</v>
      </c>
      <c r="U120" s="62">
        <f>IFERROR(S120*Assumptions!$C$5,"")+IFERROR(V120*Assumptions!$C$8*Assumptions!$C$5,"")</f>
        <v>1.1124507000000001</v>
      </c>
      <c r="V120" s="62">
        <v>6214</v>
      </c>
      <c r="W120" s="62">
        <f>IFERROR(ROUND(T120*(1+Assumptions!$C$7)^5,0),"")</f>
        <v>43</v>
      </c>
      <c r="X120" s="62">
        <f>IFERROR(ROUND(W120*Assumptions!$C$4*Assumptions!$C$6,4),"")+IFERROR(ROUND(Y120*Assumptions!$C$8*Assumptions!$C$6,4),"")</f>
        <v>5.6925999999999997</v>
      </c>
      <c r="Y120" s="62">
        <f>IFERROR(ROUND(V120*(1+Assumptions!$C$7)^5,0),"")</f>
        <v>18964</v>
      </c>
      <c r="Z120" s="63" t="s">
        <v>153</v>
      </c>
      <c r="AA120" s="63" t="s">
        <v>160</v>
      </c>
      <c r="AB120" s="62">
        <v>22.6</v>
      </c>
      <c r="AC120" s="62">
        <v>111.3</v>
      </c>
      <c r="AD120">
        <v>0</v>
      </c>
      <c r="AK120" s="40" t="str">
        <f>IFERROR(INDEX(Assumptions!$D$92:$D$115,MATCH(C120,Assumptions!$B$92:$B$115,0)),"Low")</f>
        <v>High</v>
      </c>
    </row>
    <row r="121" spans="2:37" x14ac:dyDescent="0.2">
      <c r="B121" s="62">
        <v>118</v>
      </c>
      <c r="C121" s="63" t="s">
        <v>159</v>
      </c>
      <c r="D121" s="63" t="s">
        <v>1997</v>
      </c>
      <c r="E121" s="62">
        <f t="shared" si="8"/>
        <v>1</v>
      </c>
      <c r="F121" s="71">
        <f>SUMIFS('CBG Plants'!N:N,'CBG Plants'!F:F,D121,'CBG Plants'!L:L,"Completed")
+SUMIFS('CBG Plants'!N:N,'CBG Plants'!F:F,D121,'CBG Plants'!L:L,"Functional")+SUMIFS('CBG Plants'!N:N,'CBG Plants'!F:F,D121,'CBG Plants'!L:L,"Under Construction")+SUMIFS('CBG Plants'!N:N,'CBG Plants'!F:F,D121,'CBG Plants'!L:L,"Yet to start construction")</f>
        <v>5</v>
      </c>
      <c r="G121" s="62">
        <f>COUNTIFS('CBG Plants'!F:F,D121,'CBG Plants'!L:L,"Completed")
+COUNTIFS('CBG Plants'!F:F,D121,'CBG Plants'!L:L,"Functional")</f>
        <v>0</v>
      </c>
      <c r="H121" s="62">
        <f>COUNTIFS('CBG Plants'!F:F,D121,'CBG Plants'!L:L,"Under Construction")</f>
        <v>0</v>
      </c>
      <c r="I121" s="62">
        <f>COUNTIFS('CBG Plants'!F:F,D121,'CBG Plants'!L:L,"Yet to start construction")</f>
        <v>1</v>
      </c>
      <c r="J121" s="63" t="s">
        <v>2742</v>
      </c>
      <c r="K121" s="63"/>
      <c r="L121" s="63"/>
      <c r="M121" s="62">
        <f t="shared" si="5"/>
        <v>366.76500000000004</v>
      </c>
      <c r="N121" s="62">
        <f t="shared" si="6"/>
        <v>366.76500000000004</v>
      </c>
      <c r="O121" s="62">
        <v>141.75</v>
      </c>
      <c r="P121" s="62">
        <v>137.34</v>
      </c>
      <c r="Q121" s="62">
        <v>87.674999999999997</v>
      </c>
      <c r="R121" s="62">
        <f t="shared" si="7"/>
        <v>-3.36022775</v>
      </c>
      <c r="S121" s="62">
        <f>IFERROR(T121*Assumptions!$C$4,"")</f>
        <v>52.5</v>
      </c>
      <c r="T121" s="62">
        <v>21</v>
      </c>
      <c r="U121" s="62">
        <f>IFERROR(S121*Assumptions!$C$5,"")+IFERROR(V121*Assumptions!$C$8*Assumptions!$C$5,"")</f>
        <v>1.63977225</v>
      </c>
      <c r="V121" s="62">
        <v>6445</v>
      </c>
      <c r="W121" s="62">
        <f>IFERROR(ROUND(T121*(1+Assumptions!$C$7)^5,0),"")</f>
        <v>64</v>
      </c>
      <c r="X121" s="62">
        <f>IFERROR(ROUND(W121*Assumptions!$C$4*Assumptions!$C$6,4),"")+IFERROR(ROUND(Y121*Assumptions!$C$8*Assumptions!$C$6,4),"")</f>
        <v>8.3294999999999995</v>
      </c>
      <c r="Y121" s="62">
        <f>IFERROR(ROUND(V121*(1+Assumptions!$C$7)^5,0),"")</f>
        <v>19669</v>
      </c>
      <c r="Z121" s="63" t="s">
        <v>153</v>
      </c>
      <c r="AA121" s="63" t="s">
        <v>160</v>
      </c>
      <c r="AB121" s="62">
        <v>42.9</v>
      </c>
      <c r="AC121" s="62">
        <v>111.3</v>
      </c>
      <c r="AD121">
        <v>0</v>
      </c>
      <c r="AK121" s="40" t="str">
        <f>IFERROR(INDEX(Assumptions!$D$92:$D$115,MATCH(C121,Assumptions!$B$92:$B$115,0)),"Low")</f>
        <v>High</v>
      </c>
    </row>
    <row r="122" spans="2:37" x14ac:dyDescent="0.2">
      <c r="B122" s="62">
        <v>119</v>
      </c>
      <c r="C122" s="63" t="s">
        <v>159</v>
      </c>
      <c r="D122" s="63" t="s">
        <v>1998</v>
      </c>
      <c r="E122" s="62">
        <f t="shared" si="8"/>
        <v>2</v>
      </c>
      <c r="F122" s="71">
        <f>SUMIFS('CBG Plants'!N:N,'CBG Plants'!F:F,D122,'CBG Plants'!L:L,"Completed")
+SUMIFS('CBG Plants'!N:N,'CBG Plants'!F:F,D122,'CBG Plants'!L:L,"Functional")+SUMIFS('CBG Plants'!N:N,'CBG Plants'!F:F,D122,'CBG Plants'!L:L,"Under Construction")+SUMIFS('CBG Plants'!N:N,'CBG Plants'!F:F,D122,'CBG Plants'!L:L,"Yet to start construction")</f>
        <v>8.98</v>
      </c>
      <c r="G122" s="62">
        <f>COUNTIFS('CBG Plants'!F:F,D122,'CBG Plants'!L:L,"Completed")
+COUNTIFS('CBG Plants'!F:F,D122,'CBG Plants'!L:L,"Functional")</f>
        <v>0</v>
      </c>
      <c r="H122" s="62">
        <f>COUNTIFS('CBG Plants'!F:F,D122,'CBG Plants'!L:L,"Under Construction")</f>
        <v>0</v>
      </c>
      <c r="I122" s="62">
        <f>COUNTIFS('CBG Plants'!F:F,D122,'CBG Plants'!L:L,"Yet to start construction")</f>
        <v>2</v>
      </c>
      <c r="J122" s="63" t="s">
        <v>2743</v>
      </c>
      <c r="K122" s="63" t="s">
        <v>2744</v>
      </c>
      <c r="L122" s="63"/>
      <c r="M122" s="62">
        <f t="shared" si="5"/>
        <v>463.60500000000002</v>
      </c>
      <c r="N122" s="62">
        <f t="shared" si="6"/>
        <v>463.60500000000002</v>
      </c>
      <c r="O122" s="62">
        <v>258.75</v>
      </c>
      <c r="P122" s="62">
        <v>201.18</v>
      </c>
      <c r="Q122" s="62">
        <v>3.6749999999999998</v>
      </c>
      <c r="R122" s="62">
        <f t="shared" si="7"/>
        <v>-7.4737463500000008</v>
      </c>
      <c r="S122" s="62">
        <f>IFERROR(T122*Assumptions!$C$4,"")</f>
        <v>40</v>
      </c>
      <c r="T122" s="62">
        <v>16</v>
      </c>
      <c r="U122" s="62">
        <f>IFERROR(S122*Assumptions!$C$5,"")+IFERROR(V122*Assumptions!$C$8*Assumptions!$C$5,"")</f>
        <v>1.5062536499999999</v>
      </c>
      <c r="V122" s="62">
        <v>30473</v>
      </c>
      <c r="W122" s="62">
        <f>IFERROR(ROUND(T122*(1+Assumptions!$C$7)^5,0),"")</f>
        <v>49</v>
      </c>
      <c r="X122" s="62">
        <f>IFERROR(ROUND(W122*Assumptions!$C$4*Assumptions!$C$6,4),"")+IFERROR(ROUND(Y122*Assumptions!$C$8*Assumptions!$C$6,4),"")</f>
        <v>7.6827000000000005</v>
      </c>
      <c r="Y122" s="62">
        <f>IFERROR(ROUND(V122*(1+Assumptions!$C$7)^5,0),"")</f>
        <v>92996</v>
      </c>
      <c r="Z122" s="63" t="s">
        <v>153</v>
      </c>
      <c r="AA122" s="63" t="s">
        <v>160</v>
      </c>
      <c r="AB122" s="62">
        <v>36.200000000000003</v>
      </c>
      <c r="AC122" s="62">
        <v>111.3</v>
      </c>
      <c r="AD122">
        <v>0</v>
      </c>
      <c r="AK122" s="40" t="str">
        <f>IFERROR(INDEX(Assumptions!$D$92:$D$115,MATCH(C122,Assumptions!$B$92:$B$115,0)),"Low")</f>
        <v>High</v>
      </c>
    </row>
    <row r="123" spans="2:37" x14ac:dyDescent="0.2">
      <c r="B123" s="62">
        <v>120</v>
      </c>
      <c r="C123" s="63" t="s">
        <v>159</v>
      </c>
      <c r="D123" s="63" t="s">
        <v>1999</v>
      </c>
      <c r="E123" s="62">
        <f t="shared" si="8"/>
        <v>2</v>
      </c>
      <c r="F123" s="71">
        <f>SUMIFS('CBG Plants'!N:N,'CBG Plants'!F:F,D123,'CBG Plants'!L:L,"Completed")
+SUMIFS('CBG Plants'!N:N,'CBG Plants'!F:F,D123,'CBG Plants'!L:L,"Functional")+SUMIFS('CBG Plants'!N:N,'CBG Plants'!F:F,D123,'CBG Plants'!L:L,"Under Construction")+SUMIFS('CBG Plants'!N:N,'CBG Plants'!F:F,D123,'CBG Plants'!L:L,"Yet to start construction")</f>
        <v>17.8</v>
      </c>
      <c r="G123" s="62">
        <f>COUNTIFS('CBG Plants'!F:F,D123,'CBG Plants'!L:L,"Completed")
+COUNTIFS('CBG Plants'!F:F,D123,'CBG Plants'!L:L,"Functional")</f>
        <v>0</v>
      </c>
      <c r="H123" s="62">
        <f>COUNTIFS('CBG Plants'!F:F,D123,'CBG Plants'!L:L,"Under Construction")</f>
        <v>0</v>
      </c>
      <c r="I123" s="62">
        <f>COUNTIFS('CBG Plants'!F:F,D123,'CBG Plants'!L:L,"Yet to start construction")</f>
        <v>2</v>
      </c>
      <c r="J123" s="63" t="s">
        <v>2745</v>
      </c>
      <c r="K123" s="63" t="s">
        <v>2746</v>
      </c>
      <c r="L123" s="63"/>
      <c r="M123" s="62">
        <f t="shared" si="5"/>
        <v>236.17500000000001</v>
      </c>
      <c r="N123" s="62">
        <f t="shared" si="6"/>
        <v>236.17500000000001</v>
      </c>
      <c r="O123" s="62">
        <v>157.94999999999999</v>
      </c>
      <c r="P123" s="62">
        <v>69.3</v>
      </c>
      <c r="Q123" s="62">
        <v>8.9250000000000007</v>
      </c>
      <c r="R123" s="62">
        <f t="shared" si="7"/>
        <v>-13.346807200000001</v>
      </c>
      <c r="S123" s="62">
        <f>IFERROR(T123*Assumptions!$C$4,"")</f>
        <v>137.5</v>
      </c>
      <c r="T123" s="62">
        <v>55</v>
      </c>
      <c r="U123" s="62">
        <f>IFERROR(S123*Assumptions!$C$5,"")+IFERROR(V123*Assumptions!$C$8*Assumptions!$C$5,"")</f>
        <v>4.4531928000000001</v>
      </c>
      <c r="V123" s="62">
        <v>32656</v>
      </c>
      <c r="W123" s="62">
        <f>IFERROR(ROUND(T123*(1+Assumptions!$C$7)^5,0),"")</f>
        <v>168</v>
      </c>
      <c r="X123" s="62">
        <f>IFERROR(ROUND(W123*Assumptions!$C$4*Assumptions!$C$6,4),"")+IFERROR(ROUND(Y123*Assumptions!$C$8*Assumptions!$C$6,4),"")</f>
        <v>22.6693</v>
      </c>
      <c r="Y123" s="62">
        <f>IFERROR(ROUND(V123*(1+Assumptions!$C$7)^5,0),"")</f>
        <v>99658</v>
      </c>
      <c r="Z123" s="63" t="s">
        <v>153</v>
      </c>
      <c r="AA123" s="63" t="s">
        <v>160</v>
      </c>
      <c r="AB123" s="62">
        <v>51.7</v>
      </c>
      <c r="AC123" s="62">
        <v>111.3</v>
      </c>
      <c r="AD123">
        <v>0</v>
      </c>
      <c r="AK123" s="40" t="str">
        <f>IFERROR(INDEX(Assumptions!$D$92:$D$115,MATCH(C123,Assumptions!$B$92:$B$115,0)),"Low")</f>
        <v>High</v>
      </c>
    </row>
    <row r="124" spans="2:37" x14ac:dyDescent="0.2">
      <c r="B124" s="62">
        <v>121</v>
      </c>
      <c r="C124" s="63" t="s">
        <v>159</v>
      </c>
      <c r="D124" s="63" t="s">
        <v>2747</v>
      </c>
      <c r="E124" s="62">
        <f t="shared" si="8"/>
        <v>5</v>
      </c>
      <c r="F124" s="71">
        <f>SUMIFS('CBG Plants'!N:N,'CBG Plants'!F:F,D124,'CBG Plants'!L:L,"Completed")
+SUMIFS('CBG Plants'!N:N,'CBG Plants'!F:F,D124,'CBG Plants'!L:L,"Functional")+SUMIFS('CBG Plants'!N:N,'CBG Plants'!F:F,D124,'CBG Plants'!L:L,"Under Construction")+SUMIFS('CBG Plants'!N:N,'CBG Plants'!F:F,D124,'CBG Plants'!L:L,"Yet to start construction")</f>
        <v>38.639999999999993</v>
      </c>
      <c r="G124" s="62">
        <f>COUNTIFS('CBG Plants'!F:F,D124,'CBG Plants'!L:L,"Completed")
+COUNTIFS('CBG Plants'!F:F,D124,'CBG Plants'!L:L,"Functional")</f>
        <v>2</v>
      </c>
      <c r="H124" s="62">
        <f>COUNTIFS('CBG Plants'!F:F,D124,'CBG Plants'!L:L,"Under Construction")</f>
        <v>2</v>
      </c>
      <c r="I124" s="62">
        <f>COUNTIFS('CBG Plants'!F:F,D124,'CBG Plants'!L:L,"Yet to start construction")</f>
        <v>1</v>
      </c>
      <c r="J124" s="63" t="s">
        <v>2748</v>
      </c>
      <c r="K124" s="63" t="s">
        <v>2718</v>
      </c>
      <c r="L124" s="63" t="s">
        <v>2749</v>
      </c>
      <c r="M124" s="62">
        <f t="shared" si="5"/>
        <v>66.02000000000001</v>
      </c>
      <c r="N124" s="62">
        <f t="shared" si="6"/>
        <v>124.78500000000001</v>
      </c>
      <c r="O124" s="62">
        <v>90.45</v>
      </c>
      <c r="P124" s="62">
        <v>32.76</v>
      </c>
      <c r="Q124" s="62">
        <v>1.575</v>
      </c>
      <c r="R124" s="62">
        <f t="shared" si="7"/>
        <v>-38.639999999999993</v>
      </c>
      <c r="S124" s="62">
        <f>IFERROR(T124*Assumptions!$C$4,"")</f>
        <v>0</v>
      </c>
      <c r="T124" s="62">
        <v>0</v>
      </c>
      <c r="U124" s="62">
        <f>IFERROR(S124*Assumptions!$C$5,"")+IFERROR(V124*Assumptions!$C$8*Assumptions!$C$5,"")</f>
        <v>0</v>
      </c>
      <c r="V124" s="62">
        <v>0</v>
      </c>
      <c r="W124" s="62">
        <f>IFERROR(ROUND(T124*(1+Assumptions!$C$7)^5,0),"")</f>
        <v>0</v>
      </c>
      <c r="X124" s="62">
        <f>IFERROR(ROUND(W124*Assumptions!$C$4*Assumptions!$C$6,4),"")+IFERROR(ROUND(Y124*Assumptions!$C$8*Assumptions!$C$6,4),"")</f>
        <v>0</v>
      </c>
      <c r="Y124" s="62">
        <f>IFERROR(ROUND(V124*(1+Assumptions!$C$7)^5,0),"")</f>
        <v>0</v>
      </c>
      <c r="Z124" s="63" t="s">
        <v>153</v>
      </c>
      <c r="AA124" s="63" t="s">
        <v>160</v>
      </c>
      <c r="AB124" s="62">
        <v>77.3</v>
      </c>
      <c r="AC124" s="62">
        <v>111.3</v>
      </c>
      <c r="AD124">
        <v>161</v>
      </c>
      <c r="AK124" s="40" t="str">
        <f>IFERROR(INDEX(Assumptions!$D$92:$D$115,MATCH(C124,Assumptions!$B$92:$B$115,0)),"Low")</f>
        <v>High</v>
      </c>
    </row>
    <row r="125" spans="2:37" x14ac:dyDescent="0.2">
      <c r="B125" s="62">
        <v>122</v>
      </c>
      <c r="C125" s="63" t="s">
        <v>159</v>
      </c>
      <c r="D125" s="63" t="s">
        <v>2000</v>
      </c>
      <c r="E125" s="62">
        <f t="shared" si="8"/>
        <v>3</v>
      </c>
      <c r="F125" s="71">
        <f>SUMIFS('CBG Plants'!N:N,'CBG Plants'!F:F,D125,'CBG Plants'!L:L,"Completed")
+SUMIFS('CBG Plants'!N:N,'CBG Plants'!F:F,D125,'CBG Plants'!L:L,"Functional")+SUMIFS('CBG Plants'!N:N,'CBG Plants'!F:F,D125,'CBG Plants'!L:L,"Under Construction")+SUMIFS('CBG Plants'!N:N,'CBG Plants'!F:F,D125,'CBG Plants'!L:L,"Yet to start construction")</f>
        <v>23</v>
      </c>
      <c r="G125" s="62">
        <f>COUNTIFS('CBG Plants'!F:F,D125,'CBG Plants'!L:L,"Completed")
+COUNTIFS('CBG Plants'!F:F,D125,'CBG Plants'!L:L,"Functional")</f>
        <v>0</v>
      </c>
      <c r="H125" s="62">
        <f>COUNTIFS('CBG Plants'!F:F,D125,'CBG Plants'!L:L,"Under Construction")</f>
        <v>2</v>
      </c>
      <c r="I125" s="62">
        <f>COUNTIFS('CBG Plants'!F:F,D125,'CBG Plants'!L:L,"Yet to start construction")</f>
        <v>1</v>
      </c>
      <c r="J125" s="63" t="s">
        <v>2750</v>
      </c>
      <c r="K125" s="63" t="s">
        <v>2751</v>
      </c>
      <c r="L125" s="63" t="s">
        <v>2752</v>
      </c>
      <c r="M125" s="62">
        <f t="shared" si="5"/>
        <v>52.83</v>
      </c>
      <c r="N125" s="62">
        <f t="shared" si="6"/>
        <v>52.83</v>
      </c>
      <c r="O125" s="62">
        <v>45.9</v>
      </c>
      <c r="P125" s="62">
        <v>5.88</v>
      </c>
      <c r="Q125" s="62">
        <v>1.05</v>
      </c>
      <c r="R125" s="62">
        <f t="shared" si="7"/>
        <v>-17.753835049999999</v>
      </c>
      <c r="S125" s="62">
        <f>IFERROR(T125*Assumptions!$C$4,"")</f>
        <v>100</v>
      </c>
      <c r="T125" s="62">
        <v>40</v>
      </c>
      <c r="U125" s="62">
        <f>IFERROR(S125*Assumptions!$C$5,"")+IFERROR(V125*Assumptions!$C$8*Assumptions!$C$5,"")</f>
        <v>5.2461649500000007</v>
      </c>
      <c r="V125" s="62">
        <v>223499</v>
      </c>
      <c r="W125" s="62">
        <f>IFERROR(ROUND(T125*(1+Assumptions!$C$7)^5,0),"")</f>
        <v>122</v>
      </c>
      <c r="X125" s="62">
        <f>IFERROR(ROUND(W125*Assumptions!$C$4*Assumptions!$C$6,4),"")+IFERROR(ROUND(Y125*Assumptions!$C$8*Assumptions!$C$6,4),"")</f>
        <v>26.674599999999998</v>
      </c>
      <c r="Y125" s="62">
        <f>IFERROR(ROUND(V125*(1+Assumptions!$C$7)^5,0),"")</f>
        <v>682065</v>
      </c>
      <c r="Z125" s="63" t="s">
        <v>153</v>
      </c>
      <c r="AA125" s="63" t="s">
        <v>160</v>
      </c>
      <c r="AB125" s="62">
        <v>65.2</v>
      </c>
      <c r="AC125" s="62">
        <v>111.3</v>
      </c>
      <c r="AD125">
        <v>0</v>
      </c>
      <c r="AK125" s="40" t="str">
        <f>IFERROR(INDEX(Assumptions!$D$92:$D$115,MATCH(C125,Assumptions!$B$92:$B$115,0)),"Low")</f>
        <v>High</v>
      </c>
    </row>
    <row r="126" spans="2:37" x14ac:dyDescent="0.2">
      <c r="B126" s="62">
        <v>123</v>
      </c>
      <c r="C126" s="63" t="s">
        <v>159</v>
      </c>
      <c r="D126" s="63" t="s">
        <v>2001</v>
      </c>
      <c r="E126" s="62">
        <f t="shared" si="8"/>
        <v>3</v>
      </c>
      <c r="F126" s="71">
        <f>SUMIFS('CBG Plants'!N:N,'CBG Plants'!F:F,D126,'CBG Plants'!L:L,"Completed")
+SUMIFS('CBG Plants'!N:N,'CBG Plants'!F:F,D126,'CBG Plants'!L:L,"Functional")+SUMIFS('CBG Plants'!N:N,'CBG Plants'!F:F,D126,'CBG Plants'!L:L,"Under Construction")+SUMIFS('CBG Plants'!N:N,'CBG Plants'!F:F,D126,'CBG Plants'!L:L,"Yet to start construction")</f>
        <v>9</v>
      </c>
      <c r="G126" s="62">
        <f>COUNTIFS('CBG Plants'!F:F,D126,'CBG Plants'!L:L,"Completed")
+COUNTIFS('CBG Plants'!F:F,D126,'CBG Plants'!L:L,"Functional")</f>
        <v>0</v>
      </c>
      <c r="H126" s="62">
        <f>COUNTIFS('CBG Plants'!F:F,D126,'CBG Plants'!L:L,"Under Construction")</f>
        <v>1</v>
      </c>
      <c r="I126" s="62">
        <f>COUNTIFS('CBG Plants'!F:F,D126,'CBG Plants'!L:L,"Yet to start construction")</f>
        <v>2</v>
      </c>
      <c r="J126" s="63" t="s">
        <v>2753</v>
      </c>
      <c r="K126" s="63" t="s">
        <v>2754</v>
      </c>
      <c r="L126" s="63" t="s">
        <v>2755</v>
      </c>
      <c r="M126" s="62">
        <f t="shared" si="5"/>
        <v>518.77500000000009</v>
      </c>
      <c r="N126" s="62">
        <f t="shared" si="6"/>
        <v>518.77500000000009</v>
      </c>
      <c r="O126" s="62">
        <v>292.5</v>
      </c>
      <c r="P126" s="62">
        <v>224.7</v>
      </c>
      <c r="Q126" s="62">
        <v>1.575</v>
      </c>
      <c r="R126" s="62">
        <f t="shared" si="7"/>
        <v>-8.2089457499999998</v>
      </c>
      <c r="S126" s="62">
        <f>IFERROR(T126*Assumptions!$C$4,"")</f>
        <v>25</v>
      </c>
      <c r="T126" s="62">
        <v>10</v>
      </c>
      <c r="U126" s="62">
        <f>IFERROR(S126*Assumptions!$C$5,"")+IFERROR(V126*Assumptions!$C$8*Assumptions!$C$5,"")</f>
        <v>0.79105424999999996</v>
      </c>
      <c r="V126" s="62">
        <v>4085</v>
      </c>
      <c r="W126" s="62">
        <f>IFERROR(ROUND(T126*(1+Assumptions!$C$7)^5,0),"")</f>
        <v>31</v>
      </c>
      <c r="X126" s="62">
        <f>IFERROR(ROUND(W126*Assumptions!$C$4*Assumptions!$C$6,4),"")+IFERROR(ROUND(Y126*Assumptions!$C$8*Assumptions!$C$6,4),"")</f>
        <v>4.0838000000000001</v>
      </c>
      <c r="Y126" s="62">
        <f>IFERROR(ROUND(V126*(1+Assumptions!$C$7)^5,0),"")</f>
        <v>12466</v>
      </c>
      <c r="Z126" s="63" t="s">
        <v>153</v>
      </c>
      <c r="AA126" s="63" t="s">
        <v>160</v>
      </c>
      <c r="AB126" s="62">
        <v>140.19999999999999</v>
      </c>
      <c r="AC126" s="62">
        <v>111.3</v>
      </c>
      <c r="AD126">
        <v>0</v>
      </c>
      <c r="AK126" s="40" t="str">
        <f>IFERROR(INDEX(Assumptions!$D$92:$D$115,MATCH(C126,Assumptions!$B$92:$B$115,0)),"Low")</f>
        <v>High</v>
      </c>
    </row>
    <row r="127" spans="2:37" x14ac:dyDescent="0.2">
      <c r="B127" s="62">
        <v>124</v>
      </c>
      <c r="C127" s="63" t="s">
        <v>159</v>
      </c>
      <c r="D127" s="63" t="s">
        <v>2002</v>
      </c>
      <c r="E127" s="62">
        <f t="shared" si="8"/>
        <v>3</v>
      </c>
      <c r="F127" s="71">
        <f>SUMIFS('CBG Plants'!N:N,'CBG Plants'!F:F,D127,'CBG Plants'!L:L,"Completed")
+SUMIFS('CBG Plants'!N:N,'CBG Plants'!F:F,D127,'CBG Plants'!L:L,"Functional")+SUMIFS('CBG Plants'!N:N,'CBG Plants'!F:F,D127,'CBG Plants'!L:L,"Under Construction")+SUMIFS('CBG Plants'!N:N,'CBG Plants'!F:F,D127,'CBG Plants'!L:L,"Yet to start construction")</f>
        <v>15.6</v>
      </c>
      <c r="G127" s="62">
        <f>COUNTIFS('CBG Plants'!F:F,D127,'CBG Plants'!L:L,"Completed")
+COUNTIFS('CBG Plants'!F:F,D127,'CBG Plants'!L:L,"Functional")</f>
        <v>0</v>
      </c>
      <c r="H127" s="62">
        <f>COUNTIFS('CBG Plants'!F:F,D127,'CBG Plants'!L:L,"Under Construction")</f>
        <v>1</v>
      </c>
      <c r="I127" s="62">
        <f>COUNTIFS('CBG Plants'!F:F,D127,'CBG Plants'!L:L,"Yet to start construction")</f>
        <v>2</v>
      </c>
      <c r="J127" s="63" t="s">
        <v>2756</v>
      </c>
      <c r="K127" s="63" t="s">
        <v>2757</v>
      </c>
      <c r="L127" s="63" t="s">
        <v>2758</v>
      </c>
      <c r="M127" s="62">
        <f t="shared" si="5"/>
        <v>402.255</v>
      </c>
      <c r="N127" s="62">
        <f t="shared" si="6"/>
        <v>402.255</v>
      </c>
      <c r="O127" s="62">
        <v>236.25</v>
      </c>
      <c r="P127" s="62">
        <v>148.68</v>
      </c>
      <c r="Q127" s="62">
        <v>17.324999999999999</v>
      </c>
      <c r="R127" s="62">
        <f t="shared" si="7"/>
        <v>-13.16488215</v>
      </c>
      <c r="S127" s="62">
        <f>IFERROR(T127*Assumptions!$C$4,"")</f>
        <v>77.5</v>
      </c>
      <c r="T127" s="62">
        <v>31</v>
      </c>
      <c r="U127" s="62">
        <f>IFERROR(S127*Assumptions!$C$5,"")+IFERROR(V127*Assumptions!$C$8*Assumptions!$C$5,"")</f>
        <v>2.4351178499999997</v>
      </c>
      <c r="V127" s="62">
        <v>10957</v>
      </c>
      <c r="W127" s="62">
        <f>IFERROR(ROUND(T127*(1+Assumptions!$C$7)^5,0),"")</f>
        <v>95</v>
      </c>
      <c r="X127" s="62">
        <f>IFERROR(ROUND(W127*Assumptions!$C$4*Assumptions!$C$6,4),"")+IFERROR(ROUND(Y127*Assumptions!$C$8*Assumptions!$C$6,4),"")</f>
        <v>12.4351</v>
      </c>
      <c r="Y127" s="62">
        <f>IFERROR(ROUND(V127*(1+Assumptions!$C$7)^5,0),"")</f>
        <v>33438</v>
      </c>
      <c r="Z127" s="63" t="s">
        <v>153</v>
      </c>
      <c r="AA127" s="63" t="s">
        <v>160</v>
      </c>
      <c r="AB127" s="62">
        <v>120.7</v>
      </c>
      <c r="AC127" s="62">
        <v>111.3</v>
      </c>
      <c r="AD127">
        <v>0</v>
      </c>
      <c r="AK127" s="40" t="str">
        <f>IFERROR(INDEX(Assumptions!$D$92:$D$115,MATCH(C127,Assumptions!$B$92:$B$115,0)),"Low")</f>
        <v>High</v>
      </c>
    </row>
    <row r="128" spans="2:37" x14ac:dyDescent="0.2">
      <c r="B128" s="62">
        <v>125</v>
      </c>
      <c r="C128" s="63" t="s">
        <v>159</v>
      </c>
      <c r="D128" s="63" t="s">
        <v>2003</v>
      </c>
      <c r="E128" s="62">
        <f t="shared" si="8"/>
        <v>3</v>
      </c>
      <c r="F128" s="71">
        <f>SUMIFS('CBG Plants'!N:N,'CBG Plants'!F:F,D128,'CBG Plants'!L:L,"Completed")
+SUMIFS('CBG Plants'!N:N,'CBG Plants'!F:F,D128,'CBG Plants'!L:L,"Functional")+SUMIFS('CBG Plants'!N:N,'CBG Plants'!F:F,D128,'CBG Plants'!L:L,"Under Construction")+SUMIFS('CBG Plants'!N:N,'CBG Plants'!F:F,D128,'CBG Plants'!L:L,"Yet to start construction")</f>
        <v>36.83</v>
      </c>
      <c r="G128" s="62">
        <f>COUNTIFS('CBG Plants'!F:F,D128,'CBG Plants'!L:L,"Completed")
+COUNTIFS('CBG Plants'!F:F,D128,'CBG Plants'!L:L,"Functional")</f>
        <v>1</v>
      </c>
      <c r="H128" s="62">
        <f>COUNTIFS('CBG Plants'!F:F,D128,'CBG Plants'!L:L,"Under Construction")</f>
        <v>1</v>
      </c>
      <c r="I128" s="62">
        <f>COUNTIFS('CBG Plants'!F:F,D128,'CBG Plants'!L:L,"Yet to start construction")</f>
        <v>1</v>
      </c>
      <c r="J128" s="63" t="s">
        <v>2759</v>
      </c>
      <c r="K128" s="63" t="s">
        <v>2760</v>
      </c>
      <c r="L128" s="63" t="s">
        <v>2761</v>
      </c>
      <c r="M128" s="62">
        <f t="shared" si="5"/>
        <v>418.26500000000004</v>
      </c>
      <c r="N128" s="62">
        <f t="shared" si="6"/>
        <v>502.21500000000003</v>
      </c>
      <c r="O128" s="62">
        <v>311.85000000000002</v>
      </c>
      <c r="P128" s="62">
        <v>185.64</v>
      </c>
      <c r="Q128" s="62">
        <v>4.7249999999999996</v>
      </c>
      <c r="R128" s="62">
        <f t="shared" si="7"/>
        <v>-35.938780549999997</v>
      </c>
      <c r="S128" s="62">
        <f>IFERROR(T128*Assumptions!$C$4,"")</f>
        <v>27.5</v>
      </c>
      <c r="T128" s="62">
        <v>11</v>
      </c>
      <c r="U128" s="62">
        <f>IFERROR(S128*Assumptions!$C$5,"")+IFERROR(V128*Assumptions!$C$8*Assumptions!$C$5,"")</f>
        <v>0.89121944999999991</v>
      </c>
      <c r="V128" s="62">
        <v>6589</v>
      </c>
      <c r="W128" s="62">
        <f>IFERROR(ROUND(T128*(1+Assumptions!$C$7)^5,0),"")</f>
        <v>34</v>
      </c>
      <c r="X128" s="62">
        <f>IFERROR(ROUND(W128*Assumptions!$C$4*Assumptions!$C$6,4),"")+IFERROR(ROUND(Y128*Assumptions!$C$8*Assumptions!$C$6,4),"")</f>
        <v>4.5868000000000002</v>
      </c>
      <c r="Y128" s="62">
        <f>IFERROR(ROUND(V128*(1+Assumptions!$C$7)^5,0),"")</f>
        <v>20108</v>
      </c>
      <c r="Z128" s="63" t="s">
        <v>153</v>
      </c>
      <c r="AA128" s="63" t="s">
        <v>160</v>
      </c>
      <c r="AB128" s="62">
        <v>140.69999999999999</v>
      </c>
      <c r="AC128" s="62">
        <v>111.3</v>
      </c>
      <c r="AD128">
        <v>230</v>
      </c>
      <c r="AK128" s="40" t="str">
        <f>IFERROR(INDEX(Assumptions!$D$92:$D$115,MATCH(C128,Assumptions!$B$92:$B$115,0)),"Low")</f>
        <v>High</v>
      </c>
    </row>
    <row r="129" spans="2:37" x14ac:dyDescent="0.2">
      <c r="B129" s="62">
        <v>126</v>
      </c>
      <c r="C129" s="63" t="s">
        <v>159</v>
      </c>
      <c r="D129" s="63" t="s">
        <v>2004</v>
      </c>
      <c r="E129" s="62">
        <f t="shared" si="8"/>
        <v>0</v>
      </c>
      <c r="F129" s="71">
        <f>SUMIFS('CBG Plants'!N:N,'CBG Plants'!F:F,D129,'CBG Plants'!L:L,"Completed")
+SUMIFS('CBG Plants'!N:N,'CBG Plants'!F:F,D129,'CBG Plants'!L:L,"Functional")+SUMIFS('CBG Plants'!N:N,'CBG Plants'!F:F,D129,'CBG Plants'!L:L,"Under Construction")+SUMIFS('CBG Plants'!N:N,'CBG Plants'!F:F,D129,'CBG Plants'!L:L,"Yet to start construction")</f>
        <v>0</v>
      </c>
      <c r="G129" s="62">
        <f>COUNTIFS('CBG Plants'!F:F,D129,'CBG Plants'!L:L,"Completed")
+COUNTIFS('CBG Plants'!F:F,D129,'CBG Plants'!L:L,"Functional")</f>
        <v>0</v>
      </c>
      <c r="H129" s="62">
        <f>COUNTIFS('CBG Plants'!F:F,D129,'CBG Plants'!L:L,"Under Construction")</f>
        <v>0</v>
      </c>
      <c r="I129" s="62">
        <f>COUNTIFS('CBG Plants'!F:F,D129,'CBG Plants'!L:L,"Yet to start construction")</f>
        <v>0</v>
      </c>
      <c r="J129" s="63" t="s">
        <v>2762</v>
      </c>
      <c r="K129" s="63" t="s">
        <v>2763</v>
      </c>
      <c r="L129" s="63" t="s">
        <v>2764</v>
      </c>
      <c r="M129" s="62">
        <f t="shared" si="5"/>
        <v>73.919999999999987</v>
      </c>
      <c r="N129" s="62">
        <f t="shared" si="6"/>
        <v>221.74499999999998</v>
      </c>
      <c r="O129" s="62">
        <v>202.95</v>
      </c>
      <c r="P129" s="62">
        <v>17.22</v>
      </c>
      <c r="Q129" s="62">
        <v>1.575</v>
      </c>
      <c r="R129" s="62">
        <f t="shared" si="7"/>
        <v>1.5062536499999999</v>
      </c>
      <c r="S129" s="62">
        <f>IFERROR(T129*Assumptions!$C$4,"")</f>
        <v>40</v>
      </c>
      <c r="T129" s="62">
        <v>16</v>
      </c>
      <c r="U129" s="62">
        <f>IFERROR(S129*Assumptions!$C$5,"")+IFERROR(V129*Assumptions!$C$8*Assumptions!$C$5,"")</f>
        <v>1.5062536499999999</v>
      </c>
      <c r="V129" s="62">
        <v>30473</v>
      </c>
      <c r="W129" s="62">
        <f>IFERROR(ROUND(T129*(1+Assumptions!$C$7)^5,0),"")</f>
        <v>49</v>
      </c>
      <c r="X129" s="62">
        <f>IFERROR(ROUND(W129*Assumptions!$C$4*Assumptions!$C$6,4),"")+IFERROR(ROUND(Y129*Assumptions!$C$8*Assumptions!$C$6,4),"")</f>
        <v>7.6827000000000005</v>
      </c>
      <c r="Y129" s="62">
        <f>IFERROR(ROUND(V129*(1+Assumptions!$C$7)^5,0),"")</f>
        <v>92996</v>
      </c>
      <c r="Z129" s="63" t="s">
        <v>153</v>
      </c>
      <c r="AA129" s="63" t="s">
        <v>160</v>
      </c>
      <c r="AB129" s="62">
        <v>70</v>
      </c>
      <c r="AC129" s="62">
        <v>111.3</v>
      </c>
      <c r="AD129">
        <v>405</v>
      </c>
      <c r="AK129" s="40" t="str">
        <f>IFERROR(INDEX(Assumptions!$D$92:$D$115,MATCH(C129,Assumptions!$B$92:$B$115,0)),"Low")</f>
        <v>High</v>
      </c>
    </row>
    <row r="130" spans="2:37" x14ac:dyDescent="0.2">
      <c r="B130" s="62">
        <v>127</v>
      </c>
      <c r="C130" s="63" t="s">
        <v>159</v>
      </c>
      <c r="D130" s="63" t="s">
        <v>2005</v>
      </c>
      <c r="E130" s="62">
        <f t="shared" si="8"/>
        <v>3</v>
      </c>
      <c r="F130" s="71">
        <f>SUMIFS('CBG Plants'!N:N,'CBG Plants'!F:F,D130,'CBG Plants'!L:L,"Completed")
+SUMIFS('CBG Plants'!N:N,'CBG Plants'!F:F,D130,'CBG Plants'!L:L,"Functional")+SUMIFS('CBG Plants'!N:N,'CBG Plants'!F:F,D130,'CBG Plants'!L:L,"Under Construction")+SUMIFS('CBG Plants'!N:N,'CBG Plants'!F:F,D130,'CBG Plants'!L:L,"Yet to start construction")</f>
        <v>37.200000000000003</v>
      </c>
      <c r="G130" s="62">
        <f>COUNTIFS('CBG Plants'!F:F,D130,'CBG Plants'!L:L,"Completed")
+COUNTIFS('CBG Plants'!F:F,D130,'CBG Plants'!L:L,"Functional")</f>
        <v>2</v>
      </c>
      <c r="H130" s="62">
        <f>COUNTIFS('CBG Plants'!F:F,D130,'CBG Plants'!L:L,"Under Construction")</f>
        <v>1</v>
      </c>
      <c r="I130" s="62">
        <f>COUNTIFS('CBG Plants'!F:F,D130,'CBG Plants'!L:L,"Yet to start construction")</f>
        <v>0</v>
      </c>
      <c r="J130" s="63" t="s">
        <v>2762</v>
      </c>
      <c r="K130" s="63" t="s">
        <v>2763</v>
      </c>
      <c r="L130" s="63" t="s">
        <v>2764</v>
      </c>
      <c r="M130" s="62">
        <f t="shared" si="5"/>
        <v>-61.664999999999992</v>
      </c>
      <c r="N130" s="62">
        <f t="shared" si="6"/>
        <v>86.16</v>
      </c>
      <c r="O130" s="62">
        <v>70.2</v>
      </c>
      <c r="P130" s="62">
        <v>15.96</v>
      </c>
      <c r="Q130" s="62">
        <v>0</v>
      </c>
      <c r="R130" s="62">
        <f t="shared" si="7"/>
        <v>-31.953835050000002</v>
      </c>
      <c r="S130" s="62">
        <f>IFERROR(T130*Assumptions!$C$4,"")</f>
        <v>100</v>
      </c>
      <c r="T130" s="62">
        <v>40</v>
      </c>
      <c r="U130" s="62">
        <f>IFERROR(S130*Assumptions!$C$5,"")+IFERROR(V130*Assumptions!$C$8*Assumptions!$C$5,"")</f>
        <v>5.2461649500000007</v>
      </c>
      <c r="V130" s="62">
        <v>223499</v>
      </c>
      <c r="W130" s="62">
        <f>IFERROR(ROUND(T130*(1+Assumptions!$C$7)^5,0),"")</f>
        <v>122</v>
      </c>
      <c r="X130" s="62">
        <f>IFERROR(ROUND(W130*Assumptions!$C$4*Assumptions!$C$6,4),"")+IFERROR(ROUND(Y130*Assumptions!$C$8*Assumptions!$C$6,4),"")</f>
        <v>26.674599999999998</v>
      </c>
      <c r="Y130" s="62">
        <f>IFERROR(ROUND(V130*(1+Assumptions!$C$7)^5,0),"")</f>
        <v>682065</v>
      </c>
      <c r="Z130" s="63" t="s">
        <v>153</v>
      </c>
      <c r="AA130" s="63" t="s">
        <v>160</v>
      </c>
      <c r="AB130" s="62">
        <v>31.6</v>
      </c>
      <c r="AC130" s="62">
        <v>111.3</v>
      </c>
      <c r="AD130">
        <v>405</v>
      </c>
      <c r="AK130" s="40" t="str">
        <f>IFERROR(INDEX(Assumptions!$D$92:$D$115,MATCH(C130,Assumptions!$B$92:$B$115,0)),"Low")</f>
        <v>High</v>
      </c>
    </row>
    <row r="131" spans="2:37" x14ac:dyDescent="0.2">
      <c r="B131" s="62">
        <v>128</v>
      </c>
      <c r="C131" s="63" t="s">
        <v>159</v>
      </c>
      <c r="D131" s="63" t="s">
        <v>64</v>
      </c>
      <c r="E131" s="62">
        <f t="shared" si="8"/>
        <v>2</v>
      </c>
      <c r="F131" s="71">
        <f>SUMIFS('CBG Plants'!N:N,'CBG Plants'!F:F,D131,'CBG Plants'!L:L,"Completed")
+SUMIFS('CBG Plants'!N:N,'CBG Plants'!F:F,D131,'CBG Plants'!L:L,"Functional")+SUMIFS('CBG Plants'!N:N,'CBG Plants'!F:F,D131,'CBG Plants'!L:L,"Under Construction")+SUMIFS('CBG Plants'!N:N,'CBG Plants'!F:F,D131,'CBG Plants'!L:L,"Yet to start construction")</f>
        <v>8</v>
      </c>
      <c r="G131" s="62">
        <f>COUNTIFS('CBG Plants'!F:F,D131,'CBG Plants'!L:L,"Completed")
+COUNTIFS('CBG Plants'!F:F,D131,'CBG Plants'!L:L,"Functional")</f>
        <v>2</v>
      </c>
      <c r="H131" s="62">
        <f>COUNTIFS('CBG Plants'!F:F,D131,'CBG Plants'!L:L,"Under Construction")</f>
        <v>0</v>
      </c>
      <c r="I131" s="62">
        <f>COUNTIFS('CBG Plants'!F:F,D131,'CBG Plants'!L:L,"Yet to start construction")</f>
        <v>0</v>
      </c>
      <c r="J131" s="63" t="s">
        <v>2727</v>
      </c>
      <c r="K131" s="63" t="s">
        <v>2728</v>
      </c>
      <c r="L131" s="63"/>
      <c r="M131" s="62">
        <f t="shared" si="5"/>
        <v>663.84499999999991</v>
      </c>
      <c r="N131" s="62">
        <f t="shared" si="6"/>
        <v>747.79499999999996</v>
      </c>
      <c r="O131" s="62">
        <v>511.65</v>
      </c>
      <c r="P131" s="62">
        <v>210.42</v>
      </c>
      <c r="Q131" s="62">
        <v>25.725000000000001</v>
      </c>
      <c r="R131" s="62">
        <f t="shared" si="7"/>
        <v>-6.36022775</v>
      </c>
      <c r="S131" s="62">
        <f>IFERROR(T131*Assumptions!$C$4,"")</f>
        <v>52.5</v>
      </c>
      <c r="T131" s="62">
        <v>21</v>
      </c>
      <c r="U131" s="62">
        <f>IFERROR(S131*Assumptions!$C$5,"")+IFERROR(V131*Assumptions!$C$8*Assumptions!$C$5,"")</f>
        <v>1.63977225</v>
      </c>
      <c r="V131" s="62">
        <v>6445</v>
      </c>
      <c r="W131" s="62">
        <f>IFERROR(ROUND(T131*(1+Assumptions!$C$7)^5,0),"")</f>
        <v>64</v>
      </c>
      <c r="X131" s="62">
        <f>IFERROR(ROUND(W131*Assumptions!$C$4*Assumptions!$C$6,4),"")+IFERROR(ROUND(Y131*Assumptions!$C$8*Assumptions!$C$6,4),"")</f>
        <v>8.3294999999999995</v>
      </c>
      <c r="Y131" s="62">
        <f>IFERROR(ROUND(V131*(1+Assumptions!$C$7)^5,0),"")</f>
        <v>19669</v>
      </c>
      <c r="Z131" s="63" t="s">
        <v>153</v>
      </c>
      <c r="AA131" s="63" t="s">
        <v>160</v>
      </c>
      <c r="AB131" s="62">
        <v>100.2</v>
      </c>
      <c r="AC131" s="62">
        <v>111.3</v>
      </c>
      <c r="AD131">
        <v>230</v>
      </c>
      <c r="AK131" s="40" t="str">
        <f>IFERROR(INDEX(Assumptions!$D$92:$D$115,MATCH(C131,Assumptions!$B$92:$B$115,0)),"Low")</f>
        <v>High</v>
      </c>
    </row>
    <row r="132" spans="2:37" x14ac:dyDescent="0.2">
      <c r="B132" s="62">
        <v>129</v>
      </c>
      <c r="C132" s="63" t="s">
        <v>159</v>
      </c>
      <c r="D132" s="63" t="s">
        <v>2006</v>
      </c>
      <c r="E132" s="62">
        <f t="shared" si="8"/>
        <v>3</v>
      </c>
      <c r="F132" s="71">
        <f>SUMIFS('CBG Plants'!N:N,'CBG Plants'!F:F,D132,'CBG Plants'!L:L,"Completed")
+SUMIFS('CBG Plants'!N:N,'CBG Plants'!F:F,D132,'CBG Plants'!L:L,"Functional")+SUMIFS('CBG Plants'!N:N,'CBG Plants'!F:F,D132,'CBG Plants'!L:L,"Under Construction")+SUMIFS('CBG Plants'!N:N,'CBG Plants'!F:F,D132,'CBG Plants'!L:L,"Yet to start construction")</f>
        <v>11</v>
      </c>
      <c r="G132" s="62">
        <f>COUNTIFS('CBG Plants'!F:F,D132,'CBG Plants'!L:L,"Completed")
+COUNTIFS('CBG Plants'!F:F,D132,'CBG Plants'!L:L,"Functional")</f>
        <v>0</v>
      </c>
      <c r="H132" s="62">
        <f>COUNTIFS('CBG Plants'!F:F,D132,'CBG Plants'!L:L,"Under Construction")</f>
        <v>0</v>
      </c>
      <c r="I132" s="62">
        <f>COUNTIFS('CBG Plants'!F:F,D132,'CBG Plants'!L:L,"Yet to start construction")</f>
        <v>3</v>
      </c>
      <c r="J132" s="63" t="s">
        <v>2765</v>
      </c>
      <c r="K132" s="63" t="s">
        <v>2728</v>
      </c>
      <c r="L132" s="63" t="s">
        <v>2766</v>
      </c>
      <c r="M132" s="62">
        <f t="shared" ref="M132:M195" si="9">IFERROR(N132-(AD132*365/1000),"")</f>
        <v>207.04500000000002</v>
      </c>
      <c r="N132" s="62">
        <f t="shared" ref="N132:N195" si="10">SUM(O132:Q132)</f>
        <v>207.04500000000002</v>
      </c>
      <c r="O132" s="62">
        <v>121.05</v>
      </c>
      <c r="P132" s="62">
        <v>67.62</v>
      </c>
      <c r="Q132" s="62">
        <v>18.375</v>
      </c>
      <c r="R132" s="62">
        <f t="shared" ref="R132:R195" si="11">IFERROR(U132-F132,"")</f>
        <v>-10.14998555</v>
      </c>
      <c r="S132" s="62">
        <f>IFERROR(T132*Assumptions!$C$4,"")</f>
        <v>27.5</v>
      </c>
      <c r="T132" s="62">
        <v>11</v>
      </c>
      <c r="U132" s="62">
        <f>IFERROR(S132*Assumptions!$C$5,"")+IFERROR(V132*Assumptions!$C$8*Assumptions!$C$5,"")</f>
        <v>0.85001444999999998</v>
      </c>
      <c r="V132" s="62">
        <v>2489</v>
      </c>
      <c r="W132" s="62">
        <f>IFERROR(ROUND(T132*(1+Assumptions!$C$7)^5,0),"")</f>
        <v>34</v>
      </c>
      <c r="X132" s="62">
        <f>IFERROR(ROUND(W132*Assumptions!$C$4*Assumptions!$C$6,4),"")+IFERROR(ROUND(Y132*Assumptions!$C$8*Assumptions!$C$6,4),"")</f>
        <v>4.3772000000000002</v>
      </c>
      <c r="Y132" s="62">
        <f>IFERROR(ROUND(V132*(1+Assumptions!$C$7)^5,0),"")</f>
        <v>7596</v>
      </c>
      <c r="Z132" s="63" t="s">
        <v>153</v>
      </c>
      <c r="AA132" s="63" t="s">
        <v>160</v>
      </c>
      <c r="AB132" s="62">
        <v>63.9</v>
      </c>
      <c r="AC132" s="62">
        <v>111.3</v>
      </c>
      <c r="AD132">
        <v>0</v>
      </c>
      <c r="AK132" s="40" t="str">
        <f>IFERROR(INDEX(Assumptions!$D$92:$D$115,MATCH(C132,Assumptions!$B$92:$B$115,0)),"Low")</f>
        <v>High</v>
      </c>
    </row>
    <row r="133" spans="2:37" x14ac:dyDescent="0.2">
      <c r="B133" s="62">
        <v>130</v>
      </c>
      <c r="C133" s="63" t="s">
        <v>159</v>
      </c>
      <c r="D133" s="63" t="s">
        <v>2007</v>
      </c>
      <c r="E133" s="62">
        <f t="shared" ref="E133:E196" si="12">SUM(G133:I133)</f>
        <v>2</v>
      </c>
      <c r="F133" s="71">
        <f>SUMIFS('CBG Plants'!N:N,'CBG Plants'!F:F,D133,'CBG Plants'!L:L,"Completed")
+SUMIFS('CBG Plants'!N:N,'CBG Plants'!F:F,D133,'CBG Plants'!L:L,"Functional")+SUMIFS('CBG Plants'!N:N,'CBG Plants'!F:F,D133,'CBG Plants'!L:L,"Under Construction")+SUMIFS('CBG Plants'!N:N,'CBG Plants'!F:F,D133,'CBG Plants'!L:L,"Yet to start construction")</f>
        <v>17</v>
      </c>
      <c r="G133" s="62">
        <f>COUNTIFS('CBG Plants'!F:F,D133,'CBG Plants'!L:L,"Completed")
+COUNTIFS('CBG Plants'!F:F,D133,'CBG Plants'!L:L,"Functional")</f>
        <v>0</v>
      </c>
      <c r="H133" s="62">
        <f>COUNTIFS('CBG Plants'!F:F,D133,'CBG Plants'!L:L,"Under Construction")</f>
        <v>0</v>
      </c>
      <c r="I133" s="62">
        <f>COUNTIFS('CBG Plants'!F:F,D133,'CBG Plants'!L:L,"Yet to start construction")</f>
        <v>2</v>
      </c>
      <c r="J133" s="63" t="s">
        <v>2767</v>
      </c>
      <c r="K133" s="63" t="s">
        <v>2768</v>
      </c>
      <c r="L133" s="63"/>
      <c r="M133" s="62">
        <f t="shared" si="9"/>
        <v>323.565</v>
      </c>
      <c r="N133" s="62">
        <f t="shared" si="10"/>
        <v>323.565</v>
      </c>
      <c r="O133" s="62">
        <v>271.8</v>
      </c>
      <c r="P133" s="62">
        <v>49.14</v>
      </c>
      <c r="Q133" s="62">
        <v>2.625</v>
      </c>
      <c r="R133" s="62">
        <f t="shared" si="11"/>
        <v>-16.474648250000001</v>
      </c>
      <c r="S133" s="62">
        <f>IFERROR(T133*Assumptions!$C$4,"")</f>
        <v>17.5</v>
      </c>
      <c r="T133" s="62">
        <v>7</v>
      </c>
      <c r="U133" s="62">
        <f>IFERROR(S133*Assumptions!$C$5,"")+IFERROR(V133*Assumptions!$C$8*Assumptions!$C$5,"")</f>
        <v>0.52535175000000001</v>
      </c>
      <c r="V133" s="62">
        <v>35</v>
      </c>
      <c r="W133" s="62">
        <f>IFERROR(ROUND(T133*(1+Assumptions!$C$7)^5,0),"")</f>
        <v>21</v>
      </c>
      <c r="X133" s="62">
        <f>IFERROR(ROUND(W133*Assumptions!$C$4*Assumptions!$C$6,4),"")+IFERROR(ROUND(Y133*Assumptions!$C$8*Assumptions!$C$6,4),"")</f>
        <v>2.6267999999999998</v>
      </c>
      <c r="Y133" s="62">
        <f>IFERROR(ROUND(V133*(1+Assumptions!$C$7)^5,0),"")</f>
        <v>107</v>
      </c>
      <c r="Z133" s="63" t="s">
        <v>153</v>
      </c>
      <c r="AA133" s="63" t="s">
        <v>160</v>
      </c>
      <c r="AB133" s="62">
        <v>34.200000000000003</v>
      </c>
      <c r="AC133" s="62">
        <v>111.3</v>
      </c>
      <c r="AD133">
        <v>0</v>
      </c>
      <c r="AK133" s="40" t="str">
        <f>IFERROR(INDEX(Assumptions!$D$92:$D$115,MATCH(C133,Assumptions!$B$92:$B$115,0)),"Low")</f>
        <v>High</v>
      </c>
    </row>
    <row r="134" spans="2:37" x14ac:dyDescent="0.2">
      <c r="B134" s="62">
        <v>131</v>
      </c>
      <c r="C134" s="63" t="s">
        <v>159</v>
      </c>
      <c r="D134" s="63" t="s">
        <v>2008</v>
      </c>
      <c r="E134" s="62">
        <f t="shared" si="12"/>
        <v>2</v>
      </c>
      <c r="F134" s="71">
        <f>SUMIFS('CBG Plants'!N:N,'CBG Plants'!F:F,D134,'CBG Plants'!L:L,"Completed")
+SUMIFS('CBG Plants'!N:N,'CBG Plants'!F:F,D134,'CBG Plants'!L:L,"Functional")+SUMIFS('CBG Plants'!N:N,'CBG Plants'!F:F,D134,'CBG Plants'!L:L,"Under Construction")+SUMIFS('CBG Plants'!N:N,'CBG Plants'!F:F,D134,'CBG Plants'!L:L,"Yet to start construction")</f>
        <v>35</v>
      </c>
      <c r="G134" s="62">
        <f>COUNTIFS('CBG Plants'!F:F,D134,'CBG Plants'!L:L,"Completed")
+COUNTIFS('CBG Plants'!F:F,D134,'CBG Plants'!L:L,"Functional")</f>
        <v>0</v>
      </c>
      <c r="H134" s="62">
        <f>COUNTIFS('CBG Plants'!F:F,D134,'CBG Plants'!L:L,"Under Construction")</f>
        <v>0</v>
      </c>
      <c r="I134" s="62">
        <f>COUNTIFS('CBG Plants'!F:F,D134,'CBG Plants'!L:L,"Yet to start construction")</f>
        <v>2</v>
      </c>
      <c r="J134" s="63" t="s">
        <v>2769</v>
      </c>
      <c r="K134" s="63" t="s">
        <v>2770</v>
      </c>
      <c r="L134" s="63"/>
      <c r="M134" s="62">
        <f t="shared" si="9"/>
        <v>579.10500000000002</v>
      </c>
      <c r="N134" s="62">
        <f t="shared" si="10"/>
        <v>579.10500000000002</v>
      </c>
      <c r="O134" s="62">
        <v>356.4</v>
      </c>
      <c r="P134" s="62">
        <v>196.98</v>
      </c>
      <c r="Q134" s="62">
        <v>25.725000000000001</v>
      </c>
      <c r="R134" s="62">
        <f t="shared" si="11"/>
        <v>-34.208945749999998</v>
      </c>
      <c r="S134" s="62">
        <f>IFERROR(T134*Assumptions!$C$4,"")</f>
        <v>25</v>
      </c>
      <c r="T134" s="62">
        <v>10</v>
      </c>
      <c r="U134" s="62">
        <f>IFERROR(S134*Assumptions!$C$5,"")+IFERROR(V134*Assumptions!$C$8*Assumptions!$C$5,"")</f>
        <v>0.79105424999999996</v>
      </c>
      <c r="V134" s="62">
        <v>4085</v>
      </c>
      <c r="W134" s="62">
        <f>IFERROR(ROUND(T134*(1+Assumptions!$C$7)^5,0),"")</f>
        <v>31</v>
      </c>
      <c r="X134" s="62">
        <f>IFERROR(ROUND(W134*Assumptions!$C$4*Assumptions!$C$6,4),"")+IFERROR(ROUND(Y134*Assumptions!$C$8*Assumptions!$C$6,4),"")</f>
        <v>4.0838000000000001</v>
      </c>
      <c r="Y134" s="62">
        <f>IFERROR(ROUND(V134*(1+Assumptions!$C$7)^5,0),"")</f>
        <v>12466</v>
      </c>
      <c r="Z134" s="63" t="s">
        <v>153</v>
      </c>
      <c r="AA134" s="63" t="s">
        <v>160</v>
      </c>
      <c r="AB134" s="62">
        <v>42.9</v>
      </c>
      <c r="AC134" s="62">
        <v>111.3</v>
      </c>
      <c r="AD134">
        <v>0</v>
      </c>
      <c r="AK134" s="40" t="str">
        <f>IFERROR(INDEX(Assumptions!$D$92:$D$115,MATCH(C134,Assumptions!$B$92:$B$115,0)),"Low")</f>
        <v>High</v>
      </c>
    </row>
    <row r="135" spans="2:37" x14ac:dyDescent="0.2">
      <c r="B135" s="62">
        <v>132</v>
      </c>
      <c r="C135" s="63" t="s">
        <v>159</v>
      </c>
      <c r="D135" s="63" t="s">
        <v>309</v>
      </c>
      <c r="E135" s="62">
        <f t="shared" si="12"/>
        <v>1</v>
      </c>
      <c r="F135" s="71">
        <f>SUMIFS('CBG Plants'!N:N,'CBG Plants'!F:F,D135,'CBG Plants'!L:L,"Completed")
+SUMIFS('CBG Plants'!N:N,'CBG Plants'!F:F,D135,'CBG Plants'!L:L,"Functional")+SUMIFS('CBG Plants'!N:N,'CBG Plants'!F:F,D135,'CBG Plants'!L:L,"Under Construction")+SUMIFS('CBG Plants'!N:N,'CBG Plants'!F:F,D135,'CBG Plants'!L:L,"Yet to start construction")</f>
        <v>6</v>
      </c>
      <c r="G135" s="62">
        <f>COUNTIFS('CBG Plants'!F:F,D135,'CBG Plants'!L:L,"Completed")
+COUNTIFS('CBG Plants'!F:F,D135,'CBG Plants'!L:L,"Functional")</f>
        <v>0</v>
      </c>
      <c r="H135" s="62">
        <f>COUNTIFS('CBG Plants'!F:F,D135,'CBG Plants'!L:L,"Under Construction")</f>
        <v>0</v>
      </c>
      <c r="I135" s="62">
        <f>COUNTIFS('CBG Plants'!F:F,D135,'CBG Plants'!L:L,"Yet to start construction")</f>
        <v>1</v>
      </c>
      <c r="J135" s="63" t="s">
        <v>2771</v>
      </c>
      <c r="K135" s="63"/>
      <c r="L135" s="63"/>
      <c r="M135" s="62">
        <f t="shared" si="9"/>
        <v>317.83499999999998</v>
      </c>
      <c r="N135" s="62">
        <f t="shared" si="10"/>
        <v>317.83499999999998</v>
      </c>
      <c r="O135" s="62">
        <v>258.3</v>
      </c>
      <c r="P135" s="62">
        <v>57.96</v>
      </c>
      <c r="Q135" s="62">
        <v>1.575</v>
      </c>
      <c r="R135" s="62">
        <f t="shared" si="11"/>
        <v>-4.3489221000000002</v>
      </c>
      <c r="S135" s="62">
        <f>IFERROR(T135*Assumptions!$C$4,"")</f>
        <v>45</v>
      </c>
      <c r="T135" s="62">
        <v>18</v>
      </c>
      <c r="U135" s="62">
        <f>IFERROR(S135*Assumptions!$C$5,"")+IFERROR(V135*Assumptions!$C$8*Assumptions!$C$5,"")</f>
        <v>1.6510778999999998</v>
      </c>
      <c r="V135" s="62">
        <v>29958</v>
      </c>
      <c r="W135" s="62">
        <f>IFERROR(ROUND(T135*(1+Assumptions!$C$7)^5,0),"")</f>
        <v>55</v>
      </c>
      <c r="X135" s="62">
        <f>IFERROR(ROUND(W135*Assumptions!$C$4*Assumptions!$C$6,4),"")+IFERROR(ROUND(Y135*Assumptions!$C$8*Assumptions!$C$6,4),"")</f>
        <v>8.4063999999999997</v>
      </c>
      <c r="Y135" s="62">
        <f>IFERROR(ROUND(V135*(1+Assumptions!$C$7)^5,0),"")</f>
        <v>91425</v>
      </c>
      <c r="Z135" s="63" t="s">
        <v>153</v>
      </c>
      <c r="AA135" s="63" t="s">
        <v>160</v>
      </c>
      <c r="AB135" s="62">
        <v>79.099999999999994</v>
      </c>
      <c r="AC135" s="62">
        <v>111.3</v>
      </c>
      <c r="AD135">
        <v>0</v>
      </c>
      <c r="AK135" s="40" t="str">
        <f>IFERROR(INDEX(Assumptions!$D$92:$D$115,MATCH(C135,Assumptions!$B$92:$B$115,0)),"Low")</f>
        <v>High</v>
      </c>
    </row>
    <row r="136" spans="2:37" x14ac:dyDescent="0.2">
      <c r="B136" s="62">
        <v>133</v>
      </c>
      <c r="C136" s="63" t="s">
        <v>159</v>
      </c>
      <c r="D136" s="63" t="s">
        <v>2009</v>
      </c>
      <c r="E136" s="62">
        <f t="shared" si="12"/>
        <v>1</v>
      </c>
      <c r="F136" s="71">
        <f>SUMIFS('CBG Plants'!N:N,'CBG Plants'!F:F,D136,'CBG Plants'!L:L,"Completed")
+SUMIFS('CBG Plants'!N:N,'CBG Plants'!F:F,D136,'CBG Plants'!L:L,"Functional")+SUMIFS('CBG Plants'!N:N,'CBG Plants'!F:F,D136,'CBG Plants'!L:L,"Under Construction")+SUMIFS('CBG Plants'!N:N,'CBG Plants'!F:F,D136,'CBG Plants'!L:L,"Yet to start construction")</f>
        <v>2.4</v>
      </c>
      <c r="G136" s="62">
        <f>COUNTIFS('CBG Plants'!F:F,D136,'CBG Plants'!L:L,"Completed")
+COUNTIFS('CBG Plants'!F:F,D136,'CBG Plants'!L:L,"Functional")</f>
        <v>1</v>
      </c>
      <c r="H136" s="62">
        <f>COUNTIFS('CBG Plants'!F:F,D136,'CBG Plants'!L:L,"Under Construction")</f>
        <v>0</v>
      </c>
      <c r="I136" s="62">
        <f>COUNTIFS('CBG Plants'!F:F,D136,'CBG Plants'!L:L,"Yet to start construction")</f>
        <v>0</v>
      </c>
      <c r="J136" s="63" t="s">
        <v>2772</v>
      </c>
      <c r="K136" s="63"/>
      <c r="L136" s="63"/>
      <c r="M136" s="62">
        <f t="shared" si="9"/>
        <v>259.56000000000006</v>
      </c>
      <c r="N136" s="62">
        <f t="shared" si="10"/>
        <v>281.46000000000004</v>
      </c>
      <c r="O136" s="62">
        <v>123.75</v>
      </c>
      <c r="P136" s="62">
        <v>60.06</v>
      </c>
      <c r="Q136" s="62">
        <v>97.65</v>
      </c>
      <c r="R136" s="62">
        <f t="shared" si="11"/>
        <v>-0.88449974999999981</v>
      </c>
      <c r="S136" s="62">
        <f>IFERROR(T136*Assumptions!$C$4,"")</f>
        <v>47.5</v>
      </c>
      <c r="T136" s="62">
        <v>19</v>
      </c>
      <c r="U136" s="62">
        <f>IFERROR(S136*Assumptions!$C$5,"")+IFERROR(V136*Assumptions!$C$8*Assumptions!$C$5,"")</f>
        <v>1.5155002500000001</v>
      </c>
      <c r="V136" s="62">
        <v>9005</v>
      </c>
      <c r="W136" s="62">
        <f>IFERROR(ROUND(T136*(1+Assumptions!$C$7)^5,0),"")</f>
        <v>58</v>
      </c>
      <c r="X136" s="62">
        <f>IFERROR(ROUND(W136*Assumptions!$C$4*Assumptions!$C$6,4),"")+IFERROR(ROUND(Y136*Assumptions!$C$8*Assumptions!$C$6,4),"")</f>
        <v>7.7103000000000002</v>
      </c>
      <c r="Y136" s="62">
        <f>IFERROR(ROUND(V136*(1+Assumptions!$C$7)^5,0),"")</f>
        <v>27481</v>
      </c>
      <c r="Z136" s="63" t="s">
        <v>153</v>
      </c>
      <c r="AA136" s="63" t="s">
        <v>160</v>
      </c>
      <c r="AB136" s="62">
        <v>42.6</v>
      </c>
      <c r="AC136" s="62">
        <v>111.3</v>
      </c>
      <c r="AD136">
        <v>60</v>
      </c>
      <c r="AK136" s="40" t="str">
        <f>IFERROR(INDEX(Assumptions!$D$92:$D$115,MATCH(C136,Assumptions!$B$92:$B$115,0)),"Low")</f>
        <v>High</v>
      </c>
    </row>
    <row r="137" spans="2:37" x14ac:dyDescent="0.2">
      <c r="B137" s="62">
        <v>134</v>
      </c>
      <c r="C137" s="63" t="s">
        <v>159</v>
      </c>
      <c r="D137" s="63" t="s">
        <v>2010</v>
      </c>
      <c r="E137" s="62">
        <f t="shared" si="12"/>
        <v>2</v>
      </c>
      <c r="F137" s="71">
        <f>SUMIFS('CBG Plants'!N:N,'CBG Plants'!F:F,D137,'CBG Plants'!L:L,"Completed")
+SUMIFS('CBG Plants'!N:N,'CBG Plants'!F:F,D137,'CBG Plants'!L:L,"Functional")+SUMIFS('CBG Plants'!N:N,'CBG Plants'!F:F,D137,'CBG Plants'!L:L,"Under Construction")+SUMIFS('CBG Plants'!N:N,'CBG Plants'!F:F,D137,'CBG Plants'!L:L,"Yet to start construction")</f>
        <v>9.6</v>
      </c>
      <c r="G137" s="62">
        <f>COUNTIFS('CBG Plants'!F:F,D137,'CBG Plants'!L:L,"Completed")
+COUNTIFS('CBG Plants'!F:F,D137,'CBG Plants'!L:L,"Functional")</f>
        <v>1</v>
      </c>
      <c r="H137" s="62">
        <f>COUNTIFS('CBG Plants'!F:F,D137,'CBG Plants'!L:L,"Under Construction")</f>
        <v>0</v>
      </c>
      <c r="I137" s="62">
        <f>COUNTIFS('CBG Plants'!F:F,D137,'CBG Plants'!L:L,"Yet to start construction")</f>
        <v>1</v>
      </c>
      <c r="J137" s="63" t="s">
        <v>2773</v>
      </c>
      <c r="K137" s="63" t="s">
        <v>2774</v>
      </c>
      <c r="L137" s="63"/>
      <c r="M137" s="62">
        <f t="shared" si="9"/>
        <v>349.54</v>
      </c>
      <c r="N137" s="62">
        <f t="shared" si="10"/>
        <v>386.04</v>
      </c>
      <c r="O137" s="62">
        <v>274.95</v>
      </c>
      <c r="P137" s="62">
        <v>93.24</v>
      </c>
      <c r="Q137" s="62">
        <v>17.850000000000001</v>
      </c>
      <c r="R137" s="62">
        <f t="shared" si="11"/>
        <v>-8.4875492999999995</v>
      </c>
      <c r="S137" s="62">
        <f>IFERROR(T137*Assumptions!$C$4,"")</f>
        <v>35</v>
      </c>
      <c r="T137" s="62">
        <v>14</v>
      </c>
      <c r="U137" s="62">
        <f>IFERROR(S137*Assumptions!$C$5,"")+IFERROR(V137*Assumptions!$C$8*Assumptions!$C$5,"")</f>
        <v>1.1124507000000001</v>
      </c>
      <c r="V137" s="62">
        <v>6214</v>
      </c>
      <c r="W137" s="62">
        <f>IFERROR(ROUND(T137*(1+Assumptions!$C$7)^5,0),"")</f>
        <v>43</v>
      </c>
      <c r="X137" s="62">
        <f>IFERROR(ROUND(W137*Assumptions!$C$4*Assumptions!$C$6,4),"")+IFERROR(ROUND(Y137*Assumptions!$C$8*Assumptions!$C$6,4),"")</f>
        <v>5.6925999999999997</v>
      </c>
      <c r="Y137" s="62">
        <f>IFERROR(ROUND(V137*(1+Assumptions!$C$7)^5,0),"")</f>
        <v>18964</v>
      </c>
      <c r="Z137" s="63" t="s">
        <v>153</v>
      </c>
      <c r="AA137" s="63" t="s">
        <v>160</v>
      </c>
      <c r="AB137" s="62">
        <v>4.3</v>
      </c>
      <c r="AC137" s="62">
        <v>111.3</v>
      </c>
      <c r="AD137">
        <v>100</v>
      </c>
      <c r="AK137" s="40" t="str">
        <f>IFERROR(INDEX(Assumptions!$D$92:$D$115,MATCH(C137,Assumptions!$B$92:$B$115,0)),"Low")</f>
        <v>High</v>
      </c>
    </row>
    <row r="138" spans="2:37" x14ac:dyDescent="0.2">
      <c r="B138" s="62">
        <v>135</v>
      </c>
      <c r="C138" s="63" t="s">
        <v>159</v>
      </c>
      <c r="D138" s="63" t="s">
        <v>2775</v>
      </c>
      <c r="E138" s="62">
        <f t="shared" si="12"/>
        <v>3</v>
      </c>
      <c r="F138" s="71">
        <f>SUMIFS('CBG Plants'!N:N,'CBG Plants'!F:F,D138,'CBG Plants'!L:L,"Completed")
+SUMIFS('CBG Plants'!N:N,'CBG Plants'!F:F,D138,'CBG Plants'!L:L,"Functional")+SUMIFS('CBG Plants'!N:N,'CBG Plants'!F:F,D138,'CBG Plants'!L:L,"Under Construction")+SUMIFS('CBG Plants'!N:N,'CBG Plants'!F:F,D138,'CBG Plants'!L:L,"Yet to start construction")</f>
        <v>45</v>
      </c>
      <c r="G138" s="62">
        <f>COUNTIFS('CBG Plants'!F:F,D138,'CBG Plants'!L:L,"Completed")
+COUNTIFS('CBG Plants'!F:F,D138,'CBG Plants'!L:L,"Functional")</f>
        <v>1</v>
      </c>
      <c r="H138" s="62">
        <f>COUNTIFS('CBG Plants'!F:F,D138,'CBG Plants'!L:L,"Under Construction")</f>
        <v>1</v>
      </c>
      <c r="I138" s="62">
        <f>COUNTIFS('CBG Plants'!F:F,D138,'CBG Plants'!L:L,"Yet to start construction")</f>
        <v>1</v>
      </c>
      <c r="J138" s="63" t="s">
        <v>2776</v>
      </c>
      <c r="K138" s="63" t="s">
        <v>2777</v>
      </c>
      <c r="L138" s="63" t="s">
        <v>2778</v>
      </c>
      <c r="M138" s="62">
        <f t="shared" si="9"/>
        <v>255.35499999999996</v>
      </c>
      <c r="N138" s="62">
        <f t="shared" si="10"/>
        <v>291.85499999999996</v>
      </c>
      <c r="O138" s="62">
        <v>202.5</v>
      </c>
      <c r="P138" s="62">
        <v>66.78</v>
      </c>
      <c r="Q138" s="62">
        <v>22.574999999999999</v>
      </c>
      <c r="R138" s="62">
        <f t="shared" si="11"/>
        <v>-45</v>
      </c>
      <c r="S138" s="62">
        <f>IFERROR(T138*Assumptions!$C$4,"")</f>
        <v>0</v>
      </c>
      <c r="T138" s="62">
        <v>0</v>
      </c>
      <c r="U138" s="62">
        <f>IFERROR(S138*Assumptions!$C$5,"")+IFERROR(V138*Assumptions!$C$8*Assumptions!$C$5,"")</f>
        <v>0</v>
      </c>
      <c r="V138" s="62">
        <v>0</v>
      </c>
      <c r="W138" s="62">
        <f>IFERROR(ROUND(T138*(1+Assumptions!$C$7)^5,0),"")</f>
        <v>0</v>
      </c>
      <c r="X138" s="62">
        <f>IFERROR(ROUND(W138*Assumptions!$C$4*Assumptions!$C$6,4),"")+IFERROR(ROUND(Y138*Assumptions!$C$8*Assumptions!$C$6,4),"")</f>
        <v>0</v>
      </c>
      <c r="Y138" s="62">
        <f>IFERROR(ROUND(V138*(1+Assumptions!$C$7)^5,0),"")</f>
        <v>0</v>
      </c>
      <c r="Z138" s="63" t="s">
        <v>153</v>
      </c>
      <c r="AA138" s="63" t="s">
        <v>160</v>
      </c>
      <c r="AB138" s="62">
        <v>6.9</v>
      </c>
      <c r="AC138" s="62">
        <v>111.3</v>
      </c>
      <c r="AD138">
        <v>100</v>
      </c>
      <c r="AK138" s="40" t="str">
        <f>IFERROR(INDEX(Assumptions!$D$92:$D$115,MATCH(C138,Assumptions!$B$92:$B$115,0)),"Low")</f>
        <v>High</v>
      </c>
    </row>
    <row r="139" spans="2:37" x14ac:dyDescent="0.2">
      <c r="B139" s="62">
        <v>136</v>
      </c>
      <c r="C139" s="63" t="s">
        <v>159</v>
      </c>
      <c r="D139" s="63" t="s">
        <v>2011</v>
      </c>
      <c r="E139" s="62">
        <f t="shared" si="12"/>
        <v>0</v>
      </c>
      <c r="F139" s="71">
        <f>SUMIFS('CBG Plants'!N:N,'CBG Plants'!F:F,D139,'CBG Plants'!L:L,"Completed")
+SUMIFS('CBG Plants'!N:N,'CBG Plants'!F:F,D139,'CBG Plants'!L:L,"Functional")+SUMIFS('CBG Plants'!N:N,'CBG Plants'!F:F,D139,'CBG Plants'!L:L,"Under Construction")+SUMIFS('CBG Plants'!N:N,'CBG Plants'!F:F,D139,'CBG Plants'!L:L,"Yet to start construction")</f>
        <v>0</v>
      </c>
      <c r="G139" s="62">
        <f>COUNTIFS('CBG Plants'!F:F,D139,'CBG Plants'!L:L,"Completed")
+COUNTIFS('CBG Plants'!F:F,D139,'CBG Plants'!L:L,"Functional")</f>
        <v>0</v>
      </c>
      <c r="H139" s="62">
        <f>COUNTIFS('CBG Plants'!F:F,D139,'CBG Plants'!L:L,"Under Construction")</f>
        <v>0</v>
      </c>
      <c r="I139" s="62">
        <f>COUNTIFS('CBG Plants'!F:F,D139,'CBG Plants'!L:L,"Yet to start construction")</f>
        <v>0</v>
      </c>
      <c r="J139" s="63"/>
      <c r="K139" s="63"/>
      <c r="L139" s="63"/>
      <c r="M139" s="62">
        <f t="shared" si="9"/>
        <v>265.08</v>
      </c>
      <c r="N139" s="62">
        <f t="shared" si="10"/>
        <v>265.08</v>
      </c>
      <c r="O139" s="62">
        <v>161.55000000000001</v>
      </c>
      <c r="P139" s="62">
        <v>49.98</v>
      </c>
      <c r="Q139" s="62">
        <v>53.55</v>
      </c>
      <c r="R139" s="62">
        <f t="shared" si="11"/>
        <v>0.375</v>
      </c>
      <c r="S139" s="62">
        <f>IFERROR(T139*Assumptions!$C$4,"")</f>
        <v>12.5</v>
      </c>
      <c r="T139" s="62">
        <v>5</v>
      </c>
      <c r="U139" s="62">
        <f>IFERROR(S139*Assumptions!$C$5,"")+IFERROR(V139*Assumptions!$C$8*Assumptions!$C$5,"")</f>
        <v>0.375</v>
      </c>
      <c r="V139" s="62">
        <v>0</v>
      </c>
      <c r="W139" s="62">
        <f>IFERROR(ROUND(T139*(1+Assumptions!$C$7)^5,0),"")</f>
        <v>15</v>
      </c>
      <c r="X139" s="62">
        <f>IFERROR(ROUND(W139*Assumptions!$C$4*Assumptions!$C$6,4),"")+IFERROR(ROUND(Y139*Assumptions!$C$8*Assumptions!$C$6,4),"")</f>
        <v>1.875</v>
      </c>
      <c r="Y139" s="62">
        <f>IFERROR(ROUND(V139*(1+Assumptions!$C$7)^5,0),"")</f>
        <v>0</v>
      </c>
      <c r="Z139" s="63" t="s">
        <v>153</v>
      </c>
      <c r="AA139" s="63" t="s">
        <v>160</v>
      </c>
      <c r="AB139" s="62">
        <v>5.7</v>
      </c>
      <c r="AC139" s="62">
        <v>111.3</v>
      </c>
      <c r="AD139">
        <v>0</v>
      </c>
      <c r="AK139" s="40" t="str">
        <f>IFERROR(INDEX(Assumptions!$D$92:$D$115,MATCH(C139,Assumptions!$B$92:$B$115,0)),"Low")</f>
        <v>High</v>
      </c>
    </row>
    <row r="140" spans="2:37" x14ac:dyDescent="0.2">
      <c r="B140" s="62">
        <v>137</v>
      </c>
      <c r="C140" s="63" t="s">
        <v>159</v>
      </c>
      <c r="D140" s="63" t="s">
        <v>2012</v>
      </c>
      <c r="E140" s="62">
        <f t="shared" si="12"/>
        <v>0</v>
      </c>
      <c r="F140" s="71">
        <f>SUMIFS('CBG Plants'!N:N,'CBG Plants'!F:F,D140,'CBG Plants'!L:L,"Completed")
+SUMIFS('CBG Plants'!N:N,'CBG Plants'!F:F,D140,'CBG Plants'!L:L,"Functional")+SUMIFS('CBG Plants'!N:N,'CBG Plants'!F:F,D140,'CBG Plants'!L:L,"Under Construction")+SUMIFS('CBG Plants'!N:N,'CBG Plants'!F:F,D140,'CBG Plants'!L:L,"Yet to start construction")</f>
        <v>0</v>
      </c>
      <c r="G140" s="62">
        <f>COUNTIFS('CBG Plants'!F:F,D140,'CBG Plants'!L:L,"Completed")
+COUNTIFS('CBG Plants'!F:F,D140,'CBG Plants'!L:L,"Functional")</f>
        <v>0</v>
      </c>
      <c r="H140" s="62">
        <f>COUNTIFS('CBG Plants'!F:F,D140,'CBG Plants'!L:L,"Under Construction")</f>
        <v>0</v>
      </c>
      <c r="I140" s="62">
        <f>COUNTIFS('CBG Plants'!F:F,D140,'CBG Plants'!L:L,"Yet to start construction")</f>
        <v>0</v>
      </c>
      <c r="J140" s="63" t="s">
        <v>2779</v>
      </c>
      <c r="K140" s="63" t="s">
        <v>2780</v>
      </c>
      <c r="L140" s="63" t="s">
        <v>2781</v>
      </c>
      <c r="M140" s="62">
        <f t="shared" si="9"/>
        <v>271.24499999999995</v>
      </c>
      <c r="N140" s="62">
        <f t="shared" si="10"/>
        <v>271.24499999999995</v>
      </c>
      <c r="O140" s="62">
        <v>157.94999999999999</v>
      </c>
      <c r="P140" s="62">
        <v>111.72</v>
      </c>
      <c r="Q140" s="62">
        <v>1.575</v>
      </c>
      <c r="R140" s="62">
        <f t="shared" si="11"/>
        <v>0.55454700000000001</v>
      </c>
      <c r="S140" s="62">
        <f>IFERROR(T140*Assumptions!$C$4,"")</f>
        <v>17.5</v>
      </c>
      <c r="T140" s="62">
        <v>7</v>
      </c>
      <c r="U140" s="62">
        <f>IFERROR(S140*Assumptions!$C$5,"")+IFERROR(V140*Assumptions!$C$8*Assumptions!$C$5,"")</f>
        <v>0.55454700000000001</v>
      </c>
      <c r="V140" s="62">
        <v>2940</v>
      </c>
      <c r="W140" s="62">
        <f>IFERROR(ROUND(T140*(1+Assumptions!$C$7)^5,0),"")</f>
        <v>21</v>
      </c>
      <c r="X140" s="62">
        <f>IFERROR(ROUND(W140*Assumptions!$C$4*Assumptions!$C$6,4),"")+IFERROR(ROUND(Y140*Assumptions!$C$8*Assumptions!$C$6,4),"")</f>
        <v>2.7753000000000001</v>
      </c>
      <c r="Y140" s="62">
        <f>IFERROR(ROUND(V140*(1+Assumptions!$C$7)^5,0),"")</f>
        <v>8972</v>
      </c>
      <c r="Z140" s="63" t="s">
        <v>153</v>
      </c>
      <c r="AA140" s="63" t="s">
        <v>160</v>
      </c>
      <c r="AB140" s="62">
        <v>64</v>
      </c>
      <c r="AC140" s="62">
        <v>111.3</v>
      </c>
      <c r="AD140">
        <v>0</v>
      </c>
      <c r="AK140" s="40" t="str">
        <f>IFERROR(INDEX(Assumptions!$D$92:$D$115,MATCH(C140,Assumptions!$B$92:$B$115,0)),"Low")</f>
        <v>High</v>
      </c>
    </row>
    <row r="141" spans="2:37" x14ac:dyDescent="0.2">
      <c r="B141" s="62">
        <v>138</v>
      </c>
      <c r="C141" s="63" t="s">
        <v>159</v>
      </c>
      <c r="D141" s="63" t="s">
        <v>2013</v>
      </c>
      <c r="E141" s="62">
        <f t="shared" si="12"/>
        <v>0</v>
      </c>
      <c r="F141" s="71">
        <f>SUMIFS('CBG Plants'!N:N,'CBG Plants'!F:F,D141,'CBG Plants'!L:L,"Completed")
+SUMIFS('CBG Plants'!N:N,'CBG Plants'!F:F,D141,'CBG Plants'!L:L,"Functional")+SUMIFS('CBG Plants'!N:N,'CBG Plants'!F:F,D141,'CBG Plants'!L:L,"Under Construction")+SUMIFS('CBG Plants'!N:N,'CBG Plants'!F:F,D141,'CBG Plants'!L:L,"Yet to start construction")</f>
        <v>0</v>
      </c>
      <c r="G141" s="62">
        <f>COUNTIFS('CBG Plants'!F:F,D141,'CBG Plants'!L:L,"Completed")
+COUNTIFS('CBG Plants'!F:F,D141,'CBG Plants'!L:L,"Functional")</f>
        <v>0</v>
      </c>
      <c r="H141" s="62">
        <f>COUNTIFS('CBG Plants'!F:F,D141,'CBG Plants'!L:L,"Under Construction")</f>
        <v>0</v>
      </c>
      <c r="I141" s="62">
        <f>COUNTIFS('CBG Plants'!F:F,D141,'CBG Plants'!L:L,"Yet to start construction")</f>
        <v>0</v>
      </c>
      <c r="J141" s="63"/>
      <c r="K141" s="63"/>
      <c r="L141" s="63"/>
      <c r="M141" s="62">
        <f t="shared" si="9"/>
        <v>494.55000000000007</v>
      </c>
      <c r="N141" s="62">
        <f t="shared" si="10"/>
        <v>494.55000000000007</v>
      </c>
      <c r="O141" s="62">
        <v>327.60000000000002</v>
      </c>
      <c r="P141" s="62">
        <v>159.6</v>
      </c>
      <c r="Q141" s="62">
        <v>7.35</v>
      </c>
      <c r="R141" s="62">
        <f t="shared" si="11"/>
        <v>1.3335041999999999</v>
      </c>
      <c r="S141" s="62">
        <f>IFERROR(T141*Assumptions!$C$4,"")</f>
        <v>40</v>
      </c>
      <c r="T141" s="62">
        <v>16</v>
      </c>
      <c r="U141" s="62">
        <f>IFERROR(S141*Assumptions!$C$5,"")+IFERROR(V141*Assumptions!$C$8*Assumptions!$C$5,"")</f>
        <v>1.3335041999999999</v>
      </c>
      <c r="V141" s="62">
        <v>13284</v>
      </c>
      <c r="W141" s="62">
        <f>IFERROR(ROUND(T141*(1+Assumptions!$C$7)^5,0),"")</f>
        <v>49</v>
      </c>
      <c r="X141" s="62">
        <f>IFERROR(ROUND(W141*Assumptions!$C$4*Assumptions!$C$6,4),"")+IFERROR(ROUND(Y141*Assumptions!$C$8*Assumptions!$C$6,4),"")</f>
        <v>6.8040000000000003</v>
      </c>
      <c r="Y141" s="62">
        <f>IFERROR(ROUND(V141*(1+Assumptions!$C$7)^5,0),"")</f>
        <v>40540</v>
      </c>
      <c r="Z141" s="63" t="s">
        <v>153</v>
      </c>
      <c r="AA141" s="63" t="s">
        <v>160</v>
      </c>
      <c r="AB141" s="62">
        <v>183.5</v>
      </c>
      <c r="AC141" s="62">
        <v>111.3</v>
      </c>
      <c r="AD141">
        <v>0</v>
      </c>
      <c r="AK141" s="40" t="str">
        <f>IFERROR(INDEX(Assumptions!$D$92:$D$115,MATCH(C141,Assumptions!$B$92:$B$115,0)),"Low")</f>
        <v>High</v>
      </c>
    </row>
    <row r="142" spans="2:37" x14ac:dyDescent="0.2">
      <c r="B142" s="62">
        <v>139</v>
      </c>
      <c r="C142" s="63" t="s">
        <v>159</v>
      </c>
      <c r="D142" s="63" t="s">
        <v>2014</v>
      </c>
      <c r="E142" s="62">
        <f t="shared" si="12"/>
        <v>1</v>
      </c>
      <c r="F142" s="71">
        <f>SUMIFS('CBG Plants'!N:N,'CBG Plants'!F:F,D142,'CBG Plants'!L:L,"Completed")
+SUMIFS('CBG Plants'!N:N,'CBG Plants'!F:F,D142,'CBG Plants'!L:L,"Functional")+SUMIFS('CBG Plants'!N:N,'CBG Plants'!F:F,D142,'CBG Plants'!L:L,"Under Construction")+SUMIFS('CBG Plants'!N:N,'CBG Plants'!F:F,D142,'CBG Plants'!L:L,"Yet to start construction")</f>
        <v>2</v>
      </c>
      <c r="G142" s="62">
        <f>COUNTIFS('CBG Plants'!F:F,D142,'CBG Plants'!L:L,"Completed")
+COUNTIFS('CBG Plants'!F:F,D142,'CBG Plants'!L:L,"Functional")</f>
        <v>1</v>
      </c>
      <c r="H142" s="62">
        <f>COUNTIFS('CBG Plants'!F:F,D142,'CBG Plants'!L:L,"Under Construction")</f>
        <v>0</v>
      </c>
      <c r="I142" s="62">
        <f>COUNTIFS('CBG Plants'!F:F,D142,'CBG Plants'!L:L,"Yet to start construction")</f>
        <v>0</v>
      </c>
      <c r="J142" s="63" t="s">
        <v>2782</v>
      </c>
      <c r="K142" s="63"/>
      <c r="L142" s="63"/>
      <c r="M142" s="62">
        <f t="shared" si="9"/>
        <v>290.70000000000005</v>
      </c>
      <c r="N142" s="62">
        <f t="shared" si="10"/>
        <v>301.65000000000003</v>
      </c>
      <c r="O142" s="62">
        <v>193.5</v>
      </c>
      <c r="P142" s="62">
        <v>100.8</v>
      </c>
      <c r="Q142" s="62">
        <v>7.35</v>
      </c>
      <c r="R142" s="62">
        <f t="shared" si="11"/>
        <v>-1.1087805500000001</v>
      </c>
      <c r="S142" s="62">
        <f>IFERROR(T142*Assumptions!$C$4,"")</f>
        <v>27.5</v>
      </c>
      <c r="T142" s="62">
        <v>11</v>
      </c>
      <c r="U142" s="62">
        <f>IFERROR(S142*Assumptions!$C$5,"")+IFERROR(V142*Assumptions!$C$8*Assumptions!$C$5,"")</f>
        <v>0.89121944999999991</v>
      </c>
      <c r="V142" s="62">
        <v>6589</v>
      </c>
      <c r="W142" s="62">
        <f>IFERROR(ROUND(T142*(1+Assumptions!$C$7)^5,0),"")</f>
        <v>34</v>
      </c>
      <c r="X142" s="62">
        <f>IFERROR(ROUND(W142*Assumptions!$C$4*Assumptions!$C$6,4),"")+IFERROR(ROUND(Y142*Assumptions!$C$8*Assumptions!$C$6,4),"")</f>
        <v>4.5868000000000002</v>
      </c>
      <c r="Y142" s="62">
        <f>IFERROR(ROUND(V142*(1+Assumptions!$C$7)^5,0),"")</f>
        <v>20108</v>
      </c>
      <c r="Z142" s="63" t="s">
        <v>153</v>
      </c>
      <c r="AA142" s="63" t="s">
        <v>160</v>
      </c>
      <c r="AB142" s="62">
        <v>201.3</v>
      </c>
      <c r="AC142" s="62">
        <v>111.3</v>
      </c>
      <c r="AD142">
        <v>30</v>
      </c>
      <c r="AK142" s="40" t="str">
        <f>IFERROR(INDEX(Assumptions!$D$92:$D$115,MATCH(C142,Assumptions!$B$92:$B$115,0)),"Low")</f>
        <v>High</v>
      </c>
    </row>
    <row r="143" spans="2:37" x14ac:dyDescent="0.2">
      <c r="B143" s="62">
        <v>140</v>
      </c>
      <c r="C143" s="63" t="s">
        <v>159</v>
      </c>
      <c r="D143" s="63" t="s">
        <v>2015</v>
      </c>
      <c r="E143" s="62">
        <f t="shared" si="12"/>
        <v>0</v>
      </c>
      <c r="F143" s="71">
        <f>SUMIFS('CBG Plants'!N:N,'CBG Plants'!F:F,D143,'CBG Plants'!L:L,"Completed")
+SUMIFS('CBG Plants'!N:N,'CBG Plants'!F:F,D143,'CBG Plants'!L:L,"Functional")+SUMIFS('CBG Plants'!N:N,'CBG Plants'!F:F,D143,'CBG Plants'!L:L,"Under Construction")+SUMIFS('CBG Plants'!N:N,'CBG Plants'!F:F,D143,'CBG Plants'!L:L,"Yet to start construction")</f>
        <v>0</v>
      </c>
      <c r="G143" s="62">
        <f>COUNTIFS('CBG Plants'!F:F,D143,'CBG Plants'!L:L,"Completed")
+COUNTIFS('CBG Plants'!F:F,D143,'CBG Plants'!L:L,"Functional")</f>
        <v>0</v>
      </c>
      <c r="H143" s="62">
        <f>COUNTIFS('CBG Plants'!F:F,D143,'CBG Plants'!L:L,"Under Construction")</f>
        <v>0</v>
      </c>
      <c r="I143" s="62">
        <f>COUNTIFS('CBG Plants'!F:F,D143,'CBG Plants'!L:L,"Yet to start construction")</f>
        <v>0</v>
      </c>
      <c r="J143" s="63" t="s">
        <v>2783</v>
      </c>
      <c r="K143" s="63" t="s">
        <v>2784</v>
      </c>
      <c r="L143" s="63" t="s">
        <v>2785</v>
      </c>
      <c r="M143" s="62">
        <f t="shared" si="9"/>
        <v>267.49500000000006</v>
      </c>
      <c r="N143" s="62">
        <f t="shared" si="10"/>
        <v>267.49500000000006</v>
      </c>
      <c r="O143" s="62">
        <v>262.35000000000002</v>
      </c>
      <c r="P143" s="62">
        <v>0.42</v>
      </c>
      <c r="Q143" s="62">
        <v>4.7249999999999996</v>
      </c>
      <c r="R143" s="62">
        <f t="shared" si="11"/>
        <v>0.52535175000000001</v>
      </c>
      <c r="S143" s="62">
        <f>IFERROR(T143*Assumptions!$C$4,"")</f>
        <v>17.5</v>
      </c>
      <c r="T143" s="62">
        <v>7</v>
      </c>
      <c r="U143" s="62">
        <f>IFERROR(S143*Assumptions!$C$5,"")+IFERROR(V143*Assumptions!$C$8*Assumptions!$C$5,"")</f>
        <v>0.52535175000000001</v>
      </c>
      <c r="V143" s="62">
        <v>35</v>
      </c>
      <c r="W143" s="62">
        <f>IFERROR(ROUND(T143*(1+Assumptions!$C$7)^5,0),"")</f>
        <v>21</v>
      </c>
      <c r="X143" s="62">
        <f>IFERROR(ROUND(W143*Assumptions!$C$4*Assumptions!$C$6,4),"")+IFERROR(ROUND(Y143*Assumptions!$C$8*Assumptions!$C$6,4),"")</f>
        <v>2.6267999999999998</v>
      </c>
      <c r="Y143" s="62">
        <f>IFERROR(ROUND(V143*(1+Assumptions!$C$7)^5,0),"")</f>
        <v>107</v>
      </c>
      <c r="Z143" s="63" t="s">
        <v>153</v>
      </c>
      <c r="AA143" s="63" t="s">
        <v>160</v>
      </c>
      <c r="AB143" s="62">
        <v>142.80000000000001</v>
      </c>
      <c r="AC143" s="62">
        <v>111.3</v>
      </c>
      <c r="AD143">
        <v>0</v>
      </c>
      <c r="AK143" s="40" t="str">
        <f>IFERROR(INDEX(Assumptions!$D$92:$D$115,MATCH(C143,Assumptions!$B$92:$B$115,0)),"Low")</f>
        <v>High</v>
      </c>
    </row>
    <row r="144" spans="2:37" x14ac:dyDescent="0.2">
      <c r="B144" s="62">
        <v>141</v>
      </c>
      <c r="C144" s="63" t="s">
        <v>159</v>
      </c>
      <c r="D144" s="63" t="s">
        <v>1813</v>
      </c>
      <c r="E144" s="62">
        <f t="shared" si="12"/>
        <v>8</v>
      </c>
      <c r="F144" s="71">
        <f>SUMIFS('CBG Plants'!N:N,'CBG Plants'!F:F,D144,'CBG Plants'!L:L,"Completed")
+SUMIFS('CBG Plants'!N:N,'CBG Plants'!F:F,D144,'CBG Plants'!L:L,"Functional")+SUMIFS('CBG Plants'!N:N,'CBG Plants'!F:F,D144,'CBG Plants'!L:L,"Under Construction")+SUMIFS('CBG Plants'!N:N,'CBG Plants'!F:F,D144,'CBG Plants'!L:L,"Yet to start construction")</f>
        <v>39.200000000000003</v>
      </c>
      <c r="G144" s="62">
        <f>COUNTIFS('CBG Plants'!F:F,D144,'CBG Plants'!L:L,"Completed")
+COUNTIFS('CBG Plants'!F:F,D144,'CBG Plants'!L:L,"Functional")</f>
        <v>1</v>
      </c>
      <c r="H144" s="62">
        <f>COUNTIFS('CBG Plants'!F:F,D144,'CBG Plants'!L:L,"Under Construction")</f>
        <v>2</v>
      </c>
      <c r="I144" s="62">
        <f>COUNTIFS('CBG Plants'!F:F,D144,'CBG Plants'!L:L,"Yet to start construction")</f>
        <v>5</v>
      </c>
      <c r="J144" s="63" t="s">
        <v>2786</v>
      </c>
      <c r="K144" s="63" t="s">
        <v>2787</v>
      </c>
      <c r="L144" s="63" t="s">
        <v>2788</v>
      </c>
      <c r="M144" s="62">
        <f t="shared" si="9"/>
        <v>107.25000000000001</v>
      </c>
      <c r="N144" s="62">
        <f t="shared" si="10"/>
        <v>151.05000000000001</v>
      </c>
      <c r="O144" s="62">
        <v>108</v>
      </c>
      <c r="P144" s="62">
        <v>42</v>
      </c>
      <c r="Q144" s="62">
        <v>1.05</v>
      </c>
      <c r="R144" s="62">
        <f t="shared" si="11"/>
        <v>-34.274173850000004</v>
      </c>
      <c r="S144" s="62">
        <f>IFERROR(T144*Assumptions!$C$4,"")</f>
        <v>120</v>
      </c>
      <c r="T144" s="62">
        <v>48</v>
      </c>
      <c r="U144" s="62">
        <f>IFERROR(S144*Assumptions!$C$5,"")+IFERROR(V144*Assumptions!$C$8*Assumptions!$C$5,"")</f>
        <v>4.9258261499999998</v>
      </c>
      <c r="V144" s="62">
        <v>131923</v>
      </c>
      <c r="W144" s="62">
        <f>IFERROR(ROUND(T144*(1+Assumptions!$C$7)^5,0),"")</f>
        <v>146</v>
      </c>
      <c r="X144" s="62">
        <f>IFERROR(ROUND(W144*Assumptions!$C$4*Assumptions!$C$6,4),"")+IFERROR(ROUND(Y144*Assumptions!$C$8*Assumptions!$C$6,4),"")</f>
        <v>24.993500000000001</v>
      </c>
      <c r="Y144" s="62">
        <f>IFERROR(ROUND(V144*(1+Assumptions!$C$7)^5,0),"")</f>
        <v>402597</v>
      </c>
      <c r="Z144" s="63" t="s">
        <v>153</v>
      </c>
      <c r="AA144" s="63" t="s">
        <v>160</v>
      </c>
      <c r="AB144" s="62">
        <v>70.5</v>
      </c>
      <c r="AC144" s="62">
        <v>111.3</v>
      </c>
      <c r="AD144">
        <v>120</v>
      </c>
      <c r="AK144" s="40" t="str">
        <f>IFERROR(INDEX(Assumptions!$D$92:$D$115,MATCH(C144,Assumptions!$B$92:$B$115,0)),"Low")</f>
        <v>High</v>
      </c>
    </row>
    <row r="145" spans="2:37" x14ac:dyDescent="0.2">
      <c r="B145" s="62">
        <v>142</v>
      </c>
      <c r="C145" s="63" t="s">
        <v>159</v>
      </c>
      <c r="D145" s="63" t="s">
        <v>2016</v>
      </c>
      <c r="E145" s="62">
        <f t="shared" si="12"/>
        <v>0</v>
      </c>
      <c r="F145" s="71">
        <f>SUMIFS('CBG Plants'!N:N,'CBG Plants'!F:F,D145,'CBG Plants'!L:L,"Completed")
+SUMIFS('CBG Plants'!N:N,'CBG Plants'!F:F,D145,'CBG Plants'!L:L,"Functional")+SUMIFS('CBG Plants'!N:N,'CBG Plants'!F:F,D145,'CBG Plants'!L:L,"Under Construction")+SUMIFS('CBG Plants'!N:N,'CBG Plants'!F:F,D145,'CBG Plants'!L:L,"Yet to start construction")</f>
        <v>0</v>
      </c>
      <c r="G145" s="62">
        <f>COUNTIFS('CBG Plants'!F:F,D145,'CBG Plants'!L:L,"Completed")
+COUNTIFS('CBG Plants'!F:F,D145,'CBG Plants'!L:L,"Functional")</f>
        <v>0</v>
      </c>
      <c r="H145" s="62">
        <f>COUNTIFS('CBG Plants'!F:F,D145,'CBG Plants'!L:L,"Under Construction")</f>
        <v>0</v>
      </c>
      <c r="I145" s="62">
        <f>COUNTIFS('CBG Plants'!F:F,D145,'CBG Plants'!L:L,"Yet to start construction")</f>
        <v>0</v>
      </c>
      <c r="J145" s="63" t="s">
        <v>2789</v>
      </c>
      <c r="K145" s="63" t="s">
        <v>2790</v>
      </c>
      <c r="L145" s="63" t="s">
        <v>2791</v>
      </c>
      <c r="M145" s="62">
        <f t="shared" si="9"/>
        <v>-195.15000000000003</v>
      </c>
      <c r="N145" s="62">
        <f t="shared" si="10"/>
        <v>111.44999999999999</v>
      </c>
      <c r="O145" s="62">
        <v>109.35</v>
      </c>
      <c r="P145" s="62">
        <v>2.1</v>
      </c>
      <c r="Q145" s="62">
        <v>0</v>
      </c>
      <c r="R145" s="62">
        <f t="shared" si="11"/>
        <v>0.58139370000000001</v>
      </c>
      <c r="S145" s="62">
        <f>IFERROR(T145*Assumptions!$C$4,"")</f>
        <v>15</v>
      </c>
      <c r="T145" s="62">
        <v>6</v>
      </c>
      <c r="U145" s="62">
        <f>IFERROR(S145*Assumptions!$C$5,"")+IFERROR(V145*Assumptions!$C$8*Assumptions!$C$5,"")</f>
        <v>0.58139370000000001</v>
      </c>
      <c r="V145" s="62">
        <v>13074</v>
      </c>
      <c r="W145" s="62">
        <f>IFERROR(ROUND(T145*(1+Assumptions!$C$7)^5,0),"")</f>
        <v>18</v>
      </c>
      <c r="X145" s="62">
        <f>IFERROR(ROUND(W145*Assumptions!$C$4*Assumptions!$C$6,4),"")+IFERROR(ROUND(Y145*Assumptions!$C$8*Assumptions!$C$6,4),"")</f>
        <v>2.9182999999999999</v>
      </c>
      <c r="Y145" s="62">
        <f>IFERROR(ROUND(V145*(1+Assumptions!$C$7)^5,0),"")</f>
        <v>39899</v>
      </c>
      <c r="Z145" s="63" t="s">
        <v>153</v>
      </c>
      <c r="AA145" s="63" t="s">
        <v>160</v>
      </c>
      <c r="AB145" s="62">
        <v>114.9</v>
      </c>
      <c r="AC145" s="62">
        <v>111.3</v>
      </c>
      <c r="AD145">
        <v>840</v>
      </c>
      <c r="AK145" s="40" t="str">
        <f>IFERROR(INDEX(Assumptions!$D$92:$D$115,MATCH(C145,Assumptions!$B$92:$B$115,0)),"Low")</f>
        <v>High</v>
      </c>
    </row>
    <row r="146" spans="2:37" x14ac:dyDescent="0.2">
      <c r="B146" s="62">
        <v>143</v>
      </c>
      <c r="C146" s="63" t="s">
        <v>159</v>
      </c>
      <c r="D146" s="63" t="s">
        <v>2017</v>
      </c>
      <c r="E146" s="62">
        <f t="shared" si="12"/>
        <v>0</v>
      </c>
      <c r="F146" s="71">
        <f>SUMIFS('CBG Plants'!N:N,'CBG Plants'!F:F,D146,'CBG Plants'!L:L,"Completed")
+SUMIFS('CBG Plants'!N:N,'CBG Plants'!F:F,D146,'CBG Plants'!L:L,"Functional")+SUMIFS('CBG Plants'!N:N,'CBG Plants'!F:F,D146,'CBG Plants'!L:L,"Under Construction")+SUMIFS('CBG Plants'!N:N,'CBG Plants'!F:F,D146,'CBG Plants'!L:L,"Yet to start construction")</f>
        <v>0</v>
      </c>
      <c r="G146" s="62">
        <f>COUNTIFS('CBG Plants'!F:F,D146,'CBG Plants'!L:L,"Completed")
+COUNTIFS('CBG Plants'!F:F,D146,'CBG Plants'!L:L,"Functional")</f>
        <v>0</v>
      </c>
      <c r="H146" s="62">
        <f>COUNTIFS('CBG Plants'!F:F,D146,'CBG Plants'!L:L,"Under Construction")</f>
        <v>0</v>
      </c>
      <c r="I146" s="62">
        <f>COUNTIFS('CBG Plants'!F:F,D146,'CBG Plants'!L:L,"Yet to start construction")</f>
        <v>0</v>
      </c>
      <c r="J146" s="63" t="s">
        <v>2792</v>
      </c>
      <c r="K146" s="63" t="s">
        <v>2793</v>
      </c>
      <c r="L146" s="63" t="s">
        <v>2794</v>
      </c>
      <c r="M146" s="62">
        <f t="shared" si="9"/>
        <v>410.65499999999997</v>
      </c>
      <c r="N146" s="62">
        <f t="shared" si="10"/>
        <v>410.65499999999997</v>
      </c>
      <c r="O146" s="62">
        <v>217.35</v>
      </c>
      <c r="P146" s="62">
        <v>180.18</v>
      </c>
      <c r="Q146" s="62">
        <v>13.125</v>
      </c>
      <c r="R146" s="62">
        <f t="shared" si="11"/>
        <v>1.3335041999999999</v>
      </c>
      <c r="S146" s="62">
        <f>IFERROR(T146*Assumptions!$C$4,"")</f>
        <v>40</v>
      </c>
      <c r="T146" s="62">
        <v>16</v>
      </c>
      <c r="U146" s="62">
        <f>IFERROR(S146*Assumptions!$C$5,"")+IFERROR(V146*Assumptions!$C$8*Assumptions!$C$5,"")</f>
        <v>1.3335041999999999</v>
      </c>
      <c r="V146" s="62">
        <v>13284</v>
      </c>
      <c r="W146" s="62">
        <f>IFERROR(ROUND(T146*(1+Assumptions!$C$7)^5,0),"")</f>
        <v>49</v>
      </c>
      <c r="X146" s="62">
        <f>IFERROR(ROUND(W146*Assumptions!$C$4*Assumptions!$C$6,4),"")+IFERROR(ROUND(Y146*Assumptions!$C$8*Assumptions!$C$6,4),"")</f>
        <v>6.8040000000000003</v>
      </c>
      <c r="Y146" s="62">
        <f>IFERROR(ROUND(V146*(1+Assumptions!$C$7)^5,0),"")</f>
        <v>40540</v>
      </c>
      <c r="Z146" s="63" t="s">
        <v>153</v>
      </c>
      <c r="AA146" s="63" t="s">
        <v>160</v>
      </c>
      <c r="AB146" s="62">
        <v>193.1</v>
      </c>
      <c r="AC146" s="62">
        <v>111.3</v>
      </c>
      <c r="AD146">
        <v>0</v>
      </c>
      <c r="AK146" s="40" t="str">
        <f>IFERROR(INDEX(Assumptions!$D$92:$D$115,MATCH(C146,Assumptions!$B$92:$B$115,0)),"Low")</f>
        <v>High</v>
      </c>
    </row>
    <row r="147" spans="2:37" x14ac:dyDescent="0.2">
      <c r="B147" s="62">
        <v>144</v>
      </c>
      <c r="C147" s="63" t="s">
        <v>159</v>
      </c>
      <c r="D147" s="63" t="s">
        <v>2018</v>
      </c>
      <c r="E147" s="62">
        <f t="shared" si="12"/>
        <v>1</v>
      </c>
      <c r="F147" s="71">
        <f>SUMIFS('CBG Plants'!N:N,'CBG Plants'!F:F,D147,'CBG Plants'!L:L,"Completed")
+SUMIFS('CBG Plants'!N:N,'CBG Plants'!F:F,D147,'CBG Plants'!L:L,"Functional")+SUMIFS('CBG Plants'!N:N,'CBG Plants'!F:F,D147,'CBG Plants'!L:L,"Under Construction")+SUMIFS('CBG Plants'!N:N,'CBG Plants'!F:F,D147,'CBG Plants'!L:L,"Yet to start construction")</f>
        <v>20</v>
      </c>
      <c r="G147" s="62">
        <f>COUNTIFS('CBG Plants'!F:F,D147,'CBG Plants'!L:L,"Completed")
+COUNTIFS('CBG Plants'!F:F,D147,'CBG Plants'!L:L,"Functional")</f>
        <v>0</v>
      </c>
      <c r="H147" s="62">
        <f>COUNTIFS('CBG Plants'!F:F,D147,'CBG Plants'!L:L,"Under Construction")</f>
        <v>0</v>
      </c>
      <c r="I147" s="62">
        <f>COUNTIFS('CBG Plants'!F:F,D147,'CBG Plants'!L:L,"Yet to start construction")</f>
        <v>1</v>
      </c>
      <c r="J147" s="63" t="s">
        <v>2795</v>
      </c>
      <c r="K147" s="63"/>
      <c r="L147" s="63"/>
      <c r="M147" s="62">
        <f t="shared" si="9"/>
        <v>366</v>
      </c>
      <c r="N147" s="62">
        <f t="shared" si="10"/>
        <v>366</v>
      </c>
      <c r="O147" s="62">
        <v>223.2</v>
      </c>
      <c r="P147" s="62">
        <v>84</v>
      </c>
      <c r="Q147" s="62">
        <v>58.8</v>
      </c>
      <c r="R147" s="62">
        <f t="shared" si="11"/>
        <v>-18.484499750000001</v>
      </c>
      <c r="S147" s="62">
        <f>IFERROR(T147*Assumptions!$C$4,"")</f>
        <v>47.5</v>
      </c>
      <c r="T147" s="62">
        <v>19</v>
      </c>
      <c r="U147" s="62">
        <f>IFERROR(S147*Assumptions!$C$5,"")+IFERROR(V147*Assumptions!$C$8*Assumptions!$C$5,"")</f>
        <v>1.5155002500000001</v>
      </c>
      <c r="V147" s="62">
        <v>9005</v>
      </c>
      <c r="W147" s="62">
        <f>IFERROR(ROUND(T147*(1+Assumptions!$C$7)^5,0),"")</f>
        <v>58</v>
      </c>
      <c r="X147" s="62">
        <f>IFERROR(ROUND(W147*Assumptions!$C$4*Assumptions!$C$6,4),"")+IFERROR(ROUND(Y147*Assumptions!$C$8*Assumptions!$C$6,4),"")</f>
        <v>7.7103000000000002</v>
      </c>
      <c r="Y147" s="62">
        <f>IFERROR(ROUND(V147*(1+Assumptions!$C$7)^5,0),"")</f>
        <v>27481</v>
      </c>
      <c r="Z147" s="63" t="s">
        <v>153</v>
      </c>
      <c r="AA147" s="63" t="s">
        <v>160</v>
      </c>
      <c r="AB147" s="62">
        <v>5.5</v>
      </c>
      <c r="AC147" s="62">
        <v>111.3</v>
      </c>
      <c r="AD147">
        <v>0</v>
      </c>
      <c r="AK147" s="40" t="str">
        <f>IFERROR(INDEX(Assumptions!$D$92:$D$115,MATCH(C147,Assumptions!$B$92:$B$115,0)),"Low")</f>
        <v>High</v>
      </c>
    </row>
    <row r="148" spans="2:37" x14ac:dyDescent="0.2">
      <c r="B148" s="62">
        <v>145</v>
      </c>
      <c r="C148" s="63" t="s">
        <v>159</v>
      </c>
      <c r="D148" s="63" t="s">
        <v>273</v>
      </c>
      <c r="E148" s="62">
        <f t="shared" si="12"/>
        <v>11</v>
      </c>
      <c r="F148" s="71">
        <f>SUMIFS('CBG Plants'!N:N,'CBG Plants'!F:F,D148,'CBG Plants'!L:L,"Completed")
+SUMIFS('CBG Plants'!N:N,'CBG Plants'!F:F,D148,'CBG Plants'!L:L,"Functional")+SUMIFS('CBG Plants'!N:N,'CBG Plants'!F:F,D148,'CBG Plants'!L:L,"Under Construction")+SUMIFS('CBG Plants'!N:N,'CBG Plants'!F:F,D148,'CBG Plants'!L:L,"Yet to start construction")</f>
        <v>76.2</v>
      </c>
      <c r="G148" s="62">
        <f>COUNTIFS('CBG Plants'!F:F,D148,'CBG Plants'!L:L,"Completed")
+COUNTIFS('CBG Plants'!F:F,D148,'CBG Plants'!L:L,"Functional")</f>
        <v>3</v>
      </c>
      <c r="H148" s="62">
        <f>COUNTIFS('CBG Plants'!F:F,D148,'CBG Plants'!L:L,"Under Construction")</f>
        <v>2</v>
      </c>
      <c r="I148" s="62">
        <f>COUNTIFS('CBG Plants'!F:F,D148,'CBG Plants'!L:L,"Yet to start construction")</f>
        <v>6</v>
      </c>
      <c r="J148" s="63" t="s">
        <v>2789</v>
      </c>
      <c r="K148" s="63" t="s">
        <v>2790</v>
      </c>
      <c r="L148" s="63" t="s">
        <v>2791</v>
      </c>
      <c r="M148" s="62">
        <f t="shared" si="9"/>
        <v>91.994999999999948</v>
      </c>
      <c r="N148" s="62">
        <f t="shared" si="10"/>
        <v>398.59499999999997</v>
      </c>
      <c r="O148" s="62">
        <v>282.14999999999998</v>
      </c>
      <c r="P148" s="62">
        <v>105.42</v>
      </c>
      <c r="Q148" s="62">
        <v>11.025</v>
      </c>
      <c r="R148" s="62">
        <f t="shared" si="11"/>
        <v>-74.945278350000009</v>
      </c>
      <c r="S148" s="62">
        <f>IFERROR(T148*Assumptions!$C$4,"")</f>
        <v>32.5</v>
      </c>
      <c r="T148" s="62">
        <v>13</v>
      </c>
      <c r="U148" s="62">
        <f>IFERROR(S148*Assumptions!$C$5,"")+IFERROR(V148*Assumptions!$C$8*Assumptions!$C$5,"")</f>
        <v>1.25472165</v>
      </c>
      <c r="V148" s="62">
        <v>27833</v>
      </c>
      <c r="W148" s="62">
        <f>IFERROR(ROUND(T148*(1+Assumptions!$C$7)^5,0),"")</f>
        <v>40</v>
      </c>
      <c r="X148" s="62">
        <f>IFERROR(ROUND(W148*Assumptions!$C$4*Assumptions!$C$6,4),"")+IFERROR(ROUND(Y148*Assumptions!$C$8*Assumptions!$C$6,4),"")</f>
        <v>6.4226999999999999</v>
      </c>
      <c r="Y148" s="62">
        <f>IFERROR(ROUND(V148*(1+Assumptions!$C$7)^5,0),"")</f>
        <v>84940</v>
      </c>
      <c r="Z148" s="63" t="s">
        <v>153</v>
      </c>
      <c r="AA148" s="63" t="s">
        <v>160</v>
      </c>
      <c r="AB148" s="62">
        <v>110.5</v>
      </c>
      <c r="AC148" s="62">
        <v>111.3</v>
      </c>
      <c r="AD148">
        <v>840</v>
      </c>
      <c r="AK148" s="40" t="str">
        <f>IFERROR(INDEX(Assumptions!$D$92:$D$115,MATCH(C148,Assumptions!$B$92:$B$115,0)),"Low")</f>
        <v>High</v>
      </c>
    </row>
    <row r="149" spans="2:37" x14ac:dyDescent="0.2">
      <c r="B149" s="62">
        <v>146</v>
      </c>
      <c r="C149" s="63" t="s">
        <v>159</v>
      </c>
      <c r="D149" s="63" t="s">
        <v>2796</v>
      </c>
      <c r="E149" s="62">
        <f t="shared" si="12"/>
        <v>1</v>
      </c>
      <c r="F149" s="71">
        <f>SUMIFS('CBG Plants'!N:N,'CBG Plants'!F:F,D149,'CBG Plants'!L:L,"Completed")
+SUMIFS('CBG Plants'!N:N,'CBG Plants'!F:F,D149,'CBG Plants'!L:L,"Functional")+SUMIFS('CBG Plants'!N:N,'CBG Plants'!F:F,D149,'CBG Plants'!L:L,"Under Construction")+SUMIFS('CBG Plants'!N:N,'CBG Plants'!F:F,D149,'CBG Plants'!L:L,"Yet to start construction")</f>
        <v>4</v>
      </c>
      <c r="G149" s="62">
        <f>COUNTIFS('CBG Plants'!F:F,D149,'CBG Plants'!L:L,"Completed")
+COUNTIFS('CBG Plants'!F:F,D149,'CBG Plants'!L:L,"Functional")</f>
        <v>0</v>
      </c>
      <c r="H149" s="62">
        <f>COUNTIFS('CBG Plants'!F:F,D149,'CBG Plants'!L:L,"Under Construction")</f>
        <v>1</v>
      </c>
      <c r="I149" s="62">
        <f>COUNTIFS('CBG Plants'!F:F,D149,'CBG Plants'!L:L,"Yet to start construction")</f>
        <v>0</v>
      </c>
      <c r="J149" s="63" t="s">
        <v>2797</v>
      </c>
      <c r="K149" s="63"/>
      <c r="L149" s="63"/>
      <c r="M149" s="62">
        <f t="shared" si="9"/>
        <v>247.02</v>
      </c>
      <c r="N149" s="62">
        <f t="shared" si="10"/>
        <v>247.02</v>
      </c>
      <c r="O149" s="62">
        <v>145.80000000000001</v>
      </c>
      <c r="P149" s="62">
        <v>101.22</v>
      </c>
      <c r="Q149" s="62">
        <v>0</v>
      </c>
      <c r="R149" s="62">
        <f t="shared" si="11"/>
        <v>-4</v>
      </c>
      <c r="S149" s="62">
        <f>IFERROR(T149*Assumptions!$C$4,"")</f>
        <v>0</v>
      </c>
      <c r="T149" s="62">
        <v>0</v>
      </c>
      <c r="U149" s="62">
        <f>IFERROR(S149*Assumptions!$C$5,"")+IFERROR(V149*Assumptions!$C$8*Assumptions!$C$5,"")</f>
        <v>0</v>
      </c>
      <c r="V149" s="62">
        <v>0</v>
      </c>
      <c r="W149" s="62">
        <f>IFERROR(ROUND(T149*(1+Assumptions!$C$7)^5,0),"")</f>
        <v>0</v>
      </c>
      <c r="X149" s="62">
        <f>IFERROR(ROUND(W149*Assumptions!$C$4*Assumptions!$C$6,4),"")+IFERROR(ROUND(Y149*Assumptions!$C$8*Assumptions!$C$6,4),"")</f>
        <v>0</v>
      </c>
      <c r="Y149" s="62">
        <f>IFERROR(ROUND(V149*(1+Assumptions!$C$7)^5,0),"")</f>
        <v>0</v>
      </c>
      <c r="Z149" s="63" t="s">
        <v>153</v>
      </c>
      <c r="AA149" s="63" t="s">
        <v>160</v>
      </c>
      <c r="AB149" s="62">
        <v>137</v>
      </c>
      <c r="AC149" s="62">
        <v>111.3</v>
      </c>
      <c r="AD149">
        <v>0</v>
      </c>
      <c r="AK149" s="40" t="str">
        <f>IFERROR(INDEX(Assumptions!$D$92:$D$115,MATCH(C149,Assumptions!$B$92:$B$115,0)),"Low")</f>
        <v>High</v>
      </c>
    </row>
    <row r="150" spans="2:37" x14ac:dyDescent="0.2">
      <c r="B150" s="62">
        <v>147</v>
      </c>
      <c r="C150" s="63" t="s">
        <v>159</v>
      </c>
      <c r="D150" s="63" t="s">
        <v>292</v>
      </c>
      <c r="E150" s="62">
        <f t="shared" si="12"/>
        <v>16</v>
      </c>
      <c r="F150" s="71">
        <f>SUMIFS('CBG Plants'!N:N,'CBG Plants'!F:F,D150,'CBG Plants'!L:L,"Completed")
+SUMIFS('CBG Plants'!N:N,'CBG Plants'!F:F,D150,'CBG Plants'!L:L,"Functional")+SUMIFS('CBG Plants'!N:N,'CBG Plants'!F:F,D150,'CBG Plants'!L:L,"Under Construction")+SUMIFS('CBG Plants'!N:N,'CBG Plants'!F:F,D150,'CBG Plants'!L:L,"Yet to start construction")</f>
        <v>129.78</v>
      </c>
      <c r="G150" s="62">
        <f>COUNTIFS('CBG Plants'!F:F,D150,'CBG Plants'!L:L,"Completed")
+COUNTIFS('CBG Plants'!F:F,D150,'CBG Plants'!L:L,"Functional")</f>
        <v>2</v>
      </c>
      <c r="H150" s="62">
        <f>COUNTIFS('CBG Plants'!F:F,D150,'CBG Plants'!L:L,"Under Construction")</f>
        <v>5</v>
      </c>
      <c r="I150" s="62">
        <f>COUNTIFS('CBG Plants'!F:F,D150,'CBG Plants'!L:L,"Yet to start construction")</f>
        <v>9</v>
      </c>
      <c r="J150" s="63" t="s">
        <v>2798</v>
      </c>
      <c r="K150" s="63" t="s">
        <v>2799</v>
      </c>
      <c r="L150" s="63" t="s">
        <v>2800</v>
      </c>
      <c r="M150" s="62">
        <f t="shared" si="9"/>
        <v>-59.440000000000026</v>
      </c>
      <c r="N150" s="62">
        <f t="shared" si="10"/>
        <v>150.43499999999997</v>
      </c>
      <c r="O150" s="62">
        <v>131.85</v>
      </c>
      <c r="P150" s="62">
        <v>13.86</v>
      </c>
      <c r="Q150" s="62">
        <v>4.7249999999999996</v>
      </c>
      <c r="R150" s="62">
        <f t="shared" si="11"/>
        <v>-125.5826763</v>
      </c>
      <c r="S150" s="62">
        <f>IFERROR(T150*Assumptions!$C$4,"")</f>
        <v>102.5</v>
      </c>
      <c r="T150" s="62">
        <v>41</v>
      </c>
      <c r="U150" s="62">
        <f>IFERROR(S150*Assumptions!$C$5,"")+IFERROR(V150*Assumptions!$C$8*Assumptions!$C$5,"")</f>
        <v>4.1973237000000001</v>
      </c>
      <c r="V150" s="62">
        <v>111674</v>
      </c>
      <c r="W150" s="62">
        <f>IFERROR(ROUND(T150*(1+Assumptions!$C$7)^5,0),"")</f>
        <v>125</v>
      </c>
      <c r="X150" s="62">
        <f>IFERROR(ROUND(W150*Assumptions!$C$4*Assumptions!$C$6,4),"")+IFERROR(ROUND(Y150*Assumptions!$C$8*Assumptions!$C$6,4),"")</f>
        <v>21.333400000000001</v>
      </c>
      <c r="Y150" s="62">
        <f>IFERROR(ROUND(V150*(1+Assumptions!$C$7)^5,0),"")</f>
        <v>340802</v>
      </c>
      <c r="Z150" s="63" t="s">
        <v>153</v>
      </c>
      <c r="AA150" s="63" t="s">
        <v>160</v>
      </c>
      <c r="AB150" s="62">
        <v>24.9</v>
      </c>
      <c r="AC150" s="62">
        <v>111.3</v>
      </c>
      <c r="AD150">
        <v>575</v>
      </c>
      <c r="AK150" s="40" t="str">
        <f>IFERROR(INDEX(Assumptions!$D$92:$D$115,MATCH(C150,Assumptions!$B$92:$B$115,0)),"Low")</f>
        <v>High</v>
      </c>
    </row>
    <row r="151" spans="2:37" x14ac:dyDescent="0.2">
      <c r="B151" s="62">
        <v>148</v>
      </c>
      <c r="C151" s="63" t="s">
        <v>159</v>
      </c>
      <c r="D151" s="63" t="s">
        <v>2019</v>
      </c>
      <c r="E151" s="62">
        <f t="shared" si="12"/>
        <v>5</v>
      </c>
      <c r="F151" s="71">
        <f>SUMIFS('CBG Plants'!N:N,'CBG Plants'!F:F,D151,'CBG Plants'!L:L,"Completed")
+SUMIFS('CBG Plants'!N:N,'CBG Plants'!F:F,D151,'CBG Plants'!L:L,"Functional")+SUMIFS('CBG Plants'!N:N,'CBG Plants'!F:F,D151,'CBG Plants'!L:L,"Under Construction")+SUMIFS('CBG Plants'!N:N,'CBG Plants'!F:F,D151,'CBG Plants'!L:L,"Yet to start construction")</f>
        <v>26.2</v>
      </c>
      <c r="G151" s="62">
        <f>COUNTIFS('CBG Plants'!F:F,D151,'CBG Plants'!L:L,"Completed")
+COUNTIFS('CBG Plants'!F:F,D151,'CBG Plants'!L:L,"Functional")</f>
        <v>1</v>
      </c>
      <c r="H151" s="62">
        <f>COUNTIFS('CBG Plants'!F:F,D151,'CBG Plants'!L:L,"Under Construction")</f>
        <v>1</v>
      </c>
      <c r="I151" s="62">
        <f>COUNTIFS('CBG Plants'!F:F,D151,'CBG Plants'!L:L,"Yet to start construction")</f>
        <v>3</v>
      </c>
      <c r="J151" s="63" t="s">
        <v>2801</v>
      </c>
      <c r="K151" s="63" t="s">
        <v>2802</v>
      </c>
      <c r="L151" s="63" t="s">
        <v>2803</v>
      </c>
      <c r="M151" s="62">
        <f t="shared" si="9"/>
        <v>286.03999999999996</v>
      </c>
      <c r="N151" s="62">
        <f t="shared" si="10"/>
        <v>337.14</v>
      </c>
      <c r="O151" s="62">
        <v>187.2</v>
      </c>
      <c r="P151" s="62">
        <v>147.84</v>
      </c>
      <c r="Q151" s="62">
        <v>2.1</v>
      </c>
      <c r="R151" s="62">
        <f t="shared" si="11"/>
        <v>-25.333071399999998</v>
      </c>
      <c r="S151" s="62">
        <f>IFERROR(T151*Assumptions!$C$4,"")</f>
        <v>27.5</v>
      </c>
      <c r="T151" s="62">
        <v>11</v>
      </c>
      <c r="U151" s="62">
        <f>IFERROR(S151*Assumptions!$C$5,"")+IFERROR(V151*Assumptions!$C$8*Assumptions!$C$5,"")</f>
        <v>0.86692859999999994</v>
      </c>
      <c r="V151" s="62">
        <v>4172</v>
      </c>
      <c r="W151" s="62">
        <f>IFERROR(ROUND(T151*(1+Assumptions!$C$7)^5,0),"")</f>
        <v>34</v>
      </c>
      <c r="X151" s="62">
        <f>IFERROR(ROUND(W151*Assumptions!$C$4*Assumptions!$C$6,4),"")+IFERROR(ROUND(Y151*Assumptions!$C$8*Assumptions!$C$6,4),"")</f>
        <v>4.4633000000000003</v>
      </c>
      <c r="Y151" s="62">
        <f>IFERROR(ROUND(V151*(1+Assumptions!$C$7)^5,0),"")</f>
        <v>12732</v>
      </c>
      <c r="Z151" s="63" t="s">
        <v>153</v>
      </c>
      <c r="AA151" s="63" t="s">
        <v>160</v>
      </c>
      <c r="AB151" s="62">
        <v>112.6</v>
      </c>
      <c r="AC151" s="62">
        <v>111.3</v>
      </c>
      <c r="AD151">
        <v>140</v>
      </c>
      <c r="AK151" s="40" t="str">
        <f>IFERROR(INDEX(Assumptions!$D$92:$D$115,MATCH(C151,Assumptions!$B$92:$B$115,0)),"Low")</f>
        <v>High</v>
      </c>
    </row>
    <row r="152" spans="2:37" x14ac:dyDescent="0.2">
      <c r="B152" s="62">
        <v>149</v>
      </c>
      <c r="C152" s="63" t="s">
        <v>159</v>
      </c>
      <c r="D152" s="63" t="s">
        <v>1685</v>
      </c>
      <c r="E152" s="62">
        <f t="shared" si="12"/>
        <v>4</v>
      </c>
      <c r="F152" s="71">
        <f>SUMIFS('CBG Plants'!N:N,'CBG Plants'!F:F,D152,'CBG Plants'!L:L,"Completed")
+SUMIFS('CBG Plants'!N:N,'CBG Plants'!F:F,D152,'CBG Plants'!L:L,"Functional")+SUMIFS('CBG Plants'!N:N,'CBG Plants'!F:F,D152,'CBG Plants'!L:L,"Under Construction")+SUMIFS('CBG Plants'!N:N,'CBG Plants'!F:F,D152,'CBG Plants'!L:L,"Yet to start construction")</f>
        <v>20</v>
      </c>
      <c r="G152" s="62">
        <f>COUNTIFS('CBG Plants'!F:F,D152,'CBG Plants'!L:L,"Completed")
+COUNTIFS('CBG Plants'!F:F,D152,'CBG Plants'!L:L,"Functional")</f>
        <v>0</v>
      </c>
      <c r="H152" s="62">
        <f>COUNTIFS('CBG Plants'!F:F,D152,'CBG Plants'!L:L,"Under Construction")</f>
        <v>2</v>
      </c>
      <c r="I152" s="62">
        <f>COUNTIFS('CBG Plants'!F:F,D152,'CBG Plants'!L:L,"Yet to start construction")</f>
        <v>2</v>
      </c>
      <c r="J152" s="63" t="s">
        <v>2804</v>
      </c>
      <c r="K152" s="63" t="s">
        <v>2805</v>
      </c>
      <c r="L152" s="63" t="s">
        <v>2806</v>
      </c>
      <c r="M152" s="62">
        <f t="shared" si="9"/>
        <v>314.55</v>
      </c>
      <c r="N152" s="62">
        <f t="shared" si="10"/>
        <v>314.55</v>
      </c>
      <c r="O152" s="62">
        <v>204.3</v>
      </c>
      <c r="P152" s="62">
        <v>109.2</v>
      </c>
      <c r="Q152" s="62">
        <v>1.05</v>
      </c>
      <c r="R152" s="62">
        <f t="shared" si="11"/>
        <v>-17.241999499999999</v>
      </c>
      <c r="S152" s="62">
        <f>IFERROR(T152*Assumptions!$C$4,"")</f>
        <v>72.5</v>
      </c>
      <c r="T152" s="62">
        <v>29</v>
      </c>
      <c r="U152" s="62">
        <f>IFERROR(S152*Assumptions!$C$5,"")+IFERROR(V152*Assumptions!$C$8*Assumptions!$C$5,"")</f>
        <v>2.7580004999999996</v>
      </c>
      <c r="V152" s="62">
        <v>58010</v>
      </c>
      <c r="W152" s="62">
        <f>IFERROR(ROUND(T152*(1+Assumptions!$C$7)^5,0),"")</f>
        <v>89</v>
      </c>
      <c r="X152" s="62">
        <f>IFERROR(ROUND(W152*Assumptions!$C$4*Assumptions!$C$6,4),"")+IFERROR(ROUND(Y152*Assumptions!$C$8*Assumptions!$C$6,4),"")</f>
        <v>14.090299999999999</v>
      </c>
      <c r="Y152" s="62">
        <f>IFERROR(ROUND(V152*(1+Assumptions!$C$7)^5,0),"")</f>
        <v>177032</v>
      </c>
      <c r="Z152" s="63" t="s">
        <v>153</v>
      </c>
      <c r="AA152" s="63" t="s">
        <v>160</v>
      </c>
      <c r="AB152" s="62">
        <v>55.3</v>
      </c>
      <c r="AC152" s="62">
        <v>111.3</v>
      </c>
      <c r="AD152">
        <v>0</v>
      </c>
      <c r="AK152" s="40" t="str">
        <f>IFERROR(INDEX(Assumptions!$D$92:$D$115,MATCH(C152,Assumptions!$B$92:$B$115,0)),"Low")</f>
        <v>High</v>
      </c>
    </row>
    <row r="153" spans="2:37" x14ac:dyDescent="0.2">
      <c r="B153" s="62">
        <v>150</v>
      </c>
      <c r="C153" s="63" t="s">
        <v>159</v>
      </c>
      <c r="D153" s="63" t="s">
        <v>2020</v>
      </c>
      <c r="E153" s="62">
        <f t="shared" si="12"/>
        <v>17</v>
      </c>
      <c r="F153" s="71">
        <f>SUMIFS('CBG Plants'!N:N,'CBG Plants'!F:F,D153,'CBG Plants'!L:L,"Completed")
+SUMIFS('CBG Plants'!N:N,'CBG Plants'!F:F,D153,'CBG Plants'!L:L,"Functional")+SUMIFS('CBG Plants'!N:N,'CBG Plants'!F:F,D153,'CBG Plants'!L:L,"Under Construction")+SUMIFS('CBG Plants'!N:N,'CBG Plants'!F:F,D153,'CBG Plants'!L:L,"Yet to start construction")</f>
        <v>184.9</v>
      </c>
      <c r="G153" s="62">
        <f>COUNTIFS('CBG Plants'!F:F,D153,'CBG Plants'!L:L,"Completed")
+COUNTIFS('CBG Plants'!F:F,D153,'CBG Plants'!L:L,"Functional")</f>
        <v>5</v>
      </c>
      <c r="H153" s="62">
        <f>COUNTIFS('CBG Plants'!F:F,D153,'CBG Plants'!L:L,"Under Construction")</f>
        <v>4</v>
      </c>
      <c r="I153" s="62">
        <f>COUNTIFS('CBG Plants'!F:F,D153,'CBG Plants'!L:L,"Yet to start construction")</f>
        <v>8</v>
      </c>
      <c r="J153" s="63" t="s">
        <v>2807</v>
      </c>
      <c r="K153" s="63" t="s">
        <v>2808</v>
      </c>
      <c r="L153" s="63" t="s">
        <v>2809</v>
      </c>
      <c r="M153" s="62">
        <f t="shared" si="9"/>
        <v>-239.52499999999998</v>
      </c>
      <c r="N153" s="62">
        <f t="shared" si="10"/>
        <v>136.42500000000001</v>
      </c>
      <c r="O153" s="62">
        <v>126.45</v>
      </c>
      <c r="P153" s="62">
        <v>6.3</v>
      </c>
      <c r="Q153" s="62">
        <v>3.6749999999999998</v>
      </c>
      <c r="R153" s="62">
        <f t="shared" si="11"/>
        <v>-183.5096398</v>
      </c>
      <c r="S153" s="62">
        <f>IFERROR(T153*Assumptions!$C$4,"")</f>
        <v>37.5</v>
      </c>
      <c r="T153" s="62">
        <v>15</v>
      </c>
      <c r="U153" s="62">
        <f>IFERROR(S153*Assumptions!$C$5,"")+IFERROR(V153*Assumptions!$C$8*Assumptions!$C$5,"")</f>
        <v>1.3903601999999999</v>
      </c>
      <c r="V153" s="62">
        <v>26404</v>
      </c>
      <c r="W153" s="62">
        <f>IFERROR(ROUND(T153*(1+Assumptions!$C$7)^5,0),"")</f>
        <v>46</v>
      </c>
      <c r="X153" s="62">
        <f>IFERROR(ROUND(W153*Assumptions!$C$4*Assumptions!$C$6,4),"")+IFERROR(ROUND(Y153*Assumptions!$C$8*Assumptions!$C$6,4),"")</f>
        <v>7.0997000000000003</v>
      </c>
      <c r="Y153" s="62">
        <f>IFERROR(ROUND(V153*(1+Assumptions!$C$7)^5,0),"")</f>
        <v>80579</v>
      </c>
      <c r="Z153" s="63" t="s">
        <v>153</v>
      </c>
      <c r="AA153" s="63" t="s">
        <v>160</v>
      </c>
      <c r="AB153" s="62">
        <v>10.8</v>
      </c>
      <c r="AC153" s="62">
        <v>111.3</v>
      </c>
      <c r="AD153">
        <v>1030</v>
      </c>
      <c r="AK153" s="40" t="str">
        <f>IFERROR(INDEX(Assumptions!$D$92:$D$115,MATCH(C153,Assumptions!$B$92:$B$115,0)),"Low")</f>
        <v>High</v>
      </c>
    </row>
    <row r="154" spans="2:37" x14ac:dyDescent="0.2">
      <c r="B154" s="62">
        <v>151</v>
      </c>
      <c r="C154" s="63" t="s">
        <v>159</v>
      </c>
      <c r="D154" s="63" t="s">
        <v>2021</v>
      </c>
      <c r="E154" s="62">
        <f t="shared" si="12"/>
        <v>5</v>
      </c>
      <c r="F154" s="71">
        <f>SUMIFS('CBG Plants'!N:N,'CBG Plants'!F:F,D154,'CBG Plants'!L:L,"Completed")
+SUMIFS('CBG Plants'!N:N,'CBG Plants'!F:F,D154,'CBG Plants'!L:L,"Functional")+SUMIFS('CBG Plants'!N:N,'CBG Plants'!F:F,D154,'CBG Plants'!L:L,"Under Construction")+SUMIFS('CBG Plants'!N:N,'CBG Plants'!F:F,D154,'CBG Plants'!L:L,"Yet to start construction")</f>
        <v>39</v>
      </c>
      <c r="G154" s="62">
        <f>COUNTIFS('CBG Plants'!F:F,D154,'CBG Plants'!L:L,"Completed")
+COUNTIFS('CBG Plants'!F:F,D154,'CBG Plants'!L:L,"Functional")</f>
        <v>0</v>
      </c>
      <c r="H154" s="62">
        <f>COUNTIFS('CBG Plants'!F:F,D154,'CBG Plants'!L:L,"Under Construction")</f>
        <v>0</v>
      </c>
      <c r="I154" s="62">
        <f>COUNTIFS('CBG Plants'!F:F,D154,'CBG Plants'!L:L,"Yet to start construction")</f>
        <v>5</v>
      </c>
      <c r="J154" s="63" t="s">
        <v>2810</v>
      </c>
      <c r="K154" s="63" t="s">
        <v>2811</v>
      </c>
      <c r="L154" s="63" t="s">
        <v>2812</v>
      </c>
      <c r="M154" s="62">
        <f t="shared" si="9"/>
        <v>432.58499999999998</v>
      </c>
      <c r="N154" s="62">
        <f t="shared" si="10"/>
        <v>432.58499999999998</v>
      </c>
      <c r="O154" s="62">
        <v>284.85000000000002</v>
      </c>
      <c r="P154" s="62">
        <v>146.16</v>
      </c>
      <c r="Q154" s="62">
        <v>1.575</v>
      </c>
      <c r="R154" s="62">
        <f t="shared" si="11"/>
        <v>-37.217302949999997</v>
      </c>
      <c r="S154" s="62">
        <f>IFERROR(T154*Assumptions!$C$4,"")</f>
        <v>57.5</v>
      </c>
      <c r="T154" s="62">
        <v>23</v>
      </c>
      <c r="U154" s="62">
        <f>IFERROR(S154*Assumptions!$C$5,"")+IFERROR(V154*Assumptions!$C$8*Assumptions!$C$5,"")</f>
        <v>1.7826970499999999</v>
      </c>
      <c r="V154" s="62">
        <v>5741</v>
      </c>
      <c r="W154" s="62">
        <f>IFERROR(ROUND(T154*(1+Assumptions!$C$7)^5,0),"")</f>
        <v>70</v>
      </c>
      <c r="X154" s="62">
        <f>IFERROR(ROUND(W154*Assumptions!$C$4*Assumptions!$C$6,4),"")+IFERROR(ROUND(Y154*Assumptions!$C$8*Assumptions!$C$6,4),"")</f>
        <v>9.0434999999999999</v>
      </c>
      <c r="Y154" s="62">
        <f>IFERROR(ROUND(V154*(1+Assumptions!$C$7)^5,0),"")</f>
        <v>17520</v>
      </c>
      <c r="Z154" s="63" t="s">
        <v>153</v>
      </c>
      <c r="AA154" s="63" t="s">
        <v>160</v>
      </c>
      <c r="AB154" s="62">
        <v>144</v>
      </c>
      <c r="AC154" s="62">
        <v>111.3</v>
      </c>
      <c r="AD154">
        <v>0</v>
      </c>
      <c r="AK154" s="40" t="str">
        <f>IFERROR(INDEX(Assumptions!$D$92:$D$115,MATCH(C154,Assumptions!$B$92:$B$115,0)),"Low")</f>
        <v>High</v>
      </c>
    </row>
    <row r="155" spans="2:37" x14ac:dyDescent="0.2">
      <c r="B155" s="62">
        <v>152</v>
      </c>
      <c r="C155" s="63" t="s">
        <v>159</v>
      </c>
      <c r="D155" s="63" t="s">
        <v>2022</v>
      </c>
      <c r="E155" s="62">
        <f t="shared" si="12"/>
        <v>0</v>
      </c>
      <c r="F155" s="71">
        <f>SUMIFS('CBG Plants'!N:N,'CBG Plants'!F:F,D155,'CBG Plants'!L:L,"Completed")
+SUMIFS('CBG Plants'!N:N,'CBG Plants'!F:F,D155,'CBG Plants'!L:L,"Functional")+SUMIFS('CBG Plants'!N:N,'CBG Plants'!F:F,D155,'CBG Plants'!L:L,"Under Construction")+SUMIFS('CBG Plants'!N:N,'CBG Plants'!F:F,D155,'CBG Plants'!L:L,"Yet to start construction")</f>
        <v>0</v>
      </c>
      <c r="G155" s="62">
        <f>COUNTIFS('CBG Plants'!F:F,D155,'CBG Plants'!L:L,"Completed")
+COUNTIFS('CBG Plants'!F:F,D155,'CBG Plants'!L:L,"Functional")</f>
        <v>0</v>
      </c>
      <c r="H155" s="62">
        <f>COUNTIFS('CBG Plants'!F:F,D155,'CBG Plants'!L:L,"Under Construction")</f>
        <v>0</v>
      </c>
      <c r="I155" s="62">
        <f>COUNTIFS('CBG Plants'!F:F,D155,'CBG Plants'!L:L,"Yet to start construction")</f>
        <v>0</v>
      </c>
      <c r="J155" s="63" t="s">
        <v>2711</v>
      </c>
      <c r="K155" s="63"/>
      <c r="L155" s="63"/>
      <c r="M155" s="62">
        <f t="shared" si="9"/>
        <v>370.66500000000002</v>
      </c>
      <c r="N155" s="62">
        <f t="shared" si="10"/>
        <v>370.66500000000002</v>
      </c>
      <c r="O155" s="62">
        <v>219.15</v>
      </c>
      <c r="P155" s="62">
        <v>149.94</v>
      </c>
      <c r="Q155" s="62">
        <v>1.575</v>
      </c>
      <c r="R155" s="62">
        <f t="shared" si="11"/>
        <v>1.0778284499999999</v>
      </c>
      <c r="S155" s="62">
        <f>IFERROR(T155*Assumptions!$C$4,"")</f>
        <v>35</v>
      </c>
      <c r="T155" s="62">
        <v>14</v>
      </c>
      <c r="U155" s="62">
        <f>IFERROR(S155*Assumptions!$C$5,"")+IFERROR(V155*Assumptions!$C$8*Assumptions!$C$5,"")</f>
        <v>1.0778284499999999</v>
      </c>
      <c r="V155" s="62">
        <v>2769</v>
      </c>
      <c r="W155" s="62">
        <f>IFERROR(ROUND(T155*(1+Assumptions!$C$7)^5,0),"")</f>
        <v>43</v>
      </c>
      <c r="X155" s="62">
        <f>IFERROR(ROUND(W155*Assumptions!$C$4*Assumptions!$C$6,4),"")+IFERROR(ROUND(Y155*Assumptions!$C$8*Assumptions!$C$6,4),"")</f>
        <v>5.5164999999999997</v>
      </c>
      <c r="Y155" s="62">
        <f>IFERROR(ROUND(V155*(1+Assumptions!$C$7)^5,0),"")</f>
        <v>8450</v>
      </c>
      <c r="Z155" s="63" t="s">
        <v>153</v>
      </c>
      <c r="AA155" s="63" t="s">
        <v>160</v>
      </c>
      <c r="AB155" s="62">
        <v>14.5</v>
      </c>
      <c r="AC155" s="62">
        <v>111.3</v>
      </c>
      <c r="AD155">
        <v>0</v>
      </c>
      <c r="AK155" s="40" t="str">
        <f>IFERROR(INDEX(Assumptions!$D$92:$D$115,MATCH(C155,Assumptions!$B$92:$B$115,0)),"Low")</f>
        <v>High</v>
      </c>
    </row>
    <row r="156" spans="2:37" x14ac:dyDescent="0.2">
      <c r="B156" s="62">
        <v>153</v>
      </c>
      <c r="C156" s="63" t="s">
        <v>159</v>
      </c>
      <c r="D156" s="63" t="s">
        <v>2023</v>
      </c>
      <c r="E156" s="62">
        <f t="shared" si="12"/>
        <v>9</v>
      </c>
      <c r="F156" s="71">
        <f>SUMIFS('CBG Plants'!N:N,'CBG Plants'!F:F,D156,'CBG Plants'!L:L,"Completed")
+SUMIFS('CBG Plants'!N:N,'CBG Plants'!F:F,D156,'CBG Plants'!L:L,"Functional")+SUMIFS('CBG Plants'!N:N,'CBG Plants'!F:F,D156,'CBG Plants'!L:L,"Under Construction")+SUMIFS('CBG Plants'!N:N,'CBG Plants'!F:F,D156,'CBG Plants'!L:L,"Yet to start construction")</f>
        <v>93.6</v>
      </c>
      <c r="G156" s="62">
        <f>COUNTIFS('CBG Plants'!F:F,D156,'CBG Plants'!L:L,"Completed")
+COUNTIFS('CBG Plants'!F:F,D156,'CBG Plants'!L:L,"Functional")</f>
        <v>1</v>
      </c>
      <c r="H156" s="62">
        <f>COUNTIFS('CBG Plants'!F:F,D156,'CBG Plants'!L:L,"Under Construction")</f>
        <v>3</v>
      </c>
      <c r="I156" s="62">
        <f>COUNTIFS('CBG Plants'!F:F,D156,'CBG Plants'!L:L,"Yet to start construction")</f>
        <v>5</v>
      </c>
      <c r="J156" s="63" t="s">
        <v>2813</v>
      </c>
      <c r="K156" s="63" t="s">
        <v>2814</v>
      </c>
      <c r="L156" s="63" t="s">
        <v>2815</v>
      </c>
      <c r="M156" s="62">
        <f t="shared" si="9"/>
        <v>463.32499999999999</v>
      </c>
      <c r="N156" s="62">
        <f t="shared" si="10"/>
        <v>547.27499999999998</v>
      </c>
      <c r="O156" s="62">
        <v>285.3</v>
      </c>
      <c r="P156" s="62">
        <v>258.3</v>
      </c>
      <c r="Q156" s="62">
        <v>3.6749999999999998</v>
      </c>
      <c r="R156" s="62">
        <f t="shared" si="11"/>
        <v>-91.961313749999988</v>
      </c>
      <c r="S156" s="62">
        <f>IFERROR(T156*Assumptions!$C$4,"")</f>
        <v>45</v>
      </c>
      <c r="T156" s="62">
        <v>18</v>
      </c>
      <c r="U156" s="62">
        <f>IFERROR(S156*Assumptions!$C$5,"")+IFERROR(V156*Assumptions!$C$8*Assumptions!$C$5,"")</f>
        <v>1.6386862499999999</v>
      </c>
      <c r="V156" s="62">
        <v>28725</v>
      </c>
      <c r="W156" s="62">
        <f>IFERROR(ROUND(T156*(1+Assumptions!$C$7)^5,0),"")</f>
        <v>55</v>
      </c>
      <c r="X156" s="62">
        <f>IFERROR(ROUND(W156*Assumptions!$C$4*Assumptions!$C$6,4),"")+IFERROR(ROUND(Y156*Assumptions!$C$8*Assumptions!$C$6,4),"")</f>
        <v>8.3432999999999993</v>
      </c>
      <c r="Y156" s="62">
        <f>IFERROR(ROUND(V156*(1+Assumptions!$C$7)^5,0),"")</f>
        <v>87662</v>
      </c>
      <c r="Z156" s="63" t="s">
        <v>153</v>
      </c>
      <c r="AA156" s="63" t="s">
        <v>160</v>
      </c>
      <c r="AB156" s="62">
        <v>73.3</v>
      </c>
      <c r="AC156" s="62">
        <v>111.3</v>
      </c>
      <c r="AD156">
        <v>230</v>
      </c>
      <c r="AK156" s="40" t="str">
        <f>IFERROR(INDEX(Assumptions!$D$92:$D$115,MATCH(C156,Assumptions!$B$92:$B$115,0)),"Low")</f>
        <v>High</v>
      </c>
    </row>
    <row r="157" spans="2:37" x14ac:dyDescent="0.2">
      <c r="B157" s="62">
        <v>154</v>
      </c>
      <c r="C157" s="63" t="s">
        <v>159</v>
      </c>
      <c r="D157" s="63" t="s">
        <v>2024</v>
      </c>
      <c r="E157" s="62">
        <f t="shared" si="12"/>
        <v>6</v>
      </c>
      <c r="F157" s="71">
        <f>SUMIFS('CBG Plants'!N:N,'CBG Plants'!F:F,D157,'CBG Plants'!L:L,"Completed")
+SUMIFS('CBG Plants'!N:N,'CBG Plants'!F:F,D157,'CBG Plants'!L:L,"Functional")+SUMIFS('CBG Plants'!N:N,'CBG Plants'!F:F,D157,'CBG Plants'!L:L,"Under Construction")+SUMIFS('CBG Plants'!N:N,'CBG Plants'!F:F,D157,'CBG Plants'!L:L,"Yet to start construction")</f>
        <v>32.4</v>
      </c>
      <c r="G157" s="62">
        <f>COUNTIFS('CBG Plants'!F:F,D157,'CBG Plants'!L:L,"Completed")
+COUNTIFS('CBG Plants'!F:F,D157,'CBG Plants'!L:L,"Functional")</f>
        <v>0</v>
      </c>
      <c r="H157" s="62">
        <f>COUNTIFS('CBG Plants'!F:F,D157,'CBG Plants'!L:L,"Under Construction")</f>
        <v>2</v>
      </c>
      <c r="I157" s="62">
        <f>COUNTIFS('CBG Plants'!F:F,D157,'CBG Plants'!L:L,"Yet to start construction")</f>
        <v>4</v>
      </c>
      <c r="J157" s="63" t="s">
        <v>2816</v>
      </c>
      <c r="K157" s="63" t="s">
        <v>2817</v>
      </c>
      <c r="L157" s="63" t="s">
        <v>2818</v>
      </c>
      <c r="M157" s="62">
        <f t="shared" si="9"/>
        <v>470.26499999999999</v>
      </c>
      <c r="N157" s="62">
        <f t="shared" si="10"/>
        <v>470.26499999999999</v>
      </c>
      <c r="O157" s="62">
        <v>248.4</v>
      </c>
      <c r="P157" s="62">
        <v>219.24</v>
      </c>
      <c r="Q157" s="62">
        <v>2.625</v>
      </c>
      <c r="R157" s="62">
        <f t="shared" si="11"/>
        <v>-31.32217155</v>
      </c>
      <c r="S157" s="62">
        <f>IFERROR(T157*Assumptions!$C$4,"")</f>
        <v>35</v>
      </c>
      <c r="T157" s="62">
        <v>14</v>
      </c>
      <c r="U157" s="62">
        <f>IFERROR(S157*Assumptions!$C$5,"")+IFERROR(V157*Assumptions!$C$8*Assumptions!$C$5,"")</f>
        <v>1.0778284499999999</v>
      </c>
      <c r="V157" s="62">
        <v>2769</v>
      </c>
      <c r="W157" s="62">
        <f>IFERROR(ROUND(T157*(1+Assumptions!$C$7)^5,0),"")</f>
        <v>43</v>
      </c>
      <c r="X157" s="62">
        <f>IFERROR(ROUND(W157*Assumptions!$C$4*Assumptions!$C$6,4),"")+IFERROR(ROUND(Y157*Assumptions!$C$8*Assumptions!$C$6,4),"")</f>
        <v>5.5164999999999997</v>
      </c>
      <c r="Y157" s="62">
        <f>IFERROR(ROUND(V157*(1+Assumptions!$C$7)^5,0),"")</f>
        <v>8450</v>
      </c>
      <c r="Z157" s="63" t="s">
        <v>153</v>
      </c>
      <c r="AA157" s="63" t="s">
        <v>160</v>
      </c>
      <c r="AB157" s="62">
        <v>7.6</v>
      </c>
      <c r="AC157" s="62">
        <v>111.3</v>
      </c>
      <c r="AD157">
        <v>0</v>
      </c>
      <c r="AK157" s="40" t="str">
        <f>IFERROR(INDEX(Assumptions!$D$92:$D$115,MATCH(C157,Assumptions!$B$92:$B$115,0)),"Low")</f>
        <v>High</v>
      </c>
    </row>
    <row r="158" spans="2:37" x14ac:dyDescent="0.2">
      <c r="B158" s="62">
        <v>155</v>
      </c>
      <c r="C158" s="63" t="s">
        <v>159</v>
      </c>
      <c r="D158" s="63" t="s">
        <v>2025</v>
      </c>
      <c r="E158" s="62">
        <f t="shared" si="12"/>
        <v>2</v>
      </c>
      <c r="F158" s="71">
        <f>SUMIFS('CBG Plants'!N:N,'CBG Plants'!F:F,D158,'CBG Plants'!L:L,"Completed")
+SUMIFS('CBG Plants'!N:N,'CBG Plants'!F:F,D158,'CBG Plants'!L:L,"Functional")+SUMIFS('CBG Plants'!N:N,'CBG Plants'!F:F,D158,'CBG Plants'!L:L,"Under Construction")+SUMIFS('CBG Plants'!N:N,'CBG Plants'!F:F,D158,'CBG Plants'!L:L,"Yet to start construction")</f>
        <v>14.5</v>
      </c>
      <c r="G158" s="62">
        <f>COUNTIFS('CBG Plants'!F:F,D158,'CBG Plants'!L:L,"Completed")
+COUNTIFS('CBG Plants'!F:F,D158,'CBG Plants'!L:L,"Functional")</f>
        <v>0</v>
      </c>
      <c r="H158" s="62">
        <f>COUNTIFS('CBG Plants'!F:F,D158,'CBG Plants'!L:L,"Under Construction")</f>
        <v>1</v>
      </c>
      <c r="I158" s="62">
        <f>COUNTIFS('CBG Plants'!F:F,D158,'CBG Plants'!L:L,"Yet to start construction")</f>
        <v>1</v>
      </c>
      <c r="J158" s="63" t="s">
        <v>2819</v>
      </c>
      <c r="K158" s="63" t="s">
        <v>2820</v>
      </c>
      <c r="L158" s="63"/>
      <c r="M158" s="62">
        <f t="shared" si="9"/>
        <v>421.59000000000003</v>
      </c>
      <c r="N158" s="62">
        <f t="shared" si="10"/>
        <v>421.59000000000003</v>
      </c>
      <c r="O158" s="62">
        <v>266.39999999999998</v>
      </c>
      <c r="P158" s="62">
        <v>147.84</v>
      </c>
      <c r="Q158" s="62">
        <v>7.35</v>
      </c>
      <c r="R158" s="62">
        <f t="shared" si="11"/>
        <v>-11.38379875</v>
      </c>
      <c r="S158" s="62">
        <f>IFERROR(T158*Assumptions!$C$4,"")</f>
        <v>97.5</v>
      </c>
      <c r="T158" s="62">
        <v>39</v>
      </c>
      <c r="U158" s="62">
        <f>IFERROR(S158*Assumptions!$C$5,"")+IFERROR(V158*Assumptions!$C$8*Assumptions!$C$5,"")</f>
        <v>3.1162012499999996</v>
      </c>
      <c r="V158" s="62">
        <v>19025</v>
      </c>
      <c r="W158" s="62">
        <f>IFERROR(ROUND(T158*(1+Assumptions!$C$7)^5,0),"")</f>
        <v>119</v>
      </c>
      <c r="X158" s="62">
        <f>IFERROR(ROUND(W158*Assumptions!$C$4*Assumptions!$C$6,4),"")+IFERROR(ROUND(Y158*Assumptions!$C$8*Assumptions!$C$6,4),"")</f>
        <v>15.8475</v>
      </c>
      <c r="Y158" s="62">
        <f>IFERROR(ROUND(V158*(1+Assumptions!$C$7)^5,0),"")</f>
        <v>58060</v>
      </c>
      <c r="Z158" s="63" t="s">
        <v>153</v>
      </c>
      <c r="AA158" s="63" t="s">
        <v>160</v>
      </c>
      <c r="AB158" s="62">
        <v>80.3</v>
      </c>
      <c r="AC158" s="62">
        <v>111.3</v>
      </c>
      <c r="AD158">
        <v>0</v>
      </c>
      <c r="AK158" s="40" t="str">
        <f>IFERROR(INDEX(Assumptions!$D$92:$D$115,MATCH(C158,Assumptions!$B$92:$B$115,0)),"Low")</f>
        <v>High</v>
      </c>
    </row>
    <row r="159" spans="2:37" x14ac:dyDescent="0.2">
      <c r="B159" s="62">
        <v>156</v>
      </c>
      <c r="C159" s="63" t="s">
        <v>159</v>
      </c>
      <c r="D159" s="63" t="s">
        <v>2026</v>
      </c>
      <c r="E159" s="62">
        <f t="shared" si="12"/>
        <v>11</v>
      </c>
      <c r="F159" s="71">
        <f>SUMIFS('CBG Plants'!N:N,'CBG Plants'!F:F,D159,'CBG Plants'!L:L,"Completed")
+SUMIFS('CBG Plants'!N:N,'CBG Plants'!F:F,D159,'CBG Plants'!L:L,"Functional")+SUMIFS('CBG Plants'!N:N,'CBG Plants'!F:F,D159,'CBG Plants'!L:L,"Under Construction")+SUMIFS('CBG Plants'!N:N,'CBG Plants'!F:F,D159,'CBG Plants'!L:L,"Yet to start construction")</f>
        <v>68.599999999999994</v>
      </c>
      <c r="G159" s="62">
        <f>COUNTIFS('CBG Plants'!F:F,D159,'CBG Plants'!L:L,"Completed")
+COUNTIFS('CBG Plants'!F:F,D159,'CBG Plants'!L:L,"Functional")</f>
        <v>2</v>
      </c>
      <c r="H159" s="62">
        <f>COUNTIFS('CBG Plants'!F:F,D159,'CBG Plants'!L:L,"Under Construction")</f>
        <v>4</v>
      </c>
      <c r="I159" s="62">
        <f>COUNTIFS('CBG Plants'!F:F,D159,'CBG Plants'!L:L,"Yet to start construction")</f>
        <v>5</v>
      </c>
      <c r="J159" s="63" t="s">
        <v>2821</v>
      </c>
      <c r="K159" s="63" t="s">
        <v>2822</v>
      </c>
      <c r="L159" s="63" t="s">
        <v>2823</v>
      </c>
      <c r="M159" s="62">
        <f t="shared" si="9"/>
        <v>211.15499999999997</v>
      </c>
      <c r="N159" s="62">
        <f t="shared" si="10"/>
        <v>282.33</v>
      </c>
      <c r="O159" s="62">
        <v>221.85</v>
      </c>
      <c r="P159" s="62">
        <v>56.28</v>
      </c>
      <c r="Q159" s="62">
        <v>4.2</v>
      </c>
      <c r="R159" s="62">
        <f t="shared" si="11"/>
        <v>-66.94754524999999</v>
      </c>
      <c r="S159" s="62">
        <f>IFERROR(T159*Assumptions!$C$4,"")</f>
        <v>45</v>
      </c>
      <c r="T159" s="62">
        <v>18</v>
      </c>
      <c r="U159" s="62">
        <f>IFERROR(S159*Assumptions!$C$5,"")+IFERROR(V159*Assumptions!$C$8*Assumptions!$C$5,"")</f>
        <v>1.65245475</v>
      </c>
      <c r="V159" s="62">
        <v>30095</v>
      </c>
      <c r="W159" s="62">
        <f>IFERROR(ROUND(T159*(1+Assumptions!$C$7)^5,0),"")</f>
        <v>55</v>
      </c>
      <c r="X159" s="62">
        <f>IFERROR(ROUND(W159*Assumptions!$C$4*Assumptions!$C$6,4),"")+IFERROR(ROUND(Y159*Assumptions!$C$8*Assumptions!$C$6,4),"")</f>
        <v>8.4133999999999993</v>
      </c>
      <c r="Y159" s="62">
        <f>IFERROR(ROUND(V159*(1+Assumptions!$C$7)^5,0),"")</f>
        <v>91843</v>
      </c>
      <c r="Z159" s="63" t="s">
        <v>153</v>
      </c>
      <c r="AA159" s="63" t="s">
        <v>160</v>
      </c>
      <c r="AB159" s="62">
        <v>0.7</v>
      </c>
      <c r="AC159" s="62">
        <v>111.3</v>
      </c>
      <c r="AD159">
        <v>195</v>
      </c>
      <c r="AK159" s="40" t="str">
        <f>IFERROR(INDEX(Assumptions!$D$92:$D$115,MATCH(C159,Assumptions!$B$92:$B$115,0)),"Low")</f>
        <v>High</v>
      </c>
    </row>
    <row r="160" spans="2:37" x14ac:dyDescent="0.2">
      <c r="B160" s="62">
        <v>157</v>
      </c>
      <c r="C160" s="63" t="s">
        <v>159</v>
      </c>
      <c r="D160" s="63" t="s">
        <v>2027</v>
      </c>
      <c r="E160" s="62">
        <f t="shared" si="12"/>
        <v>2</v>
      </c>
      <c r="F160" s="71">
        <f>SUMIFS('CBG Plants'!N:N,'CBG Plants'!F:F,D160,'CBG Plants'!L:L,"Completed")
+SUMIFS('CBG Plants'!N:N,'CBG Plants'!F:F,D160,'CBG Plants'!L:L,"Functional")+SUMIFS('CBG Plants'!N:N,'CBG Plants'!F:F,D160,'CBG Plants'!L:L,"Under Construction")+SUMIFS('CBG Plants'!N:N,'CBG Plants'!F:F,D160,'CBG Plants'!L:L,"Yet to start construction")</f>
        <v>12</v>
      </c>
      <c r="G160" s="62">
        <f>COUNTIFS('CBG Plants'!F:F,D160,'CBG Plants'!L:L,"Completed")
+COUNTIFS('CBG Plants'!F:F,D160,'CBG Plants'!L:L,"Functional")</f>
        <v>0</v>
      </c>
      <c r="H160" s="62">
        <f>COUNTIFS('CBG Plants'!F:F,D160,'CBG Plants'!L:L,"Under Construction")</f>
        <v>1</v>
      </c>
      <c r="I160" s="62">
        <f>COUNTIFS('CBG Plants'!F:F,D160,'CBG Plants'!L:L,"Yet to start construction")</f>
        <v>1</v>
      </c>
      <c r="J160" s="63" t="s">
        <v>2824</v>
      </c>
      <c r="K160" s="63" t="s">
        <v>2825</v>
      </c>
      <c r="L160" s="63"/>
      <c r="M160" s="62">
        <f t="shared" si="9"/>
        <v>374.25</v>
      </c>
      <c r="N160" s="62">
        <f t="shared" si="10"/>
        <v>374.25</v>
      </c>
      <c r="O160" s="62">
        <v>233.55</v>
      </c>
      <c r="P160" s="62">
        <v>115.5</v>
      </c>
      <c r="Q160" s="62">
        <v>25.2</v>
      </c>
      <c r="R160" s="62">
        <f t="shared" si="11"/>
        <v>-11.475</v>
      </c>
      <c r="S160" s="62">
        <f>IFERROR(T160*Assumptions!$C$4,"")</f>
        <v>17.5</v>
      </c>
      <c r="T160" s="62">
        <v>7</v>
      </c>
      <c r="U160" s="62">
        <f>IFERROR(S160*Assumptions!$C$5,"")+IFERROR(V160*Assumptions!$C$8*Assumptions!$C$5,"")</f>
        <v>0.52500000000000002</v>
      </c>
      <c r="V160" s="62">
        <v>0</v>
      </c>
      <c r="W160" s="62">
        <f>IFERROR(ROUND(T160*(1+Assumptions!$C$7)^5,0),"")</f>
        <v>21</v>
      </c>
      <c r="X160" s="62">
        <f>IFERROR(ROUND(W160*Assumptions!$C$4*Assumptions!$C$6,4),"")+IFERROR(ROUND(Y160*Assumptions!$C$8*Assumptions!$C$6,4),"")</f>
        <v>2.625</v>
      </c>
      <c r="Y160" s="62">
        <f>IFERROR(ROUND(V160*(1+Assumptions!$C$7)^5,0),"")</f>
        <v>0</v>
      </c>
      <c r="Z160" s="63" t="s">
        <v>153</v>
      </c>
      <c r="AA160" s="63" t="s">
        <v>160</v>
      </c>
      <c r="AB160" s="62">
        <v>13.8</v>
      </c>
      <c r="AC160" s="62">
        <v>111.3</v>
      </c>
      <c r="AD160">
        <v>0</v>
      </c>
      <c r="AK160" s="40" t="str">
        <f>IFERROR(INDEX(Assumptions!$D$92:$D$115,MATCH(C160,Assumptions!$B$92:$B$115,0)),"Low")</f>
        <v>High</v>
      </c>
    </row>
    <row r="161" spans="2:37" x14ac:dyDescent="0.2">
      <c r="B161" s="62">
        <v>158</v>
      </c>
      <c r="C161" s="63" t="s">
        <v>159</v>
      </c>
      <c r="D161" s="63" t="s">
        <v>2028</v>
      </c>
      <c r="E161" s="62">
        <f t="shared" si="12"/>
        <v>0</v>
      </c>
      <c r="F161" s="71">
        <f>SUMIFS('CBG Plants'!N:N,'CBG Plants'!F:F,D161,'CBG Plants'!L:L,"Completed")
+SUMIFS('CBG Plants'!N:N,'CBG Plants'!F:F,D161,'CBG Plants'!L:L,"Functional")+SUMIFS('CBG Plants'!N:N,'CBG Plants'!F:F,D161,'CBG Plants'!L:L,"Under Construction")+SUMIFS('CBG Plants'!N:N,'CBG Plants'!F:F,D161,'CBG Plants'!L:L,"Yet to start construction")</f>
        <v>0</v>
      </c>
      <c r="G161" s="62">
        <f>COUNTIFS('CBG Plants'!F:F,D161,'CBG Plants'!L:L,"Completed")
+COUNTIFS('CBG Plants'!F:F,D161,'CBG Plants'!L:L,"Functional")</f>
        <v>0</v>
      </c>
      <c r="H161" s="62">
        <f>COUNTIFS('CBG Plants'!F:F,D161,'CBG Plants'!L:L,"Under Construction")</f>
        <v>0</v>
      </c>
      <c r="I161" s="62">
        <f>COUNTIFS('CBG Plants'!F:F,D161,'CBG Plants'!L:L,"Yet to start construction")</f>
        <v>0</v>
      </c>
      <c r="J161" s="63" t="s">
        <v>2703</v>
      </c>
      <c r="K161" s="63"/>
      <c r="L161" s="63"/>
      <c r="M161" s="62">
        <f t="shared" si="9"/>
        <v>273.24</v>
      </c>
      <c r="N161" s="62">
        <f t="shared" si="10"/>
        <v>273.24</v>
      </c>
      <c r="O161" s="62">
        <v>170.55</v>
      </c>
      <c r="P161" s="62">
        <v>99.54</v>
      </c>
      <c r="Q161" s="62">
        <v>3.15</v>
      </c>
      <c r="R161" s="62">
        <f t="shared" si="11"/>
        <v>0.89121944999999991</v>
      </c>
      <c r="S161" s="62">
        <f>IFERROR(T161*Assumptions!$C$4,"")</f>
        <v>27.5</v>
      </c>
      <c r="T161" s="62">
        <v>11</v>
      </c>
      <c r="U161" s="62">
        <f>IFERROR(S161*Assumptions!$C$5,"")+IFERROR(V161*Assumptions!$C$8*Assumptions!$C$5,"")</f>
        <v>0.89121944999999991</v>
      </c>
      <c r="V161" s="62">
        <v>6589</v>
      </c>
      <c r="W161" s="62">
        <f>IFERROR(ROUND(T161*(1+Assumptions!$C$7)^5,0),"")</f>
        <v>34</v>
      </c>
      <c r="X161" s="62">
        <f>IFERROR(ROUND(W161*Assumptions!$C$4*Assumptions!$C$6,4),"")+IFERROR(ROUND(Y161*Assumptions!$C$8*Assumptions!$C$6,4),"")</f>
        <v>4.5868000000000002</v>
      </c>
      <c r="Y161" s="62">
        <f>IFERROR(ROUND(V161*(1+Assumptions!$C$7)^5,0),"")</f>
        <v>20108</v>
      </c>
      <c r="Z161" s="63" t="s">
        <v>153</v>
      </c>
      <c r="AA161" s="63" t="s">
        <v>160</v>
      </c>
      <c r="AB161" s="62">
        <v>124.6</v>
      </c>
      <c r="AC161" s="62">
        <v>111.3</v>
      </c>
      <c r="AD161">
        <v>0</v>
      </c>
      <c r="AK161" s="40" t="str">
        <f>IFERROR(INDEX(Assumptions!$D$92:$D$115,MATCH(C161,Assumptions!$B$92:$B$115,0)),"Low")</f>
        <v>High</v>
      </c>
    </row>
    <row r="162" spans="2:37" x14ac:dyDescent="0.2">
      <c r="B162" s="62">
        <v>159</v>
      </c>
      <c r="C162" s="63" t="s">
        <v>159</v>
      </c>
      <c r="D162" s="63" t="s">
        <v>65</v>
      </c>
      <c r="E162" s="62">
        <f t="shared" si="12"/>
        <v>2</v>
      </c>
      <c r="F162" s="71">
        <f>SUMIFS('CBG Plants'!N:N,'CBG Plants'!F:F,D162,'CBG Plants'!L:L,"Completed")
+SUMIFS('CBG Plants'!N:N,'CBG Plants'!F:F,D162,'CBG Plants'!L:L,"Functional")+SUMIFS('CBG Plants'!N:N,'CBG Plants'!F:F,D162,'CBG Plants'!L:L,"Under Construction")+SUMIFS('CBG Plants'!N:N,'CBG Plants'!F:F,D162,'CBG Plants'!L:L,"Yet to start construction")</f>
        <v>7</v>
      </c>
      <c r="G162" s="62">
        <f>COUNTIFS('CBG Plants'!F:F,D162,'CBG Plants'!L:L,"Completed")
+COUNTIFS('CBG Plants'!F:F,D162,'CBG Plants'!L:L,"Functional")</f>
        <v>1</v>
      </c>
      <c r="H162" s="62">
        <f>COUNTIFS('CBG Plants'!F:F,D162,'CBG Plants'!L:L,"Under Construction")</f>
        <v>0</v>
      </c>
      <c r="I162" s="62">
        <f>COUNTIFS('CBG Plants'!F:F,D162,'CBG Plants'!L:L,"Yet to start construction")</f>
        <v>1</v>
      </c>
      <c r="J162" s="63" t="s">
        <v>2826</v>
      </c>
      <c r="K162" s="63" t="s">
        <v>2827</v>
      </c>
      <c r="L162" s="63"/>
      <c r="M162" s="62">
        <f t="shared" si="9"/>
        <v>651.68499999999995</v>
      </c>
      <c r="N162" s="62">
        <f t="shared" si="10"/>
        <v>699.13499999999999</v>
      </c>
      <c r="O162" s="62">
        <v>452.7</v>
      </c>
      <c r="P162" s="62">
        <v>217.56</v>
      </c>
      <c r="Q162" s="62">
        <v>28.875</v>
      </c>
      <c r="R162" s="62">
        <f t="shared" si="11"/>
        <v>-5.1705604000000003</v>
      </c>
      <c r="S162" s="62">
        <f>IFERROR(T162*Assumptions!$C$4,"")</f>
        <v>57.5</v>
      </c>
      <c r="T162" s="62">
        <v>23</v>
      </c>
      <c r="U162" s="62">
        <f>IFERROR(S162*Assumptions!$C$5,"")+IFERROR(V162*Assumptions!$C$8*Assumptions!$C$5,"")</f>
        <v>1.8294395999999999</v>
      </c>
      <c r="V162" s="62">
        <v>10392</v>
      </c>
      <c r="W162" s="62">
        <f>IFERROR(ROUND(T162*(1+Assumptions!$C$7)^5,0),"")</f>
        <v>70</v>
      </c>
      <c r="X162" s="62">
        <f>IFERROR(ROUND(W162*Assumptions!$C$4*Assumptions!$C$6,4),"")+IFERROR(ROUND(Y162*Assumptions!$C$8*Assumptions!$C$6,4),"")</f>
        <v>9.2812000000000001</v>
      </c>
      <c r="Y162" s="62">
        <f>IFERROR(ROUND(V162*(1+Assumptions!$C$7)^5,0),"")</f>
        <v>31714</v>
      </c>
      <c r="Z162" s="63" t="s">
        <v>153</v>
      </c>
      <c r="AA162" s="63" t="s">
        <v>160</v>
      </c>
      <c r="AB162" s="62">
        <v>100.5</v>
      </c>
      <c r="AC162" s="62">
        <v>111.3</v>
      </c>
      <c r="AD162">
        <v>130</v>
      </c>
      <c r="AK162" s="40" t="str">
        <f>IFERROR(INDEX(Assumptions!$D$92:$D$115,MATCH(C162,Assumptions!$B$92:$B$115,0)),"Low")</f>
        <v>High</v>
      </c>
    </row>
    <row r="163" spans="2:37" x14ac:dyDescent="0.2">
      <c r="B163" s="62">
        <v>160</v>
      </c>
      <c r="C163" s="63" t="s">
        <v>159</v>
      </c>
      <c r="D163" s="63" t="s">
        <v>2029</v>
      </c>
      <c r="E163" s="62">
        <f t="shared" si="12"/>
        <v>3</v>
      </c>
      <c r="F163" s="71">
        <f>SUMIFS('CBG Plants'!N:N,'CBG Plants'!F:F,D163,'CBG Plants'!L:L,"Completed")
+SUMIFS('CBG Plants'!N:N,'CBG Plants'!F:F,D163,'CBG Plants'!L:L,"Functional")+SUMIFS('CBG Plants'!N:N,'CBG Plants'!F:F,D163,'CBG Plants'!L:L,"Under Construction")+SUMIFS('CBG Plants'!N:N,'CBG Plants'!F:F,D163,'CBG Plants'!L:L,"Yet to start construction")</f>
        <v>23</v>
      </c>
      <c r="G163" s="62">
        <f>COUNTIFS('CBG Plants'!F:F,D163,'CBG Plants'!L:L,"Completed")
+COUNTIFS('CBG Plants'!F:F,D163,'CBG Plants'!L:L,"Functional")</f>
        <v>0</v>
      </c>
      <c r="H163" s="62">
        <f>COUNTIFS('CBG Plants'!F:F,D163,'CBG Plants'!L:L,"Under Construction")</f>
        <v>0</v>
      </c>
      <c r="I163" s="62">
        <f>COUNTIFS('CBG Plants'!F:F,D163,'CBG Plants'!L:L,"Yet to start construction")</f>
        <v>3</v>
      </c>
      <c r="J163" s="63" t="s">
        <v>2779</v>
      </c>
      <c r="K163" s="63" t="s">
        <v>2780</v>
      </c>
      <c r="L163" s="63" t="s">
        <v>2781</v>
      </c>
      <c r="M163" s="62">
        <f t="shared" si="9"/>
        <v>130.185</v>
      </c>
      <c r="N163" s="62">
        <f t="shared" si="10"/>
        <v>130.185</v>
      </c>
      <c r="O163" s="62">
        <v>102.15</v>
      </c>
      <c r="P163" s="62">
        <v>26.46</v>
      </c>
      <c r="Q163" s="62">
        <v>1.575</v>
      </c>
      <c r="R163" s="62">
        <f t="shared" si="11"/>
        <v>-21.6096398</v>
      </c>
      <c r="S163" s="62">
        <f>IFERROR(T163*Assumptions!$C$4,"")</f>
        <v>37.5</v>
      </c>
      <c r="T163" s="62">
        <v>15</v>
      </c>
      <c r="U163" s="62">
        <f>IFERROR(S163*Assumptions!$C$5,"")+IFERROR(V163*Assumptions!$C$8*Assumptions!$C$5,"")</f>
        <v>1.3903601999999999</v>
      </c>
      <c r="V163" s="62">
        <v>26404</v>
      </c>
      <c r="W163" s="62">
        <f>IFERROR(ROUND(T163*(1+Assumptions!$C$7)^5,0),"")</f>
        <v>46</v>
      </c>
      <c r="X163" s="62">
        <f>IFERROR(ROUND(W163*Assumptions!$C$4*Assumptions!$C$6,4),"")+IFERROR(ROUND(Y163*Assumptions!$C$8*Assumptions!$C$6,4),"")</f>
        <v>7.0997000000000003</v>
      </c>
      <c r="Y163" s="62">
        <f>IFERROR(ROUND(V163*(1+Assumptions!$C$7)^5,0),"")</f>
        <v>80579</v>
      </c>
      <c r="Z163" s="63" t="s">
        <v>153</v>
      </c>
      <c r="AA163" s="63" t="s">
        <v>160</v>
      </c>
      <c r="AB163" s="62">
        <v>46</v>
      </c>
      <c r="AC163" s="62">
        <v>111.3</v>
      </c>
      <c r="AD163">
        <v>0</v>
      </c>
      <c r="AK163" s="40" t="str">
        <f>IFERROR(INDEX(Assumptions!$D$92:$D$115,MATCH(C163,Assumptions!$B$92:$B$115,0)),"Low")</f>
        <v>High</v>
      </c>
    </row>
    <row r="164" spans="2:37" x14ac:dyDescent="0.2">
      <c r="B164" s="62">
        <v>161</v>
      </c>
      <c r="C164" s="63" t="s">
        <v>159</v>
      </c>
      <c r="D164" s="63" t="s">
        <v>2030</v>
      </c>
      <c r="E164" s="62">
        <f t="shared" si="12"/>
        <v>0</v>
      </c>
      <c r="F164" s="71">
        <f>SUMIFS('CBG Plants'!N:N,'CBG Plants'!F:F,D164,'CBG Plants'!L:L,"Completed")
+SUMIFS('CBG Plants'!N:N,'CBG Plants'!F:F,D164,'CBG Plants'!L:L,"Functional")+SUMIFS('CBG Plants'!N:N,'CBG Plants'!F:F,D164,'CBG Plants'!L:L,"Under Construction")+SUMIFS('CBG Plants'!N:N,'CBG Plants'!F:F,D164,'CBG Plants'!L:L,"Yet to start construction")</f>
        <v>0</v>
      </c>
      <c r="G164" s="62">
        <f>COUNTIFS('CBG Plants'!F:F,D164,'CBG Plants'!L:L,"Completed")
+COUNTIFS('CBG Plants'!F:F,D164,'CBG Plants'!L:L,"Functional")</f>
        <v>0</v>
      </c>
      <c r="H164" s="62">
        <f>COUNTIFS('CBG Plants'!F:F,D164,'CBG Plants'!L:L,"Under Construction")</f>
        <v>0</v>
      </c>
      <c r="I164" s="62">
        <f>COUNTIFS('CBG Plants'!F:F,D164,'CBG Plants'!L:L,"Yet to start construction")</f>
        <v>0</v>
      </c>
      <c r="J164" s="63"/>
      <c r="K164" s="63"/>
      <c r="L164" s="63"/>
      <c r="M164" s="62">
        <f t="shared" si="9"/>
        <v>287.21999999999997</v>
      </c>
      <c r="N164" s="62">
        <f t="shared" si="10"/>
        <v>287.21999999999997</v>
      </c>
      <c r="O164" s="62">
        <v>156.6</v>
      </c>
      <c r="P164" s="62">
        <v>124.32</v>
      </c>
      <c r="Q164" s="62">
        <v>6.3</v>
      </c>
      <c r="R164" s="62">
        <f t="shared" si="11"/>
        <v>1.3335041999999999</v>
      </c>
      <c r="S164" s="62">
        <f>IFERROR(T164*Assumptions!$C$4,"")</f>
        <v>40</v>
      </c>
      <c r="T164" s="62">
        <v>16</v>
      </c>
      <c r="U164" s="62">
        <f>IFERROR(S164*Assumptions!$C$5,"")+IFERROR(V164*Assumptions!$C$8*Assumptions!$C$5,"")</f>
        <v>1.3335041999999999</v>
      </c>
      <c r="V164" s="62">
        <v>13284</v>
      </c>
      <c r="W164" s="62">
        <f>IFERROR(ROUND(T164*(1+Assumptions!$C$7)^5,0),"")</f>
        <v>49</v>
      </c>
      <c r="X164" s="62">
        <f>IFERROR(ROUND(W164*Assumptions!$C$4*Assumptions!$C$6,4),"")+IFERROR(ROUND(Y164*Assumptions!$C$8*Assumptions!$C$6,4),"")</f>
        <v>6.8040000000000003</v>
      </c>
      <c r="Y164" s="62">
        <f>IFERROR(ROUND(V164*(1+Assumptions!$C$7)^5,0),"")</f>
        <v>40540</v>
      </c>
      <c r="Z164" s="63" t="s">
        <v>153</v>
      </c>
      <c r="AA164" s="63" t="s">
        <v>160</v>
      </c>
      <c r="AB164" s="62">
        <v>186.7</v>
      </c>
      <c r="AC164" s="62">
        <v>111.3</v>
      </c>
      <c r="AD164">
        <v>0</v>
      </c>
      <c r="AK164" s="40" t="str">
        <f>IFERROR(INDEX(Assumptions!$D$92:$D$115,MATCH(C164,Assumptions!$B$92:$B$115,0)),"Low")</f>
        <v>High</v>
      </c>
    </row>
    <row r="165" spans="2:37" x14ac:dyDescent="0.2">
      <c r="B165" s="62">
        <v>162</v>
      </c>
      <c r="C165" s="63" t="s">
        <v>159</v>
      </c>
      <c r="D165" s="63" t="s">
        <v>2031</v>
      </c>
      <c r="E165" s="62">
        <f t="shared" si="12"/>
        <v>0</v>
      </c>
      <c r="F165" s="71">
        <f>SUMIFS('CBG Plants'!N:N,'CBG Plants'!F:F,D165,'CBG Plants'!L:L,"Completed")
+SUMIFS('CBG Plants'!N:N,'CBG Plants'!F:F,D165,'CBG Plants'!L:L,"Functional")+SUMIFS('CBG Plants'!N:N,'CBG Plants'!F:F,D165,'CBG Plants'!L:L,"Under Construction")+SUMIFS('CBG Plants'!N:N,'CBG Plants'!F:F,D165,'CBG Plants'!L:L,"Yet to start construction")</f>
        <v>0</v>
      </c>
      <c r="G165" s="62">
        <f>COUNTIFS('CBG Plants'!F:F,D165,'CBG Plants'!L:L,"Completed")
+COUNTIFS('CBG Plants'!F:F,D165,'CBG Plants'!L:L,"Functional")</f>
        <v>0</v>
      </c>
      <c r="H165" s="62">
        <f>COUNTIFS('CBG Plants'!F:F,D165,'CBG Plants'!L:L,"Under Construction")</f>
        <v>0</v>
      </c>
      <c r="I165" s="62">
        <f>COUNTIFS('CBG Plants'!F:F,D165,'CBG Plants'!L:L,"Yet to start construction")</f>
        <v>0</v>
      </c>
      <c r="J165" s="63"/>
      <c r="K165" s="63"/>
      <c r="L165" s="63"/>
      <c r="M165" s="62">
        <f t="shared" si="9"/>
        <v>448.995</v>
      </c>
      <c r="N165" s="62">
        <f t="shared" si="10"/>
        <v>448.995</v>
      </c>
      <c r="O165" s="62">
        <v>288.45</v>
      </c>
      <c r="P165" s="62">
        <v>160.02000000000001</v>
      </c>
      <c r="Q165" s="62">
        <v>0.52500000000000002</v>
      </c>
      <c r="R165" s="62">
        <f t="shared" si="11"/>
        <v>1.3335041999999999</v>
      </c>
      <c r="S165" s="62">
        <f>IFERROR(T165*Assumptions!$C$4,"")</f>
        <v>40</v>
      </c>
      <c r="T165" s="62">
        <v>16</v>
      </c>
      <c r="U165" s="62">
        <f>IFERROR(S165*Assumptions!$C$5,"")+IFERROR(V165*Assumptions!$C$8*Assumptions!$C$5,"")</f>
        <v>1.3335041999999999</v>
      </c>
      <c r="V165" s="62">
        <v>13284</v>
      </c>
      <c r="W165" s="62">
        <f>IFERROR(ROUND(T165*(1+Assumptions!$C$7)^5,0),"")</f>
        <v>49</v>
      </c>
      <c r="X165" s="62">
        <f>IFERROR(ROUND(W165*Assumptions!$C$4*Assumptions!$C$6,4),"")+IFERROR(ROUND(Y165*Assumptions!$C$8*Assumptions!$C$6,4),"")</f>
        <v>6.8040000000000003</v>
      </c>
      <c r="Y165" s="62">
        <f>IFERROR(ROUND(V165*(1+Assumptions!$C$7)^5,0),"")</f>
        <v>40540</v>
      </c>
      <c r="Z165" s="63" t="s">
        <v>153</v>
      </c>
      <c r="AA165" s="63" t="s">
        <v>160</v>
      </c>
      <c r="AB165" s="62">
        <v>162.6</v>
      </c>
      <c r="AC165" s="62">
        <v>111.3</v>
      </c>
      <c r="AD165">
        <v>0</v>
      </c>
      <c r="AK165" s="40" t="str">
        <f>IFERROR(INDEX(Assumptions!$D$92:$D$115,MATCH(C165,Assumptions!$B$92:$B$115,0)),"Low")</f>
        <v>High</v>
      </c>
    </row>
    <row r="166" spans="2:37" x14ac:dyDescent="0.2">
      <c r="B166" s="62">
        <v>163</v>
      </c>
      <c r="C166" s="63" t="s">
        <v>159</v>
      </c>
      <c r="D166" s="63" t="s">
        <v>2032</v>
      </c>
      <c r="E166" s="62">
        <f t="shared" si="12"/>
        <v>14</v>
      </c>
      <c r="F166" s="71">
        <f>SUMIFS('CBG Plants'!N:N,'CBG Plants'!F:F,D166,'CBG Plants'!L:L,"Completed")
+SUMIFS('CBG Plants'!N:N,'CBG Plants'!F:F,D166,'CBG Plants'!L:L,"Functional")+SUMIFS('CBG Plants'!N:N,'CBG Plants'!F:F,D166,'CBG Plants'!L:L,"Under Construction")+SUMIFS('CBG Plants'!N:N,'CBG Plants'!F:F,D166,'CBG Plants'!L:L,"Yet to start construction")</f>
        <v>112</v>
      </c>
      <c r="G166" s="62">
        <f>COUNTIFS('CBG Plants'!F:F,D166,'CBG Plants'!L:L,"Completed")
+COUNTIFS('CBG Plants'!F:F,D166,'CBG Plants'!L:L,"Functional")</f>
        <v>0</v>
      </c>
      <c r="H166" s="62">
        <f>COUNTIFS('CBG Plants'!F:F,D166,'CBG Plants'!L:L,"Under Construction")</f>
        <v>8</v>
      </c>
      <c r="I166" s="62">
        <f>COUNTIFS('CBG Plants'!F:F,D166,'CBG Plants'!L:L,"Yet to start construction")</f>
        <v>6</v>
      </c>
      <c r="J166" s="63" t="s">
        <v>2783</v>
      </c>
      <c r="K166" s="63" t="s">
        <v>2784</v>
      </c>
      <c r="L166" s="63" t="s">
        <v>2785</v>
      </c>
      <c r="M166" s="62">
        <f t="shared" si="9"/>
        <v>609.21</v>
      </c>
      <c r="N166" s="62">
        <f t="shared" si="10"/>
        <v>609.21</v>
      </c>
      <c r="O166" s="62">
        <v>333.9</v>
      </c>
      <c r="P166" s="62">
        <v>255.36</v>
      </c>
      <c r="Q166" s="62">
        <v>19.95</v>
      </c>
      <c r="R166" s="62">
        <f t="shared" si="11"/>
        <v>-110.66649580000001</v>
      </c>
      <c r="S166" s="62">
        <f>IFERROR(T166*Assumptions!$C$4,"")</f>
        <v>40</v>
      </c>
      <c r="T166" s="62">
        <v>16</v>
      </c>
      <c r="U166" s="62">
        <f>IFERROR(S166*Assumptions!$C$5,"")+IFERROR(V166*Assumptions!$C$8*Assumptions!$C$5,"")</f>
        <v>1.3335041999999999</v>
      </c>
      <c r="V166" s="62">
        <v>13284</v>
      </c>
      <c r="W166" s="62">
        <f>IFERROR(ROUND(T166*(1+Assumptions!$C$7)^5,0),"")</f>
        <v>49</v>
      </c>
      <c r="X166" s="62">
        <f>IFERROR(ROUND(W166*Assumptions!$C$4*Assumptions!$C$6,4),"")+IFERROR(ROUND(Y166*Assumptions!$C$8*Assumptions!$C$6,4),"")</f>
        <v>6.8040000000000003</v>
      </c>
      <c r="Y166" s="62">
        <f>IFERROR(ROUND(V166*(1+Assumptions!$C$7)^5,0),"")</f>
        <v>40540</v>
      </c>
      <c r="Z166" s="63" t="s">
        <v>153</v>
      </c>
      <c r="AA166" s="63" t="s">
        <v>160</v>
      </c>
      <c r="AB166" s="62">
        <v>142.5</v>
      </c>
      <c r="AC166" s="62">
        <v>111.3</v>
      </c>
      <c r="AD166">
        <v>0</v>
      </c>
      <c r="AK166" s="40" t="str">
        <f>IFERROR(INDEX(Assumptions!$D$92:$D$115,MATCH(C166,Assumptions!$B$92:$B$115,0)),"Low")</f>
        <v>High</v>
      </c>
    </row>
    <row r="167" spans="2:37" x14ac:dyDescent="0.2">
      <c r="B167" s="62">
        <v>164</v>
      </c>
      <c r="C167" s="63" t="s">
        <v>159</v>
      </c>
      <c r="D167" s="63" t="s">
        <v>2033</v>
      </c>
      <c r="E167" s="62">
        <f t="shared" si="12"/>
        <v>1</v>
      </c>
      <c r="F167" s="71">
        <f>SUMIFS('CBG Plants'!N:N,'CBG Plants'!F:F,D167,'CBG Plants'!L:L,"Completed")
+SUMIFS('CBG Plants'!N:N,'CBG Plants'!F:F,D167,'CBG Plants'!L:L,"Functional")+SUMIFS('CBG Plants'!N:N,'CBG Plants'!F:F,D167,'CBG Plants'!L:L,"Under Construction")+SUMIFS('CBG Plants'!N:N,'CBG Plants'!F:F,D167,'CBG Plants'!L:L,"Yet to start construction")</f>
        <v>5</v>
      </c>
      <c r="G167" s="62">
        <f>COUNTIFS('CBG Plants'!F:F,D167,'CBG Plants'!L:L,"Completed")
+COUNTIFS('CBG Plants'!F:F,D167,'CBG Plants'!L:L,"Functional")</f>
        <v>0</v>
      </c>
      <c r="H167" s="62">
        <f>COUNTIFS('CBG Plants'!F:F,D167,'CBG Plants'!L:L,"Under Construction")</f>
        <v>0</v>
      </c>
      <c r="I167" s="62">
        <f>COUNTIFS('CBG Plants'!F:F,D167,'CBG Plants'!L:L,"Yet to start construction")</f>
        <v>1</v>
      </c>
      <c r="J167" s="63" t="s">
        <v>2828</v>
      </c>
      <c r="K167" s="63"/>
      <c r="L167" s="63"/>
      <c r="M167" s="62">
        <f t="shared" si="9"/>
        <v>227.685</v>
      </c>
      <c r="N167" s="62">
        <f t="shared" si="10"/>
        <v>227.685</v>
      </c>
      <c r="O167" s="62">
        <v>90.45</v>
      </c>
      <c r="P167" s="62">
        <v>123.06</v>
      </c>
      <c r="Q167" s="62">
        <v>14.175000000000001</v>
      </c>
      <c r="R167" s="62">
        <f t="shared" si="11"/>
        <v>-4.1330714000000004</v>
      </c>
      <c r="S167" s="62">
        <f>IFERROR(T167*Assumptions!$C$4,"")</f>
        <v>27.5</v>
      </c>
      <c r="T167" s="62">
        <v>11</v>
      </c>
      <c r="U167" s="62">
        <f>IFERROR(S167*Assumptions!$C$5,"")+IFERROR(V167*Assumptions!$C$8*Assumptions!$C$5,"")</f>
        <v>0.86692859999999994</v>
      </c>
      <c r="V167" s="62">
        <v>4172</v>
      </c>
      <c r="W167" s="62">
        <f>IFERROR(ROUND(T167*(1+Assumptions!$C$7)^5,0),"")</f>
        <v>34</v>
      </c>
      <c r="X167" s="62">
        <f>IFERROR(ROUND(W167*Assumptions!$C$4*Assumptions!$C$6,4),"")+IFERROR(ROUND(Y167*Assumptions!$C$8*Assumptions!$C$6,4),"")</f>
        <v>4.4633000000000003</v>
      </c>
      <c r="Y167" s="62">
        <f>IFERROR(ROUND(V167*(1+Assumptions!$C$7)^5,0),"")</f>
        <v>12732</v>
      </c>
      <c r="Z167" s="63" t="s">
        <v>153</v>
      </c>
      <c r="AA167" s="63" t="s">
        <v>160</v>
      </c>
      <c r="AB167" s="62">
        <v>189.5</v>
      </c>
      <c r="AC167" s="62">
        <v>111.3</v>
      </c>
      <c r="AD167">
        <v>0</v>
      </c>
      <c r="AK167" s="40" t="str">
        <f>IFERROR(INDEX(Assumptions!$D$92:$D$115,MATCH(C167,Assumptions!$B$92:$B$115,0)),"Low")</f>
        <v>High</v>
      </c>
    </row>
    <row r="168" spans="2:37" x14ac:dyDescent="0.2">
      <c r="B168" s="62">
        <v>165</v>
      </c>
      <c r="C168" s="63" t="s">
        <v>159</v>
      </c>
      <c r="D168" s="63" t="s">
        <v>2034</v>
      </c>
      <c r="E168" s="62">
        <f t="shared" si="12"/>
        <v>1</v>
      </c>
      <c r="F168" s="71">
        <f>SUMIFS('CBG Plants'!N:N,'CBG Plants'!F:F,D168,'CBG Plants'!L:L,"Completed")
+SUMIFS('CBG Plants'!N:N,'CBG Plants'!F:F,D168,'CBG Plants'!L:L,"Functional")+SUMIFS('CBG Plants'!N:N,'CBG Plants'!F:F,D168,'CBG Plants'!L:L,"Under Construction")+SUMIFS('CBG Plants'!N:N,'CBG Plants'!F:F,D168,'CBG Plants'!L:L,"Yet to start construction")</f>
        <v>5</v>
      </c>
      <c r="G168" s="62">
        <f>COUNTIFS('CBG Plants'!F:F,D168,'CBG Plants'!L:L,"Completed")
+COUNTIFS('CBG Plants'!F:F,D168,'CBG Plants'!L:L,"Functional")</f>
        <v>0</v>
      </c>
      <c r="H168" s="62">
        <f>COUNTIFS('CBG Plants'!F:F,D168,'CBG Plants'!L:L,"Under Construction")</f>
        <v>0</v>
      </c>
      <c r="I168" s="62">
        <f>COUNTIFS('CBG Plants'!F:F,D168,'CBG Plants'!L:L,"Yet to start construction")</f>
        <v>1</v>
      </c>
      <c r="J168" s="63" t="s">
        <v>2829</v>
      </c>
      <c r="K168" s="63"/>
      <c r="L168" s="63"/>
      <c r="M168" s="62">
        <f t="shared" si="9"/>
        <v>408.22500000000002</v>
      </c>
      <c r="N168" s="62">
        <f t="shared" si="10"/>
        <v>408.22500000000002</v>
      </c>
      <c r="O168" s="62">
        <v>212.4</v>
      </c>
      <c r="P168" s="62">
        <v>193.2</v>
      </c>
      <c r="Q168" s="62">
        <v>2.625</v>
      </c>
      <c r="R168" s="62">
        <f t="shared" si="11"/>
        <v>-4.6145781499999998</v>
      </c>
      <c r="S168" s="62">
        <f>IFERROR(T168*Assumptions!$C$4,"")</f>
        <v>12.5</v>
      </c>
      <c r="T168" s="62">
        <v>5</v>
      </c>
      <c r="U168" s="62">
        <f>IFERROR(S168*Assumptions!$C$5,"")+IFERROR(V168*Assumptions!$C$8*Assumptions!$C$5,"")</f>
        <v>0.38542185000000001</v>
      </c>
      <c r="V168" s="62">
        <v>1037</v>
      </c>
      <c r="W168" s="62">
        <f>IFERROR(ROUND(T168*(1+Assumptions!$C$7)^5,0),"")</f>
        <v>15</v>
      </c>
      <c r="X168" s="62">
        <f>IFERROR(ROUND(W168*Assumptions!$C$4*Assumptions!$C$6,4),"")+IFERROR(ROUND(Y168*Assumptions!$C$8*Assumptions!$C$6,4),"")</f>
        <v>1.9279999999999999</v>
      </c>
      <c r="Y168" s="62">
        <f>IFERROR(ROUND(V168*(1+Assumptions!$C$7)^5,0),"")</f>
        <v>3165</v>
      </c>
      <c r="Z168" s="63" t="s">
        <v>153</v>
      </c>
      <c r="AA168" s="63" t="s">
        <v>160</v>
      </c>
      <c r="AB168" s="62">
        <v>35.5</v>
      </c>
      <c r="AC168" s="62">
        <v>111.3</v>
      </c>
      <c r="AD168">
        <v>0</v>
      </c>
      <c r="AK168" s="40" t="str">
        <f>IFERROR(INDEX(Assumptions!$D$92:$D$115,MATCH(C168,Assumptions!$B$92:$B$115,0)),"Low")</f>
        <v>High</v>
      </c>
    </row>
    <row r="169" spans="2:37" x14ac:dyDescent="0.2">
      <c r="B169" s="62">
        <v>166</v>
      </c>
      <c r="C169" s="63" t="s">
        <v>159</v>
      </c>
      <c r="D169" s="63" t="s">
        <v>2035</v>
      </c>
      <c r="E169" s="62">
        <f t="shared" si="12"/>
        <v>4</v>
      </c>
      <c r="F169" s="71">
        <f>SUMIFS('CBG Plants'!N:N,'CBG Plants'!F:F,D169,'CBG Plants'!L:L,"Completed")
+SUMIFS('CBG Plants'!N:N,'CBG Plants'!F:F,D169,'CBG Plants'!L:L,"Functional")+SUMIFS('CBG Plants'!N:N,'CBG Plants'!F:F,D169,'CBG Plants'!L:L,"Under Construction")+SUMIFS('CBG Plants'!N:N,'CBG Plants'!F:F,D169,'CBG Plants'!L:L,"Yet to start construction")</f>
        <v>46.2</v>
      </c>
      <c r="G169" s="62">
        <f>COUNTIFS('CBG Plants'!F:F,D169,'CBG Plants'!L:L,"Completed")
+COUNTIFS('CBG Plants'!F:F,D169,'CBG Plants'!L:L,"Functional")</f>
        <v>0</v>
      </c>
      <c r="H169" s="62">
        <f>COUNTIFS('CBG Plants'!F:F,D169,'CBG Plants'!L:L,"Under Construction")</f>
        <v>2</v>
      </c>
      <c r="I169" s="62">
        <f>COUNTIFS('CBG Plants'!F:F,D169,'CBG Plants'!L:L,"Yet to start construction")</f>
        <v>2</v>
      </c>
      <c r="J169" s="63" t="s">
        <v>2830</v>
      </c>
      <c r="K169" s="63" t="s">
        <v>2831</v>
      </c>
      <c r="L169" s="63" t="s">
        <v>2831</v>
      </c>
      <c r="M169" s="62">
        <f t="shared" si="9"/>
        <v>468.91500000000002</v>
      </c>
      <c r="N169" s="62">
        <f t="shared" si="10"/>
        <v>468.91500000000002</v>
      </c>
      <c r="O169" s="62">
        <v>310.05</v>
      </c>
      <c r="P169" s="62">
        <v>124.74</v>
      </c>
      <c r="Q169" s="62">
        <v>34.125</v>
      </c>
      <c r="R169" s="62">
        <f t="shared" si="11"/>
        <v>-45.892472550000001</v>
      </c>
      <c r="S169" s="62">
        <f>IFERROR(T169*Assumptions!$C$4,"")</f>
        <v>10</v>
      </c>
      <c r="T169" s="62">
        <v>4</v>
      </c>
      <c r="U169" s="62">
        <f>IFERROR(S169*Assumptions!$C$5,"")+IFERROR(V169*Assumptions!$C$8*Assumptions!$C$5,"")</f>
        <v>0.30752744999999998</v>
      </c>
      <c r="V169" s="62">
        <v>749</v>
      </c>
      <c r="W169" s="62">
        <f>IFERROR(ROUND(T169*(1+Assumptions!$C$7)^5,0),"")</f>
        <v>12</v>
      </c>
      <c r="X169" s="62">
        <f>IFERROR(ROUND(W169*Assumptions!$C$4*Assumptions!$C$6,4),"")+IFERROR(ROUND(Y169*Assumptions!$C$8*Assumptions!$C$6,4),"")</f>
        <v>1.5383</v>
      </c>
      <c r="Y169" s="62">
        <f>IFERROR(ROUND(V169*(1+Assumptions!$C$7)^5,0),"")</f>
        <v>2286</v>
      </c>
      <c r="Z169" s="63" t="s">
        <v>153</v>
      </c>
      <c r="AA169" s="63" t="s">
        <v>160</v>
      </c>
      <c r="AB169" s="62">
        <v>37.9</v>
      </c>
      <c r="AC169" s="62">
        <v>111.3</v>
      </c>
      <c r="AD169">
        <v>0</v>
      </c>
      <c r="AK169" s="40" t="str">
        <f>IFERROR(INDEX(Assumptions!$D$92:$D$115,MATCH(C169,Assumptions!$B$92:$B$115,0)),"Low")</f>
        <v>High</v>
      </c>
    </row>
    <row r="170" spans="2:37" x14ac:dyDescent="0.2">
      <c r="B170" s="62">
        <v>167</v>
      </c>
      <c r="C170" s="63" t="s">
        <v>159</v>
      </c>
      <c r="D170" s="63" t="s">
        <v>2036</v>
      </c>
      <c r="E170" s="62">
        <f t="shared" si="12"/>
        <v>4</v>
      </c>
      <c r="F170" s="71">
        <f>SUMIFS('CBG Plants'!N:N,'CBG Plants'!F:F,D170,'CBG Plants'!L:L,"Completed")
+SUMIFS('CBG Plants'!N:N,'CBG Plants'!F:F,D170,'CBG Plants'!L:L,"Functional")+SUMIFS('CBG Plants'!N:N,'CBG Plants'!F:F,D170,'CBG Plants'!L:L,"Under Construction")+SUMIFS('CBG Plants'!N:N,'CBG Plants'!F:F,D170,'CBG Plants'!L:L,"Yet to start construction")</f>
        <v>4.2</v>
      </c>
      <c r="G170" s="62">
        <f>COUNTIFS('CBG Plants'!F:F,D170,'CBG Plants'!L:L,"Completed")
+COUNTIFS('CBG Plants'!F:F,D170,'CBG Plants'!L:L,"Functional")</f>
        <v>4</v>
      </c>
      <c r="H170" s="62">
        <f>COUNTIFS('CBG Plants'!F:F,D170,'CBG Plants'!L:L,"Under Construction")</f>
        <v>0</v>
      </c>
      <c r="I170" s="62">
        <f>COUNTIFS('CBG Plants'!F:F,D170,'CBG Plants'!L:L,"Yet to start construction")</f>
        <v>0</v>
      </c>
      <c r="J170" s="63" t="s">
        <v>2832</v>
      </c>
      <c r="K170" s="63" t="s">
        <v>2833</v>
      </c>
      <c r="L170" s="63" t="s">
        <v>2834</v>
      </c>
      <c r="M170" s="62">
        <f t="shared" si="9"/>
        <v>163.35000000000002</v>
      </c>
      <c r="N170" s="62">
        <f t="shared" si="10"/>
        <v>201.67500000000001</v>
      </c>
      <c r="O170" s="62">
        <v>100.35</v>
      </c>
      <c r="P170" s="62">
        <v>98.7</v>
      </c>
      <c r="Q170" s="62">
        <v>2.625</v>
      </c>
      <c r="R170" s="62">
        <f t="shared" si="11"/>
        <v>0.58120604999999959</v>
      </c>
      <c r="S170" s="62">
        <f>IFERROR(T170*Assumptions!$C$4,"")</f>
        <v>112.5</v>
      </c>
      <c r="T170" s="62">
        <v>45</v>
      </c>
      <c r="U170" s="62">
        <f>IFERROR(S170*Assumptions!$C$5,"")+IFERROR(V170*Assumptions!$C$8*Assumptions!$C$5,"")</f>
        <v>4.7812060499999998</v>
      </c>
      <c r="V170" s="62">
        <v>139921</v>
      </c>
      <c r="W170" s="62">
        <f>IFERROR(ROUND(T170*(1+Assumptions!$C$7)^5,0),"")</f>
        <v>137</v>
      </c>
      <c r="X170" s="62">
        <f>IFERROR(ROUND(W170*Assumptions!$C$4*Assumptions!$C$6,4),"")+IFERROR(ROUND(Y170*Assumptions!$C$8*Assumptions!$C$6,4),"")</f>
        <v>24.2773</v>
      </c>
      <c r="Y170" s="62">
        <f>IFERROR(ROUND(V170*(1+Assumptions!$C$7)^5,0),"")</f>
        <v>427005</v>
      </c>
      <c r="Z170" s="63" t="s">
        <v>153</v>
      </c>
      <c r="AA170" s="63" t="s">
        <v>160</v>
      </c>
      <c r="AB170" s="62">
        <v>93.7</v>
      </c>
      <c r="AC170" s="62">
        <v>111.3</v>
      </c>
      <c r="AD170">
        <v>105</v>
      </c>
      <c r="AK170" s="40" t="str">
        <f>IFERROR(INDEX(Assumptions!$D$92:$D$115,MATCH(C170,Assumptions!$B$92:$B$115,0)),"Low")</f>
        <v>High</v>
      </c>
    </row>
    <row r="171" spans="2:37" x14ac:dyDescent="0.2">
      <c r="B171" s="62">
        <v>168</v>
      </c>
      <c r="C171" s="63" t="s">
        <v>161</v>
      </c>
      <c r="D171" s="63" t="s">
        <v>2037</v>
      </c>
      <c r="E171" s="62">
        <f t="shared" si="12"/>
        <v>0</v>
      </c>
      <c r="F171" s="71">
        <f>SUMIFS('CBG Plants'!N:N,'CBG Plants'!F:F,D171,'CBG Plants'!L:L,"Completed")
+SUMIFS('CBG Plants'!N:N,'CBG Plants'!F:F,D171,'CBG Plants'!L:L,"Functional")+SUMIFS('CBG Plants'!N:N,'CBG Plants'!F:F,D171,'CBG Plants'!L:L,"Under Construction")+SUMIFS('CBG Plants'!N:N,'CBG Plants'!F:F,D171,'CBG Plants'!L:L,"Yet to start construction")</f>
        <v>0</v>
      </c>
      <c r="G171" s="62">
        <f>COUNTIFS('CBG Plants'!F:F,D171,'CBG Plants'!L:L,"Completed")
+COUNTIFS('CBG Plants'!F:F,D171,'CBG Plants'!L:L,"Functional")</f>
        <v>0</v>
      </c>
      <c r="H171" s="62">
        <f>COUNTIFS('CBG Plants'!F:F,D171,'CBG Plants'!L:L,"Under Construction")</f>
        <v>0</v>
      </c>
      <c r="I171" s="62">
        <f>COUNTIFS('CBG Plants'!F:F,D171,'CBG Plants'!L:L,"Yet to start construction")</f>
        <v>0</v>
      </c>
      <c r="J171" s="63" t="s">
        <v>2835</v>
      </c>
      <c r="K171" s="63" t="s">
        <v>2836</v>
      </c>
      <c r="L171" s="63" t="s">
        <v>2837</v>
      </c>
      <c r="M171" s="62">
        <f t="shared" si="9"/>
        <v>358.66499999999996</v>
      </c>
      <c r="N171" s="62">
        <f t="shared" si="10"/>
        <v>358.66499999999996</v>
      </c>
      <c r="O171" s="62">
        <v>114.75</v>
      </c>
      <c r="P171" s="62">
        <v>21.84</v>
      </c>
      <c r="Q171" s="62">
        <v>222.07499999999999</v>
      </c>
      <c r="R171" s="62">
        <f t="shared" si="11"/>
        <v>5.6293159499999996</v>
      </c>
      <c r="S171" s="62">
        <f>IFERROR(T171*Assumptions!$C$4,"")</f>
        <v>160</v>
      </c>
      <c r="T171" s="62">
        <v>64</v>
      </c>
      <c r="U171" s="62">
        <f>IFERROR(S171*Assumptions!$C$5,"")+IFERROR(V171*Assumptions!$C$8*Assumptions!$C$5,"")</f>
        <v>5.6293159499999996</v>
      </c>
      <c r="V171" s="62">
        <v>82519</v>
      </c>
      <c r="W171" s="62">
        <f>IFERROR(ROUND(T171*(1+Assumptions!$C$7)^5,0),"")</f>
        <v>195</v>
      </c>
      <c r="X171" s="62">
        <f>IFERROR(ROUND(W171*Assumptions!$C$4*Assumptions!$C$6,4),"")+IFERROR(ROUND(Y171*Assumptions!$C$8*Assumptions!$C$6,4),"")</f>
        <v>28.5931</v>
      </c>
      <c r="Y171" s="62">
        <f>IFERROR(ROUND(V171*(1+Assumptions!$C$7)^5,0),"")</f>
        <v>251828</v>
      </c>
      <c r="Z171" s="63" t="s">
        <v>153</v>
      </c>
      <c r="AA171" s="63" t="s">
        <v>154</v>
      </c>
      <c r="AB171" s="62">
        <v>84.4</v>
      </c>
      <c r="AC171" s="62">
        <v>85</v>
      </c>
      <c r="AD171">
        <v>0</v>
      </c>
      <c r="AK171" s="40" t="str">
        <f>IFERROR(INDEX(Assumptions!$D$92:$D$115,MATCH(C171,Assumptions!$B$92:$B$115,0)),"Low")</f>
        <v>High</v>
      </c>
    </row>
    <row r="172" spans="2:37" x14ac:dyDescent="0.2">
      <c r="B172" s="62">
        <v>169</v>
      </c>
      <c r="C172" s="63" t="s">
        <v>161</v>
      </c>
      <c r="D172" s="63" t="s">
        <v>2038</v>
      </c>
      <c r="E172" s="62">
        <f t="shared" si="12"/>
        <v>3</v>
      </c>
      <c r="F172" s="71">
        <f>SUMIFS('CBG Plants'!N:N,'CBG Plants'!F:F,D172,'CBG Plants'!L:L,"Completed")
+SUMIFS('CBG Plants'!N:N,'CBG Plants'!F:F,D172,'CBG Plants'!L:L,"Functional")+SUMIFS('CBG Plants'!N:N,'CBG Plants'!F:F,D172,'CBG Plants'!L:L,"Under Construction")+SUMIFS('CBG Plants'!N:N,'CBG Plants'!F:F,D172,'CBG Plants'!L:L,"Yet to start construction")</f>
        <v>37</v>
      </c>
      <c r="G172" s="62">
        <f>COUNTIFS('CBG Plants'!F:F,D172,'CBG Plants'!L:L,"Completed")
+COUNTIFS('CBG Plants'!F:F,D172,'CBG Plants'!L:L,"Functional")</f>
        <v>0</v>
      </c>
      <c r="H172" s="62">
        <f>COUNTIFS('CBG Plants'!F:F,D172,'CBG Plants'!L:L,"Under Construction")</f>
        <v>1</v>
      </c>
      <c r="I172" s="62">
        <f>COUNTIFS('CBG Plants'!F:F,D172,'CBG Plants'!L:L,"Yet to start construction")</f>
        <v>2</v>
      </c>
      <c r="J172" s="63" t="s">
        <v>2838</v>
      </c>
      <c r="K172" s="63" t="s">
        <v>2839</v>
      </c>
      <c r="L172" s="63" t="s">
        <v>2840</v>
      </c>
      <c r="M172" s="62">
        <f t="shared" si="9"/>
        <v>29.324999999999999</v>
      </c>
      <c r="N172" s="62">
        <f t="shared" si="10"/>
        <v>29.324999999999999</v>
      </c>
      <c r="O172" s="62">
        <v>28.8</v>
      </c>
      <c r="P172" s="62">
        <v>0</v>
      </c>
      <c r="Q172" s="62">
        <v>0.52500000000000002</v>
      </c>
      <c r="R172" s="62">
        <f t="shared" si="11"/>
        <v>-36.549999999999997</v>
      </c>
      <c r="S172" s="62">
        <f>IFERROR(T172*Assumptions!$C$4,"")</f>
        <v>15</v>
      </c>
      <c r="T172" s="62">
        <v>6</v>
      </c>
      <c r="U172" s="62">
        <f>IFERROR(S172*Assumptions!$C$5,"")+IFERROR(V172*Assumptions!$C$8*Assumptions!$C$5,"")</f>
        <v>0.44999999999999996</v>
      </c>
      <c r="V172" s="62">
        <v>0</v>
      </c>
      <c r="W172" s="62">
        <f>IFERROR(ROUND(T172*(1+Assumptions!$C$7)^5,0),"")</f>
        <v>18</v>
      </c>
      <c r="X172" s="62">
        <f>IFERROR(ROUND(W172*Assumptions!$C$4*Assumptions!$C$6,4),"")+IFERROR(ROUND(Y172*Assumptions!$C$8*Assumptions!$C$6,4),"")</f>
        <v>2.25</v>
      </c>
      <c r="Y172" s="62">
        <f>IFERROR(ROUND(V172*(1+Assumptions!$C$7)^5,0),"")</f>
        <v>0</v>
      </c>
      <c r="Z172" s="63" t="s">
        <v>153</v>
      </c>
      <c r="AA172" s="63" t="s">
        <v>154</v>
      </c>
      <c r="AB172" s="62">
        <v>317</v>
      </c>
      <c r="AC172" s="62">
        <v>85</v>
      </c>
      <c r="AD172">
        <v>0</v>
      </c>
      <c r="AK172" s="40" t="str">
        <f>IFERROR(INDEX(Assumptions!$D$92:$D$115,MATCH(C172,Assumptions!$B$92:$B$115,0)),"Low")</f>
        <v>High</v>
      </c>
    </row>
    <row r="173" spans="2:37" x14ac:dyDescent="0.2">
      <c r="B173" s="62">
        <v>170</v>
      </c>
      <c r="C173" s="63" t="s">
        <v>161</v>
      </c>
      <c r="D173" s="63" t="s">
        <v>2039</v>
      </c>
      <c r="E173" s="62">
        <f t="shared" si="12"/>
        <v>1</v>
      </c>
      <c r="F173" s="71">
        <f>SUMIFS('CBG Plants'!N:N,'CBG Plants'!F:F,D173,'CBG Plants'!L:L,"Completed")
+SUMIFS('CBG Plants'!N:N,'CBG Plants'!F:F,D173,'CBG Plants'!L:L,"Functional")+SUMIFS('CBG Plants'!N:N,'CBG Plants'!F:F,D173,'CBG Plants'!L:L,"Under Construction")+SUMIFS('CBG Plants'!N:N,'CBG Plants'!F:F,D173,'CBG Plants'!L:L,"Yet to start construction")</f>
        <v>5</v>
      </c>
      <c r="G173" s="62">
        <f>COUNTIFS('CBG Plants'!F:F,D173,'CBG Plants'!L:L,"Completed")
+COUNTIFS('CBG Plants'!F:F,D173,'CBG Plants'!L:L,"Functional")</f>
        <v>0</v>
      </c>
      <c r="H173" s="62">
        <f>COUNTIFS('CBG Plants'!F:F,D173,'CBG Plants'!L:L,"Under Construction")</f>
        <v>1</v>
      </c>
      <c r="I173" s="62">
        <f>COUNTIFS('CBG Plants'!F:F,D173,'CBG Plants'!L:L,"Yet to start construction")</f>
        <v>0</v>
      </c>
      <c r="J173" s="63" t="s">
        <v>2841</v>
      </c>
      <c r="K173" s="63"/>
      <c r="L173" s="63"/>
      <c r="M173" s="62">
        <f t="shared" si="9"/>
        <v>69.825000000000003</v>
      </c>
      <c r="N173" s="62">
        <f t="shared" si="10"/>
        <v>69.825000000000003</v>
      </c>
      <c r="O173" s="62">
        <v>37.799999999999997</v>
      </c>
      <c r="P173" s="62">
        <v>2.1</v>
      </c>
      <c r="Q173" s="62">
        <v>29.925000000000001</v>
      </c>
      <c r="R173" s="62">
        <f t="shared" si="11"/>
        <v>-4.0999999999999996</v>
      </c>
      <c r="S173" s="62">
        <f>IFERROR(T173*Assumptions!$C$4,"")</f>
        <v>30</v>
      </c>
      <c r="T173" s="62">
        <v>12</v>
      </c>
      <c r="U173" s="62">
        <f>IFERROR(S173*Assumptions!$C$5,"")+IFERROR(V173*Assumptions!$C$8*Assumptions!$C$5,"")</f>
        <v>0.89999999999999991</v>
      </c>
      <c r="V173" s="62">
        <v>0</v>
      </c>
      <c r="W173" s="62">
        <f>IFERROR(ROUND(T173*(1+Assumptions!$C$7)^5,0),"")</f>
        <v>37</v>
      </c>
      <c r="X173" s="62">
        <f>IFERROR(ROUND(W173*Assumptions!$C$4*Assumptions!$C$6,4),"")+IFERROR(ROUND(Y173*Assumptions!$C$8*Assumptions!$C$6,4),"")</f>
        <v>4.625</v>
      </c>
      <c r="Y173" s="62">
        <f>IFERROR(ROUND(V173*(1+Assumptions!$C$7)^5,0),"")</f>
        <v>0</v>
      </c>
      <c r="Z173" s="63" t="s">
        <v>153</v>
      </c>
      <c r="AA173" s="63" t="s">
        <v>154</v>
      </c>
      <c r="AB173" s="62">
        <v>378.5</v>
      </c>
      <c r="AC173" s="62">
        <v>85</v>
      </c>
      <c r="AD173">
        <v>0</v>
      </c>
      <c r="AK173" s="40" t="str">
        <f>IFERROR(INDEX(Assumptions!$D$92:$D$115,MATCH(C173,Assumptions!$B$92:$B$115,0)),"Low")</f>
        <v>High</v>
      </c>
    </row>
    <row r="174" spans="2:37" x14ac:dyDescent="0.2">
      <c r="B174" s="62">
        <v>171</v>
      </c>
      <c r="C174" s="63" t="s">
        <v>161</v>
      </c>
      <c r="D174" s="63" t="s">
        <v>2040</v>
      </c>
      <c r="E174" s="62">
        <f t="shared" si="12"/>
        <v>3</v>
      </c>
      <c r="F174" s="71">
        <f>SUMIFS('CBG Plants'!N:N,'CBG Plants'!F:F,D174,'CBG Plants'!L:L,"Completed")
+SUMIFS('CBG Plants'!N:N,'CBG Plants'!F:F,D174,'CBG Plants'!L:L,"Functional")+SUMIFS('CBG Plants'!N:N,'CBG Plants'!F:F,D174,'CBG Plants'!L:L,"Under Construction")+SUMIFS('CBG Plants'!N:N,'CBG Plants'!F:F,D174,'CBG Plants'!L:L,"Yet to start construction")</f>
        <v>13</v>
      </c>
      <c r="G174" s="62">
        <f>COUNTIFS('CBG Plants'!F:F,D174,'CBG Plants'!L:L,"Completed")
+COUNTIFS('CBG Plants'!F:F,D174,'CBG Plants'!L:L,"Functional")</f>
        <v>0</v>
      </c>
      <c r="H174" s="62">
        <f>COUNTIFS('CBG Plants'!F:F,D174,'CBG Plants'!L:L,"Under Construction")</f>
        <v>0</v>
      </c>
      <c r="I174" s="62">
        <f>COUNTIFS('CBG Plants'!F:F,D174,'CBG Plants'!L:L,"Yet to start construction")</f>
        <v>3</v>
      </c>
      <c r="J174" s="63" t="s">
        <v>2842</v>
      </c>
      <c r="K174" s="63" t="s">
        <v>2843</v>
      </c>
      <c r="L174" s="63" t="s">
        <v>2844</v>
      </c>
      <c r="M174" s="62">
        <f t="shared" si="9"/>
        <v>51.150000000000006</v>
      </c>
      <c r="N174" s="62">
        <f t="shared" si="10"/>
        <v>51.150000000000006</v>
      </c>
      <c r="O174" s="62">
        <v>36.450000000000003</v>
      </c>
      <c r="P174" s="62">
        <v>0</v>
      </c>
      <c r="Q174" s="62">
        <v>14.7</v>
      </c>
      <c r="R174" s="62">
        <f t="shared" si="11"/>
        <v>-12.7</v>
      </c>
      <c r="S174" s="62">
        <f>IFERROR(T174*Assumptions!$C$4,"")</f>
        <v>10</v>
      </c>
      <c r="T174" s="62">
        <v>4</v>
      </c>
      <c r="U174" s="62">
        <f>IFERROR(S174*Assumptions!$C$5,"")+IFERROR(V174*Assumptions!$C$8*Assumptions!$C$5,"")</f>
        <v>0.3</v>
      </c>
      <c r="V174" s="62">
        <v>0</v>
      </c>
      <c r="W174" s="62">
        <f>IFERROR(ROUND(T174*(1+Assumptions!$C$7)^5,0),"")</f>
        <v>12</v>
      </c>
      <c r="X174" s="62">
        <f>IFERROR(ROUND(W174*Assumptions!$C$4*Assumptions!$C$6,4),"")+IFERROR(ROUND(Y174*Assumptions!$C$8*Assumptions!$C$6,4),"")</f>
        <v>1.5</v>
      </c>
      <c r="Y174" s="62">
        <f>IFERROR(ROUND(V174*(1+Assumptions!$C$7)^5,0),"")</f>
        <v>0</v>
      </c>
      <c r="Z174" s="63" t="s">
        <v>153</v>
      </c>
      <c r="AA174" s="63" t="s">
        <v>154</v>
      </c>
      <c r="AB174" s="62">
        <v>90.2</v>
      </c>
      <c r="AC174" s="62">
        <v>85</v>
      </c>
      <c r="AD174">
        <v>0</v>
      </c>
      <c r="AK174" s="40" t="str">
        <f>IFERROR(INDEX(Assumptions!$D$92:$D$115,MATCH(C174,Assumptions!$B$92:$B$115,0)),"Low")</f>
        <v>High</v>
      </c>
    </row>
    <row r="175" spans="2:37" x14ac:dyDescent="0.2">
      <c r="B175" s="62">
        <v>172</v>
      </c>
      <c r="C175" s="63" t="s">
        <v>161</v>
      </c>
      <c r="D175" s="63" t="s">
        <v>2041</v>
      </c>
      <c r="E175" s="62">
        <f t="shared" si="12"/>
        <v>2</v>
      </c>
      <c r="F175" s="71">
        <f>SUMIFS('CBG Plants'!N:N,'CBG Plants'!F:F,D175,'CBG Plants'!L:L,"Completed")
+SUMIFS('CBG Plants'!N:N,'CBG Plants'!F:F,D175,'CBG Plants'!L:L,"Functional")+SUMIFS('CBG Plants'!N:N,'CBG Plants'!F:F,D175,'CBG Plants'!L:L,"Under Construction")+SUMIFS('CBG Plants'!N:N,'CBG Plants'!F:F,D175,'CBG Plants'!L:L,"Yet to start construction")</f>
        <v>9</v>
      </c>
      <c r="G175" s="62">
        <f>COUNTIFS('CBG Plants'!F:F,D175,'CBG Plants'!L:L,"Completed")
+COUNTIFS('CBG Plants'!F:F,D175,'CBG Plants'!L:L,"Functional")</f>
        <v>0</v>
      </c>
      <c r="H175" s="62">
        <f>COUNTIFS('CBG Plants'!F:F,D175,'CBG Plants'!L:L,"Under Construction")</f>
        <v>0</v>
      </c>
      <c r="I175" s="62">
        <f>COUNTIFS('CBG Plants'!F:F,D175,'CBG Plants'!L:L,"Yet to start construction")</f>
        <v>2</v>
      </c>
      <c r="J175" s="63" t="s">
        <v>2845</v>
      </c>
      <c r="K175" s="63" t="s">
        <v>2846</v>
      </c>
      <c r="L175" s="63"/>
      <c r="M175" s="62">
        <f t="shared" si="9"/>
        <v>250.995</v>
      </c>
      <c r="N175" s="62">
        <f t="shared" si="10"/>
        <v>250.995</v>
      </c>
      <c r="O175" s="62">
        <v>8.5500000000000007</v>
      </c>
      <c r="P175" s="62">
        <v>239.82</v>
      </c>
      <c r="Q175" s="62">
        <v>2.625</v>
      </c>
      <c r="R175" s="62">
        <f t="shared" si="11"/>
        <v>-7.875</v>
      </c>
      <c r="S175" s="62">
        <f>IFERROR(T175*Assumptions!$C$4,"")</f>
        <v>37.5</v>
      </c>
      <c r="T175" s="62">
        <v>15</v>
      </c>
      <c r="U175" s="62">
        <f>IFERROR(S175*Assumptions!$C$5,"")+IFERROR(V175*Assumptions!$C$8*Assumptions!$C$5,"")</f>
        <v>1.125</v>
      </c>
      <c r="V175" s="62">
        <v>0</v>
      </c>
      <c r="W175" s="62">
        <f>IFERROR(ROUND(T175*(1+Assumptions!$C$7)^5,0),"")</f>
        <v>46</v>
      </c>
      <c r="X175" s="62">
        <f>IFERROR(ROUND(W175*Assumptions!$C$4*Assumptions!$C$6,4),"")+IFERROR(ROUND(Y175*Assumptions!$C$8*Assumptions!$C$6,4),"")</f>
        <v>5.75</v>
      </c>
      <c r="Y175" s="62">
        <f>IFERROR(ROUND(V175*(1+Assumptions!$C$7)^5,0),"")</f>
        <v>0</v>
      </c>
      <c r="Z175" s="63" t="s">
        <v>153</v>
      </c>
      <c r="AA175" s="63" t="s">
        <v>154</v>
      </c>
      <c r="AB175" s="62">
        <v>425.2</v>
      </c>
      <c r="AC175" s="62">
        <v>85</v>
      </c>
      <c r="AD175">
        <v>0</v>
      </c>
      <c r="AK175" s="40" t="str">
        <f>IFERROR(INDEX(Assumptions!$D$92:$D$115,MATCH(C175,Assumptions!$B$92:$B$115,0)),"Low")</f>
        <v>High</v>
      </c>
    </row>
    <row r="176" spans="2:37" x14ac:dyDescent="0.2">
      <c r="B176" s="62">
        <v>173</v>
      </c>
      <c r="C176" s="63" t="s">
        <v>161</v>
      </c>
      <c r="D176" s="63" t="s">
        <v>2847</v>
      </c>
      <c r="E176" s="62">
        <f t="shared" si="12"/>
        <v>0</v>
      </c>
      <c r="F176" s="71">
        <f>SUMIFS('CBG Plants'!N:N,'CBG Plants'!F:F,D176,'CBG Plants'!L:L,"Completed")
+SUMIFS('CBG Plants'!N:N,'CBG Plants'!F:F,D176,'CBG Plants'!L:L,"Functional")+SUMIFS('CBG Plants'!N:N,'CBG Plants'!F:F,D176,'CBG Plants'!L:L,"Under Construction")+SUMIFS('CBG Plants'!N:N,'CBG Plants'!F:F,D176,'CBG Plants'!L:L,"Yet to start construction")</f>
        <v>0</v>
      </c>
      <c r="G176" s="62">
        <f>COUNTIFS('CBG Plants'!F:F,D176,'CBG Plants'!L:L,"Completed")
+COUNTIFS('CBG Plants'!F:F,D176,'CBG Plants'!L:L,"Functional")</f>
        <v>0</v>
      </c>
      <c r="H176" s="62">
        <f>COUNTIFS('CBG Plants'!F:F,D176,'CBG Plants'!L:L,"Under Construction")</f>
        <v>0</v>
      </c>
      <c r="I176" s="62">
        <f>COUNTIFS('CBG Plants'!F:F,D176,'CBG Plants'!L:L,"Yet to start construction")</f>
        <v>0</v>
      </c>
      <c r="J176" s="63" t="s">
        <v>2845</v>
      </c>
      <c r="K176" s="63" t="s">
        <v>2846</v>
      </c>
      <c r="L176" s="63"/>
      <c r="M176" s="62">
        <f t="shared" si="9"/>
        <v>149.39999999999998</v>
      </c>
      <c r="N176" s="62">
        <f t="shared" si="10"/>
        <v>149.39999999999998</v>
      </c>
      <c r="O176" s="62">
        <v>58.05</v>
      </c>
      <c r="P176" s="62">
        <v>0</v>
      </c>
      <c r="Q176" s="62">
        <v>91.35</v>
      </c>
      <c r="R176" s="62">
        <f t="shared" si="11"/>
        <v>0</v>
      </c>
      <c r="S176" s="62">
        <f>IFERROR(T176*Assumptions!$C$4,"")</f>
        <v>0</v>
      </c>
      <c r="T176" s="62">
        <v>0</v>
      </c>
      <c r="U176" s="62">
        <f>IFERROR(S176*Assumptions!$C$5,"")+IFERROR(V176*Assumptions!$C$8*Assumptions!$C$5,"")</f>
        <v>0</v>
      </c>
      <c r="V176" s="62">
        <v>0</v>
      </c>
      <c r="W176" s="62">
        <f>IFERROR(ROUND(T176*(1+Assumptions!$C$7)^5,0),"")</f>
        <v>0</v>
      </c>
      <c r="X176" s="62">
        <f>IFERROR(ROUND(W176*Assumptions!$C$4*Assumptions!$C$6,4),"")+IFERROR(ROUND(Y176*Assumptions!$C$8*Assumptions!$C$6,4),"")</f>
        <v>0</v>
      </c>
      <c r="Y176" s="62">
        <f>IFERROR(ROUND(V176*(1+Assumptions!$C$7)^5,0),"")</f>
        <v>0</v>
      </c>
      <c r="Z176" s="63" t="s">
        <v>153</v>
      </c>
      <c r="AA176" s="63" t="s">
        <v>154</v>
      </c>
      <c r="AB176" s="62">
        <v>273.10000000000002</v>
      </c>
      <c r="AC176" s="62">
        <v>85</v>
      </c>
      <c r="AD176">
        <v>0</v>
      </c>
      <c r="AK176" s="40" t="str">
        <f>IFERROR(INDEX(Assumptions!$D$92:$D$115,MATCH(C176,Assumptions!$B$92:$B$115,0)),"Low")</f>
        <v>High</v>
      </c>
    </row>
    <row r="177" spans="2:37" x14ac:dyDescent="0.2">
      <c r="B177" s="62">
        <v>174</v>
      </c>
      <c r="C177" s="63" t="s">
        <v>161</v>
      </c>
      <c r="D177" s="63" t="s">
        <v>2042</v>
      </c>
      <c r="E177" s="62">
        <f t="shared" si="12"/>
        <v>2</v>
      </c>
      <c r="F177" s="71">
        <f>SUMIFS('CBG Plants'!N:N,'CBG Plants'!F:F,D177,'CBG Plants'!L:L,"Completed")
+SUMIFS('CBG Plants'!N:N,'CBG Plants'!F:F,D177,'CBG Plants'!L:L,"Functional")+SUMIFS('CBG Plants'!N:N,'CBG Plants'!F:F,D177,'CBG Plants'!L:L,"Under Construction")+SUMIFS('CBG Plants'!N:N,'CBG Plants'!F:F,D177,'CBG Plants'!L:L,"Yet to start construction")</f>
        <v>15.5</v>
      </c>
      <c r="G177" s="62">
        <f>COUNTIFS('CBG Plants'!F:F,D177,'CBG Plants'!L:L,"Completed")
+COUNTIFS('CBG Plants'!F:F,D177,'CBG Plants'!L:L,"Functional")</f>
        <v>0</v>
      </c>
      <c r="H177" s="62">
        <f>COUNTIFS('CBG Plants'!F:F,D177,'CBG Plants'!L:L,"Under Construction")</f>
        <v>1</v>
      </c>
      <c r="I177" s="62">
        <f>COUNTIFS('CBG Plants'!F:F,D177,'CBG Plants'!L:L,"Yet to start construction")</f>
        <v>1</v>
      </c>
      <c r="J177" s="63" t="s">
        <v>2848</v>
      </c>
      <c r="K177" s="63" t="s">
        <v>2849</v>
      </c>
      <c r="L177" s="63"/>
      <c r="M177" s="62">
        <f t="shared" si="9"/>
        <v>164.37</v>
      </c>
      <c r="N177" s="62">
        <f t="shared" si="10"/>
        <v>164.37</v>
      </c>
      <c r="O177" s="62">
        <v>8.5500000000000007</v>
      </c>
      <c r="P177" s="62">
        <v>155.82</v>
      </c>
      <c r="Q177" s="62">
        <v>0</v>
      </c>
      <c r="R177" s="62">
        <f t="shared" si="11"/>
        <v>-15.2</v>
      </c>
      <c r="S177" s="62">
        <f>IFERROR(T177*Assumptions!$C$4,"")</f>
        <v>10</v>
      </c>
      <c r="T177" s="62">
        <v>4</v>
      </c>
      <c r="U177" s="62">
        <f>IFERROR(S177*Assumptions!$C$5,"")+IFERROR(V177*Assumptions!$C$8*Assumptions!$C$5,"")</f>
        <v>0.3</v>
      </c>
      <c r="V177" s="62">
        <v>0</v>
      </c>
      <c r="W177" s="62">
        <f>IFERROR(ROUND(T177*(1+Assumptions!$C$7)^5,0),"")</f>
        <v>12</v>
      </c>
      <c r="X177" s="62">
        <f>IFERROR(ROUND(W177*Assumptions!$C$4*Assumptions!$C$6,4),"")+IFERROR(ROUND(Y177*Assumptions!$C$8*Assumptions!$C$6,4),"")</f>
        <v>1.5</v>
      </c>
      <c r="Y177" s="62">
        <f>IFERROR(ROUND(V177*(1+Assumptions!$C$7)^5,0),"")</f>
        <v>0</v>
      </c>
      <c r="Z177" s="63" t="s">
        <v>153</v>
      </c>
      <c r="AA177" s="63" t="s">
        <v>154</v>
      </c>
      <c r="AB177" s="62">
        <v>311.8</v>
      </c>
      <c r="AC177" s="62">
        <v>85</v>
      </c>
      <c r="AD177">
        <v>0</v>
      </c>
      <c r="AK177" s="40" t="str">
        <f>IFERROR(INDEX(Assumptions!$D$92:$D$115,MATCH(C177,Assumptions!$B$92:$B$115,0)),"Low")</f>
        <v>High</v>
      </c>
    </row>
    <row r="178" spans="2:37" x14ac:dyDescent="0.2">
      <c r="B178" s="62">
        <v>175</v>
      </c>
      <c r="C178" s="63" t="s">
        <v>161</v>
      </c>
      <c r="D178" s="63" t="s">
        <v>2043</v>
      </c>
      <c r="E178" s="62">
        <f t="shared" si="12"/>
        <v>0</v>
      </c>
      <c r="F178" s="71">
        <f>SUMIFS('CBG Plants'!N:N,'CBG Plants'!F:F,D178,'CBG Plants'!L:L,"Completed")
+SUMIFS('CBG Plants'!N:N,'CBG Plants'!F:F,D178,'CBG Plants'!L:L,"Functional")+SUMIFS('CBG Plants'!N:N,'CBG Plants'!F:F,D178,'CBG Plants'!L:L,"Under Construction")+SUMIFS('CBG Plants'!N:N,'CBG Plants'!F:F,D178,'CBG Plants'!L:L,"Yet to start construction")</f>
        <v>0</v>
      </c>
      <c r="G178" s="62">
        <f>COUNTIFS('CBG Plants'!F:F,D178,'CBG Plants'!L:L,"Completed")
+COUNTIFS('CBG Plants'!F:F,D178,'CBG Plants'!L:L,"Functional")</f>
        <v>0</v>
      </c>
      <c r="H178" s="62">
        <f>COUNTIFS('CBG Plants'!F:F,D178,'CBG Plants'!L:L,"Under Construction")</f>
        <v>0</v>
      </c>
      <c r="I178" s="62">
        <f>COUNTIFS('CBG Plants'!F:F,D178,'CBG Plants'!L:L,"Yet to start construction")</f>
        <v>0</v>
      </c>
      <c r="J178" s="63" t="s">
        <v>2850</v>
      </c>
      <c r="K178" s="63" t="s">
        <v>2851</v>
      </c>
      <c r="L178" s="63" t="s">
        <v>2852</v>
      </c>
      <c r="M178" s="62">
        <f t="shared" si="9"/>
        <v>434.32499999999999</v>
      </c>
      <c r="N178" s="62">
        <f t="shared" si="10"/>
        <v>445.27499999999998</v>
      </c>
      <c r="O178" s="62">
        <v>122.4</v>
      </c>
      <c r="P178" s="62">
        <v>0</v>
      </c>
      <c r="Q178" s="62">
        <v>322.875</v>
      </c>
      <c r="R178" s="62">
        <f t="shared" si="11"/>
        <v>5.6293159499999996</v>
      </c>
      <c r="S178" s="62">
        <f>IFERROR(T178*Assumptions!$C$4,"")</f>
        <v>160</v>
      </c>
      <c r="T178" s="62">
        <v>64</v>
      </c>
      <c r="U178" s="62">
        <f>IFERROR(S178*Assumptions!$C$5,"")+IFERROR(V178*Assumptions!$C$8*Assumptions!$C$5,"")</f>
        <v>5.6293159499999996</v>
      </c>
      <c r="V178" s="62">
        <v>82519</v>
      </c>
      <c r="W178" s="62">
        <f>IFERROR(ROUND(T178*(1+Assumptions!$C$7)^5,0),"")</f>
        <v>195</v>
      </c>
      <c r="X178" s="62">
        <f>IFERROR(ROUND(W178*Assumptions!$C$4*Assumptions!$C$6,4),"")+IFERROR(ROUND(Y178*Assumptions!$C$8*Assumptions!$C$6,4),"")</f>
        <v>28.5931</v>
      </c>
      <c r="Y178" s="62">
        <f>IFERROR(ROUND(V178*(1+Assumptions!$C$7)^5,0),"")</f>
        <v>251828</v>
      </c>
      <c r="Z178" s="63" t="s">
        <v>153</v>
      </c>
      <c r="AA178" s="63" t="s">
        <v>154</v>
      </c>
      <c r="AB178" s="62">
        <v>189.2</v>
      </c>
      <c r="AC178" s="62">
        <v>85</v>
      </c>
      <c r="AD178">
        <v>30</v>
      </c>
      <c r="AK178" s="40" t="str">
        <f>IFERROR(INDEX(Assumptions!$D$92:$D$115,MATCH(C178,Assumptions!$B$92:$B$115,0)),"Low")</f>
        <v>High</v>
      </c>
    </row>
    <row r="179" spans="2:37" x14ac:dyDescent="0.2">
      <c r="B179" s="62">
        <v>176</v>
      </c>
      <c r="C179" s="63" t="s">
        <v>161</v>
      </c>
      <c r="D179" s="63" t="s">
        <v>2044</v>
      </c>
      <c r="E179" s="62">
        <f t="shared" si="12"/>
        <v>0</v>
      </c>
      <c r="F179" s="71">
        <f>SUMIFS('CBG Plants'!N:N,'CBG Plants'!F:F,D179,'CBG Plants'!L:L,"Completed")
+SUMIFS('CBG Plants'!N:N,'CBG Plants'!F:F,D179,'CBG Plants'!L:L,"Functional")+SUMIFS('CBG Plants'!N:N,'CBG Plants'!F:F,D179,'CBG Plants'!L:L,"Under Construction")+SUMIFS('CBG Plants'!N:N,'CBG Plants'!F:F,D179,'CBG Plants'!L:L,"Yet to start construction")</f>
        <v>0</v>
      </c>
      <c r="G179" s="62">
        <f>COUNTIFS('CBG Plants'!F:F,D179,'CBG Plants'!L:L,"Completed")
+COUNTIFS('CBG Plants'!F:F,D179,'CBG Plants'!L:L,"Functional")</f>
        <v>0</v>
      </c>
      <c r="H179" s="62">
        <f>COUNTIFS('CBG Plants'!F:F,D179,'CBG Plants'!L:L,"Under Construction")</f>
        <v>0</v>
      </c>
      <c r="I179" s="62">
        <f>COUNTIFS('CBG Plants'!F:F,D179,'CBG Plants'!L:L,"Yet to start construction")</f>
        <v>0</v>
      </c>
      <c r="J179" s="63" t="s">
        <v>2853</v>
      </c>
      <c r="K179" s="63" t="s">
        <v>2854</v>
      </c>
      <c r="L179" s="63" t="s">
        <v>2855</v>
      </c>
      <c r="M179" s="62">
        <f t="shared" si="9"/>
        <v>-76.050000000000011</v>
      </c>
      <c r="N179" s="62">
        <f t="shared" si="10"/>
        <v>27.975000000000001</v>
      </c>
      <c r="O179" s="62">
        <v>14.85</v>
      </c>
      <c r="P179" s="62">
        <v>0</v>
      </c>
      <c r="Q179" s="62">
        <v>13.125</v>
      </c>
      <c r="R179" s="62">
        <f t="shared" si="11"/>
        <v>1.9127076000000001</v>
      </c>
      <c r="S179" s="62">
        <f>IFERROR(T179*Assumptions!$C$4,"")</f>
        <v>62.5</v>
      </c>
      <c r="T179" s="62">
        <v>25</v>
      </c>
      <c r="U179" s="62">
        <f>IFERROR(S179*Assumptions!$C$5,"")+IFERROR(V179*Assumptions!$C$8*Assumptions!$C$5,"")</f>
        <v>1.9127076000000001</v>
      </c>
      <c r="V179" s="62">
        <v>3752</v>
      </c>
      <c r="W179" s="62">
        <f>IFERROR(ROUND(T179*(1+Assumptions!$C$7)^5,0),"")</f>
        <v>76</v>
      </c>
      <c r="X179" s="62">
        <f>IFERROR(ROUND(W179*Assumptions!$C$4*Assumptions!$C$6,4),"")+IFERROR(ROUND(Y179*Assumptions!$C$8*Assumptions!$C$6,4),"")</f>
        <v>9.6918000000000006</v>
      </c>
      <c r="Y179" s="62">
        <f>IFERROR(ROUND(V179*(1+Assumptions!$C$7)^5,0),"")</f>
        <v>11450</v>
      </c>
      <c r="Z179" s="63" t="s">
        <v>153</v>
      </c>
      <c r="AA179" s="63" t="s">
        <v>154</v>
      </c>
      <c r="AB179" s="62">
        <v>15.2</v>
      </c>
      <c r="AC179" s="62">
        <v>85</v>
      </c>
      <c r="AD179">
        <v>285</v>
      </c>
      <c r="AK179" s="40" t="str">
        <f>IFERROR(INDEX(Assumptions!$D$92:$D$115,MATCH(C179,Assumptions!$B$92:$B$115,0)),"Low")</f>
        <v>High</v>
      </c>
    </row>
    <row r="180" spans="2:37" x14ac:dyDescent="0.2">
      <c r="B180" s="62">
        <v>177</v>
      </c>
      <c r="C180" s="63" t="s">
        <v>161</v>
      </c>
      <c r="D180" s="63" t="s">
        <v>2045</v>
      </c>
      <c r="E180" s="62">
        <f t="shared" si="12"/>
        <v>4</v>
      </c>
      <c r="F180" s="71">
        <f>SUMIFS('CBG Plants'!N:N,'CBG Plants'!F:F,D180,'CBG Plants'!L:L,"Completed")
+SUMIFS('CBG Plants'!N:N,'CBG Plants'!F:F,D180,'CBG Plants'!L:L,"Functional")+SUMIFS('CBG Plants'!N:N,'CBG Plants'!F:F,D180,'CBG Plants'!L:L,"Under Construction")+SUMIFS('CBG Plants'!N:N,'CBG Plants'!F:F,D180,'CBG Plants'!L:L,"Yet to start construction")</f>
        <v>21.8</v>
      </c>
      <c r="G180" s="62">
        <f>COUNTIFS('CBG Plants'!F:F,D180,'CBG Plants'!L:L,"Completed")
+COUNTIFS('CBG Plants'!F:F,D180,'CBG Plants'!L:L,"Functional")</f>
        <v>1</v>
      </c>
      <c r="H180" s="62">
        <f>COUNTIFS('CBG Plants'!F:F,D180,'CBG Plants'!L:L,"Under Construction")</f>
        <v>0</v>
      </c>
      <c r="I180" s="62">
        <f>COUNTIFS('CBG Plants'!F:F,D180,'CBG Plants'!L:L,"Yet to start construction")</f>
        <v>3</v>
      </c>
      <c r="J180" s="63" t="s">
        <v>2856</v>
      </c>
      <c r="K180" s="63" t="s">
        <v>2857</v>
      </c>
      <c r="L180" s="63" t="s">
        <v>2858</v>
      </c>
      <c r="M180" s="62">
        <f t="shared" si="9"/>
        <v>104.925</v>
      </c>
      <c r="N180" s="62">
        <f t="shared" si="10"/>
        <v>107.11499999999999</v>
      </c>
      <c r="O180" s="62">
        <v>45.9</v>
      </c>
      <c r="P180" s="62">
        <v>2.94</v>
      </c>
      <c r="Q180" s="62">
        <v>58.274999999999999</v>
      </c>
      <c r="R180" s="62">
        <f t="shared" si="11"/>
        <v>-16.326979700000003</v>
      </c>
      <c r="S180" s="62">
        <f>IFERROR(T180*Assumptions!$C$4,"")</f>
        <v>142.5</v>
      </c>
      <c r="T180" s="62">
        <v>57</v>
      </c>
      <c r="U180" s="62">
        <f>IFERROR(S180*Assumptions!$C$5,"")+IFERROR(V180*Assumptions!$C$8*Assumptions!$C$5,"")</f>
        <v>5.4730202999999999</v>
      </c>
      <c r="V180" s="62">
        <v>119206</v>
      </c>
      <c r="W180" s="62">
        <f>IFERROR(ROUND(T180*(1+Assumptions!$C$7)^5,0),"")</f>
        <v>174</v>
      </c>
      <c r="X180" s="62">
        <f>IFERROR(ROUND(W180*Assumptions!$C$4*Assumptions!$C$6,4),"")+IFERROR(ROUND(Y180*Assumptions!$C$8*Assumptions!$C$6,4),"")</f>
        <v>27.843399999999999</v>
      </c>
      <c r="Y180" s="62">
        <f>IFERROR(ROUND(V180*(1+Assumptions!$C$7)^5,0),"")</f>
        <v>363788</v>
      </c>
      <c r="Z180" s="63" t="s">
        <v>153</v>
      </c>
      <c r="AA180" s="63" t="s">
        <v>154</v>
      </c>
      <c r="AB180" s="62">
        <v>192.9</v>
      </c>
      <c r="AC180" s="62">
        <v>85</v>
      </c>
      <c r="AD180">
        <v>6</v>
      </c>
      <c r="AK180" s="40" t="str">
        <f>IFERROR(INDEX(Assumptions!$D$92:$D$115,MATCH(C180,Assumptions!$B$92:$B$115,0)),"Low")</f>
        <v>High</v>
      </c>
    </row>
    <row r="181" spans="2:37" x14ac:dyDescent="0.2">
      <c r="B181" s="62">
        <v>178</v>
      </c>
      <c r="C181" s="63" t="s">
        <v>161</v>
      </c>
      <c r="D181" s="63" t="s">
        <v>2859</v>
      </c>
      <c r="E181" s="62">
        <f t="shared" si="12"/>
        <v>0</v>
      </c>
      <c r="F181" s="71">
        <f>SUMIFS('CBG Plants'!N:N,'CBG Plants'!F:F,D181,'CBG Plants'!L:L,"Completed")
+SUMIFS('CBG Plants'!N:N,'CBG Plants'!F:F,D181,'CBG Plants'!L:L,"Functional")+SUMIFS('CBG Plants'!N:N,'CBG Plants'!F:F,D181,'CBG Plants'!L:L,"Under Construction")+SUMIFS('CBG Plants'!N:N,'CBG Plants'!F:F,D181,'CBG Plants'!L:L,"Yet to start construction")</f>
        <v>0</v>
      </c>
      <c r="G181" s="62">
        <f>COUNTIFS('CBG Plants'!F:F,D181,'CBG Plants'!L:L,"Completed")
+COUNTIFS('CBG Plants'!F:F,D181,'CBG Plants'!L:L,"Functional")</f>
        <v>0</v>
      </c>
      <c r="H181" s="62">
        <f>COUNTIFS('CBG Plants'!F:F,D181,'CBG Plants'!L:L,"Under Construction")</f>
        <v>0</v>
      </c>
      <c r="I181" s="62">
        <f>COUNTIFS('CBG Plants'!F:F,D181,'CBG Plants'!L:L,"Yet to start construction")</f>
        <v>0</v>
      </c>
      <c r="J181" s="63"/>
      <c r="K181" s="63"/>
      <c r="L181" s="63"/>
      <c r="M181" s="62">
        <f t="shared" si="9"/>
        <v>203.7</v>
      </c>
      <c r="N181" s="62">
        <f t="shared" si="10"/>
        <v>203.7</v>
      </c>
      <c r="O181" s="62">
        <v>0</v>
      </c>
      <c r="P181" s="62">
        <v>178.5</v>
      </c>
      <c r="Q181" s="62">
        <v>25.2</v>
      </c>
      <c r="R181" s="62">
        <f t="shared" si="11"/>
        <v>0</v>
      </c>
      <c r="S181" s="62">
        <f>IFERROR(T181*Assumptions!$C$4,"")</f>
        <v>0</v>
      </c>
      <c r="T181" s="62">
        <v>0</v>
      </c>
      <c r="U181" s="62">
        <f>IFERROR(S181*Assumptions!$C$5,"")+IFERROR(V181*Assumptions!$C$8*Assumptions!$C$5,"")</f>
        <v>0</v>
      </c>
      <c r="V181" s="62">
        <v>0</v>
      </c>
      <c r="W181" s="62">
        <f>IFERROR(ROUND(T181*(1+Assumptions!$C$7)^5,0),"")</f>
        <v>0</v>
      </c>
      <c r="X181" s="62">
        <f>IFERROR(ROUND(W181*Assumptions!$C$4*Assumptions!$C$6,4),"")+IFERROR(ROUND(Y181*Assumptions!$C$8*Assumptions!$C$6,4),"")</f>
        <v>0</v>
      </c>
      <c r="Y181" s="62">
        <f>IFERROR(ROUND(V181*(1+Assumptions!$C$7)^5,0),"")</f>
        <v>0</v>
      </c>
      <c r="Z181" s="63" t="s">
        <v>153</v>
      </c>
      <c r="AA181" s="63" t="s">
        <v>154</v>
      </c>
      <c r="AB181" s="62">
        <v>284.7</v>
      </c>
      <c r="AC181" s="62">
        <v>85</v>
      </c>
      <c r="AD181">
        <v>0</v>
      </c>
      <c r="AK181" s="40" t="str">
        <f>IFERROR(INDEX(Assumptions!$D$92:$D$115,MATCH(C181,Assumptions!$B$92:$B$115,0)),"Low")</f>
        <v>High</v>
      </c>
    </row>
    <row r="182" spans="2:37" x14ac:dyDescent="0.2">
      <c r="B182" s="62">
        <v>179</v>
      </c>
      <c r="C182" s="63" t="s">
        <v>161</v>
      </c>
      <c r="D182" s="63" t="s">
        <v>2860</v>
      </c>
      <c r="E182" s="62">
        <f t="shared" si="12"/>
        <v>0</v>
      </c>
      <c r="F182" s="71">
        <f>SUMIFS('CBG Plants'!N:N,'CBG Plants'!F:F,D182,'CBG Plants'!L:L,"Completed")
+SUMIFS('CBG Plants'!N:N,'CBG Plants'!F:F,D182,'CBG Plants'!L:L,"Functional")+SUMIFS('CBG Plants'!N:N,'CBG Plants'!F:F,D182,'CBG Plants'!L:L,"Under Construction")+SUMIFS('CBG Plants'!N:N,'CBG Plants'!F:F,D182,'CBG Plants'!L:L,"Yet to start construction")</f>
        <v>0</v>
      </c>
      <c r="G182" s="62">
        <f>COUNTIFS('CBG Plants'!F:F,D182,'CBG Plants'!L:L,"Completed")
+COUNTIFS('CBG Plants'!F:F,D182,'CBG Plants'!L:L,"Functional")</f>
        <v>0</v>
      </c>
      <c r="H182" s="62">
        <f>COUNTIFS('CBG Plants'!F:F,D182,'CBG Plants'!L:L,"Under Construction")</f>
        <v>0</v>
      </c>
      <c r="I182" s="62">
        <f>COUNTIFS('CBG Plants'!F:F,D182,'CBG Plants'!L:L,"Yet to start construction")</f>
        <v>0</v>
      </c>
      <c r="J182" s="63"/>
      <c r="K182" s="63"/>
      <c r="L182" s="63"/>
      <c r="M182" s="62">
        <f t="shared" si="9"/>
        <v>280.27499999999998</v>
      </c>
      <c r="N182" s="62">
        <f t="shared" si="10"/>
        <v>280.27499999999998</v>
      </c>
      <c r="O182" s="62">
        <v>0.45</v>
      </c>
      <c r="P182" s="62">
        <v>273</v>
      </c>
      <c r="Q182" s="62">
        <v>6.8250000000000002</v>
      </c>
      <c r="R182" s="62">
        <f t="shared" si="11"/>
        <v>0</v>
      </c>
      <c r="S182" s="62">
        <f>IFERROR(T182*Assumptions!$C$4,"")</f>
        <v>0</v>
      </c>
      <c r="T182" s="62">
        <v>0</v>
      </c>
      <c r="U182" s="62">
        <f>IFERROR(S182*Assumptions!$C$5,"")+IFERROR(V182*Assumptions!$C$8*Assumptions!$C$5,"")</f>
        <v>0</v>
      </c>
      <c r="V182" s="62">
        <v>0</v>
      </c>
      <c r="W182" s="62">
        <f>IFERROR(ROUND(T182*(1+Assumptions!$C$7)^5,0),"")</f>
        <v>0</v>
      </c>
      <c r="X182" s="62">
        <f>IFERROR(ROUND(W182*Assumptions!$C$4*Assumptions!$C$6,4),"")+IFERROR(ROUND(Y182*Assumptions!$C$8*Assumptions!$C$6,4),"")</f>
        <v>0</v>
      </c>
      <c r="Y182" s="62">
        <f>IFERROR(ROUND(V182*(1+Assumptions!$C$7)^5,0),"")</f>
        <v>0</v>
      </c>
      <c r="Z182" s="63" t="s">
        <v>153</v>
      </c>
      <c r="AA182" s="63" t="s">
        <v>154</v>
      </c>
      <c r="AB182" s="62">
        <v>436</v>
      </c>
      <c r="AC182" s="62">
        <v>85</v>
      </c>
      <c r="AD182">
        <v>0</v>
      </c>
      <c r="AK182" s="40" t="str">
        <f>IFERROR(INDEX(Assumptions!$D$92:$D$115,MATCH(C182,Assumptions!$B$92:$B$115,0)),"Low")</f>
        <v>High</v>
      </c>
    </row>
    <row r="183" spans="2:37" x14ac:dyDescent="0.2">
      <c r="B183" s="62">
        <v>180</v>
      </c>
      <c r="C183" s="63" t="s">
        <v>161</v>
      </c>
      <c r="D183" s="63" t="s">
        <v>2046</v>
      </c>
      <c r="E183" s="62">
        <f t="shared" si="12"/>
        <v>2</v>
      </c>
      <c r="F183" s="71">
        <f>SUMIFS('CBG Plants'!N:N,'CBG Plants'!F:F,D183,'CBG Plants'!L:L,"Completed")
+SUMIFS('CBG Plants'!N:N,'CBG Plants'!F:F,D183,'CBG Plants'!L:L,"Functional")+SUMIFS('CBG Plants'!N:N,'CBG Plants'!F:F,D183,'CBG Plants'!L:L,"Under Construction")+SUMIFS('CBG Plants'!N:N,'CBG Plants'!F:F,D183,'CBG Plants'!L:L,"Yet to start construction")</f>
        <v>19</v>
      </c>
      <c r="G183" s="62">
        <f>COUNTIFS('CBG Plants'!F:F,D183,'CBG Plants'!L:L,"Completed")
+COUNTIFS('CBG Plants'!F:F,D183,'CBG Plants'!L:L,"Functional")</f>
        <v>0</v>
      </c>
      <c r="H183" s="62">
        <f>COUNTIFS('CBG Plants'!F:F,D183,'CBG Plants'!L:L,"Under Construction")</f>
        <v>2</v>
      </c>
      <c r="I183" s="62">
        <f>COUNTIFS('CBG Plants'!F:F,D183,'CBG Plants'!L:L,"Yet to start construction")</f>
        <v>0</v>
      </c>
      <c r="J183" s="63" t="s">
        <v>2861</v>
      </c>
      <c r="K183" s="63" t="s">
        <v>2862</v>
      </c>
      <c r="L183" s="63"/>
      <c r="M183" s="62">
        <f t="shared" si="9"/>
        <v>30.375</v>
      </c>
      <c r="N183" s="62">
        <f t="shared" si="10"/>
        <v>30.375</v>
      </c>
      <c r="O183" s="62">
        <v>28.8</v>
      </c>
      <c r="P183" s="62">
        <v>0</v>
      </c>
      <c r="Q183" s="62">
        <v>1.575</v>
      </c>
      <c r="R183" s="62">
        <f t="shared" si="11"/>
        <v>-18.55</v>
      </c>
      <c r="S183" s="62">
        <f>IFERROR(T183*Assumptions!$C$4,"")</f>
        <v>15</v>
      </c>
      <c r="T183" s="62">
        <v>6</v>
      </c>
      <c r="U183" s="62">
        <f>IFERROR(S183*Assumptions!$C$5,"")+IFERROR(V183*Assumptions!$C$8*Assumptions!$C$5,"")</f>
        <v>0.44999999999999996</v>
      </c>
      <c r="V183" s="62">
        <v>0</v>
      </c>
      <c r="W183" s="62">
        <f>IFERROR(ROUND(T183*(1+Assumptions!$C$7)^5,0),"")</f>
        <v>18</v>
      </c>
      <c r="X183" s="62">
        <f>IFERROR(ROUND(W183*Assumptions!$C$4*Assumptions!$C$6,4),"")+IFERROR(ROUND(Y183*Assumptions!$C$8*Assumptions!$C$6,4),"")</f>
        <v>2.25</v>
      </c>
      <c r="Y183" s="62">
        <f>IFERROR(ROUND(V183*(1+Assumptions!$C$7)^5,0),"")</f>
        <v>0</v>
      </c>
      <c r="Z183" s="63" t="s">
        <v>153</v>
      </c>
      <c r="AA183" s="63" t="s">
        <v>154</v>
      </c>
      <c r="AB183" s="62">
        <v>200.1</v>
      </c>
      <c r="AC183" s="62">
        <v>85</v>
      </c>
      <c r="AD183">
        <v>0</v>
      </c>
      <c r="AK183" s="40" t="str">
        <f>IFERROR(INDEX(Assumptions!$D$92:$D$115,MATCH(C183,Assumptions!$B$92:$B$115,0)),"Low")</f>
        <v>High</v>
      </c>
    </row>
    <row r="184" spans="2:37" x14ac:dyDescent="0.2">
      <c r="B184" s="62">
        <v>181</v>
      </c>
      <c r="C184" s="63" t="s">
        <v>161</v>
      </c>
      <c r="D184" s="63" t="s">
        <v>2047</v>
      </c>
      <c r="E184" s="62">
        <f t="shared" si="12"/>
        <v>3</v>
      </c>
      <c r="F184" s="71">
        <f>SUMIFS('CBG Plants'!N:N,'CBG Plants'!F:F,D184,'CBG Plants'!L:L,"Completed")
+SUMIFS('CBG Plants'!N:N,'CBG Plants'!F:F,D184,'CBG Plants'!L:L,"Functional")+SUMIFS('CBG Plants'!N:N,'CBG Plants'!F:F,D184,'CBG Plants'!L:L,"Under Construction")+SUMIFS('CBG Plants'!N:N,'CBG Plants'!F:F,D184,'CBG Plants'!L:L,"Yet to start construction")</f>
        <v>10.5</v>
      </c>
      <c r="G184" s="62">
        <f>COUNTIFS('CBG Plants'!F:F,D184,'CBG Plants'!L:L,"Completed")
+COUNTIFS('CBG Plants'!F:F,D184,'CBG Plants'!L:L,"Functional")</f>
        <v>0</v>
      </c>
      <c r="H184" s="62">
        <f>COUNTIFS('CBG Plants'!F:F,D184,'CBG Plants'!L:L,"Under Construction")</f>
        <v>0</v>
      </c>
      <c r="I184" s="62">
        <f>COUNTIFS('CBG Plants'!F:F,D184,'CBG Plants'!L:L,"Yet to start construction")</f>
        <v>3</v>
      </c>
      <c r="J184" s="63" t="s">
        <v>2863</v>
      </c>
      <c r="K184" s="63" t="s">
        <v>2864</v>
      </c>
      <c r="L184" s="63" t="s">
        <v>2865</v>
      </c>
      <c r="M184" s="62">
        <f t="shared" si="9"/>
        <v>464.25</v>
      </c>
      <c r="N184" s="62">
        <f t="shared" si="10"/>
        <v>464.25</v>
      </c>
      <c r="O184" s="62">
        <v>62.1</v>
      </c>
      <c r="P184" s="62">
        <v>0</v>
      </c>
      <c r="Q184" s="62">
        <v>402.15</v>
      </c>
      <c r="R184" s="62">
        <f t="shared" si="11"/>
        <v>-10.199999999999999</v>
      </c>
      <c r="S184" s="62">
        <f>IFERROR(T184*Assumptions!$C$4,"")</f>
        <v>10</v>
      </c>
      <c r="T184" s="62">
        <v>4</v>
      </c>
      <c r="U184" s="62">
        <f>IFERROR(S184*Assumptions!$C$5,"")+IFERROR(V184*Assumptions!$C$8*Assumptions!$C$5,"")</f>
        <v>0.3</v>
      </c>
      <c r="V184" s="62">
        <v>0</v>
      </c>
      <c r="W184" s="62">
        <f>IFERROR(ROUND(T184*(1+Assumptions!$C$7)^5,0),"")</f>
        <v>12</v>
      </c>
      <c r="X184" s="62">
        <f>IFERROR(ROUND(W184*Assumptions!$C$4*Assumptions!$C$6,4),"")+IFERROR(ROUND(Y184*Assumptions!$C$8*Assumptions!$C$6,4),"")</f>
        <v>1.5</v>
      </c>
      <c r="Y184" s="62">
        <f>IFERROR(ROUND(V184*(1+Assumptions!$C$7)^5,0),"")</f>
        <v>0</v>
      </c>
      <c r="Z184" s="63" t="s">
        <v>153</v>
      </c>
      <c r="AA184" s="63" t="s">
        <v>154</v>
      </c>
      <c r="AB184" s="62">
        <v>283.60000000000002</v>
      </c>
      <c r="AC184" s="62">
        <v>85</v>
      </c>
      <c r="AD184">
        <v>0</v>
      </c>
      <c r="AK184" s="40" t="str">
        <f>IFERROR(INDEX(Assumptions!$D$92:$D$115,MATCH(C184,Assumptions!$B$92:$B$115,0)),"Low")</f>
        <v>High</v>
      </c>
    </row>
    <row r="185" spans="2:37" x14ac:dyDescent="0.2">
      <c r="B185" s="62">
        <v>182</v>
      </c>
      <c r="C185" s="63" t="s">
        <v>161</v>
      </c>
      <c r="D185" s="63" t="s">
        <v>2048</v>
      </c>
      <c r="E185" s="62">
        <f t="shared" si="12"/>
        <v>1</v>
      </c>
      <c r="F185" s="71">
        <f>SUMIFS('CBG Plants'!N:N,'CBG Plants'!F:F,D185,'CBG Plants'!L:L,"Completed")
+SUMIFS('CBG Plants'!N:N,'CBG Plants'!F:F,D185,'CBG Plants'!L:L,"Functional")+SUMIFS('CBG Plants'!N:N,'CBG Plants'!F:F,D185,'CBG Plants'!L:L,"Under Construction")+SUMIFS('CBG Plants'!N:N,'CBG Plants'!F:F,D185,'CBG Plants'!L:L,"Yet to start construction")</f>
        <v>4</v>
      </c>
      <c r="G185" s="62">
        <f>COUNTIFS('CBG Plants'!F:F,D185,'CBG Plants'!L:L,"Completed")
+COUNTIFS('CBG Plants'!F:F,D185,'CBG Plants'!L:L,"Functional")</f>
        <v>0</v>
      </c>
      <c r="H185" s="62">
        <f>COUNTIFS('CBG Plants'!F:F,D185,'CBG Plants'!L:L,"Under Construction")</f>
        <v>0</v>
      </c>
      <c r="I185" s="62">
        <f>COUNTIFS('CBG Plants'!F:F,D185,'CBG Plants'!L:L,"Yet to start construction")</f>
        <v>1</v>
      </c>
      <c r="J185" s="63" t="s">
        <v>2866</v>
      </c>
      <c r="K185" s="63"/>
      <c r="L185" s="63"/>
      <c r="M185" s="62">
        <f t="shared" si="9"/>
        <v>123.6</v>
      </c>
      <c r="N185" s="62">
        <f t="shared" si="10"/>
        <v>123.6</v>
      </c>
      <c r="O185" s="62">
        <v>49.05</v>
      </c>
      <c r="P185" s="62">
        <v>0</v>
      </c>
      <c r="Q185" s="62">
        <v>74.55</v>
      </c>
      <c r="R185" s="62">
        <f t="shared" si="11"/>
        <v>-3.7</v>
      </c>
      <c r="S185" s="62">
        <f>IFERROR(T185*Assumptions!$C$4,"")</f>
        <v>10</v>
      </c>
      <c r="T185" s="62">
        <v>4</v>
      </c>
      <c r="U185" s="62">
        <f>IFERROR(S185*Assumptions!$C$5,"")+IFERROR(V185*Assumptions!$C$8*Assumptions!$C$5,"")</f>
        <v>0.3</v>
      </c>
      <c r="V185" s="62">
        <v>0</v>
      </c>
      <c r="W185" s="62">
        <f>IFERROR(ROUND(T185*(1+Assumptions!$C$7)^5,0),"")</f>
        <v>12</v>
      </c>
      <c r="X185" s="62">
        <f>IFERROR(ROUND(W185*Assumptions!$C$4*Assumptions!$C$6,4),"")+IFERROR(ROUND(Y185*Assumptions!$C$8*Assumptions!$C$6,4),"")</f>
        <v>1.5</v>
      </c>
      <c r="Y185" s="62">
        <f>IFERROR(ROUND(V185*(1+Assumptions!$C$7)^5,0),"")</f>
        <v>0</v>
      </c>
      <c r="Z185" s="63" t="s">
        <v>153</v>
      </c>
      <c r="AA185" s="63" t="s">
        <v>154</v>
      </c>
      <c r="AB185" s="62">
        <v>185.9</v>
      </c>
      <c r="AC185" s="62">
        <v>85</v>
      </c>
      <c r="AD185">
        <v>0</v>
      </c>
      <c r="AK185" s="40" t="str">
        <f>IFERROR(INDEX(Assumptions!$D$92:$D$115,MATCH(C185,Assumptions!$B$92:$B$115,0)),"Low")</f>
        <v>High</v>
      </c>
    </row>
    <row r="186" spans="2:37" x14ac:dyDescent="0.2">
      <c r="B186" s="62">
        <v>183</v>
      </c>
      <c r="C186" s="63" t="s">
        <v>161</v>
      </c>
      <c r="D186" s="63" t="s">
        <v>2049</v>
      </c>
      <c r="E186" s="62">
        <f t="shared" si="12"/>
        <v>8</v>
      </c>
      <c r="F186" s="71">
        <f>SUMIFS('CBG Plants'!N:N,'CBG Plants'!F:F,D186,'CBG Plants'!L:L,"Completed")
+SUMIFS('CBG Plants'!N:N,'CBG Plants'!F:F,D186,'CBG Plants'!L:L,"Functional")+SUMIFS('CBG Plants'!N:N,'CBG Plants'!F:F,D186,'CBG Plants'!L:L,"Under Construction")+SUMIFS('CBG Plants'!N:N,'CBG Plants'!F:F,D186,'CBG Plants'!L:L,"Yet to start construction")</f>
        <v>2077</v>
      </c>
      <c r="G186" s="62">
        <f>COUNTIFS('CBG Plants'!F:F,D186,'CBG Plants'!L:L,"Completed")
+COUNTIFS('CBG Plants'!F:F,D186,'CBG Plants'!L:L,"Functional")</f>
        <v>1</v>
      </c>
      <c r="H186" s="62">
        <f>COUNTIFS('CBG Plants'!F:F,D186,'CBG Plants'!L:L,"Under Construction")</f>
        <v>1</v>
      </c>
      <c r="I186" s="62">
        <f>COUNTIFS('CBG Plants'!F:F,D186,'CBG Plants'!L:L,"Yet to start construction")</f>
        <v>6</v>
      </c>
      <c r="J186" s="63" t="s">
        <v>2867</v>
      </c>
      <c r="K186" s="63" t="s">
        <v>2868</v>
      </c>
      <c r="L186" s="63" t="s">
        <v>2869</v>
      </c>
      <c r="M186" s="62">
        <f t="shared" si="9"/>
        <v>89.789999999999992</v>
      </c>
      <c r="N186" s="62">
        <f t="shared" si="10"/>
        <v>144.54</v>
      </c>
      <c r="O186" s="62">
        <v>0.9</v>
      </c>
      <c r="P186" s="62">
        <v>139.44</v>
      </c>
      <c r="Q186" s="62">
        <v>4.2</v>
      </c>
      <c r="R186" s="62">
        <f t="shared" si="11"/>
        <v>-2074.0525928500001</v>
      </c>
      <c r="S186" s="62">
        <f>IFERROR(T186*Assumptions!$C$4,"")</f>
        <v>85</v>
      </c>
      <c r="T186" s="62">
        <v>34</v>
      </c>
      <c r="U186" s="62">
        <f>IFERROR(S186*Assumptions!$C$5,"")+IFERROR(V186*Assumptions!$C$8*Assumptions!$C$5,"")</f>
        <v>2.9474071499999996</v>
      </c>
      <c r="V186" s="62">
        <v>39543</v>
      </c>
      <c r="W186" s="62">
        <f>IFERROR(ROUND(T186*(1+Assumptions!$C$7)^5,0),"")</f>
        <v>104</v>
      </c>
      <c r="X186" s="62">
        <f>IFERROR(ROUND(W186*Assumptions!$C$4*Assumptions!$C$6,4),"")+IFERROR(ROUND(Y186*Assumptions!$C$8*Assumptions!$C$6,4),"")</f>
        <v>15.0213</v>
      </c>
      <c r="Y186" s="62">
        <f>IFERROR(ROUND(V186*(1+Assumptions!$C$7)^5,0),"")</f>
        <v>120676</v>
      </c>
      <c r="Z186" s="63" t="s">
        <v>153</v>
      </c>
      <c r="AA186" s="63" t="s">
        <v>154</v>
      </c>
      <c r="AB186" s="62">
        <v>221.9</v>
      </c>
      <c r="AC186" s="62">
        <v>85</v>
      </c>
      <c r="AD186">
        <v>150</v>
      </c>
      <c r="AK186" s="40" t="str">
        <f>IFERROR(INDEX(Assumptions!$D$92:$D$115,MATCH(C186,Assumptions!$B$92:$B$115,0)),"Low")</f>
        <v>High</v>
      </c>
    </row>
    <row r="187" spans="2:37" x14ac:dyDescent="0.2">
      <c r="B187" s="62">
        <v>184</v>
      </c>
      <c r="C187" s="63" t="s">
        <v>161</v>
      </c>
      <c r="D187" s="63" t="s">
        <v>2050</v>
      </c>
      <c r="E187" s="62">
        <f t="shared" si="12"/>
        <v>7</v>
      </c>
      <c r="F187" s="71">
        <f>SUMIFS('CBG Plants'!N:N,'CBG Plants'!F:F,D187,'CBG Plants'!L:L,"Completed")
+SUMIFS('CBG Plants'!N:N,'CBG Plants'!F:F,D187,'CBG Plants'!L:L,"Functional")+SUMIFS('CBG Plants'!N:N,'CBG Plants'!F:F,D187,'CBG Plants'!L:L,"Under Construction")+SUMIFS('CBG Plants'!N:N,'CBG Plants'!F:F,D187,'CBG Plants'!L:L,"Yet to start construction")</f>
        <v>35</v>
      </c>
      <c r="G187" s="62">
        <f>COUNTIFS('CBG Plants'!F:F,D187,'CBG Plants'!L:L,"Completed")
+COUNTIFS('CBG Plants'!F:F,D187,'CBG Plants'!L:L,"Functional")</f>
        <v>1</v>
      </c>
      <c r="H187" s="62">
        <f>COUNTIFS('CBG Plants'!F:F,D187,'CBG Plants'!L:L,"Under Construction")</f>
        <v>1</v>
      </c>
      <c r="I187" s="62">
        <f>COUNTIFS('CBG Plants'!F:F,D187,'CBG Plants'!L:L,"Yet to start construction")</f>
        <v>5</v>
      </c>
      <c r="J187" s="63" t="s">
        <v>2870</v>
      </c>
      <c r="K187" s="63" t="s">
        <v>2871</v>
      </c>
      <c r="L187" s="63" t="s">
        <v>2872</v>
      </c>
      <c r="M187" s="62">
        <f t="shared" si="9"/>
        <v>-120.25</v>
      </c>
      <c r="N187" s="62">
        <f t="shared" si="10"/>
        <v>12.975</v>
      </c>
      <c r="O187" s="62">
        <v>10.35</v>
      </c>
      <c r="P187" s="62">
        <v>0</v>
      </c>
      <c r="Q187" s="62">
        <v>2.625</v>
      </c>
      <c r="R187" s="62">
        <f t="shared" si="11"/>
        <v>-33.087292400000003</v>
      </c>
      <c r="S187" s="62">
        <f>IFERROR(T187*Assumptions!$C$4,"")</f>
        <v>62.5</v>
      </c>
      <c r="T187" s="62">
        <v>25</v>
      </c>
      <c r="U187" s="62">
        <f>IFERROR(S187*Assumptions!$C$5,"")+IFERROR(V187*Assumptions!$C$8*Assumptions!$C$5,"")</f>
        <v>1.9127076000000001</v>
      </c>
      <c r="V187" s="62">
        <v>3752</v>
      </c>
      <c r="W187" s="62">
        <f>IFERROR(ROUND(T187*(1+Assumptions!$C$7)^5,0),"")</f>
        <v>76</v>
      </c>
      <c r="X187" s="62">
        <f>IFERROR(ROUND(W187*Assumptions!$C$4*Assumptions!$C$6,4),"")+IFERROR(ROUND(Y187*Assumptions!$C$8*Assumptions!$C$6,4),"")</f>
        <v>9.6918000000000006</v>
      </c>
      <c r="Y187" s="62">
        <f>IFERROR(ROUND(V187*(1+Assumptions!$C$7)^5,0),"")</f>
        <v>11450</v>
      </c>
      <c r="Z187" s="63" t="s">
        <v>153</v>
      </c>
      <c r="AA187" s="63" t="s">
        <v>154</v>
      </c>
      <c r="AB187" s="62">
        <v>55.7</v>
      </c>
      <c r="AC187" s="62">
        <v>85</v>
      </c>
      <c r="AD187">
        <v>365</v>
      </c>
      <c r="AK187" s="40" t="str">
        <f>IFERROR(INDEX(Assumptions!$D$92:$D$115,MATCH(C187,Assumptions!$B$92:$B$115,0)),"Low")</f>
        <v>High</v>
      </c>
    </row>
    <row r="188" spans="2:37" x14ac:dyDescent="0.2">
      <c r="B188" s="62">
        <v>185</v>
      </c>
      <c r="C188" s="63" t="s">
        <v>161</v>
      </c>
      <c r="D188" s="63" t="s">
        <v>2051</v>
      </c>
      <c r="E188" s="62">
        <f t="shared" si="12"/>
        <v>6</v>
      </c>
      <c r="F188" s="71">
        <f>SUMIFS('CBG Plants'!N:N,'CBG Plants'!F:F,D188,'CBG Plants'!L:L,"Completed")
+SUMIFS('CBG Plants'!N:N,'CBG Plants'!F:F,D188,'CBG Plants'!L:L,"Functional")+SUMIFS('CBG Plants'!N:N,'CBG Plants'!F:F,D188,'CBG Plants'!L:L,"Under Construction")+SUMIFS('CBG Plants'!N:N,'CBG Plants'!F:F,D188,'CBG Plants'!L:L,"Yet to start construction")</f>
        <v>97.5</v>
      </c>
      <c r="G188" s="62">
        <f>COUNTIFS('CBG Plants'!F:F,D188,'CBG Plants'!L:L,"Completed")
+COUNTIFS('CBG Plants'!F:F,D188,'CBG Plants'!L:L,"Functional")</f>
        <v>1</v>
      </c>
      <c r="H188" s="62">
        <f>COUNTIFS('CBG Plants'!F:F,D188,'CBG Plants'!L:L,"Under Construction")</f>
        <v>0</v>
      </c>
      <c r="I188" s="62">
        <f>COUNTIFS('CBG Plants'!F:F,D188,'CBG Plants'!L:L,"Yet to start construction")</f>
        <v>5</v>
      </c>
      <c r="J188" s="63" t="s">
        <v>2873</v>
      </c>
      <c r="K188" s="63" t="s">
        <v>2874</v>
      </c>
      <c r="L188" s="63" t="s">
        <v>2875</v>
      </c>
      <c r="M188" s="62">
        <f t="shared" si="9"/>
        <v>91.355000000000004</v>
      </c>
      <c r="N188" s="62">
        <f t="shared" si="10"/>
        <v>153.405</v>
      </c>
      <c r="O188" s="62">
        <v>69.3</v>
      </c>
      <c r="P188" s="62">
        <v>81.48</v>
      </c>
      <c r="Q188" s="62">
        <v>2.625</v>
      </c>
      <c r="R188" s="62">
        <f t="shared" si="11"/>
        <v>-94.573572900000002</v>
      </c>
      <c r="S188" s="62">
        <f>IFERROR(T188*Assumptions!$C$4,"")</f>
        <v>97.5</v>
      </c>
      <c r="T188" s="62">
        <v>39</v>
      </c>
      <c r="U188" s="62">
        <f>IFERROR(S188*Assumptions!$C$5,"")+IFERROR(V188*Assumptions!$C$8*Assumptions!$C$5,"")</f>
        <v>2.9264270999999997</v>
      </c>
      <c r="V188" s="62">
        <v>142</v>
      </c>
      <c r="W188" s="62">
        <f>IFERROR(ROUND(T188*(1+Assumptions!$C$7)^5,0),"")</f>
        <v>119</v>
      </c>
      <c r="X188" s="62">
        <f>IFERROR(ROUND(W188*Assumptions!$C$4*Assumptions!$C$6,4),"")+IFERROR(ROUND(Y188*Assumptions!$C$8*Assumptions!$C$6,4),"")</f>
        <v>14.882300000000001</v>
      </c>
      <c r="Y188" s="62">
        <f>IFERROR(ROUND(V188*(1+Assumptions!$C$7)^5,0),"")</f>
        <v>433</v>
      </c>
      <c r="Z188" s="63" t="s">
        <v>153</v>
      </c>
      <c r="AA188" s="63" t="s">
        <v>154</v>
      </c>
      <c r="AB188" s="62">
        <v>421.1</v>
      </c>
      <c r="AC188" s="62">
        <v>85</v>
      </c>
      <c r="AD188">
        <v>170</v>
      </c>
      <c r="AK188" s="40" t="str">
        <f>IFERROR(INDEX(Assumptions!$D$92:$D$115,MATCH(C188,Assumptions!$B$92:$B$115,0)),"Low")</f>
        <v>High</v>
      </c>
    </row>
    <row r="189" spans="2:37" x14ac:dyDescent="0.2">
      <c r="B189" s="62">
        <v>186</v>
      </c>
      <c r="C189" s="63" t="s">
        <v>161</v>
      </c>
      <c r="D189" s="63" t="s">
        <v>2052</v>
      </c>
      <c r="E189" s="62">
        <f t="shared" si="12"/>
        <v>4</v>
      </c>
      <c r="F189" s="71">
        <f>SUMIFS('CBG Plants'!N:N,'CBG Plants'!F:F,D189,'CBG Plants'!L:L,"Completed")
+SUMIFS('CBG Plants'!N:N,'CBG Plants'!F:F,D189,'CBG Plants'!L:L,"Functional")+SUMIFS('CBG Plants'!N:N,'CBG Plants'!F:F,D189,'CBG Plants'!L:L,"Under Construction")+SUMIFS('CBG Plants'!N:N,'CBG Plants'!F:F,D189,'CBG Plants'!L:L,"Yet to start construction")</f>
        <v>38.6</v>
      </c>
      <c r="G189" s="62">
        <f>COUNTIFS('CBG Plants'!F:F,D189,'CBG Plants'!L:L,"Completed")
+COUNTIFS('CBG Plants'!F:F,D189,'CBG Plants'!L:L,"Functional")</f>
        <v>0</v>
      </c>
      <c r="H189" s="62">
        <f>COUNTIFS('CBG Plants'!F:F,D189,'CBG Plants'!L:L,"Under Construction")</f>
        <v>1</v>
      </c>
      <c r="I189" s="62">
        <f>COUNTIFS('CBG Plants'!F:F,D189,'CBG Plants'!L:L,"Yet to start construction")</f>
        <v>3</v>
      </c>
      <c r="J189" s="63" t="s">
        <v>2876</v>
      </c>
      <c r="K189" s="63" t="s">
        <v>2877</v>
      </c>
      <c r="L189" s="63" t="s">
        <v>2878</v>
      </c>
      <c r="M189" s="62">
        <f t="shared" si="9"/>
        <v>24.314999999999998</v>
      </c>
      <c r="N189" s="62">
        <f t="shared" si="10"/>
        <v>24.314999999999998</v>
      </c>
      <c r="O189" s="62">
        <v>13.5</v>
      </c>
      <c r="P189" s="62">
        <v>0.84</v>
      </c>
      <c r="Q189" s="62">
        <v>9.9749999999999996</v>
      </c>
      <c r="R189" s="62">
        <f t="shared" si="11"/>
        <v>-36.5</v>
      </c>
      <c r="S189" s="62">
        <f>IFERROR(T189*Assumptions!$C$4,"")</f>
        <v>70</v>
      </c>
      <c r="T189" s="62">
        <v>28</v>
      </c>
      <c r="U189" s="62">
        <f>IFERROR(S189*Assumptions!$C$5,"")+IFERROR(V189*Assumptions!$C$8*Assumptions!$C$5,"")</f>
        <v>2.1</v>
      </c>
      <c r="V189" s="62">
        <v>0</v>
      </c>
      <c r="W189" s="62">
        <f>IFERROR(ROUND(T189*(1+Assumptions!$C$7)^5,0),"")</f>
        <v>85</v>
      </c>
      <c r="X189" s="62">
        <f>IFERROR(ROUND(W189*Assumptions!$C$4*Assumptions!$C$6,4),"")+IFERROR(ROUND(Y189*Assumptions!$C$8*Assumptions!$C$6,4),"")</f>
        <v>10.625</v>
      </c>
      <c r="Y189" s="62">
        <f>IFERROR(ROUND(V189*(1+Assumptions!$C$7)^5,0),"")</f>
        <v>0</v>
      </c>
      <c r="Z189" s="63" t="s">
        <v>153</v>
      </c>
      <c r="AA189" s="63" t="s">
        <v>154</v>
      </c>
      <c r="AB189" s="62">
        <v>159</v>
      </c>
      <c r="AC189" s="62">
        <v>85</v>
      </c>
      <c r="AD189">
        <v>0</v>
      </c>
      <c r="AK189" s="40" t="str">
        <f>IFERROR(INDEX(Assumptions!$D$92:$D$115,MATCH(C189,Assumptions!$B$92:$B$115,0)),"Low")</f>
        <v>High</v>
      </c>
    </row>
    <row r="190" spans="2:37" x14ac:dyDescent="0.2">
      <c r="B190" s="62">
        <v>187</v>
      </c>
      <c r="C190" s="63" t="s">
        <v>161</v>
      </c>
      <c r="D190" s="63" t="s">
        <v>2053</v>
      </c>
      <c r="E190" s="62">
        <f t="shared" si="12"/>
        <v>3</v>
      </c>
      <c r="F190" s="71">
        <f>SUMIFS('CBG Plants'!N:N,'CBG Plants'!F:F,D190,'CBG Plants'!L:L,"Completed")
+SUMIFS('CBG Plants'!N:N,'CBG Plants'!F:F,D190,'CBG Plants'!L:L,"Functional")+SUMIFS('CBG Plants'!N:N,'CBG Plants'!F:F,D190,'CBG Plants'!L:L,"Under Construction")+SUMIFS('CBG Plants'!N:N,'CBG Plants'!F:F,D190,'CBG Plants'!L:L,"Yet to start construction")</f>
        <v>11.5</v>
      </c>
      <c r="G190" s="62">
        <f>COUNTIFS('CBG Plants'!F:F,D190,'CBG Plants'!L:L,"Completed")
+COUNTIFS('CBG Plants'!F:F,D190,'CBG Plants'!L:L,"Functional")</f>
        <v>0</v>
      </c>
      <c r="H190" s="62">
        <f>COUNTIFS('CBG Plants'!F:F,D190,'CBG Plants'!L:L,"Under Construction")</f>
        <v>0</v>
      </c>
      <c r="I190" s="62">
        <f>COUNTIFS('CBG Plants'!F:F,D190,'CBG Plants'!L:L,"Yet to start construction")</f>
        <v>3</v>
      </c>
      <c r="J190" s="63" t="s">
        <v>2879</v>
      </c>
      <c r="K190" s="63" t="s">
        <v>2880</v>
      </c>
      <c r="L190" s="63" t="s">
        <v>2881</v>
      </c>
      <c r="M190" s="62">
        <f t="shared" si="9"/>
        <v>113.85</v>
      </c>
      <c r="N190" s="62">
        <f t="shared" si="10"/>
        <v>113.85</v>
      </c>
      <c r="O190" s="62">
        <v>31.95</v>
      </c>
      <c r="P190" s="62">
        <v>14.7</v>
      </c>
      <c r="Q190" s="62">
        <v>67.2</v>
      </c>
      <c r="R190" s="62">
        <f t="shared" si="11"/>
        <v>-10.07215585</v>
      </c>
      <c r="S190" s="62">
        <f>IFERROR(T190*Assumptions!$C$4,"")</f>
        <v>47.5</v>
      </c>
      <c r="T190" s="62">
        <v>19</v>
      </c>
      <c r="U190" s="62">
        <f>IFERROR(S190*Assumptions!$C$5,"")+IFERROR(V190*Assumptions!$C$8*Assumptions!$C$5,"")</f>
        <v>1.4278441500000001</v>
      </c>
      <c r="V190" s="62">
        <v>283</v>
      </c>
      <c r="W190" s="62">
        <f>IFERROR(ROUND(T190*(1+Assumptions!$C$7)^5,0),"")</f>
        <v>58</v>
      </c>
      <c r="X190" s="62">
        <f>IFERROR(ROUND(W190*Assumptions!$C$4*Assumptions!$C$6,4),"")+IFERROR(ROUND(Y190*Assumptions!$C$8*Assumptions!$C$6,4),"")</f>
        <v>7.2645</v>
      </c>
      <c r="Y190" s="62">
        <f>IFERROR(ROUND(V190*(1+Assumptions!$C$7)^5,0),"")</f>
        <v>864</v>
      </c>
      <c r="Z190" s="63" t="s">
        <v>153</v>
      </c>
      <c r="AA190" s="63" t="s">
        <v>154</v>
      </c>
      <c r="AB190" s="62">
        <v>156.6</v>
      </c>
      <c r="AC190" s="62">
        <v>85</v>
      </c>
      <c r="AD190">
        <v>0</v>
      </c>
      <c r="AK190" s="40" t="str">
        <f>IFERROR(INDEX(Assumptions!$D$92:$D$115,MATCH(C190,Assumptions!$B$92:$B$115,0)),"Low")</f>
        <v>High</v>
      </c>
    </row>
    <row r="191" spans="2:37" x14ac:dyDescent="0.2">
      <c r="B191" s="62">
        <v>188</v>
      </c>
      <c r="C191" s="63" t="s">
        <v>161</v>
      </c>
      <c r="D191" s="63" t="s">
        <v>58</v>
      </c>
      <c r="E191" s="62">
        <f t="shared" si="12"/>
        <v>6</v>
      </c>
      <c r="F191" s="71">
        <f>SUMIFS('CBG Plants'!N:N,'CBG Plants'!F:F,D191,'CBG Plants'!L:L,"Completed")
+SUMIFS('CBG Plants'!N:N,'CBG Plants'!F:F,D191,'CBG Plants'!L:L,"Functional")+SUMIFS('CBG Plants'!N:N,'CBG Plants'!F:F,D191,'CBG Plants'!L:L,"Under Construction")+SUMIFS('CBG Plants'!N:N,'CBG Plants'!F:F,D191,'CBG Plants'!L:L,"Yet to start construction")</f>
        <v>12038.3</v>
      </c>
      <c r="G191" s="62">
        <f>COUNTIFS('CBG Plants'!F:F,D191,'CBG Plants'!L:L,"Completed")
+COUNTIFS('CBG Plants'!F:F,D191,'CBG Plants'!L:L,"Functional")</f>
        <v>0</v>
      </c>
      <c r="H191" s="62">
        <f>COUNTIFS('CBG Plants'!F:F,D191,'CBG Plants'!L:L,"Under Construction")</f>
        <v>1</v>
      </c>
      <c r="I191" s="62">
        <f>COUNTIFS('CBG Plants'!F:F,D191,'CBG Plants'!L:L,"Yet to start construction")</f>
        <v>5</v>
      </c>
      <c r="J191" s="63" t="s">
        <v>2882</v>
      </c>
      <c r="K191" s="63" t="s">
        <v>2883</v>
      </c>
      <c r="L191" s="63" t="s">
        <v>2884</v>
      </c>
      <c r="M191" s="62">
        <f t="shared" si="9"/>
        <v>770.8950000000001</v>
      </c>
      <c r="N191" s="62">
        <f t="shared" si="10"/>
        <v>770.8950000000001</v>
      </c>
      <c r="O191" s="62">
        <v>45.45</v>
      </c>
      <c r="P191" s="62">
        <v>78.12</v>
      </c>
      <c r="Q191" s="62">
        <v>647.32500000000005</v>
      </c>
      <c r="R191" s="62">
        <f t="shared" si="11"/>
        <v>-12032.826979699999</v>
      </c>
      <c r="S191" s="62">
        <f>IFERROR(T191*Assumptions!$C$4,"")</f>
        <v>142.5</v>
      </c>
      <c r="T191" s="62">
        <v>57</v>
      </c>
      <c r="U191" s="62">
        <f>IFERROR(S191*Assumptions!$C$5,"")+IFERROR(V191*Assumptions!$C$8*Assumptions!$C$5,"")</f>
        <v>5.4730202999999999</v>
      </c>
      <c r="V191" s="62">
        <v>119206</v>
      </c>
      <c r="W191" s="62">
        <f>IFERROR(ROUND(T191*(1+Assumptions!$C$7)^5,0),"")</f>
        <v>174</v>
      </c>
      <c r="X191" s="62">
        <f>IFERROR(ROUND(W191*Assumptions!$C$4*Assumptions!$C$6,4),"")+IFERROR(ROUND(Y191*Assumptions!$C$8*Assumptions!$C$6,4),"")</f>
        <v>27.843399999999999</v>
      </c>
      <c r="Y191" s="62">
        <f>IFERROR(ROUND(V191*(1+Assumptions!$C$7)^5,0),"")</f>
        <v>363788</v>
      </c>
      <c r="Z191" s="63" t="s">
        <v>153</v>
      </c>
      <c r="AA191" s="63" t="s">
        <v>154</v>
      </c>
      <c r="AB191" s="62">
        <v>130.9</v>
      </c>
      <c r="AC191" s="62">
        <v>85</v>
      </c>
      <c r="AD191">
        <v>0</v>
      </c>
      <c r="AK191" s="40" t="str">
        <f>IFERROR(INDEX(Assumptions!$D$92:$D$115,MATCH(C191,Assumptions!$B$92:$B$115,0)),"Low")</f>
        <v>High</v>
      </c>
    </row>
    <row r="192" spans="2:37" x14ac:dyDescent="0.2">
      <c r="B192" s="62">
        <v>189</v>
      </c>
      <c r="C192" s="63" t="s">
        <v>161</v>
      </c>
      <c r="D192" s="63" t="s">
        <v>2054</v>
      </c>
      <c r="E192" s="62">
        <f t="shared" si="12"/>
        <v>1</v>
      </c>
      <c r="F192" s="71">
        <f>SUMIFS('CBG Plants'!N:N,'CBG Plants'!F:F,D192,'CBG Plants'!L:L,"Completed")
+SUMIFS('CBG Plants'!N:N,'CBG Plants'!F:F,D192,'CBG Plants'!L:L,"Functional")+SUMIFS('CBG Plants'!N:N,'CBG Plants'!F:F,D192,'CBG Plants'!L:L,"Under Construction")+SUMIFS('CBG Plants'!N:N,'CBG Plants'!F:F,D192,'CBG Plants'!L:L,"Yet to start construction")</f>
        <v>22.5</v>
      </c>
      <c r="G192" s="62">
        <f>COUNTIFS('CBG Plants'!F:F,D192,'CBG Plants'!L:L,"Completed")
+COUNTIFS('CBG Plants'!F:F,D192,'CBG Plants'!L:L,"Functional")</f>
        <v>0</v>
      </c>
      <c r="H192" s="62">
        <f>COUNTIFS('CBG Plants'!F:F,D192,'CBG Plants'!L:L,"Under Construction")</f>
        <v>1</v>
      </c>
      <c r="I192" s="62">
        <f>COUNTIFS('CBG Plants'!F:F,D192,'CBG Plants'!L:L,"Yet to start construction")</f>
        <v>0</v>
      </c>
      <c r="J192" s="63" t="s">
        <v>2885</v>
      </c>
      <c r="K192" s="63"/>
      <c r="L192" s="63"/>
      <c r="M192" s="62">
        <f t="shared" si="9"/>
        <v>81.48</v>
      </c>
      <c r="N192" s="62">
        <f t="shared" si="10"/>
        <v>81.48</v>
      </c>
      <c r="O192" s="62">
        <v>0</v>
      </c>
      <c r="P192" s="62">
        <v>81.48</v>
      </c>
      <c r="Q192" s="62">
        <v>0</v>
      </c>
      <c r="R192" s="62">
        <f t="shared" si="11"/>
        <v>-20.758615949999999</v>
      </c>
      <c r="S192" s="62">
        <f>IFERROR(T192*Assumptions!$C$4,"")</f>
        <v>47.5</v>
      </c>
      <c r="T192" s="62">
        <v>19</v>
      </c>
      <c r="U192" s="62">
        <f>IFERROR(S192*Assumptions!$C$5,"")+IFERROR(V192*Assumptions!$C$8*Assumptions!$C$5,"")</f>
        <v>1.74138405</v>
      </c>
      <c r="V192" s="62">
        <v>31481</v>
      </c>
      <c r="W192" s="62">
        <f>IFERROR(ROUND(T192*(1+Assumptions!$C$7)^5,0),"")</f>
        <v>58</v>
      </c>
      <c r="X192" s="62">
        <f>IFERROR(ROUND(W192*Assumptions!$C$4*Assumptions!$C$6,4),"")+IFERROR(ROUND(Y192*Assumptions!$C$8*Assumptions!$C$6,4),"")</f>
        <v>8.8591999999999995</v>
      </c>
      <c r="Y192" s="62">
        <f>IFERROR(ROUND(V192*(1+Assumptions!$C$7)^5,0),"")</f>
        <v>96072</v>
      </c>
      <c r="Z192" s="63" t="s">
        <v>153</v>
      </c>
      <c r="AA192" s="63" t="s">
        <v>154</v>
      </c>
      <c r="AB192" s="62">
        <v>16.399999999999999</v>
      </c>
      <c r="AC192" s="62">
        <v>85</v>
      </c>
      <c r="AD192">
        <v>0</v>
      </c>
      <c r="AK192" s="40" t="str">
        <f>IFERROR(INDEX(Assumptions!$D$92:$D$115,MATCH(C192,Assumptions!$B$92:$B$115,0)),"Low")</f>
        <v>High</v>
      </c>
    </row>
    <row r="193" spans="2:37" x14ac:dyDescent="0.2">
      <c r="B193" s="62">
        <v>190</v>
      </c>
      <c r="C193" s="63" t="s">
        <v>161</v>
      </c>
      <c r="D193" s="63" t="s">
        <v>2055</v>
      </c>
      <c r="E193" s="62">
        <f t="shared" si="12"/>
        <v>5</v>
      </c>
      <c r="F193" s="71">
        <f>SUMIFS('CBG Plants'!N:N,'CBG Plants'!F:F,D193,'CBG Plants'!L:L,"Completed")
+SUMIFS('CBG Plants'!N:N,'CBG Plants'!F:F,D193,'CBG Plants'!L:L,"Functional")+SUMIFS('CBG Plants'!N:N,'CBG Plants'!F:F,D193,'CBG Plants'!L:L,"Under Construction")+SUMIFS('CBG Plants'!N:N,'CBG Plants'!F:F,D193,'CBG Plants'!L:L,"Yet to start construction")</f>
        <v>38.5</v>
      </c>
      <c r="G193" s="62">
        <f>COUNTIFS('CBG Plants'!F:F,D193,'CBG Plants'!L:L,"Completed")
+COUNTIFS('CBG Plants'!F:F,D193,'CBG Plants'!L:L,"Functional")</f>
        <v>0</v>
      </c>
      <c r="H193" s="62">
        <f>COUNTIFS('CBG Plants'!F:F,D193,'CBG Plants'!L:L,"Under Construction")</f>
        <v>0</v>
      </c>
      <c r="I193" s="62">
        <f>COUNTIFS('CBG Plants'!F:F,D193,'CBG Plants'!L:L,"Yet to start construction")</f>
        <v>5</v>
      </c>
      <c r="J193" s="63" t="s">
        <v>2886</v>
      </c>
      <c r="K193" s="63" t="s">
        <v>2842</v>
      </c>
      <c r="L193" s="63" t="s">
        <v>2887</v>
      </c>
      <c r="M193" s="62">
        <f t="shared" si="9"/>
        <v>19.650000000000002</v>
      </c>
      <c r="N193" s="62">
        <f t="shared" si="10"/>
        <v>19.650000000000002</v>
      </c>
      <c r="O193" s="62">
        <v>17.55</v>
      </c>
      <c r="P193" s="62">
        <v>0</v>
      </c>
      <c r="Q193" s="62">
        <v>2.1</v>
      </c>
      <c r="R193" s="62">
        <f t="shared" si="11"/>
        <v>-36.4</v>
      </c>
      <c r="S193" s="62">
        <f>IFERROR(T193*Assumptions!$C$4,"")</f>
        <v>70</v>
      </c>
      <c r="T193" s="62">
        <v>28</v>
      </c>
      <c r="U193" s="62">
        <f>IFERROR(S193*Assumptions!$C$5,"")+IFERROR(V193*Assumptions!$C$8*Assumptions!$C$5,"")</f>
        <v>2.1</v>
      </c>
      <c r="V193" s="62">
        <v>0</v>
      </c>
      <c r="W193" s="62">
        <f>IFERROR(ROUND(T193*(1+Assumptions!$C$7)^5,0),"")</f>
        <v>85</v>
      </c>
      <c r="X193" s="62">
        <f>IFERROR(ROUND(W193*Assumptions!$C$4*Assumptions!$C$6,4),"")+IFERROR(ROUND(Y193*Assumptions!$C$8*Assumptions!$C$6,4),"")</f>
        <v>10.625</v>
      </c>
      <c r="Y193" s="62">
        <f>IFERROR(ROUND(V193*(1+Assumptions!$C$7)^5,0),"")</f>
        <v>0</v>
      </c>
      <c r="Z193" s="63" t="s">
        <v>153</v>
      </c>
      <c r="AA193" s="63" t="s">
        <v>154</v>
      </c>
      <c r="AB193" s="62">
        <v>149</v>
      </c>
      <c r="AC193" s="62">
        <v>85</v>
      </c>
      <c r="AD193">
        <v>0</v>
      </c>
      <c r="AK193" s="40" t="str">
        <f>IFERROR(INDEX(Assumptions!$D$92:$D$115,MATCH(C193,Assumptions!$B$92:$B$115,0)),"Low")</f>
        <v>High</v>
      </c>
    </row>
    <row r="194" spans="2:37" x14ac:dyDescent="0.2">
      <c r="B194" s="62">
        <v>191</v>
      </c>
      <c r="C194" s="63" t="s">
        <v>161</v>
      </c>
      <c r="D194" s="63" t="s">
        <v>59</v>
      </c>
      <c r="E194" s="62">
        <f t="shared" si="12"/>
        <v>23</v>
      </c>
      <c r="F194" s="71">
        <f>SUMIFS('CBG Plants'!N:N,'CBG Plants'!F:F,D194,'CBG Plants'!L:L,"Completed")
+SUMIFS('CBG Plants'!N:N,'CBG Plants'!F:F,D194,'CBG Plants'!L:L,"Functional")+SUMIFS('CBG Plants'!N:N,'CBG Plants'!F:F,D194,'CBG Plants'!L:L,"Under Construction")+SUMIFS('CBG Plants'!N:N,'CBG Plants'!F:F,D194,'CBG Plants'!L:L,"Yet to start construction")</f>
        <v>5282.8</v>
      </c>
      <c r="G194" s="62">
        <f>COUNTIFS('CBG Plants'!F:F,D194,'CBG Plants'!L:L,"Completed")
+COUNTIFS('CBG Plants'!F:F,D194,'CBG Plants'!L:L,"Functional")</f>
        <v>5</v>
      </c>
      <c r="H194" s="62">
        <f>COUNTIFS('CBG Plants'!F:F,D194,'CBG Plants'!L:L,"Under Construction")</f>
        <v>4</v>
      </c>
      <c r="I194" s="62">
        <f>COUNTIFS('CBG Plants'!F:F,D194,'CBG Plants'!L:L,"Yet to start construction")</f>
        <v>14</v>
      </c>
      <c r="J194" s="63" t="s">
        <v>2888</v>
      </c>
      <c r="K194" s="63" t="s">
        <v>2889</v>
      </c>
      <c r="L194" s="63" t="s">
        <v>2890</v>
      </c>
      <c r="M194" s="62">
        <f t="shared" si="9"/>
        <v>-413.99</v>
      </c>
      <c r="N194" s="62">
        <f t="shared" si="10"/>
        <v>224.76</v>
      </c>
      <c r="O194" s="62">
        <v>41.85</v>
      </c>
      <c r="P194" s="62">
        <v>76.86</v>
      </c>
      <c r="Q194" s="62">
        <v>106.05</v>
      </c>
      <c r="R194" s="62">
        <f t="shared" si="11"/>
        <v>-5257.8466283500002</v>
      </c>
      <c r="S194" s="62">
        <f>IFERROR(T194*Assumptions!$C$4,"")</f>
        <v>530</v>
      </c>
      <c r="T194" s="62">
        <v>212</v>
      </c>
      <c r="U194" s="62">
        <f>IFERROR(S194*Assumptions!$C$5,"")+IFERROR(V194*Assumptions!$C$8*Assumptions!$C$5,"")</f>
        <v>24.953371650000001</v>
      </c>
      <c r="V194" s="62">
        <v>900833</v>
      </c>
      <c r="W194" s="62">
        <f>IFERROR(ROUND(T194*(1+Assumptions!$C$7)^5,0),"")</f>
        <v>647</v>
      </c>
      <c r="X194" s="62">
        <f>IFERROR(ROUND(W194*Assumptions!$C$4*Assumptions!$C$6,4),"")+IFERROR(ROUND(Y194*Assumptions!$C$8*Assumptions!$C$6,4),"")</f>
        <v>126.9228</v>
      </c>
      <c r="Y194" s="62">
        <f>IFERROR(ROUND(V194*(1+Assumptions!$C$7)^5,0),"")</f>
        <v>2749124</v>
      </c>
      <c r="Z194" s="63" t="s">
        <v>153</v>
      </c>
      <c r="AA194" s="63" t="s">
        <v>154</v>
      </c>
      <c r="AB194" s="62">
        <v>0.6</v>
      </c>
      <c r="AC194" s="62">
        <v>85</v>
      </c>
      <c r="AD194">
        <v>1750</v>
      </c>
      <c r="AK194" s="40" t="str">
        <f>IFERROR(INDEX(Assumptions!$D$92:$D$115,MATCH(C194,Assumptions!$B$92:$B$115,0)),"Low")</f>
        <v>High</v>
      </c>
    </row>
    <row r="195" spans="2:37" x14ac:dyDescent="0.2">
      <c r="B195" s="62">
        <v>192</v>
      </c>
      <c r="C195" s="63" t="s">
        <v>161</v>
      </c>
      <c r="D195" s="63" t="s">
        <v>2891</v>
      </c>
      <c r="E195" s="62">
        <f t="shared" si="12"/>
        <v>3</v>
      </c>
      <c r="F195" s="71">
        <f>SUMIFS('CBG Plants'!N:N,'CBG Plants'!F:F,D195,'CBG Plants'!L:L,"Completed")
+SUMIFS('CBG Plants'!N:N,'CBG Plants'!F:F,D195,'CBG Plants'!L:L,"Functional")+SUMIFS('CBG Plants'!N:N,'CBG Plants'!F:F,D195,'CBG Plants'!L:L,"Under Construction")+SUMIFS('CBG Plants'!N:N,'CBG Plants'!F:F,D195,'CBG Plants'!L:L,"Yet to start construction")</f>
        <v>34.799999999999997</v>
      </c>
      <c r="G195" s="62">
        <f>COUNTIFS('CBG Plants'!F:F,D195,'CBG Plants'!L:L,"Completed")
+COUNTIFS('CBG Plants'!F:F,D195,'CBG Plants'!L:L,"Functional")</f>
        <v>1</v>
      </c>
      <c r="H195" s="62">
        <f>COUNTIFS('CBG Plants'!F:F,D195,'CBG Plants'!L:L,"Under Construction")</f>
        <v>0</v>
      </c>
      <c r="I195" s="62">
        <f>COUNTIFS('CBG Plants'!F:F,D195,'CBG Plants'!L:L,"Yet to start construction")</f>
        <v>2</v>
      </c>
      <c r="J195" s="63" t="s">
        <v>2892</v>
      </c>
      <c r="K195" s="63" t="s">
        <v>2893</v>
      </c>
      <c r="L195" s="63" t="s">
        <v>2894</v>
      </c>
      <c r="M195" s="62">
        <f t="shared" si="9"/>
        <v>-37.400000000000006</v>
      </c>
      <c r="N195" s="62">
        <f t="shared" si="10"/>
        <v>82.32</v>
      </c>
      <c r="O195" s="62">
        <v>0</v>
      </c>
      <c r="P195" s="62">
        <v>82.32</v>
      </c>
      <c r="Q195" s="62">
        <v>0</v>
      </c>
      <c r="R195" s="62">
        <f t="shared" si="11"/>
        <v>-34.799999999999997</v>
      </c>
      <c r="S195" s="62">
        <f>IFERROR(T195*Assumptions!$C$4,"")</f>
        <v>0</v>
      </c>
      <c r="T195" s="62">
        <v>0</v>
      </c>
      <c r="U195" s="62">
        <f>IFERROR(S195*Assumptions!$C$5,"")+IFERROR(V195*Assumptions!$C$8*Assumptions!$C$5,"")</f>
        <v>0</v>
      </c>
      <c r="V195" s="62">
        <v>0</v>
      </c>
      <c r="W195" s="62">
        <f>IFERROR(ROUND(T195*(1+Assumptions!$C$7)^5,0),"")</f>
        <v>0</v>
      </c>
      <c r="X195" s="62">
        <f>IFERROR(ROUND(W195*Assumptions!$C$4*Assumptions!$C$6,4),"")+IFERROR(ROUND(Y195*Assumptions!$C$8*Assumptions!$C$6,4),"")</f>
        <v>0</v>
      </c>
      <c r="Y195" s="62">
        <f>IFERROR(ROUND(V195*(1+Assumptions!$C$7)^5,0),"")</f>
        <v>0</v>
      </c>
      <c r="Z195" s="63" t="s">
        <v>153</v>
      </c>
      <c r="AA195" s="63" t="s">
        <v>154</v>
      </c>
      <c r="AB195" s="62">
        <v>31.5</v>
      </c>
      <c r="AC195" s="62">
        <v>85</v>
      </c>
      <c r="AD195">
        <v>328</v>
      </c>
      <c r="AK195" s="40" t="str">
        <f>IFERROR(INDEX(Assumptions!$D$92:$D$115,MATCH(C195,Assumptions!$B$92:$B$115,0)),"Low")</f>
        <v>High</v>
      </c>
    </row>
    <row r="196" spans="2:37" x14ac:dyDescent="0.2">
      <c r="B196" s="62">
        <v>193</v>
      </c>
      <c r="C196" s="63" t="s">
        <v>161</v>
      </c>
      <c r="D196" s="63" t="s">
        <v>2056</v>
      </c>
      <c r="E196" s="62">
        <f t="shared" si="12"/>
        <v>2</v>
      </c>
      <c r="F196" s="71">
        <f>SUMIFS('CBG Plants'!N:N,'CBG Plants'!F:F,D196,'CBG Plants'!L:L,"Completed")
+SUMIFS('CBG Plants'!N:N,'CBG Plants'!F:F,D196,'CBG Plants'!L:L,"Functional")+SUMIFS('CBG Plants'!N:N,'CBG Plants'!F:F,D196,'CBG Plants'!L:L,"Under Construction")+SUMIFS('CBG Plants'!N:N,'CBG Plants'!F:F,D196,'CBG Plants'!L:L,"Yet to start construction")</f>
        <v>5010</v>
      </c>
      <c r="G196" s="62">
        <f>COUNTIFS('CBG Plants'!F:F,D196,'CBG Plants'!L:L,"Completed")
+COUNTIFS('CBG Plants'!F:F,D196,'CBG Plants'!L:L,"Functional")</f>
        <v>0</v>
      </c>
      <c r="H196" s="62">
        <f>COUNTIFS('CBG Plants'!F:F,D196,'CBG Plants'!L:L,"Under Construction")</f>
        <v>0</v>
      </c>
      <c r="I196" s="62">
        <f>COUNTIFS('CBG Plants'!F:F,D196,'CBG Plants'!L:L,"Yet to start construction")</f>
        <v>2</v>
      </c>
      <c r="J196" s="63" t="s">
        <v>2895</v>
      </c>
      <c r="K196" s="63" t="s">
        <v>2896</v>
      </c>
      <c r="L196" s="63"/>
      <c r="M196" s="62">
        <f t="shared" ref="M196:M259" si="13">IFERROR(N196-(AD196*365/1000),"")</f>
        <v>45.78</v>
      </c>
      <c r="N196" s="62">
        <f t="shared" ref="N196:N259" si="14">SUM(O196:Q196)</f>
        <v>45.78</v>
      </c>
      <c r="O196" s="62">
        <v>0</v>
      </c>
      <c r="P196" s="62">
        <v>45.78</v>
      </c>
      <c r="Q196" s="62">
        <v>0</v>
      </c>
      <c r="R196" s="62">
        <f t="shared" ref="R196:R259" si="15">IFERROR(U196-F196,"")</f>
        <v>-5007.2634286499997</v>
      </c>
      <c r="S196" s="62">
        <f>IFERROR(T196*Assumptions!$C$4,"")</f>
        <v>82.5</v>
      </c>
      <c r="T196" s="62">
        <v>33</v>
      </c>
      <c r="U196" s="62">
        <f>IFERROR(S196*Assumptions!$C$5,"")+IFERROR(V196*Assumptions!$C$8*Assumptions!$C$5,"")</f>
        <v>2.7365713500000002</v>
      </c>
      <c r="V196" s="62">
        <v>26027</v>
      </c>
      <c r="W196" s="62">
        <f>IFERROR(ROUND(T196*(1+Assumptions!$C$7)^5,0),"")</f>
        <v>101</v>
      </c>
      <c r="X196" s="62">
        <f>IFERROR(ROUND(W196*Assumptions!$C$4*Assumptions!$C$6,4),"")+IFERROR(ROUND(Y196*Assumptions!$C$8*Assumptions!$C$6,4),"")</f>
        <v>13.955400000000001</v>
      </c>
      <c r="Y196" s="62">
        <f>IFERROR(ROUND(V196*(1+Assumptions!$C$7)^5,0),"")</f>
        <v>79428</v>
      </c>
      <c r="Z196" s="63" t="s">
        <v>153</v>
      </c>
      <c r="AA196" s="63" t="s">
        <v>154</v>
      </c>
      <c r="AB196" s="62">
        <v>156.4</v>
      </c>
      <c r="AC196" s="62">
        <v>85</v>
      </c>
      <c r="AD196">
        <v>0</v>
      </c>
      <c r="AK196" s="40" t="str">
        <f>IFERROR(INDEX(Assumptions!$D$92:$D$115,MATCH(C196,Assumptions!$B$92:$B$115,0)),"Low")</f>
        <v>High</v>
      </c>
    </row>
    <row r="197" spans="2:37" x14ac:dyDescent="0.2">
      <c r="B197" s="62">
        <v>194</v>
      </c>
      <c r="C197" s="63" t="s">
        <v>161</v>
      </c>
      <c r="D197" s="63" t="s">
        <v>2057</v>
      </c>
      <c r="E197" s="62">
        <f t="shared" ref="E197:E260" si="16">SUM(G197:I197)</f>
        <v>8</v>
      </c>
      <c r="F197" s="71">
        <f>SUMIFS('CBG Plants'!N:N,'CBG Plants'!F:F,D197,'CBG Plants'!L:L,"Completed")
+SUMIFS('CBG Plants'!N:N,'CBG Plants'!F:F,D197,'CBG Plants'!L:L,"Functional")+SUMIFS('CBG Plants'!N:N,'CBG Plants'!F:F,D197,'CBG Plants'!L:L,"Under Construction")+SUMIFS('CBG Plants'!N:N,'CBG Plants'!F:F,D197,'CBG Plants'!L:L,"Yet to start construction")</f>
        <v>37.1</v>
      </c>
      <c r="G197" s="62">
        <f>COUNTIFS('CBG Plants'!F:F,D197,'CBG Plants'!L:L,"Completed")
+COUNTIFS('CBG Plants'!F:F,D197,'CBG Plants'!L:L,"Functional")</f>
        <v>3</v>
      </c>
      <c r="H197" s="62">
        <f>COUNTIFS('CBG Plants'!F:F,D197,'CBG Plants'!L:L,"Under Construction")</f>
        <v>0</v>
      </c>
      <c r="I197" s="62">
        <f>COUNTIFS('CBG Plants'!F:F,D197,'CBG Plants'!L:L,"Yet to start construction")</f>
        <v>5</v>
      </c>
      <c r="J197" s="63" t="s">
        <v>2897</v>
      </c>
      <c r="K197" s="63" t="s">
        <v>2898</v>
      </c>
      <c r="L197" s="63" t="s">
        <v>2899</v>
      </c>
      <c r="M197" s="62">
        <f t="shared" si="13"/>
        <v>98.495000000000005</v>
      </c>
      <c r="N197" s="62">
        <f t="shared" si="14"/>
        <v>135.36000000000001</v>
      </c>
      <c r="O197" s="62">
        <v>17.55</v>
      </c>
      <c r="P197" s="62">
        <v>11.76</v>
      </c>
      <c r="Q197" s="62">
        <v>106.05</v>
      </c>
      <c r="R197" s="62">
        <f t="shared" si="15"/>
        <v>-33.348463550000005</v>
      </c>
      <c r="S197" s="62">
        <f>IFERROR(T197*Assumptions!$C$4,"")</f>
        <v>110</v>
      </c>
      <c r="T197" s="62">
        <v>44</v>
      </c>
      <c r="U197" s="62">
        <f>IFERROR(S197*Assumptions!$C$5,"")+IFERROR(V197*Assumptions!$C$8*Assumptions!$C$5,"")</f>
        <v>3.7515364499999997</v>
      </c>
      <c r="V197" s="62">
        <v>44929</v>
      </c>
      <c r="W197" s="62">
        <f>IFERROR(ROUND(T197*(1+Assumptions!$C$7)^5,0),"")</f>
        <v>134</v>
      </c>
      <c r="X197" s="62">
        <f>IFERROR(ROUND(W197*Assumptions!$C$4*Assumptions!$C$6,4),"")+IFERROR(ROUND(Y197*Assumptions!$C$8*Assumptions!$C$6,4),"")</f>
        <v>19.046600000000002</v>
      </c>
      <c r="Y197" s="62">
        <f>IFERROR(ROUND(V197*(1+Assumptions!$C$7)^5,0),"")</f>
        <v>137112</v>
      </c>
      <c r="Z197" s="63" t="s">
        <v>153</v>
      </c>
      <c r="AA197" s="63" t="s">
        <v>154</v>
      </c>
      <c r="AB197" s="62">
        <v>135.80000000000001</v>
      </c>
      <c r="AC197" s="62">
        <v>85</v>
      </c>
      <c r="AD197">
        <v>101</v>
      </c>
      <c r="AK197" s="40" t="str">
        <f>IFERROR(INDEX(Assumptions!$D$92:$D$115,MATCH(C197,Assumptions!$B$92:$B$115,0)),"Low")</f>
        <v>High</v>
      </c>
    </row>
    <row r="198" spans="2:37" x14ac:dyDescent="0.2">
      <c r="B198" s="62">
        <v>195</v>
      </c>
      <c r="C198" s="63" t="s">
        <v>161</v>
      </c>
      <c r="D198" s="63" t="s">
        <v>2058</v>
      </c>
      <c r="E198" s="62">
        <f t="shared" si="16"/>
        <v>10</v>
      </c>
      <c r="F198" s="71">
        <f>SUMIFS('CBG Plants'!N:N,'CBG Plants'!F:F,D198,'CBG Plants'!L:L,"Completed")
+SUMIFS('CBG Plants'!N:N,'CBG Plants'!F:F,D198,'CBG Plants'!L:L,"Functional")+SUMIFS('CBG Plants'!N:N,'CBG Plants'!F:F,D198,'CBG Plants'!L:L,"Under Construction")+SUMIFS('CBG Plants'!N:N,'CBG Plants'!F:F,D198,'CBG Plants'!L:L,"Yet to start construction")</f>
        <v>476</v>
      </c>
      <c r="G198" s="62">
        <f>COUNTIFS('CBG Plants'!F:F,D198,'CBG Plants'!L:L,"Completed")
+COUNTIFS('CBG Plants'!F:F,D198,'CBG Plants'!L:L,"Functional")</f>
        <v>2</v>
      </c>
      <c r="H198" s="62">
        <f>COUNTIFS('CBG Plants'!F:F,D198,'CBG Plants'!L:L,"Under Construction")</f>
        <v>2</v>
      </c>
      <c r="I198" s="62">
        <f>COUNTIFS('CBG Plants'!F:F,D198,'CBG Plants'!L:L,"Yet to start construction")</f>
        <v>6</v>
      </c>
      <c r="J198" s="63" t="s">
        <v>2900</v>
      </c>
      <c r="K198" s="63" t="s">
        <v>2901</v>
      </c>
      <c r="L198" s="63" t="s">
        <v>2902</v>
      </c>
      <c r="M198" s="62">
        <f t="shared" si="13"/>
        <v>-30.534999999999997</v>
      </c>
      <c r="N198" s="62">
        <f t="shared" si="14"/>
        <v>119.11500000000001</v>
      </c>
      <c r="O198" s="62">
        <v>30.6</v>
      </c>
      <c r="P198" s="62">
        <v>30.24</v>
      </c>
      <c r="Q198" s="62">
        <v>58.274999999999999</v>
      </c>
      <c r="R198" s="62">
        <f t="shared" si="15"/>
        <v>-472.24846355</v>
      </c>
      <c r="S198" s="62">
        <f>IFERROR(T198*Assumptions!$C$4,"")</f>
        <v>110</v>
      </c>
      <c r="T198" s="62">
        <v>44</v>
      </c>
      <c r="U198" s="62">
        <f>IFERROR(S198*Assumptions!$C$5,"")+IFERROR(V198*Assumptions!$C$8*Assumptions!$C$5,"")</f>
        <v>3.7515364499999997</v>
      </c>
      <c r="V198" s="62">
        <v>44929</v>
      </c>
      <c r="W198" s="62">
        <f>IFERROR(ROUND(T198*(1+Assumptions!$C$7)^5,0),"")</f>
        <v>134</v>
      </c>
      <c r="X198" s="62">
        <f>IFERROR(ROUND(W198*Assumptions!$C$4*Assumptions!$C$6,4),"")+IFERROR(ROUND(Y198*Assumptions!$C$8*Assumptions!$C$6,4),"")</f>
        <v>19.046600000000002</v>
      </c>
      <c r="Y198" s="62">
        <f>IFERROR(ROUND(V198*(1+Assumptions!$C$7)^5,0),"")</f>
        <v>137112</v>
      </c>
      <c r="Z198" s="63" t="s">
        <v>153</v>
      </c>
      <c r="AA198" s="63" t="s">
        <v>154</v>
      </c>
      <c r="AB198" s="62">
        <v>93.6</v>
      </c>
      <c r="AC198" s="62">
        <v>85</v>
      </c>
      <c r="AD198">
        <v>410</v>
      </c>
      <c r="AK198" s="40" t="str">
        <f>IFERROR(INDEX(Assumptions!$D$92:$D$115,MATCH(C198,Assumptions!$B$92:$B$115,0)),"Low")</f>
        <v>High</v>
      </c>
    </row>
    <row r="199" spans="2:37" x14ac:dyDescent="0.2">
      <c r="B199" s="62">
        <v>196</v>
      </c>
      <c r="C199" s="63" t="s">
        <v>161</v>
      </c>
      <c r="D199" s="63" t="s">
        <v>2059</v>
      </c>
      <c r="E199" s="62">
        <f t="shared" si="16"/>
        <v>1</v>
      </c>
      <c r="F199" s="71">
        <f>SUMIFS('CBG Plants'!N:N,'CBG Plants'!F:F,D199,'CBG Plants'!L:L,"Completed")
+SUMIFS('CBG Plants'!N:N,'CBG Plants'!F:F,D199,'CBG Plants'!L:L,"Functional")+SUMIFS('CBG Plants'!N:N,'CBG Plants'!F:F,D199,'CBG Plants'!L:L,"Under Construction")+SUMIFS('CBG Plants'!N:N,'CBG Plants'!F:F,D199,'CBG Plants'!L:L,"Yet to start construction")</f>
        <v>5000</v>
      </c>
      <c r="G199" s="62">
        <f>COUNTIFS('CBG Plants'!F:F,D199,'CBG Plants'!L:L,"Completed")
+COUNTIFS('CBG Plants'!F:F,D199,'CBG Plants'!L:L,"Functional")</f>
        <v>0</v>
      </c>
      <c r="H199" s="62">
        <f>COUNTIFS('CBG Plants'!F:F,D199,'CBG Plants'!L:L,"Under Construction")</f>
        <v>0</v>
      </c>
      <c r="I199" s="62">
        <f>COUNTIFS('CBG Plants'!F:F,D199,'CBG Plants'!L:L,"Yet to start construction")</f>
        <v>1</v>
      </c>
      <c r="J199" s="63" t="s">
        <v>2903</v>
      </c>
      <c r="K199" s="63"/>
      <c r="L199" s="63"/>
      <c r="M199" s="62">
        <f t="shared" si="13"/>
        <v>68.984999999999999</v>
      </c>
      <c r="N199" s="62">
        <f t="shared" si="14"/>
        <v>68.984999999999999</v>
      </c>
      <c r="O199" s="62">
        <v>0</v>
      </c>
      <c r="P199" s="62">
        <v>68.459999999999994</v>
      </c>
      <c r="Q199" s="62">
        <v>0.52500000000000002</v>
      </c>
      <c r="R199" s="62">
        <f t="shared" si="15"/>
        <v>-4998.4411139000003</v>
      </c>
      <c r="S199" s="62">
        <f>IFERROR(T199*Assumptions!$C$4,"")</f>
        <v>47.5</v>
      </c>
      <c r="T199" s="62">
        <v>19</v>
      </c>
      <c r="U199" s="62">
        <f>IFERROR(S199*Assumptions!$C$5,"")+IFERROR(V199*Assumptions!$C$8*Assumptions!$C$5,"")</f>
        <v>1.5588861000000001</v>
      </c>
      <c r="V199" s="62">
        <v>13322</v>
      </c>
      <c r="W199" s="62">
        <f>IFERROR(ROUND(T199*(1+Assumptions!$C$7)^5,0),"")</f>
        <v>58</v>
      </c>
      <c r="X199" s="62">
        <f>IFERROR(ROUND(W199*Assumptions!$C$4*Assumptions!$C$6,4),"")+IFERROR(ROUND(Y199*Assumptions!$C$8*Assumptions!$C$6,4),"")</f>
        <v>7.931</v>
      </c>
      <c r="Y199" s="62">
        <f>IFERROR(ROUND(V199*(1+Assumptions!$C$7)^5,0),"")</f>
        <v>40656</v>
      </c>
      <c r="Z199" s="63" t="s">
        <v>153</v>
      </c>
      <c r="AA199" s="63" t="s">
        <v>154</v>
      </c>
      <c r="AB199" s="62">
        <v>269.8</v>
      </c>
      <c r="AC199" s="62">
        <v>85</v>
      </c>
      <c r="AD199">
        <v>0</v>
      </c>
      <c r="AK199" s="40" t="str">
        <f>IFERROR(INDEX(Assumptions!$D$92:$D$115,MATCH(C199,Assumptions!$B$92:$B$115,0)),"Low")</f>
        <v>High</v>
      </c>
    </row>
    <row r="200" spans="2:37" x14ac:dyDescent="0.2">
      <c r="B200" s="62">
        <v>197</v>
      </c>
      <c r="C200" s="63" t="s">
        <v>161</v>
      </c>
      <c r="D200" s="63" t="s">
        <v>2060</v>
      </c>
      <c r="E200" s="62">
        <f t="shared" si="16"/>
        <v>17</v>
      </c>
      <c r="F200" s="71">
        <f>SUMIFS('CBG Plants'!N:N,'CBG Plants'!F:F,D200,'CBG Plants'!L:L,"Completed")
+SUMIFS('CBG Plants'!N:N,'CBG Plants'!F:F,D200,'CBG Plants'!L:L,"Functional")+SUMIFS('CBG Plants'!N:N,'CBG Plants'!F:F,D200,'CBG Plants'!L:L,"Under Construction")+SUMIFS('CBG Plants'!N:N,'CBG Plants'!F:F,D200,'CBG Plants'!L:L,"Yet to start construction")</f>
        <v>2596.931</v>
      </c>
      <c r="G200" s="62">
        <f>COUNTIFS('CBG Plants'!F:F,D200,'CBG Plants'!L:L,"Completed")
+COUNTIFS('CBG Plants'!F:F,D200,'CBG Plants'!L:L,"Functional")</f>
        <v>3</v>
      </c>
      <c r="H200" s="62">
        <f>COUNTIFS('CBG Plants'!F:F,D200,'CBG Plants'!L:L,"Under Construction")</f>
        <v>3</v>
      </c>
      <c r="I200" s="62">
        <f>COUNTIFS('CBG Plants'!F:F,D200,'CBG Plants'!L:L,"Yet to start construction")</f>
        <v>11</v>
      </c>
      <c r="J200" s="63" t="s">
        <v>2904</v>
      </c>
      <c r="K200" s="63" t="s">
        <v>2905</v>
      </c>
      <c r="L200" s="63" t="s">
        <v>2906</v>
      </c>
      <c r="M200" s="62">
        <f t="shared" si="13"/>
        <v>225.70000000000002</v>
      </c>
      <c r="N200" s="62">
        <f t="shared" si="14"/>
        <v>256.72500000000002</v>
      </c>
      <c r="O200" s="62">
        <v>37.799999999999997</v>
      </c>
      <c r="P200" s="62">
        <v>0</v>
      </c>
      <c r="Q200" s="62">
        <v>218.92500000000001</v>
      </c>
      <c r="R200" s="62">
        <f t="shared" si="15"/>
        <v>-2593.8547549999998</v>
      </c>
      <c r="S200" s="62">
        <f>IFERROR(T200*Assumptions!$C$4,"")</f>
        <v>87.5</v>
      </c>
      <c r="T200" s="62">
        <v>35</v>
      </c>
      <c r="U200" s="62">
        <f>IFERROR(S200*Assumptions!$C$5,"")+IFERROR(V200*Assumptions!$C$8*Assumptions!$C$5,"")</f>
        <v>3.0762450000000001</v>
      </c>
      <c r="V200" s="62">
        <v>44900</v>
      </c>
      <c r="W200" s="62">
        <f>IFERROR(ROUND(T200*(1+Assumptions!$C$7)^5,0),"")</f>
        <v>107</v>
      </c>
      <c r="X200" s="62">
        <f>IFERROR(ROUND(W200*Assumptions!$C$4*Assumptions!$C$6,4),"")+IFERROR(ROUND(Y200*Assumptions!$C$8*Assumptions!$C$6,4),"")</f>
        <v>15.670199999999999</v>
      </c>
      <c r="Y200" s="62">
        <f>IFERROR(ROUND(V200*(1+Assumptions!$C$7)^5,0),"")</f>
        <v>137024</v>
      </c>
      <c r="Z200" s="63" t="s">
        <v>153</v>
      </c>
      <c r="AA200" s="63" t="s">
        <v>154</v>
      </c>
      <c r="AB200" s="62">
        <v>43.1</v>
      </c>
      <c r="AC200" s="62">
        <v>85</v>
      </c>
      <c r="AD200">
        <v>85</v>
      </c>
      <c r="AK200" s="40" t="str">
        <f>IFERROR(INDEX(Assumptions!$D$92:$D$115,MATCH(C200,Assumptions!$B$92:$B$115,0)),"Low")</f>
        <v>High</v>
      </c>
    </row>
    <row r="201" spans="2:37" x14ac:dyDescent="0.2">
      <c r="B201" s="62">
        <v>198</v>
      </c>
      <c r="C201" s="63" t="s">
        <v>161</v>
      </c>
      <c r="D201" s="63" t="s">
        <v>56</v>
      </c>
      <c r="E201" s="62">
        <f t="shared" si="16"/>
        <v>3</v>
      </c>
      <c r="F201" s="71">
        <f>SUMIFS('CBG Plants'!N:N,'CBG Plants'!F:F,D201,'CBG Plants'!L:L,"Completed")
+SUMIFS('CBG Plants'!N:N,'CBG Plants'!F:F,D201,'CBG Plants'!L:L,"Functional")+SUMIFS('CBG Plants'!N:N,'CBG Plants'!F:F,D201,'CBG Plants'!L:L,"Under Construction")+SUMIFS('CBG Plants'!N:N,'CBG Plants'!F:F,D201,'CBG Plants'!L:L,"Yet to start construction")</f>
        <v>90.5</v>
      </c>
      <c r="G201" s="62">
        <f>COUNTIFS('CBG Plants'!F:F,D201,'CBG Plants'!L:L,"Completed")
+COUNTIFS('CBG Plants'!F:F,D201,'CBG Plants'!L:L,"Functional")</f>
        <v>0</v>
      </c>
      <c r="H201" s="62">
        <f>COUNTIFS('CBG Plants'!F:F,D201,'CBG Plants'!L:L,"Under Construction")</f>
        <v>1</v>
      </c>
      <c r="I201" s="62">
        <f>COUNTIFS('CBG Plants'!F:F,D201,'CBG Plants'!L:L,"Yet to start construction")</f>
        <v>2</v>
      </c>
      <c r="J201" s="63" t="s">
        <v>2907</v>
      </c>
      <c r="K201" s="63" t="s">
        <v>2908</v>
      </c>
      <c r="L201" s="63" t="s">
        <v>2909</v>
      </c>
      <c r="M201" s="62">
        <f t="shared" si="13"/>
        <v>39.06</v>
      </c>
      <c r="N201" s="62">
        <f t="shared" si="14"/>
        <v>39.06</v>
      </c>
      <c r="O201" s="62">
        <v>0</v>
      </c>
      <c r="P201" s="62">
        <v>39.06</v>
      </c>
      <c r="Q201" s="62">
        <v>0</v>
      </c>
      <c r="R201" s="62">
        <f t="shared" si="15"/>
        <v>-60.035012899999998</v>
      </c>
      <c r="S201" s="62">
        <f>IFERROR(T201*Assumptions!$C$4,"")</f>
        <v>502.5</v>
      </c>
      <c r="T201" s="62">
        <v>201</v>
      </c>
      <c r="U201" s="62">
        <f>IFERROR(S201*Assumptions!$C$5,"")+IFERROR(V201*Assumptions!$C$8*Assumptions!$C$5,"")</f>
        <v>30.464987100000002</v>
      </c>
      <c r="V201" s="62">
        <v>1531342</v>
      </c>
      <c r="W201" s="62">
        <f>IFERROR(ROUND(T201*(1+Assumptions!$C$7)^5,0),"")</f>
        <v>613</v>
      </c>
      <c r="X201" s="62">
        <f>IFERROR(ROUND(W201*Assumptions!$C$4*Assumptions!$C$6,4),"")+IFERROR(ROUND(Y201*Assumptions!$C$8*Assumptions!$C$6,4),"")</f>
        <v>154.9025</v>
      </c>
      <c r="Y201" s="62">
        <f>IFERROR(ROUND(V201*(1+Assumptions!$C$7)^5,0),"")</f>
        <v>4673285</v>
      </c>
      <c r="Z201" s="63" t="s">
        <v>153</v>
      </c>
      <c r="AA201" s="63" t="s">
        <v>154</v>
      </c>
      <c r="AB201" s="62">
        <v>44.8</v>
      </c>
      <c r="AC201" s="62">
        <v>85</v>
      </c>
      <c r="AD201">
        <v>0</v>
      </c>
      <c r="AK201" s="40" t="str">
        <f>IFERROR(INDEX(Assumptions!$D$92:$D$115,MATCH(C201,Assumptions!$B$92:$B$115,0)),"Low")</f>
        <v>High</v>
      </c>
    </row>
    <row r="202" spans="2:37" x14ac:dyDescent="0.2">
      <c r="B202" s="62">
        <v>199</v>
      </c>
      <c r="C202" s="63" t="s">
        <v>161</v>
      </c>
      <c r="D202" s="63" t="s">
        <v>2061</v>
      </c>
      <c r="E202" s="62">
        <f t="shared" si="16"/>
        <v>1</v>
      </c>
      <c r="F202" s="71">
        <f>SUMIFS('CBG Plants'!N:N,'CBG Plants'!F:F,D202,'CBG Plants'!L:L,"Completed")
+SUMIFS('CBG Plants'!N:N,'CBG Plants'!F:F,D202,'CBG Plants'!L:L,"Functional")+SUMIFS('CBG Plants'!N:N,'CBG Plants'!F:F,D202,'CBG Plants'!L:L,"Under Construction")+SUMIFS('CBG Plants'!N:N,'CBG Plants'!F:F,D202,'CBG Plants'!L:L,"Yet to start construction")</f>
        <v>2.5</v>
      </c>
      <c r="G202" s="62">
        <f>COUNTIFS('CBG Plants'!F:F,D202,'CBG Plants'!L:L,"Completed")
+COUNTIFS('CBG Plants'!F:F,D202,'CBG Plants'!L:L,"Functional")</f>
        <v>0</v>
      </c>
      <c r="H202" s="62">
        <f>COUNTIFS('CBG Plants'!F:F,D202,'CBG Plants'!L:L,"Under Construction")</f>
        <v>1</v>
      </c>
      <c r="I202" s="62">
        <f>COUNTIFS('CBG Plants'!F:F,D202,'CBG Plants'!L:L,"Yet to start construction")</f>
        <v>0</v>
      </c>
      <c r="J202" s="63" t="s">
        <v>2910</v>
      </c>
      <c r="K202" s="63"/>
      <c r="L202" s="63"/>
      <c r="M202" s="62">
        <f t="shared" si="13"/>
        <v>28.35</v>
      </c>
      <c r="N202" s="62">
        <f t="shared" si="14"/>
        <v>28.35</v>
      </c>
      <c r="O202" s="62">
        <v>28.35</v>
      </c>
      <c r="P202" s="62">
        <v>0</v>
      </c>
      <c r="Q202" s="62">
        <v>0</v>
      </c>
      <c r="R202" s="62">
        <f t="shared" si="15"/>
        <v>-2.2000000000000002</v>
      </c>
      <c r="S202" s="62">
        <f>IFERROR(T202*Assumptions!$C$4,"")</f>
        <v>10</v>
      </c>
      <c r="T202" s="62">
        <v>4</v>
      </c>
      <c r="U202" s="62">
        <f>IFERROR(S202*Assumptions!$C$5,"")+IFERROR(V202*Assumptions!$C$8*Assumptions!$C$5,"")</f>
        <v>0.3</v>
      </c>
      <c r="V202" s="62">
        <v>0</v>
      </c>
      <c r="W202" s="62">
        <f>IFERROR(ROUND(T202*(1+Assumptions!$C$7)^5,0),"")</f>
        <v>12</v>
      </c>
      <c r="X202" s="62">
        <f>IFERROR(ROUND(W202*Assumptions!$C$4*Assumptions!$C$6,4),"")+IFERROR(ROUND(Y202*Assumptions!$C$8*Assumptions!$C$6,4),"")</f>
        <v>1.5</v>
      </c>
      <c r="Y202" s="62">
        <f>IFERROR(ROUND(V202*(1+Assumptions!$C$7)^5,0),"")</f>
        <v>0</v>
      </c>
      <c r="Z202" s="63" t="s">
        <v>153</v>
      </c>
      <c r="AA202" s="63" t="s">
        <v>154</v>
      </c>
      <c r="AB202" s="62">
        <v>366.2</v>
      </c>
      <c r="AC202" s="62">
        <v>85</v>
      </c>
      <c r="AD202">
        <v>0</v>
      </c>
      <c r="AK202" s="40" t="str">
        <f>IFERROR(INDEX(Assumptions!$D$92:$D$115,MATCH(C202,Assumptions!$B$92:$B$115,0)),"Low")</f>
        <v>High</v>
      </c>
    </row>
    <row r="203" spans="2:37" x14ac:dyDescent="0.2">
      <c r="B203" s="62">
        <v>200</v>
      </c>
      <c r="C203" s="63" t="s">
        <v>161</v>
      </c>
      <c r="D203" s="63" t="s">
        <v>2062</v>
      </c>
      <c r="E203" s="62">
        <f t="shared" si="16"/>
        <v>0</v>
      </c>
      <c r="F203" s="71">
        <f>SUMIFS('CBG Plants'!N:N,'CBG Plants'!F:F,D203,'CBG Plants'!L:L,"Completed")
+SUMIFS('CBG Plants'!N:N,'CBG Plants'!F:F,D203,'CBG Plants'!L:L,"Functional")+SUMIFS('CBG Plants'!N:N,'CBG Plants'!F:F,D203,'CBG Plants'!L:L,"Under Construction")+SUMIFS('CBG Plants'!N:N,'CBG Plants'!F:F,D203,'CBG Plants'!L:L,"Yet to start construction")</f>
        <v>0</v>
      </c>
      <c r="G203" s="62">
        <f>COUNTIFS('CBG Plants'!F:F,D203,'CBG Plants'!L:L,"Completed")
+COUNTIFS('CBG Plants'!F:F,D203,'CBG Plants'!L:L,"Functional")</f>
        <v>0</v>
      </c>
      <c r="H203" s="62">
        <f>COUNTIFS('CBG Plants'!F:F,D203,'CBG Plants'!L:L,"Under Construction")</f>
        <v>0</v>
      </c>
      <c r="I203" s="62">
        <f>COUNTIFS('CBG Plants'!F:F,D203,'CBG Plants'!L:L,"Yet to start construction")</f>
        <v>0</v>
      </c>
      <c r="J203" s="63" t="s">
        <v>2882</v>
      </c>
      <c r="K203" s="63" t="s">
        <v>2883</v>
      </c>
      <c r="L203" s="63" t="s">
        <v>2884</v>
      </c>
      <c r="M203" s="62">
        <f t="shared" si="13"/>
        <v>38.324999999999996</v>
      </c>
      <c r="N203" s="62">
        <f t="shared" si="14"/>
        <v>38.324999999999996</v>
      </c>
      <c r="O203" s="62">
        <v>37.799999999999997</v>
      </c>
      <c r="P203" s="62">
        <v>0</v>
      </c>
      <c r="Q203" s="62">
        <v>0.52500000000000002</v>
      </c>
      <c r="R203" s="62">
        <f t="shared" si="15"/>
        <v>0.44999999999999996</v>
      </c>
      <c r="S203" s="62">
        <f>IFERROR(T203*Assumptions!$C$4,"")</f>
        <v>15</v>
      </c>
      <c r="T203" s="62">
        <v>6</v>
      </c>
      <c r="U203" s="62">
        <f>IFERROR(S203*Assumptions!$C$5,"")+IFERROR(V203*Assumptions!$C$8*Assumptions!$C$5,"")</f>
        <v>0.44999999999999996</v>
      </c>
      <c r="V203" s="62">
        <v>0</v>
      </c>
      <c r="W203" s="62">
        <f>IFERROR(ROUND(T203*(1+Assumptions!$C$7)^5,0),"")</f>
        <v>18</v>
      </c>
      <c r="X203" s="62">
        <f>IFERROR(ROUND(W203*Assumptions!$C$4*Assumptions!$C$6,4),"")+IFERROR(ROUND(Y203*Assumptions!$C$8*Assumptions!$C$6,4),"")</f>
        <v>2.25</v>
      </c>
      <c r="Y203" s="62">
        <f>IFERROR(ROUND(V203*(1+Assumptions!$C$7)^5,0),"")</f>
        <v>0</v>
      </c>
      <c r="Z203" s="63" t="s">
        <v>153</v>
      </c>
      <c r="AA203" s="63" t="s">
        <v>154</v>
      </c>
      <c r="AB203" s="62">
        <v>266.89999999999998</v>
      </c>
      <c r="AC203" s="62">
        <v>85</v>
      </c>
      <c r="AD203">
        <v>0</v>
      </c>
      <c r="AK203" s="40" t="str">
        <f>IFERROR(INDEX(Assumptions!$D$92:$D$115,MATCH(C203,Assumptions!$B$92:$B$115,0)),"Low")</f>
        <v>High</v>
      </c>
    </row>
    <row r="204" spans="2:37" x14ac:dyDescent="0.2">
      <c r="B204" s="62">
        <v>201</v>
      </c>
      <c r="C204" s="63" t="s">
        <v>161</v>
      </c>
      <c r="D204" s="63" t="s">
        <v>2063</v>
      </c>
      <c r="E204" s="62">
        <f t="shared" si="16"/>
        <v>7</v>
      </c>
      <c r="F204" s="71">
        <f>SUMIFS('CBG Plants'!N:N,'CBG Plants'!F:F,D204,'CBG Plants'!L:L,"Completed")
+SUMIFS('CBG Plants'!N:N,'CBG Plants'!F:F,D204,'CBG Plants'!L:L,"Functional")+SUMIFS('CBG Plants'!N:N,'CBG Plants'!F:F,D204,'CBG Plants'!L:L,"Under Construction")+SUMIFS('CBG Plants'!N:N,'CBG Plants'!F:F,D204,'CBG Plants'!L:L,"Yet to start construction")</f>
        <v>134</v>
      </c>
      <c r="G204" s="62">
        <f>COUNTIFS('CBG Plants'!F:F,D204,'CBG Plants'!L:L,"Completed")
+COUNTIFS('CBG Plants'!F:F,D204,'CBG Plants'!L:L,"Functional")</f>
        <v>0</v>
      </c>
      <c r="H204" s="62">
        <f>COUNTIFS('CBG Plants'!F:F,D204,'CBG Plants'!L:L,"Under Construction")</f>
        <v>2</v>
      </c>
      <c r="I204" s="62">
        <f>COUNTIFS('CBG Plants'!F:F,D204,'CBG Plants'!L:L,"Yet to start construction")</f>
        <v>5</v>
      </c>
      <c r="J204" s="63" t="s">
        <v>2911</v>
      </c>
      <c r="K204" s="63" t="s">
        <v>2912</v>
      </c>
      <c r="L204" s="63" t="s">
        <v>2913</v>
      </c>
      <c r="M204" s="62">
        <f t="shared" si="13"/>
        <v>31.125</v>
      </c>
      <c r="N204" s="62">
        <f t="shared" si="14"/>
        <v>31.125</v>
      </c>
      <c r="O204" s="62">
        <v>30.6</v>
      </c>
      <c r="P204" s="62">
        <v>0</v>
      </c>
      <c r="Q204" s="62">
        <v>0.52500000000000002</v>
      </c>
      <c r="R204" s="62">
        <f t="shared" si="15"/>
        <v>-133.1</v>
      </c>
      <c r="S204" s="62">
        <f>IFERROR(T204*Assumptions!$C$4,"")</f>
        <v>30</v>
      </c>
      <c r="T204" s="62">
        <v>12</v>
      </c>
      <c r="U204" s="62">
        <f>IFERROR(S204*Assumptions!$C$5,"")+IFERROR(V204*Assumptions!$C$8*Assumptions!$C$5,"")</f>
        <v>0.89999999999999991</v>
      </c>
      <c r="V204" s="62">
        <v>0</v>
      </c>
      <c r="W204" s="62">
        <f>IFERROR(ROUND(T204*(1+Assumptions!$C$7)^5,0),"")</f>
        <v>37</v>
      </c>
      <c r="X204" s="62">
        <f>IFERROR(ROUND(W204*Assumptions!$C$4*Assumptions!$C$6,4),"")+IFERROR(ROUND(Y204*Assumptions!$C$8*Assumptions!$C$6,4),"")</f>
        <v>4.625</v>
      </c>
      <c r="Y204" s="62">
        <f>IFERROR(ROUND(V204*(1+Assumptions!$C$7)^5,0),"")</f>
        <v>0</v>
      </c>
      <c r="Z204" s="63" t="s">
        <v>153</v>
      </c>
      <c r="AA204" s="63" t="s">
        <v>154</v>
      </c>
      <c r="AB204" s="62">
        <v>278</v>
      </c>
      <c r="AC204" s="62">
        <v>85</v>
      </c>
      <c r="AD204">
        <v>0</v>
      </c>
      <c r="AK204" s="40" t="str">
        <f>IFERROR(INDEX(Assumptions!$D$92:$D$115,MATCH(C204,Assumptions!$B$92:$B$115,0)),"Low")</f>
        <v>High</v>
      </c>
    </row>
    <row r="205" spans="2:37" x14ac:dyDescent="0.2">
      <c r="B205" s="62">
        <v>202</v>
      </c>
      <c r="C205" s="63" t="s">
        <v>162</v>
      </c>
      <c r="D205" s="63" t="s">
        <v>2064</v>
      </c>
      <c r="E205" s="62">
        <f t="shared" si="16"/>
        <v>2</v>
      </c>
      <c r="F205" s="71">
        <f>SUMIFS('CBG Plants'!N:N,'CBG Plants'!F:F,D205,'CBG Plants'!L:L,"Completed")
+SUMIFS('CBG Plants'!N:N,'CBG Plants'!F:F,D205,'CBG Plants'!L:L,"Functional")+SUMIFS('CBG Plants'!N:N,'CBG Plants'!F:F,D205,'CBG Plants'!L:L,"Under Construction")+SUMIFS('CBG Plants'!N:N,'CBG Plants'!F:F,D205,'CBG Plants'!L:L,"Yet to start construction")</f>
        <v>11.6</v>
      </c>
      <c r="G205" s="62">
        <f>COUNTIFS('CBG Plants'!F:F,D205,'CBG Plants'!L:L,"Completed")
+COUNTIFS('CBG Plants'!F:F,D205,'CBG Plants'!L:L,"Functional")</f>
        <v>1</v>
      </c>
      <c r="H205" s="62">
        <f>COUNTIFS('CBG Plants'!F:F,D205,'CBG Plants'!L:L,"Under Construction")</f>
        <v>0</v>
      </c>
      <c r="I205" s="62">
        <f>COUNTIFS('CBG Plants'!F:F,D205,'CBG Plants'!L:L,"Yet to start construction")</f>
        <v>1</v>
      </c>
      <c r="J205" s="63" t="s">
        <v>2914</v>
      </c>
      <c r="K205" s="63" t="s">
        <v>2915</v>
      </c>
      <c r="L205" s="63"/>
      <c r="M205" s="62">
        <f t="shared" si="13"/>
        <v>7.2000000000000028</v>
      </c>
      <c r="N205" s="62">
        <f t="shared" si="14"/>
        <v>72.900000000000006</v>
      </c>
      <c r="O205" s="62">
        <v>69.75</v>
      </c>
      <c r="P205" s="62">
        <v>0</v>
      </c>
      <c r="Q205" s="62">
        <v>3.15</v>
      </c>
      <c r="R205" s="62">
        <f t="shared" si="15"/>
        <v>-8.65442</v>
      </c>
      <c r="S205" s="62">
        <f>IFERROR(T205*Assumptions!$C$4,"")</f>
        <v>67.5</v>
      </c>
      <c r="T205" s="62">
        <v>27</v>
      </c>
      <c r="U205" s="62">
        <f>IFERROR(S205*Assumptions!$C$5,"")+IFERROR(V205*Assumptions!$C$8*Assumptions!$C$5,"")</f>
        <v>2.9455799999999996</v>
      </c>
      <c r="V205" s="62">
        <v>91600</v>
      </c>
      <c r="W205" s="62">
        <f>IFERROR(ROUND(T205*(1+Assumptions!$C$7)^5,0),"")</f>
        <v>82</v>
      </c>
      <c r="X205" s="62">
        <f>IFERROR(ROUND(W205*Assumptions!$C$4*Assumptions!$C$6,4),"")+IFERROR(ROUND(Y205*Assumptions!$C$8*Assumptions!$C$6,4),"")</f>
        <v>14.9323</v>
      </c>
      <c r="Y205" s="62">
        <f>IFERROR(ROUND(V205*(1+Assumptions!$C$7)^5,0),"")</f>
        <v>279541</v>
      </c>
      <c r="Z205" s="63" t="s">
        <v>153</v>
      </c>
      <c r="AA205" s="63" t="s">
        <v>160</v>
      </c>
      <c r="AB205" s="62">
        <v>164.2</v>
      </c>
      <c r="AC205" s="62">
        <v>111.3</v>
      </c>
      <c r="AD205">
        <v>180</v>
      </c>
      <c r="AK205" s="40" t="str">
        <f>IFERROR(INDEX(Assumptions!$D$92:$D$115,MATCH(C205,Assumptions!$B$92:$B$115,0)),"Low")</f>
        <v>Low</v>
      </c>
    </row>
    <row r="206" spans="2:37" x14ac:dyDescent="0.2">
      <c r="B206" s="62">
        <v>203</v>
      </c>
      <c r="C206" s="63" t="s">
        <v>162</v>
      </c>
      <c r="D206" s="63" t="s">
        <v>2065</v>
      </c>
      <c r="E206" s="62">
        <f t="shared" si="16"/>
        <v>1</v>
      </c>
      <c r="F206" s="71">
        <f>SUMIFS('CBG Plants'!N:N,'CBG Plants'!F:F,D206,'CBG Plants'!L:L,"Completed")
+SUMIFS('CBG Plants'!N:N,'CBG Plants'!F:F,D206,'CBG Plants'!L:L,"Functional")+SUMIFS('CBG Plants'!N:N,'CBG Plants'!F:F,D206,'CBG Plants'!L:L,"Under Construction")+SUMIFS('CBG Plants'!N:N,'CBG Plants'!F:F,D206,'CBG Plants'!L:L,"Yet to start construction")</f>
        <v>6</v>
      </c>
      <c r="G206" s="62">
        <f>COUNTIFS('CBG Plants'!F:F,D206,'CBG Plants'!L:L,"Completed")
+COUNTIFS('CBG Plants'!F:F,D206,'CBG Plants'!L:L,"Functional")</f>
        <v>0</v>
      </c>
      <c r="H206" s="62">
        <f>COUNTIFS('CBG Plants'!F:F,D206,'CBG Plants'!L:L,"Under Construction")</f>
        <v>0</v>
      </c>
      <c r="I206" s="62">
        <f>COUNTIFS('CBG Plants'!F:F,D206,'CBG Plants'!L:L,"Yet to start construction")</f>
        <v>1</v>
      </c>
      <c r="J206" s="63" t="s">
        <v>2916</v>
      </c>
      <c r="K206" s="63"/>
      <c r="L206" s="63"/>
      <c r="M206" s="62">
        <f t="shared" si="13"/>
        <v>153.97499999999999</v>
      </c>
      <c r="N206" s="62">
        <f t="shared" si="14"/>
        <v>153.97499999999999</v>
      </c>
      <c r="O206" s="62">
        <v>153.44999999999999</v>
      </c>
      <c r="P206" s="62">
        <v>0</v>
      </c>
      <c r="Q206" s="62">
        <v>0.52500000000000002</v>
      </c>
      <c r="R206" s="62">
        <f t="shared" si="15"/>
        <v>-2.6664367499999999</v>
      </c>
      <c r="S206" s="62">
        <f>IFERROR(T206*Assumptions!$C$4,"")</f>
        <v>105</v>
      </c>
      <c r="T206" s="62">
        <v>42</v>
      </c>
      <c r="U206" s="62">
        <f>IFERROR(S206*Assumptions!$C$5,"")+IFERROR(V206*Assumptions!$C$8*Assumptions!$C$5,"")</f>
        <v>3.3335632500000001</v>
      </c>
      <c r="V206" s="62">
        <v>18265</v>
      </c>
      <c r="W206" s="62">
        <f>IFERROR(ROUND(T206*(1+Assumptions!$C$7)^5,0),"")</f>
        <v>128</v>
      </c>
      <c r="X206" s="62">
        <f>IFERROR(ROUND(W206*Assumptions!$C$4*Assumptions!$C$6,4),"")+IFERROR(ROUND(Y206*Assumptions!$C$8*Assumptions!$C$6,4),"")</f>
        <v>16.933599999999998</v>
      </c>
      <c r="Y206" s="62">
        <f>IFERROR(ROUND(V206*(1+Assumptions!$C$7)^5,0),"")</f>
        <v>55740</v>
      </c>
      <c r="Z206" s="63" t="s">
        <v>153</v>
      </c>
      <c r="AA206" s="63" t="s">
        <v>160</v>
      </c>
      <c r="AB206" s="62">
        <v>153.69999999999999</v>
      </c>
      <c r="AC206" s="62">
        <v>111.3</v>
      </c>
      <c r="AD206">
        <v>0</v>
      </c>
      <c r="AK206" s="40" t="str">
        <f>IFERROR(INDEX(Assumptions!$D$92:$D$115,MATCH(C206,Assumptions!$B$92:$B$115,0)),"Low")</f>
        <v>Low</v>
      </c>
    </row>
    <row r="207" spans="2:37" x14ac:dyDescent="0.2">
      <c r="B207" s="62">
        <v>204</v>
      </c>
      <c r="C207" s="63" t="s">
        <v>162</v>
      </c>
      <c r="D207" s="63" t="s">
        <v>2917</v>
      </c>
      <c r="E207" s="62">
        <f t="shared" si="16"/>
        <v>1</v>
      </c>
      <c r="F207" s="71">
        <f>SUMIFS('CBG Plants'!N:N,'CBG Plants'!F:F,D207,'CBG Plants'!L:L,"Completed")
+SUMIFS('CBG Plants'!N:N,'CBG Plants'!F:F,D207,'CBG Plants'!L:L,"Functional")+SUMIFS('CBG Plants'!N:N,'CBG Plants'!F:F,D207,'CBG Plants'!L:L,"Under Construction")+SUMIFS('CBG Plants'!N:N,'CBG Plants'!F:F,D207,'CBG Plants'!L:L,"Yet to start construction")</f>
        <v>3</v>
      </c>
      <c r="G207" s="62">
        <f>COUNTIFS('CBG Plants'!F:F,D207,'CBG Plants'!L:L,"Completed")
+COUNTIFS('CBG Plants'!F:F,D207,'CBG Plants'!L:L,"Functional")</f>
        <v>0</v>
      </c>
      <c r="H207" s="62">
        <f>COUNTIFS('CBG Plants'!F:F,D207,'CBG Plants'!L:L,"Under Construction")</f>
        <v>0</v>
      </c>
      <c r="I207" s="62">
        <f>COUNTIFS('CBG Plants'!F:F,D207,'CBG Plants'!L:L,"Yet to start construction")</f>
        <v>1</v>
      </c>
      <c r="J207" s="63" t="s">
        <v>2918</v>
      </c>
      <c r="K207" s="63"/>
      <c r="L207" s="63"/>
      <c r="M207" s="62">
        <f t="shared" si="13"/>
        <v>13.5</v>
      </c>
      <c r="N207" s="62">
        <f t="shared" si="14"/>
        <v>13.5</v>
      </c>
      <c r="O207" s="62">
        <v>13.5</v>
      </c>
      <c r="P207" s="62">
        <v>0</v>
      </c>
      <c r="Q207" s="62">
        <v>0</v>
      </c>
      <c r="R207" s="62">
        <f t="shared" si="15"/>
        <v>-3</v>
      </c>
      <c r="S207" s="62">
        <f>IFERROR(T207*Assumptions!$C$4,"")</f>
        <v>0</v>
      </c>
      <c r="T207" s="62">
        <v>0</v>
      </c>
      <c r="U207" s="62">
        <f>IFERROR(S207*Assumptions!$C$5,"")+IFERROR(V207*Assumptions!$C$8*Assumptions!$C$5,"")</f>
        <v>0</v>
      </c>
      <c r="V207" s="62">
        <v>0</v>
      </c>
      <c r="W207" s="62">
        <f>IFERROR(ROUND(T207*(1+Assumptions!$C$7)^5,0),"")</f>
        <v>0</v>
      </c>
      <c r="X207" s="62">
        <f>IFERROR(ROUND(W207*Assumptions!$C$4*Assumptions!$C$6,4),"")+IFERROR(ROUND(Y207*Assumptions!$C$8*Assumptions!$C$6,4),"")</f>
        <v>0</v>
      </c>
      <c r="Y207" s="62">
        <f>IFERROR(ROUND(V207*(1+Assumptions!$C$7)^5,0),"")</f>
        <v>0</v>
      </c>
      <c r="Z207" s="63" t="s">
        <v>153</v>
      </c>
      <c r="AA207" s="63" t="s">
        <v>160</v>
      </c>
      <c r="AB207" s="62">
        <v>378.6</v>
      </c>
      <c r="AC207" s="62">
        <v>111.3</v>
      </c>
      <c r="AD207">
        <v>0</v>
      </c>
      <c r="AK207" s="40" t="str">
        <f>IFERROR(INDEX(Assumptions!$D$92:$D$115,MATCH(C207,Assumptions!$B$92:$B$115,0)),"Low")</f>
        <v>Low</v>
      </c>
    </row>
    <row r="208" spans="2:37" x14ac:dyDescent="0.2">
      <c r="B208" s="62">
        <v>205</v>
      </c>
      <c r="C208" s="63" t="s">
        <v>162</v>
      </c>
      <c r="D208" s="63" t="s">
        <v>2919</v>
      </c>
      <c r="E208" s="62">
        <f t="shared" si="16"/>
        <v>2</v>
      </c>
      <c r="F208" s="71">
        <f>SUMIFS('CBG Plants'!N:N,'CBG Plants'!F:F,D208,'CBG Plants'!L:L,"Completed")
+SUMIFS('CBG Plants'!N:N,'CBG Plants'!F:F,D208,'CBG Plants'!L:L,"Functional")+SUMIFS('CBG Plants'!N:N,'CBG Plants'!F:F,D208,'CBG Plants'!L:L,"Under Construction")+SUMIFS('CBG Plants'!N:N,'CBG Plants'!F:F,D208,'CBG Plants'!L:L,"Yet to start construction")</f>
        <v>6</v>
      </c>
      <c r="G208" s="62">
        <f>COUNTIFS('CBG Plants'!F:F,D208,'CBG Plants'!L:L,"Completed")
+COUNTIFS('CBG Plants'!F:F,D208,'CBG Plants'!L:L,"Functional")</f>
        <v>0</v>
      </c>
      <c r="H208" s="62">
        <f>COUNTIFS('CBG Plants'!F:F,D208,'CBG Plants'!L:L,"Under Construction")</f>
        <v>2</v>
      </c>
      <c r="I208" s="62">
        <f>COUNTIFS('CBG Plants'!F:F,D208,'CBG Plants'!L:L,"Yet to start construction")</f>
        <v>0</v>
      </c>
      <c r="J208" s="63" t="s">
        <v>2920</v>
      </c>
      <c r="K208" s="63" t="s">
        <v>2921</v>
      </c>
      <c r="L208" s="63"/>
      <c r="M208" s="62">
        <f t="shared" si="13"/>
        <v>327.17999999999995</v>
      </c>
      <c r="N208" s="62">
        <f t="shared" si="14"/>
        <v>327.17999999999995</v>
      </c>
      <c r="O208" s="62">
        <v>85.05</v>
      </c>
      <c r="P208" s="62">
        <v>12.18</v>
      </c>
      <c r="Q208" s="62">
        <v>229.95</v>
      </c>
      <c r="R208" s="62">
        <f t="shared" si="15"/>
        <v>-6</v>
      </c>
      <c r="S208" s="62">
        <f>IFERROR(T208*Assumptions!$C$4,"")</f>
        <v>0</v>
      </c>
      <c r="T208" s="62">
        <v>0</v>
      </c>
      <c r="U208" s="62">
        <f>IFERROR(S208*Assumptions!$C$5,"")+IFERROR(V208*Assumptions!$C$8*Assumptions!$C$5,"")</f>
        <v>0</v>
      </c>
      <c r="V208" s="62">
        <v>0</v>
      </c>
      <c r="W208" s="62">
        <f>IFERROR(ROUND(T208*(1+Assumptions!$C$7)^5,0),"")</f>
        <v>0</v>
      </c>
      <c r="X208" s="62">
        <f>IFERROR(ROUND(W208*Assumptions!$C$4*Assumptions!$C$6,4),"")+IFERROR(ROUND(Y208*Assumptions!$C$8*Assumptions!$C$6,4),"")</f>
        <v>0</v>
      </c>
      <c r="Y208" s="62">
        <f>IFERROR(ROUND(V208*(1+Assumptions!$C$7)^5,0),"")</f>
        <v>0</v>
      </c>
      <c r="Z208" s="63" t="s">
        <v>153</v>
      </c>
      <c r="AA208" s="63" t="s">
        <v>160</v>
      </c>
      <c r="AB208" s="62">
        <v>63.8</v>
      </c>
      <c r="AC208" s="62">
        <v>111.3</v>
      </c>
      <c r="AD208">
        <v>0</v>
      </c>
      <c r="AK208" s="40" t="str">
        <f>IFERROR(INDEX(Assumptions!$D$92:$D$115,MATCH(C208,Assumptions!$B$92:$B$115,0)),"Low")</f>
        <v>Low</v>
      </c>
    </row>
    <row r="209" spans="2:37" x14ac:dyDescent="0.2">
      <c r="B209" s="62">
        <v>206</v>
      </c>
      <c r="C209" s="63" t="s">
        <v>162</v>
      </c>
      <c r="D209" s="63" t="s">
        <v>2066</v>
      </c>
      <c r="E209" s="62">
        <f t="shared" si="16"/>
        <v>0</v>
      </c>
      <c r="F209" s="71">
        <f>SUMIFS('CBG Plants'!N:N,'CBG Plants'!F:F,D209,'CBG Plants'!L:L,"Completed")
+SUMIFS('CBG Plants'!N:N,'CBG Plants'!F:F,D209,'CBG Plants'!L:L,"Functional")+SUMIFS('CBG Plants'!N:N,'CBG Plants'!F:F,D209,'CBG Plants'!L:L,"Under Construction")+SUMIFS('CBG Plants'!N:N,'CBG Plants'!F:F,D209,'CBG Plants'!L:L,"Yet to start construction")</f>
        <v>0</v>
      </c>
      <c r="G209" s="62">
        <f>COUNTIFS('CBG Plants'!F:F,D209,'CBG Plants'!L:L,"Completed")
+COUNTIFS('CBG Plants'!F:F,D209,'CBG Plants'!L:L,"Functional")</f>
        <v>0</v>
      </c>
      <c r="H209" s="62">
        <f>COUNTIFS('CBG Plants'!F:F,D209,'CBG Plants'!L:L,"Under Construction")</f>
        <v>0</v>
      </c>
      <c r="I209" s="62">
        <f>COUNTIFS('CBG Plants'!F:F,D209,'CBG Plants'!L:L,"Yet to start construction")</f>
        <v>0</v>
      </c>
      <c r="J209" s="63" t="s">
        <v>2918</v>
      </c>
      <c r="K209" s="63"/>
      <c r="L209" s="63"/>
      <c r="M209" s="62">
        <f t="shared" si="13"/>
        <v>447.15</v>
      </c>
      <c r="N209" s="62">
        <f t="shared" si="14"/>
        <v>447.15</v>
      </c>
      <c r="O209" s="62">
        <v>290.7</v>
      </c>
      <c r="P209" s="62">
        <v>42</v>
      </c>
      <c r="Q209" s="62">
        <v>114.45</v>
      </c>
      <c r="R209" s="62">
        <f t="shared" si="15"/>
        <v>0.47386874999999995</v>
      </c>
      <c r="S209" s="62">
        <f>IFERROR(T209*Assumptions!$C$4,"")</f>
        <v>15</v>
      </c>
      <c r="T209" s="62">
        <v>6</v>
      </c>
      <c r="U209" s="62">
        <f>IFERROR(S209*Assumptions!$C$5,"")+IFERROR(V209*Assumptions!$C$8*Assumptions!$C$5,"")</f>
        <v>0.47386874999999995</v>
      </c>
      <c r="V209" s="62">
        <v>2375</v>
      </c>
      <c r="W209" s="62">
        <f>IFERROR(ROUND(T209*(1+Assumptions!$C$7)^5,0),"")</f>
        <v>18</v>
      </c>
      <c r="X209" s="62">
        <f>IFERROR(ROUND(W209*Assumptions!$C$4*Assumptions!$C$6,4),"")+IFERROR(ROUND(Y209*Assumptions!$C$8*Assumptions!$C$6,4),"")</f>
        <v>2.3714</v>
      </c>
      <c r="Y209" s="62">
        <f>IFERROR(ROUND(V209*(1+Assumptions!$C$7)^5,0),"")</f>
        <v>7248</v>
      </c>
      <c r="Z209" s="63" t="s">
        <v>153</v>
      </c>
      <c r="AA209" s="63" t="s">
        <v>160</v>
      </c>
      <c r="AB209" s="62">
        <v>13.1</v>
      </c>
      <c r="AC209" s="62">
        <v>111.3</v>
      </c>
      <c r="AD209">
        <v>0</v>
      </c>
      <c r="AK209" s="40" t="str">
        <f>IFERROR(INDEX(Assumptions!$D$92:$D$115,MATCH(C209,Assumptions!$B$92:$B$115,0)),"Low")</f>
        <v>Low</v>
      </c>
    </row>
    <row r="210" spans="2:37" x14ac:dyDescent="0.2">
      <c r="B210" s="62">
        <v>207</v>
      </c>
      <c r="C210" s="63" t="s">
        <v>162</v>
      </c>
      <c r="D210" s="63" t="s">
        <v>2067</v>
      </c>
      <c r="E210" s="62">
        <f t="shared" si="16"/>
        <v>1</v>
      </c>
      <c r="F210" s="71">
        <f>SUMIFS('CBG Plants'!N:N,'CBG Plants'!F:F,D210,'CBG Plants'!L:L,"Completed")
+SUMIFS('CBG Plants'!N:N,'CBG Plants'!F:F,D210,'CBG Plants'!L:L,"Functional")+SUMIFS('CBG Plants'!N:N,'CBG Plants'!F:F,D210,'CBG Plants'!L:L,"Under Construction")+SUMIFS('CBG Plants'!N:N,'CBG Plants'!F:F,D210,'CBG Plants'!L:L,"Yet to start construction")</f>
        <v>6.5</v>
      </c>
      <c r="G210" s="62">
        <f>COUNTIFS('CBG Plants'!F:F,D210,'CBG Plants'!L:L,"Completed")
+COUNTIFS('CBG Plants'!F:F,D210,'CBG Plants'!L:L,"Functional")</f>
        <v>0</v>
      </c>
      <c r="H210" s="62">
        <f>COUNTIFS('CBG Plants'!F:F,D210,'CBG Plants'!L:L,"Under Construction")</f>
        <v>0</v>
      </c>
      <c r="I210" s="62">
        <f>COUNTIFS('CBG Plants'!F:F,D210,'CBG Plants'!L:L,"Yet to start construction")</f>
        <v>1</v>
      </c>
      <c r="J210" s="63" t="s">
        <v>2922</v>
      </c>
      <c r="K210" s="63"/>
      <c r="L210" s="63"/>
      <c r="M210" s="62">
        <f t="shared" si="13"/>
        <v>4.05</v>
      </c>
      <c r="N210" s="62">
        <f t="shared" si="14"/>
        <v>4.05</v>
      </c>
      <c r="O210" s="62">
        <v>4.05</v>
      </c>
      <c r="P210" s="62">
        <v>0</v>
      </c>
      <c r="Q210" s="62">
        <v>0</v>
      </c>
      <c r="R210" s="62">
        <f t="shared" si="15"/>
        <v>-5.2039087999999998</v>
      </c>
      <c r="S210" s="62">
        <f>IFERROR(T210*Assumptions!$C$4,"")</f>
        <v>37.5</v>
      </c>
      <c r="T210" s="62">
        <v>15</v>
      </c>
      <c r="U210" s="62">
        <f>IFERROR(S210*Assumptions!$C$5,"")+IFERROR(V210*Assumptions!$C$8*Assumptions!$C$5,"")</f>
        <v>1.2960912</v>
      </c>
      <c r="V210" s="62">
        <v>17024</v>
      </c>
      <c r="W210" s="62">
        <f>IFERROR(ROUND(T210*(1+Assumptions!$C$7)^5,0),"")</f>
        <v>46</v>
      </c>
      <c r="X210" s="62">
        <f>IFERROR(ROUND(W210*Assumptions!$C$4*Assumptions!$C$6,4),"")+IFERROR(ROUND(Y210*Assumptions!$C$8*Assumptions!$C$6,4),"")</f>
        <v>6.6201999999999996</v>
      </c>
      <c r="Y210" s="62">
        <f>IFERROR(ROUND(V210*(1+Assumptions!$C$7)^5,0),"")</f>
        <v>51953</v>
      </c>
      <c r="Z210" s="63" t="s">
        <v>153</v>
      </c>
      <c r="AA210" s="63" t="s">
        <v>160</v>
      </c>
      <c r="AB210" s="62">
        <v>467.4</v>
      </c>
      <c r="AC210" s="62">
        <v>111.3</v>
      </c>
      <c r="AD210">
        <v>0</v>
      </c>
      <c r="AK210" s="40" t="str">
        <f>IFERROR(INDEX(Assumptions!$D$92:$D$115,MATCH(C210,Assumptions!$B$92:$B$115,0)),"Low")</f>
        <v>Low</v>
      </c>
    </row>
    <row r="211" spans="2:37" x14ac:dyDescent="0.2">
      <c r="B211" s="62">
        <v>208</v>
      </c>
      <c r="C211" s="63" t="s">
        <v>162</v>
      </c>
      <c r="D211" s="63" t="s">
        <v>2923</v>
      </c>
      <c r="E211" s="62">
        <f t="shared" si="16"/>
        <v>0</v>
      </c>
      <c r="F211" s="71">
        <f>SUMIFS('CBG Plants'!N:N,'CBG Plants'!F:F,D211,'CBG Plants'!L:L,"Completed")
+SUMIFS('CBG Plants'!N:N,'CBG Plants'!F:F,D211,'CBG Plants'!L:L,"Functional")+SUMIFS('CBG Plants'!N:N,'CBG Plants'!F:F,D211,'CBG Plants'!L:L,"Under Construction")+SUMIFS('CBG Plants'!N:N,'CBG Plants'!F:F,D211,'CBG Plants'!L:L,"Yet to start construction")</f>
        <v>0</v>
      </c>
      <c r="G211" s="62">
        <f>COUNTIFS('CBG Plants'!F:F,D211,'CBG Plants'!L:L,"Completed")
+COUNTIFS('CBG Plants'!F:F,D211,'CBG Plants'!L:L,"Functional")</f>
        <v>0</v>
      </c>
      <c r="H211" s="62">
        <f>COUNTIFS('CBG Plants'!F:F,D211,'CBG Plants'!L:L,"Under Construction")</f>
        <v>0</v>
      </c>
      <c r="I211" s="62">
        <f>COUNTIFS('CBG Plants'!F:F,D211,'CBG Plants'!L:L,"Yet to start construction")</f>
        <v>0</v>
      </c>
      <c r="J211" s="63" t="s">
        <v>2916</v>
      </c>
      <c r="K211" s="63"/>
      <c r="L211" s="63"/>
      <c r="M211" s="62">
        <f t="shared" si="13"/>
        <v>90.974999999999994</v>
      </c>
      <c r="N211" s="62">
        <f t="shared" si="14"/>
        <v>90.974999999999994</v>
      </c>
      <c r="O211" s="62">
        <v>77.849999999999994</v>
      </c>
      <c r="P211" s="62">
        <v>0</v>
      </c>
      <c r="Q211" s="62">
        <v>13.125</v>
      </c>
      <c r="R211" s="62">
        <f t="shared" si="15"/>
        <v>0</v>
      </c>
      <c r="S211" s="62">
        <f>IFERROR(T211*Assumptions!$C$4,"")</f>
        <v>0</v>
      </c>
      <c r="T211" s="62">
        <v>0</v>
      </c>
      <c r="U211" s="62">
        <f>IFERROR(S211*Assumptions!$C$5,"")+IFERROR(V211*Assumptions!$C$8*Assumptions!$C$5,"")</f>
        <v>0</v>
      </c>
      <c r="V211" s="62">
        <v>0</v>
      </c>
      <c r="W211" s="62">
        <f>IFERROR(ROUND(T211*(1+Assumptions!$C$7)^5,0),"")</f>
        <v>0</v>
      </c>
      <c r="X211" s="62">
        <f>IFERROR(ROUND(W211*Assumptions!$C$4*Assumptions!$C$6,4),"")+IFERROR(ROUND(Y211*Assumptions!$C$8*Assumptions!$C$6,4),"")</f>
        <v>0</v>
      </c>
      <c r="Y211" s="62">
        <f>IFERROR(ROUND(V211*(1+Assumptions!$C$7)^5,0),"")</f>
        <v>0</v>
      </c>
      <c r="Z211" s="63" t="s">
        <v>153</v>
      </c>
      <c r="AA211" s="63" t="s">
        <v>160</v>
      </c>
      <c r="AB211" s="62">
        <v>194.9</v>
      </c>
      <c r="AC211" s="62">
        <v>111.3</v>
      </c>
      <c r="AD211">
        <v>0</v>
      </c>
      <c r="AK211" s="40" t="str">
        <f>IFERROR(INDEX(Assumptions!$D$92:$D$115,MATCH(C211,Assumptions!$B$92:$B$115,0)),"Low")</f>
        <v>Low</v>
      </c>
    </row>
    <row r="212" spans="2:37" x14ac:dyDescent="0.2">
      <c r="B212" s="62">
        <v>209</v>
      </c>
      <c r="C212" s="63" t="s">
        <v>162</v>
      </c>
      <c r="D212" s="63" t="s">
        <v>2924</v>
      </c>
      <c r="E212" s="62">
        <f t="shared" si="16"/>
        <v>1</v>
      </c>
      <c r="F212" s="71">
        <f>SUMIFS('CBG Plants'!N:N,'CBG Plants'!F:F,D212,'CBG Plants'!L:L,"Completed")
+SUMIFS('CBG Plants'!N:N,'CBG Plants'!F:F,D212,'CBG Plants'!L:L,"Functional")+SUMIFS('CBG Plants'!N:N,'CBG Plants'!F:F,D212,'CBG Plants'!L:L,"Under Construction")+SUMIFS('CBG Plants'!N:N,'CBG Plants'!F:F,D212,'CBG Plants'!L:L,"Yet to start construction")</f>
        <v>2</v>
      </c>
      <c r="G212" s="62">
        <f>COUNTIFS('CBG Plants'!F:F,D212,'CBG Plants'!L:L,"Completed")
+COUNTIFS('CBG Plants'!F:F,D212,'CBG Plants'!L:L,"Functional")</f>
        <v>0</v>
      </c>
      <c r="H212" s="62">
        <f>COUNTIFS('CBG Plants'!F:F,D212,'CBG Plants'!L:L,"Under Construction")</f>
        <v>0</v>
      </c>
      <c r="I212" s="62">
        <f>COUNTIFS('CBG Plants'!F:F,D212,'CBG Plants'!L:L,"Yet to start construction")</f>
        <v>1</v>
      </c>
      <c r="J212" s="63" t="s">
        <v>2925</v>
      </c>
      <c r="K212" s="63"/>
      <c r="L212" s="63"/>
      <c r="M212" s="62">
        <f t="shared" si="13"/>
        <v>110.64</v>
      </c>
      <c r="N212" s="62">
        <f t="shared" si="14"/>
        <v>110.64</v>
      </c>
      <c r="O212" s="62">
        <v>109.8</v>
      </c>
      <c r="P212" s="62">
        <v>0.84</v>
      </c>
      <c r="Q212" s="62">
        <v>0</v>
      </c>
      <c r="R212" s="62">
        <f t="shared" si="15"/>
        <v>-2</v>
      </c>
      <c r="S212" s="62">
        <f>IFERROR(T212*Assumptions!$C$4,"")</f>
        <v>0</v>
      </c>
      <c r="T212" s="62">
        <v>0</v>
      </c>
      <c r="U212" s="62">
        <f>IFERROR(S212*Assumptions!$C$5,"")+IFERROR(V212*Assumptions!$C$8*Assumptions!$C$5,"")</f>
        <v>0</v>
      </c>
      <c r="V212" s="62">
        <v>0</v>
      </c>
      <c r="W212" s="62">
        <f>IFERROR(ROUND(T212*(1+Assumptions!$C$7)^5,0),"")</f>
        <v>0</v>
      </c>
      <c r="X212" s="62">
        <f>IFERROR(ROUND(W212*Assumptions!$C$4*Assumptions!$C$6,4),"")+IFERROR(ROUND(Y212*Assumptions!$C$8*Assumptions!$C$6,4),"")</f>
        <v>0</v>
      </c>
      <c r="Y212" s="62">
        <f>IFERROR(ROUND(V212*(1+Assumptions!$C$7)^5,0),"")</f>
        <v>0</v>
      </c>
      <c r="Z212" s="63" t="s">
        <v>153</v>
      </c>
      <c r="AA212" s="63" t="s">
        <v>160</v>
      </c>
      <c r="AB212" s="62">
        <v>138.30000000000001</v>
      </c>
      <c r="AC212" s="62">
        <v>111.3</v>
      </c>
      <c r="AD212">
        <v>0</v>
      </c>
      <c r="AK212" s="40" t="str">
        <f>IFERROR(INDEX(Assumptions!$D$92:$D$115,MATCH(C212,Assumptions!$B$92:$B$115,0)),"Low")</f>
        <v>Low</v>
      </c>
    </row>
    <row r="213" spans="2:37" x14ac:dyDescent="0.2">
      <c r="B213" s="62">
        <v>210</v>
      </c>
      <c r="C213" s="63" t="s">
        <v>162</v>
      </c>
      <c r="D213" s="63" t="s">
        <v>2068</v>
      </c>
      <c r="E213" s="62">
        <f t="shared" si="16"/>
        <v>3</v>
      </c>
      <c r="F213" s="71">
        <f>SUMIFS('CBG Plants'!N:N,'CBG Plants'!F:F,D213,'CBG Plants'!L:L,"Completed")
+SUMIFS('CBG Plants'!N:N,'CBG Plants'!F:F,D213,'CBG Plants'!L:L,"Functional")+SUMIFS('CBG Plants'!N:N,'CBG Plants'!F:F,D213,'CBG Plants'!L:L,"Under Construction")+SUMIFS('CBG Plants'!N:N,'CBG Plants'!F:F,D213,'CBG Plants'!L:L,"Yet to start construction")</f>
        <v>57</v>
      </c>
      <c r="G213" s="62">
        <f>COUNTIFS('CBG Plants'!F:F,D213,'CBG Plants'!L:L,"Completed")
+COUNTIFS('CBG Plants'!F:F,D213,'CBG Plants'!L:L,"Functional")</f>
        <v>0</v>
      </c>
      <c r="H213" s="62">
        <f>COUNTIFS('CBG Plants'!F:F,D213,'CBG Plants'!L:L,"Under Construction")</f>
        <v>0</v>
      </c>
      <c r="I213" s="62">
        <f>COUNTIFS('CBG Plants'!F:F,D213,'CBG Plants'!L:L,"Yet to start construction")</f>
        <v>3</v>
      </c>
      <c r="J213" s="63" t="s">
        <v>2926</v>
      </c>
      <c r="K213" s="63" t="s">
        <v>2927</v>
      </c>
      <c r="L213" s="63" t="s">
        <v>2928</v>
      </c>
      <c r="M213" s="62">
        <f t="shared" si="13"/>
        <v>481.065</v>
      </c>
      <c r="N213" s="62">
        <f t="shared" si="14"/>
        <v>481.065</v>
      </c>
      <c r="O213" s="62">
        <v>224.55</v>
      </c>
      <c r="P213" s="62">
        <v>2.94</v>
      </c>
      <c r="Q213" s="62">
        <v>253.57499999999999</v>
      </c>
      <c r="R213" s="62">
        <f t="shared" si="15"/>
        <v>-56.223367500000002</v>
      </c>
      <c r="S213" s="62">
        <f>IFERROR(T213*Assumptions!$C$4,"")</f>
        <v>25</v>
      </c>
      <c r="T213" s="62">
        <v>10</v>
      </c>
      <c r="U213" s="62">
        <f>IFERROR(S213*Assumptions!$C$5,"")+IFERROR(V213*Assumptions!$C$8*Assumptions!$C$5,"")</f>
        <v>0.77663249999999995</v>
      </c>
      <c r="V213" s="62">
        <v>2650</v>
      </c>
      <c r="W213" s="62">
        <f>IFERROR(ROUND(T213*(1+Assumptions!$C$7)^5,0),"")</f>
        <v>31</v>
      </c>
      <c r="X213" s="62">
        <f>IFERROR(ROUND(W213*Assumptions!$C$4*Assumptions!$C$6,4),"")+IFERROR(ROUND(Y213*Assumptions!$C$8*Assumptions!$C$6,4),"")</f>
        <v>4.0105000000000004</v>
      </c>
      <c r="Y213" s="62">
        <f>IFERROR(ROUND(V213*(1+Assumptions!$C$7)^5,0),"")</f>
        <v>8087</v>
      </c>
      <c r="Z213" s="63" t="s">
        <v>153</v>
      </c>
      <c r="AA213" s="63" t="s">
        <v>160</v>
      </c>
      <c r="AB213" s="62">
        <v>129.9</v>
      </c>
      <c r="AC213" s="62">
        <v>111.3</v>
      </c>
      <c r="AD213">
        <v>0</v>
      </c>
      <c r="AK213" s="40" t="str">
        <f>IFERROR(INDEX(Assumptions!$D$92:$D$115,MATCH(C213,Assumptions!$B$92:$B$115,0)),"Low")</f>
        <v>Low</v>
      </c>
    </row>
    <row r="214" spans="2:37" x14ac:dyDescent="0.2">
      <c r="B214" s="62">
        <v>211</v>
      </c>
      <c r="C214" s="63" t="s">
        <v>162</v>
      </c>
      <c r="D214" s="63" t="s">
        <v>2069</v>
      </c>
      <c r="E214" s="62">
        <f t="shared" si="16"/>
        <v>2</v>
      </c>
      <c r="F214" s="71">
        <f>SUMIFS('CBG Plants'!N:N,'CBG Plants'!F:F,D214,'CBG Plants'!L:L,"Completed")
+SUMIFS('CBG Plants'!N:N,'CBG Plants'!F:F,D214,'CBG Plants'!L:L,"Functional")+SUMIFS('CBG Plants'!N:N,'CBG Plants'!F:F,D214,'CBG Plants'!L:L,"Under Construction")+SUMIFS('CBG Plants'!N:N,'CBG Plants'!F:F,D214,'CBG Plants'!L:L,"Yet to start construction")</f>
        <v>12.5</v>
      </c>
      <c r="G214" s="62">
        <f>COUNTIFS('CBG Plants'!F:F,D214,'CBG Plants'!L:L,"Completed")
+COUNTIFS('CBG Plants'!F:F,D214,'CBG Plants'!L:L,"Functional")</f>
        <v>0</v>
      </c>
      <c r="H214" s="62">
        <f>COUNTIFS('CBG Plants'!F:F,D214,'CBG Plants'!L:L,"Under Construction")</f>
        <v>1</v>
      </c>
      <c r="I214" s="62">
        <f>COUNTIFS('CBG Plants'!F:F,D214,'CBG Plants'!L:L,"Yet to start construction")</f>
        <v>1</v>
      </c>
      <c r="J214" s="63" t="s">
        <v>2929</v>
      </c>
      <c r="K214" s="63" t="s">
        <v>2930</v>
      </c>
      <c r="L214" s="63"/>
      <c r="M214" s="62">
        <f t="shared" si="13"/>
        <v>171.45</v>
      </c>
      <c r="N214" s="62">
        <f t="shared" si="14"/>
        <v>171.45</v>
      </c>
      <c r="O214" s="62">
        <v>171.45</v>
      </c>
      <c r="P214" s="62">
        <v>0</v>
      </c>
      <c r="Q214" s="62">
        <v>0</v>
      </c>
      <c r="R214" s="62">
        <f t="shared" si="15"/>
        <v>-12.045578000000001</v>
      </c>
      <c r="S214" s="62">
        <f>IFERROR(T214*Assumptions!$C$4,"")</f>
        <v>15</v>
      </c>
      <c r="T214" s="62">
        <v>6</v>
      </c>
      <c r="U214" s="62">
        <f>IFERROR(S214*Assumptions!$C$5,"")+IFERROR(V214*Assumptions!$C$8*Assumptions!$C$5,"")</f>
        <v>0.45442199999999994</v>
      </c>
      <c r="V214" s="62">
        <v>440</v>
      </c>
      <c r="W214" s="62">
        <f>IFERROR(ROUND(T214*(1+Assumptions!$C$7)^5,0),"")</f>
        <v>18</v>
      </c>
      <c r="X214" s="62">
        <f>IFERROR(ROUND(W214*Assumptions!$C$4*Assumptions!$C$6,4),"")+IFERROR(ROUND(Y214*Assumptions!$C$8*Assumptions!$C$6,4),"")</f>
        <v>2.2725</v>
      </c>
      <c r="Y214" s="62">
        <f>IFERROR(ROUND(V214*(1+Assumptions!$C$7)^5,0),"")</f>
        <v>1343</v>
      </c>
      <c r="Z214" s="63" t="s">
        <v>153</v>
      </c>
      <c r="AA214" s="63" t="s">
        <v>160</v>
      </c>
      <c r="AB214" s="62">
        <v>395.7</v>
      </c>
      <c r="AC214" s="62">
        <v>111.3</v>
      </c>
      <c r="AD214">
        <v>0</v>
      </c>
      <c r="AK214" s="40" t="str">
        <f>IFERROR(INDEX(Assumptions!$D$92:$D$115,MATCH(C214,Assumptions!$B$92:$B$115,0)),"Low")</f>
        <v>Low</v>
      </c>
    </row>
    <row r="215" spans="2:37" x14ac:dyDescent="0.2">
      <c r="B215" s="62">
        <v>212</v>
      </c>
      <c r="C215" s="63" t="s">
        <v>162</v>
      </c>
      <c r="D215" s="63" t="s">
        <v>2070</v>
      </c>
      <c r="E215" s="62">
        <f t="shared" si="16"/>
        <v>0</v>
      </c>
      <c r="F215" s="71">
        <f>SUMIFS('CBG Plants'!N:N,'CBG Plants'!F:F,D215,'CBG Plants'!L:L,"Completed")
+SUMIFS('CBG Plants'!N:N,'CBG Plants'!F:F,D215,'CBG Plants'!L:L,"Functional")+SUMIFS('CBG Plants'!N:N,'CBG Plants'!F:F,D215,'CBG Plants'!L:L,"Under Construction")+SUMIFS('CBG Plants'!N:N,'CBG Plants'!F:F,D215,'CBG Plants'!L:L,"Yet to start construction")</f>
        <v>0</v>
      </c>
      <c r="G215" s="62">
        <f>COUNTIFS('CBG Plants'!F:F,D215,'CBG Plants'!L:L,"Completed")
+COUNTIFS('CBG Plants'!F:F,D215,'CBG Plants'!L:L,"Functional")</f>
        <v>0</v>
      </c>
      <c r="H215" s="62">
        <f>COUNTIFS('CBG Plants'!F:F,D215,'CBG Plants'!L:L,"Under Construction")</f>
        <v>0</v>
      </c>
      <c r="I215" s="62">
        <f>COUNTIFS('CBG Plants'!F:F,D215,'CBG Plants'!L:L,"Yet to start construction")</f>
        <v>0</v>
      </c>
      <c r="J215" s="63"/>
      <c r="K215" s="63"/>
      <c r="L215" s="63"/>
      <c r="M215" s="62">
        <f t="shared" si="13"/>
        <v>392.86499999999995</v>
      </c>
      <c r="N215" s="62">
        <f t="shared" si="14"/>
        <v>392.86499999999995</v>
      </c>
      <c r="O215" s="62">
        <v>243.45</v>
      </c>
      <c r="P215" s="62">
        <v>112.14</v>
      </c>
      <c r="Q215" s="62">
        <v>37.274999999999999</v>
      </c>
      <c r="R215" s="62">
        <f t="shared" si="15"/>
        <v>0.77663249999999995</v>
      </c>
      <c r="S215" s="62">
        <f>IFERROR(T215*Assumptions!$C$4,"")</f>
        <v>25</v>
      </c>
      <c r="T215" s="62">
        <v>10</v>
      </c>
      <c r="U215" s="62">
        <f>IFERROR(S215*Assumptions!$C$5,"")+IFERROR(V215*Assumptions!$C$8*Assumptions!$C$5,"")</f>
        <v>0.77663249999999995</v>
      </c>
      <c r="V215" s="62">
        <v>2650</v>
      </c>
      <c r="W215" s="62">
        <f>IFERROR(ROUND(T215*(1+Assumptions!$C$7)^5,0),"")</f>
        <v>31</v>
      </c>
      <c r="X215" s="62">
        <f>IFERROR(ROUND(W215*Assumptions!$C$4*Assumptions!$C$6,4),"")+IFERROR(ROUND(Y215*Assumptions!$C$8*Assumptions!$C$6,4),"")</f>
        <v>4.0105000000000004</v>
      </c>
      <c r="Y215" s="62">
        <f>IFERROR(ROUND(V215*(1+Assumptions!$C$7)^5,0),"")</f>
        <v>8087</v>
      </c>
      <c r="Z215" s="63" t="s">
        <v>153</v>
      </c>
      <c r="AA215" s="63" t="s">
        <v>160</v>
      </c>
      <c r="AB215" s="62">
        <v>21</v>
      </c>
      <c r="AC215" s="62">
        <v>111.3</v>
      </c>
      <c r="AD215">
        <v>0</v>
      </c>
      <c r="AK215" s="40" t="str">
        <f>IFERROR(INDEX(Assumptions!$D$92:$D$115,MATCH(C215,Assumptions!$B$92:$B$115,0)),"Low")</f>
        <v>Low</v>
      </c>
    </row>
    <row r="216" spans="2:37" x14ac:dyDescent="0.2">
      <c r="B216" s="62">
        <v>213</v>
      </c>
      <c r="C216" s="63" t="s">
        <v>162</v>
      </c>
      <c r="D216" s="63" t="s">
        <v>2071</v>
      </c>
      <c r="E216" s="62">
        <f t="shared" si="16"/>
        <v>2</v>
      </c>
      <c r="F216" s="71">
        <f>SUMIFS('CBG Plants'!N:N,'CBG Plants'!F:F,D216,'CBG Plants'!L:L,"Completed")
+SUMIFS('CBG Plants'!N:N,'CBG Plants'!F:F,D216,'CBG Plants'!L:L,"Functional")+SUMIFS('CBG Plants'!N:N,'CBG Plants'!F:F,D216,'CBG Plants'!L:L,"Under Construction")+SUMIFS('CBG Plants'!N:N,'CBG Plants'!F:F,D216,'CBG Plants'!L:L,"Yet to start construction")</f>
        <v>5</v>
      </c>
      <c r="G216" s="62">
        <f>COUNTIFS('CBG Plants'!F:F,D216,'CBG Plants'!L:L,"Completed")
+COUNTIFS('CBG Plants'!F:F,D216,'CBG Plants'!L:L,"Functional")</f>
        <v>0</v>
      </c>
      <c r="H216" s="62">
        <f>COUNTIFS('CBG Plants'!F:F,D216,'CBG Plants'!L:L,"Under Construction")</f>
        <v>1</v>
      </c>
      <c r="I216" s="62">
        <f>COUNTIFS('CBG Plants'!F:F,D216,'CBG Plants'!L:L,"Yet to start construction")</f>
        <v>1</v>
      </c>
      <c r="J216" s="63" t="s">
        <v>2931</v>
      </c>
      <c r="K216" s="63" t="s">
        <v>2932</v>
      </c>
      <c r="L216" s="63"/>
      <c r="M216" s="62">
        <f t="shared" si="13"/>
        <v>572.67000000000007</v>
      </c>
      <c r="N216" s="62">
        <f t="shared" si="14"/>
        <v>572.67000000000007</v>
      </c>
      <c r="O216" s="62">
        <v>226.8</v>
      </c>
      <c r="P216" s="62">
        <v>2.52</v>
      </c>
      <c r="Q216" s="62">
        <v>343.35</v>
      </c>
      <c r="R216" s="62">
        <f t="shared" si="15"/>
        <v>-2.7251903</v>
      </c>
      <c r="S216" s="62">
        <f>IFERROR(T216*Assumptions!$C$4,"")</f>
        <v>70</v>
      </c>
      <c r="T216" s="62">
        <v>28</v>
      </c>
      <c r="U216" s="62">
        <f>IFERROR(S216*Assumptions!$C$5,"")+IFERROR(V216*Assumptions!$C$8*Assumptions!$C$5,"")</f>
        <v>2.2748097</v>
      </c>
      <c r="V216" s="62">
        <v>17394</v>
      </c>
      <c r="W216" s="62">
        <f>IFERROR(ROUND(T216*(1+Assumptions!$C$7)^5,0),"")</f>
        <v>85</v>
      </c>
      <c r="X216" s="62">
        <f>IFERROR(ROUND(W216*Assumptions!$C$4*Assumptions!$C$6,4),"")+IFERROR(ROUND(Y216*Assumptions!$C$8*Assumptions!$C$6,4),"")</f>
        <v>11.514099999999999</v>
      </c>
      <c r="Y216" s="62">
        <f>IFERROR(ROUND(V216*(1+Assumptions!$C$7)^5,0),"")</f>
        <v>53082</v>
      </c>
      <c r="Z216" s="63" t="s">
        <v>153</v>
      </c>
      <c r="AA216" s="63" t="s">
        <v>160</v>
      </c>
      <c r="AB216" s="62">
        <v>118.3</v>
      </c>
      <c r="AC216" s="62">
        <v>111.3</v>
      </c>
      <c r="AD216">
        <v>0</v>
      </c>
      <c r="AK216" s="40" t="str">
        <f>IFERROR(INDEX(Assumptions!$D$92:$D$115,MATCH(C216,Assumptions!$B$92:$B$115,0)),"Low")</f>
        <v>Low</v>
      </c>
    </row>
    <row r="217" spans="2:37" x14ac:dyDescent="0.2">
      <c r="B217" s="62">
        <v>214</v>
      </c>
      <c r="C217" s="63" t="s">
        <v>162</v>
      </c>
      <c r="D217" s="63" t="s">
        <v>2072</v>
      </c>
      <c r="E217" s="62">
        <f t="shared" si="16"/>
        <v>0</v>
      </c>
      <c r="F217" s="71">
        <f>SUMIFS('CBG Plants'!N:N,'CBG Plants'!F:F,D217,'CBG Plants'!L:L,"Completed")
+SUMIFS('CBG Plants'!N:N,'CBG Plants'!F:F,D217,'CBG Plants'!L:L,"Functional")+SUMIFS('CBG Plants'!N:N,'CBG Plants'!F:F,D217,'CBG Plants'!L:L,"Under Construction")+SUMIFS('CBG Plants'!N:N,'CBG Plants'!F:F,D217,'CBG Plants'!L:L,"Yet to start construction")</f>
        <v>0</v>
      </c>
      <c r="G217" s="62">
        <f>COUNTIFS('CBG Plants'!F:F,D217,'CBG Plants'!L:L,"Completed")
+COUNTIFS('CBG Plants'!F:F,D217,'CBG Plants'!L:L,"Functional")</f>
        <v>0</v>
      </c>
      <c r="H217" s="62">
        <f>COUNTIFS('CBG Plants'!F:F,D217,'CBG Plants'!L:L,"Under Construction")</f>
        <v>0</v>
      </c>
      <c r="I217" s="62">
        <f>COUNTIFS('CBG Plants'!F:F,D217,'CBG Plants'!L:L,"Yet to start construction")</f>
        <v>0</v>
      </c>
      <c r="J217" s="63"/>
      <c r="K217" s="63"/>
      <c r="L217" s="63"/>
      <c r="M217" s="62">
        <f t="shared" si="13"/>
        <v>72.45</v>
      </c>
      <c r="N217" s="62">
        <f t="shared" si="14"/>
        <v>72.45</v>
      </c>
      <c r="O217" s="62">
        <v>72.45</v>
      </c>
      <c r="P217" s="62">
        <v>0</v>
      </c>
      <c r="Q217" s="62">
        <v>0</v>
      </c>
      <c r="R217" s="62">
        <f t="shared" si="15"/>
        <v>0.45442199999999994</v>
      </c>
      <c r="S217" s="62">
        <f>IFERROR(T217*Assumptions!$C$4,"")</f>
        <v>15</v>
      </c>
      <c r="T217" s="62">
        <v>6</v>
      </c>
      <c r="U217" s="62">
        <f>IFERROR(S217*Assumptions!$C$5,"")+IFERROR(V217*Assumptions!$C$8*Assumptions!$C$5,"")</f>
        <v>0.45442199999999994</v>
      </c>
      <c r="V217" s="62">
        <v>440</v>
      </c>
      <c r="W217" s="62">
        <f>IFERROR(ROUND(T217*(1+Assumptions!$C$7)^5,0),"")</f>
        <v>18</v>
      </c>
      <c r="X217" s="62">
        <f>IFERROR(ROUND(W217*Assumptions!$C$4*Assumptions!$C$6,4),"")+IFERROR(ROUND(Y217*Assumptions!$C$8*Assumptions!$C$6,4),"")</f>
        <v>2.2725</v>
      </c>
      <c r="Y217" s="62">
        <f>IFERROR(ROUND(V217*(1+Assumptions!$C$7)^5,0),"")</f>
        <v>1343</v>
      </c>
      <c r="Z217" s="63" t="s">
        <v>153</v>
      </c>
      <c r="AA217" s="63" t="s">
        <v>160</v>
      </c>
      <c r="AB217" s="62">
        <v>305.7</v>
      </c>
      <c r="AC217" s="62">
        <v>111.3</v>
      </c>
      <c r="AD217">
        <v>0</v>
      </c>
      <c r="AK217" s="40" t="str">
        <f>IFERROR(INDEX(Assumptions!$D$92:$D$115,MATCH(C217,Assumptions!$B$92:$B$115,0)),"Low")</f>
        <v>Low</v>
      </c>
    </row>
    <row r="218" spans="2:37" x14ac:dyDescent="0.2">
      <c r="B218" s="62">
        <v>215</v>
      </c>
      <c r="C218" s="63" t="s">
        <v>162</v>
      </c>
      <c r="D218" s="63" t="s">
        <v>2073</v>
      </c>
      <c r="E218" s="62">
        <f t="shared" si="16"/>
        <v>0</v>
      </c>
      <c r="F218" s="71">
        <f>SUMIFS('CBG Plants'!N:N,'CBG Plants'!F:F,D218,'CBG Plants'!L:L,"Completed")
+SUMIFS('CBG Plants'!N:N,'CBG Plants'!F:F,D218,'CBG Plants'!L:L,"Functional")+SUMIFS('CBG Plants'!N:N,'CBG Plants'!F:F,D218,'CBG Plants'!L:L,"Under Construction")+SUMIFS('CBG Plants'!N:N,'CBG Plants'!F:F,D218,'CBG Plants'!L:L,"Yet to start construction")</f>
        <v>0</v>
      </c>
      <c r="G218" s="62">
        <f>COUNTIFS('CBG Plants'!F:F,D218,'CBG Plants'!L:L,"Completed")
+COUNTIFS('CBG Plants'!F:F,D218,'CBG Plants'!L:L,"Functional")</f>
        <v>0</v>
      </c>
      <c r="H218" s="62">
        <f>COUNTIFS('CBG Plants'!F:F,D218,'CBG Plants'!L:L,"Under Construction")</f>
        <v>0</v>
      </c>
      <c r="I218" s="62">
        <f>COUNTIFS('CBG Plants'!F:F,D218,'CBG Plants'!L:L,"Yet to start construction")</f>
        <v>0</v>
      </c>
      <c r="J218" s="63"/>
      <c r="K218" s="63"/>
      <c r="L218" s="63"/>
      <c r="M218" s="62">
        <f t="shared" si="13"/>
        <v>119.77500000000001</v>
      </c>
      <c r="N218" s="62">
        <f t="shared" si="14"/>
        <v>119.77500000000001</v>
      </c>
      <c r="O218" s="62">
        <v>119.25</v>
      </c>
      <c r="P218" s="62">
        <v>0</v>
      </c>
      <c r="Q218" s="62">
        <v>0.52500000000000002</v>
      </c>
      <c r="R218" s="62">
        <f t="shared" si="15"/>
        <v>1.07039145</v>
      </c>
      <c r="S218" s="62">
        <f>IFERROR(T218*Assumptions!$C$4,"")</f>
        <v>35</v>
      </c>
      <c r="T218" s="62">
        <v>14</v>
      </c>
      <c r="U218" s="62">
        <f>IFERROR(S218*Assumptions!$C$5,"")+IFERROR(V218*Assumptions!$C$8*Assumptions!$C$5,"")</f>
        <v>1.07039145</v>
      </c>
      <c r="V218" s="62">
        <v>2029</v>
      </c>
      <c r="W218" s="62">
        <f>IFERROR(ROUND(T218*(1+Assumptions!$C$7)^5,0),"")</f>
        <v>43</v>
      </c>
      <c r="X218" s="62">
        <f>IFERROR(ROUND(W218*Assumptions!$C$4*Assumptions!$C$6,4),"")+IFERROR(ROUND(Y218*Assumptions!$C$8*Assumptions!$C$6,4),"")</f>
        <v>5.4786999999999999</v>
      </c>
      <c r="Y218" s="62">
        <f>IFERROR(ROUND(V218*(1+Assumptions!$C$7)^5,0),"")</f>
        <v>6192</v>
      </c>
      <c r="Z218" s="63" t="s">
        <v>153</v>
      </c>
      <c r="AA218" s="63" t="s">
        <v>160</v>
      </c>
      <c r="AB218" s="62">
        <v>94.5</v>
      </c>
      <c r="AC218" s="62">
        <v>111.3</v>
      </c>
      <c r="AD218">
        <v>0</v>
      </c>
      <c r="AK218" s="40" t="str">
        <f>IFERROR(INDEX(Assumptions!$D$92:$D$115,MATCH(C218,Assumptions!$B$92:$B$115,0)),"Low")</f>
        <v>Low</v>
      </c>
    </row>
    <row r="219" spans="2:37" x14ac:dyDescent="0.2">
      <c r="B219" s="62">
        <v>216</v>
      </c>
      <c r="C219" s="63" t="s">
        <v>162</v>
      </c>
      <c r="D219" s="63" t="s">
        <v>2933</v>
      </c>
      <c r="E219" s="62">
        <f t="shared" si="16"/>
        <v>0</v>
      </c>
      <c r="F219" s="71">
        <f>SUMIFS('CBG Plants'!N:N,'CBG Plants'!F:F,D219,'CBG Plants'!L:L,"Completed")
+SUMIFS('CBG Plants'!N:N,'CBG Plants'!F:F,D219,'CBG Plants'!L:L,"Functional")+SUMIFS('CBG Plants'!N:N,'CBG Plants'!F:F,D219,'CBG Plants'!L:L,"Under Construction")+SUMIFS('CBG Plants'!N:N,'CBG Plants'!F:F,D219,'CBG Plants'!L:L,"Yet to start construction")</f>
        <v>0</v>
      </c>
      <c r="G219" s="62">
        <f>COUNTIFS('CBG Plants'!F:F,D219,'CBG Plants'!L:L,"Completed")
+COUNTIFS('CBG Plants'!F:F,D219,'CBG Plants'!L:L,"Functional")</f>
        <v>0</v>
      </c>
      <c r="H219" s="62">
        <f>COUNTIFS('CBG Plants'!F:F,D219,'CBG Plants'!L:L,"Under Construction")</f>
        <v>0</v>
      </c>
      <c r="I219" s="62">
        <f>COUNTIFS('CBG Plants'!F:F,D219,'CBG Plants'!L:L,"Yet to start construction")</f>
        <v>0</v>
      </c>
      <c r="J219" s="63"/>
      <c r="K219" s="63"/>
      <c r="L219" s="63"/>
      <c r="M219" s="62">
        <f t="shared" si="13"/>
        <v>116.73</v>
      </c>
      <c r="N219" s="62">
        <f t="shared" si="14"/>
        <v>116.73</v>
      </c>
      <c r="O219" s="62">
        <v>112.95</v>
      </c>
      <c r="P219" s="62">
        <v>3.78</v>
      </c>
      <c r="Q219" s="62">
        <v>0</v>
      </c>
      <c r="R219" s="62">
        <f t="shared" si="15"/>
        <v>0</v>
      </c>
      <c r="S219" s="62">
        <f>IFERROR(T219*Assumptions!$C$4,"")</f>
        <v>0</v>
      </c>
      <c r="T219" s="62">
        <v>0</v>
      </c>
      <c r="U219" s="62">
        <f>IFERROR(S219*Assumptions!$C$5,"")+IFERROR(V219*Assumptions!$C$8*Assumptions!$C$5,"")</f>
        <v>0</v>
      </c>
      <c r="V219" s="62">
        <v>0</v>
      </c>
      <c r="W219" s="62">
        <f>IFERROR(ROUND(T219*(1+Assumptions!$C$7)^5,0),"")</f>
        <v>0</v>
      </c>
      <c r="X219" s="62">
        <f>IFERROR(ROUND(W219*Assumptions!$C$4*Assumptions!$C$6,4),"")+IFERROR(ROUND(Y219*Assumptions!$C$8*Assumptions!$C$6,4),"")</f>
        <v>0</v>
      </c>
      <c r="Y219" s="62">
        <f>IFERROR(ROUND(V219*(1+Assumptions!$C$7)^5,0),"")</f>
        <v>0</v>
      </c>
      <c r="Z219" s="63" t="s">
        <v>153</v>
      </c>
      <c r="AA219" s="63" t="s">
        <v>160</v>
      </c>
      <c r="AB219" s="62">
        <v>150.5</v>
      </c>
      <c r="AC219" s="62">
        <v>111.3</v>
      </c>
      <c r="AD219">
        <v>0</v>
      </c>
      <c r="AK219" s="40" t="str">
        <f>IFERROR(INDEX(Assumptions!$D$92:$D$115,MATCH(C219,Assumptions!$B$92:$B$115,0)),"Low")</f>
        <v>Low</v>
      </c>
    </row>
    <row r="220" spans="2:37" x14ac:dyDescent="0.2">
      <c r="B220" s="62">
        <v>217</v>
      </c>
      <c r="C220" s="63" t="s">
        <v>162</v>
      </c>
      <c r="D220" s="63" t="s">
        <v>2074</v>
      </c>
      <c r="E220" s="62">
        <f t="shared" si="16"/>
        <v>0</v>
      </c>
      <c r="F220" s="71">
        <f>SUMIFS('CBG Plants'!N:N,'CBG Plants'!F:F,D220,'CBG Plants'!L:L,"Completed")
+SUMIFS('CBG Plants'!N:N,'CBG Plants'!F:F,D220,'CBG Plants'!L:L,"Functional")+SUMIFS('CBG Plants'!N:N,'CBG Plants'!F:F,D220,'CBG Plants'!L:L,"Under Construction")+SUMIFS('CBG Plants'!N:N,'CBG Plants'!F:F,D220,'CBG Plants'!L:L,"Yet to start construction")</f>
        <v>0</v>
      </c>
      <c r="G220" s="62">
        <f>COUNTIFS('CBG Plants'!F:F,D220,'CBG Plants'!L:L,"Completed")
+COUNTIFS('CBG Plants'!F:F,D220,'CBG Plants'!L:L,"Functional")</f>
        <v>0</v>
      </c>
      <c r="H220" s="62">
        <f>COUNTIFS('CBG Plants'!F:F,D220,'CBG Plants'!L:L,"Under Construction")</f>
        <v>0</v>
      </c>
      <c r="I220" s="62">
        <f>COUNTIFS('CBG Plants'!F:F,D220,'CBG Plants'!L:L,"Yet to start construction")</f>
        <v>0</v>
      </c>
      <c r="J220" s="63" t="s">
        <v>2934</v>
      </c>
      <c r="K220" s="63"/>
      <c r="L220" s="63"/>
      <c r="M220" s="62">
        <f t="shared" si="13"/>
        <v>106.14</v>
      </c>
      <c r="N220" s="62">
        <f t="shared" si="14"/>
        <v>106.14</v>
      </c>
      <c r="O220" s="62">
        <v>105.3</v>
      </c>
      <c r="P220" s="62">
        <v>0.84</v>
      </c>
      <c r="Q220" s="62">
        <v>0</v>
      </c>
      <c r="R220" s="62">
        <f t="shared" si="15"/>
        <v>0.70318019999999992</v>
      </c>
      <c r="S220" s="62">
        <f>IFERROR(T220*Assumptions!$C$4,"")</f>
        <v>22.5</v>
      </c>
      <c r="T220" s="62">
        <v>9</v>
      </c>
      <c r="U220" s="62">
        <f>IFERROR(S220*Assumptions!$C$5,"")+IFERROR(V220*Assumptions!$C$8*Assumptions!$C$5,"")</f>
        <v>0.70318019999999992</v>
      </c>
      <c r="V220" s="62">
        <v>2804</v>
      </c>
      <c r="W220" s="62">
        <f>IFERROR(ROUND(T220*(1+Assumptions!$C$7)^5,0),"")</f>
        <v>27</v>
      </c>
      <c r="X220" s="62">
        <f>IFERROR(ROUND(W220*Assumptions!$C$4*Assumptions!$C$6,4),"")+IFERROR(ROUND(Y220*Assumptions!$C$8*Assumptions!$C$6,4),"")</f>
        <v>3.5183</v>
      </c>
      <c r="Y220" s="62">
        <f>IFERROR(ROUND(V220*(1+Assumptions!$C$7)^5,0),"")</f>
        <v>8557</v>
      </c>
      <c r="Z220" s="63" t="s">
        <v>153</v>
      </c>
      <c r="AA220" s="63" t="s">
        <v>160</v>
      </c>
      <c r="AB220" s="62">
        <v>86.8</v>
      </c>
      <c r="AC220" s="62">
        <v>111.3</v>
      </c>
      <c r="AD220">
        <v>0</v>
      </c>
      <c r="AK220" s="40" t="str">
        <f>IFERROR(INDEX(Assumptions!$D$92:$D$115,MATCH(C220,Assumptions!$B$92:$B$115,0)),"Low")</f>
        <v>Low</v>
      </c>
    </row>
    <row r="221" spans="2:37" x14ac:dyDescent="0.2">
      <c r="B221" s="62">
        <v>218</v>
      </c>
      <c r="C221" s="63" t="s">
        <v>162</v>
      </c>
      <c r="D221" s="63" t="s">
        <v>2935</v>
      </c>
      <c r="E221" s="62">
        <f t="shared" si="16"/>
        <v>0</v>
      </c>
      <c r="F221" s="71">
        <f>SUMIFS('CBG Plants'!N:N,'CBG Plants'!F:F,D221,'CBG Plants'!L:L,"Completed")
+SUMIFS('CBG Plants'!N:N,'CBG Plants'!F:F,D221,'CBG Plants'!L:L,"Functional")+SUMIFS('CBG Plants'!N:N,'CBG Plants'!F:F,D221,'CBG Plants'!L:L,"Under Construction")+SUMIFS('CBG Plants'!N:N,'CBG Plants'!F:F,D221,'CBG Plants'!L:L,"Yet to start construction")</f>
        <v>0</v>
      </c>
      <c r="G221" s="62">
        <f>COUNTIFS('CBG Plants'!F:F,D221,'CBG Plants'!L:L,"Completed")
+COUNTIFS('CBG Plants'!F:F,D221,'CBG Plants'!L:L,"Functional")</f>
        <v>0</v>
      </c>
      <c r="H221" s="62">
        <f>COUNTIFS('CBG Plants'!F:F,D221,'CBG Plants'!L:L,"Under Construction")</f>
        <v>0</v>
      </c>
      <c r="I221" s="62">
        <f>COUNTIFS('CBG Plants'!F:F,D221,'CBG Plants'!L:L,"Yet to start construction")</f>
        <v>0</v>
      </c>
      <c r="J221" s="63"/>
      <c r="K221" s="63"/>
      <c r="L221" s="63"/>
      <c r="M221" s="62">
        <f t="shared" si="13"/>
        <v>48.15</v>
      </c>
      <c r="N221" s="62">
        <f t="shared" si="14"/>
        <v>48.15</v>
      </c>
      <c r="O221" s="62">
        <v>48.15</v>
      </c>
      <c r="P221" s="62">
        <v>0</v>
      </c>
      <c r="Q221" s="62">
        <v>0</v>
      </c>
      <c r="R221" s="62">
        <f t="shared" si="15"/>
        <v>0</v>
      </c>
      <c r="S221" s="62">
        <f>IFERROR(T221*Assumptions!$C$4,"")</f>
        <v>0</v>
      </c>
      <c r="T221" s="62">
        <v>0</v>
      </c>
      <c r="U221" s="62">
        <f>IFERROR(S221*Assumptions!$C$5,"")+IFERROR(V221*Assumptions!$C$8*Assumptions!$C$5,"")</f>
        <v>0</v>
      </c>
      <c r="V221" s="62">
        <v>0</v>
      </c>
      <c r="W221" s="62">
        <f>IFERROR(ROUND(T221*(1+Assumptions!$C$7)^5,0),"")</f>
        <v>0</v>
      </c>
      <c r="X221" s="62">
        <f>IFERROR(ROUND(W221*Assumptions!$C$4*Assumptions!$C$6,4),"")+IFERROR(ROUND(Y221*Assumptions!$C$8*Assumptions!$C$6,4),"")</f>
        <v>0</v>
      </c>
      <c r="Y221" s="62">
        <f>IFERROR(ROUND(V221*(1+Assumptions!$C$7)^5,0),"")</f>
        <v>0</v>
      </c>
      <c r="Z221" s="63" t="s">
        <v>153</v>
      </c>
      <c r="AA221" s="63" t="s">
        <v>160</v>
      </c>
      <c r="AB221" s="62">
        <v>212.3</v>
      </c>
      <c r="AC221" s="62">
        <v>111.3</v>
      </c>
      <c r="AD221">
        <v>0</v>
      </c>
      <c r="AK221" s="40" t="str">
        <f>IFERROR(INDEX(Assumptions!$D$92:$D$115,MATCH(C221,Assumptions!$B$92:$B$115,0)),"Low")</f>
        <v>Low</v>
      </c>
    </row>
    <row r="222" spans="2:37" x14ac:dyDescent="0.2">
      <c r="B222" s="62">
        <v>219</v>
      </c>
      <c r="C222" s="63" t="s">
        <v>162</v>
      </c>
      <c r="D222" s="63" t="s">
        <v>2936</v>
      </c>
      <c r="E222" s="62">
        <f t="shared" si="16"/>
        <v>1</v>
      </c>
      <c r="F222" s="71">
        <f>SUMIFS('CBG Plants'!N:N,'CBG Plants'!F:F,D222,'CBG Plants'!L:L,"Completed")
+SUMIFS('CBG Plants'!N:N,'CBG Plants'!F:F,D222,'CBG Plants'!L:L,"Functional")+SUMIFS('CBG Plants'!N:N,'CBG Plants'!F:F,D222,'CBG Plants'!L:L,"Under Construction")+SUMIFS('CBG Plants'!N:N,'CBG Plants'!F:F,D222,'CBG Plants'!L:L,"Yet to start construction")</f>
        <v>2.4</v>
      </c>
      <c r="G222" s="62">
        <f>COUNTIFS('CBG Plants'!F:F,D222,'CBG Plants'!L:L,"Completed")
+COUNTIFS('CBG Plants'!F:F,D222,'CBG Plants'!L:L,"Functional")</f>
        <v>0</v>
      </c>
      <c r="H222" s="62">
        <f>COUNTIFS('CBG Plants'!F:F,D222,'CBG Plants'!L:L,"Under Construction")</f>
        <v>0</v>
      </c>
      <c r="I222" s="62">
        <f>COUNTIFS('CBG Plants'!F:F,D222,'CBG Plants'!L:L,"Yet to start construction")</f>
        <v>1</v>
      </c>
      <c r="J222" s="63" t="s">
        <v>2937</v>
      </c>
      <c r="K222" s="63"/>
      <c r="L222" s="63"/>
      <c r="M222" s="62">
        <f t="shared" si="13"/>
        <v>134.88</v>
      </c>
      <c r="N222" s="62">
        <f t="shared" si="14"/>
        <v>134.88</v>
      </c>
      <c r="O222" s="62">
        <v>85.95</v>
      </c>
      <c r="P222" s="62">
        <v>12.18</v>
      </c>
      <c r="Q222" s="62">
        <v>36.75</v>
      </c>
      <c r="R222" s="62">
        <f t="shared" si="15"/>
        <v>-2.4</v>
      </c>
      <c r="S222" s="62">
        <f>IFERROR(T222*Assumptions!$C$4,"")</f>
        <v>0</v>
      </c>
      <c r="T222" s="62">
        <v>0</v>
      </c>
      <c r="U222" s="62">
        <f>IFERROR(S222*Assumptions!$C$5,"")+IFERROR(V222*Assumptions!$C$8*Assumptions!$C$5,"")</f>
        <v>0</v>
      </c>
      <c r="V222" s="62">
        <v>0</v>
      </c>
      <c r="W222" s="62">
        <f>IFERROR(ROUND(T222*(1+Assumptions!$C$7)^5,0),"")</f>
        <v>0</v>
      </c>
      <c r="X222" s="62">
        <f>IFERROR(ROUND(W222*Assumptions!$C$4*Assumptions!$C$6,4),"")+IFERROR(ROUND(Y222*Assumptions!$C$8*Assumptions!$C$6,4),"")</f>
        <v>0</v>
      </c>
      <c r="Y222" s="62">
        <f>IFERROR(ROUND(V222*(1+Assumptions!$C$7)^5,0),"")</f>
        <v>0</v>
      </c>
      <c r="Z222" s="63" t="s">
        <v>153</v>
      </c>
      <c r="AA222" s="63" t="s">
        <v>160</v>
      </c>
      <c r="AB222" s="62">
        <v>120.5</v>
      </c>
      <c r="AC222" s="62">
        <v>111.3</v>
      </c>
      <c r="AD222">
        <v>0</v>
      </c>
      <c r="AK222" s="40" t="str">
        <f>IFERROR(INDEX(Assumptions!$D$92:$D$115,MATCH(C222,Assumptions!$B$92:$B$115,0)),"Low")</f>
        <v>Low</v>
      </c>
    </row>
    <row r="223" spans="2:37" x14ac:dyDescent="0.2">
      <c r="B223" s="62">
        <v>220</v>
      </c>
      <c r="C223" s="63" t="s">
        <v>162</v>
      </c>
      <c r="D223" s="63" t="s">
        <v>2075</v>
      </c>
      <c r="E223" s="62">
        <f t="shared" si="16"/>
        <v>4</v>
      </c>
      <c r="F223" s="71">
        <f>SUMIFS('CBG Plants'!N:N,'CBG Plants'!F:F,D223,'CBG Plants'!L:L,"Completed")
+SUMIFS('CBG Plants'!N:N,'CBG Plants'!F:F,D223,'CBG Plants'!L:L,"Functional")+SUMIFS('CBG Plants'!N:N,'CBG Plants'!F:F,D223,'CBG Plants'!L:L,"Under Construction")+SUMIFS('CBG Plants'!N:N,'CBG Plants'!F:F,D223,'CBG Plants'!L:L,"Yet to start construction")</f>
        <v>68.5</v>
      </c>
      <c r="G223" s="62">
        <f>COUNTIFS('CBG Plants'!F:F,D223,'CBG Plants'!L:L,"Completed")
+COUNTIFS('CBG Plants'!F:F,D223,'CBG Plants'!L:L,"Functional")</f>
        <v>0</v>
      </c>
      <c r="H223" s="62">
        <f>COUNTIFS('CBG Plants'!F:F,D223,'CBG Plants'!L:L,"Under Construction")</f>
        <v>1</v>
      </c>
      <c r="I223" s="62">
        <f>COUNTIFS('CBG Plants'!F:F,D223,'CBG Plants'!L:L,"Yet to start construction")</f>
        <v>3</v>
      </c>
      <c r="J223" s="63" t="s">
        <v>2938</v>
      </c>
      <c r="K223" s="63" t="s">
        <v>2939</v>
      </c>
      <c r="L223" s="63" t="s">
        <v>2940</v>
      </c>
      <c r="M223" s="62">
        <f t="shared" si="13"/>
        <v>403.53</v>
      </c>
      <c r="N223" s="62">
        <f t="shared" si="14"/>
        <v>403.53</v>
      </c>
      <c r="O223" s="62">
        <v>382.95</v>
      </c>
      <c r="P223" s="62">
        <v>20.58</v>
      </c>
      <c r="Q223" s="62">
        <v>0</v>
      </c>
      <c r="R223" s="62">
        <f t="shared" si="15"/>
        <v>-67.016854449999997</v>
      </c>
      <c r="S223" s="62">
        <f>IFERROR(T223*Assumptions!$C$4,"")</f>
        <v>42.5</v>
      </c>
      <c r="T223" s="62">
        <v>17</v>
      </c>
      <c r="U223" s="62">
        <f>IFERROR(S223*Assumptions!$C$5,"")+IFERROR(V223*Assumptions!$C$8*Assumptions!$C$5,"")</f>
        <v>1.4831455499999999</v>
      </c>
      <c r="V223" s="62">
        <v>20711</v>
      </c>
      <c r="W223" s="62">
        <f>IFERROR(ROUND(T223*(1+Assumptions!$C$7)^5,0),"")</f>
        <v>52</v>
      </c>
      <c r="X223" s="62">
        <f>IFERROR(ROUND(W223*Assumptions!$C$4*Assumptions!$C$6,4),"")+IFERROR(ROUND(Y223*Assumptions!$C$8*Assumptions!$C$6,4),"")</f>
        <v>7.5587</v>
      </c>
      <c r="Y223" s="62">
        <f>IFERROR(ROUND(V223*(1+Assumptions!$C$7)^5,0),"")</f>
        <v>63205</v>
      </c>
      <c r="Z223" s="63" t="s">
        <v>153</v>
      </c>
      <c r="AA223" s="63" t="s">
        <v>160</v>
      </c>
      <c r="AB223" s="62">
        <v>365.3</v>
      </c>
      <c r="AC223" s="62">
        <v>111.3</v>
      </c>
      <c r="AD223">
        <v>0</v>
      </c>
      <c r="AK223" s="40" t="str">
        <f>IFERROR(INDEX(Assumptions!$D$92:$D$115,MATCH(C223,Assumptions!$B$92:$B$115,0)),"Low")</f>
        <v>Low</v>
      </c>
    </row>
    <row r="224" spans="2:37" x14ac:dyDescent="0.2">
      <c r="B224" s="62">
        <v>221</v>
      </c>
      <c r="C224" s="63" t="s">
        <v>162</v>
      </c>
      <c r="D224" s="63" t="s">
        <v>2076</v>
      </c>
      <c r="E224" s="62">
        <f t="shared" si="16"/>
        <v>2</v>
      </c>
      <c r="F224" s="71">
        <f>SUMIFS('CBG Plants'!N:N,'CBG Plants'!F:F,D224,'CBG Plants'!L:L,"Completed")
+SUMIFS('CBG Plants'!N:N,'CBG Plants'!F:F,D224,'CBG Plants'!L:L,"Functional")+SUMIFS('CBG Plants'!N:N,'CBG Plants'!F:F,D224,'CBG Plants'!L:L,"Under Construction")+SUMIFS('CBG Plants'!N:N,'CBG Plants'!F:F,D224,'CBG Plants'!L:L,"Yet to start construction")</f>
        <v>4.5</v>
      </c>
      <c r="G224" s="62">
        <f>COUNTIFS('CBG Plants'!F:F,D224,'CBG Plants'!L:L,"Completed")
+COUNTIFS('CBG Plants'!F:F,D224,'CBG Plants'!L:L,"Functional")</f>
        <v>0</v>
      </c>
      <c r="H224" s="62">
        <f>COUNTIFS('CBG Plants'!F:F,D224,'CBG Plants'!L:L,"Under Construction")</f>
        <v>1</v>
      </c>
      <c r="I224" s="62">
        <f>COUNTIFS('CBG Plants'!F:F,D224,'CBG Plants'!L:L,"Yet to start construction")</f>
        <v>1</v>
      </c>
      <c r="J224" s="63" t="s">
        <v>2941</v>
      </c>
      <c r="K224" s="63" t="s">
        <v>2942</v>
      </c>
      <c r="L224" s="63"/>
      <c r="M224" s="62">
        <f t="shared" si="13"/>
        <v>528.495</v>
      </c>
      <c r="N224" s="62">
        <f t="shared" si="14"/>
        <v>528.495</v>
      </c>
      <c r="O224" s="62">
        <v>435.15</v>
      </c>
      <c r="P224" s="62">
        <v>92.82</v>
      </c>
      <c r="Q224" s="62">
        <v>0.52500000000000002</v>
      </c>
      <c r="R224" s="62">
        <f t="shared" si="15"/>
        <v>-3.0168544500000003</v>
      </c>
      <c r="S224" s="62">
        <f>IFERROR(T224*Assumptions!$C$4,"")</f>
        <v>42.5</v>
      </c>
      <c r="T224" s="62">
        <v>17</v>
      </c>
      <c r="U224" s="62">
        <f>IFERROR(S224*Assumptions!$C$5,"")+IFERROR(V224*Assumptions!$C$8*Assumptions!$C$5,"")</f>
        <v>1.4831455499999999</v>
      </c>
      <c r="V224" s="62">
        <v>20711</v>
      </c>
      <c r="W224" s="62">
        <f>IFERROR(ROUND(T224*(1+Assumptions!$C$7)^5,0),"")</f>
        <v>52</v>
      </c>
      <c r="X224" s="62">
        <f>IFERROR(ROUND(W224*Assumptions!$C$4*Assumptions!$C$6,4),"")+IFERROR(ROUND(Y224*Assumptions!$C$8*Assumptions!$C$6,4),"")</f>
        <v>7.5587</v>
      </c>
      <c r="Y224" s="62">
        <f>IFERROR(ROUND(V224*(1+Assumptions!$C$7)^5,0),"")</f>
        <v>63205</v>
      </c>
      <c r="Z224" s="63" t="s">
        <v>153</v>
      </c>
      <c r="AA224" s="63" t="s">
        <v>160</v>
      </c>
      <c r="AB224" s="62">
        <v>299.39999999999998</v>
      </c>
      <c r="AC224" s="62">
        <v>111.3</v>
      </c>
      <c r="AD224">
        <v>0</v>
      </c>
      <c r="AK224" s="40" t="str">
        <f>IFERROR(INDEX(Assumptions!$D$92:$D$115,MATCH(C224,Assumptions!$B$92:$B$115,0)),"Low")</f>
        <v>Low</v>
      </c>
    </row>
    <row r="225" spans="2:37" x14ac:dyDescent="0.2">
      <c r="B225" s="62">
        <v>222</v>
      </c>
      <c r="C225" s="63" t="s">
        <v>162</v>
      </c>
      <c r="D225" s="63" t="s">
        <v>2077</v>
      </c>
      <c r="E225" s="62">
        <f t="shared" si="16"/>
        <v>6</v>
      </c>
      <c r="F225" s="71">
        <f>SUMIFS('CBG Plants'!N:N,'CBG Plants'!F:F,D225,'CBG Plants'!L:L,"Completed")
+SUMIFS('CBG Plants'!N:N,'CBG Plants'!F:F,D225,'CBG Plants'!L:L,"Functional")+SUMIFS('CBG Plants'!N:N,'CBG Plants'!F:F,D225,'CBG Plants'!L:L,"Under Construction")+SUMIFS('CBG Plants'!N:N,'CBG Plants'!F:F,D225,'CBG Plants'!L:L,"Yet to start construction")</f>
        <v>60.5</v>
      </c>
      <c r="G225" s="62">
        <f>COUNTIFS('CBG Plants'!F:F,D225,'CBG Plants'!L:L,"Completed")
+COUNTIFS('CBG Plants'!F:F,D225,'CBG Plants'!L:L,"Functional")</f>
        <v>2</v>
      </c>
      <c r="H225" s="62">
        <f>COUNTIFS('CBG Plants'!F:F,D225,'CBG Plants'!L:L,"Under Construction")</f>
        <v>0</v>
      </c>
      <c r="I225" s="62">
        <f>COUNTIFS('CBG Plants'!F:F,D225,'CBG Plants'!L:L,"Yet to start construction")</f>
        <v>4</v>
      </c>
      <c r="J225" s="63" t="s">
        <v>2943</v>
      </c>
      <c r="K225" s="63" t="s">
        <v>2944</v>
      </c>
      <c r="L225" s="63" t="s">
        <v>2945</v>
      </c>
      <c r="M225" s="62">
        <f t="shared" si="13"/>
        <v>144.55000000000001</v>
      </c>
      <c r="N225" s="62">
        <f t="shared" si="14"/>
        <v>181.05</v>
      </c>
      <c r="O225" s="62">
        <v>180</v>
      </c>
      <c r="P225" s="62">
        <v>0</v>
      </c>
      <c r="Q225" s="62">
        <v>1.05</v>
      </c>
      <c r="R225" s="62">
        <f t="shared" si="15"/>
        <v>-57.621354349999997</v>
      </c>
      <c r="S225" s="62">
        <f>IFERROR(T225*Assumptions!$C$4,"")</f>
        <v>92.5</v>
      </c>
      <c r="T225" s="62">
        <v>37</v>
      </c>
      <c r="U225" s="62">
        <f>IFERROR(S225*Assumptions!$C$5,"")+IFERROR(V225*Assumptions!$C$8*Assumptions!$C$5,"")</f>
        <v>2.8786456499999997</v>
      </c>
      <c r="V225" s="62">
        <v>10313</v>
      </c>
      <c r="W225" s="62">
        <f>IFERROR(ROUND(T225*(1+Assumptions!$C$7)^5,0),"")</f>
        <v>113</v>
      </c>
      <c r="X225" s="62">
        <f>IFERROR(ROUND(W225*Assumptions!$C$4*Assumptions!$C$6,4),"")+IFERROR(ROUND(Y225*Assumptions!$C$8*Assumptions!$C$6,4),"")</f>
        <v>14.652200000000001</v>
      </c>
      <c r="Y225" s="62">
        <f>IFERROR(ROUND(V225*(1+Assumptions!$C$7)^5,0),"")</f>
        <v>31473</v>
      </c>
      <c r="Z225" s="63" t="s">
        <v>153</v>
      </c>
      <c r="AA225" s="63" t="s">
        <v>160</v>
      </c>
      <c r="AB225" s="62">
        <v>120.1</v>
      </c>
      <c r="AC225" s="62">
        <v>111.3</v>
      </c>
      <c r="AD225">
        <v>100</v>
      </c>
      <c r="AK225" s="40" t="str">
        <f>IFERROR(INDEX(Assumptions!$D$92:$D$115,MATCH(C225,Assumptions!$B$92:$B$115,0)),"Low")</f>
        <v>Low</v>
      </c>
    </row>
    <row r="226" spans="2:37" x14ac:dyDescent="0.2">
      <c r="B226" s="62">
        <v>223</v>
      </c>
      <c r="C226" s="63" t="s">
        <v>162</v>
      </c>
      <c r="D226" s="63" t="s">
        <v>2078</v>
      </c>
      <c r="E226" s="62">
        <f t="shared" si="16"/>
        <v>0</v>
      </c>
      <c r="F226" s="71">
        <f>SUMIFS('CBG Plants'!N:N,'CBG Plants'!F:F,D226,'CBG Plants'!L:L,"Completed")
+SUMIFS('CBG Plants'!N:N,'CBG Plants'!F:F,D226,'CBG Plants'!L:L,"Functional")+SUMIFS('CBG Plants'!N:N,'CBG Plants'!F:F,D226,'CBG Plants'!L:L,"Under Construction")+SUMIFS('CBG Plants'!N:N,'CBG Plants'!F:F,D226,'CBG Plants'!L:L,"Yet to start construction")</f>
        <v>0</v>
      </c>
      <c r="G226" s="62">
        <f>COUNTIFS('CBG Plants'!F:F,D226,'CBG Plants'!L:L,"Completed")
+COUNTIFS('CBG Plants'!F:F,D226,'CBG Plants'!L:L,"Functional")</f>
        <v>0</v>
      </c>
      <c r="H226" s="62">
        <f>COUNTIFS('CBG Plants'!F:F,D226,'CBG Plants'!L:L,"Under Construction")</f>
        <v>0</v>
      </c>
      <c r="I226" s="62">
        <f>COUNTIFS('CBG Plants'!F:F,D226,'CBG Plants'!L:L,"Yet to start construction")</f>
        <v>0</v>
      </c>
      <c r="J226" s="63"/>
      <c r="K226" s="63"/>
      <c r="L226" s="63"/>
      <c r="M226" s="62">
        <f t="shared" si="13"/>
        <v>11.25</v>
      </c>
      <c r="N226" s="62">
        <f t="shared" si="14"/>
        <v>11.25</v>
      </c>
      <c r="O226" s="62">
        <v>11.25</v>
      </c>
      <c r="P226" s="62">
        <v>0</v>
      </c>
      <c r="Q226" s="62">
        <v>0</v>
      </c>
      <c r="R226" s="62">
        <f t="shared" si="15"/>
        <v>1.2960912</v>
      </c>
      <c r="S226" s="62">
        <f>IFERROR(T226*Assumptions!$C$4,"")</f>
        <v>37.5</v>
      </c>
      <c r="T226" s="62">
        <v>15</v>
      </c>
      <c r="U226" s="62">
        <f>IFERROR(S226*Assumptions!$C$5,"")+IFERROR(V226*Assumptions!$C$8*Assumptions!$C$5,"")</f>
        <v>1.2960912</v>
      </c>
      <c r="V226" s="62">
        <v>17024</v>
      </c>
      <c r="W226" s="62">
        <f>IFERROR(ROUND(T226*(1+Assumptions!$C$7)^5,0),"")</f>
        <v>46</v>
      </c>
      <c r="X226" s="62">
        <f>IFERROR(ROUND(W226*Assumptions!$C$4*Assumptions!$C$6,4),"")+IFERROR(ROUND(Y226*Assumptions!$C$8*Assumptions!$C$6,4),"")</f>
        <v>6.6201999999999996</v>
      </c>
      <c r="Y226" s="62">
        <f>IFERROR(ROUND(V226*(1+Assumptions!$C$7)^5,0),"")</f>
        <v>51953</v>
      </c>
      <c r="Z226" s="63" t="s">
        <v>153</v>
      </c>
      <c r="AA226" s="63" t="s">
        <v>160</v>
      </c>
      <c r="AB226" s="62">
        <v>540.20000000000005</v>
      </c>
      <c r="AC226" s="62">
        <v>111.3</v>
      </c>
      <c r="AD226">
        <v>0</v>
      </c>
      <c r="AK226" s="40" t="str">
        <f>IFERROR(INDEX(Assumptions!$D$92:$D$115,MATCH(C226,Assumptions!$B$92:$B$115,0)),"Low")</f>
        <v>Low</v>
      </c>
    </row>
    <row r="227" spans="2:37" x14ac:dyDescent="0.2">
      <c r="B227" s="62">
        <v>224</v>
      </c>
      <c r="C227" s="63" t="s">
        <v>162</v>
      </c>
      <c r="D227" s="63" t="s">
        <v>2079</v>
      </c>
      <c r="E227" s="62">
        <f t="shared" si="16"/>
        <v>0</v>
      </c>
      <c r="F227" s="71">
        <f>SUMIFS('CBG Plants'!N:N,'CBG Plants'!F:F,D227,'CBG Plants'!L:L,"Completed")
+SUMIFS('CBG Plants'!N:N,'CBG Plants'!F:F,D227,'CBG Plants'!L:L,"Functional")+SUMIFS('CBG Plants'!N:N,'CBG Plants'!F:F,D227,'CBG Plants'!L:L,"Under Construction")+SUMIFS('CBG Plants'!N:N,'CBG Plants'!F:F,D227,'CBG Plants'!L:L,"Yet to start construction")</f>
        <v>0</v>
      </c>
      <c r="G227" s="62">
        <f>COUNTIFS('CBG Plants'!F:F,D227,'CBG Plants'!L:L,"Completed")
+COUNTIFS('CBG Plants'!F:F,D227,'CBG Plants'!L:L,"Functional")</f>
        <v>0</v>
      </c>
      <c r="H227" s="62">
        <f>COUNTIFS('CBG Plants'!F:F,D227,'CBG Plants'!L:L,"Under Construction")</f>
        <v>0</v>
      </c>
      <c r="I227" s="62">
        <f>COUNTIFS('CBG Plants'!F:F,D227,'CBG Plants'!L:L,"Yet to start construction")</f>
        <v>0</v>
      </c>
      <c r="J227" s="63" t="s">
        <v>2946</v>
      </c>
      <c r="K227" s="63" t="s">
        <v>2947</v>
      </c>
      <c r="L227" s="63"/>
      <c r="M227" s="62">
        <f t="shared" si="13"/>
        <v>-63.950000000000017</v>
      </c>
      <c r="N227" s="62">
        <f t="shared" si="14"/>
        <v>71.099999999999994</v>
      </c>
      <c r="O227" s="62">
        <v>71.099999999999994</v>
      </c>
      <c r="P227" s="62">
        <v>0</v>
      </c>
      <c r="Q227" s="62">
        <v>0</v>
      </c>
      <c r="R227" s="62">
        <f t="shared" si="15"/>
        <v>1.25522475</v>
      </c>
      <c r="S227" s="62">
        <f>IFERROR(T227*Assumptions!$C$4,"")</f>
        <v>40</v>
      </c>
      <c r="T227" s="62">
        <v>16</v>
      </c>
      <c r="U227" s="62">
        <f>IFERROR(S227*Assumptions!$C$5,"")+IFERROR(V227*Assumptions!$C$8*Assumptions!$C$5,"")</f>
        <v>1.25522475</v>
      </c>
      <c r="V227" s="62">
        <v>5495</v>
      </c>
      <c r="W227" s="62">
        <f>IFERROR(ROUND(T227*(1+Assumptions!$C$7)^5,0),"")</f>
        <v>49</v>
      </c>
      <c r="X227" s="62">
        <f>IFERROR(ROUND(W227*Assumptions!$C$4*Assumptions!$C$6,4),"")+IFERROR(ROUND(Y227*Assumptions!$C$8*Assumptions!$C$6,4),"")</f>
        <v>6.4058999999999999</v>
      </c>
      <c r="Y227" s="62">
        <f>IFERROR(ROUND(V227*(1+Assumptions!$C$7)^5,0),"")</f>
        <v>16769</v>
      </c>
      <c r="Z227" s="63" t="s">
        <v>153</v>
      </c>
      <c r="AA227" s="63" t="s">
        <v>160</v>
      </c>
      <c r="AB227" s="62">
        <v>336.7</v>
      </c>
      <c r="AC227" s="62">
        <v>111.3</v>
      </c>
      <c r="AD227">
        <v>370</v>
      </c>
      <c r="AK227" s="40" t="str">
        <f>IFERROR(INDEX(Assumptions!$D$92:$D$115,MATCH(C227,Assumptions!$B$92:$B$115,0)),"Low")</f>
        <v>Low</v>
      </c>
    </row>
    <row r="228" spans="2:37" x14ac:dyDescent="0.2">
      <c r="B228" s="62">
        <v>225</v>
      </c>
      <c r="C228" s="63" t="s">
        <v>162</v>
      </c>
      <c r="D228" s="63" t="s">
        <v>2080</v>
      </c>
      <c r="E228" s="62">
        <f t="shared" si="16"/>
        <v>1</v>
      </c>
      <c r="F228" s="71">
        <f>SUMIFS('CBG Plants'!N:N,'CBG Plants'!F:F,D228,'CBG Plants'!L:L,"Completed")
+SUMIFS('CBG Plants'!N:N,'CBG Plants'!F:F,D228,'CBG Plants'!L:L,"Functional")+SUMIFS('CBG Plants'!N:N,'CBG Plants'!F:F,D228,'CBG Plants'!L:L,"Under Construction")+SUMIFS('CBG Plants'!N:N,'CBG Plants'!F:F,D228,'CBG Plants'!L:L,"Yet to start construction")</f>
        <v>3.5</v>
      </c>
      <c r="G228" s="62">
        <f>COUNTIFS('CBG Plants'!F:F,D228,'CBG Plants'!L:L,"Completed")
+COUNTIFS('CBG Plants'!F:F,D228,'CBG Plants'!L:L,"Functional")</f>
        <v>0</v>
      </c>
      <c r="H228" s="62">
        <f>COUNTIFS('CBG Plants'!F:F,D228,'CBG Plants'!L:L,"Under Construction")</f>
        <v>0</v>
      </c>
      <c r="I228" s="62">
        <f>COUNTIFS('CBG Plants'!F:F,D228,'CBG Plants'!L:L,"Yet to start construction")</f>
        <v>1</v>
      </c>
      <c r="J228" s="63" t="s">
        <v>2948</v>
      </c>
      <c r="K228" s="63"/>
      <c r="L228" s="63"/>
      <c r="M228" s="62">
        <f t="shared" si="13"/>
        <v>316.21500000000003</v>
      </c>
      <c r="N228" s="62">
        <f t="shared" si="14"/>
        <v>316.21500000000003</v>
      </c>
      <c r="O228" s="62">
        <v>256.05</v>
      </c>
      <c r="P228" s="62">
        <v>9.24</v>
      </c>
      <c r="Q228" s="62">
        <v>50.924999999999997</v>
      </c>
      <c r="R228" s="62">
        <f t="shared" si="15"/>
        <v>-2.6</v>
      </c>
      <c r="S228" s="62">
        <f>IFERROR(T228*Assumptions!$C$4,"")</f>
        <v>30</v>
      </c>
      <c r="T228" s="62">
        <v>12</v>
      </c>
      <c r="U228" s="62">
        <f>IFERROR(S228*Assumptions!$C$5,"")+IFERROR(V228*Assumptions!$C$8*Assumptions!$C$5,"")</f>
        <v>0.89999999999999991</v>
      </c>
      <c r="V228" s="62">
        <v>0</v>
      </c>
      <c r="W228" s="62">
        <f>IFERROR(ROUND(T228*(1+Assumptions!$C$7)^5,0),"")</f>
        <v>37</v>
      </c>
      <c r="X228" s="62">
        <f>IFERROR(ROUND(W228*Assumptions!$C$4*Assumptions!$C$6,4),"")+IFERROR(ROUND(Y228*Assumptions!$C$8*Assumptions!$C$6,4),"")</f>
        <v>4.625</v>
      </c>
      <c r="Y228" s="62">
        <f>IFERROR(ROUND(V228*(1+Assumptions!$C$7)^5,0),"")</f>
        <v>0</v>
      </c>
      <c r="Z228" s="63" t="s">
        <v>153</v>
      </c>
      <c r="AA228" s="63" t="s">
        <v>160</v>
      </c>
      <c r="AB228" s="62">
        <v>0.7</v>
      </c>
      <c r="AC228" s="62">
        <v>111.3</v>
      </c>
      <c r="AD228">
        <v>0</v>
      </c>
      <c r="AK228" s="40" t="str">
        <f>IFERROR(INDEX(Assumptions!$D$92:$D$115,MATCH(C228,Assumptions!$B$92:$B$115,0)),"Low")</f>
        <v>Low</v>
      </c>
    </row>
    <row r="229" spans="2:37" x14ac:dyDescent="0.2">
      <c r="B229" s="62">
        <v>226</v>
      </c>
      <c r="C229" s="63" t="s">
        <v>162</v>
      </c>
      <c r="D229" s="63" t="s">
        <v>2081</v>
      </c>
      <c r="E229" s="62">
        <f t="shared" si="16"/>
        <v>0</v>
      </c>
      <c r="F229" s="71">
        <f>SUMIFS('CBG Plants'!N:N,'CBG Plants'!F:F,D229,'CBG Plants'!L:L,"Completed")
+SUMIFS('CBG Plants'!N:N,'CBG Plants'!F:F,D229,'CBG Plants'!L:L,"Functional")+SUMIFS('CBG Plants'!N:N,'CBG Plants'!F:F,D229,'CBG Plants'!L:L,"Under Construction")+SUMIFS('CBG Plants'!N:N,'CBG Plants'!F:F,D229,'CBG Plants'!L:L,"Yet to start construction")</f>
        <v>0</v>
      </c>
      <c r="G229" s="62">
        <f>COUNTIFS('CBG Plants'!F:F,D229,'CBG Plants'!L:L,"Completed")
+COUNTIFS('CBG Plants'!F:F,D229,'CBG Plants'!L:L,"Functional")</f>
        <v>0</v>
      </c>
      <c r="H229" s="62">
        <f>COUNTIFS('CBG Plants'!F:F,D229,'CBG Plants'!L:L,"Under Construction")</f>
        <v>0</v>
      </c>
      <c r="I229" s="62">
        <f>COUNTIFS('CBG Plants'!F:F,D229,'CBG Plants'!L:L,"Yet to start construction")</f>
        <v>0</v>
      </c>
      <c r="J229" s="63"/>
      <c r="K229" s="63"/>
      <c r="L229" s="63"/>
      <c r="M229" s="62">
        <f t="shared" si="13"/>
        <v>103.5</v>
      </c>
      <c r="N229" s="62">
        <f t="shared" si="14"/>
        <v>103.5</v>
      </c>
      <c r="O229" s="62">
        <v>103.5</v>
      </c>
      <c r="P229" s="62">
        <v>0</v>
      </c>
      <c r="Q229" s="62">
        <v>0</v>
      </c>
      <c r="R229" s="62">
        <f t="shared" si="15"/>
        <v>1.0734868500000001</v>
      </c>
      <c r="S229" s="62">
        <f>IFERROR(T229*Assumptions!$C$4,"")</f>
        <v>35</v>
      </c>
      <c r="T229" s="62">
        <v>14</v>
      </c>
      <c r="U229" s="62">
        <f>IFERROR(S229*Assumptions!$C$5,"")+IFERROR(V229*Assumptions!$C$8*Assumptions!$C$5,"")</f>
        <v>1.0734868500000001</v>
      </c>
      <c r="V229" s="62">
        <v>2337</v>
      </c>
      <c r="W229" s="62">
        <f>IFERROR(ROUND(T229*(1+Assumptions!$C$7)^5,0),"")</f>
        <v>43</v>
      </c>
      <c r="X229" s="62">
        <f>IFERROR(ROUND(W229*Assumptions!$C$4*Assumptions!$C$6,4),"")+IFERROR(ROUND(Y229*Assumptions!$C$8*Assumptions!$C$6,4),"")</f>
        <v>5.4945000000000004</v>
      </c>
      <c r="Y229" s="62">
        <f>IFERROR(ROUND(V229*(1+Assumptions!$C$7)^5,0),"")</f>
        <v>7132</v>
      </c>
      <c r="Z229" s="63" t="s">
        <v>153</v>
      </c>
      <c r="AA229" s="63" t="s">
        <v>160</v>
      </c>
      <c r="AB229" s="62">
        <v>249.4</v>
      </c>
      <c r="AC229" s="62">
        <v>111.3</v>
      </c>
      <c r="AD229">
        <v>0</v>
      </c>
      <c r="AK229" s="40" t="str">
        <f>IFERROR(INDEX(Assumptions!$D$92:$D$115,MATCH(C229,Assumptions!$B$92:$B$115,0)),"Low")</f>
        <v>Low</v>
      </c>
    </row>
    <row r="230" spans="2:37" x14ac:dyDescent="0.2">
      <c r="B230" s="62">
        <v>227</v>
      </c>
      <c r="C230" s="63" t="s">
        <v>162</v>
      </c>
      <c r="D230" s="63" t="s">
        <v>2082</v>
      </c>
      <c r="E230" s="62">
        <f t="shared" si="16"/>
        <v>1</v>
      </c>
      <c r="F230" s="71">
        <f>SUMIFS('CBG Plants'!N:N,'CBG Plants'!F:F,D230,'CBG Plants'!L:L,"Completed")
+SUMIFS('CBG Plants'!N:N,'CBG Plants'!F:F,D230,'CBG Plants'!L:L,"Functional")+SUMIFS('CBG Plants'!N:N,'CBG Plants'!F:F,D230,'CBG Plants'!L:L,"Under Construction")+SUMIFS('CBG Plants'!N:N,'CBG Plants'!F:F,D230,'CBG Plants'!L:L,"Yet to start construction")</f>
        <v>3</v>
      </c>
      <c r="G230" s="62">
        <f>COUNTIFS('CBG Plants'!F:F,D230,'CBG Plants'!L:L,"Completed")
+COUNTIFS('CBG Plants'!F:F,D230,'CBG Plants'!L:L,"Functional")</f>
        <v>0</v>
      </c>
      <c r="H230" s="62">
        <f>COUNTIFS('CBG Plants'!F:F,D230,'CBG Plants'!L:L,"Under Construction")</f>
        <v>0</v>
      </c>
      <c r="I230" s="62">
        <f>COUNTIFS('CBG Plants'!F:F,D230,'CBG Plants'!L:L,"Yet to start construction")</f>
        <v>1</v>
      </c>
      <c r="J230" s="63" t="s">
        <v>2934</v>
      </c>
      <c r="K230" s="63"/>
      <c r="L230" s="63"/>
      <c r="M230" s="62">
        <f t="shared" si="13"/>
        <v>45</v>
      </c>
      <c r="N230" s="62">
        <f t="shared" si="14"/>
        <v>45</v>
      </c>
      <c r="O230" s="62">
        <v>45</v>
      </c>
      <c r="P230" s="62">
        <v>0</v>
      </c>
      <c r="Q230" s="62">
        <v>0</v>
      </c>
      <c r="R230" s="62">
        <f t="shared" si="15"/>
        <v>-1.7039088</v>
      </c>
      <c r="S230" s="62">
        <f>IFERROR(T230*Assumptions!$C$4,"")</f>
        <v>37.5</v>
      </c>
      <c r="T230" s="62">
        <v>15</v>
      </c>
      <c r="U230" s="62">
        <f>IFERROR(S230*Assumptions!$C$5,"")+IFERROR(V230*Assumptions!$C$8*Assumptions!$C$5,"")</f>
        <v>1.2960912</v>
      </c>
      <c r="V230" s="62">
        <v>17024</v>
      </c>
      <c r="W230" s="62">
        <f>IFERROR(ROUND(T230*(1+Assumptions!$C$7)^5,0),"")</f>
        <v>46</v>
      </c>
      <c r="X230" s="62">
        <f>IFERROR(ROUND(W230*Assumptions!$C$4*Assumptions!$C$6,4),"")+IFERROR(ROUND(Y230*Assumptions!$C$8*Assumptions!$C$6,4),"")</f>
        <v>6.6201999999999996</v>
      </c>
      <c r="Y230" s="62">
        <f>IFERROR(ROUND(V230*(1+Assumptions!$C$7)^5,0),"")</f>
        <v>51953</v>
      </c>
      <c r="Z230" s="63" t="s">
        <v>153</v>
      </c>
      <c r="AA230" s="63" t="s">
        <v>160</v>
      </c>
      <c r="AB230" s="62">
        <v>309.3</v>
      </c>
      <c r="AC230" s="62">
        <v>111.3</v>
      </c>
      <c r="AD230">
        <v>0</v>
      </c>
      <c r="AK230" s="40" t="str">
        <f>IFERROR(INDEX(Assumptions!$D$92:$D$115,MATCH(C230,Assumptions!$B$92:$B$115,0)),"Low")</f>
        <v>Low</v>
      </c>
    </row>
    <row r="231" spans="2:37" x14ac:dyDescent="0.2">
      <c r="B231" s="62">
        <v>228</v>
      </c>
      <c r="C231" s="63" t="s">
        <v>162</v>
      </c>
      <c r="D231" s="63" t="s">
        <v>2083</v>
      </c>
      <c r="E231" s="62">
        <f t="shared" si="16"/>
        <v>1</v>
      </c>
      <c r="F231" s="71">
        <f>SUMIFS('CBG Plants'!N:N,'CBG Plants'!F:F,D231,'CBG Plants'!L:L,"Completed")
+SUMIFS('CBG Plants'!N:N,'CBG Plants'!F:F,D231,'CBG Plants'!L:L,"Functional")+SUMIFS('CBG Plants'!N:N,'CBG Plants'!F:F,D231,'CBG Plants'!L:L,"Under Construction")+SUMIFS('CBG Plants'!N:N,'CBG Plants'!F:F,D231,'CBG Plants'!L:L,"Yet to start construction")</f>
        <v>0.05</v>
      </c>
      <c r="G231" s="62">
        <f>COUNTIFS('CBG Plants'!F:F,D231,'CBG Plants'!L:L,"Completed")
+COUNTIFS('CBG Plants'!F:F,D231,'CBG Plants'!L:L,"Functional")</f>
        <v>0</v>
      </c>
      <c r="H231" s="62">
        <f>COUNTIFS('CBG Plants'!F:F,D231,'CBG Plants'!L:L,"Under Construction")</f>
        <v>1</v>
      </c>
      <c r="I231" s="62">
        <f>COUNTIFS('CBG Plants'!F:F,D231,'CBG Plants'!L:L,"Yet to start construction")</f>
        <v>0</v>
      </c>
      <c r="J231" s="63" t="s">
        <v>2949</v>
      </c>
      <c r="K231" s="63"/>
      <c r="L231" s="63"/>
      <c r="M231" s="62">
        <f t="shared" si="13"/>
        <v>121.38000000000001</v>
      </c>
      <c r="N231" s="62">
        <f t="shared" si="14"/>
        <v>121.38000000000001</v>
      </c>
      <c r="O231" s="62">
        <v>119.7</v>
      </c>
      <c r="P231" s="62">
        <v>1.68</v>
      </c>
      <c r="Q231" s="62">
        <v>0</v>
      </c>
      <c r="R231" s="62">
        <f t="shared" si="15"/>
        <v>1.02039145</v>
      </c>
      <c r="S231" s="62">
        <f>IFERROR(T231*Assumptions!$C$4,"")</f>
        <v>35</v>
      </c>
      <c r="T231" s="62">
        <v>14</v>
      </c>
      <c r="U231" s="62">
        <f>IFERROR(S231*Assumptions!$C$5,"")+IFERROR(V231*Assumptions!$C$8*Assumptions!$C$5,"")</f>
        <v>1.07039145</v>
      </c>
      <c r="V231" s="62">
        <v>2029</v>
      </c>
      <c r="W231" s="62">
        <f>IFERROR(ROUND(T231*(1+Assumptions!$C$7)^5,0),"")</f>
        <v>43</v>
      </c>
      <c r="X231" s="62">
        <f>IFERROR(ROUND(W231*Assumptions!$C$4*Assumptions!$C$6,4),"")+IFERROR(ROUND(Y231*Assumptions!$C$8*Assumptions!$C$6,4),"")</f>
        <v>5.4786999999999999</v>
      </c>
      <c r="Y231" s="62">
        <f>IFERROR(ROUND(V231*(1+Assumptions!$C$7)^5,0),"")</f>
        <v>6192</v>
      </c>
      <c r="Z231" s="63" t="s">
        <v>153</v>
      </c>
      <c r="AA231" s="63" t="s">
        <v>160</v>
      </c>
      <c r="AB231" s="62">
        <v>82</v>
      </c>
      <c r="AC231" s="62">
        <v>111.3</v>
      </c>
      <c r="AD231">
        <v>0</v>
      </c>
      <c r="AK231" s="40" t="str">
        <f>IFERROR(INDEX(Assumptions!$D$92:$D$115,MATCH(C231,Assumptions!$B$92:$B$115,0)),"Low")</f>
        <v>Low</v>
      </c>
    </row>
    <row r="232" spans="2:37" x14ac:dyDescent="0.2">
      <c r="B232" s="62">
        <v>229</v>
      </c>
      <c r="C232" s="63" t="s">
        <v>162</v>
      </c>
      <c r="D232" s="63" t="s">
        <v>2950</v>
      </c>
      <c r="E232" s="62">
        <f t="shared" si="16"/>
        <v>0</v>
      </c>
      <c r="F232" s="71">
        <f>SUMIFS('CBG Plants'!N:N,'CBG Plants'!F:F,D232,'CBG Plants'!L:L,"Completed")
+SUMIFS('CBG Plants'!N:N,'CBG Plants'!F:F,D232,'CBG Plants'!L:L,"Functional")+SUMIFS('CBG Plants'!N:N,'CBG Plants'!F:F,D232,'CBG Plants'!L:L,"Under Construction")+SUMIFS('CBG Plants'!N:N,'CBG Plants'!F:F,D232,'CBG Plants'!L:L,"Yet to start construction")</f>
        <v>0</v>
      </c>
      <c r="G232" s="62">
        <f>COUNTIFS('CBG Plants'!F:F,D232,'CBG Plants'!L:L,"Completed")
+COUNTIFS('CBG Plants'!F:F,D232,'CBG Plants'!L:L,"Functional")</f>
        <v>0</v>
      </c>
      <c r="H232" s="62">
        <f>COUNTIFS('CBG Plants'!F:F,D232,'CBG Plants'!L:L,"Under Construction")</f>
        <v>0</v>
      </c>
      <c r="I232" s="62">
        <f>COUNTIFS('CBG Plants'!F:F,D232,'CBG Plants'!L:L,"Yet to start construction")</f>
        <v>0</v>
      </c>
      <c r="J232" s="63"/>
      <c r="K232" s="63"/>
      <c r="L232" s="63"/>
      <c r="M232" s="62">
        <f t="shared" si="13"/>
        <v>71.55</v>
      </c>
      <c r="N232" s="62">
        <f t="shared" si="14"/>
        <v>71.55</v>
      </c>
      <c r="O232" s="62">
        <v>71.55</v>
      </c>
      <c r="P232" s="62">
        <v>0</v>
      </c>
      <c r="Q232" s="62">
        <v>0</v>
      </c>
      <c r="R232" s="62">
        <f t="shared" si="15"/>
        <v>0</v>
      </c>
      <c r="S232" s="62">
        <f>IFERROR(T232*Assumptions!$C$4,"")</f>
        <v>0</v>
      </c>
      <c r="T232" s="62">
        <v>0</v>
      </c>
      <c r="U232" s="62">
        <f>IFERROR(S232*Assumptions!$C$5,"")+IFERROR(V232*Assumptions!$C$8*Assumptions!$C$5,"")</f>
        <v>0</v>
      </c>
      <c r="V232" s="62">
        <v>0</v>
      </c>
      <c r="W232" s="62">
        <f>IFERROR(ROUND(T232*(1+Assumptions!$C$7)^5,0),"")</f>
        <v>0</v>
      </c>
      <c r="X232" s="62">
        <f>IFERROR(ROUND(W232*Assumptions!$C$4*Assumptions!$C$6,4),"")+IFERROR(ROUND(Y232*Assumptions!$C$8*Assumptions!$C$6,4),"")</f>
        <v>0</v>
      </c>
      <c r="Y232" s="62">
        <f>IFERROR(ROUND(V232*(1+Assumptions!$C$7)^5,0),"")</f>
        <v>0</v>
      </c>
      <c r="Z232" s="63" t="s">
        <v>153</v>
      </c>
      <c r="AA232" s="63" t="s">
        <v>160</v>
      </c>
      <c r="AB232" s="62">
        <v>174.6</v>
      </c>
      <c r="AC232" s="62">
        <v>111.3</v>
      </c>
      <c r="AD232">
        <v>0</v>
      </c>
      <c r="AK232" s="40" t="str">
        <f>IFERROR(INDEX(Assumptions!$D$92:$D$115,MATCH(C232,Assumptions!$B$92:$B$115,0)),"Low")</f>
        <v>Low</v>
      </c>
    </row>
    <row r="233" spans="2:37" x14ac:dyDescent="0.2">
      <c r="B233" s="62">
        <v>230</v>
      </c>
      <c r="C233" s="63" t="s">
        <v>162</v>
      </c>
      <c r="D233" s="63" t="s">
        <v>267</v>
      </c>
      <c r="E233" s="62">
        <f t="shared" si="16"/>
        <v>4</v>
      </c>
      <c r="F233" s="71">
        <f>SUMIFS('CBG Plants'!N:N,'CBG Plants'!F:F,D233,'CBG Plants'!L:L,"Completed")
+SUMIFS('CBG Plants'!N:N,'CBG Plants'!F:F,D233,'CBG Plants'!L:L,"Functional")+SUMIFS('CBG Plants'!N:N,'CBG Plants'!F:F,D233,'CBG Plants'!L:L,"Under Construction")+SUMIFS('CBG Plants'!N:N,'CBG Plants'!F:F,D233,'CBG Plants'!L:L,"Yet to start construction")</f>
        <v>30.088000000000001</v>
      </c>
      <c r="G233" s="62">
        <f>COUNTIFS('CBG Plants'!F:F,D233,'CBG Plants'!L:L,"Completed")
+COUNTIFS('CBG Plants'!F:F,D233,'CBG Plants'!L:L,"Functional")</f>
        <v>2</v>
      </c>
      <c r="H233" s="62">
        <f>COUNTIFS('CBG Plants'!F:F,D233,'CBG Plants'!L:L,"Under Construction")</f>
        <v>0</v>
      </c>
      <c r="I233" s="62">
        <f>COUNTIFS('CBG Plants'!F:F,D233,'CBG Plants'!L:L,"Yet to start construction")</f>
        <v>2</v>
      </c>
      <c r="J233" s="63" t="s">
        <v>2951</v>
      </c>
      <c r="K233" s="63" t="s">
        <v>2952</v>
      </c>
      <c r="L233" s="63" t="s">
        <v>2953</v>
      </c>
      <c r="M233" s="62">
        <f t="shared" si="13"/>
        <v>84.284999999999968</v>
      </c>
      <c r="N233" s="62">
        <f t="shared" si="14"/>
        <v>282.47999999999996</v>
      </c>
      <c r="O233" s="62">
        <v>220.95</v>
      </c>
      <c r="P233" s="62">
        <v>58.38</v>
      </c>
      <c r="Q233" s="62">
        <v>3.15</v>
      </c>
      <c r="R233" s="62">
        <f t="shared" si="15"/>
        <v>-27.789805749999999</v>
      </c>
      <c r="S233" s="62">
        <f>IFERROR(T233*Assumptions!$C$4,"")</f>
        <v>47.5</v>
      </c>
      <c r="T233" s="62">
        <v>19</v>
      </c>
      <c r="U233" s="62">
        <f>IFERROR(S233*Assumptions!$C$5,"")+IFERROR(V233*Assumptions!$C$8*Assumptions!$C$5,"")</f>
        <v>2.2981942499999999</v>
      </c>
      <c r="V233" s="62">
        <v>86885</v>
      </c>
      <c r="W233" s="62">
        <f>IFERROR(ROUND(T233*(1+Assumptions!$C$7)^5,0),"")</f>
        <v>58</v>
      </c>
      <c r="X233" s="62">
        <f>IFERROR(ROUND(W233*Assumptions!$C$4*Assumptions!$C$6,4),"")+IFERROR(ROUND(Y233*Assumptions!$C$8*Assumptions!$C$6,4),"")</f>
        <v>11.6913</v>
      </c>
      <c r="Y233" s="62">
        <f>IFERROR(ROUND(V233*(1+Assumptions!$C$7)^5,0),"")</f>
        <v>265152</v>
      </c>
      <c r="Z233" s="63" t="s">
        <v>153</v>
      </c>
      <c r="AA233" s="63" t="s">
        <v>160</v>
      </c>
      <c r="AB233" s="62">
        <v>19.399999999999999</v>
      </c>
      <c r="AC233" s="62">
        <v>111.3</v>
      </c>
      <c r="AD233">
        <v>543</v>
      </c>
      <c r="AK233" s="40" t="str">
        <f>IFERROR(INDEX(Assumptions!$D$92:$D$115,MATCH(C233,Assumptions!$B$92:$B$115,0)),"Low")</f>
        <v>Low</v>
      </c>
    </row>
    <row r="234" spans="2:37" x14ac:dyDescent="0.2">
      <c r="B234" s="62">
        <v>231</v>
      </c>
      <c r="C234" s="63" t="s">
        <v>162</v>
      </c>
      <c r="D234" s="63" t="s">
        <v>2954</v>
      </c>
      <c r="E234" s="62">
        <f t="shared" si="16"/>
        <v>1</v>
      </c>
      <c r="F234" s="71">
        <f>SUMIFS('CBG Plants'!N:N,'CBG Plants'!F:F,D234,'CBG Plants'!L:L,"Completed")
+SUMIFS('CBG Plants'!N:N,'CBG Plants'!F:F,D234,'CBG Plants'!L:L,"Functional")+SUMIFS('CBG Plants'!N:N,'CBG Plants'!F:F,D234,'CBG Plants'!L:L,"Under Construction")+SUMIFS('CBG Plants'!N:N,'CBG Plants'!F:F,D234,'CBG Plants'!L:L,"Yet to start construction")</f>
        <v>3</v>
      </c>
      <c r="G234" s="62">
        <f>COUNTIFS('CBG Plants'!F:F,D234,'CBG Plants'!L:L,"Completed")
+COUNTIFS('CBG Plants'!F:F,D234,'CBG Plants'!L:L,"Functional")</f>
        <v>0</v>
      </c>
      <c r="H234" s="62">
        <f>COUNTIFS('CBG Plants'!F:F,D234,'CBG Plants'!L:L,"Under Construction")</f>
        <v>1</v>
      </c>
      <c r="I234" s="62">
        <f>COUNTIFS('CBG Plants'!F:F,D234,'CBG Plants'!L:L,"Yet to start construction")</f>
        <v>0</v>
      </c>
      <c r="J234" s="63" t="s">
        <v>2955</v>
      </c>
      <c r="K234" s="63"/>
      <c r="L234" s="63"/>
      <c r="M234" s="62">
        <f t="shared" si="13"/>
        <v>81</v>
      </c>
      <c r="N234" s="62">
        <f t="shared" si="14"/>
        <v>81</v>
      </c>
      <c r="O234" s="62">
        <v>81</v>
      </c>
      <c r="P234" s="62">
        <v>0</v>
      </c>
      <c r="Q234" s="62">
        <v>0</v>
      </c>
      <c r="R234" s="62">
        <f t="shared" si="15"/>
        <v>-3</v>
      </c>
      <c r="S234" s="62">
        <f>IFERROR(T234*Assumptions!$C$4,"")</f>
        <v>0</v>
      </c>
      <c r="T234" s="62">
        <v>0</v>
      </c>
      <c r="U234" s="62">
        <f>IFERROR(S234*Assumptions!$C$5,"")+IFERROR(V234*Assumptions!$C$8*Assumptions!$C$5,"")</f>
        <v>0</v>
      </c>
      <c r="V234" s="62">
        <v>0</v>
      </c>
      <c r="W234" s="62">
        <f>IFERROR(ROUND(T234*(1+Assumptions!$C$7)^5,0),"")</f>
        <v>0</v>
      </c>
      <c r="X234" s="62">
        <f>IFERROR(ROUND(W234*Assumptions!$C$4*Assumptions!$C$6,4),"")+IFERROR(ROUND(Y234*Assumptions!$C$8*Assumptions!$C$6,4),"")</f>
        <v>0</v>
      </c>
      <c r="Y234" s="62">
        <f>IFERROR(ROUND(V234*(1+Assumptions!$C$7)^5,0),"")</f>
        <v>0</v>
      </c>
      <c r="Z234" s="63" t="s">
        <v>153</v>
      </c>
      <c r="AA234" s="63" t="s">
        <v>160</v>
      </c>
      <c r="AB234" s="62">
        <v>186.8</v>
      </c>
      <c r="AC234" s="62">
        <v>111.3</v>
      </c>
      <c r="AD234">
        <v>0</v>
      </c>
      <c r="AK234" s="40" t="str">
        <f>IFERROR(INDEX(Assumptions!$D$92:$D$115,MATCH(C234,Assumptions!$B$92:$B$115,0)),"Low")</f>
        <v>Low</v>
      </c>
    </row>
    <row r="235" spans="2:37" x14ac:dyDescent="0.2">
      <c r="B235" s="62">
        <v>232</v>
      </c>
      <c r="C235" s="63" t="s">
        <v>162</v>
      </c>
      <c r="D235" s="63" t="s">
        <v>2084</v>
      </c>
      <c r="E235" s="62">
        <f t="shared" si="16"/>
        <v>1</v>
      </c>
      <c r="F235" s="71">
        <f>SUMIFS('CBG Plants'!N:N,'CBG Plants'!F:F,D235,'CBG Plants'!L:L,"Completed")
+SUMIFS('CBG Plants'!N:N,'CBG Plants'!F:F,D235,'CBG Plants'!L:L,"Functional")+SUMIFS('CBG Plants'!N:N,'CBG Plants'!F:F,D235,'CBG Plants'!L:L,"Under Construction")+SUMIFS('CBG Plants'!N:N,'CBG Plants'!F:F,D235,'CBG Plants'!L:L,"Yet to start construction")</f>
        <v>24</v>
      </c>
      <c r="G235" s="62">
        <f>COUNTIFS('CBG Plants'!F:F,D235,'CBG Plants'!L:L,"Completed")
+COUNTIFS('CBG Plants'!F:F,D235,'CBG Plants'!L:L,"Functional")</f>
        <v>0</v>
      </c>
      <c r="H235" s="62">
        <f>COUNTIFS('CBG Plants'!F:F,D235,'CBG Plants'!L:L,"Under Construction")</f>
        <v>0</v>
      </c>
      <c r="I235" s="62">
        <f>COUNTIFS('CBG Plants'!F:F,D235,'CBG Plants'!L:L,"Yet to start construction")</f>
        <v>1</v>
      </c>
      <c r="J235" s="63" t="s">
        <v>2956</v>
      </c>
      <c r="K235" s="63"/>
      <c r="L235" s="63"/>
      <c r="M235" s="62">
        <f t="shared" si="13"/>
        <v>42.3</v>
      </c>
      <c r="N235" s="62">
        <f t="shared" si="14"/>
        <v>42.3</v>
      </c>
      <c r="O235" s="62">
        <v>42.3</v>
      </c>
      <c r="P235" s="62">
        <v>0</v>
      </c>
      <c r="Q235" s="62">
        <v>0</v>
      </c>
      <c r="R235" s="62">
        <f t="shared" si="15"/>
        <v>-22.926513149999998</v>
      </c>
      <c r="S235" s="62">
        <f>IFERROR(T235*Assumptions!$C$4,"")</f>
        <v>35</v>
      </c>
      <c r="T235" s="62">
        <v>14</v>
      </c>
      <c r="U235" s="62">
        <f>IFERROR(S235*Assumptions!$C$5,"")+IFERROR(V235*Assumptions!$C$8*Assumptions!$C$5,"")</f>
        <v>1.0734868500000001</v>
      </c>
      <c r="V235" s="62">
        <v>2337</v>
      </c>
      <c r="W235" s="62">
        <f>IFERROR(ROUND(T235*(1+Assumptions!$C$7)^5,0),"")</f>
        <v>43</v>
      </c>
      <c r="X235" s="62">
        <f>IFERROR(ROUND(W235*Assumptions!$C$4*Assumptions!$C$6,4),"")+IFERROR(ROUND(Y235*Assumptions!$C$8*Assumptions!$C$6,4),"")</f>
        <v>5.4945000000000004</v>
      </c>
      <c r="Y235" s="62">
        <f>IFERROR(ROUND(V235*(1+Assumptions!$C$7)^5,0),"")</f>
        <v>7132</v>
      </c>
      <c r="Z235" s="63" t="s">
        <v>153</v>
      </c>
      <c r="AA235" s="63" t="s">
        <v>160</v>
      </c>
      <c r="AB235" s="62">
        <v>268.8</v>
      </c>
      <c r="AC235" s="62">
        <v>111.3</v>
      </c>
      <c r="AD235">
        <v>0</v>
      </c>
      <c r="AK235" s="40" t="str">
        <f>IFERROR(INDEX(Assumptions!$D$92:$D$115,MATCH(C235,Assumptions!$B$92:$B$115,0)),"Low")</f>
        <v>Low</v>
      </c>
    </row>
    <row r="236" spans="2:37" x14ac:dyDescent="0.2">
      <c r="B236" s="62">
        <v>233</v>
      </c>
      <c r="C236" s="63" t="s">
        <v>162</v>
      </c>
      <c r="D236" s="63" t="s">
        <v>2085</v>
      </c>
      <c r="E236" s="62">
        <f t="shared" si="16"/>
        <v>2</v>
      </c>
      <c r="F236" s="71">
        <f>SUMIFS('CBG Plants'!N:N,'CBG Plants'!F:F,D236,'CBG Plants'!L:L,"Completed")
+SUMIFS('CBG Plants'!N:N,'CBG Plants'!F:F,D236,'CBG Plants'!L:L,"Functional")+SUMIFS('CBG Plants'!N:N,'CBG Plants'!F:F,D236,'CBG Plants'!L:L,"Under Construction")+SUMIFS('CBG Plants'!N:N,'CBG Plants'!F:F,D236,'CBG Plants'!L:L,"Yet to start construction")</f>
        <v>15</v>
      </c>
      <c r="G236" s="62">
        <f>COUNTIFS('CBG Plants'!F:F,D236,'CBG Plants'!L:L,"Completed")
+COUNTIFS('CBG Plants'!F:F,D236,'CBG Plants'!L:L,"Functional")</f>
        <v>0</v>
      </c>
      <c r="H236" s="62">
        <f>COUNTIFS('CBG Plants'!F:F,D236,'CBG Plants'!L:L,"Under Construction")</f>
        <v>0</v>
      </c>
      <c r="I236" s="62">
        <f>COUNTIFS('CBG Plants'!F:F,D236,'CBG Plants'!L:L,"Yet to start construction")</f>
        <v>2</v>
      </c>
      <c r="J236" s="63" t="s">
        <v>2957</v>
      </c>
      <c r="K236" s="63" t="s">
        <v>2958</v>
      </c>
      <c r="L236" s="63"/>
      <c r="M236" s="62">
        <f t="shared" si="13"/>
        <v>104.47500000000001</v>
      </c>
      <c r="N236" s="62">
        <f t="shared" si="14"/>
        <v>104.47500000000001</v>
      </c>
      <c r="O236" s="62">
        <v>97.65</v>
      </c>
      <c r="P236" s="62">
        <v>0</v>
      </c>
      <c r="Q236" s="62">
        <v>6.8250000000000002</v>
      </c>
      <c r="R236" s="62">
        <f t="shared" si="15"/>
        <v>-12.05442</v>
      </c>
      <c r="S236" s="62">
        <f>IFERROR(T236*Assumptions!$C$4,"")</f>
        <v>67.5</v>
      </c>
      <c r="T236" s="62">
        <v>27</v>
      </c>
      <c r="U236" s="62">
        <f>IFERROR(S236*Assumptions!$C$5,"")+IFERROR(V236*Assumptions!$C$8*Assumptions!$C$5,"")</f>
        <v>2.9455799999999996</v>
      </c>
      <c r="V236" s="62">
        <v>91600</v>
      </c>
      <c r="W236" s="62">
        <f>IFERROR(ROUND(T236*(1+Assumptions!$C$7)^5,0),"")</f>
        <v>82</v>
      </c>
      <c r="X236" s="62">
        <f>IFERROR(ROUND(W236*Assumptions!$C$4*Assumptions!$C$6,4),"")+IFERROR(ROUND(Y236*Assumptions!$C$8*Assumptions!$C$6,4),"")</f>
        <v>14.9323</v>
      </c>
      <c r="Y236" s="62">
        <f>IFERROR(ROUND(V236*(1+Assumptions!$C$7)^5,0),"")</f>
        <v>279541</v>
      </c>
      <c r="Z236" s="63" t="s">
        <v>153</v>
      </c>
      <c r="AA236" s="63" t="s">
        <v>160</v>
      </c>
      <c r="AB236" s="62">
        <v>252.9</v>
      </c>
      <c r="AC236" s="62">
        <v>111.3</v>
      </c>
      <c r="AD236">
        <v>0</v>
      </c>
      <c r="AK236" s="40" t="str">
        <f>IFERROR(INDEX(Assumptions!$D$92:$D$115,MATCH(C236,Assumptions!$B$92:$B$115,0)),"Low")</f>
        <v>Low</v>
      </c>
    </row>
    <row r="237" spans="2:37" x14ac:dyDescent="0.2">
      <c r="B237" s="62">
        <v>234</v>
      </c>
      <c r="C237" s="63" t="s">
        <v>162</v>
      </c>
      <c r="D237" s="63" t="s">
        <v>2959</v>
      </c>
      <c r="E237" s="62">
        <f t="shared" si="16"/>
        <v>0</v>
      </c>
      <c r="F237" s="71">
        <f>SUMIFS('CBG Plants'!N:N,'CBG Plants'!F:F,D237,'CBG Plants'!L:L,"Completed")
+SUMIFS('CBG Plants'!N:N,'CBG Plants'!F:F,D237,'CBG Plants'!L:L,"Functional")+SUMIFS('CBG Plants'!N:N,'CBG Plants'!F:F,D237,'CBG Plants'!L:L,"Under Construction")+SUMIFS('CBG Plants'!N:N,'CBG Plants'!F:F,D237,'CBG Plants'!L:L,"Yet to start construction")</f>
        <v>0</v>
      </c>
      <c r="G237" s="62">
        <f>COUNTIFS('CBG Plants'!F:F,D237,'CBG Plants'!L:L,"Completed")
+COUNTIFS('CBG Plants'!F:F,D237,'CBG Plants'!L:L,"Functional")</f>
        <v>0</v>
      </c>
      <c r="H237" s="62">
        <f>COUNTIFS('CBG Plants'!F:F,D237,'CBG Plants'!L:L,"Under Construction")</f>
        <v>0</v>
      </c>
      <c r="I237" s="62">
        <f>COUNTIFS('CBG Plants'!F:F,D237,'CBG Plants'!L:L,"Yet to start construction")</f>
        <v>0</v>
      </c>
      <c r="J237" s="63" t="s">
        <v>2957</v>
      </c>
      <c r="K237" s="63" t="s">
        <v>2958</v>
      </c>
      <c r="L237" s="63"/>
      <c r="M237" s="62">
        <f t="shared" si="13"/>
        <v>40.049999999999997</v>
      </c>
      <c r="N237" s="62">
        <f t="shared" si="14"/>
        <v>40.049999999999997</v>
      </c>
      <c r="O237" s="62">
        <v>40.049999999999997</v>
      </c>
      <c r="P237" s="62">
        <v>0</v>
      </c>
      <c r="Q237" s="62">
        <v>0</v>
      </c>
      <c r="R237" s="62">
        <f t="shared" si="15"/>
        <v>0</v>
      </c>
      <c r="S237" s="62">
        <f>IFERROR(T237*Assumptions!$C$4,"")</f>
        <v>0</v>
      </c>
      <c r="T237" s="62">
        <v>0</v>
      </c>
      <c r="U237" s="62">
        <f>IFERROR(S237*Assumptions!$C$5,"")+IFERROR(V237*Assumptions!$C$8*Assumptions!$C$5,"")</f>
        <v>0</v>
      </c>
      <c r="V237" s="62">
        <v>0</v>
      </c>
      <c r="W237" s="62">
        <f>IFERROR(ROUND(T237*(1+Assumptions!$C$7)^5,0),"")</f>
        <v>0</v>
      </c>
      <c r="X237" s="62">
        <f>IFERROR(ROUND(W237*Assumptions!$C$4*Assumptions!$C$6,4),"")+IFERROR(ROUND(Y237*Assumptions!$C$8*Assumptions!$C$6,4),"")</f>
        <v>0</v>
      </c>
      <c r="Y237" s="62">
        <f>IFERROR(ROUND(V237*(1+Assumptions!$C$7)^5,0),"")</f>
        <v>0</v>
      </c>
      <c r="Z237" s="63" t="s">
        <v>153</v>
      </c>
      <c r="AA237" s="63" t="s">
        <v>160</v>
      </c>
      <c r="AB237" s="62">
        <v>408.6</v>
      </c>
      <c r="AC237" s="62">
        <v>111.3</v>
      </c>
      <c r="AD237">
        <v>0</v>
      </c>
      <c r="AK237" s="40" t="str">
        <f>IFERROR(INDEX(Assumptions!$D$92:$D$115,MATCH(C237,Assumptions!$B$92:$B$115,0)),"Low")</f>
        <v>Low</v>
      </c>
    </row>
    <row r="238" spans="2:37" x14ac:dyDescent="0.2">
      <c r="B238" s="62">
        <v>235</v>
      </c>
      <c r="C238" s="63" t="s">
        <v>162</v>
      </c>
      <c r="D238" s="63" t="s">
        <v>2022</v>
      </c>
      <c r="E238" s="62">
        <f t="shared" si="16"/>
        <v>0</v>
      </c>
      <c r="F238" s="71">
        <f>SUMIFS('CBG Plants'!N:N,'CBG Plants'!F:F,D238,'CBG Plants'!L:L,"Completed")
+SUMIFS('CBG Plants'!N:N,'CBG Plants'!F:F,D238,'CBG Plants'!L:L,"Functional")+SUMIFS('CBG Plants'!N:N,'CBG Plants'!F:F,D238,'CBG Plants'!L:L,"Under Construction")+SUMIFS('CBG Plants'!N:N,'CBG Plants'!F:F,D238,'CBG Plants'!L:L,"Yet to start construction")</f>
        <v>0</v>
      </c>
      <c r="G238" s="62">
        <f>COUNTIFS('CBG Plants'!F:F,D238,'CBG Plants'!L:L,"Completed")
+COUNTIFS('CBG Plants'!F:F,D238,'CBG Plants'!L:L,"Functional")</f>
        <v>0</v>
      </c>
      <c r="H238" s="62">
        <f>COUNTIFS('CBG Plants'!F:F,D238,'CBG Plants'!L:L,"Under Construction")</f>
        <v>0</v>
      </c>
      <c r="I238" s="62">
        <f>COUNTIFS('CBG Plants'!F:F,D238,'CBG Plants'!L:L,"Yet to start construction")</f>
        <v>0</v>
      </c>
      <c r="J238" s="63"/>
      <c r="K238" s="63"/>
      <c r="L238" s="63"/>
      <c r="M238" s="62">
        <f t="shared" si="13"/>
        <v>223.09499999999997</v>
      </c>
      <c r="N238" s="62">
        <f t="shared" si="14"/>
        <v>223.09499999999997</v>
      </c>
      <c r="O238" s="62">
        <v>131.85</v>
      </c>
      <c r="P238" s="62">
        <v>0.42</v>
      </c>
      <c r="Q238" s="62">
        <v>90.825000000000003</v>
      </c>
      <c r="R238" s="62">
        <f t="shared" si="15"/>
        <v>0</v>
      </c>
      <c r="S238" s="62">
        <f>IFERROR(T238*Assumptions!$C$4,"")</f>
        <v>0</v>
      </c>
      <c r="T238" s="62">
        <v>0</v>
      </c>
      <c r="U238" s="62">
        <f>IFERROR(S238*Assumptions!$C$5,"")+IFERROR(V238*Assumptions!$C$8*Assumptions!$C$5,"")</f>
        <v>0</v>
      </c>
      <c r="V238" s="62">
        <v>0</v>
      </c>
      <c r="W238" s="62">
        <f>IFERROR(ROUND(T238*(1+Assumptions!$C$7)^5,0),"")</f>
        <v>0</v>
      </c>
      <c r="X238" s="62">
        <f>IFERROR(ROUND(W238*Assumptions!$C$4*Assumptions!$C$6,4),"")+IFERROR(ROUND(Y238*Assumptions!$C$8*Assumptions!$C$6,4),"")</f>
        <v>0</v>
      </c>
      <c r="Y238" s="62">
        <f>IFERROR(ROUND(V238*(1+Assumptions!$C$7)^5,0),"")</f>
        <v>0</v>
      </c>
      <c r="Z238" s="63" t="s">
        <v>153</v>
      </c>
      <c r="AA238" s="63" t="s">
        <v>160</v>
      </c>
      <c r="AB238" s="62">
        <v>86.9</v>
      </c>
      <c r="AC238" s="62">
        <v>111.3</v>
      </c>
      <c r="AD238">
        <v>0</v>
      </c>
      <c r="AK238" s="40" t="str">
        <f>IFERROR(INDEX(Assumptions!$D$92:$D$115,MATCH(C238,Assumptions!$B$92:$B$115,0)),"Low")</f>
        <v>Low</v>
      </c>
    </row>
    <row r="239" spans="2:37" x14ac:dyDescent="0.2">
      <c r="B239" s="62">
        <v>236</v>
      </c>
      <c r="C239" s="63" t="s">
        <v>162</v>
      </c>
      <c r="D239" s="63" t="s">
        <v>2086</v>
      </c>
      <c r="E239" s="62">
        <f t="shared" si="16"/>
        <v>1</v>
      </c>
      <c r="F239" s="71">
        <f>SUMIFS('CBG Plants'!N:N,'CBG Plants'!F:F,D239,'CBG Plants'!L:L,"Completed")
+SUMIFS('CBG Plants'!N:N,'CBG Plants'!F:F,D239,'CBG Plants'!L:L,"Functional")+SUMIFS('CBG Plants'!N:N,'CBG Plants'!F:F,D239,'CBG Plants'!L:L,"Under Construction")+SUMIFS('CBG Plants'!N:N,'CBG Plants'!F:F,D239,'CBG Plants'!L:L,"Yet to start construction")</f>
        <v>3</v>
      </c>
      <c r="G239" s="62">
        <f>COUNTIFS('CBG Plants'!F:F,D239,'CBG Plants'!L:L,"Completed")
+COUNTIFS('CBG Plants'!F:F,D239,'CBG Plants'!L:L,"Functional")</f>
        <v>0</v>
      </c>
      <c r="H239" s="62">
        <f>COUNTIFS('CBG Plants'!F:F,D239,'CBG Plants'!L:L,"Under Construction")</f>
        <v>1</v>
      </c>
      <c r="I239" s="62">
        <f>COUNTIFS('CBG Plants'!F:F,D239,'CBG Plants'!L:L,"Yet to start construction")</f>
        <v>0</v>
      </c>
      <c r="J239" s="63" t="s">
        <v>2960</v>
      </c>
      <c r="K239" s="63"/>
      <c r="L239" s="63"/>
      <c r="M239" s="62">
        <f t="shared" si="13"/>
        <v>115.2</v>
      </c>
      <c r="N239" s="62">
        <f t="shared" si="14"/>
        <v>115.2</v>
      </c>
      <c r="O239" s="62">
        <v>52.2</v>
      </c>
      <c r="P239" s="62">
        <v>0</v>
      </c>
      <c r="Q239" s="62">
        <v>63</v>
      </c>
      <c r="R239" s="62">
        <f t="shared" si="15"/>
        <v>-5.4420000000000357E-2</v>
      </c>
      <c r="S239" s="62">
        <f>IFERROR(T239*Assumptions!$C$4,"")</f>
        <v>67.5</v>
      </c>
      <c r="T239" s="62">
        <v>27</v>
      </c>
      <c r="U239" s="62">
        <f>IFERROR(S239*Assumptions!$C$5,"")+IFERROR(V239*Assumptions!$C$8*Assumptions!$C$5,"")</f>
        <v>2.9455799999999996</v>
      </c>
      <c r="V239" s="62">
        <v>91600</v>
      </c>
      <c r="W239" s="62">
        <f>IFERROR(ROUND(T239*(1+Assumptions!$C$7)^5,0),"")</f>
        <v>82</v>
      </c>
      <c r="X239" s="62">
        <f>IFERROR(ROUND(W239*Assumptions!$C$4*Assumptions!$C$6,4),"")+IFERROR(ROUND(Y239*Assumptions!$C$8*Assumptions!$C$6,4),"")</f>
        <v>14.9323</v>
      </c>
      <c r="Y239" s="62">
        <f>IFERROR(ROUND(V239*(1+Assumptions!$C$7)^5,0),"")</f>
        <v>279541</v>
      </c>
      <c r="Z239" s="63" t="s">
        <v>153</v>
      </c>
      <c r="AA239" s="63" t="s">
        <v>160</v>
      </c>
      <c r="AB239" s="62">
        <v>200.2</v>
      </c>
      <c r="AC239" s="62">
        <v>111.3</v>
      </c>
      <c r="AD239">
        <v>0</v>
      </c>
      <c r="AK239" s="40" t="str">
        <f>IFERROR(INDEX(Assumptions!$D$92:$D$115,MATCH(C239,Assumptions!$B$92:$B$115,0)),"Low")</f>
        <v>Low</v>
      </c>
    </row>
    <row r="240" spans="2:37" x14ac:dyDescent="0.2">
      <c r="B240" s="62">
        <v>237</v>
      </c>
      <c r="C240" s="63" t="s">
        <v>162</v>
      </c>
      <c r="D240" s="63" t="s">
        <v>2961</v>
      </c>
      <c r="E240" s="62">
        <f t="shared" si="16"/>
        <v>0</v>
      </c>
      <c r="F240" s="71">
        <f>SUMIFS('CBG Plants'!N:N,'CBG Plants'!F:F,D240,'CBG Plants'!L:L,"Completed")
+SUMIFS('CBG Plants'!N:N,'CBG Plants'!F:F,D240,'CBG Plants'!L:L,"Functional")+SUMIFS('CBG Plants'!N:N,'CBG Plants'!F:F,D240,'CBG Plants'!L:L,"Under Construction")+SUMIFS('CBG Plants'!N:N,'CBG Plants'!F:F,D240,'CBG Plants'!L:L,"Yet to start construction")</f>
        <v>0</v>
      </c>
      <c r="G240" s="62">
        <f>COUNTIFS('CBG Plants'!F:F,D240,'CBG Plants'!L:L,"Completed")
+COUNTIFS('CBG Plants'!F:F,D240,'CBG Plants'!L:L,"Functional")</f>
        <v>0</v>
      </c>
      <c r="H240" s="62">
        <f>COUNTIFS('CBG Plants'!F:F,D240,'CBG Plants'!L:L,"Under Construction")</f>
        <v>0</v>
      </c>
      <c r="I240" s="62">
        <f>COUNTIFS('CBG Plants'!F:F,D240,'CBG Plants'!L:L,"Yet to start construction")</f>
        <v>0</v>
      </c>
      <c r="J240" s="63" t="s">
        <v>2916</v>
      </c>
      <c r="K240" s="63"/>
      <c r="L240" s="63"/>
      <c r="M240" s="62">
        <f t="shared" si="13"/>
        <v>87.525000000000006</v>
      </c>
      <c r="N240" s="62">
        <f t="shared" si="14"/>
        <v>87.525000000000006</v>
      </c>
      <c r="O240" s="62">
        <v>57.6</v>
      </c>
      <c r="P240" s="62">
        <v>0</v>
      </c>
      <c r="Q240" s="62">
        <v>29.925000000000001</v>
      </c>
      <c r="R240" s="62">
        <f t="shared" si="15"/>
        <v>0</v>
      </c>
      <c r="S240" s="62">
        <f>IFERROR(T240*Assumptions!$C$4,"")</f>
        <v>0</v>
      </c>
      <c r="T240" s="62">
        <v>0</v>
      </c>
      <c r="U240" s="62">
        <f>IFERROR(S240*Assumptions!$C$5,"")+IFERROR(V240*Assumptions!$C$8*Assumptions!$C$5,"")</f>
        <v>0</v>
      </c>
      <c r="V240" s="62">
        <v>0</v>
      </c>
      <c r="W240" s="62">
        <f>IFERROR(ROUND(T240*(1+Assumptions!$C$7)^5,0),"")</f>
        <v>0</v>
      </c>
      <c r="X240" s="62">
        <f>IFERROR(ROUND(W240*Assumptions!$C$4*Assumptions!$C$6,4),"")+IFERROR(ROUND(Y240*Assumptions!$C$8*Assumptions!$C$6,4),"")</f>
        <v>0</v>
      </c>
      <c r="Y240" s="62">
        <f>IFERROR(ROUND(V240*(1+Assumptions!$C$7)^5,0),"")</f>
        <v>0</v>
      </c>
      <c r="Z240" s="63" t="s">
        <v>153</v>
      </c>
      <c r="AA240" s="63" t="s">
        <v>160</v>
      </c>
      <c r="AB240" s="62">
        <v>145.1</v>
      </c>
      <c r="AC240" s="62">
        <v>111.3</v>
      </c>
      <c r="AD240">
        <v>0</v>
      </c>
      <c r="AK240" s="40" t="str">
        <f>IFERROR(INDEX(Assumptions!$D$92:$D$115,MATCH(C240,Assumptions!$B$92:$B$115,0)),"Low")</f>
        <v>Low</v>
      </c>
    </row>
    <row r="241" spans="2:37" x14ac:dyDescent="0.2">
      <c r="B241" s="62">
        <v>238</v>
      </c>
      <c r="C241" s="63" t="s">
        <v>162</v>
      </c>
      <c r="D241" s="63" t="s">
        <v>2087</v>
      </c>
      <c r="E241" s="62">
        <f t="shared" si="16"/>
        <v>1</v>
      </c>
      <c r="F241" s="71">
        <f>SUMIFS('CBG Plants'!N:N,'CBG Plants'!F:F,D241,'CBG Plants'!L:L,"Completed")
+SUMIFS('CBG Plants'!N:N,'CBG Plants'!F:F,D241,'CBG Plants'!L:L,"Functional")+SUMIFS('CBG Plants'!N:N,'CBG Plants'!F:F,D241,'CBG Plants'!L:L,"Under Construction")+SUMIFS('CBG Plants'!N:N,'CBG Plants'!F:F,D241,'CBG Plants'!L:L,"Yet to start construction")</f>
        <v>20</v>
      </c>
      <c r="G241" s="62">
        <f>COUNTIFS('CBG Plants'!F:F,D241,'CBG Plants'!L:L,"Completed")
+COUNTIFS('CBG Plants'!F:F,D241,'CBG Plants'!L:L,"Functional")</f>
        <v>0</v>
      </c>
      <c r="H241" s="62">
        <f>COUNTIFS('CBG Plants'!F:F,D241,'CBG Plants'!L:L,"Under Construction")</f>
        <v>0</v>
      </c>
      <c r="I241" s="62">
        <f>COUNTIFS('CBG Plants'!F:F,D241,'CBG Plants'!L:L,"Yet to start construction")</f>
        <v>1</v>
      </c>
      <c r="J241" s="63" t="s">
        <v>2962</v>
      </c>
      <c r="K241" s="63"/>
      <c r="L241" s="63"/>
      <c r="M241" s="62">
        <f t="shared" si="13"/>
        <v>117.57000000000001</v>
      </c>
      <c r="N241" s="62">
        <f t="shared" si="14"/>
        <v>117.57000000000001</v>
      </c>
      <c r="O241" s="62">
        <v>106.65</v>
      </c>
      <c r="P241" s="62">
        <v>10.92</v>
      </c>
      <c r="Q241" s="62">
        <v>0</v>
      </c>
      <c r="R241" s="62">
        <f t="shared" si="15"/>
        <v>-18.929608550000001</v>
      </c>
      <c r="S241" s="62">
        <f>IFERROR(T241*Assumptions!$C$4,"")</f>
        <v>35</v>
      </c>
      <c r="T241" s="62">
        <v>14</v>
      </c>
      <c r="U241" s="62">
        <f>IFERROR(S241*Assumptions!$C$5,"")+IFERROR(V241*Assumptions!$C$8*Assumptions!$C$5,"")</f>
        <v>1.07039145</v>
      </c>
      <c r="V241" s="62">
        <v>2029</v>
      </c>
      <c r="W241" s="62">
        <f>IFERROR(ROUND(T241*(1+Assumptions!$C$7)^5,0),"")</f>
        <v>43</v>
      </c>
      <c r="X241" s="62">
        <f>IFERROR(ROUND(W241*Assumptions!$C$4*Assumptions!$C$6,4),"")+IFERROR(ROUND(Y241*Assumptions!$C$8*Assumptions!$C$6,4),"")</f>
        <v>5.4786999999999999</v>
      </c>
      <c r="Y241" s="62">
        <f>IFERROR(ROUND(V241*(1+Assumptions!$C$7)^5,0),"")</f>
        <v>6192</v>
      </c>
      <c r="Z241" s="63" t="s">
        <v>153</v>
      </c>
      <c r="AA241" s="63" t="s">
        <v>160</v>
      </c>
      <c r="AB241" s="62">
        <v>10.7</v>
      </c>
      <c r="AC241" s="62">
        <v>111.3</v>
      </c>
      <c r="AD241">
        <v>0</v>
      </c>
      <c r="AK241" s="40" t="str">
        <f>IFERROR(INDEX(Assumptions!$D$92:$D$115,MATCH(C241,Assumptions!$B$92:$B$115,0)),"Low")</f>
        <v>Low</v>
      </c>
    </row>
    <row r="242" spans="2:37" x14ac:dyDescent="0.2">
      <c r="B242" s="62">
        <v>239</v>
      </c>
      <c r="C242" s="63" t="s">
        <v>162</v>
      </c>
      <c r="D242" s="63" t="s">
        <v>2088</v>
      </c>
      <c r="E242" s="62">
        <f t="shared" si="16"/>
        <v>1</v>
      </c>
      <c r="F242" s="71">
        <f>SUMIFS('CBG Plants'!N:N,'CBG Plants'!F:F,D242,'CBG Plants'!L:L,"Completed")
+SUMIFS('CBG Plants'!N:N,'CBG Plants'!F:F,D242,'CBG Plants'!L:L,"Functional")+SUMIFS('CBG Plants'!N:N,'CBG Plants'!F:F,D242,'CBG Plants'!L:L,"Under Construction")+SUMIFS('CBG Plants'!N:N,'CBG Plants'!F:F,D242,'CBG Plants'!L:L,"Yet to start construction")</f>
        <v>15</v>
      </c>
      <c r="G242" s="62">
        <f>COUNTIFS('CBG Plants'!F:F,D242,'CBG Plants'!L:L,"Completed")
+COUNTIFS('CBG Plants'!F:F,D242,'CBG Plants'!L:L,"Functional")</f>
        <v>0</v>
      </c>
      <c r="H242" s="62">
        <f>COUNTIFS('CBG Plants'!F:F,D242,'CBG Plants'!L:L,"Under Construction")</f>
        <v>0</v>
      </c>
      <c r="I242" s="62">
        <f>COUNTIFS('CBG Plants'!F:F,D242,'CBG Plants'!L:L,"Yet to start construction")</f>
        <v>1</v>
      </c>
      <c r="J242" s="63" t="s">
        <v>2963</v>
      </c>
      <c r="K242" s="63"/>
      <c r="L242" s="63"/>
      <c r="M242" s="62">
        <f t="shared" si="13"/>
        <v>111.6</v>
      </c>
      <c r="N242" s="62">
        <f t="shared" si="14"/>
        <v>111.6</v>
      </c>
      <c r="O242" s="62">
        <v>111.6</v>
      </c>
      <c r="P242" s="62">
        <v>0</v>
      </c>
      <c r="Q242" s="62">
        <v>0</v>
      </c>
      <c r="R242" s="62">
        <f t="shared" si="15"/>
        <v>-13.92651315</v>
      </c>
      <c r="S242" s="62">
        <f>IFERROR(T242*Assumptions!$C$4,"")</f>
        <v>35</v>
      </c>
      <c r="T242" s="62">
        <v>14</v>
      </c>
      <c r="U242" s="62">
        <f>IFERROR(S242*Assumptions!$C$5,"")+IFERROR(V242*Assumptions!$C$8*Assumptions!$C$5,"")</f>
        <v>1.0734868500000001</v>
      </c>
      <c r="V242" s="62">
        <v>2337</v>
      </c>
      <c r="W242" s="62">
        <f>IFERROR(ROUND(T242*(1+Assumptions!$C$7)^5,0),"")</f>
        <v>43</v>
      </c>
      <c r="X242" s="62">
        <f>IFERROR(ROUND(W242*Assumptions!$C$4*Assumptions!$C$6,4),"")+IFERROR(ROUND(Y242*Assumptions!$C$8*Assumptions!$C$6,4),"")</f>
        <v>5.4945000000000004</v>
      </c>
      <c r="Y242" s="62">
        <f>IFERROR(ROUND(V242*(1+Assumptions!$C$7)^5,0),"")</f>
        <v>7132</v>
      </c>
      <c r="Z242" s="63" t="s">
        <v>153</v>
      </c>
      <c r="AA242" s="63" t="s">
        <v>160</v>
      </c>
      <c r="AB242" s="62">
        <v>216.4</v>
      </c>
      <c r="AC242" s="62">
        <v>111.3</v>
      </c>
      <c r="AD242">
        <v>0</v>
      </c>
      <c r="AK242" s="40" t="str">
        <f>IFERROR(INDEX(Assumptions!$D$92:$D$115,MATCH(C242,Assumptions!$B$92:$B$115,0)),"Low")</f>
        <v>Low</v>
      </c>
    </row>
    <row r="243" spans="2:37" x14ac:dyDescent="0.2">
      <c r="B243" s="62">
        <v>240</v>
      </c>
      <c r="C243" s="63" t="s">
        <v>162</v>
      </c>
      <c r="D243" s="63" t="s">
        <v>2089</v>
      </c>
      <c r="E243" s="62">
        <f t="shared" si="16"/>
        <v>0</v>
      </c>
      <c r="F243" s="71">
        <f>SUMIFS('CBG Plants'!N:N,'CBG Plants'!F:F,D243,'CBG Plants'!L:L,"Completed")
+SUMIFS('CBG Plants'!N:N,'CBG Plants'!F:F,D243,'CBG Plants'!L:L,"Functional")+SUMIFS('CBG Plants'!N:N,'CBG Plants'!F:F,D243,'CBG Plants'!L:L,"Under Construction")+SUMIFS('CBG Plants'!N:N,'CBG Plants'!F:F,D243,'CBG Plants'!L:L,"Yet to start construction")</f>
        <v>0</v>
      </c>
      <c r="G243" s="62">
        <f>COUNTIFS('CBG Plants'!F:F,D243,'CBG Plants'!L:L,"Completed")
+COUNTIFS('CBG Plants'!F:F,D243,'CBG Plants'!L:L,"Functional")</f>
        <v>0</v>
      </c>
      <c r="H243" s="62">
        <f>COUNTIFS('CBG Plants'!F:F,D243,'CBG Plants'!L:L,"Under Construction")</f>
        <v>0</v>
      </c>
      <c r="I243" s="62">
        <f>COUNTIFS('CBG Plants'!F:F,D243,'CBG Plants'!L:L,"Yet to start construction")</f>
        <v>0</v>
      </c>
      <c r="J243" s="63"/>
      <c r="K243" s="63"/>
      <c r="L243" s="63"/>
      <c r="M243" s="62">
        <f t="shared" si="13"/>
        <v>75.375</v>
      </c>
      <c r="N243" s="62">
        <f t="shared" si="14"/>
        <v>75.375</v>
      </c>
      <c r="O243" s="62">
        <v>58.05</v>
      </c>
      <c r="P243" s="62">
        <v>0</v>
      </c>
      <c r="Q243" s="62">
        <v>17.324999999999999</v>
      </c>
      <c r="R243" s="62">
        <f t="shared" si="15"/>
        <v>1.25522475</v>
      </c>
      <c r="S243" s="62">
        <f>IFERROR(T243*Assumptions!$C$4,"")</f>
        <v>40</v>
      </c>
      <c r="T243" s="62">
        <v>16</v>
      </c>
      <c r="U243" s="62">
        <f>IFERROR(S243*Assumptions!$C$5,"")+IFERROR(V243*Assumptions!$C$8*Assumptions!$C$5,"")</f>
        <v>1.25522475</v>
      </c>
      <c r="V243" s="62">
        <v>5495</v>
      </c>
      <c r="W243" s="62">
        <f>IFERROR(ROUND(T243*(1+Assumptions!$C$7)^5,0),"")</f>
        <v>49</v>
      </c>
      <c r="X243" s="62">
        <f>IFERROR(ROUND(W243*Assumptions!$C$4*Assumptions!$C$6,4),"")+IFERROR(ROUND(Y243*Assumptions!$C$8*Assumptions!$C$6,4),"")</f>
        <v>6.4058999999999999</v>
      </c>
      <c r="Y243" s="62">
        <f>IFERROR(ROUND(V243*(1+Assumptions!$C$7)^5,0),"")</f>
        <v>16769</v>
      </c>
      <c r="Z243" s="63" t="s">
        <v>153</v>
      </c>
      <c r="AA243" s="63" t="s">
        <v>160</v>
      </c>
      <c r="AB243" s="62">
        <v>278.60000000000002</v>
      </c>
      <c r="AC243" s="62">
        <v>111.3</v>
      </c>
      <c r="AD243">
        <v>0</v>
      </c>
      <c r="AK243" s="40" t="str">
        <f>IFERROR(INDEX(Assumptions!$D$92:$D$115,MATCH(C243,Assumptions!$B$92:$B$115,0)),"Low")</f>
        <v>Low</v>
      </c>
    </row>
    <row r="244" spans="2:37" x14ac:dyDescent="0.2">
      <c r="B244" s="62">
        <v>241</v>
      </c>
      <c r="C244" s="63" t="s">
        <v>162</v>
      </c>
      <c r="D244" s="63" t="s">
        <v>2090</v>
      </c>
      <c r="E244" s="62">
        <f t="shared" si="16"/>
        <v>0</v>
      </c>
      <c r="F244" s="71">
        <f>SUMIFS('CBG Plants'!N:N,'CBG Plants'!F:F,D244,'CBG Plants'!L:L,"Completed")
+SUMIFS('CBG Plants'!N:N,'CBG Plants'!F:F,D244,'CBG Plants'!L:L,"Functional")+SUMIFS('CBG Plants'!N:N,'CBG Plants'!F:F,D244,'CBG Plants'!L:L,"Under Construction")+SUMIFS('CBG Plants'!N:N,'CBG Plants'!F:F,D244,'CBG Plants'!L:L,"Yet to start construction")</f>
        <v>0</v>
      </c>
      <c r="G244" s="62">
        <f>COUNTIFS('CBG Plants'!F:F,D244,'CBG Plants'!L:L,"Completed")
+COUNTIFS('CBG Plants'!F:F,D244,'CBG Plants'!L:L,"Functional")</f>
        <v>0</v>
      </c>
      <c r="H244" s="62">
        <f>COUNTIFS('CBG Plants'!F:F,D244,'CBG Plants'!L:L,"Under Construction")</f>
        <v>0</v>
      </c>
      <c r="I244" s="62">
        <f>COUNTIFS('CBG Plants'!F:F,D244,'CBG Plants'!L:L,"Yet to start construction")</f>
        <v>0</v>
      </c>
      <c r="J244" s="63"/>
      <c r="K244" s="63"/>
      <c r="L244" s="63"/>
      <c r="M244" s="62">
        <f t="shared" si="13"/>
        <v>83.1</v>
      </c>
      <c r="N244" s="62">
        <f t="shared" si="14"/>
        <v>83.1</v>
      </c>
      <c r="O244" s="62">
        <v>81</v>
      </c>
      <c r="P244" s="62">
        <v>0</v>
      </c>
      <c r="Q244" s="62">
        <v>2.1</v>
      </c>
      <c r="R244" s="62">
        <f t="shared" si="15"/>
        <v>1.07039145</v>
      </c>
      <c r="S244" s="62">
        <f>IFERROR(T244*Assumptions!$C$4,"")</f>
        <v>35</v>
      </c>
      <c r="T244" s="62">
        <v>14</v>
      </c>
      <c r="U244" s="62">
        <f>IFERROR(S244*Assumptions!$C$5,"")+IFERROR(V244*Assumptions!$C$8*Assumptions!$C$5,"")</f>
        <v>1.07039145</v>
      </c>
      <c r="V244" s="62">
        <v>2029</v>
      </c>
      <c r="W244" s="62">
        <f>IFERROR(ROUND(T244*(1+Assumptions!$C$7)^5,0),"")</f>
        <v>43</v>
      </c>
      <c r="X244" s="62">
        <f>IFERROR(ROUND(W244*Assumptions!$C$4*Assumptions!$C$6,4),"")+IFERROR(ROUND(Y244*Assumptions!$C$8*Assumptions!$C$6,4),"")</f>
        <v>5.4786999999999999</v>
      </c>
      <c r="Y244" s="62">
        <f>IFERROR(ROUND(V244*(1+Assumptions!$C$7)^5,0),"")</f>
        <v>6192</v>
      </c>
      <c r="Z244" s="63" t="s">
        <v>153</v>
      </c>
      <c r="AA244" s="63" t="s">
        <v>160</v>
      </c>
      <c r="AB244" s="62">
        <v>65.2</v>
      </c>
      <c r="AC244" s="62">
        <v>111.3</v>
      </c>
      <c r="AD244">
        <v>0</v>
      </c>
      <c r="AK244" s="40" t="str">
        <f>IFERROR(INDEX(Assumptions!$D$92:$D$115,MATCH(C244,Assumptions!$B$92:$B$115,0)),"Low")</f>
        <v>Low</v>
      </c>
    </row>
    <row r="245" spans="2:37" x14ac:dyDescent="0.2">
      <c r="B245" s="62">
        <v>242</v>
      </c>
      <c r="C245" s="63" t="s">
        <v>162</v>
      </c>
      <c r="D245" s="63" t="s">
        <v>2091</v>
      </c>
      <c r="E245" s="62">
        <f t="shared" si="16"/>
        <v>5</v>
      </c>
      <c r="F245" s="71">
        <f>SUMIFS('CBG Plants'!N:N,'CBG Plants'!F:F,D245,'CBG Plants'!L:L,"Completed")
+SUMIFS('CBG Plants'!N:N,'CBG Plants'!F:F,D245,'CBG Plants'!L:L,"Functional")+SUMIFS('CBG Plants'!N:N,'CBG Plants'!F:F,D245,'CBG Plants'!L:L,"Under Construction")+SUMIFS('CBG Plants'!N:N,'CBG Plants'!F:F,D245,'CBG Plants'!L:L,"Yet to start construction")</f>
        <v>11.85</v>
      </c>
      <c r="G245" s="62">
        <f>COUNTIFS('CBG Plants'!F:F,D245,'CBG Plants'!L:L,"Completed")
+COUNTIFS('CBG Plants'!F:F,D245,'CBG Plants'!L:L,"Functional")</f>
        <v>1</v>
      </c>
      <c r="H245" s="62">
        <f>COUNTIFS('CBG Plants'!F:F,D245,'CBG Plants'!L:L,"Under Construction")</f>
        <v>1</v>
      </c>
      <c r="I245" s="62">
        <f>COUNTIFS('CBG Plants'!F:F,D245,'CBG Plants'!L:L,"Yet to start construction")</f>
        <v>3</v>
      </c>
      <c r="J245" s="63" t="s">
        <v>2964</v>
      </c>
      <c r="K245" s="63" t="s">
        <v>2965</v>
      </c>
      <c r="L245" s="63" t="s">
        <v>2966</v>
      </c>
      <c r="M245" s="62">
        <f t="shared" si="13"/>
        <v>205.41499999999999</v>
      </c>
      <c r="N245" s="62">
        <f t="shared" si="14"/>
        <v>212.715</v>
      </c>
      <c r="O245" s="62">
        <v>102.15</v>
      </c>
      <c r="P245" s="62">
        <v>2.94</v>
      </c>
      <c r="Q245" s="62">
        <v>107.625</v>
      </c>
      <c r="R245" s="62">
        <f t="shared" si="15"/>
        <v>-10.04905905</v>
      </c>
      <c r="S245" s="62">
        <f>IFERROR(T245*Assumptions!$C$4,"")</f>
        <v>55</v>
      </c>
      <c r="T245" s="62">
        <v>22</v>
      </c>
      <c r="U245" s="62">
        <f>IFERROR(S245*Assumptions!$C$5,"")+IFERROR(V245*Assumptions!$C$8*Assumptions!$C$5,"")</f>
        <v>1.80094095</v>
      </c>
      <c r="V245" s="62">
        <v>15019</v>
      </c>
      <c r="W245" s="62">
        <f>IFERROR(ROUND(T245*(1+Assumptions!$C$7)^5,0),"")</f>
        <v>67</v>
      </c>
      <c r="X245" s="62">
        <f>IFERROR(ROUND(W245*Assumptions!$C$4*Assumptions!$C$6,4),"")+IFERROR(ROUND(Y245*Assumptions!$C$8*Assumptions!$C$6,4),"")</f>
        <v>9.1426999999999996</v>
      </c>
      <c r="Y245" s="62">
        <f>IFERROR(ROUND(V245*(1+Assumptions!$C$7)^5,0),"")</f>
        <v>45834</v>
      </c>
      <c r="Z245" s="63" t="s">
        <v>153</v>
      </c>
      <c r="AA245" s="63" t="s">
        <v>160</v>
      </c>
      <c r="AB245" s="62">
        <v>198.3</v>
      </c>
      <c r="AC245" s="62">
        <v>111.3</v>
      </c>
      <c r="AD245">
        <v>20</v>
      </c>
      <c r="AK245" s="40" t="str">
        <f>IFERROR(INDEX(Assumptions!$D$92:$D$115,MATCH(C245,Assumptions!$B$92:$B$115,0)),"Low")</f>
        <v>Low</v>
      </c>
    </row>
    <row r="246" spans="2:37" x14ac:dyDescent="0.2">
      <c r="B246" s="62">
        <v>243</v>
      </c>
      <c r="C246" s="63" t="s">
        <v>163</v>
      </c>
      <c r="D246" s="63" t="s">
        <v>2092</v>
      </c>
      <c r="E246" s="62">
        <f t="shared" si="16"/>
        <v>6</v>
      </c>
      <c r="F246" s="71">
        <f>SUMIFS('CBG Plants'!N:N,'CBG Plants'!F:F,D246,'CBG Plants'!L:L,"Completed")
+SUMIFS('CBG Plants'!N:N,'CBG Plants'!F:F,D246,'CBG Plants'!L:L,"Functional")+SUMIFS('CBG Plants'!N:N,'CBG Plants'!F:F,D246,'CBG Plants'!L:L,"Under Construction")+SUMIFS('CBG Plants'!N:N,'CBG Plants'!F:F,D246,'CBG Plants'!L:L,"Yet to start construction")</f>
        <v>324.60000000000002</v>
      </c>
      <c r="G246" s="62">
        <f>COUNTIFS('CBG Plants'!F:F,D246,'CBG Plants'!L:L,"Completed")
+COUNTIFS('CBG Plants'!F:F,D246,'CBG Plants'!L:L,"Functional")</f>
        <v>0</v>
      </c>
      <c r="H246" s="62">
        <f>COUNTIFS('CBG Plants'!F:F,D246,'CBG Plants'!L:L,"Under Construction")</f>
        <v>1</v>
      </c>
      <c r="I246" s="62">
        <f>COUNTIFS('CBG Plants'!F:F,D246,'CBG Plants'!L:L,"Yet to start construction")</f>
        <v>5</v>
      </c>
      <c r="J246" s="63" t="s">
        <v>2967</v>
      </c>
      <c r="K246" s="63" t="s">
        <v>2968</v>
      </c>
      <c r="L246" s="63" t="s">
        <v>2969</v>
      </c>
      <c r="M246" s="62">
        <f t="shared" si="13"/>
        <v>699.01499999999999</v>
      </c>
      <c r="N246" s="62">
        <f t="shared" si="14"/>
        <v>699.01499999999999</v>
      </c>
      <c r="O246" s="62">
        <v>435.15</v>
      </c>
      <c r="P246" s="62">
        <v>263.33999999999997</v>
      </c>
      <c r="Q246" s="62">
        <v>0.52500000000000002</v>
      </c>
      <c r="R246" s="62">
        <f t="shared" si="15"/>
        <v>-322.97338065000002</v>
      </c>
      <c r="S246" s="62">
        <f>IFERROR(T246*Assumptions!$C$4,"")</f>
        <v>42.5</v>
      </c>
      <c r="T246" s="62">
        <v>17</v>
      </c>
      <c r="U246" s="62">
        <f>IFERROR(S246*Assumptions!$C$5,"")+IFERROR(V246*Assumptions!$C$8*Assumptions!$C$5,"")</f>
        <v>1.6266193499999999</v>
      </c>
      <c r="V246" s="62">
        <v>34987</v>
      </c>
      <c r="W246" s="62">
        <f>IFERROR(ROUND(T246*(1+Assumptions!$C$7)^5,0),"")</f>
        <v>52</v>
      </c>
      <c r="X246" s="62">
        <f>IFERROR(ROUND(W246*Assumptions!$C$4*Assumptions!$C$6,4),"")+IFERROR(ROUND(Y246*Assumptions!$C$8*Assumptions!$C$6,4),"")</f>
        <v>8.2883999999999993</v>
      </c>
      <c r="Y246" s="62">
        <f>IFERROR(ROUND(V246*(1+Assumptions!$C$7)^5,0),"")</f>
        <v>106772</v>
      </c>
      <c r="Z246" s="63" t="s">
        <v>164</v>
      </c>
      <c r="AA246" s="63" t="s">
        <v>165</v>
      </c>
      <c r="AB246" s="62">
        <v>165.8</v>
      </c>
      <c r="AC246" s="62">
        <v>83.1</v>
      </c>
      <c r="AD246">
        <v>0</v>
      </c>
      <c r="AK246" s="40" t="str">
        <f>IFERROR(INDEX(Assumptions!$D$92:$D$115,MATCH(C246,Assumptions!$B$92:$B$115,0)),"Low")</f>
        <v>Low</v>
      </c>
    </row>
    <row r="247" spans="2:37" x14ac:dyDescent="0.2">
      <c r="B247" s="62">
        <v>244</v>
      </c>
      <c r="C247" s="63" t="s">
        <v>163</v>
      </c>
      <c r="D247" s="63" t="s">
        <v>2093</v>
      </c>
      <c r="E247" s="62">
        <f t="shared" si="16"/>
        <v>3</v>
      </c>
      <c r="F247" s="71">
        <f>SUMIFS('CBG Plants'!N:N,'CBG Plants'!F:F,D247,'CBG Plants'!L:L,"Completed")
+SUMIFS('CBG Plants'!N:N,'CBG Plants'!F:F,D247,'CBG Plants'!L:L,"Functional")+SUMIFS('CBG Plants'!N:N,'CBG Plants'!F:F,D247,'CBG Plants'!L:L,"Under Construction")+SUMIFS('CBG Plants'!N:N,'CBG Plants'!F:F,D247,'CBG Plants'!L:L,"Yet to start construction")</f>
        <v>42</v>
      </c>
      <c r="G247" s="62">
        <f>COUNTIFS('CBG Plants'!F:F,D247,'CBG Plants'!L:L,"Completed")
+COUNTIFS('CBG Plants'!F:F,D247,'CBG Plants'!L:L,"Functional")</f>
        <v>1</v>
      </c>
      <c r="H247" s="62">
        <f>COUNTIFS('CBG Plants'!F:F,D247,'CBG Plants'!L:L,"Under Construction")</f>
        <v>0</v>
      </c>
      <c r="I247" s="62">
        <f>COUNTIFS('CBG Plants'!F:F,D247,'CBG Plants'!L:L,"Yet to start construction")</f>
        <v>2</v>
      </c>
      <c r="J247" s="63" t="s">
        <v>2970</v>
      </c>
      <c r="K247" s="63" t="s">
        <v>2971</v>
      </c>
      <c r="L247" s="63" t="s">
        <v>2972</v>
      </c>
      <c r="M247" s="62">
        <f t="shared" si="13"/>
        <v>470.89</v>
      </c>
      <c r="N247" s="62">
        <f t="shared" si="14"/>
        <v>507.39</v>
      </c>
      <c r="O247" s="62">
        <v>271.35000000000002</v>
      </c>
      <c r="P247" s="62">
        <v>236.04</v>
      </c>
      <c r="Q247" s="62">
        <v>0</v>
      </c>
      <c r="R247" s="62">
        <f t="shared" si="15"/>
        <v>-41.194654649999997</v>
      </c>
      <c r="S247" s="62">
        <f>IFERROR(T247*Assumptions!$C$4,"")</f>
        <v>25</v>
      </c>
      <c r="T247" s="62">
        <v>10</v>
      </c>
      <c r="U247" s="62">
        <f>IFERROR(S247*Assumptions!$C$5,"")+IFERROR(V247*Assumptions!$C$8*Assumptions!$C$5,"")</f>
        <v>0.80534534999999996</v>
      </c>
      <c r="V247" s="62">
        <v>5507</v>
      </c>
      <c r="W247" s="62">
        <f>IFERROR(ROUND(T247*(1+Assumptions!$C$7)^5,0),"")</f>
        <v>31</v>
      </c>
      <c r="X247" s="62">
        <f>IFERROR(ROUND(W247*Assumptions!$C$4*Assumptions!$C$6,4),"")+IFERROR(ROUND(Y247*Assumptions!$C$8*Assumptions!$C$6,4),"")</f>
        <v>4.1565000000000003</v>
      </c>
      <c r="Y247" s="62">
        <f>IFERROR(ROUND(V247*(1+Assumptions!$C$7)^5,0),"")</f>
        <v>16806</v>
      </c>
      <c r="Z247" s="63" t="s">
        <v>164</v>
      </c>
      <c r="AA247" s="63" t="s">
        <v>165</v>
      </c>
      <c r="AB247" s="62">
        <v>56.7</v>
      </c>
      <c r="AC247" s="62">
        <v>83.1</v>
      </c>
      <c r="AD247">
        <v>100</v>
      </c>
      <c r="AK247" s="40" t="str">
        <f>IFERROR(INDEX(Assumptions!$D$92:$D$115,MATCH(C247,Assumptions!$B$92:$B$115,0)),"Low")</f>
        <v>Low</v>
      </c>
    </row>
    <row r="248" spans="2:37" x14ac:dyDescent="0.2">
      <c r="B248" s="62">
        <v>245</v>
      </c>
      <c r="C248" s="63" t="s">
        <v>163</v>
      </c>
      <c r="D248" s="63" t="s">
        <v>2973</v>
      </c>
      <c r="E248" s="62">
        <f t="shared" si="16"/>
        <v>7</v>
      </c>
      <c r="F248" s="71">
        <f>SUMIFS('CBG Plants'!N:N,'CBG Plants'!F:F,D248,'CBG Plants'!L:L,"Completed")
+SUMIFS('CBG Plants'!N:N,'CBG Plants'!F:F,D248,'CBG Plants'!L:L,"Functional")+SUMIFS('CBG Plants'!N:N,'CBG Plants'!F:F,D248,'CBG Plants'!L:L,"Under Construction")+SUMIFS('CBG Plants'!N:N,'CBG Plants'!F:F,D248,'CBG Plants'!L:L,"Yet to start construction")</f>
        <v>65.400000000000006</v>
      </c>
      <c r="G248" s="62">
        <f>COUNTIFS('CBG Plants'!F:F,D248,'CBG Plants'!L:L,"Completed")
+COUNTIFS('CBG Plants'!F:F,D248,'CBG Plants'!L:L,"Functional")</f>
        <v>0</v>
      </c>
      <c r="H248" s="62">
        <f>COUNTIFS('CBG Plants'!F:F,D248,'CBG Plants'!L:L,"Under Construction")</f>
        <v>0</v>
      </c>
      <c r="I248" s="62">
        <f>COUNTIFS('CBG Plants'!F:F,D248,'CBG Plants'!L:L,"Yet to start construction")</f>
        <v>7</v>
      </c>
      <c r="J248" s="63" t="s">
        <v>2974</v>
      </c>
      <c r="K248" s="63" t="s">
        <v>2975</v>
      </c>
      <c r="L248" s="63" t="s">
        <v>2976</v>
      </c>
      <c r="M248" s="62">
        <f t="shared" si="13"/>
        <v>1026.72</v>
      </c>
      <c r="N248" s="62">
        <f t="shared" si="14"/>
        <v>1026.72</v>
      </c>
      <c r="O248" s="62">
        <v>614.70000000000005</v>
      </c>
      <c r="P248" s="62">
        <v>412.02</v>
      </c>
      <c r="Q248" s="62">
        <v>0</v>
      </c>
      <c r="R248" s="62">
        <f t="shared" si="15"/>
        <v>-65.400000000000006</v>
      </c>
      <c r="S248" s="62">
        <f>IFERROR(T248*Assumptions!$C$4,"")</f>
        <v>0</v>
      </c>
      <c r="T248" s="62">
        <v>0</v>
      </c>
      <c r="U248" s="62">
        <f>IFERROR(S248*Assumptions!$C$5,"")+IFERROR(V248*Assumptions!$C$8*Assumptions!$C$5,"")</f>
        <v>0</v>
      </c>
      <c r="V248" s="62">
        <v>0</v>
      </c>
      <c r="W248" s="62">
        <f>IFERROR(ROUND(T248*(1+Assumptions!$C$7)^5,0),"")</f>
        <v>0</v>
      </c>
      <c r="X248" s="62">
        <f>IFERROR(ROUND(W248*Assumptions!$C$4*Assumptions!$C$6,4),"")+IFERROR(ROUND(Y248*Assumptions!$C$8*Assumptions!$C$6,4),"")</f>
        <v>0</v>
      </c>
      <c r="Y248" s="62">
        <f>IFERROR(ROUND(V248*(1+Assumptions!$C$7)^5,0),"")</f>
        <v>0</v>
      </c>
      <c r="Z248" s="63" t="s">
        <v>164</v>
      </c>
      <c r="AA248" s="63" t="s">
        <v>165</v>
      </c>
      <c r="AB248" s="62">
        <v>9.6</v>
      </c>
      <c r="AC248" s="62">
        <v>83.1</v>
      </c>
      <c r="AD248">
        <v>0</v>
      </c>
      <c r="AK248" s="40" t="str">
        <f>IFERROR(INDEX(Assumptions!$D$92:$D$115,MATCH(C248,Assumptions!$B$92:$B$115,0)),"Low")</f>
        <v>Low</v>
      </c>
    </row>
    <row r="249" spans="2:37" x14ac:dyDescent="0.2">
      <c r="B249" s="62">
        <v>246</v>
      </c>
      <c r="C249" s="63" t="s">
        <v>163</v>
      </c>
      <c r="D249" s="63" t="s">
        <v>2094</v>
      </c>
      <c r="E249" s="62">
        <f t="shared" si="16"/>
        <v>2</v>
      </c>
      <c r="F249" s="71">
        <f>SUMIFS('CBG Plants'!N:N,'CBG Plants'!F:F,D249,'CBG Plants'!L:L,"Completed")
+SUMIFS('CBG Plants'!N:N,'CBG Plants'!F:F,D249,'CBG Plants'!L:L,"Functional")+SUMIFS('CBG Plants'!N:N,'CBG Plants'!F:F,D249,'CBG Plants'!L:L,"Under Construction")+SUMIFS('CBG Plants'!N:N,'CBG Plants'!F:F,D249,'CBG Plants'!L:L,"Yet to start construction")</f>
        <v>10</v>
      </c>
      <c r="G249" s="62">
        <f>COUNTIFS('CBG Plants'!F:F,D249,'CBG Plants'!L:L,"Completed")
+COUNTIFS('CBG Plants'!F:F,D249,'CBG Plants'!L:L,"Functional")</f>
        <v>0</v>
      </c>
      <c r="H249" s="62">
        <f>COUNTIFS('CBG Plants'!F:F,D249,'CBG Plants'!L:L,"Under Construction")</f>
        <v>0</v>
      </c>
      <c r="I249" s="62">
        <f>COUNTIFS('CBG Plants'!F:F,D249,'CBG Plants'!L:L,"Yet to start construction")</f>
        <v>2</v>
      </c>
      <c r="J249" s="63" t="s">
        <v>2977</v>
      </c>
      <c r="K249" s="63" t="s">
        <v>2978</v>
      </c>
      <c r="L249" s="63"/>
      <c r="M249" s="62">
        <f t="shared" si="13"/>
        <v>489.48</v>
      </c>
      <c r="N249" s="62">
        <f t="shared" si="14"/>
        <v>489.48</v>
      </c>
      <c r="O249" s="62">
        <v>273.60000000000002</v>
      </c>
      <c r="P249" s="62">
        <v>215.88</v>
      </c>
      <c r="Q249" s="62">
        <v>0</v>
      </c>
      <c r="R249" s="62">
        <f t="shared" si="15"/>
        <v>-9.3114927999999999</v>
      </c>
      <c r="S249" s="62">
        <f>IFERROR(T249*Assumptions!$C$4,"")</f>
        <v>22.5</v>
      </c>
      <c r="T249" s="62">
        <v>9</v>
      </c>
      <c r="U249" s="62">
        <f>IFERROR(S249*Assumptions!$C$5,"")+IFERROR(V249*Assumptions!$C$8*Assumptions!$C$5,"")</f>
        <v>0.68850719999999999</v>
      </c>
      <c r="V249" s="62">
        <v>1344</v>
      </c>
      <c r="W249" s="62">
        <f>IFERROR(ROUND(T249*(1+Assumptions!$C$7)^5,0),"")</f>
        <v>27</v>
      </c>
      <c r="X249" s="62">
        <f>IFERROR(ROUND(W249*Assumptions!$C$4*Assumptions!$C$6,4),"")+IFERROR(ROUND(Y249*Assumptions!$C$8*Assumptions!$C$6,4),"")</f>
        <v>3.4437000000000002</v>
      </c>
      <c r="Y249" s="62">
        <f>IFERROR(ROUND(V249*(1+Assumptions!$C$7)^5,0),"")</f>
        <v>4102</v>
      </c>
      <c r="Z249" s="63" t="s">
        <v>164</v>
      </c>
      <c r="AA249" s="63" t="s">
        <v>165</v>
      </c>
      <c r="AB249" s="62">
        <v>47.5</v>
      </c>
      <c r="AC249" s="62">
        <v>83.1</v>
      </c>
      <c r="AD249">
        <v>0</v>
      </c>
      <c r="AK249" s="40" t="str">
        <f>IFERROR(INDEX(Assumptions!$D$92:$D$115,MATCH(C249,Assumptions!$B$92:$B$115,0)),"Low")</f>
        <v>Low</v>
      </c>
    </row>
    <row r="250" spans="2:37" x14ac:dyDescent="0.2">
      <c r="B250" s="62">
        <v>247</v>
      </c>
      <c r="C250" s="63" t="s">
        <v>163</v>
      </c>
      <c r="D250" s="63" t="s">
        <v>2095</v>
      </c>
      <c r="E250" s="62">
        <f t="shared" si="16"/>
        <v>2</v>
      </c>
      <c r="F250" s="71">
        <f>SUMIFS('CBG Plants'!N:N,'CBG Plants'!F:F,D250,'CBG Plants'!L:L,"Completed")
+SUMIFS('CBG Plants'!N:N,'CBG Plants'!F:F,D250,'CBG Plants'!L:L,"Functional")+SUMIFS('CBG Plants'!N:N,'CBG Plants'!F:F,D250,'CBG Plants'!L:L,"Under Construction")+SUMIFS('CBG Plants'!N:N,'CBG Plants'!F:F,D250,'CBG Plants'!L:L,"Yet to start construction")</f>
        <v>19.8</v>
      </c>
      <c r="G250" s="62">
        <f>COUNTIFS('CBG Plants'!F:F,D250,'CBG Plants'!L:L,"Completed")
+COUNTIFS('CBG Plants'!F:F,D250,'CBG Plants'!L:L,"Functional")</f>
        <v>1</v>
      </c>
      <c r="H250" s="62">
        <f>COUNTIFS('CBG Plants'!F:F,D250,'CBG Plants'!L:L,"Under Construction")</f>
        <v>1</v>
      </c>
      <c r="I250" s="62">
        <f>COUNTIFS('CBG Plants'!F:F,D250,'CBG Plants'!L:L,"Yet to start construction")</f>
        <v>0</v>
      </c>
      <c r="J250" s="63" t="s">
        <v>2979</v>
      </c>
      <c r="K250" s="63" t="s">
        <v>2980</v>
      </c>
      <c r="L250" s="63"/>
      <c r="M250" s="62">
        <f t="shared" si="13"/>
        <v>337.375</v>
      </c>
      <c r="N250" s="62">
        <f t="shared" si="14"/>
        <v>373.875</v>
      </c>
      <c r="O250" s="62">
        <v>201.15</v>
      </c>
      <c r="P250" s="62">
        <v>172.2</v>
      </c>
      <c r="Q250" s="62">
        <v>0.52500000000000002</v>
      </c>
      <c r="R250" s="62">
        <f t="shared" si="15"/>
        <v>-18.5270571</v>
      </c>
      <c r="S250" s="62">
        <f>IFERROR(T250*Assumptions!$C$4,"")</f>
        <v>40</v>
      </c>
      <c r="T250" s="62">
        <v>16</v>
      </c>
      <c r="U250" s="62">
        <f>IFERROR(S250*Assumptions!$C$5,"")+IFERROR(V250*Assumptions!$C$8*Assumptions!$C$5,"")</f>
        <v>1.2729428999999999</v>
      </c>
      <c r="V250" s="62">
        <v>7258</v>
      </c>
      <c r="W250" s="62">
        <f>IFERROR(ROUND(T250*(1+Assumptions!$C$7)^5,0),"")</f>
        <v>49</v>
      </c>
      <c r="X250" s="62">
        <f>IFERROR(ROUND(W250*Assumptions!$C$4*Assumptions!$C$6,4),"")+IFERROR(ROUND(Y250*Assumptions!$C$8*Assumptions!$C$6,4),"")</f>
        <v>6.4960000000000004</v>
      </c>
      <c r="Y250" s="62">
        <f>IFERROR(ROUND(V250*(1+Assumptions!$C$7)^5,0),"")</f>
        <v>22150</v>
      </c>
      <c r="Z250" s="63" t="s">
        <v>164</v>
      </c>
      <c r="AA250" s="63" t="s">
        <v>165</v>
      </c>
      <c r="AB250" s="62">
        <v>145.5</v>
      </c>
      <c r="AC250" s="62">
        <v>83.1</v>
      </c>
      <c r="AD250">
        <v>100</v>
      </c>
      <c r="AK250" s="40" t="str">
        <f>IFERROR(INDEX(Assumptions!$D$92:$D$115,MATCH(C250,Assumptions!$B$92:$B$115,0)),"Low")</f>
        <v>Low</v>
      </c>
    </row>
    <row r="251" spans="2:37" x14ac:dyDescent="0.2">
      <c r="B251" s="62">
        <v>248</v>
      </c>
      <c r="C251" s="63" t="s">
        <v>163</v>
      </c>
      <c r="D251" s="63" t="s">
        <v>2096</v>
      </c>
      <c r="E251" s="62">
        <f t="shared" si="16"/>
        <v>4</v>
      </c>
      <c r="F251" s="71">
        <f>SUMIFS('CBG Plants'!N:N,'CBG Plants'!F:F,D251,'CBG Plants'!L:L,"Completed")
+SUMIFS('CBG Plants'!N:N,'CBG Plants'!F:F,D251,'CBG Plants'!L:L,"Functional")+SUMIFS('CBG Plants'!N:N,'CBG Plants'!F:F,D251,'CBG Plants'!L:L,"Under Construction")+SUMIFS('CBG Plants'!N:N,'CBG Plants'!F:F,D251,'CBG Plants'!L:L,"Yet to start construction")</f>
        <v>47.800000000000004</v>
      </c>
      <c r="G251" s="62">
        <f>COUNTIFS('CBG Plants'!F:F,D251,'CBG Plants'!L:L,"Completed")
+COUNTIFS('CBG Plants'!F:F,D251,'CBG Plants'!L:L,"Functional")</f>
        <v>1</v>
      </c>
      <c r="H251" s="62">
        <f>COUNTIFS('CBG Plants'!F:F,D251,'CBG Plants'!L:L,"Under Construction")</f>
        <v>0</v>
      </c>
      <c r="I251" s="62">
        <f>COUNTIFS('CBG Plants'!F:F,D251,'CBG Plants'!L:L,"Yet to start construction")</f>
        <v>3</v>
      </c>
      <c r="J251" s="63" t="s">
        <v>2981</v>
      </c>
      <c r="K251" s="63" t="s">
        <v>2982</v>
      </c>
      <c r="L251" s="63" t="s">
        <v>2983</v>
      </c>
      <c r="M251" s="62">
        <f t="shared" si="13"/>
        <v>613.6049999999999</v>
      </c>
      <c r="N251" s="62">
        <f t="shared" si="14"/>
        <v>619.07999999999993</v>
      </c>
      <c r="O251" s="62">
        <v>437.85</v>
      </c>
      <c r="P251" s="62">
        <v>180.18</v>
      </c>
      <c r="Q251" s="62">
        <v>1.05</v>
      </c>
      <c r="R251" s="62">
        <f t="shared" si="15"/>
        <v>-44.833708900000005</v>
      </c>
      <c r="S251" s="62">
        <f>IFERROR(T251*Assumptions!$C$4,"")</f>
        <v>85</v>
      </c>
      <c r="T251" s="62">
        <v>34</v>
      </c>
      <c r="U251" s="62">
        <f>IFERROR(S251*Assumptions!$C$5,"")+IFERROR(V251*Assumptions!$C$8*Assumptions!$C$5,"")</f>
        <v>2.9662910999999998</v>
      </c>
      <c r="V251" s="62">
        <v>41422</v>
      </c>
      <c r="W251" s="62">
        <f>IFERROR(ROUND(T251*(1+Assumptions!$C$7)^5,0),"")</f>
        <v>104</v>
      </c>
      <c r="X251" s="62">
        <f>IFERROR(ROUND(W251*Assumptions!$C$4*Assumptions!$C$6,4),"")+IFERROR(ROUND(Y251*Assumptions!$C$8*Assumptions!$C$6,4),"")</f>
        <v>15.1174</v>
      </c>
      <c r="Y251" s="62">
        <f>IFERROR(ROUND(V251*(1+Assumptions!$C$7)^5,0),"")</f>
        <v>126410</v>
      </c>
      <c r="Z251" s="63" t="s">
        <v>164</v>
      </c>
      <c r="AA251" s="63" t="s">
        <v>165</v>
      </c>
      <c r="AB251" s="62">
        <v>73.7</v>
      </c>
      <c r="AC251" s="62">
        <v>83.1</v>
      </c>
      <c r="AD251">
        <v>15</v>
      </c>
      <c r="AK251" s="40" t="str">
        <f>IFERROR(INDEX(Assumptions!$D$92:$D$115,MATCH(C251,Assumptions!$B$92:$B$115,0)),"Low")</f>
        <v>Low</v>
      </c>
    </row>
    <row r="252" spans="2:37" x14ac:dyDescent="0.2">
      <c r="B252" s="62">
        <v>249</v>
      </c>
      <c r="C252" s="63" t="s">
        <v>163</v>
      </c>
      <c r="D252" s="63" t="s">
        <v>2097</v>
      </c>
      <c r="E252" s="62">
        <f t="shared" si="16"/>
        <v>1</v>
      </c>
      <c r="F252" s="71">
        <f>SUMIFS('CBG Plants'!N:N,'CBG Plants'!F:F,D252,'CBG Plants'!L:L,"Completed")
+SUMIFS('CBG Plants'!N:N,'CBG Plants'!F:F,D252,'CBG Plants'!L:L,"Functional")+SUMIFS('CBG Plants'!N:N,'CBG Plants'!F:F,D252,'CBG Plants'!L:L,"Under Construction")+SUMIFS('CBG Plants'!N:N,'CBG Plants'!F:F,D252,'CBG Plants'!L:L,"Yet to start construction")</f>
        <v>10</v>
      </c>
      <c r="G252" s="62">
        <f>COUNTIFS('CBG Plants'!F:F,D252,'CBG Plants'!L:L,"Completed")
+COUNTIFS('CBG Plants'!F:F,D252,'CBG Plants'!L:L,"Functional")</f>
        <v>0</v>
      </c>
      <c r="H252" s="62">
        <f>COUNTIFS('CBG Plants'!F:F,D252,'CBG Plants'!L:L,"Under Construction")</f>
        <v>0</v>
      </c>
      <c r="I252" s="62">
        <f>COUNTIFS('CBG Plants'!F:F,D252,'CBG Plants'!L:L,"Yet to start construction")</f>
        <v>1</v>
      </c>
      <c r="J252" s="63" t="s">
        <v>2984</v>
      </c>
      <c r="K252" s="63"/>
      <c r="L252" s="63"/>
      <c r="M252" s="62">
        <f t="shared" si="13"/>
        <v>806.79</v>
      </c>
      <c r="N252" s="62">
        <f t="shared" si="14"/>
        <v>806.79</v>
      </c>
      <c r="O252" s="62">
        <v>440.55</v>
      </c>
      <c r="P252" s="62">
        <v>366.24</v>
      </c>
      <c r="Q252" s="62">
        <v>0</v>
      </c>
      <c r="R252" s="62">
        <f t="shared" si="15"/>
        <v>-9.3114927999999999</v>
      </c>
      <c r="S252" s="62">
        <f>IFERROR(T252*Assumptions!$C$4,"")</f>
        <v>22.5</v>
      </c>
      <c r="T252" s="62">
        <v>9</v>
      </c>
      <c r="U252" s="62">
        <f>IFERROR(S252*Assumptions!$C$5,"")+IFERROR(V252*Assumptions!$C$8*Assumptions!$C$5,"")</f>
        <v>0.68850719999999999</v>
      </c>
      <c r="V252" s="62">
        <v>1344</v>
      </c>
      <c r="W252" s="62">
        <f>IFERROR(ROUND(T252*(1+Assumptions!$C$7)^5,0),"")</f>
        <v>27</v>
      </c>
      <c r="X252" s="62">
        <f>IFERROR(ROUND(W252*Assumptions!$C$4*Assumptions!$C$6,4),"")+IFERROR(ROUND(Y252*Assumptions!$C$8*Assumptions!$C$6,4),"")</f>
        <v>3.4437000000000002</v>
      </c>
      <c r="Y252" s="62">
        <f>IFERROR(ROUND(V252*(1+Assumptions!$C$7)^5,0),"")</f>
        <v>4102</v>
      </c>
      <c r="Z252" s="63" t="s">
        <v>164</v>
      </c>
      <c r="AA252" s="63" t="s">
        <v>165</v>
      </c>
      <c r="AB252" s="62">
        <v>81.2</v>
      </c>
      <c r="AC252" s="62">
        <v>83.1</v>
      </c>
      <c r="AD252">
        <v>0</v>
      </c>
      <c r="AK252" s="40" t="str">
        <f>IFERROR(INDEX(Assumptions!$D$92:$D$115,MATCH(C252,Assumptions!$B$92:$B$115,0)),"Low")</f>
        <v>Low</v>
      </c>
    </row>
    <row r="253" spans="2:37" x14ac:dyDescent="0.2">
      <c r="B253" s="62">
        <v>250</v>
      </c>
      <c r="C253" s="63" t="s">
        <v>163</v>
      </c>
      <c r="D253" s="63" t="s">
        <v>2098</v>
      </c>
      <c r="E253" s="62">
        <f t="shared" si="16"/>
        <v>4</v>
      </c>
      <c r="F253" s="71">
        <f>SUMIFS('CBG Plants'!N:N,'CBG Plants'!F:F,D253,'CBG Plants'!L:L,"Completed")
+SUMIFS('CBG Plants'!N:N,'CBG Plants'!F:F,D253,'CBG Plants'!L:L,"Functional")+SUMIFS('CBG Plants'!N:N,'CBG Plants'!F:F,D253,'CBG Plants'!L:L,"Under Construction")+SUMIFS('CBG Plants'!N:N,'CBG Plants'!F:F,D253,'CBG Plants'!L:L,"Yet to start construction")</f>
        <v>74</v>
      </c>
      <c r="G253" s="62">
        <f>COUNTIFS('CBG Plants'!F:F,D253,'CBG Plants'!L:L,"Completed")
+COUNTIFS('CBG Plants'!F:F,D253,'CBG Plants'!L:L,"Functional")</f>
        <v>1</v>
      </c>
      <c r="H253" s="62">
        <f>COUNTIFS('CBG Plants'!F:F,D253,'CBG Plants'!L:L,"Under Construction")</f>
        <v>0</v>
      </c>
      <c r="I253" s="62">
        <f>COUNTIFS('CBG Plants'!F:F,D253,'CBG Plants'!L:L,"Yet to start construction")</f>
        <v>3</v>
      </c>
      <c r="J253" s="63" t="s">
        <v>2985</v>
      </c>
      <c r="K253" s="63" t="s">
        <v>2986</v>
      </c>
      <c r="L253" s="63" t="s">
        <v>2987</v>
      </c>
      <c r="M253" s="62">
        <f t="shared" si="13"/>
        <v>649.65499999999997</v>
      </c>
      <c r="N253" s="62">
        <f t="shared" si="14"/>
        <v>700.755</v>
      </c>
      <c r="O253" s="62">
        <v>404.55</v>
      </c>
      <c r="P253" s="62">
        <v>295.68</v>
      </c>
      <c r="Q253" s="62">
        <v>0.52500000000000002</v>
      </c>
      <c r="R253" s="62">
        <f t="shared" si="15"/>
        <v>-72.374528900000001</v>
      </c>
      <c r="S253" s="62">
        <f>IFERROR(T253*Assumptions!$C$4,"")</f>
        <v>52.5</v>
      </c>
      <c r="T253" s="62">
        <v>21</v>
      </c>
      <c r="U253" s="62">
        <f>IFERROR(S253*Assumptions!$C$5,"")+IFERROR(V253*Assumptions!$C$8*Assumptions!$C$5,"")</f>
        <v>1.6254710999999999</v>
      </c>
      <c r="V253" s="62">
        <v>5022</v>
      </c>
      <c r="W253" s="62">
        <f>IFERROR(ROUND(T253*(1+Assumptions!$C$7)^5,0),"")</f>
        <v>64</v>
      </c>
      <c r="X253" s="62">
        <f>IFERROR(ROUND(W253*Assumptions!$C$4*Assumptions!$C$6,4),"")+IFERROR(ROUND(Y253*Assumptions!$C$8*Assumptions!$C$6,4),"")</f>
        <v>8.2567000000000004</v>
      </c>
      <c r="Y253" s="62">
        <f>IFERROR(ROUND(V253*(1+Assumptions!$C$7)^5,0),"")</f>
        <v>15326</v>
      </c>
      <c r="Z253" s="63" t="s">
        <v>164</v>
      </c>
      <c r="AA253" s="63" t="s">
        <v>165</v>
      </c>
      <c r="AB253" s="62">
        <v>191.9</v>
      </c>
      <c r="AC253" s="62">
        <v>83.1</v>
      </c>
      <c r="AD253">
        <v>140</v>
      </c>
      <c r="AK253" s="40" t="str">
        <f>IFERROR(INDEX(Assumptions!$D$92:$D$115,MATCH(C253,Assumptions!$B$92:$B$115,0)),"Low")</f>
        <v>Low</v>
      </c>
    </row>
    <row r="254" spans="2:37" x14ac:dyDescent="0.2">
      <c r="B254" s="62">
        <v>251</v>
      </c>
      <c r="C254" s="63" t="s">
        <v>163</v>
      </c>
      <c r="D254" s="63" t="s">
        <v>2099</v>
      </c>
      <c r="E254" s="62">
        <f t="shared" si="16"/>
        <v>5</v>
      </c>
      <c r="F254" s="71">
        <f>SUMIFS('CBG Plants'!N:N,'CBG Plants'!F:F,D254,'CBG Plants'!L:L,"Completed")
+SUMIFS('CBG Plants'!N:N,'CBG Plants'!F:F,D254,'CBG Plants'!L:L,"Functional")+SUMIFS('CBG Plants'!N:N,'CBG Plants'!F:F,D254,'CBG Plants'!L:L,"Under Construction")+SUMIFS('CBG Plants'!N:N,'CBG Plants'!F:F,D254,'CBG Plants'!L:L,"Yet to start construction")</f>
        <v>62.536999999999999</v>
      </c>
      <c r="G254" s="62">
        <f>COUNTIFS('CBG Plants'!F:F,D254,'CBG Plants'!L:L,"Completed")
+COUNTIFS('CBG Plants'!F:F,D254,'CBG Plants'!L:L,"Functional")</f>
        <v>1</v>
      </c>
      <c r="H254" s="62">
        <f>COUNTIFS('CBG Plants'!F:F,D254,'CBG Plants'!L:L,"Under Construction")</f>
        <v>0</v>
      </c>
      <c r="I254" s="62">
        <f>COUNTIFS('CBG Plants'!F:F,D254,'CBG Plants'!L:L,"Yet to start construction")</f>
        <v>4</v>
      </c>
      <c r="J254" s="63" t="s">
        <v>2988</v>
      </c>
      <c r="K254" s="63" t="s">
        <v>2989</v>
      </c>
      <c r="L254" s="63" t="s">
        <v>2990</v>
      </c>
      <c r="M254" s="62">
        <f t="shared" si="13"/>
        <v>451.53000000000003</v>
      </c>
      <c r="N254" s="62">
        <f t="shared" si="14"/>
        <v>511.75500000000005</v>
      </c>
      <c r="O254" s="62">
        <v>284.85000000000002</v>
      </c>
      <c r="P254" s="62">
        <v>144.47999999999999</v>
      </c>
      <c r="Q254" s="62">
        <v>82.424999999999997</v>
      </c>
      <c r="R254" s="62">
        <f t="shared" si="15"/>
        <v>-60.9115289</v>
      </c>
      <c r="S254" s="62">
        <f>IFERROR(T254*Assumptions!$C$4,"")</f>
        <v>52.5</v>
      </c>
      <c r="T254" s="62">
        <v>21</v>
      </c>
      <c r="U254" s="62">
        <f>IFERROR(S254*Assumptions!$C$5,"")+IFERROR(V254*Assumptions!$C$8*Assumptions!$C$5,"")</f>
        <v>1.6254710999999999</v>
      </c>
      <c r="V254" s="62">
        <v>5022</v>
      </c>
      <c r="W254" s="62">
        <f>IFERROR(ROUND(T254*(1+Assumptions!$C$7)^5,0),"")</f>
        <v>64</v>
      </c>
      <c r="X254" s="62">
        <f>IFERROR(ROUND(W254*Assumptions!$C$4*Assumptions!$C$6,4),"")+IFERROR(ROUND(Y254*Assumptions!$C$8*Assumptions!$C$6,4),"")</f>
        <v>8.2567000000000004</v>
      </c>
      <c r="Y254" s="62">
        <f>IFERROR(ROUND(V254*(1+Assumptions!$C$7)^5,0),"")</f>
        <v>15326</v>
      </c>
      <c r="Z254" s="63" t="s">
        <v>164</v>
      </c>
      <c r="AA254" s="63" t="s">
        <v>165</v>
      </c>
      <c r="AB254" s="62">
        <v>179.4</v>
      </c>
      <c r="AC254" s="62">
        <v>83.1</v>
      </c>
      <c r="AD254">
        <v>165</v>
      </c>
      <c r="AK254" s="40" t="str">
        <f>IFERROR(INDEX(Assumptions!$D$92:$D$115,MATCH(C254,Assumptions!$B$92:$B$115,0)),"Low")</f>
        <v>Low</v>
      </c>
    </row>
    <row r="255" spans="2:37" x14ac:dyDescent="0.2">
      <c r="B255" s="62">
        <v>252</v>
      </c>
      <c r="C255" s="63" t="s">
        <v>163</v>
      </c>
      <c r="D255" s="63" t="s">
        <v>2100</v>
      </c>
      <c r="E255" s="62">
        <f t="shared" si="16"/>
        <v>9</v>
      </c>
      <c r="F255" s="71">
        <f>SUMIFS('CBG Plants'!N:N,'CBG Plants'!F:F,D255,'CBG Plants'!L:L,"Completed")
+SUMIFS('CBG Plants'!N:N,'CBG Plants'!F:F,D255,'CBG Plants'!L:L,"Functional")+SUMIFS('CBG Plants'!N:N,'CBG Plants'!F:F,D255,'CBG Plants'!L:L,"Under Construction")+SUMIFS('CBG Plants'!N:N,'CBG Plants'!F:F,D255,'CBG Plants'!L:L,"Yet to start construction")</f>
        <v>205.30800000000002</v>
      </c>
      <c r="G255" s="62">
        <f>COUNTIFS('CBG Plants'!F:F,D255,'CBG Plants'!L:L,"Completed")
+COUNTIFS('CBG Plants'!F:F,D255,'CBG Plants'!L:L,"Functional")</f>
        <v>0</v>
      </c>
      <c r="H255" s="62">
        <f>COUNTIFS('CBG Plants'!F:F,D255,'CBG Plants'!L:L,"Under Construction")</f>
        <v>1</v>
      </c>
      <c r="I255" s="62">
        <f>COUNTIFS('CBG Plants'!F:F,D255,'CBG Plants'!L:L,"Yet to start construction")</f>
        <v>8</v>
      </c>
      <c r="J255" s="63" t="s">
        <v>2985</v>
      </c>
      <c r="K255" s="63" t="s">
        <v>2991</v>
      </c>
      <c r="L255" s="63" t="s">
        <v>2992</v>
      </c>
      <c r="M255" s="62">
        <f t="shared" si="13"/>
        <v>731.67</v>
      </c>
      <c r="N255" s="62">
        <f t="shared" si="14"/>
        <v>731.67</v>
      </c>
      <c r="O255" s="62">
        <v>391.05</v>
      </c>
      <c r="P255" s="62">
        <v>332.22</v>
      </c>
      <c r="Q255" s="62">
        <v>8.4</v>
      </c>
      <c r="R255" s="62">
        <f t="shared" si="15"/>
        <v>-203.49544440000003</v>
      </c>
      <c r="S255" s="62">
        <f>IFERROR(T255*Assumptions!$C$4,"")</f>
        <v>57.5</v>
      </c>
      <c r="T255" s="62">
        <v>23</v>
      </c>
      <c r="U255" s="62">
        <f>IFERROR(S255*Assumptions!$C$5,"")+IFERROR(V255*Assumptions!$C$8*Assumptions!$C$5,"")</f>
        <v>1.8125555999999998</v>
      </c>
      <c r="V255" s="62">
        <v>8712</v>
      </c>
      <c r="W255" s="62">
        <f>IFERROR(ROUND(T255*(1+Assumptions!$C$7)^5,0),"")</f>
        <v>70</v>
      </c>
      <c r="X255" s="62">
        <f>IFERROR(ROUND(W255*Assumptions!$C$4*Assumptions!$C$6,4),"")+IFERROR(ROUND(Y255*Assumptions!$C$8*Assumptions!$C$6,4),"")</f>
        <v>9.1952999999999996</v>
      </c>
      <c r="Y255" s="62">
        <f>IFERROR(ROUND(V255*(1+Assumptions!$C$7)^5,0),"")</f>
        <v>26587</v>
      </c>
      <c r="Z255" s="63" t="s">
        <v>164</v>
      </c>
      <c r="AA255" s="63" t="s">
        <v>165</v>
      </c>
      <c r="AB255" s="62">
        <v>126</v>
      </c>
      <c r="AC255" s="62">
        <v>83.1</v>
      </c>
      <c r="AD255">
        <v>0</v>
      </c>
      <c r="AK255" s="40" t="str">
        <f>IFERROR(INDEX(Assumptions!$D$92:$D$115,MATCH(C255,Assumptions!$B$92:$B$115,0)),"Low")</f>
        <v>Low</v>
      </c>
    </row>
    <row r="256" spans="2:37" x14ac:dyDescent="0.2">
      <c r="B256" s="62">
        <v>253</v>
      </c>
      <c r="C256" s="63" t="s">
        <v>163</v>
      </c>
      <c r="D256" s="63" t="s">
        <v>2101</v>
      </c>
      <c r="E256" s="62">
        <f t="shared" si="16"/>
        <v>2</v>
      </c>
      <c r="F256" s="71">
        <f>SUMIFS('CBG Plants'!N:N,'CBG Plants'!F:F,D256,'CBG Plants'!L:L,"Completed")
+SUMIFS('CBG Plants'!N:N,'CBG Plants'!F:F,D256,'CBG Plants'!L:L,"Functional")+SUMIFS('CBG Plants'!N:N,'CBG Plants'!F:F,D256,'CBG Plants'!L:L,"Under Construction")+SUMIFS('CBG Plants'!N:N,'CBG Plants'!F:F,D256,'CBG Plants'!L:L,"Yet to start construction")</f>
        <v>50</v>
      </c>
      <c r="G256" s="62">
        <f>COUNTIFS('CBG Plants'!F:F,D256,'CBG Plants'!L:L,"Completed")
+COUNTIFS('CBG Plants'!F:F,D256,'CBG Plants'!L:L,"Functional")</f>
        <v>0</v>
      </c>
      <c r="H256" s="62">
        <f>COUNTIFS('CBG Plants'!F:F,D256,'CBG Plants'!L:L,"Under Construction")</f>
        <v>0</v>
      </c>
      <c r="I256" s="62">
        <f>COUNTIFS('CBG Plants'!F:F,D256,'CBG Plants'!L:L,"Yet to start construction")</f>
        <v>2</v>
      </c>
      <c r="J256" s="63" t="s">
        <v>2993</v>
      </c>
      <c r="K256" s="63" t="s">
        <v>2994</v>
      </c>
      <c r="L256" s="63"/>
      <c r="M256" s="62">
        <f t="shared" si="13"/>
        <v>484.45500000000004</v>
      </c>
      <c r="N256" s="62">
        <f t="shared" si="14"/>
        <v>484.45500000000004</v>
      </c>
      <c r="O256" s="62">
        <v>247.05</v>
      </c>
      <c r="P256" s="62">
        <v>234.78</v>
      </c>
      <c r="Q256" s="62">
        <v>2.625</v>
      </c>
      <c r="R256" s="62">
        <f t="shared" si="15"/>
        <v>-49.0214894</v>
      </c>
      <c r="S256" s="62">
        <f>IFERROR(T256*Assumptions!$C$4,"")</f>
        <v>30</v>
      </c>
      <c r="T256" s="62">
        <v>12</v>
      </c>
      <c r="U256" s="62">
        <f>IFERROR(S256*Assumptions!$C$5,"")+IFERROR(V256*Assumptions!$C$8*Assumptions!$C$5,"")</f>
        <v>0.9785105999999999</v>
      </c>
      <c r="V256" s="62">
        <v>7812</v>
      </c>
      <c r="W256" s="62">
        <f>IFERROR(ROUND(T256*(1+Assumptions!$C$7)^5,0),"")</f>
        <v>37</v>
      </c>
      <c r="X256" s="62">
        <f>IFERROR(ROUND(W256*Assumptions!$C$4*Assumptions!$C$6,4),"")+IFERROR(ROUND(Y256*Assumptions!$C$8*Assumptions!$C$6,4),"")</f>
        <v>5.0243000000000002</v>
      </c>
      <c r="Y256" s="62">
        <f>IFERROR(ROUND(V256*(1+Assumptions!$C$7)^5,0),"")</f>
        <v>23840</v>
      </c>
      <c r="Z256" s="63" t="s">
        <v>164</v>
      </c>
      <c r="AA256" s="63" t="s">
        <v>165</v>
      </c>
      <c r="AB256" s="62">
        <v>134</v>
      </c>
      <c r="AC256" s="62">
        <v>83.1</v>
      </c>
      <c r="AD256">
        <v>0</v>
      </c>
      <c r="AK256" s="40" t="str">
        <f>IFERROR(INDEX(Assumptions!$D$92:$D$115,MATCH(C256,Assumptions!$B$92:$B$115,0)),"Low")</f>
        <v>Low</v>
      </c>
    </row>
    <row r="257" spans="2:37" x14ac:dyDescent="0.2">
      <c r="B257" s="62">
        <v>254</v>
      </c>
      <c r="C257" s="63" t="s">
        <v>163</v>
      </c>
      <c r="D257" s="63" t="s">
        <v>2102</v>
      </c>
      <c r="E257" s="62">
        <f t="shared" si="16"/>
        <v>17</v>
      </c>
      <c r="F257" s="71">
        <f>SUMIFS('CBG Plants'!N:N,'CBG Plants'!F:F,D257,'CBG Plants'!L:L,"Completed")
+SUMIFS('CBG Plants'!N:N,'CBG Plants'!F:F,D257,'CBG Plants'!L:L,"Functional")+SUMIFS('CBG Plants'!N:N,'CBG Plants'!F:F,D257,'CBG Plants'!L:L,"Under Construction")+SUMIFS('CBG Plants'!N:N,'CBG Plants'!F:F,D257,'CBG Plants'!L:L,"Yet to start construction")</f>
        <v>373.62800000000004</v>
      </c>
      <c r="G257" s="62">
        <f>COUNTIFS('CBG Plants'!F:F,D257,'CBG Plants'!L:L,"Completed")
+COUNTIFS('CBG Plants'!F:F,D257,'CBG Plants'!L:L,"Functional")</f>
        <v>3</v>
      </c>
      <c r="H257" s="62">
        <f>COUNTIFS('CBG Plants'!F:F,D257,'CBG Plants'!L:L,"Under Construction")</f>
        <v>7</v>
      </c>
      <c r="I257" s="62">
        <f>COUNTIFS('CBG Plants'!F:F,D257,'CBG Plants'!L:L,"Yet to start construction")</f>
        <v>7</v>
      </c>
      <c r="J257" s="63" t="s">
        <v>2988</v>
      </c>
      <c r="K257" s="63" t="s">
        <v>2981</v>
      </c>
      <c r="L257" s="63" t="s">
        <v>2995</v>
      </c>
      <c r="M257" s="62">
        <f t="shared" si="13"/>
        <v>947.96499999999992</v>
      </c>
      <c r="N257" s="62">
        <f t="shared" si="14"/>
        <v>1077.54</v>
      </c>
      <c r="O257" s="62">
        <v>554.85</v>
      </c>
      <c r="P257" s="62">
        <v>521.64</v>
      </c>
      <c r="Q257" s="62">
        <v>1.05</v>
      </c>
      <c r="R257" s="62">
        <f t="shared" si="15"/>
        <v>-372.59765465000004</v>
      </c>
      <c r="S257" s="62">
        <f>IFERROR(T257*Assumptions!$C$4,"")</f>
        <v>32.5</v>
      </c>
      <c r="T257" s="62">
        <v>13</v>
      </c>
      <c r="U257" s="62">
        <f>IFERROR(S257*Assumptions!$C$5,"")+IFERROR(V257*Assumptions!$C$8*Assumptions!$C$5,"")</f>
        <v>1.0303453499999999</v>
      </c>
      <c r="V257" s="62">
        <v>5507</v>
      </c>
      <c r="W257" s="62">
        <f>IFERROR(ROUND(T257*(1+Assumptions!$C$7)^5,0),"")</f>
        <v>40</v>
      </c>
      <c r="X257" s="62">
        <f>IFERROR(ROUND(W257*Assumptions!$C$4*Assumptions!$C$6,4),"")+IFERROR(ROUND(Y257*Assumptions!$C$8*Assumptions!$C$6,4),"")</f>
        <v>5.2815000000000003</v>
      </c>
      <c r="Y257" s="62">
        <f>IFERROR(ROUND(V257*(1+Assumptions!$C$7)^5,0),"")</f>
        <v>16806</v>
      </c>
      <c r="Z257" s="63" t="s">
        <v>164</v>
      </c>
      <c r="AA257" s="63" t="s">
        <v>165</v>
      </c>
      <c r="AB257" s="62">
        <v>107.7</v>
      </c>
      <c r="AC257" s="62">
        <v>83.1</v>
      </c>
      <c r="AD257">
        <v>355</v>
      </c>
      <c r="AK257" s="40" t="str">
        <f>IFERROR(INDEX(Assumptions!$D$92:$D$115,MATCH(C257,Assumptions!$B$92:$B$115,0)),"Low")</f>
        <v>Low</v>
      </c>
    </row>
    <row r="258" spans="2:37" x14ac:dyDescent="0.2">
      <c r="B258" s="62">
        <v>255</v>
      </c>
      <c r="C258" s="63" t="s">
        <v>163</v>
      </c>
      <c r="D258" s="63" t="s">
        <v>2996</v>
      </c>
      <c r="E258" s="62">
        <f t="shared" si="16"/>
        <v>1</v>
      </c>
      <c r="F258" s="71">
        <f>SUMIFS('CBG Plants'!N:N,'CBG Plants'!F:F,D258,'CBG Plants'!L:L,"Completed")
+SUMIFS('CBG Plants'!N:N,'CBG Plants'!F:F,D258,'CBG Plants'!L:L,"Functional")+SUMIFS('CBG Plants'!N:N,'CBG Plants'!F:F,D258,'CBG Plants'!L:L,"Under Construction")+SUMIFS('CBG Plants'!N:N,'CBG Plants'!F:F,D258,'CBG Plants'!L:L,"Yet to start construction")</f>
        <v>6</v>
      </c>
      <c r="G258" s="62">
        <f>COUNTIFS('CBG Plants'!F:F,D258,'CBG Plants'!L:L,"Completed")
+COUNTIFS('CBG Plants'!F:F,D258,'CBG Plants'!L:L,"Functional")</f>
        <v>0</v>
      </c>
      <c r="H258" s="62">
        <f>COUNTIFS('CBG Plants'!F:F,D258,'CBG Plants'!L:L,"Under Construction")</f>
        <v>0</v>
      </c>
      <c r="I258" s="62">
        <f>COUNTIFS('CBG Plants'!F:F,D258,'CBG Plants'!L:L,"Yet to start construction")</f>
        <v>1</v>
      </c>
      <c r="J258" s="63" t="s">
        <v>2997</v>
      </c>
      <c r="K258" s="63"/>
      <c r="L258" s="63"/>
      <c r="M258" s="62">
        <f t="shared" si="13"/>
        <v>247.185</v>
      </c>
      <c r="N258" s="62">
        <f t="shared" si="14"/>
        <v>247.185</v>
      </c>
      <c r="O258" s="62">
        <v>127.8</v>
      </c>
      <c r="P258" s="62">
        <v>118.86</v>
      </c>
      <c r="Q258" s="62">
        <v>0.52500000000000002</v>
      </c>
      <c r="R258" s="62">
        <f t="shared" si="15"/>
        <v>-6</v>
      </c>
      <c r="S258" s="62">
        <f>IFERROR(T258*Assumptions!$C$4,"")</f>
        <v>0</v>
      </c>
      <c r="T258" s="62">
        <v>0</v>
      </c>
      <c r="U258" s="62">
        <f>IFERROR(S258*Assumptions!$C$5,"")+IFERROR(V258*Assumptions!$C$8*Assumptions!$C$5,"")</f>
        <v>0</v>
      </c>
      <c r="V258" s="62">
        <v>0</v>
      </c>
      <c r="W258" s="62">
        <f>IFERROR(ROUND(T258*(1+Assumptions!$C$7)^5,0),"")</f>
        <v>0</v>
      </c>
      <c r="X258" s="62">
        <f>IFERROR(ROUND(W258*Assumptions!$C$4*Assumptions!$C$6,4),"")+IFERROR(ROUND(Y258*Assumptions!$C$8*Assumptions!$C$6,4),"")</f>
        <v>0</v>
      </c>
      <c r="Y258" s="62">
        <f>IFERROR(ROUND(V258*(1+Assumptions!$C$7)^5,0),"")</f>
        <v>0</v>
      </c>
      <c r="Z258" s="63" t="s">
        <v>164</v>
      </c>
      <c r="AA258" s="63" t="s">
        <v>165</v>
      </c>
      <c r="AB258" s="62">
        <v>97.8</v>
      </c>
      <c r="AC258" s="62">
        <v>83.1</v>
      </c>
      <c r="AD258">
        <v>0</v>
      </c>
      <c r="AK258" s="40" t="str">
        <f>IFERROR(INDEX(Assumptions!$D$92:$D$115,MATCH(C258,Assumptions!$B$92:$B$115,0)),"Low")</f>
        <v>Low</v>
      </c>
    </row>
    <row r="259" spans="2:37" x14ac:dyDescent="0.2">
      <c r="B259" s="62">
        <v>256</v>
      </c>
      <c r="C259" s="63" t="s">
        <v>163</v>
      </c>
      <c r="D259" s="63" t="s">
        <v>2103</v>
      </c>
      <c r="E259" s="62">
        <f t="shared" si="16"/>
        <v>1</v>
      </c>
      <c r="F259" s="71">
        <f>SUMIFS('CBG Plants'!N:N,'CBG Plants'!F:F,D259,'CBG Plants'!L:L,"Completed")
+SUMIFS('CBG Plants'!N:N,'CBG Plants'!F:F,D259,'CBG Plants'!L:L,"Functional")+SUMIFS('CBG Plants'!N:N,'CBG Plants'!F:F,D259,'CBG Plants'!L:L,"Under Construction")+SUMIFS('CBG Plants'!N:N,'CBG Plants'!F:F,D259,'CBG Plants'!L:L,"Yet to start construction")</f>
        <v>20</v>
      </c>
      <c r="G259" s="62">
        <f>COUNTIFS('CBG Plants'!F:F,D259,'CBG Plants'!L:L,"Completed")
+COUNTIFS('CBG Plants'!F:F,D259,'CBG Plants'!L:L,"Functional")</f>
        <v>0</v>
      </c>
      <c r="H259" s="62">
        <f>COUNTIFS('CBG Plants'!F:F,D259,'CBG Plants'!L:L,"Under Construction")</f>
        <v>0</v>
      </c>
      <c r="I259" s="62">
        <f>COUNTIFS('CBG Plants'!F:F,D259,'CBG Plants'!L:L,"Yet to start construction")</f>
        <v>1</v>
      </c>
      <c r="J259" s="63" t="s">
        <v>2998</v>
      </c>
      <c r="K259" s="63"/>
      <c r="L259" s="63"/>
      <c r="M259" s="62">
        <f t="shared" si="13"/>
        <v>676.56</v>
      </c>
      <c r="N259" s="62">
        <f t="shared" si="14"/>
        <v>676.56</v>
      </c>
      <c r="O259" s="62">
        <v>408.6</v>
      </c>
      <c r="P259" s="62">
        <v>267.95999999999998</v>
      </c>
      <c r="Q259" s="62">
        <v>0</v>
      </c>
      <c r="R259" s="62">
        <f t="shared" si="15"/>
        <v>-17.640719449999999</v>
      </c>
      <c r="S259" s="62">
        <f>IFERROR(T259*Assumptions!$C$4,"")</f>
        <v>77.5</v>
      </c>
      <c r="T259" s="62">
        <v>31</v>
      </c>
      <c r="U259" s="62">
        <f>IFERROR(S259*Assumptions!$C$5,"")+IFERROR(V259*Assumptions!$C$8*Assumptions!$C$5,"")</f>
        <v>2.3592805499999998</v>
      </c>
      <c r="V259" s="62">
        <v>3411</v>
      </c>
      <c r="W259" s="62">
        <f>IFERROR(ROUND(T259*(1+Assumptions!$C$7)^5,0),"")</f>
        <v>95</v>
      </c>
      <c r="X259" s="62">
        <f>IFERROR(ROUND(W259*Assumptions!$C$4*Assumptions!$C$6,4),"")+IFERROR(ROUND(Y259*Assumptions!$C$8*Assumptions!$C$6,4),"")</f>
        <v>12.0494</v>
      </c>
      <c r="Y259" s="62">
        <f>IFERROR(ROUND(V259*(1+Assumptions!$C$7)^5,0),"")</f>
        <v>10410</v>
      </c>
      <c r="Z259" s="63" t="s">
        <v>164</v>
      </c>
      <c r="AA259" s="63" t="s">
        <v>165</v>
      </c>
      <c r="AB259" s="62">
        <v>55.9</v>
      </c>
      <c r="AC259" s="62">
        <v>83.1</v>
      </c>
      <c r="AD259">
        <v>0</v>
      </c>
      <c r="AK259" s="40" t="str">
        <f>IFERROR(INDEX(Assumptions!$D$92:$D$115,MATCH(C259,Assumptions!$B$92:$B$115,0)),"Low")</f>
        <v>Low</v>
      </c>
    </row>
    <row r="260" spans="2:37" x14ac:dyDescent="0.2">
      <c r="B260" s="62">
        <v>257</v>
      </c>
      <c r="C260" s="63" t="s">
        <v>163</v>
      </c>
      <c r="D260" s="63" t="s">
        <v>2104</v>
      </c>
      <c r="E260" s="62">
        <f t="shared" si="16"/>
        <v>3</v>
      </c>
      <c r="F260" s="71">
        <f>SUMIFS('CBG Plants'!N:N,'CBG Plants'!F:F,D260,'CBG Plants'!L:L,"Completed")
+SUMIFS('CBG Plants'!N:N,'CBG Plants'!F:F,D260,'CBG Plants'!L:L,"Functional")+SUMIFS('CBG Plants'!N:N,'CBG Plants'!F:F,D260,'CBG Plants'!L:L,"Under Construction")+SUMIFS('CBG Plants'!N:N,'CBG Plants'!F:F,D260,'CBG Plants'!L:L,"Yet to start construction")</f>
        <v>52.945999999999998</v>
      </c>
      <c r="G260" s="62">
        <f>COUNTIFS('CBG Plants'!F:F,D260,'CBG Plants'!L:L,"Completed")
+COUNTIFS('CBG Plants'!F:F,D260,'CBG Plants'!L:L,"Functional")</f>
        <v>0</v>
      </c>
      <c r="H260" s="62">
        <f>COUNTIFS('CBG Plants'!F:F,D260,'CBG Plants'!L:L,"Under Construction")</f>
        <v>1</v>
      </c>
      <c r="I260" s="62">
        <f>COUNTIFS('CBG Plants'!F:F,D260,'CBG Plants'!L:L,"Yet to start construction")</f>
        <v>2</v>
      </c>
      <c r="J260" s="63" t="s">
        <v>2981</v>
      </c>
      <c r="K260" s="63" t="s">
        <v>2104</v>
      </c>
      <c r="L260" s="63" t="s">
        <v>2999</v>
      </c>
      <c r="M260" s="62">
        <f t="shared" ref="M260:M323" si="17">IFERROR(N260-(AD260*365/1000),"")</f>
        <v>791.56499999999994</v>
      </c>
      <c r="N260" s="62">
        <f t="shared" ref="N260:N323" si="18">SUM(O260:Q260)</f>
        <v>791.56499999999994</v>
      </c>
      <c r="O260" s="62">
        <v>424.8</v>
      </c>
      <c r="P260" s="62">
        <v>366.24</v>
      </c>
      <c r="Q260" s="62">
        <v>0.52500000000000002</v>
      </c>
      <c r="R260" s="62">
        <f t="shared" ref="R260:R323" si="19">IFERROR(U260-F260,"")</f>
        <v>-52.140654649999995</v>
      </c>
      <c r="S260" s="62">
        <f>IFERROR(T260*Assumptions!$C$4,"")</f>
        <v>25</v>
      </c>
      <c r="T260" s="62">
        <v>10</v>
      </c>
      <c r="U260" s="62">
        <f>IFERROR(S260*Assumptions!$C$5,"")+IFERROR(V260*Assumptions!$C$8*Assumptions!$C$5,"")</f>
        <v>0.80534534999999996</v>
      </c>
      <c r="V260" s="62">
        <v>5507</v>
      </c>
      <c r="W260" s="62">
        <f>IFERROR(ROUND(T260*(1+Assumptions!$C$7)^5,0),"")</f>
        <v>31</v>
      </c>
      <c r="X260" s="62">
        <f>IFERROR(ROUND(W260*Assumptions!$C$4*Assumptions!$C$6,4),"")+IFERROR(ROUND(Y260*Assumptions!$C$8*Assumptions!$C$6,4),"")</f>
        <v>4.1565000000000003</v>
      </c>
      <c r="Y260" s="62">
        <f>IFERROR(ROUND(V260*(1+Assumptions!$C$7)^5,0),"")</f>
        <v>16806</v>
      </c>
      <c r="Z260" s="63" t="s">
        <v>164</v>
      </c>
      <c r="AA260" s="63" t="s">
        <v>165</v>
      </c>
      <c r="AB260" s="62">
        <v>64.8</v>
      </c>
      <c r="AC260" s="62">
        <v>83.1</v>
      </c>
      <c r="AD260">
        <v>0</v>
      </c>
      <c r="AK260" s="40" t="str">
        <f>IFERROR(INDEX(Assumptions!$D$92:$D$115,MATCH(C260,Assumptions!$B$92:$B$115,0)),"Low")</f>
        <v>Low</v>
      </c>
    </row>
    <row r="261" spans="2:37" x14ac:dyDescent="0.2">
      <c r="B261" s="62">
        <v>258</v>
      </c>
      <c r="C261" s="63" t="s">
        <v>163</v>
      </c>
      <c r="D261" s="63" t="s">
        <v>2105</v>
      </c>
      <c r="E261" s="62">
        <f t="shared" ref="E261:E324" si="20">SUM(G261:I261)</f>
        <v>1</v>
      </c>
      <c r="F261" s="71">
        <f>SUMIFS('CBG Plants'!N:N,'CBG Plants'!F:F,D261,'CBG Plants'!L:L,"Completed")
+SUMIFS('CBG Plants'!N:N,'CBG Plants'!F:F,D261,'CBG Plants'!L:L,"Functional")+SUMIFS('CBG Plants'!N:N,'CBG Plants'!F:F,D261,'CBG Plants'!L:L,"Under Construction")+SUMIFS('CBG Plants'!N:N,'CBG Plants'!F:F,D261,'CBG Plants'!L:L,"Yet to start construction")</f>
        <v>30</v>
      </c>
      <c r="G261" s="62">
        <f>COUNTIFS('CBG Plants'!F:F,D261,'CBG Plants'!L:L,"Completed")
+COUNTIFS('CBG Plants'!F:F,D261,'CBG Plants'!L:L,"Functional")</f>
        <v>0</v>
      </c>
      <c r="H261" s="62">
        <f>COUNTIFS('CBG Plants'!F:F,D261,'CBG Plants'!L:L,"Under Construction")</f>
        <v>0</v>
      </c>
      <c r="I261" s="62">
        <f>COUNTIFS('CBG Plants'!F:F,D261,'CBG Plants'!L:L,"Yet to start construction")</f>
        <v>1</v>
      </c>
      <c r="J261" s="63" t="s">
        <v>2985</v>
      </c>
      <c r="K261" s="63"/>
      <c r="L261" s="63"/>
      <c r="M261" s="62">
        <f t="shared" si="17"/>
        <v>128.1</v>
      </c>
      <c r="N261" s="62">
        <f t="shared" si="18"/>
        <v>128.1</v>
      </c>
      <c r="O261" s="62">
        <v>75.599999999999994</v>
      </c>
      <c r="P261" s="62">
        <v>42</v>
      </c>
      <c r="Q261" s="62">
        <v>10.5</v>
      </c>
      <c r="R261" s="62">
        <f t="shared" si="19"/>
        <v>-29.7</v>
      </c>
      <c r="S261" s="62">
        <f>IFERROR(T261*Assumptions!$C$4,"")</f>
        <v>10</v>
      </c>
      <c r="T261" s="62">
        <v>4</v>
      </c>
      <c r="U261" s="62">
        <f>IFERROR(S261*Assumptions!$C$5,"")+IFERROR(V261*Assumptions!$C$8*Assumptions!$C$5,"")</f>
        <v>0.3</v>
      </c>
      <c r="V261" s="62">
        <v>0</v>
      </c>
      <c r="W261" s="62">
        <f>IFERROR(ROUND(T261*(1+Assumptions!$C$7)^5,0),"")</f>
        <v>12</v>
      </c>
      <c r="X261" s="62">
        <f>IFERROR(ROUND(W261*Assumptions!$C$4*Assumptions!$C$6,4),"")+IFERROR(ROUND(Y261*Assumptions!$C$8*Assumptions!$C$6,4),"")</f>
        <v>1.5</v>
      </c>
      <c r="Y261" s="62">
        <f>IFERROR(ROUND(V261*(1+Assumptions!$C$7)^5,0),"")</f>
        <v>0</v>
      </c>
      <c r="Z261" s="63" t="s">
        <v>164</v>
      </c>
      <c r="AA261" s="63" t="s">
        <v>165</v>
      </c>
      <c r="AB261" s="62">
        <v>239.9</v>
      </c>
      <c r="AC261" s="62">
        <v>83.1</v>
      </c>
      <c r="AD261">
        <v>0</v>
      </c>
      <c r="AK261" s="40" t="str">
        <f>IFERROR(INDEX(Assumptions!$D$92:$D$115,MATCH(C261,Assumptions!$B$92:$B$115,0)),"Low")</f>
        <v>Low</v>
      </c>
    </row>
    <row r="262" spans="2:37" x14ac:dyDescent="0.2">
      <c r="B262" s="62">
        <v>259</v>
      </c>
      <c r="C262" s="63" t="s">
        <v>163</v>
      </c>
      <c r="D262" s="63" t="s">
        <v>2106</v>
      </c>
      <c r="E262" s="62">
        <f t="shared" si="20"/>
        <v>4</v>
      </c>
      <c r="F262" s="71">
        <f>SUMIFS('CBG Plants'!N:N,'CBG Plants'!F:F,D262,'CBG Plants'!L:L,"Completed")
+SUMIFS('CBG Plants'!N:N,'CBG Plants'!F:F,D262,'CBG Plants'!L:L,"Functional")+SUMIFS('CBG Plants'!N:N,'CBG Plants'!F:F,D262,'CBG Plants'!L:L,"Under Construction")+SUMIFS('CBG Plants'!N:N,'CBG Plants'!F:F,D262,'CBG Plants'!L:L,"Yet to start construction")</f>
        <v>89.8</v>
      </c>
      <c r="G262" s="62">
        <f>COUNTIFS('CBG Plants'!F:F,D262,'CBG Plants'!L:L,"Completed")
+COUNTIFS('CBG Plants'!F:F,D262,'CBG Plants'!L:L,"Functional")</f>
        <v>1</v>
      </c>
      <c r="H262" s="62">
        <f>COUNTIFS('CBG Plants'!F:F,D262,'CBG Plants'!L:L,"Under Construction")</f>
        <v>0</v>
      </c>
      <c r="I262" s="62">
        <f>COUNTIFS('CBG Plants'!F:F,D262,'CBG Plants'!L:L,"Yet to start construction")</f>
        <v>3</v>
      </c>
      <c r="J262" s="63" t="s">
        <v>3000</v>
      </c>
      <c r="K262" s="63" t="s">
        <v>3001</v>
      </c>
      <c r="L262" s="63" t="s">
        <v>3002</v>
      </c>
      <c r="M262" s="62">
        <f t="shared" si="17"/>
        <v>928.75</v>
      </c>
      <c r="N262" s="62">
        <f t="shared" si="18"/>
        <v>965.25</v>
      </c>
      <c r="O262" s="62">
        <v>524.25</v>
      </c>
      <c r="P262" s="62">
        <v>438.9</v>
      </c>
      <c r="Q262" s="62">
        <v>2.1</v>
      </c>
      <c r="R262" s="62">
        <f t="shared" si="19"/>
        <v>-87.9894544</v>
      </c>
      <c r="S262" s="62">
        <f>IFERROR(T262*Assumptions!$C$4,"")</f>
        <v>57.5</v>
      </c>
      <c r="T262" s="62">
        <v>23</v>
      </c>
      <c r="U262" s="62">
        <f>IFERROR(S262*Assumptions!$C$5,"")+IFERROR(V262*Assumptions!$C$8*Assumptions!$C$5,"")</f>
        <v>1.8105455999999998</v>
      </c>
      <c r="V262" s="62">
        <v>8512</v>
      </c>
      <c r="W262" s="62">
        <f>IFERROR(ROUND(T262*(1+Assumptions!$C$7)^5,0),"")</f>
        <v>70</v>
      </c>
      <c r="X262" s="62">
        <f>IFERROR(ROUND(W262*Assumptions!$C$4*Assumptions!$C$6,4),"")+IFERROR(ROUND(Y262*Assumptions!$C$8*Assumptions!$C$6,4),"")</f>
        <v>9.1851000000000003</v>
      </c>
      <c r="Y262" s="62">
        <f>IFERROR(ROUND(V262*(1+Assumptions!$C$7)^5,0),"")</f>
        <v>25977</v>
      </c>
      <c r="Z262" s="63" t="s">
        <v>164</v>
      </c>
      <c r="AA262" s="63" t="s">
        <v>165</v>
      </c>
      <c r="AB262" s="62">
        <v>135.5</v>
      </c>
      <c r="AC262" s="62">
        <v>83.1</v>
      </c>
      <c r="AD262">
        <v>100</v>
      </c>
      <c r="AK262" s="40" t="str">
        <f>IFERROR(INDEX(Assumptions!$D$92:$D$115,MATCH(C262,Assumptions!$B$92:$B$115,0)),"Low")</f>
        <v>Low</v>
      </c>
    </row>
    <row r="263" spans="2:37" x14ac:dyDescent="0.2">
      <c r="B263" s="62">
        <v>260</v>
      </c>
      <c r="C263" s="63" t="s">
        <v>163</v>
      </c>
      <c r="D263" s="63" t="s">
        <v>2107</v>
      </c>
      <c r="E263" s="62">
        <f t="shared" si="20"/>
        <v>0</v>
      </c>
      <c r="F263" s="71">
        <f>SUMIFS('CBG Plants'!N:N,'CBG Plants'!F:F,D263,'CBG Plants'!L:L,"Completed")
+SUMIFS('CBG Plants'!N:N,'CBG Plants'!F:F,D263,'CBG Plants'!L:L,"Functional")+SUMIFS('CBG Plants'!N:N,'CBG Plants'!F:F,D263,'CBG Plants'!L:L,"Under Construction")+SUMIFS('CBG Plants'!N:N,'CBG Plants'!F:F,D263,'CBG Plants'!L:L,"Yet to start construction")</f>
        <v>0</v>
      </c>
      <c r="G263" s="62">
        <f>COUNTIFS('CBG Plants'!F:F,D263,'CBG Plants'!L:L,"Completed")
+COUNTIFS('CBG Plants'!F:F,D263,'CBG Plants'!L:L,"Functional")</f>
        <v>0</v>
      </c>
      <c r="H263" s="62">
        <f>COUNTIFS('CBG Plants'!F:F,D263,'CBG Plants'!L:L,"Under Construction")</f>
        <v>0</v>
      </c>
      <c r="I263" s="62">
        <f>COUNTIFS('CBG Plants'!F:F,D263,'CBG Plants'!L:L,"Yet to start construction")</f>
        <v>0</v>
      </c>
      <c r="J263" s="63"/>
      <c r="K263" s="63"/>
      <c r="L263" s="63"/>
      <c r="M263" s="62">
        <f t="shared" si="17"/>
        <v>271.02</v>
      </c>
      <c r="N263" s="62">
        <f t="shared" si="18"/>
        <v>271.02</v>
      </c>
      <c r="O263" s="62">
        <v>140.4</v>
      </c>
      <c r="P263" s="62">
        <v>71.819999999999993</v>
      </c>
      <c r="Q263" s="62">
        <v>58.8</v>
      </c>
      <c r="R263" s="62">
        <f t="shared" si="19"/>
        <v>1.6117158</v>
      </c>
      <c r="S263" s="62">
        <f>IFERROR(T263*Assumptions!$C$4,"")</f>
        <v>50</v>
      </c>
      <c r="T263" s="62">
        <v>20</v>
      </c>
      <c r="U263" s="62">
        <f>IFERROR(S263*Assumptions!$C$5,"")+IFERROR(V263*Assumptions!$C$8*Assumptions!$C$5,"")</f>
        <v>1.6117158</v>
      </c>
      <c r="V263" s="62">
        <v>11116</v>
      </c>
      <c r="W263" s="62">
        <f>IFERROR(ROUND(T263*(1+Assumptions!$C$7)^5,0),"")</f>
        <v>61</v>
      </c>
      <c r="X263" s="62">
        <f>IFERROR(ROUND(W263*Assumptions!$C$4*Assumptions!$C$6,4),"")+IFERROR(ROUND(Y263*Assumptions!$C$8*Assumptions!$C$6,4),"")</f>
        <v>8.1932000000000009</v>
      </c>
      <c r="Y263" s="62">
        <f>IFERROR(ROUND(V263*(1+Assumptions!$C$7)^5,0),"")</f>
        <v>33923</v>
      </c>
      <c r="Z263" s="63" t="s">
        <v>164</v>
      </c>
      <c r="AA263" s="63" t="s">
        <v>165</v>
      </c>
      <c r="AB263" s="62">
        <v>175.4</v>
      </c>
      <c r="AC263" s="62">
        <v>83.1</v>
      </c>
      <c r="AD263">
        <v>0</v>
      </c>
      <c r="AK263" s="40" t="str">
        <f>IFERROR(INDEX(Assumptions!$D$92:$D$115,MATCH(C263,Assumptions!$B$92:$B$115,0)),"Low")</f>
        <v>Low</v>
      </c>
    </row>
    <row r="264" spans="2:37" x14ac:dyDescent="0.2">
      <c r="B264" s="62">
        <v>261</v>
      </c>
      <c r="C264" s="63" t="s">
        <v>163</v>
      </c>
      <c r="D264" s="63" t="s">
        <v>3003</v>
      </c>
      <c r="E264" s="62">
        <f t="shared" si="20"/>
        <v>4</v>
      </c>
      <c r="F264" s="71">
        <f>SUMIFS('CBG Plants'!N:N,'CBG Plants'!F:F,D264,'CBG Plants'!L:L,"Completed")
+SUMIFS('CBG Plants'!N:N,'CBG Plants'!F:F,D264,'CBG Plants'!L:L,"Functional")+SUMIFS('CBG Plants'!N:N,'CBG Plants'!F:F,D264,'CBG Plants'!L:L,"Under Construction")+SUMIFS('CBG Plants'!N:N,'CBG Plants'!F:F,D264,'CBG Plants'!L:L,"Yet to start construction")</f>
        <v>125</v>
      </c>
      <c r="G264" s="62">
        <f>COUNTIFS('CBG Plants'!F:F,D264,'CBG Plants'!L:L,"Completed")
+COUNTIFS('CBG Plants'!F:F,D264,'CBG Plants'!L:L,"Functional")</f>
        <v>0</v>
      </c>
      <c r="H264" s="62">
        <f>COUNTIFS('CBG Plants'!F:F,D264,'CBG Plants'!L:L,"Under Construction")</f>
        <v>0</v>
      </c>
      <c r="I264" s="62">
        <f>COUNTIFS('CBG Plants'!F:F,D264,'CBG Plants'!L:L,"Yet to start construction")</f>
        <v>4</v>
      </c>
      <c r="J264" s="63" t="s">
        <v>3004</v>
      </c>
      <c r="K264" s="63" t="s">
        <v>2988</v>
      </c>
      <c r="L264" s="63" t="s">
        <v>3004</v>
      </c>
      <c r="M264" s="62">
        <f t="shared" si="17"/>
        <v>172.29000000000002</v>
      </c>
      <c r="N264" s="62">
        <f t="shared" si="18"/>
        <v>172.29000000000002</v>
      </c>
      <c r="O264" s="62">
        <v>108.45</v>
      </c>
      <c r="P264" s="62">
        <v>53.34</v>
      </c>
      <c r="Q264" s="62">
        <v>10.5</v>
      </c>
      <c r="R264" s="62">
        <f t="shared" si="19"/>
        <v>-125</v>
      </c>
      <c r="S264" s="62">
        <f>IFERROR(T264*Assumptions!$C$4,"")</f>
        <v>0</v>
      </c>
      <c r="T264" s="62">
        <v>0</v>
      </c>
      <c r="U264" s="62">
        <f>IFERROR(S264*Assumptions!$C$5,"")+IFERROR(V264*Assumptions!$C$8*Assumptions!$C$5,"")</f>
        <v>0</v>
      </c>
      <c r="V264" s="62">
        <v>0</v>
      </c>
      <c r="W264" s="62">
        <f>IFERROR(ROUND(T264*(1+Assumptions!$C$7)^5,0),"")</f>
        <v>0</v>
      </c>
      <c r="X264" s="62">
        <f>IFERROR(ROUND(W264*Assumptions!$C$4*Assumptions!$C$6,4),"")+IFERROR(ROUND(Y264*Assumptions!$C$8*Assumptions!$C$6,4),"")</f>
        <v>0</v>
      </c>
      <c r="Y264" s="62">
        <f>IFERROR(ROUND(V264*(1+Assumptions!$C$7)^5,0),"")</f>
        <v>0</v>
      </c>
      <c r="Z264" s="63" t="s">
        <v>164</v>
      </c>
      <c r="AA264" s="63" t="s">
        <v>165</v>
      </c>
      <c r="AB264" s="62">
        <v>180</v>
      </c>
      <c r="AC264" s="62">
        <v>83.1</v>
      </c>
      <c r="AD264">
        <v>0</v>
      </c>
      <c r="AK264" s="40" t="str">
        <f>IFERROR(INDEX(Assumptions!$D$92:$D$115,MATCH(C264,Assumptions!$B$92:$B$115,0)),"Low")</f>
        <v>Low</v>
      </c>
    </row>
    <row r="265" spans="2:37" x14ac:dyDescent="0.2">
      <c r="B265" s="62">
        <v>262</v>
      </c>
      <c r="C265" s="63" t="s">
        <v>163</v>
      </c>
      <c r="D265" s="63" t="s">
        <v>2108</v>
      </c>
      <c r="E265" s="62">
        <f t="shared" si="20"/>
        <v>3</v>
      </c>
      <c r="F265" s="71">
        <f>SUMIFS('CBG Plants'!N:N,'CBG Plants'!F:F,D265,'CBG Plants'!L:L,"Completed")
+SUMIFS('CBG Plants'!N:N,'CBG Plants'!F:F,D265,'CBG Plants'!L:L,"Functional")+SUMIFS('CBG Plants'!N:N,'CBG Plants'!F:F,D265,'CBG Plants'!L:L,"Under Construction")+SUMIFS('CBG Plants'!N:N,'CBG Plants'!F:F,D265,'CBG Plants'!L:L,"Yet to start construction")</f>
        <v>53.84</v>
      </c>
      <c r="G265" s="62">
        <f>COUNTIFS('CBG Plants'!F:F,D265,'CBG Plants'!L:L,"Completed")
+COUNTIFS('CBG Plants'!F:F,D265,'CBG Plants'!L:L,"Functional")</f>
        <v>2</v>
      </c>
      <c r="H265" s="62">
        <f>COUNTIFS('CBG Plants'!F:F,D265,'CBG Plants'!L:L,"Under Construction")</f>
        <v>0</v>
      </c>
      <c r="I265" s="62">
        <f>COUNTIFS('CBG Plants'!F:F,D265,'CBG Plants'!L:L,"Yet to start construction")</f>
        <v>1</v>
      </c>
      <c r="J265" s="63" t="s">
        <v>3005</v>
      </c>
      <c r="K265" s="63" t="s">
        <v>3006</v>
      </c>
      <c r="L265" s="63" t="s">
        <v>3007</v>
      </c>
      <c r="M265" s="62">
        <f t="shared" si="17"/>
        <v>916.77499999999998</v>
      </c>
      <c r="N265" s="62">
        <f t="shared" si="18"/>
        <v>1087.23</v>
      </c>
      <c r="O265" s="62">
        <v>596.25</v>
      </c>
      <c r="P265" s="62">
        <v>490.98</v>
      </c>
      <c r="Q265" s="62">
        <v>0</v>
      </c>
      <c r="R265" s="62">
        <f t="shared" si="19"/>
        <v>-52.029454400000006</v>
      </c>
      <c r="S265" s="62">
        <f>IFERROR(T265*Assumptions!$C$4,"")</f>
        <v>57.5</v>
      </c>
      <c r="T265" s="62">
        <v>23</v>
      </c>
      <c r="U265" s="62">
        <f>IFERROR(S265*Assumptions!$C$5,"")+IFERROR(V265*Assumptions!$C$8*Assumptions!$C$5,"")</f>
        <v>1.8105455999999998</v>
      </c>
      <c r="V265" s="62">
        <v>8512</v>
      </c>
      <c r="W265" s="62">
        <f>IFERROR(ROUND(T265*(1+Assumptions!$C$7)^5,0),"")</f>
        <v>70</v>
      </c>
      <c r="X265" s="62">
        <f>IFERROR(ROUND(W265*Assumptions!$C$4*Assumptions!$C$6,4),"")+IFERROR(ROUND(Y265*Assumptions!$C$8*Assumptions!$C$6,4),"")</f>
        <v>9.1851000000000003</v>
      </c>
      <c r="Y265" s="62">
        <f>IFERROR(ROUND(V265*(1+Assumptions!$C$7)^5,0),"")</f>
        <v>25977</v>
      </c>
      <c r="Z265" s="63" t="s">
        <v>164</v>
      </c>
      <c r="AA265" s="63" t="s">
        <v>165</v>
      </c>
      <c r="AB265" s="62">
        <v>88.9</v>
      </c>
      <c r="AC265" s="62">
        <v>83.1</v>
      </c>
      <c r="AD265">
        <v>467</v>
      </c>
      <c r="AK265" s="40" t="str">
        <f>IFERROR(INDEX(Assumptions!$D$92:$D$115,MATCH(C265,Assumptions!$B$92:$B$115,0)),"Low")</f>
        <v>Low</v>
      </c>
    </row>
    <row r="266" spans="2:37" x14ac:dyDescent="0.2">
      <c r="B266" s="62">
        <v>263</v>
      </c>
      <c r="C266" s="63" t="s">
        <v>163</v>
      </c>
      <c r="D266" s="63" t="s">
        <v>3008</v>
      </c>
      <c r="E266" s="62">
        <f t="shared" si="20"/>
        <v>1</v>
      </c>
      <c r="F266" s="71">
        <f>SUMIFS('CBG Plants'!N:N,'CBG Plants'!F:F,D266,'CBG Plants'!L:L,"Completed")
+SUMIFS('CBG Plants'!N:N,'CBG Plants'!F:F,D266,'CBG Plants'!L:L,"Functional")+SUMIFS('CBG Plants'!N:N,'CBG Plants'!F:F,D266,'CBG Plants'!L:L,"Under Construction")+SUMIFS('CBG Plants'!N:N,'CBG Plants'!F:F,D266,'CBG Plants'!L:L,"Yet to start construction")</f>
        <v>15.6</v>
      </c>
      <c r="G266" s="62">
        <f>COUNTIFS('CBG Plants'!F:F,D266,'CBG Plants'!L:L,"Completed")
+COUNTIFS('CBG Plants'!F:F,D266,'CBG Plants'!L:L,"Functional")</f>
        <v>0</v>
      </c>
      <c r="H266" s="62">
        <f>COUNTIFS('CBG Plants'!F:F,D266,'CBG Plants'!L:L,"Under Construction")</f>
        <v>0</v>
      </c>
      <c r="I266" s="62">
        <f>COUNTIFS('CBG Plants'!F:F,D266,'CBG Plants'!L:L,"Yet to start construction")</f>
        <v>1</v>
      </c>
      <c r="J266" s="63" t="s">
        <v>3009</v>
      </c>
      <c r="K266" s="63"/>
      <c r="L266" s="63"/>
      <c r="M266" s="62">
        <f t="shared" si="17"/>
        <v>309.69</v>
      </c>
      <c r="N266" s="62">
        <f t="shared" si="18"/>
        <v>309.69</v>
      </c>
      <c r="O266" s="62">
        <v>175.5</v>
      </c>
      <c r="P266" s="62">
        <v>120.54</v>
      </c>
      <c r="Q266" s="62">
        <v>13.65</v>
      </c>
      <c r="R266" s="62">
        <f t="shared" si="19"/>
        <v>-15.6</v>
      </c>
      <c r="S266" s="62">
        <f>IFERROR(T266*Assumptions!$C$4,"")</f>
        <v>0</v>
      </c>
      <c r="T266" s="62">
        <v>0</v>
      </c>
      <c r="U266" s="62">
        <f>IFERROR(S266*Assumptions!$C$5,"")+IFERROR(V266*Assumptions!$C$8*Assumptions!$C$5,"")</f>
        <v>0</v>
      </c>
      <c r="V266" s="62">
        <v>0</v>
      </c>
      <c r="W266" s="62">
        <f>IFERROR(ROUND(T266*(1+Assumptions!$C$7)^5,0),"")</f>
        <v>0</v>
      </c>
      <c r="X266" s="62">
        <f>IFERROR(ROUND(W266*Assumptions!$C$4*Assumptions!$C$6,4),"")+IFERROR(ROUND(Y266*Assumptions!$C$8*Assumptions!$C$6,4),"")</f>
        <v>0</v>
      </c>
      <c r="Y266" s="62">
        <f>IFERROR(ROUND(V266*(1+Assumptions!$C$7)^5,0),"")</f>
        <v>0</v>
      </c>
      <c r="Z266" s="63" t="s">
        <v>164</v>
      </c>
      <c r="AA266" s="63" t="s">
        <v>165</v>
      </c>
      <c r="AB266" s="62">
        <v>152.80000000000001</v>
      </c>
      <c r="AC266" s="62">
        <v>83.1</v>
      </c>
      <c r="AD266">
        <v>0</v>
      </c>
      <c r="AK266" s="40" t="str">
        <f>IFERROR(INDEX(Assumptions!$D$92:$D$115,MATCH(C266,Assumptions!$B$92:$B$115,0)),"Low")</f>
        <v>Low</v>
      </c>
    </row>
    <row r="267" spans="2:37" x14ac:dyDescent="0.2">
      <c r="B267" s="62">
        <v>264</v>
      </c>
      <c r="C267" s="63" t="s">
        <v>163</v>
      </c>
      <c r="D267" s="63" t="s">
        <v>2109</v>
      </c>
      <c r="E267" s="62">
        <f t="shared" si="20"/>
        <v>1</v>
      </c>
      <c r="F267" s="71">
        <f>SUMIFS('CBG Plants'!N:N,'CBG Plants'!F:F,D267,'CBG Plants'!L:L,"Completed")
+SUMIFS('CBG Plants'!N:N,'CBG Plants'!F:F,D267,'CBG Plants'!L:L,"Functional")+SUMIFS('CBG Plants'!N:N,'CBG Plants'!F:F,D267,'CBG Plants'!L:L,"Under Construction")+SUMIFS('CBG Plants'!N:N,'CBG Plants'!F:F,D267,'CBG Plants'!L:L,"Yet to start construction")</f>
        <v>20</v>
      </c>
      <c r="G267" s="62">
        <f>COUNTIFS('CBG Plants'!F:F,D267,'CBG Plants'!L:L,"Completed")
+COUNTIFS('CBG Plants'!F:F,D267,'CBG Plants'!L:L,"Functional")</f>
        <v>0</v>
      </c>
      <c r="H267" s="62">
        <f>COUNTIFS('CBG Plants'!F:F,D267,'CBG Plants'!L:L,"Under Construction")</f>
        <v>0</v>
      </c>
      <c r="I267" s="62">
        <f>COUNTIFS('CBG Plants'!F:F,D267,'CBG Plants'!L:L,"Yet to start construction")</f>
        <v>1</v>
      </c>
      <c r="J267" s="63" t="s">
        <v>3010</v>
      </c>
      <c r="K267" s="63"/>
      <c r="L267" s="63"/>
      <c r="M267" s="62">
        <f t="shared" si="17"/>
        <v>880.17000000000007</v>
      </c>
      <c r="N267" s="62">
        <f t="shared" si="18"/>
        <v>880.17000000000007</v>
      </c>
      <c r="O267" s="62">
        <v>526.95000000000005</v>
      </c>
      <c r="P267" s="62">
        <v>353.22</v>
      </c>
      <c r="Q267" s="62">
        <v>0</v>
      </c>
      <c r="R267" s="62">
        <f t="shared" si="19"/>
        <v>-19.3114928</v>
      </c>
      <c r="S267" s="62">
        <f>IFERROR(T267*Assumptions!$C$4,"")</f>
        <v>22.5</v>
      </c>
      <c r="T267" s="62">
        <v>9</v>
      </c>
      <c r="U267" s="62">
        <f>IFERROR(S267*Assumptions!$C$5,"")+IFERROR(V267*Assumptions!$C$8*Assumptions!$C$5,"")</f>
        <v>0.68850719999999999</v>
      </c>
      <c r="V267" s="62">
        <v>1344</v>
      </c>
      <c r="W267" s="62">
        <f>IFERROR(ROUND(T267*(1+Assumptions!$C$7)^5,0),"")</f>
        <v>27</v>
      </c>
      <c r="X267" s="62">
        <f>IFERROR(ROUND(W267*Assumptions!$C$4*Assumptions!$C$6,4),"")+IFERROR(ROUND(Y267*Assumptions!$C$8*Assumptions!$C$6,4),"")</f>
        <v>3.4437000000000002</v>
      </c>
      <c r="Y267" s="62">
        <f>IFERROR(ROUND(V267*(1+Assumptions!$C$7)^5,0),"")</f>
        <v>4102</v>
      </c>
      <c r="Z267" s="63" t="s">
        <v>164</v>
      </c>
      <c r="AA267" s="63" t="s">
        <v>165</v>
      </c>
      <c r="AB267" s="62">
        <v>40.299999999999997</v>
      </c>
      <c r="AC267" s="62">
        <v>83.1</v>
      </c>
      <c r="AD267">
        <v>0</v>
      </c>
      <c r="AK267" s="40" t="str">
        <f>IFERROR(INDEX(Assumptions!$D$92:$D$115,MATCH(C267,Assumptions!$B$92:$B$115,0)),"Low")</f>
        <v>Low</v>
      </c>
    </row>
    <row r="268" spans="2:37" x14ac:dyDescent="0.2">
      <c r="B268" s="62">
        <v>265</v>
      </c>
      <c r="C268" s="63" t="s">
        <v>163</v>
      </c>
      <c r="D268" s="63" t="s">
        <v>2110</v>
      </c>
      <c r="E268" s="62">
        <f t="shared" si="20"/>
        <v>1</v>
      </c>
      <c r="F268" s="71">
        <f>SUMIFS('CBG Plants'!N:N,'CBG Plants'!F:F,D268,'CBG Plants'!L:L,"Completed")
+SUMIFS('CBG Plants'!N:N,'CBG Plants'!F:F,D268,'CBG Plants'!L:L,"Functional")+SUMIFS('CBG Plants'!N:N,'CBG Plants'!F:F,D268,'CBG Plants'!L:L,"Under Construction")+SUMIFS('CBG Plants'!N:N,'CBG Plants'!F:F,D268,'CBG Plants'!L:L,"Yet to start construction")</f>
        <v>20</v>
      </c>
      <c r="G268" s="62">
        <f>COUNTIFS('CBG Plants'!F:F,D268,'CBG Plants'!L:L,"Completed")
+COUNTIFS('CBG Plants'!F:F,D268,'CBG Plants'!L:L,"Functional")</f>
        <v>0</v>
      </c>
      <c r="H268" s="62">
        <f>COUNTIFS('CBG Plants'!F:F,D268,'CBG Plants'!L:L,"Under Construction")</f>
        <v>0</v>
      </c>
      <c r="I268" s="62">
        <f>COUNTIFS('CBG Plants'!F:F,D268,'CBG Plants'!L:L,"Yet to start construction")</f>
        <v>1</v>
      </c>
      <c r="J268" s="63" t="s">
        <v>3011</v>
      </c>
      <c r="K268" s="63"/>
      <c r="L268" s="63"/>
      <c r="M268" s="62">
        <f t="shared" si="17"/>
        <v>764.61</v>
      </c>
      <c r="N268" s="62">
        <f t="shared" si="18"/>
        <v>764.61</v>
      </c>
      <c r="O268" s="62">
        <v>431.55</v>
      </c>
      <c r="P268" s="62">
        <v>333.06</v>
      </c>
      <c r="Q268" s="62">
        <v>0</v>
      </c>
      <c r="R268" s="62">
        <f t="shared" si="19"/>
        <v>-19.549386949999999</v>
      </c>
      <c r="S268" s="62">
        <f>IFERROR(T268*Assumptions!$C$4,"")</f>
        <v>15</v>
      </c>
      <c r="T268" s="62">
        <v>6</v>
      </c>
      <c r="U268" s="62">
        <f>IFERROR(S268*Assumptions!$C$5,"")+IFERROR(V268*Assumptions!$C$8*Assumptions!$C$5,"")</f>
        <v>0.45061304999999996</v>
      </c>
      <c r="V268" s="62">
        <v>61</v>
      </c>
      <c r="W268" s="62">
        <f>IFERROR(ROUND(T268*(1+Assumptions!$C$7)^5,0),"")</f>
        <v>18</v>
      </c>
      <c r="X268" s="62">
        <f>IFERROR(ROUND(W268*Assumptions!$C$4*Assumptions!$C$6,4),"")+IFERROR(ROUND(Y268*Assumptions!$C$8*Assumptions!$C$6,4),"")</f>
        <v>2.2530999999999999</v>
      </c>
      <c r="Y268" s="62">
        <f>IFERROR(ROUND(V268*(1+Assumptions!$C$7)^5,0),"")</f>
        <v>186</v>
      </c>
      <c r="Z268" s="63" t="s">
        <v>164</v>
      </c>
      <c r="AA268" s="63" t="s">
        <v>165</v>
      </c>
      <c r="AB268" s="62">
        <v>125.2</v>
      </c>
      <c r="AC268" s="62">
        <v>83.1</v>
      </c>
      <c r="AD268">
        <v>0</v>
      </c>
      <c r="AK268" s="40" t="str">
        <f>IFERROR(INDEX(Assumptions!$D$92:$D$115,MATCH(C268,Assumptions!$B$92:$B$115,0)),"Low")</f>
        <v>Low</v>
      </c>
    </row>
    <row r="269" spans="2:37" x14ac:dyDescent="0.2">
      <c r="B269" s="62">
        <v>266</v>
      </c>
      <c r="C269" s="63" t="s">
        <v>166</v>
      </c>
      <c r="D269" s="63" t="s">
        <v>2111</v>
      </c>
      <c r="E269" s="62">
        <f t="shared" si="20"/>
        <v>3</v>
      </c>
      <c r="F269" s="71">
        <f>SUMIFS('CBG Plants'!N:N,'CBG Plants'!F:F,D269,'CBG Plants'!L:L,"Completed")
+SUMIFS('CBG Plants'!N:N,'CBG Plants'!F:F,D269,'CBG Plants'!L:L,"Functional")+SUMIFS('CBG Plants'!N:N,'CBG Plants'!F:F,D269,'CBG Plants'!L:L,"Under Construction")+SUMIFS('CBG Plants'!N:N,'CBG Plants'!F:F,D269,'CBG Plants'!L:L,"Yet to start construction")</f>
        <v>19.899999999999999</v>
      </c>
      <c r="G269" s="62">
        <f>COUNTIFS('CBG Plants'!F:F,D269,'CBG Plants'!L:L,"Completed")
+COUNTIFS('CBG Plants'!F:F,D269,'CBG Plants'!L:L,"Functional")</f>
        <v>0</v>
      </c>
      <c r="H269" s="62">
        <f>COUNTIFS('CBG Plants'!F:F,D269,'CBG Plants'!L:L,"Under Construction")</f>
        <v>1</v>
      </c>
      <c r="I269" s="62">
        <f>COUNTIFS('CBG Plants'!F:F,D269,'CBG Plants'!L:L,"Yet to start construction")</f>
        <v>2</v>
      </c>
      <c r="J269" s="63" t="s">
        <v>3012</v>
      </c>
      <c r="K269" s="63" t="s">
        <v>3013</v>
      </c>
      <c r="L269" s="63" t="s">
        <v>3014</v>
      </c>
      <c r="M269" s="62">
        <f t="shared" si="17"/>
        <v>334.95</v>
      </c>
      <c r="N269" s="62">
        <f t="shared" si="18"/>
        <v>334.95</v>
      </c>
      <c r="O269" s="62">
        <v>185.85</v>
      </c>
      <c r="P269" s="62">
        <v>149.1</v>
      </c>
      <c r="Q269" s="62">
        <v>0</v>
      </c>
      <c r="R269" s="62">
        <f t="shared" si="19"/>
        <v>-18.516148449999999</v>
      </c>
      <c r="S269" s="62">
        <f>IFERROR(T269*Assumptions!$C$4,"")</f>
        <v>42.5</v>
      </c>
      <c r="T269" s="62">
        <v>17</v>
      </c>
      <c r="U269" s="62">
        <f>IFERROR(S269*Assumptions!$C$5,"")+IFERROR(V269*Assumptions!$C$8*Assumptions!$C$5,"")</f>
        <v>1.3838515499999999</v>
      </c>
      <c r="V269" s="62">
        <v>10831</v>
      </c>
      <c r="W269" s="62">
        <f>IFERROR(ROUND(T269*(1+Assumptions!$C$7)^5,0),"")</f>
        <v>52</v>
      </c>
      <c r="X269" s="62">
        <f>IFERROR(ROUND(W269*Assumptions!$C$4*Assumptions!$C$6,4),"")+IFERROR(ROUND(Y269*Assumptions!$C$8*Assumptions!$C$6,4),"")</f>
        <v>7.0537000000000001</v>
      </c>
      <c r="Y269" s="62">
        <f>IFERROR(ROUND(V269*(1+Assumptions!$C$7)^5,0),"")</f>
        <v>33054</v>
      </c>
      <c r="Z269" s="63" t="s">
        <v>153</v>
      </c>
      <c r="AA269" s="63" t="s">
        <v>167</v>
      </c>
      <c r="AB269" s="62">
        <v>174</v>
      </c>
      <c r="AC269" s="62">
        <v>35</v>
      </c>
      <c r="AD269">
        <v>0</v>
      </c>
      <c r="AK269" s="40" t="str">
        <f>IFERROR(INDEX(Assumptions!$D$92:$D$115,MATCH(C269,Assumptions!$B$92:$B$115,0)),"Low")</f>
        <v>High</v>
      </c>
    </row>
    <row r="270" spans="2:37" x14ac:dyDescent="0.2">
      <c r="B270" s="62">
        <v>267</v>
      </c>
      <c r="C270" s="63" t="s">
        <v>166</v>
      </c>
      <c r="D270" s="63" t="s">
        <v>2112</v>
      </c>
      <c r="E270" s="62">
        <f t="shared" si="20"/>
        <v>2</v>
      </c>
      <c r="F270" s="71">
        <f>SUMIFS('CBG Plants'!N:N,'CBG Plants'!F:F,D270,'CBG Plants'!L:L,"Completed")
+SUMIFS('CBG Plants'!N:N,'CBG Plants'!F:F,D270,'CBG Plants'!L:L,"Functional")+SUMIFS('CBG Plants'!N:N,'CBG Plants'!F:F,D270,'CBG Plants'!L:L,"Under Construction")+SUMIFS('CBG Plants'!N:N,'CBG Plants'!F:F,D270,'CBG Plants'!L:L,"Yet to start construction")</f>
        <v>5.6</v>
      </c>
      <c r="G270" s="62">
        <f>COUNTIFS('CBG Plants'!F:F,D270,'CBG Plants'!L:L,"Completed")
+COUNTIFS('CBG Plants'!F:F,D270,'CBG Plants'!L:L,"Functional")</f>
        <v>0</v>
      </c>
      <c r="H270" s="62">
        <f>COUNTIFS('CBG Plants'!F:F,D270,'CBG Plants'!L:L,"Under Construction")</f>
        <v>1</v>
      </c>
      <c r="I270" s="62">
        <f>COUNTIFS('CBG Plants'!F:F,D270,'CBG Plants'!L:L,"Yet to start construction")</f>
        <v>1</v>
      </c>
      <c r="J270" s="63" t="s">
        <v>3015</v>
      </c>
      <c r="K270" s="63" t="s">
        <v>3016</v>
      </c>
      <c r="L270" s="63"/>
      <c r="M270" s="62">
        <f t="shared" si="17"/>
        <v>265.86</v>
      </c>
      <c r="N270" s="62">
        <f t="shared" si="18"/>
        <v>265.86</v>
      </c>
      <c r="O270" s="62">
        <v>214.2</v>
      </c>
      <c r="P270" s="62">
        <v>51.66</v>
      </c>
      <c r="Q270" s="62">
        <v>0</v>
      </c>
      <c r="R270" s="62">
        <f t="shared" si="19"/>
        <v>-4.1525482999999994</v>
      </c>
      <c r="S270" s="62">
        <f>IFERROR(T270*Assumptions!$C$4,"")</f>
        <v>47.5</v>
      </c>
      <c r="T270" s="62">
        <v>19</v>
      </c>
      <c r="U270" s="62">
        <f>IFERROR(S270*Assumptions!$C$5,"")+IFERROR(V270*Assumptions!$C$8*Assumptions!$C$5,"")</f>
        <v>1.4474517</v>
      </c>
      <c r="V270" s="62">
        <v>2234</v>
      </c>
      <c r="W270" s="62">
        <f>IFERROR(ROUND(T270*(1+Assumptions!$C$7)^5,0),"")</f>
        <v>58</v>
      </c>
      <c r="X270" s="62">
        <f>IFERROR(ROUND(W270*Assumptions!$C$4*Assumptions!$C$6,4),"")+IFERROR(ROUND(Y270*Assumptions!$C$8*Assumptions!$C$6,4),"")</f>
        <v>7.3642000000000003</v>
      </c>
      <c r="Y270" s="62">
        <f>IFERROR(ROUND(V270*(1+Assumptions!$C$7)^5,0),"")</f>
        <v>6818</v>
      </c>
      <c r="Z270" s="63" t="s">
        <v>153</v>
      </c>
      <c r="AA270" s="63" t="s">
        <v>167</v>
      </c>
      <c r="AB270" s="62">
        <v>25.4</v>
      </c>
      <c r="AC270" s="62">
        <v>35</v>
      </c>
      <c r="AD270">
        <v>0</v>
      </c>
      <c r="AK270" s="40" t="str">
        <f>IFERROR(INDEX(Assumptions!$D$92:$D$115,MATCH(C270,Assumptions!$B$92:$B$115,0)),"Low")</f>
        <v>High</v>
      </c>
    </row>
    <row r="271" spans="2:37" x14ac:dyDescent="0.2">
      <c r="B271" s="62">
        <v>268</v>
      </c>
      <c r="C271" s="63" t="s">
        <v>166</v>
      </c>
      <c r="D271" s="63" t="s">
        <v>2113</v>
      </c>
      <c r="E271" s="62">
        <f t="shared" si="20"/>
        <v>0</v>
      </c>
      <c r="F271" s="71">
        <f>SUMIFS('CBG Plants'!N:N,'CBG Plants'!F:F,D271,'CBG Plants'!L:L,"Completed")
+SUMIFS('CBG Plants'!N:N,'CBG Plants'!F:F,D271,'CBG Plants'!L:L,"Functional")+SUMIFS('CBG Plants'!N:N,'CBG Plants'!F:F,D271,'CBG Plants'!L:L,"Under Construction")+SUMIFS('CBG Plants'!N:N,'CBG Plants'!F:F,D271,'CBG Plants'!L:L,"Yet to start construction")</f>
        <v>0</v>
      </c>
      <c r="G271" s="62">
        <f>COUNTIFS('CBG Plants'!F:F,D271,'CBG Plants'!L:L,"Completed")
+COUNTIFS('CBG Plants'!F:F,D271,'CBG Plants'!L:L,"Functional")</f>
        <v>0</v>
      </c>
      <c r="H271" s="62">
        <f>COUNTIFS('CBG Plants'!F:F,D271,'CBG Plants'!L:L,"Under Construction")</f>
        <v>0</v>
      </c>
      <c r="I271" s="62">
        <f>COUNTIFS('CBG Plants'!F:F,D271,'CBG Plants'!L:L,"Yet to start construction")</f>
        <v>0</v>
      </c>
      <c r="J271" s="63" t="s">
        <v>3017</v>
      </c>
      <c r="K271" s="63"/>
      <c r="L271" s="63"/>
      <c r="M271" s="62">
        <f t="shared" si="17"/>
        <v>102.53999999999999</v>
      </c>
      <c r="N271" s="62">
        <f t="shared" si="18"/>
        <v>102.53999999999999</v>
      </c>
      <c r="O271" s="62">
        <v>89.1</v>
      </c>
      <c r="P271" s="62">
        <v>13.44</v>
      </c>
      <c r="Q271" s="62">
        <v>0</v>
      </c>
      <c r="R271" s="62">
        <f t="shared" si="19"/>
        <v>1.4474517</v>
      </c>
      <c r="S271" s="62">
        <f>IFERROR(T271*Assumptions!$C$4,"")</f>
        <v>47.5</v>
      </c>
      <c r="T271" s="62">
        <v>19</v>
      </c>
      <c r="U271" s="62">
        <f>IFERROR(S271*Assumptions!$C$5,"")+IFERROR(V271*Assumptions!$C$8*Assumptions!$C$5,"")</f>
        <v>1.4474517</v>
      </c>
      <c r="V271" s="62">
        <v>2234</v>
      </c>
      <c r="W271" s="62">
        <f>IFERROR(ROUND(T271*(1+Assumptions!$C$7)^5,0),"")</f>
        <v>58</v>
      </c>
      <c r="X271" s="62">
        <f>IFERROR(ROUND(W271*Assumptions!$C$4*Assumptions!$C$6,4),"")+IFERROR(ROUND(Y271*Assumptions!$C$8*Assumptions!$C$6,4),"")</f>
        <v>7.3642000000000003</v>
      </c>
      <c r="Y271" s="62">
        <f>IFERROR(ROUND(V271*(1+Assumptions!$C$7)^5,0),"")</f>
        <v>6818</v>
      </c>
      <c r="Z271" s="63" t="s">
        <v>153</v>
      </c>
      <c r="AA271" s="63" t="s">
        <v>167</v>
      </c>
      <c r="AB271" s="62">
        <v>29.9</v>
      </c>
      <c r="AC271" s="62">
        <v>35</v>
      </c>
      <c r="AD271">
        <v>0</v>
      </c>
      <c r="AK271" s="40" t="str">
        <f>IFERROR(INDEX(Assumptions!$D$92:$D$115,MATCH(C271,Assumptions!$B$92:$B$115,0)),"Low")</f>
        <v>High</v>
      </c>
    </row>
    <row r="272" spans="2:37" x14ac:dyDescent="0.2">
      <c r="B272" s="62">
        <v>269</v>
      </c>
      <c r="C272" s="63" t="s">
        <v>166</v>
      </c>
      <c r="D272" s="63" t="s">
        <v>2114</v>
      </c>
      <c r="E272" s="62">
        <f t="shared" si="20"/>
        <v>0</v>
      </c>
      <c r="F272" s="71">
        <f>SUMIFS('CBG Plants'!N:N,'CBG Plants'!F:F,D272,'CBG Plants'!L:L,"Completed")
+SUMIFS('CBG Plants'!N:N,'CBG Plants'!F:F,D272,'CBG Plants'!L:L,"Functional")+SUMIFS('CBG Plants'!N:N,'CBG Plants'!F:F,D272,'CBG Plants'!L:L,"Under Construction")+SUMIFS('CBG Plants'!N:N,'CBG Plants'!F:F,D272,'CBG Plants'!L:L,"Yet to start construction")</f>
        <v>0</v>
      </c>
      <c r="G272" s="62">
        <f>COUNTIFS('CBG Plants'!F:F,D272,'CBG Plants'!L:L,"Completed")
+COUNTIFS('CBG Plants'!F:F,D272,'CBG Plants'!L:L,"Functional")</f>
        <v>0</v>
      </c>
      <c r="H272" s="62">
        <f>COUNTIFS('CBG Plants'!F:F,D272,'CBG Plants'!L:L,"Under Construction")</f>
        <v>0</v>
      </c>
      <c r="I272" s="62">
        <f>COUNTIFS('CBG Plants'!F:F,D272,'CBG Plants'!L:L,"Yet to start construction")</f>
        <v>0</v>
      </c>
      <c r="J272" s="63" t="s">
        <v>3018</v>
      </c>
      <c r="K272" s="63" t="s">
        <v>3019</v>
      </c>
      <c r="L272" s="63" t="s">
        <v>3020</v>
      </c>
      <c r="M272" s="62">
        <f t="shared" si="17"/>
        <v>59.295000000000002</v>
      </c>
      <c r="N272" s="62">
        <f t="shared" si="18"/>
        <v>77.91</v>
      </c>
      <c r="O272" s="62">
        <v>59.85</v>
      </c>
      <c r="P272" s="62">
        <v>18.059999999999999</v>
      </c>
      <c r="Q272" s="62">
        <v>0</v>
      </c>
      <c r="R272" s="62">
        <f t="shared" si="19"/>
        <v>4.4662171499999994</v>
      </c>
      <c r="S272" s="62">
        <f>IFERROR(T272*Assumptions!$C$4,"")</f>
        <v>90</v>
      </c>
      <c r="T272" s="62">
        <v>36</v>
      </c>
      <c r="U272" s="62">
        <f>IFERROR(S272*Assumptions!$C$5,"")+IFERROR(V272*Assumptions!$C$8*Assumptions!$C$5,"")</f>
        <v>4.4662171499999994</v>
      </c>
      <c r="V272" s="62">
        <v>175743</v>
      </c>
      <c r="W272" s="62">
        <f>IFERROR(ROUND(T272*(1+Assumptions!$C$7)^5,0),"")</f>
        <v>110</v>
      </c>
      <c r="X272" s="62">
        <f>IFERROR(ROUND(W272*Assumptions!$C$4*Assumptions!$C$6,4),"")+IFERROR(ROUND(Y272*Assumptions!$C$8*Assumptions!$C$6,4),"")</f>
        <v>22.7334</v>
      </c>
      <c r="Y272" s="62">
        <f>IFERROR(ROUND(V272*(1+Assumptions!$C$7)^5,0),"")</f>
        <v>536325</v>
      </c>
      <c r="Z272" s="63" t="s">
        <v>153</v>
      </c>
      <c r="AA272" s="63" t="s">
        <v>167</v>
      </c>
      <c r="AB272" s="62">
        <v>48.3</v>
      </c>
      <c r="AC272" s="62">
        <v>35</v>
      </c>
      <c r="AD272">
        <v>51</v>
      </c>
      <c r="AK272" s="40" t="str">
        <f>IFERROR(INDEX(Assumptions!$D$92:$D$115,MATCH(C272,Assumptions!$B$92:$B$115,0)),"Low")</f>
        <v>High</v>
      </c>
    </row>
    <row r="273" spans="2:37" x14ac:dyDescent="0.2">
      <c r="B273" s="62">
        <v>270</v>
      </c>
      <c r="C273" s="63" t="s">
        <v>166</v>
      </c>
      <c r="D273" s="63" t="s">
        <v>2115</v>
      </c>
      <c r="E273" s="62">
        <f t="shared" si="20"/>
        <v>5</v>
      </c>
      <c r="F273" s="71">
        <f>SUMIFS('CBG Plants'!N:N,'CBG Plants'!F:F,D273,'CBG Plants'!L:L,"Completed")
+SUMIFS('CBG Plants'!N:N,'CBG Plants'!F:F,D273,'CBG Plants'!L:L,"Functional")+SUMIFS('CBG Plants'!N:N,'CBG Plants'!F:F,D273,'CBG Plants'!L:L,"Under Construction")+SUMIFS('CBG Plants'!N:N,'CBG Plants'!F:F,D273,'CBG Plants'!L:L,"Yet to start construction")</f>
        <v>53</v>
      </c>
      <c r="G273" s="62">
        <f>COUNTIFS('CBG Plants'!F:F,D273,'CBG Plants'!L:L,"Completed")
+COUNTIFS('CBG Plants'!F:F,D273,'CBG Plants'!L:L,"Functional")</f>
        <v>2</v>
      </c>
      <c r="H273" s="62">
        <f>COUNTIFS('CBG Plants'!F:F,D273,'CBG Plants'!L:L,"Under Construction")</f>
        <v>3</v>
      </c>
      <c r="I273" s="62">
        <f>COUNTIFS('CBG Plants'!F:F,D273,'CBG Plants'!L:L,"Yet to start construction")</f>
        <v>0</v>
      </c>
      <c r="J273" s="63" t="s">
        <v>3018</v>
      </c>
      <c r="K273" s="63" t="s">
        <v>3019</v>
      </c>
      <c r="L273" s="63" t="s">
        <v>3020</v>
      </c>
      <c r="M273" s="62">
        <f t="shared" si="17"/>
        <v>671.68499999999995</v>
      </c>
      <c r="N273" s="62">
        <f t="shared" si="18"/>
        <v>690.3</v>
      </c>
      <c r="O273" s="62">
        <v>438.3</v>
      </c>
      <c r="P273" s="62">
        <v>252</v>
      </c>
      <c r="Q273" s="62">
        <v>0</v>
      </c>
      <c r="R273" s="62">
        <f t="shared" si="19"/>
        <v>-51.782854700000001</v>
      </c>
      <c r="S273" s="62">
        <f>IFERROR(T273*Assumptions!$C$4,"")</f>
        <v>40</v>
      </c>
      <c r="T273" s="62">
        <v>16</v>
      </c>
      <c r="U273" s="62">
        <f>IFERROR(S273*Assumptions!$C$5,"")+IFERROR(V273*Assumptions!$C$8*Assumptions!$C$5,"")</f>
        <v>1.2171452999999999</v>
      </c>
      <c r="V273" s="62">
        <v>1706</v>
      </c>
      <c r="W273" s="62">
        <f>IFERROR(ROUND(T273*(1+Assumptions!$C$7)^5,0),"")</f>
        <v>49</v>
      </c>
      <c r="X273" s="62">
        <f>IFERROR(ROUND(W273*Assumptions!$C$4*Assumptions!$C$6,4),"")+IFERROR(ROUND(Y273*Assumptions!$C$8*Assumptions!$C$6,4),"")</f>
        <v>6.2122000000000002</v>
      </c>
      <c r="Y273" s="62">
        <f>IFERROR(ROUND(V273*(1+Assumptions!$C$7)^5,0),"")</f>
        <v>5206</v>
      </c>
      <c r="Z273" s="63" t="s">
        <v>153</v>
      </c>
      <c r="AA273" s="63" t="s">
        <v>167</v>
      </c>
      <c r="AB273" s="62">
        <v>48.6</v>
      </c>
      <c r="AC273" s="62">
        <v>35</v>
      </c>
      <c r="AD273">
        <v>51</v>
      </c>
      <c r="AK273" s="40" t="str">
        <f>IFERROR(INDEX(Assumptions!$D$92:$D$115,MATCH(C273,Assumptions!$B$92:$B$115,0)),"Low")</f>
        <v>High</v>
      </c>
    </row>
    <row r="274" spans="2:37" x14ac:dyDescent="0.2">
      <c r="B274" s="62">
        <v>271</v>
      </c>
      <c r="C274" s="63" t="s">
        <v>166</v>
      </c>
      <c r="D274" s="63" t="s">
        <v>2116</v>
      </c>
      <c r="E274" s="62">
        <f t="shared" si="20"/>
        <v>2</v>
      </c>
      <c r="F274" s="71">
        <f>SUMIFS('CBG Plants'!N:N,'CBG Plants'!F:F,D274,'CBG Plants'!L:L,"Completed")
+SUMIFS('CBG Plants'!N:N,'CBG Plants'!F:F,D274,'CBG Plants'!L:L,"Functional")+SUMIFS('CBG Plants'!N:N,'CBG Plants'!F:F,D274,'CBG Plants'!L:L,"Under Construction")+SUMIFS('CBG Plants'!N:N,'CBG Plants'!F:F,D274,'CBG Plants'!L:L,"Yet to start construction")</f>
        <v>3.2</v>
      </c>
      <c r="G274" s="62">
        <f>COUNTIFS('CBG Plants'!F:F,D274,'CBG Plants'!L:L,"Completed")
+COUNTIFS('CBG Plants'!F:F,D274,'CBG Plants'!L:L,"Functional")</f>
        <v>1</v>
      </c>
      <c r="H274" s="62">
        <f>COUNTIFS('CBG Plants'!F:F,D274,'CBG Plants'!L:L,"Under Construction")</f>
        <v>0</v>
      </c>
      <c r="I274" s="62">
        <f>COUNTIFS('CBG Plants'!F:F,D274,'CBG Plants'!L:L,"Yet to start construction")</f>
        <v>1</v>
      </c>
      <c r="J274" s="63" t="s">
        <v>3021</v>
      </c>
      <c r="K274" s="63" t="s">
        <v>3022</v>
      </c>
      <c r="L274" s="63"/>
      <c r="M274" s="62">
        <f t="shared" si="17"/>
        <v>63.192499999999995</v>
      </c>
      <c r="N274" s="62">
        <f t="shared" si="18"/>
        <v>64.47</v>
      </c>
      <c r="O274" s="62">
        <v>59.85</v>
      </c>
      <c r="P274" s="62">
        <v>4.62</v>
      </c>
      <c r="Q274" s="62">
        <v>0</v>
      </c>
      <c r="R274" s="62">
        <f t="shared" si="19"/>
        <v>4.8764329000000002</v>
      </c>
      <c r="S274" s="62">
        <f>IFERROR(T274*Assumptions!$C$4,"")</f>
        <v>230</v>
      </c>
      <c r="T274" s="62">
        <v>92</v>
      </c>
      <c r="U274" s="62">
        <f>IFERROR(S274*Assumptions!$C$5,"")+IFERROR(V274*Assumptions!$C$8*Assumptions!$C$5,"")</f>
        <v>8.0764329000000004</v>
      </c>
      <c r="V274" s="62">
        <v>117058</v>
      </c>
      <c r="W274" s="62">
        <f>IFERROR(ROUND(T274*(1+Assumptions!$C$7)^5,0),"")</f>
        <v>281</v>
      </c>
      <c r="X274" s="62">
        <f>IFERROR(ROUND(W274*Assumptions!$C$4*Assumptions!$C$6,4),"")+IFERROR(ROUND(Y274*Assumptions!$C$8*Assumptions!$C$6,4),"")</f>
        <v>41.108699999999999</v>
      </c>
      <c r="Y274" s="62">
        <f>IFERROR(ROUND(V274*(1+Assumptions!$C$7)^5,0),"")</f>
        <v>357233</v>
      </c>
      <c r="Z274" s="63" t="s">
        <v>153</v>
      </c>
      <c r="AA274" s="63" t="s">
        <v>167</v>
      </c>
      <c r="AB274" s="62">
        <v>13.5</v>
      </c>
      <c r="AC274" s="62">
        <v>35</v>
      </c>
      <c r="AD274">
        <v>3.5</v>
      </c>
      <c r="AK274" s="40" t="str">
        <f>IFERROR(INDEX(Assumptions!$D$92:$D$115,MATCH(C274,Assumptions!$B$92:$B$115,0)),"Low")</f>
        <v>High</v>
      </c>
    </row>
    <row r="275" spans="2:37" x14ac:dyDescent="0.2">
      <c r="B275" s="62">
        <v>272</v>
      </c>
      <c r="C275" s="63" t="s">
        <v>166</v>
      </c>
      <c r="D275" s="63" t="s">
        <v>2117</v>
      </c>
      <c r="E275" s="62">
        <f t="shared" si="20"/>
        <v>4</v>
      </c>
      <c r="F275" s="71">
        <f>SUMIFS('CBG Plants'!N:N,'CBG Plants'!F:F,D275,'CBG Plants'!L:L,"Completed")
+SUMIFS('CBG Plants'!N:N,'CBG Plants'!F:F,D275,'CBG Plants'!L:L,"Functional")+SUMIFS('CBG Plants'!N:N,'CBG Plants'!F:F,D275,'CBG Plants'!L:L,"Under Construction")+SUMIFS('CBG Plants'!N:N,'CBG Plants'!F:F,D275,'CBG Plants'!L:L,"Yet to start construction")</f>
        <v>25</v>
      </c>
      <c r="G275" s="62">
        <f>COUNTIFS('CBG Plants'!F:F,D275,'CBG Plants'!L:L,"Completed")
+COUNTIFS('CBG Plants'!F:F,D275,'CBG Plants'!L:L,"Functional")</f>
        <v>2</v>
      </c>
      <c r="H275" s="62">
        <f>COUNTIFS('CBG Plants'!F:F,D275,'CBG Plants'!L:L,"Under Construction")</f>
        <v>1</v>
      </c>
      <c r="I275" s="62">
        <f>COUNTIFS('CBG Plants'!F:F,D275,'CBG Plants'!L:L,"Yet to start construction")</f>
        <v>1</v>
      </c>
      <c r="J275" s="63" t="s">
        <v>3023</v>
      </c>
      <c r="K275" s="63" t="s">
        <v>3024</v>
      </c>
      <c r="L275" s="63" t="s">
        <v>3025</v>
      </c>
      <c r="M275" s="62">
        <f t="shared" si="17"/>
        <v>517.49</v>
      </c>
      <c r="N275" s="62">
        <f t="shared" si="18"/>
        <v>645.24</v>
      </c>
      <c r="O275" s="62">
        <v>493.2</v>
      </c>
      <c r="P275" s="62">
        <v>152.04</v>
      </c>
      <c r="Q275" s="62">
        <v>0</v>
      </c>
      <c r="R275" s="62">
        <f t="shared" si="19"/>
        <v>-22.487845149999998</v>
      </c>
      <c r="S275" s="62">
        <f>IFERROR(T275*Assumptions!$C$4,"")</f>
        <v>82.5</v>
      </c>
      <c r="T275" s="62">
        <v>33</v>
      </c>
      <c r="U275" s="62">
        <f>IFERROR(S275*Assumptions!$C$5,"")+IFERROR(V275*Assumptions!$C$8*Assumptions!$C$5,"")</f>
        <v>2.5121548499999999</v>
      </c>
      <c r="V275" s="62">
        <v>3697</v>
      </c>
      <c r="W275" s="62">
        <f>IFERROR(ROUND(T275*(1+Assumptions!$C$7)^5,0),"")</f>
        <v>101</v>
      </c>
      <c r="X275" s="62">
        <f>IFERROR(ROUND(W275*Assumptions!$C$4*Assumptions!$C$6,4),"")+IFERROR(ROUND(Y275*Assumptions!$C$8*Assumptions!$C$6,4),"")</f>
        <v>12.814</v>
      </c>
      <c r="Y275" s="62">
        <f>IFERROR(ROUND(V275*(1+Assumptions!$C$7)^5,0),"")</f>
        <v>11282</v>
      </c>
      <c r="Z275" s="63" t="s">
        <v>153</v>
      </c>
      <c r="AA275" s="63" t="s">
        <v>167</v>
      </c>
      <c r="AB275" s="62">
        <v>11.2</v>
      </c>
      <c r="AC275" s="62">
        <v>35</v>
      </c>
      <c r="AD275">
        <v>350</v>
      </c>
      <c r="AK275" s="40" t="str">
        <f>IFERROR(INDEX(Assumptions!$D$92:$D$115,MATCH(C275,Assumptions!$B$92:$B$115,0)),"Low")</f>
        <v>High</v>
      </c>
    </row>
    <row r="276" spans="2:37" x14ac:dyDescent="0.2">
      <c r="B276" s="62">
        <v>273</v>
      </c>
      <c r="C276" s="63" t="s">
        <v>166</v>
      </c>
      <c r="D276" s="63" t="s">
        <v>2118</v>
      </c>
      <c r="E276" s="62">
        <f t="shared" si="20"/>
        <v>2</v>
      </c>
      <c r="F276" s="71">
        <f>SUMIFS('CBG Plants'!N:N,'CBG Plants'!F:F,D276,'CBG Plants'!L:L,"Completed")
+SUMIFS('CBG Plants'!N:N,'CBG Plants'!F:F,D276,'CBG Plants'!L:L,"Functional")+SUMIFS('CBG Plants'!N:N,'CBG Plants'!F:F,D276,'CBG Plants'!L:L,"Under Construction")+SUMIFS('CBG Plants'!N:N,'CBG Plants'!F:F,D276,'CBG Plants'!L:L,"Yet to start construction")</f>
        <v>42.5</v>
      </c>
      <c r="G276" s="62">
        <f>COUNTIFS('CBG Plants'!F:F,D276,'CBG Plants'!L:L,"Completed")
+COUNTIFS('CBG Plants'!F:F,D276,'CBG Plants'!L:L,"Functional")</f>
        <v>1</v>
      </c>
      <c r="H276" s="62">
        <f>COUNTIFS('CBG Plants'!F:F,D276,'CBG Plants'!L:L,"Under Construction")</f>
        <v>1</v>
      </c>
      <c r="I276" s="62">
        <f>COUNTIFS('CBG Plants'!F:F,D276,'CBG Plants'!L:L,"Yet to start construction")</f>
        <v>0</v>
      </c>
      <c r="J276" s="63" t="s">
        <v>3026</v>
      </c>
      <c r="K276" s="63" t="s">
        <v>3027</v>
      </c>
      <c r="L276" s="63"/>
      <c r="M276" s="62">
        <f t="shared" si="17"/>
        <v>224.19</v>
      </c>
      <c r="N276" s="62">
        <f t="shared" si="18"/>
        <v>278.94</v>
      </c>
      <c r="O276" s="62">
        <v>202.5</v>
      </c>
      <c r="P276" s="62">
        <v>76.44</v>
      </c>
      <c r="Q276" s="62">
        <v>0</v>
      </c>
      <c r="R276" s="62">
        <f t="shared" si="19"/>
        <v>-39.543523399999998</v>
      </c>
      <c r="S276" s="62">
        <f>IFERROR(T276*Assumptions!$C$4,"")</f>
        <v>97.5</v>
      </c>
      <c r="T276" s="62">
        <v>39</v>
      </c>
      <c r="U276" s="62">
        <f>IFERROR(S276*Assumptions!$C$5,"")+IFERROR(V276*Assumptions!$C$8*Assumptions!$C$5,"")</f>
        <v>2.9564765999999998</v>
      </c>
      <c r="V276" s="62">
        <v>3132</v>
      </c>
      <c r="W276" s="62">
        <f>IFERROR(ROUND(T276*(1+Assumptions!$C$7)^5,0),"")</f>
        <v>119</v>
      </c>
      <c r="X276" s="62">
        <f>IFERROR(ROUND(W276*Assumptions!$C$4*Assumptions!$C$6,4),"")+IFERROR(ROUND(Y276*Assumptions!$C$8*Assumptions!$C$6,4),"")</f>
        <v>15.0351</v>
      </c>
      <c r="Y276" s="62">
        <f>IFERROR(ROUND(V276*(1+Assumptions!$C$7)^5,0),"")</f>
        <v>9558</v>
      </c>
      <c r="Z276" s="63" t="s">
        <v>153</v>
      </c>
      <c r="AA276" s="63" t="s">
        <v>167</v>
      </c>
      <c r="AB276" s="62">
        <v>1.6</v>
      </c>
      <c r="AC276" s="62">
        <v>35</v>
      </c>
      <c r="AD276">
        <v>150</v>
      </c>
      <c r="AK276" s="40" t="str">
        <f>IFERROR(INDEX(Assumptions!$D$92:$D$115,MATCH(C276,Assumptions!$B$92:$B$115,0)),"Low")</f>
        <v>High</v>
      </c>
    </row>
    <row r="277" spans="2:37" x14ac:dyDescent="0.2">
      <c r="B277" s="62">
        <v>274</v>
      </c>
      <c r="C277" s="63" t="s">
        <v>166</v>
      </c>
      <c r="D277" s="63" t="s">
        <v>63</v>
      </c>
      <c r="E277" s="62">
        <f t="shared" si="20"/>
        <v>9</v>
      </c>
      <c r="F277" s="71">
        <f>SUMIFS('CBG Plants'!N:N,'CBG Plants'!F:F,D277,'CBG Plants'!L:L,"Completed")
+SUMIFS('CBG Plants'!N:N,'CBG Plants'!F:F,D277,'CBG Plants'!L:L,"Functional")+SUMIFS('CBG Plants'!N:N,'CBG Plants'!F:F,D277,'CBG Plants'!L:L,"Under Construction")+SUMIFS('CBG Plants'!N:N,'CBG Plants'!F:F,D277,'CBG Plants'!L:L,"Yet to start construction")</f>
        <v>107.9</v>
      </c>
      <c r="G277" s="62">
        <f>COUNTIFS('CBG Plants'!F:F,D277,'CBG Plants'!L:L,"Completed")
+COUNTIFS('CBG Plants'!F:F,D277,'CBG Plants'!L:L,"Functional")</f>
        <v>0</v>
      </c>
      <c r="H277" s="62">
        <f>COUNTIFS('CBG Plants'!F:F,D277,'CBG Plants'!L:L,"Under Construction")</f>
        <v>4</v>
      </c>
      <c r="I277" s="62">
        <f>COUNTIFS('CBG Plants'!F:F,D277,'CBG Plants'!L:L,"Yet to start construction")</f>
        <v>5</v>
      </c>
      <c r="J277" s="63" t="s">
        <v>3028</v>
      </c>
      <c r="K277" s="63" t="s">
        <v>3029</v>
      </c>
      <c r="L277" s="63" t="s">
        <v>3030</v>
      </c>
      <c r="M277" s="62">
        <f t="shared" si="17"/>
        <v>685.23</v>
      </c>
      <c r="N277" s="62">
        <f t="shared" si="18"/>
        <v>685.23</v>
      </c>
      <c r="O277" s="62">
        <v>450.45</v>
      </c>
      <c r="P277" s="62">
        <v>234.78</v>
      </c>
      <c r="Q277" s="62">
        <v>0</v>
      </c>
      <c r="R277" s="62">
        <f t="shared" si="19"/>
        <v>-105.8741225</v>
      </c>
      <c r="S277" s="62">
        <f>IFERROR(T277*Assumptions!$C$4,"")</f>
        <v>65</v>
      </c>
      <c r="T277" s="62">
        <v>26</v>
      </c>
      <c r="U277" s="62">
        <f>IFERROR(S277*Assumptions!$C$5,"")+IFERROR(V277*Assumptions!$C$8*Assumptions!$C$5,"")</f>
        <v>2.0258775</v>
      </c>
      <c r="V277" s="62">
        <v>7550</v>
      </c>
      <c r="W277" s="62">
        <f>IFERROR(ROUND(T277*(1+Assumptions!$C$7)^5,0),"")</f>
        <v>79</v>
      </c>
      <c r="X277" s="62">
        <f>IFERROR(ROUND(W277*Assumptions!$C$4*Assumptions!$C$6,4),"")+IFERROR(ROUND(Y277*Assumptions!$C$8*Assumptions!$C$6,4),"")</f>
        <v>10.260899999999999</v>
      </c>
      <c r="Y277" s="62">
        <f>IFERROR(ROUND(V277*(1+Assumptions!$C$7)^5,0),"")</f>
        <v>23041</v>
      </c>
      <c r="Z277" s="63" t="s">
        <v>153</v>
      </c>
      <c r="AA277" s="63" t="s">
        <v>167</v>
      </c>
      <c r="AB277" s="62">
        <v>57.1</v>
      </c>
      <c r="AC277" s="62">
        <v>35</v>
      </c>
      <c r="AD277">
        <v>0</v>
      </c>
      <c r="AK277" s="40" t="str">
        <f>IFERROR(INDEX(Assumptions!$D$92:$D$115,MATCH(C277,Assumptions!$B$92:$B$115,0)),"Low")</f>
        <v>High</v>
      </c>
    </row>
    <row r="278" spans="2:37" x14ac:dyDescent="0.2">
      <c r="B278" s="62">
        <v>275</v>
      </c>
      <c r="C278" s="63" t="s">
        <v>166</v>
      </c>
      <c r="D278" s="63" t="s">
        <v>2119</v>
      </c>
      <c r="E278" s="62">
        <f t="shared" si="20"/>
        <v>2</v>
      </c>
      <c r="F278" s="71">
        <f>SUMIFS('CBG Plants'!N:N,'CBG Plants'!F:F,D278,'CBG Plants'!L:L,"Completed")
+SUMIFS('CBG Plants'!N:N,'CBG Plants'!F:F,D278,'CBG Plants'!L:L,"Functional")+SUMIFS('CBG Plants'!N:N,'CBG Plants'!F:F,D278,'CBG Plants'!L:L,"Under Construction")+SUMIFS('CBG Plants'!N:N,'CBG Plants'!F:F,D278,'CBG Plants'!L:L,"Yet to start construction")</f>
        <v>25</v>
      </c>
      <c r="G278" s="62">
        <f>COUNTIFS('CBG Plants'!F:F,D278,'CBG Plants'!L:L,"Completed")
+COUNTIFS('CBG Plants'!F:F,D278,'CBG Plants'!L:L,"Functional")</f>
        <v>1</v>
      </c>
      <c r="H278" s="62">
        <f>COUNTIFS('CBG Plants'!F:F,D278,'CBG Plants'!L:L,"Under Construction")</f>
        <v>0</v>
      </c>
      <c r="I278" s="62">
        <f>COUNTIFS('CBG Plants'!F:F,D278,'CBG Plants'!L:L,"Yet to start construction")</f>
        <v>1</v>
      </c>
      <c r="J278" s="63" t="s">
        <v>3031</v>
      </c>
      <c r="K278" s="63" t="s">
        <v>3032</v>
      </c>
      <c r="L278" s="63"/>
      <c r="M278" s="62">
        <f t="shared" si="17"/>
        <v>574.45499999999993</v>
      </c>
      <c r="N278" s="62">
        <f t="shared" si="18"/>
        <v>656.57999999999993</v>
      </c>
      <c r="O278" s="62">
        <v>379.8</v>
      </c>
      <c r="P278" s="62">
        <v>276.77999999999997</v>
      </c>
      <c r="Q278" s="62">
        <v>0</v>
      </c>
      <c r="R278" s="62">
        <f t="shared" si="19"/>
        <v>-23.245635100000001</v>
      </c>
      <c r="S278" s="62">
        <f>IFERROR(T278*Assumptions!$C$4,"")</f>
        <v>42.5</v>
      </c>
      <c r="T278" s="62">
        <v>17</v>
      </c>
      <c r="U278" s="62">
        <f>IFERROR(S278*Assumptions!$C$5,"")+IFERROR(V278*Assumptions!$C$8*Assumptions!$C$5,"")</f>
        <v>1.7543648999999999</v>
      </c>
      <c r="V278" s="62">
        <v>47698</v>
      </c>
      <c r="W278" s="62">
        <f>IFERROR(ROUND(T278*(1+Assumptions!$C$7)^5,0),"")</f>
        <v>52</v>
      </c>
      <c r="X278" s="62">
        <f>IFERROR(ROUND(W278*Assumptions!$C$4*Assumptions!$C$6,4),"")+IFERROR(ROUND(Y278*Assumptions!$C$8*Assumptions!$C$6,4),"")</f>
        <v>8.9382000000000001</v>
      </c>
      <c r="Y278" s="62">
        <f>IFERROR(ROUND(V278*(1+Assumptions!$C$7)^5,0),"")</f>
        <v>145563</v>
      </c>
      <c r="Z278" s="63" t="s">
        <v>153</v>
      </c>
      <c r="AA278" s="63" t="s">
        <v>167</v>
      </c>
      <c r="AB278" s="62">
        <v>98</v>
      </c>
      <c r="AC278" s="62">
        <v>35</v>
      </c>
      <c r="AD278">
        <v>225</v>
      </c>
      <c r="AK278" s="40" t="str">
        <f>IFERROR(INDEX(Assumptions!$D$92:$D$115,MATCH(C278,Assumptions!$B$92:$B$115,0)),"Low")</f>
        <v>High</v>
      </c>
    </row>
    <row r="279" spans="2:37" x14ac:dyDescent="0.2">
      <c r="B279" s="62">
        <v>276</v>
      </c>
      <c r="C279" s="63" t="s">
        <v>166</v>
      </c>
      <c r="D279" s="63" t="s">
        <v>2120</v>
      </c>
      <c r="E279" s="62">
        <f t="shared" si="20"/>
        <v>5</v>
      </c>
      <c r="F279" s="71">
        <f>SUMIFS('CBG Plants'!N:N,'CBG Plants'!F:F,D279,'CBG Plants'!L:L,"Completed")
+SUMIFS('CBG Plants'!N:N,'CBG Plants'!F:F,D279,'CBG Plants'!L:L,"Functional")+SUMIFS('CBG Plants'!N:N,'CBG Plants'!F:F,D279,'CBG Plants'!L:L,"Under Construction")+SUMIFS('CBG Plants'!N:N,'CBG Plants'!F:F,D279,'CBG Plants'!L:L,"Yet to start construction")</f>
        <v>50.6</v>
      </c>
      <c r="G279" s="62">
        <f>COUNTIFS('CBG Plants'!F:F,D279,'CBG Plants'!L:L,"Completed")
+COUNTIFS('CBG Plants'!F:F,D279,'CBG Plants'!L:L,"Functional")</f>
        <v>3</v>
      </c>
      <c r="H279" s="62">
        <f>COUNTIFS('CBG Plants'!F:F,D279,'CBG Plants'!L:L,"Under Construction")</f>
        <v>0</v>
      </c>
      <c r="I279" s="62">
        <f>COUNTIFS('CBG Plants'!F:F,D279,'CBG Plants'!L:L,"Yet to start construction")</f>
        <v>2</v>
      </c>
      <c r="J279" s="63" t="s">
        <v>3033</v>
      </c>
      <c r="K279" s="63" t="s">
        <v>3034</v>
      </c>
      <c r="L279" s="63" t="s">
        <v>3035</v>
      </c>
      <c r="M279" s="62">
        <f t="shared" si="17"/>
        <v>476.21000000000004</v>
      </c>
      <c r="N279" s="62">
        <f t="shared" si="18"/>
        <v>658.71</v>
      </c>
      <c r="O279" s="62">
        <v>348.75</v>
      </c>
      <c r="P279" s="62">
        <v>309.95999999999998</v>
      </c>
      <c r="Q279" s="62">
        <v>0</v>
      </c>
      <c r="R279" s="62">
        <f t="shared" si="19"/>
        <v>-47.93584955</v>
      </c>
      <c r="S279" s="62">
        <f>IFERROR(T279*Assumptions!$C$4,"")</f>
        <v>75</v>
      </c>
      <c r="T279" s="62">
        <v>30</v>
      </c>
      <c r="U279" s="62">
        <f>IFERROR(S279*Assumptions!$C$5,"")+IFERROR(V279*Assumptions!$C$8*Assumptions!$C$5,"")</f>
        <v>2.6641504500000002</v>
      </c>
      <c r="V279" s="62">
        <v>41209</v>
      </c>
      <c r="W279" s="62">
        <f>IFERROR(ROUND(T279*(1+Assumptions!$C$7)^5,0),"")</f>
        <v>92</v>
      </c>
      <c r="X279" s="62">
        <f>IFERROR(ROUND(W279*Assumptions!$C$4*Assumptions!$C$6,4),"")+IFERROR(ROUND(Y279*Assumptions!$C$8*Assumptions!$C$6,4),"")</f>
        <v>13.6065</v>
      </c>
      <c r="Y279" s="62">
        <f>IFERROR(ROUND(V279*(1+Assumptions!$C$7)^5,0),"")</f>
        <v>125760</v>
      </c>
      <c r="Z279" s="63" t="s">
        <v>153</v>
      </c>
      <c r="AA279" s="63" t="s">
        <v>167</v>
      </c>
      <c r="AB279" s="62">
        <v>112.2</v>
      </c>
      <c r="AC279" s="62">
        <v>35</v>
      </c>
      <c r="AD279">
        <v>500</v>
      </c>
      <c r="AK279" s="40" t="str">
        <f>IFERROR(INDEX(Assumptions!$D$92:$D$115,MATCH(C279,Assumptions!$B$92:$B$115,0)),"Low")</f>
        <v>High</v>
      </c>
    </row>
    <row r="280" spans="2:37" x14ac:dyDescent="0.2">
      <c r="B280" s="62">
        <v>277</v>
      </c>
      <c r="C280" s="63" t="s">
        <v>166</v>
      </c>
      <c r="D280" s="63" t="s">
        <v>2121</v>
      </c>
      <c r="E280" s="62">
        <f t="shared" si="20"/>
        <v>2</v>
      </c>
      <c r="F280" s="71">
        <f>SUMIFS('CBG Plants'!N:N,'CBG Plants'!F:F,D280,'CBG Plants'!L:L,"Completed")
+SUMIFS('CBG Plants'!N:N,'CBG Plants'!F:F,D280,'CBG Plants'!L:L,"Functional")+SUMIFS('CBG Plants'!N:N,'CBG Plants'!F:F,D280,'CBG Plants'!L:L,"Under Construction")+SUMIFS('CBG Plants'!N:N,'CBG Plants'!F:F,D280,'CBG Plants'!L:L,"Yet to start construction")</f>
        <v>5.5</v>
      </c>
      <c r="G280" s="62">
        <f>COUNTIFS('CBG Plants'!F:F,D280,'CBG Plants'!L:L,"Completed")
+COUNTIFS('CBG Plants'!F:F,D280,'CBG Plants'!L:L,"Functional")</f>
        <v>1</v>
      </c>
      <c r="H280" s="62">
        <f>COUNTIFS('CBG Plants'!F:F,D280,'CBG Plants'!L:L,"Under Construction")</f>
        <v>0</v>
      </c>
      <c r="I280" s="62">
        <f>COUNTIFS('CBG Plants'!F:F,D280,'CBG Plants'!L:L,"Yet to start construction")</f>
        <v>1</v>
      </c>
      <c r="J280" s="63" t="s">
        <v>3036</v>
      </c>
      <c r="K280" s="63" t="s">
        <v>3037</v>
      </c>
      <c r="L280" s="63"/>
      <c r="M280" s="62">
        <f t="shared" si="17"/>
        <v>441.54</v>
      </c>
      <c r="N280" s="62">
        <f t="shared" si="18"/>
        <v>441.54</v>
      </c>
      <c r="O280" s="62">
        <v>222.3</v>
      </c>
      <c r="P280" s="62">
        <v>219.24</v>
      </c>
      <c r="Q280" s="62">
        <v>0</v>
      </c>
      <c r="R280" s="62">
        <f t="shared" si="19"/>
        <v>-4.1161484499999998</v>
      </c>
      <c r="S280" s="62">
        <f>IFERROR(T280*Assumptions!$C$4,"")</f>
        <v>42.5</v>
      </c>
      <c r="T280" s="62">
        <v>17</v>
      </c>
      <c r="U280" s="62">
        <f>IFERROR(S280*Assumptions!$C$5,"")+IFERROR(V280*Assumptions!$C$8*Assumptions!$C$5,"")</f>
        <v>1.3838515499999999</v>
      </c>
      <c r="V280" s="62">
        <v>10831</v>
      </c>
      <c r="W280" s="62">
        <f>IFERROR(ROUND(T280*(1+Assumptions!$C$7)^5,0),"")</f>
        <v>52</v>
      </c>
      <c r="X280" s="62">
        <f>IFERROR(ROUND(W280*Assumptions!$C$4*Assumptions!$C$6,4),"")+IFERROR(ROUND(Y280*Assumptions!$C$8*Assumptions!$C$6,4),"")</f>
        <v>7.0537000000000001</v>
      </c>
      <c r="Y280" s="62">
        <f>IFERROR(ROUND(V280*(1+Assumptions!$C$7)^5,0),"")</f>
        <v>33054</v>
      </c>
      <c r="Z280" s="63" t="s">
        <v>153</v>
      </c>
      <c r="AA280" s="63" t="s">
        <v>167</v>
      </c>
      <c r="AB280" s="62">
        <v>139</v>
      </c>
      <c r="AC280" s="62">
        <v>35</v>
      </c>
      <c r="AD280">
        <v>0</v>
      </c>
      <c r="AK280" s="40" t="str">
        <f>IFERROR(INDEX(Assumptions!$D$92:$D$115,MATCH(C280,Assumptions!$B$92:$B$115,0)),"Low")</f>
        <v>High</v>
      </c>
    </row>
    <row r="281" spans="2:37" x14ac:dyDescent="0.2">
      <c r="B281" s="62">
        <v>278</v>
      </c>
      <c r="C281" s="63" t="s">
        <v>166</v>
      </c>
      <c r="D281" s="63" t="s">
        <v>2122</v>
      </c>
      <c r="E281" s="62">
        <f t="shared" si="20"/>
        <v>0</v>
      </c>
      <c r="F281" s="71">
        <f>SUMIFS('CBG Plants'!N:N,'CBG Plants'!F:F,D281,'CBG Plants'!L:L,"Completed")
+SUMIFS('CBG Plants'!N:N,'CBG Plants'!F:F,D281,'CBG Plants'!L:L,"Functional")+SUMIFS('CBG Plants'!N:N,'CBG Plants'!F:F,D281,'CBG Plants'!L:L,"Under Construction")+SUMIFS('CBG Plants'!N:N,'CBG Plants'!F:F,D281,'CBG Plants'!L:L,"Yet to start construction")</f>
        <v>0</v>
      </c>
      <c r="G281" s="62">
        <f>COUNTIFS('CBG Plants'!F:F,D281,'CBG Plants'!L:L,"Completed")
+COUNTIFS('CBG Plants'!F:F,D281,'CBG Plants'!L:L,"Functional")</f>
        <v>0</v>
      </c>
      <c r="H281" s="62">
        <f>COUNTIFS('CBG Plants'!F:F,D281,'CBG Plants'!L:L,"Under Construction")</f>
        <v>0</v>
      </c>
      <c r="I281" s="62">
        <f>COUNTIFS('CBG Plants'!F:F,D281,'CBG Plants'!L:L,"Yet to start construction")</f>
        <v>0</v>
      </c>
      <c r="J281" s="63"/>
      <c r="K281" s="63"/>
      <c r="L281" s="63"/>
      <c r="M281" s="62">
        <f t="shared" si="17"/>
        <v>58.95</v>
      </c>
      <c r="N281" s="62">
        <f t="shared" si="18"/>
        <v>58.95</v>
      </c>
      <c r="O281" s="62">
        <v>58.95</v>
      </c>
      <c r="P281" s="62">
        <v>0</v>
      </c>
      <c r="Q281" s="62">
        <v>0</v>
      </c>
      <c r="R281" s="62">
        <f t="shared" si="19"/>
        <v>1.4474517</v>
      </c>
      <c r="S281" s="62">
        <f>IFERROR(T281*Assumptions!$C$4,"")</f>
        <v>47.5</v>
      </c>
      <c r="T281" s="62">
        <v>19</v>
      </c>
      <c r="U281" s="62">
        <f>IFERROR(S281*Assumptions!$C$5,"")+IFERROR(V281*Assumptions!$C$8*Assumptions!$C$5,"")</f>
        <v>1.4474517</v>
      </c>
      <c r="V281" s="62">
        <v>2234</v>
      </c>
      <c r="W281" s="62">
        <f>IFERROR(ROUND(T281*(1+Assumptions!$C$7)^5,0),"")</f>
        <v>58</v>
      </c>
      <c r="X281" s="62">
        <f>IFERROR(ROUND(W281*Assumptions!$C$4*Assumptions!$C$6,4),"")+IFERROR(ROUND(Y281*Assumptions!$C$8*Assumptions!$C$6,4),"")</f>
        <v>7.3642000000000003</v>
      </c>
      <c r="Y281" s="62">
        <f>IFERROR(ROUND(V281*(1+Assumptions!$C$7)^5,0),"")</f>
        <v>6818</v>
      </c>
      <c r="Z281" s="63" t="s">
        <v>153</v>
      </c>
      <c r="AA281" s="63" t="s">
        <v>167</v>
      </c>
      <c r="AB281" s="62">
        <v>66.900000000000006</v>
      </c>
      <c r="AC281" s="62">
        <v>35</v>
      </c>
      <c r="AD281">
        <v>0</v>
      </c>
      <c r="AK281" s="40" t="str">
        <f>IFERROR(INDEX(Assumptions!$D$92:$D$115,MATCH(C281,Assumptions!$B$92:$B$115,0)),"Low")</f>
        <v>High</v>
      </c>
    </row>
    <row r="282" spans="2:37" x14ac:dyDescent="0.2">
      <c r="B282" s="62">
        <v>279</v>
      </c>
      <c r="C282" s="63" t="s">
        <v>166</v>
      </c>
      <c r="D282" s="63" t="s">
        <v>3038</v>
      </c>
      <c r="E282" s="62">
        <f t="shared" si="20"/>
        <v>1</v>
      </c>
      <c r="F282" s="71">
        <f>SUMIFS('CBG Plants'!N:N,'CBG Plants'!F:F,D282,'CBG Plants'!L:L,"Completed")
+SUMIFS('CBG Plants'!N:N,'CBG Plants'!F:F,D282,'CBG Plants'!L:L,"Functional")+SUMIFS('CBG Plants'!N:N,'CBG Plants'!F:F,D282,'CBG Plants'!L:L,"Under Construction")+SUMIFS('CBG Plants'!N:N,'CBG Plants'!F:F,D282,'CBG Plants'!L:L,"Yet to start construction")</f>
        <v>2.5</v>
      </c>
      <c r="G282" s="62">
        <f>COUNTIFS('CBG Plants'!F:F,D282,'CBG Plants'!L:L,"Completed")
+COUNTIFS('CBG Plants'!F:F,D282,'CBG Plants'!L:L,"Functional")</f>
        <v>0</v>
      </c>
      <c r="H282" s="62">
        <f>COUNTIFS('CBG Plants'!F:F,D282,'CBG Plants'!L:L,"Under Construction")</f>
        <v>0</v>
      </c>
      <c r="I282" s="62">
        <f>COUNTIFS('CBG Plants'!F:F,D282,'CBG Plants'!L:L,"Yet to start construction")</f>
        <v>1</v>
      </c>
      <c r="J282" s="63" t="s">
        <v>3039</v>
      </c>
      <c r="K282" s="63"/>
      <c r="L282" s="63"/>
      <c r="M282" s="62">
        <f t="shared" si="17"/>
        <v>142.76999999999998</v>
      </c>
      <c r="N282" s="62">
        <f t="shared" si="18"/>
        <v>142.76999999999998</v>
      </c>
      <c r="O282" s="62">
        <v>131.85</v>
      </c>
      <c r="P282" s="62">
        <v>10.92</v>
      </c>
      <c r="Q282" s="62">
        <v>0</v>
      </c>
      <c r="R282" s="62">
        <f t="shared" si="19"/>
        <v>-2.5</v>
      </c>
      <c r="S282" s="62">
        <f>IFERROR(T282*Assumptions!$C$4,"")</f>
        <v>0</v>
      </c>
      <c r="T282" s="62">
        <v>0</v>
      </c>
      <c r="U282" s="62">
        <f>IFERROR(S282*Assumptions!$C$5,"")+IFERROR(V282*Assumptions!$C$8*Assumptions!$C$5,"")</f>
        <v>0</v>
      </c>
      <c r="V282" s="62">
        <v>0</v>
      </c>
      <c r="W282" s="62">
        <f>IFERROR(ROUND(T282*(1+Assumptions!$C$7)^5,0),"")</f>
        <v>0</v>
      </c>
      <c r="X282" s="62">
        <f>IFERROR(ROUND(W282*Assumptions!$C$4*Assumptions!$C$6,4),"")+IFERROR(ROUND(Y282*Assumptions!$C$8*Assumptions!$C$6,4),"")</f>
        <v>0</v>
      </c>
      <c r="Y282" s="62">
        <f>IFERROR(ROUND(V282*(1+Assumptions!$C$7)^5,0),"")</f>
        <v>0</v>
      </c>
      <c r="Z282" s="63" t="s">
        <v>153</v>
      </c>
      <c r="AA282" s="63" t="s">
        <v>167</v>
      </c>
      <c r="AB282" s="62">
        <v>4.7</v>
      </c>
      <c r="AC282" s="62">
        <v>35</v>
      </c>
      <c r="AD282">
        <v>0</v>
      </c>
      <c r="AK282" s="40" t="str">
        <f>IFERROR(INDEX(Assumptions!$D$92:$D$115,MATCH(C282,Assumptions!$B$92:$B$115,0)),"Low")</f>
        <v>High</v>
      </c>
    </row>
    <row r="283" spans="2:37" x14ac:dyDescent="0.2">
      <c r="B283" s="62">
        <v>280</v>
      </c>
      <c r="C283" s="63" t="s">
        <v>166</v>
      </c>
      <c r="D283" s="63" t="s">
        <v>2123</v>
      </c>
      <c r="E283" s="62">
        <f t="shared" si="20"/>
        <v>4</v>
      </c>
      <c r="F283" s="71">
        <f>SUMIFS('CBG Plants'!N:N,'CBG Plants'!F:F,D283,'CBG Plants'!L:L,"Completed")
+SUMIFS('CBG Plants'!N:N,'CBG Plants'!F:F,D283,'CBG Plants'!L:L,"Functional")+SUMIFS('CBG Plants'!N:N,'CBG Plants'!F:F,D283,'CBG Plants'!L:L,"Under Construction")+SUMIFS('CBG Plants'!N:N,'CBG Plants'!F:F,D283,'CBG Plants'!L:L,"Yet to start construction")</f>
        <v>12.3</v>
      </c>
      <c r="G283" s="62">
        <f>COUNTIFS('CBG Plants'!F:F,D283,'CBG Plants'!L:L,"Completed")
+COUNTIFS('CBG Plants'!F:F,D283,'CBG Plants'!L:L,"Functional")</f>
        <v>0</v>
      </c>
      <c r="H283" s="62">
        <f>COUNTIFS('CBG Plants'!F:F,D283,'CBG Plants'!L:L,"Under Construction")</f>
        <v>0</v>
      </c>
      <c r="I283" s="62">
        <f>COUNTIFS('CBG Plants'!F:F,D283,'CBG Plants'!L:L,"Yet to start construction")</f>
        <v>4</v>
      </c>
      <c r="J283" s="63" t="s">
        <v>3040</v>
      </c>
      <c r="K283" s="63" t="s">
        <v>3041</v>
      </c>
      <c r="L283" s="63" t="s">
        <v>3042</v>
      </c>
      <c r="M283" s="62">
        <f t="shared" si="17"/>
        <v>234.36</v>
      </c>
      <c r="N283" s="62">
        <f t="shared" si="18"/>
        <v>234.36</v>
      </c>
      <c r="O283" s="62">
        <v>189</v>
      </c>
      <c r="P283" s="62">
        <v>45.36</v>
      </c>
      <c r="Q283" s="62">
        <v>0</v>
      </c>
      <c r="R283" s="62">
        <f t="shared" si="19"/>
        <v>-8.5003605000000011</v>
      </c>
      <c r="S283" s="62">
        <f>IFERROR(T283*Assumptions!$C$4,"")</f>
        <v>115</v>
      </c>
      <c r="T283" s="62">
        <v>46</v>
      </c>
      <c r="U283" s="62">
        <f>IFERROR(S283*Assumptions!$C$5,"")+IFERROR(V283*Assumptions!$C$8*Assumptions!$C$5,"")</f>
        <v>3.7996394999999996</v>
      </c>
      <c r="V283" s="62">
        <v>34790</v>
      </c>
      <c r="W283" s="62">
        <f>IFERROR(ROUND(T283*(1+Assumptions!$C$7)^5,0),"")</f>
        <v>140</v>
      </c>
      <c r="X283" s="62">
        <f>IFERROR(ROUND(W283*Assumptions!$C$4*Assumptions!$C$6,4),"")+IFERROR(ROUND(Y283*Assumptions!$C$8*Assumptions!$C$6,4),"")</f>
        <v>19.278400000000001</v>
      </c>
      <c r="Y283" s="62">
        <f>IFERROR(ROUND(V283*(1+Assumptions!$C$7)^5,0),"")</f>
        <v>106171</v>
      </c>
      <c r="Z283" s="63" t="s">
        <v>153</v>
      </c>
      <c r="AA283" s="63" t="s">
        <v>167</v>
      </c>
      <c r="AB283" s="62">
        <v>33.700000000000003</v>
      </c>
      <c r="AC283" s="62">
        <v>35</v>
      </c>
      <c r="AD283">
        <v>0</v>
      </c>
      <c r="AK283" s="40" t="str">
        <f>IFERROR(INDEX(Assumptions!$D$92:$D$115,MATCH(C283,Assumptions!$B$92:$B$115,0)),"Low")</f>
        <v>High</v>
      </c>
    </row>
    <row r="284" spans="2:37" x14ac:dyDescent="0.2">
      <c r="B284" s="62">
        <v>281</v>
      </c>
      <c r="C284" s="63" t="s">
        <v>166</v>
      </c>
      <c r="D284" s="63" t="s">
        <v>2124</v>
      </c>
      <c r="E284" s="62">
        <f t="shared" si="20"/>
        <v>1</v>
      </c>
      <c r="F284" s="71">
        <f>SUMIFS('CBG Plants'!N:N,'CBG Plants'!F:F,D284,'CBG Plants'!L:L,"Completed")
+SUMIFS('CBG Plants'!N:N,'CBG Plants'!F:F,D284,'CBG Plants'!L:L,"Functional")+SUMIFS('CBG Plants'!N:N,'CBG Plants'!F:F,D284,'CBG Plants'!L:L,"Under Construction")+SUMIFS('CBG Plants'!N:N,'CBG Plants'!F:F,D284,'CBG Plants'!L:L,"Yet to start construction")</f>
        <v>2.5</v>
      </c>
      <c r="G284" s="62">
        <f>COUNTIFS('CBG Plants'!F:F,D284,'CBG Plants'!L:L,"Completed")
+COUNTIFS('CBG Plants'!F:F,D284,'CBG Plants'!L:L,"Functional")</f>
        <v>1</v>
      </c>
      <c r="H284" s="62">
        <f>COUNTIFS('CBG Plants'!F:F,D284,'CBG Plants'!L:L,"Under Construction")</f>
        <v>0</v>
      </c>
      <c r="I284" s="62">
        <f>COUNTIFS('CBG Plants'!F:F,D284,'CBG Plants'!L:L,"Yet to start construction")</f>
        <v>0</v>
      </c>
      <c r="J284" s="63" t="s">
        <v>3043</v>
      </c>
      <c r="K284" s="63"/>
      <c r="L284" s="63"/>
      <c r="M284" s="62">
        <f t="shared" si="17"/>
        <v>37.365000000000002</v>
      </c>
      <c r="N284" s="62">
        <f t="shared" si="18"/>
        <v>59.265000000000001</v>
      </c>
      <c r="O284" s="62">
        <v>30.6</v>
      </c>
      <c r="P284" s="62">
        <v>21.84</v>
      </c>
      <c r="Q284" s="62">
        <v>6.8250000000000002</v>
      </c>
      <c r="R284" s="62">
        <f t="shared" si="19"/>
        <v>-1.59333685</v>
      </c>
      <c r="S284" s="62">
        <f>IFERROR(T284*Assumptions!$C$4,"")</f>
        <v>30</v>
      </c>
      <c r="T284" s="62">
        <v>12</v>
      </c>
      <c r="U284" s="62">
        <f>IFERROR(S284*Assumptions!$C$5,"")+IFERROR(V284*Assumptions!$C$8*Assumptions!$C$5,"")</f>
        <v>0.90666314999999986</v>
      </c>
      <c r="V284" s="62">
        <v>663</v>
      </c>
      <c r="W284" s="62">
        <f>IFERROR(ROUND(T284*(1+Assumptions!$C$7)^5,0),"")</f>
        <v>37</v>
      </c>
      <c r="X284" s="62">
        <f>IFERROR(ROUND(W284*Assumptions!$C$4*Assumptions!$C$6,4),"")+IFERROR(ROUND(Y284*Assumptions!$C$8*Assumptions!$C$6,4),"")</f>
        <v>4.6589</v>
      </c>
      <c r="Y284" s="62">
        <f>IFERROR(ROUND(V284*(1+Assumptions!$C$7)^5,0),"")</f>
        <v>2023</v>
      </c>
      <c r="Z284" s="63" t="s">
        <v>153</v>
      </c>
      <c r="AA284" s="63" t="s">
        <v>167</v>
      </c>
      <c r="AB284" s="62">
        <v>209</v>
      </c>
      <c r="AC284" s="62">
        <v>35</v>
      </c>
      <c r="AD284">
        <v>60</v>
      </c>
      <c r="AK284" s="40" t="str">
        <f>IFERROR(INDEX(Assumptions!$D$92:$D$115,MATCH(C284,Assumptions!$B$92:$B$115,0)),"Low")</f>
        <v>High</v>
      </c>
    </row>
    <row r="285" spans="2:37" x14ac:dyDescent="0.2">
      <c r="B285" s="62">
        <v>282</v>
      </c>
      <c r="C285" s="63" t="s">
        <v>166</v>
      </c>
      <c r="D285" s="63" t="s">
        <v>2125</v>
      </c>
      <c r="E285" s="62">
        <f t="shared" si="20"/>
        <v>4</v>
      </c>
      <c r="F285" s="71">
        <f>SUMIFS('CBG Plants'!N:N,'CBG Plants'!F:F,D285,'CBG Plants'!L:L,"Completed")
+SUMIFS('CBG Plants'!N:N,'CBG Plants'!F:F,D285,'CBG Plants'!L:L,"Functional")+SUMIFS('CBG Plants'!N:N,'CBG Plants'!F:F,D285,'CBG Plants'!L:L,"Under Construction")+SUMIFS('CBG Plants'!N:N,'CBG Plants'!F:F,D285,'CBG Plants'!L:L,"Yet to start construction")</f>
        <v>27.5</v>
      </c>
      <c r="G285" s="62">
        <f>COUNTIFS('CBG Plants'!F:F,D285,'CBG Plants'!L:L,"Completed")
+COUNTIFS('CBG Plants'!F:F,D285,'CBG Plants'!L:L,"Functional")</f>
        <v>1</v>
      </c>
      <c r="H285" s="62">
        <f>COUNTIFS('CBG Plants'!F:F,D285,'CBG Plants'!L:L,"Under Construction")</f>
        <v>1</v>
      </c>
      <c r="I285" s="62">
        <f>COUNTIFS('CBG Plants'!F:F,D285,'CBG Plants'!L:L,"Yet to start construction")</f>
        <v>2</v>
      </c>
      <c r="J285" s="63" t="s">
        <v>3044</v>
      </c>
      <c r="K285" s="63" t="s">
        <v>3045</v>
      </c>
      <c r="L285" s="63" t="s">
        <v>3046</v>
      </c>
      <c r="M285" s="62">
        <f t="shared" si="17"/>
        <v>235.48000000000002</v>
      </c>
      <c r="N285" s="62">
        <f t="shared" si="18"/>
        <v>280.74</v>
      </c>
      <c r="O285" s="62">
        <v>172.8</v>
      </c>
      <c r="P285" s="62">
        <v>107.94</v>
      </c>
      <c r="Q285" s="62">
        <v>0</v>
      </c>
      <c r="R285" s="62">
        <f t="shared" si="19"/>
        <v>-25.895014549999999</v>
      </c>
      <c r="S285" s="62">
        <f>IFERROR(T285*Assumptions!$C$4,"")</f>
        <v>47.5</v>
      </c>
      <c r="T285" s="62">
        <v>19</v>
      </c>
      <c r="U285" s="62">
        <f>IFERROR(S285*Assumptions!$C$5,"")+IFERROR(V285*Assumptions!$C$8*Assumptions!$C$5,"")</f>
        <v>1.60498545</v>
      </c>
      <c r="V285" s="62">
        <v>17909</v>
      </c>
      <c r="W285" s="62">
        <f>IFERROR(ROUND(T285*(1+Assumptions!$C$7)^5,0),"")</f>
        <v>58</v>
      </c>
      <c r="X285" s="62">
        <f>IFERROR(ROUND(W285*Assumptions!$C$4*Assumptions!$C$6,4),"")+IFERROR(ROUND(Y285*Assumptions!$C$8*Assumptions!$C$6,4),"")</f>
        <v>8.1654999999999998</v>
      </c>
      <c r="Y285" s="62">
        <f>IFERROR(ROUND(V285*(1+Assumptions!$C$7)^5,0),"")</f>
        <v>54654</v>
      </c>
      <c r="Z285" s="63" t="s">
        <v>153</v>
      </c>
      <c r="AA285" s="63" t="s">
        <v>167</v>
      </c>
      <c r="AB285" s="62">
        <v>82</v>
      </c>
      <c r="AC285" s="62">
        <v>35</v>
      </c>
      <c r="AD285">
        <v>124</v>
      </c>
      <c r="AK285" s="40" t="str">
        <f>IFERROR(INDEX(Assumptions!$D$92:$D$115,MATCH(C285,Assumptions!$B$92:$B$115,0)),"Low")</f>
        <v>High</v>
      </c>
    </row>
    <row r="286" spans="2:37" x14ac:dyDescent="0.2">
      <c r="B286" s="62">
        <v>283</v>
      </c>
      <c r="C286" s="63" t="s">
        <v>166</v>
      </c>
      <c r="D286" s="63" t="s">
        <v>2126</v>
      </c>
      <c r="E286" s="62">
        <f t="shared" si="20"/>
        <v>0</v>
      </c>
      <c r="F286" s="71">
        <f>SUMIFS('CBG Plants'!N:N,'CBG Plants'!F:F,D286,'CBG Plants'!L:L,"Completed")
+SUMIFS('CBG Plants'!N:N,'CBG Plants'!F:F,D286,'CBG Plants'!L:L,"Functional")+SUMIFS('CBG Plants'!N:N,'CBG Plants'!F:F,D286,'CBG Plants'!L:L,"Under Construction")+SUMIFS('CBG Plants'!N:N,'CBG Plants'!F:F,D286,'CBG Plants'!L:L,"Yet to start construction")</f>
        <v>0</v>
      </c>
      <c r="G286" s="62">
        <f>COUNTIFS('CBG Plants'!F:F,D286,'CBG Plants'!L:L,"Completed")
+COUNTIFS('CBG Plants'!F:F,D286,'CBG Plants'!L:L,"Functional")</f>
        <v>0</v>
      </c>
      <c r="H286" s="62">
        <f>COUNTIFS('CBG Plants'!F:F,D286,'CBG Plants'!L:L,"Under Construction")</f>
        <v>0</v>
      </c>
      <c r="I286" s="62">
        <f>COUNTIFS('CBG Plants'!F:F,D286,'CBG Plants'!L:L,"Yet to start construction")</f>
        <v>0</v>
      </c>
      <c r="J286" s="63"/>
      <c r="K286" s="63"/>
      <c r="L286" s="63"/>
      <c r="M286" s="62">
        <f t="shared" si="17"/>
        <v>68.16</v>
      </c>
      <c r="N286" s="62">
        <f t="shared" si="18"/>
        <v>68.16</v>
      </c>
      <c r="O286" s="62">
        <v>64.8</v>
      </c>
      <c r="P286" s="62">
        <v>3.36</v>
      </c>
      <c r="Q286" s="62">
        <v>0</v>
      </c>
      <c r="R286" s="62">
        <f t="shared" si="19"/>
        <v>3.6887038499999996</v>
      </c>
      <c r="S286" s="62">
        <f>IFERROR(T286*Assumptions!$C$4,"")</f>
        <v>110</v>
      </c>
      <c r="T286" s="62">
        <v>44</v>
      </c>
      <c r="U286" s="62">
        <f>IFERROR(S286*Assumptions!$C$5,"")+IFERROR(V286*Assumptions!$C$8*Assumptions!$C$5,"")</f>
        <v>3.6887038499999996</v>
      </c>
      <c r="V286" s="62">
        <v>38677</v>
      </c>
      <c r="W286" s="62">
        <f>IFERROR(ROUND(T286*(1+Assumptions!$C$7)^5,0),"")</f>
        <v>134</v>
      </c>
      <c r="X286" s="62">
        <f>IFERROR(ROUND(W286*Assumptions!$C$4*Assumptions!$C$6,4),"")+IFERROR(ROUND(Y286*Assumptions!$C$8*Assumptions!$C$6,4),"")</f>
        <v>18.7271</v>
      </c>
      <c r="Y286" s="62">
        <f>IFERROR(ROUND(V286*(1+Assumptions!$C$7)^5,0),"")</f>
        <v>118033</v>
      </c>
      <c r="Z286" s="63" t="s">
        <v>153</v>
      </c>
      <c r="AA286" s="63" t="s">
        <v>167</v>
      </c>
      <c r="AB286" s="62">
        <v>28.2</v>
      </c>
      <c r="AC286" s="62">
        <v>35</v>
      </c>
      <c r="AD286">
        <v>0</v>
      </c>
      <c r="AK286" s="40" t="str">
        <f>IFERROR(INDEX(Assumptions!$D$92:$D$115,MATCH(C286,Assumptions!$B$92:$B$115,0)),"Low")</f>
        <v>High</v>
      </c>
    </row>
    <row r="287" spans="2:37" x14ac:dyDescent="0.2">
      <c r="B287" s="62">
        <v>284</v>
      </c>
      <c r="C287" s="63" t="s">
        <v>166</v>
      </c>
      <c r="D287" s="63" t="s">
        <v>2127</v>
      </c>
      <c r="E287" s="62">
        <f t="shared" si="20"/>
        <v>3</v>
      </c>
      <c r="F287" s="71">
        <f>SUMIFS('CBG Plants'!N:N,'CBG Plants'!F:F,D287,'CBG Plants'!L:L,"Completed")
+SUMIFS('CBG Plants'!N:N,'CBG Plants'!F:F,D287,'CBG Plants'!L:L,"Functional")+SUMIFS('CBG Plants'!N:N,'CBG Plants'!F:F,D287,'CBG Plants'!L:L,"Under Construction")+SUMIFS('CBG Plants'!N:N,'CBG Plants'!F:F,D287,'CBG Plants'!L:L,"Yet to start construction")</f>
        <v>11.5</v>
      </c>
      <c r="G287" s="62">
        <f>COUNTIFS('CBG Plants'!F:F,D287,'CBG Plants'!L:L,"Completed")
+COUNTIFS('CBG Plants'!F:F,D287,'CBG Plants'!L:L,"Functional")</f>
        <v>2</v>
      </c>
      <c r="H287" s="62">
        <f>COUNTIFS('CBG Plants'!F:F,D287,'CBG Plants'!L:L,"Under Construction")</f>
        <v>0</v>
      </c>
      <c r="I287" s="62">
        <f>COUNTIFS('CBG Plants'!F:F,D287,'CBG Plants'!L:L,"Yet to start construction")</f>
        <v>1</v>
      </c>
      <c r="J287" s="63" t="s">
        <v>3047</v>
      </c>
      <c r="K287" s="63" t="s">
        <v>3048</v>
      </c>
      <c r="L287" s="63" t="s">
        <v>3049</v>
      </c>
      <c r="M287" s="62">
        <f t="shared" si="17"/>
        <v>192.89999999999998</v>
      </c>
      <c r="N287" s="62">
        <f t="shared" si="18"/>
        <v>291.45</v>
      </c>
      <c r="O287" s="62">
        <v>201.15</v>
      </c>
      <c r="P287" s="62">
        <v>90.3</v>
      </c>
      <c r="Q287" s="62">
        <v>0</v>
      </c>
      <c r="R287" s="62">
        <f t="shared" si="19"/>
        <v>-8.8542103000000001</v>
      </c>
      <c r="S287" s="62">
        <f>IFERROR(T287*Assumptions!$C$4,"")</f>
        <v>82.5</v>
      </c>
      <c r="T287" s="62">
        <v>33</v>
      </c>
      <c r="U287" s="62">
        <f>IFERROR(S287*Assumptions!$C$5,"")+IFERROR(V287*Assumptions!$C$8*Assumptions!$C$5,"")</f>
        <v>2.6457896999999999</v>
      </c>
      <c r="V287" s="62">
        <v>16994</v>
      </c>
      <c r="W287" s="62">
        <f>IFERROR(ROUND(T287*(1+Assumptions!$C$7)^5,0),"")</f>
        <v>101</v>
      </c>
      <c r="X287" s="62">
        <f>IFERROR(ROUND(W287*Assumptions!$C$4*Assumptions!$C$6,4),"")+IFERROR(ROUND(Y287*Assumptions!$C$8*Assumptions!$C$6,4),"")</f>
        <v>13.4937</v>
      </c>
      <c r="Y287" s="62">
        <f>IFERROR(ROUND(V287*(1+Assumptions!$C$7)^5,0),"")</f>
        <v>51862</v>
      </c>
      <c r="Z287" s="63" t="s">
        <v>153</v>
      </c>
      <c r="AA287" s="63" t="s">
        <v>167</v>
      </c>
      <c r="AB287" s="62">
        <v>21.3</v>
      </c>
      <c r="AC287" s="62">
        <v>35</v>
      </c>
      <c r="AD287">
        <v>270</v>
      </c>
      <c r="AK287" s="40" t="str">
        <f>IFERROR(INDEX(Assumptions!$D$92:$D$115,MATCH(C287,Assumptions!$B$92:$B$115,0)),"Low")</f>
        <v>High</v>
      </c>
    </row>
    <row r="288" spans="2:37" x14ac:dyDescent="0.2">
      <c r="B288" s="62">
        <v>285</v>
      </c>
      <c r="C288" s="63" t="s">
        <v>166</v>
      </c>
      <c r="D288" s="63" t="s">
        <v>60</v>
      </c>
      <c r="E288" s="62">
        <f t="shared" si="20"/>
        <v>6</v>
      </c>
      <c r="F288" s="71">
        <f>SUMIFS('CBG Plants'!N:N,'CBG Plants'!F:F,D288,'CBG Plants'!L:L,"Completed")
+SUMIFS('CBG Plants'!N:N,'CBG Plants'!F:F,D288,'CBG Plants'!L:L,"Functional")+SUMIFS('CBG Plants'!N:N,'CBG Plants'!F:F,D288,'CBG Plants'!L:L,"Under Construction")+SUMIFS('CBG Plants'!N:N,'CBG Plants'!F:F,D288,'CBG Plants'!L:L,"Yet to start construction")</f>
        <v>64.599999999999994</v>
      </c>
      <c r="G288" s="62">
        <f>COUNTIFS('CBG Plants'!F:F,D288,'CBG Plants'!L:L,"Completed")
+COUNTIFS('CBG Plants'!F:F,D288,'CBG Plants'!L:L,"Functional")</f>
        <v>1</v>
      </c>
      <c r="H288" s="62">
        <f>COUNTIFS('CBG Plants'!F:F,D288,'CBG Plants'!L:L,"Under Construction")</f>
        <v>0</v>
      </c>
      <c r="I288" s="62">
        <f>COUNTIFS('CBG Plants'!F:F,D288,'CBG Plants'!L:L,"Yet to start construction")</f>
        <v>5</v>
      </c>
      <c r="J288" s="63" t="s">
        <v>3050</v>
      </c>
      <c r="K288" s="63" t="s">
        <v>3051</v>
      </c>
      <c r="L288" s="63" t="s">
        <v>3052</v>
      </c>
      <c r="M288" s="62">
        <f t="shared" si="17"/>
        <v>826.21999999999991</v>
      </c>
      <c r="N288" s="62">
        <f t="shared" si="18"/>
        <v>844.46999999999991</v>
      </c>
      <c r="O288" s="62">
        <v>634.04999999999995</v>
      </c>
      <c r="P288" s="62">
        <v>210.42</v>
      </c>
      <c r="Q288" s="62">
        <v>0</v>
      </c>
      <c r="R288" s="62">
        <f t="shared" si="19"/>
        <v>-63.382854699999996</v>
      </c>
      <c r="S288" s="62">
        <f>IFERROR(T288*Assumptions!$C$4,"")</f>
        <v>40</v>
      </c>
      <c r="T288" s="62">
        <v>16</v>
      </c>
      <c r="U288" s="62">
        <f>IFERROR(S288*Assumptions!$C$5,"")+IFERROR(V288*Assumptions!$C$8*Assumptions!$C$5,"")</f>
        <v>1.2171452999999999</v>
      </c>
      <c r="V288" s="62">
        <v>1706</v>
      </c>
      <c r="W288" s="62">
        <f>IFERROR(ROUND(T288*(1+Assumptions!$C$7)^5,0),"")</f>
        <v>49</v>
      </c>
      <c r="X288" s="62">
        <f>IFERROR(ROUND(W288*Assumptions!$C$4*Assumptions!$C$6,4),"")+IFERROR(ROUND(Y288*Assumptions!$C$8*Assumptions!$C$6,4),"")</f>
        <v>6.2122000000000002</v>
      </c>
      <c r="Y288" s="62">
        <f>IFERROR(ROUND(V288*(1+Assumptions!$C$7)^5,0),"")</f>
        <v>5206</v>
      </c>
      <c r="Z288" s="63" t="s">
        <v>153</v>
      </c>
      <c r="AA288" s="63" t="s">
        <v>167</v>
      </c>
      <c r="AB288" s="62">
        <v>95</v>
      </c>
      <c r="AC288" s="62">
        <v>35</v>
      </c>
      <c r="AD288">
        <v>50</v>
      </c>
      <c r="AK288" s="40" t="str">
        <f>IFERROR(INDEX(Assumptions!$D$92:$D$115,MATCH(C288,Assumptions!$B$92:$B$115,0)),"Low")</f>
        <v>High</v>
      </c>
    </row>
    <row r="289" spans="2:37" x14ac:dyDescent="0.2">
      <c r="B289" s="62">
        <v>286</v>
      </c>
      <c r="C289" s="63" t="s">
        <v>166</v>
      </c>
      <c r="D289" s="63" t="s">
        <v>287</v>
      </c>
      <c r="E289" s="62">
        <f t="shared" si="20"/>
        <v>9</v>
      </c>
      <c r="F289" s="71">
        <f>SUMIFS('CBG Plants'!N:N,'CBG Plants'!F:F,D289,'CBG Plants'!L:L,"Completed")
+SUMIFS('CBG Plants'!N:N,'CBG Plants'!F:F,D289,'CBG Plants'!L:L,"Functional")+SUMIFS('CBG Plants'!N:N,'CBG Plants'!F:F,D289,'CBG Plants'!L:L,"Under Construction")+SUMIFS('CBG Plants'!N:N,'CBG Plants'!F:F,D289,'CBG Plants'!L:L,"Yet to start construction")</f>
        <v>37.299999999999997</v>
      </c>
      <c r="G289" s="62">
        <f>COUNTIFS('CBG Plants'!F:F,D289,'CBG Plants'!L:L,"Completed")
+COUNTIFS('CBG Plants'!F:F,D289,'CBG Plants'!L:L,"Functional")</f>
        <v>1</v>
      </c>
      <c r="H289" s="62">
        <f>COUNTIFS('CBG Plants'!F:F,D289,'CBG Plants'!L:L,"Under Construction")</f>
        <v>1</v>
      </c>
      <c r="I289" s="62">
        <f>COUNTIFS('CBG Plants'!F:F,D289,'CBG Plants'!L:L,"Yet to start construction")</f>
        <v>7</v>
      </c>
      <c r="J289" s="63" t="s">
        <v>3053</v>
      </c>
      <c r="K289" s="63" t="s">
        <v>3054</v>
      </c>
      <c r="L289" s="63" t="s">
        <v>3035</v>
      </c>
      <c r="M289" s="62">
        <f t="shared" si="17"/>
        <v>368.995</v>
      </c>
      <c r="N289" s="62">
        <f t="shared" si="18"/>
        <v>427.39499999999998</v>
      </c>
      <c r="O289" s="62">
        <v>279.45</v>
      </c>
      <c r="P289" s="62">
        <v>147.41999999999999</v>
      </c>
      <c r="Q289" s="62">
        <v>0.52500000000000002</v>
      </c>
      <c r="R289" s="62">
        <f t="shared" si="19"/>
        <v>-32.675106700000001</v>
      </c>
      <c r="S289" s="62">
        <f>IFERROR(T289*Assumptions!$C$4,"")</f>
        <v>132.5</v>
      </c>
      <c r="T289" s="62">
        <v>53</v>
      </c>
      <c r="U289" s="62">
        <f>IFERROR(S289*Assumptions!$C$5,"")+IFERROR(V289*Assumptions!$C$8*Assumptions!$C$5,"")</f>
        <v>4.6248933000000001</v>
      </c>
      <c r="V289" s="62">
        <v>64666</v>
      </c>
      <c r="W289" s="62">
        <f>IFERROR(ROUND(T289*(1+Assumptions!$C$7)^5,0),"")</f>
        <v>162</v>
      </c>
      <c r="X289" s="62">
        <f>IFERROR(ROUND(W289*Assumptions!$C$4*Assumptions!$C$6,4),"")+IFERROR(ROUND(Y289*Assumptions!$C$8*Assumptions!$C$6,4),"")</f>
        <v>23.555499999999999</v>
      </c>
      <c r="Y289" s="62">
        <f>IFERROR(ROUND(V289*(1+Assumptions!$C$7)^5,0),"")</f>
        <v>197345</v>
      </c>
      <c r="Z289" s="63" t="s">
        <v>153</v>
      </c>
      <c r="AA289" s="63" t="s">
        <v>167</v>
      </c>
      <c r="AB289" s="62">
        <v>53.1</v>
      </c>
      <c r="AC289" s="62">
        <v>35</v>
      </c>
      <c r="AD289">
        <v>160</v>
      </c>
      <c r="AK289" s="40" t="str">
        <f>IFERROR(INDEX(Assumptions!$D$92:$D$115,MATCH(C289,Assumptions!$B$92:$B$115,0)),"Low")</f>
        <v>High</v>
      </c>
    </row>
    <row r="290" spans="2:37" x14ac:dyDescent="0.2">
      <c r="B290" s="62">
        <v>287</v>
      </c>
      <c r="C290" s="63" t="s">
        <v>166</v>
      </c>
      <c r="D290" s="63" t="s">
        <v>2128</v>
      </c>
      <c r="E290" s="62">
        <f t="shared" si="20"/>
        <v>4</v>
      </c>
      <c r="F290" s="71">
        <f>SUMIFS('CBG Plants'!N:N,'CBG Plants'!F:F,D290,'CBG Plants'!L:L,"Completed")
+SUMIFS('CBG Plants'!N:N,'CBG Plants'!F:F,D290,'CBG Plants'!L:L,"Functional")+SUMIFS('CBG Plants'!N:N,'CBG Plants'!F:F,D290,'CBG Plants'!L:L,"Under Construction")+SUMIFS('CBG Plants'!N:N,'CBG Plants'!F:F,D290,'CBG Plants'!L:L,"Yet to start construction")</f>
        <v>28.700000000000003</v>
      </c>
      <c r="G290" s="62">
        <f>COUNTIFS('CBG Plants'!F:F,D290,'CBG Plants'!L:L,"Completed")
+COUNTIFS('CBG Plants'!F:F,D290,'CBG Plants'!L:L,"Functional")</f>
        <v>1</v>
      </c>
      <c r="H290" s="62">
        <f>COUNTIFS('CBG Plants'!F:F,D290,'CBG Plants'!L:L,"Under Construction")</f>
        <v>0</v>
      </c>
      <c r="I290" s="62">
        <f>COUNTIFS('CBG Plants'!F:F,D290,'CBG Plants'!L:L,"Yet to start construction")</f>
        <v>3</v>
      </c>
      <c r="J290" s="63" t="s">
        <v>3055</v>
      </c>
      <c r="K290" s="63" t="s">
        <v>3056</v>
      </c>
      <c r="L290" s="63" t="s">
        <v>3057</v>
      </c>
      <c r="M290" s="62">
        <f t="shared" si="17"/>
        <v>299.29999999999995</v>
      </c>
      <c r="N290" s="62">
        <f t="shared" si="18"/>
        <v>372.29999999999995</v>
      </c>
      <c r="O290" s="62">
        <v>223.2</v>
      </c>
      <c r="P290" s="62">
        <v>149.1</v>
      </c>
      <c r="Q290" s="62">
        <v>0</v>
      </c>
      <c r="R290" s="62">
        <f t="shared" si="19"/>
        <v>-27.455626100000003</v>
      </c>
      <c r="S290" s="62">
        <f>IFERROR(T290*Assumptions!$C$4,"")</f>
        <v>37.5</v>
      </c>
      <c r="T290" s="62">
        <v>15</v>
      </c>
      <c r="U290" s="62">
        <f>IFERROR(S290*Assumptions!$C$5,"")+IFERROR(V290*Assumptions!$C$8*Assumptions!$C$5,"")</f>
        <v>1.2443739</v>
      </c>
      <c r="V290" s="62">
        <v>11878</v>
      </c>
      <c r="W290" s="62">
        <f>IFERROR(ROUND(T290*(1+Assumptions!$C$7)^5,0),"")</f>
        <v>46</v>
      </c>
      <c r="X290" s="62">
        <f>IFERROR(ROUND(W290*Assumptions!$C$4*Assumptions!$C$6,4),"")+IFERROR(ROUND(Y290*Assumptions!$C$8*Assumptions!$C$6,4),"")</f>
        <v>6.3571999999999997</v>
      </c>
      <c r="Y290" s="62">
        <f>IFERROR(ROUND(V290*(1+Assumptions!$C$7)^5,0),"")</f>
        <v>36249</v>
      </c>
      <c r="Z290" s="63" t="s">
        <v>153</v>
      </c>
      <c r="AA290" s="63" t="s">
        <v>167</v>
      </c>
      <c r="AB290" s="62">
        <v>184.8</v>
      </c>
      <c r="AC290" s="62">
        <v>35</v>
      </c>
      <c r="AD290">
        <v>200</v>
      </c>
      <c r="AK290" s="40" t="str">
        <f>IFERROR(INDEX(Assumptions!$D$92:$D$115,MATCH(C290,Assumptions!$B$92:$B$115,0)),"Low")</f>
        <v>High</v>
      </c>
    </row>
    <row r="291" spans="2:37" x14ac:dyDescent="0.2">
      <c r="B291">
        <v>288</v>
      </c>
      <c r="C291" t="s">
        <v>168</v>
      </c>
      <c r="D291" t="s">
        <v>2154</v>
      </c>
      <c r="E291" s="62">
        <f t="shared" si="20"/>
        <v>0</v>
      </c>
      <c r="F291" s="71">
        <f>SUMIFS('CBG Plants'!N:N,'CBG Plants'!F:F,D291,'CBG Plants'!L:L,"Completed")
+SUMIFS('CBG Plants'!N:N,'CBG Plants'!F:F,D291,'CBG Plants'!L:L,"Functional")+SUMIFS('CBG Plants'!N:N,'CBG Plants'!F:F,D291,'CBG Plants'!L:L,"Under Construction")+SUMIFS('CBG Plants'!N:N,'CBG Plants'!F:F,D291,'CBG Plants'!L:L,"Yet to start construction")</f>
        <v>0</v>
      </c>
      <c r="G291" s="62">
        <f>COUNTIFS('CBG Plants'!F:F,D291,'CBG Plants'!L:L,"Completed")
+COUNTIFS('CBG Plants'!F:F,D291,'CBG Plants'!L:L,"Functional")</f>
        <v>0</v>
      </c>
      <c r="H291" s="62">
        <f>COUNTIFS('CBG Plants'!F:F,D291,'CBG Plants'!L:L,"Under Construction")</f>
        <v>0</v>
      </c>
      <c r="I291" s="62">
        <f>COUNTIFS('CBG Plants'!F:F,D291,'CBG Plants'!L:L,"Yet to start construction")</f>
        <v>0</v>
      </c>
      <c r="M291" s="72">
        <f t="shared" si="17"/>
        <v>78.015000000000001</v>
      </c>
      <c r="N291" s="72">
        <f t="shared" si="18"/>
        <v>78.015000000000001</v>
      </c>
      <c r="O291" s="72">
        <v>0</v>
      </c>
      <c r="P291" s="72">
        <v>76.44</v>
      </c>
      <c r="Q291" s="72">
        <v>1.575</v>
      </c>
      <c r="R291" s="62">
        <f t="shared" si="19"/>
        <v>0.15</v>
      </c>
      <c r="S291" s="72">
        <f>IFERROR(T291*Assumptions!$C$4,"")</f>
        <v>5</v>
      </c>
      <c r="T291" s="72">
        <v>2</v>
      </c>
      <c r="U291" s="62">
        <f>IFERROR(S291*Assumptions!$C$5,"")+IFERROR(V291*Assumptions!$C$8*Assumptions!$C$5,"")</f>
        <v>0.15</v>
      </c>
      <c r="V291" s="72">
        <v>0</v>
      </c>
      <c r="W291" s="72">
        <f>IFERROR(ROUND(T291*(1+Assumptions!$C$7)^5,0),"")</f>
        <v>6</v>
      </c>
      <c r="X291" s="62">
        <f>IFERROR(ROUND(W291*Assumptions!$C$4*Assumptions!$C$6,4),"")+IFERROR(ROUND(Y291*Assumptions!$C$8*Assumptions!$C$6,4),"")</f>
        <v>0.75</v>
      </c>
      <c r="Y291" s="62">
        <f>IFERROR(ROUND(V291*(1+Assumptions!$C$7)^5,0),"")</f>
        <v>0</v>
      </c>
      <c r="Z291" t="s">
        <v>153</v>
      </c>
      <c r="AA291" t="s">
        <v>169</v>
      </c>
      <c r="AB291" s="72">
        <v>343.9</v>
      </c>
      <c r="AC291" s="72">
        <v>2.4</v>
      </c>
      <c r="AD291">
        <v>0</v>
      </c>
      <c r="AK291" s="40" t="str">
        <f>IFERROR(INDEX(Assumptions!$D$92:$D$115,MATCH(C291,Assumptions!$B$92:$B$115,0)),"Low")</f>
        <v>Low</v>
      </c>
    </row>
    <row r="292" spans="2:37" x14ac:dyDescent="0.2">
      <c r="B292">
        <v>289</v>
      </c>
      <c r="C292" t="s">
        <v>168</v>
      </c>
      <c r="D292" t="s">
        <v>2156</v>
      </c>
      <c r="E292" s="62">
        <f t="shared" si="20"/>
        <v>0</v>
      </c>
      <c r="F292" s="71">
        <f>SUMIFS('CBG Plants'!N:N,'CBG Plants'!F:F,D292,'CBG Plants'!L:L,"Completed")
+SUMIFS('CBG Plants'!N:N,'CBG Plants'!F:F,D292,'CBG Plants'!L:L,"Functional")+SUMIFS('CBG Plants'!N:N,'CBG Plants'!F:F,D292,'CBG Plants'!L:L,"Under Construction")+SUMIFS('CBG Plants'!N:N,'CBG Plants'!F:F,D292,'CBG Plants'!L:L,"Yet to start construction")</f>
        <v>0</v>
      </c>
      <c r="G292" s="62">
        <f>COUNTIFS('CBG Plants'!F:F,D292,'CBG Plants'!L:L,"Completed")
+COUNTIFS('CBG Plants'!F:F,D292,'CBG Plants'!L:L,"Functional")</f>
        <v>0</v>
      </c>
      <c r="H292" s="62">
        <f>COUNTIFS('CBG Plants'!F:F,D292,'CBG Plants'!L:L,"Under Construction")</f>
        <v>0</v>
      </c>
      <c r="I292" s="62">
        <f>COUNTIFS('CBG Plants'!F:F,D292,'CBG Plants'!L:L,"Yet to start construction")</f>
        <v>0</v>
      </c>
      <c r="M292" s="72">
        <f t="shared" si="17"/>
        <v>116.79</v>
      </c>
      <c r="N292" s="72">
        <f t="shared" si="18"/>
        <v>116.79</v>
      </c>
      <c r="O292" s="72">
        <v>0.45</v>
      </c>
      <c r="P292" s="72">
        <v>107.94</v>
      </c>
      <c r="Q292" s="72">
        <v>8.4</v>
      </c>
      <c r="R292" s="62">
        <f t="shared" si="19"/>
        <v>0.15</v>
      </c>
      <c r="S292" s="72">
        <f>IFERROR(T292*Assumptions!$C$4,"")</f>
        <v>5</v>
      </c>
      <c r="T292" s="72">
        <v>2</v>
      </c>
      <c r="U292" s="62">
        <f>IFERROR(S292*Assumptions!$C$5,"")+IFERROR(V292*Assumptions!$C$8*Assumptions!$C$5,"")</f>
        <v>0.15</v>
      </c>
      <c r="V292" s="72">
        <v>0</v>
      </c>
      <c r="W292" s="72">
        <f>IFERROR(ROUND(T292*(1+Assumptions!$C$7)^5,0),"")</f>
        <v>6</v>
      </c>
      <c r="X292" s="62">
        <f>IFERROR(ROUND(W292*Assumptions!$C$4*Assumptions!$C$6,4),"")+IFERROR(ROUND(Y292*Assumptions!$C$8*Assumptions!$C$6,4),"")</f>
        <v>0.75</v>
      </c>
      <c r="Y292" s="62">
        <f>IFERROR(ROUND(V292*(1+Assumptions!$C$7)^5,0),"")</f>
        <v>0</v>
      </c>
      <c r="Z292" t="s">
        <v>153</v>
      </c>
      <c r="AA292" t="s">
        <v>169</v>
      </c>
      <c r="AB292" s="72">
        <v>373.8</v>
      </c>
      <c r="AC292" s="72">
        <v>2.4</v>
      </c>
      <c r="AD292">
        <v>0</v>
      </c>
      <c r="AK292" s="40" t="str">
        <f>IFERROR(INDEX(Assumptions!$D$92:$D$115,MATCH(C292,Assumptions!$B$92:$B$115,0)),"Low")</f>
        <v>Low</v>
      </c>
    </row>
    <row r="293" spans="2:37" x14ac:dyDescent="0.2">
      <c r="B293">
        <v>290</v>
      </c>
      <c r="C293" t="s">
        <v>168</v>
      </c>
      <c r="D293" t="s">
        <v>3058</v>
      </c>
      <c r="E293" s="62">
        <f t="shared" si="20"/>
        <v>1</v>
      </c>
      <c r="F293" s="71">
        <f>SUMIFS('CBG Plants'!N:N,'CBG Plants'!F:F,D293,'CBG Plants'!L:L,"Completed")
+SUMIFS('CBG Plants'!N:N,'CBG Plants'!F:F,D293,'CBG Plants'!L:L,"Functional")+SUMIFS('CBG Plants'!N:N,'CBG Plants'!F:F,D293,'CBG Plants'!L:L,"Under Construction")+SUMIFS('CBG Plants'!N:N,'CBG Plants'!F:F,D293,'CBG Plants'!L:L,"Yet to start construction")</f>
        <v>10</v>
      </c>
      <c r="G293" s="62">
        <f>COUNTIFS('CBG Plants'!F:F,D293,'CBG Plants'!L:L,"Completed")
+COUNTIFS('CBG Plants'!F:F,D293,'CBG Plants'!L:L,"Functional")</f>
        <v>0</v>
      </c>
      <c r="H293" s="62">
        <f>COUNTIFS('CBG Plants'!F:F,D293,'CBG Plants'!L:L,"Under Construction")</f>
        <v>1</v>
      </c>
      <c r="I293" s="62">
        <f>COUNTIFS('CBG Plants'!F:F,D293,'CBG Plants'!L:L,"Yet to start construction")</f>
        <v>0</v>
      </c>
      <c r="J293" t="s">
        <v>3059</v>
      </c>
      <c r="M293" s="72">
        <f t="shared" si="17"/>
        <v>48.825000000000003</v>
      </c>
      <c r="N293" s="72">
        <f t="shared" si="18"/>
        <v>48.825000000000003</v>
      </c>
      <c r="O293" s="72">
        <v>0</v>
      </c>
      <c r="P293" s="72">
        <v>44.1</v>
      </c>
      <c r="Q293" s="72">
        <v>4.7249999999999996</v>
      </c>
      <c r="R293" s="62">
        <f t="shared" si="19"/>
        <v>-10</v>
      </c>
      <c r="S293" s="72">
        <f>IFERROR(T293*Assumptions!$C$4,"")</f>
        <v>0</v>
      </c>
      <c r="T293" s="72">
        <v>0</v>
      </c>
      <c r="U293" s="62">
        <f>IFERROR(S293*Assumptions!$C$5,"")+IFERROR(V293*Assumptions!$C$8*Assumptions!$C$5,"")</f>
        <v>0</v>
      </c>
      <c r="V293" s="72">
        <v>0</v>
      </c>
      <c r="W293" s="72">
        <f>IFERROR(ROUND(T293*(1+Assumptions!$C$7)^5,0),"")</f>
        <v>0</v>
      </c>
      <c r="X293" s="62">
        <f>IFERROR(ROUND(W293*Assumptions!$C$4*Assumptions!$C$6,4),"")+IFERROR(ROUND(Y293*Assumptions!$C$8*Assumptions!$C$6,4),"")</f>
        <v>0</v>
      </c>
      <c r="Y293" s="62">
        <f>IFERROR(ROUND(V293*(1+Assumptions!$C$7)^5,0),"")</f>
        <v>0</v>
      </c>
      <c r="Z293" t="s">
        <v>153</v>
      </c>
      <c r="AA293" t="s">
        <v>169</v>
      </c>
      <c r="AB293" s="72">
        <v>133</v>
      </c>
      <c r="AC293" s="72">
        <v>2.4</v>
      </c>
      <c r="AD293">
        <v>0</v>
      </c>
      <c r="AK293" s="40" t="str">
        <f>IFERROR(INDEX(Assumptions!$D$92:$D$115,MATCH(C293,Assumptions!$B$92:$B$115,0)),"Low")</f>
        <v>Low</v>
      </c>
    </row>
    <row r="294" spans="2:37" x14ac:dyDescent="0.2">
      <c r="B294">
        <v>291</v>
      </c>
      <c r="C294" t="s">
        <v>168</v>
      </c>
      <c r="D294" t="s">
        <v>2157</v>
      </c>
      <c r="E294" s="62">
        <f t="shared" si="20"/>
        <v>0</v>
      </c>
      <c r="F294" s="71">
        <f>SUMIFS('CBG Plants'!N:N,'CBG Plants'!F:F,D294,'CBG Plants'!L:L,"Completed")
+SUMIFS('CBG Plants'!N:N,'CBG Plants'!F:F,D294,'CBG Plants'!L:L,"Functional")+SUMIFS('CBG Plants'!N:N,'CBG Plants'!F:F,D294,'CBG Plants'!L:L,"Under Construction")+SUMIFS('CBG Plants'!N:N,'CBG Plants'!F:F,D294,'CBG Plants'!L:L,"Yet to start construction")</f>
        <v>0</v>
      </c>
      <c r="G294" s="62">
        <f>COUNTIFS('CBG Plants'!F:F,D294,'CBG Plants'!L:L,"Completed")
+COUNTIFS('CBG Plants'!F:F,D294,'CBG Plants'!L:L,"Functional")</f>
        <v>0</v>
      </c>
      <c r="H294" s="62">
        <f>COUNTIFS('CBG Plants'!F:F,D294,'CBG Plants'!L:L,"Under Construction")</f>
        <v>0</v>
      </c>
      <c r="I294" s="62">
        <f>COUNTIFS('CBG Plants'!F:F,D294,'CBG Plants'!L:L,"Yet to start construction")</f>
        <v>0</v>
      </c>
      <c r="M294" s="72">
        <f t="shared" si="17"/>
        <v>75.705000000000013</v>
      </c>
      <c r="N294" s="72">
        <f t="shared" si="18"/>
        <v>75.705000000000013</v>
      </c>
      <c r="O294" s="72">
        <v>0</v>
      </c>
      <c r="P294" s="72">
        <v>64.680000000000007</v>
      </c>
      <c r="Q294" s="72">
        <v>11.025</v>
      </c>
      <c r="R294" s="62">
        <f t="shared" si="19"/>
        <v>0.15</v>
      </c>
      <c r="S294" s="72">
        <f>IFERROR(T294*Assumptions!$C$4,"")</f>
        <v>5</v>
      </c>
      <c r="T294" s="72">
        <v>2</v>
      </c>
      <c r="U294" s="62">
        <f>IFERROR(S294*Assumptions!$C$5,"")+IFERROR(V294*Assumptions!$C$8*Assumptions!$C$5,"")</f>
        <v>0.15</v>
      </c>
      <c r="V294" s="72">
        <v>0</v>
      </c>
      <c r="W294" s="72">
        <f>IFERROR(ROUND(T294*(1+Assumptions!$C$7)^5,0),"")</f>
        <v>6</v>
      </c>
      <c r="X294" s="62">
        <f>IFERROR(ROUND(W294*Assumptions!$C$4*Assumptions!$C$6,4),"")+IFERROR(ROUND(Y294*Assumptions!$C$8*Assumptions!$C$6,4),"")</f>
        <v>0.75</v>
      </c>
      <c r="Y294" s="62">
        <f>IFERROR(ROUND(V294*(1+Assumptions!$C$7)^5,0),"")</f>
        <v>0</v>
      </c>
      <c r="Z294" t="s">
        <v>153</v>
      </c>
      <c r="AA294" t="s">
        <v>169</v>
      </c>
      <c r="AB294" s="72">
        <v>407</v>
      </c>
      <c r="AC294" s="72">
        <v>2.4</v>
      </c>
      <c r="AD294">
        <v>0</v>
      </c>
      <c r="AK294" s="40" t="str">
        <f>IFERROR(INDEX(Assumptions!$D$92:$D$115,MATCH(C294,Assumptions!$B$92:$B$115,0)),"Low")</f>
        <v>Low</v>
      </c>
    </row>
    <row r="295" spans="2:37" x14ac:dyDescent="0.2">
      <c r="B295">
        <v>292</v>
      </c>
      <c r="C295" t="s">
        <v>168</v>
      </c>
      <c r="D295" t="s">
        <v>2129</v>
      </c>
      <c r="E295" s="62">
        <f t="shared" si="20"/>
        <v>0</v>
      </c>
      <c r="F295" s="71">
        <f>SUMIFS('CBG Plants'!N:N,'CBG Plants'!F:F,D295,'CBG Plants'!L:L,"Completed")
+SUMIFS('CBG Plants'!N:N,'CBG Plants'!F:F,D295,'CBG Plants'!L:L,"Functional")+SUMIFS('CBG Plants'!N:N,'CBG Plants'!F:F,D295,'CBG Plants'!L:L,"Under Construction")+SUMIFS('CBG Plants'!N:N,'CBG Plants'!F:F,D295,'CBG Plants'!L:L,"Yet to start construction")</f>
        <v>0</v>
      </c>
      <c r="G295" s="62">
        <f>COUNTIFS('CBG Plants'!F:F,D295,'CBG Plants'!L:L,"Completed")
+COUNTIFS('CBG Plants'!F:F,D295,'CBG Plants'!L:L,"Functional")</f>
        <v>0</v>
      </c>
      <c r="H295" s="62">
        <f>COUNTIFS('CBG Plants'!F:F,D295,'CBG Plants'!L:L,"Under Construction")</f>
        <v>0</v>
      </c>
      <c r="I295" s="62">
        <f>COUNTIFS('CBG Plants'!F:F,D295,'CBG Plants'!L:L,"Yet to start construction")</f>
        <v>0</v>
      </c>
      <c r="M295" s="72">
        <f t="shared" si="17"/>
        <v>60.164999999999999</v>
      </c>
      <c r="N295" s="72">
        <f t="shared" si="18"/>
        <v>60.164999999999999</v>
      </c>
      <c r="O295" s="72">
        <v>0</v>
      </c>
      <c r="P295" s="72">
        <v>59.64</v>
      </c>
      <c r="Q295" s="72">
        <v>0.52500000000000002</v>
      </c>
      <c r="R295" s="62">
        <f t="shared" si="19"/>
        <v>8.8828799999999999E-2</v>
      </c>
      <c r="S295" s="72">
        <f>IFERROR(T295*Assumptions!$C$4,"")</f>
        <v>2.5</v>
      </c>
      <c r="T295" s="72">
        <v>1</v>
      </c>
      <c r="U295" s="62">
        <f>IFERROR(S295*Assumptions!$C$5,"")+IFERROR(V295*Assumptions!$C$8*Assumptions!$C$5,"")</f>
        <v>8.8828799999999999E-2</v>
      </c>
      <c r="V295" s="72">
        <v>1376</v>
      </c>
      <c r="W295" s="72">
        <f>IFERROR(ROUND(T295*(1+Assumptions!$C$7)^5,0),"")</f>
        <v>3</v>
      </c>
      <c r="X295" s="62">
        <f>IFERROR(ROUND(W295*Assumptions!$C$4*Assumptions!$C$6,4),"")+IFERROR(ROUND(Y295*Assumptions!$C$8*Assumptions!$C$6,4),"")</f>
        <v>0.44530000000000003</v>
      </c>
      <c r="Y295" s="62">
        <f>IFERROR(ROUND(V295*(1+Assumptions!$C$7)^5,0),"")</f>
        <v>4199</v>
      </c>
      <c r="Z295" t="s">
        <v>153</v>
      </c>
      <c r="AA295" t="s">
        <v>169</v>
      </c>
      <c r="AB295" s="72">
        <v>299.8</v>
      </c>
      <c r="AC295" s="72">
        <v>2.4</v>
      </c>
      <c r="AD295">
        <v>0</v>
      </c>
      <c r="AK295" s="40" t="str">
        <f>IFERROR(INDEX(Assumptions!$D$92:$D$115,MATCH(C295,Assumptions!$B$92:$B$115,0)),"Low")</f>
        <v>Low</v>
      </c>
    </row>
    <row r="296" spans="2:37" x14ac:dyDescent="0.2">
      <c r="B296">
        <v>293</v>
      </c>
      <c r="C296" t="s">
        <v>168</v>
      </c>
      <c r="D296" t="s">
        <v>3060</v>
      </c>
      <c r="E296" s="62">
        <f t="shared" si="20"/>
        <v>0</v>
      </c>
      <c r="F296" s="71">
        <f>SUMIFS('CBG Plants'!N:N,'CBG Plants'!F:F,D296,'CBG Plants'!L:L,"Completed")
+SUMIFS('CBG Plants'!N:N,'CBG Plants'!F:F,D296,'CBG Plants'!L:L,"Functional")+SUMIFS('CBG Plants'!N:N,'CBG Plants'!F:F,D296,'CBG Plants'!L:L,"Under Construction")+SUMIFS('CBG Plants'!N:N,'CBG Plants'!F:F,D296,'CBG Plants'!L:L,"Yet to start construction")</f>
        <v>0</v>
      </c>
      <c r="G296" s="62">
        <f>COUNTIFS('CBG Plants'!F:F,D296,'CBG Plants'!L:L,"Completed")
+COUNTIFS('CBG Plants'!F:F,D296,'CBG Plants'!L:L,"Functional")</f>
        <v>0</v>
      </c>
      <c r="H296" s="62">
        <f>COUNTIFS('CBG Plants'!F:F,D296,'CBG Plants'!L:L,"Under Construction")</f>
        <v>0</v>
      </c>
      <c r="I296" s="62">
        <f>COUNTIFS('CBG Plants'!F:F,D296,'CBG Plants'!L:L,"Yet to start construction")</f>
        <v>0</v>
      </c>
      <c r="M296" s="72">
        <f t="shared" si="17"/>
        <v>26.88</v>
      </c>
      <c r="N296" s="72">
        <f t="shared" si="18"/>
        <v>26.88</v>
      </c>
      <c r="O296" s="72">
        <v>0</v>
      </c>
      <c r="P296" s="72">
        <v>26.88</v>
      </c>
      <c r="Q296" s="72">
        <v>0</v>
      </c>
      <c r="R296" s="62">
        <f t="shared" si="19"/>
        <v>0</v>
      </c>
      <c r="S296" s="72">
        <f>IFERROR(T296*Assumptions!$C$4,"")</f>
        <v>0</v>
      </c>
      <c r="T296" s="72">
        <v>0</v>
      </c>
      <c r="U296" s="62">
        <f>IFERROR(S296*Assumptions!$C$5,"")+IFERROR(V296*Assumptions!$C$8*Assumptions!$C$5,"")</f>
        <v>0</v>
      </c>
      <c r="V296" s="72">
        <v>0</v>
      </c>
      <c r="W296" s="72">
        <f>IFERROR(ROUND(T296*(1+Assumptions!$C$7)^5,0),"")</f>
        <v>0</v>
      </c>
      <c r="X296" s="62">
        <f>IFERROR(ROUND(W296*Assumptions!$C$4*Assumptions!$C$6,4),"")+IFERROR(ROUND(Y296*Assumptions!$C$8*Assumptions!$C$6,4),"")</f>
        <v>0</v>
      </c>
      <c r="Y296" s="62">
        <f>IFERROR(ROUND(V296*(1+Assumptions!$C$7)^5,0),"")</f>
        <v>0</v>
      </c>
      <c r="Z296" t="s">
        <v>153</v>
      </c>
      <c r="AA296" t="s">
        <v>169</v>
      </c>
      <c r="AB296" s="72">
        <v>33.200000000000003</v>
      </c>
      <c r="AC296" s="72">
        <v>2.4</v>
      </c>
      <c r="AD296">
        <v>0</v>
      </c>
      <c r="AK296" s="40" t="str">
        <f>IFERROR(INDEX(Assumptions!$D$92:$D$115,MATCH(C296,Assumptions!$B$92:$B$115,0)),"Low")</f>
        <v>Low</v>
      </c>
    </row>
    <row r="297" spans="2:37" x14ac:dyDescent="0.2">
      <c r="B297">
        <v>294</v>
      </c>
      <c r="C297" t="s">
        <v>168</v>
      </c>
      <c r="D297" t="s">
        <v>2158</v>
      </c>
      <c r="E297" s="62">
        <f t="shared" si="20"/>
        <v>0</v>
      </c>
      <c r="F297" s="71">
        <f>SUMIFS('CBG Plants'!N:N,'CBG Plants'!F:F,D297,'CBG Plants'!L:L,"Completed")
+SUMIFS('CBG Plants'!N:N,'CBG Plants'!F:F,D297,'CBG Plants'!L:L,"Functional")+SUMIFS('CBG Plants'!N:N,'CBG Plants'!F:F,D297,'CBG Plants'!L:L,"Under Construction")+SUMIFS('CBG Plants'!N:N,'CBG Plants'!F:F,D297,'CBG Plants'!L:L,"Yet to start construction")</f>
        <v>0</v>
      </c>
      <c r="G297" s="62">
        <f>COUNTIFS('CBG Plants'!F:F,D297,'CBG Plants'!L:L,"Completed")
+COUNTIFS('CBG Plants'!F:F,D297,'CBG Plants'!L:L,"Functional")</f>
        <v>0</v>
      </c>
      <c r="H297" s="62">
        <f>COUNTIFS('CBG Plants'!F:F,D297,'CBG Plants'!L:L,"Under Construction")</f>
        <v>0</v>
      </c>
      <c r="I297" s="62">
        <f>COUNTIFS('CBG Plants'!F:F,D297,'CBG Plants'!L:L,"Yet to start construction")</f>
        <v>0</v>
      </c>
      <c r="M297" s="72">
        <f t="shared" si="17"/>
        <v>39.585000000000001</v>
      </c>
      <c r="N297" s="72">
        <f t="shared" si="18"/>
        <v>39.585000000000001</v>
      </c>
      <c r="O297" s="72">
        <v>0</v>
      </c>
      <c r="P297" s="72">
        <v>30.66</v>
      </c>
      <c r="Q297" s="72">
        <v>8.9250000000000007</v>
      </c>
      <c r="R297" s="62">
        <f t="shared" si="19"/>
        <v>0.15</v>
      </c>
      <c r="S297" s="72">
        <f>IFERROR(T297*Assumptions!$C$4,"")</f>
        <v>5</v>
      </c>
      <c r="T297" s="72">
        <v>2</v>
      </c>
      <c r="U297" s="62">
        <f>IFERROR(S297*Assumptions!$C$5,"")+IFERROR(V297*Assumptions!$C$8*Assumptions!$C$5,"")</f>
        <v>0.15</v>
      </c>
      <c r="V297" s="72">
        <v>0</v>
      </c>
      <c r="W297" s="72">
        <f>IFERROR(ROUND(T297*(1+Assumptions!$C$7)^5,0),"")</f>
        <v>6</v>
      </c>
      <c r="X297" s="62">
        <f>IFERROR(ROUND(W297*Assumptions!$C$4*Assumptions!$C$6,4),"")+IFERROR(ROUND(Y297*Assumptions!$C$8*Assumptions!$C$6,4),"")</f>
        <v>0.75</v>
      </c>
      <c r="Y297" s="62">
        <f>IFERROR(ROUND(V297*(1+Assumptions!$C$7)^5,0),"")</f>
        <v>0</v>
      </c>
      <c r="Z297" t="s">
        <v>153</v>
      </c>
      <c r="AA297" t="s">
        <v>169</v>
      </c>
      <c r="AB297" s="72">
        <v>403.4</v>
      </c>
      <c r="AC297" s="72">
        <v>2.4</v>
      </c>
      <c r="AD297">
        <v>0</v>
      </c>
      <c r="AK297" s="40" t="str">
        <f>IFERROR(INDEX(Assumptions!$D$92:$D$115,MATCH(C297,Assumptions!$B$92:$B$115,0)),"Low")</f>
        <v>Low</v>
      </c>
    </row>
    <row r="298" spans="2:37" x14ac:dyDescent="0.2">
      <c r="B298">
        <v>295</v>
      </c>
      <c r="C298" t="s">
        <v>168</v>
      </c>
      <c r="D298" t="s">
        <v>2146</v>
      </c>
      <c r="E298" s="62">
        <f t="shared" si="20"/>
        <v>0</v>
      </c>
      <c r="F298" s="71">
        <f>SUMIFS('CBG Plants'!N:N,'CBG Plants'!F:F,D298,'CBG Plants'!L:L,"Completed")
+SUMIFS('CBG Plants'!N:N,'CBG Plants'!F:F,D298,'CBG Plants'!L:L,"Functional")+SUMIFS('CBG Plants'!N:N,'CBG Plants'!F:F,D298,'CBG Plants'!L:L,"Under Construction")+SUMIFS('CBG Plants'!N:N,'CBG Plants'!F:F,D298,'CBG Plants'!L:L,"Yet to start construction")</f>
        <v>0</v>
      </c>
      <c r="G298" s="62">
        <f>COUNTIFS('CBG Plants'!F:F,D298,'CBG Plants'!L:L,"Completed")
+COUNTIFS('CBG Plants'!F:F,D298,'CBG Plants'!L:L,"Functional")</f>
        <v>0</v>
      </c>
      <c r="H298" s="62">
        <f>COUNTIFS('CBG Plants'!F:F,D298,'CBG Plants'!L:L,"Under Construction")</f>
        <v>0</v>
      </c>
      <c r="I298" s="62">
        <f>COUNTIFS('CBG Plants'!F:F,D298,'CBG Plants'!L:L,"Yet to start construction")</f>
        <v>0</v>
      </c>
      <c r="M298" s="72">
        <f t="shared" si="17"/>
        <v>130.41</v>
      </c>
      <c r="N298" s="72">
        <f t="shared" si="18"/>
        <v>130.41</v>
      </c>
      <c r="O298" s="72">
        <v>0</v>
      </c>
      <c r="P298" s="72">
        <v>66.36</v>
      </c>
      <c r="Q298" s="72">
        <v>64.05</v>
      </c>
      <c r="R298" s="62">
        <f t="shared" si="19"/>
        <v>1.407E-3</v>
      </c>
      <c r="S298" s="72">
        <f>IFERROR(T298*Assumptions!$C$4,"")</f>
        <v>0</v>
      </c>
      <c r="T298" s="72">
        <v>0</v>
      </c>
      <c r="U298" s="62">
        <f>IFERROR(S298*Assumptions!$C$5,"")+IFERROR(V298*Assumptions!$C$8*Assumptions!$C$5,"")</f>
        <v>1.407E-3</v>
      </c>
      <c r="V298" s="72">
        <v>140</v>
      </c>
      <c r="W298" s="72">
        <f>IFERROR(ROUND(T298*(1+Assumptions!$C$7)^5,0),"")</f>
        <v>0</v>
      </c>
      <c r="X298" s="62">
        <f>IFERROR(ROUND(W298*Assumptions!$C$4*Assumptions!$C$6,4),"")+IFERROR(ROUND(Y298*Assumptions!$C$8*Assumptions!$C$6,4),"")</f>
        <v>7.1999999999999998E-3</v>
      </c>
      <c r="Y298" s="62">
        <f>IFERROR(ROUND(V298*(1+Assumptions!$C$7)^5,0),"")</f>
        <v>427</v>
      </c>
      <c r="Z298" t="s">
        <v>153</v>
      </c>
      <c r="AA298" t="s">
        <v>169</v>
      </c>
      <c r="AB298" s="72">
        <v>266.2</v>
      </c>
      <c r="AC298" s="72">
        <v>2.4</v>
      </c>
      <c r="AD298">
        <v>0</v>
      </c>
      <c r="AK298" s="40" t="str">
        <f>IFERROR(INDEX(Assumptions!$D$92:$D$115,MATCH(C298,Assumptions!$B$92:$B$115,0)),"Low")</f>
        <v>Low</v>
      </c>
    </row>
    <row r="299" spans="2:37" x14ac:dyDescent="0.2">
      <c r="B299">
        <v>296</v>
      </c>
      <c r="C299" t="s">
        <v>168</v>
      </c>
      <c r="D299" t="s">
        <v>2145</v>
      </c>
      <c r="E299" s="62">
        <f t="shared" si="20"/>
        <v>0</v>
      </c>
      <c r="F299" s="71">
        <f>SUMIFS('CBG Plants'!N:N,'CBG Plants'!F:F,D299,'CBG Plants'!L:L,"Completed")
+SUMIFS('CBG Plants'!N:N,'CBG Plants'!F:F,D299,'CBG Plants'!L:L,"Functional")+SUMIFS('CBG Plants'!N:N,'CBG Plants'!F:F,D299,'CBG Plants'!L:L,"Under Construction")+SUMIFS('CBG Plants'!N:N,'CBG Plants'!F:F,D299,'CBG Plants'!L:L,"Yet to start construction")</f>
        <v>0</v>
      </c>
      <c r="G299" s="62">
        <f>COUNTIFS('CBG Plants'!F:F,D299,'CBG Plants'!L:L,"Completed")
+COUNTIFS('CBG Plants'!F:F,D299,'CBG Plants'!L:L,"Functional")</f>
        <v>0</v>
      </c>
      <c r="H299" s="62">
        <f>COUNTIFS('CBG Plants'!F:F,D299,'CBG Plants'!L:L,"Under Construction")</f>
        <v>0</v>
      </c>
      <c r="I299" s="62">
        <f>COUNTIFS('CBG Plants'!F:F,D299,'CBG Plants'!L:L,"Yet to start construction")</f>
        <v>0</v>
      </c>
      <c r="M299" s="72">
        <f t="shared" si="17"/>
        <v>61.74</v>
      </c>
      <c r="N299" s="72">
        <f t="shared" si="18"/>
        <v>61.74</v>
      </c>
      <c r="O299" s="72">
        <v>0</v>
      </c>
      <c r="P299" s="72">
        <v>59.64</v>
      </c>
      <c r="Q299" s="72">
        <v>2.1</v>
      </c>
      <c r="R299" s="62">
        <f t="shared" si="19"/>
        <v>1.407E-3</v>
      </c>
      <c r="S299" s="72">
        <f>IFERROR(T299*Assumptions!$C$4,"")</f>
        <v>0</v>
      </c>
      <c r="T299" s="72">
        <v>0</v>
      </c>
      <c r="U299" s="62">
        <f>IFERROR(S299*Assumptions!$C$5,"")+IFERROR(V299*Assumptions!$C$8*Assumptions!$C$5,"")</f>
        <v>1.407E-3</v>
      </c>
      <c r="V299" s="72">
        <v>140</v>
      </c>
      <c r="W299" s="72">
        <f>IFERROR(ROUND(T299*(1+Assumptions!$C$7)^5,0),"")</f>
        <v>0</v>
      </c>
      <c r="X299" s="62">
        <f>IFERROR(ROUND(W299*Assumptions!$C$4*Assumptions!$C$6,4),"")+IFERROR(ROUND(Y299*Assumptions!$C$8*Assumptions!$C$6,4),"")</f>
        <v>7.1999999999999998E-3</v>
      </c>
      <c r="Y299" s="62">
        <f>IFERROR(ROUND(V299*(1+Assumptions!$C$7)^5,0),"")</f>
        <v>427</v>
      </c>
      <c r="Z299" t="s">
        <v>153</v>
      </c>
      <c r="AA299" t="s">
        <v>169</v>
      </c>
      <c r="AB299" s="72">
        <v>19</v>
      </c>
      <c r="AC299" s="72">
        <v>2.4</v>
      </c>
      <c r="AD299">
        <v>0</v>
      </c>
      <c r="AK299" s="40" t="str">
        <f>IFERROR(INDEX(Assumptions!$D$92:$D$115,MATCH(C299,Assumptions!$B$92:$B$115,0)),"Low")</f>
        <v>Low</v>
      </c>
    </row>
    <row r="300" spans="2:37" x14ac:dyDescent="0.2">
      <c r="B300">
        <v>297</v>
      </c>
      <c r="C300" t="s">
        <v>168</v>
      </c>
      <c r="D300" t="s">
        <v>2151</v>
      </c>
      <c r="E300" s="62">
        <f t="shared" si="20"/>
        <v>0</v>
      </c>
      <c r="F300" s="71">
        <f>SUMIFS('CBG Plants'!N:N,'CBG Plants'!F:F,D300,'CBG Plants'!L:L,"Completed")
+SUMIFS('CBG Plants'!N:N,'CBG Plants'!F:F,D300,'CBG Plants'!L:L,"Functional")+SUMIFS('CBG Plants'!N:N,'CBG Plants'!F:F,D300,'CBG Plants'!L:L,"Under Construction")+SUMIFS('CBG Plants'!N:N,'CBG Plants'!F:F,D300,'CBG Plants'!L:L,"Yet to start construction")</f>
        <v>0</v>
      </c>
      <c r="G300" s="62">
        <f>COUNTIFS('CBG Plants'!F:F,D300,'CBG Plants'!L:L,"Completed")
+COUNTIFS('CBG Plants'!F:F,D300,'CBG Plants'!L:L,"Functional")</f>
        <v>0</v>
      </c>
      <c r="H300" s="62">
        <f>COUNTIFS('CBG Plants'!F:F,D300,'CBG Plants'!L:L,"Under Construction")</f>
        <v>0</v>
      </c>
      <c r="I300" s="62">
        <f>COUNTIFS('CBG Plants'!F:F,D300,'CBG Plants'!L:L,"Yet to start construction")</f>
        <v>0</v>
      </c>
      <c r="M300" s="72">
        <f t="shared" si="17"/>
        <v>118.155</v>
      </c>
      <c r="N300" s="72">
        <f t="shared" si="18"/>
        <v>118.155</v>
      </c>
      <c r="O300" s="72">
        <v>0.45</v>
      </c>
      <c r="P300" s="72">
        <v>94.08</v>
      </c>
      <c r="Q300" s="72">
        <v>23.625</v>
      </c>
      <c r="R300" s="62">
        <f t="shared" si="19"/>
        <v>0.15</v>
      </c>
      <c r="S300" s="72">
        <f>IFERROR(T300*Assumptions!$C$4,"")</f>
        <v>5</v>
      </c>
      <c r="T300" s="72">
        <v>2</v>
      </c>
      <c r="U300" s="62">
        <f>IFERROR(S300*Assumptions!$C$5,"")+IFERROR(V300*Assumptions!$C$8*Assumptions!$C$5,"")</f>
        <v>0.15</v>
      </c>
      <c r="V300" s="72">
        <v>0</v>
      </c>
      <c r="W300" s="72">
        <f>IFERROR(ROUND(T300*(1+Assumptions!$C$7)^5,0),"")</f>
        <v>6</v>
      </c>
      <c r="X300" s="62">
        <f>IFERROR(ROUND(W300*Assumptions!$C$4*Assumptions!$C$6,4),"")+IFERROR(ROUND(Y300*Assumptions!$C$8*Assumptions!$C$6,4),"")</f>
        <v>0.75</v>
      </c>
      <c r="Y300" s="62">
        <f>IFERROR(ROUND(V300*(1+Assumptions!$C$7)^5,0),"")</f>
        <v>0</v>
      </c>
      <c r="Z300" t="s">
        <v>153</v>
      </c>
      <c r="AA300" t="s">
        <v>169</v>
      </c>
      <c r="AB300" s="72">
        <v>469.4</v>
      </c>
      <c r="AC300" s="72">
        <v>2.4</v>
      </c>
      <c r="AD300">
        <v>0</v>
      </c>
      <c r="AK300" s="40" t="str">
        <f>IFERROR(INDEX(Assumptions!$D$92:$D$115,MATCH(C300,Assumptions!$B$92:$B$115,0)),"Low")</f>
        <v>Low</v>
      </c>
    </row>
    <row r="301" spans="2:37" x14ac:dyDescent="0.2">
      <c r="B301">
        <v>298</v>
      </c>
      <c r="C301" t="s">
        <v>168</v>
      </c>
      <c r="D301" t="s">
        <v>3061</v>
      </c>
      <c r="E301" s="62">
        <f t="shared" si="20"/>
        <v>1</v>
      </c>
      <c r="F301" s="71">
        <f>SUMIFS('CBG Plants'!N:N,'CBG Plants'!F:F,D301,'CBG Plants'!L:L,"Completed")
+SUMIFS('CBG Plants'!N:N,'CBG Plants'!F:F,D301,'CBG Plants'!L:L,"Functional")+SUMIFS('CBG Plants'!N:N,'CBG Plants'!F:F,D301,'CBG Plants'!L:L,"Under Construction")+SUMIFS('CBG Plants'!N:N,'CBG Plants'!F:F,D301,'CBG Plants'!L:L,"Yet to start construction")</f>
        <v>2.5</v>
      </c>
      <c r="G301" s="62">
        <f>COUNTIFS('CBG Plants'!F:F,D301,'CBG Plants'!L:L,"Completed")
+COUNTIFS('CBG Plants'!F:F,D301,'CBG Plants'!L:L,"Functional")</f>
        <v>0</v>
      </c>
      <c r="H301" s="62">
        <f>COUNTIFS('CBG Plants'!F:F,D301,'CBG Plants'!L:L,"Under Construction")</f>
        <v>0</v>
      </c>
      <c r="I301" s="62">
        <f>COUNTIFS('CBG Plants'!F:F,D301,'CBG Plants'!L:L,"Yet to start construction")</f>
        <v>1</v>
      </c>
      <c r="J301" t="s">
        <v>3062</v>
      </c>
      <c r="M301" s="72">
        <f t="shared" si="17"/>
        <v>58.064999999999998</v>
      </c>
      <c r="N301" s="72">
        <f t="shared" si="18"/>
        <v>58.064999999999998</v>
      </c>
      <c r="O301" s="72">
        <v>0</v>
      </c>
      <c r="P301" s="72">
        <v>57.54</v>
      </c>
      <c r="Q301" s="72">
        <v>0.52500000000000002</v>
      </c>
      <c r="R301" s="62">
        <f t="shared" si="19"/>
        <v>-2.5</v>
      </c>
      <c r="S301" s="72">
        <f>IFERROR(T301*Assumptions!$C$4,"")</f>
        <v>0</v>
      </c>
      <c r="T301" s="72">
        <v>0</v>
      </c>
      <c r="U301" s="62">
        <f>IFERROR(S301*Assumptions!$C$5,"")+IFERROR(V301*Assumptions!$C$8*Assumptions!$C$5,"")</f>
        <v>0</v>
      </c>
      <c r="V301" s="72">
        <v>0</v>
      </c>
      <c r="W301" s="72">
        <f>IFERROR(ROUND(T301*(1+Assumptions!$C$7)^5,0),"")</f>
        <v>0</v>
      </c>
      <c r="X301" s="62">
        <f>IFERROR(ROUND(W301*Assumptions!$C$4*Assumptions!$C$6,4),"")+IFERROR(ROUND(Y301*Assumptions!$C$8*Assumptions!$C$6,4),"")</f>
        <v>0</v>
      </c>
      <c r="Y301" s="62">
        <f>IFERROR(ROUND(V301*(1+Assumptions!$C$7)^5,0),"")</f>
        <v>0</v>
      </c>
      <c r="Z301" t="s">
        <v>153</v>
      </c>
      <c r="AA301" t="s">
        <v>169</v>
      </c>
      <c r="AB301" s="72">
        <v>7.4</v>
      </c>
      <c r="AC301" s="72">
        <v>2.4</v>
      </c>
      <c r="AD301">
        <v>0</v>
      </c>
      <c r="AK301" s="40" t="str">
        <f>IFERROR(INDEX(Assumptions!$D$92:$D$115,MATCH(C301,Assumptions!$B$92:$B$115,0)),"Low")</f>
        <v>Low</v>
      </c>
    </row>
    <row r="302" spans="2:37" x14ac:dyDescent="0.2">
      <c r="B302">
        <v>299</v>
      </c>
      <c r="C302" t="s">
        <v>168</v>
      </c>
      <c r="D302" t="s">
        <v>2142</v>
      </c>
      <c r="E302" s="62">
        <f t="shared" si="20"/>
        <v>0</v>
      </c>
      <c r="F302" s="71">
        <f>SUMIFS('CBG Plants'!N:N,'CBG Plants'!F:F,D302,'CBG Plants'!L:L,"Completed")
+SUMIFS('CBG Plants'!N:N,'CBG Plants'!F:F,D302,'CBG Plants'!L:L,"Functional")+SUMIFS('CBG Plants'!N:N,'CBG Plants'!F:F,D302,'CBG Plants'!L:L,"Under Construction")+SUMIFS('CBG Plants'!N:N,'CBG Plants'!F:F,D302,'CBG Plants'!L:L,"Yet to start construction")</f>
        <v>0</v>
      </c>
      <c r="G302" s="62">
        <f>COUNTIFS('CBG Plants'!F:F,D302,'CBG Plants'!L:L,"Completed")
+COUNTIFS('CBG Plants'!F:F,D302,'CBG Plants'!L:L,"Functional")</f>
        <v>0</v>
      </c>
      <c r="H302" s="62">
        <f>COUNTIFS('CBG Plants'!F:F,D302,'CBG Plants'!L:L,"Under Construction")</f>
        <v>0</v>
      </c>
      <c r="I302" s="62">
        <f>COUNTIFS('CBG Plants'!F:F,D302,'CBG Plants'!L:L,"Yet to start construction")</f>
        <v>0</v>
      </c>
      <c r="M302" s="72">
        <f t="shared" si="17"/>
        <v>18.899999999999999</v>
      </c>
      <c r="N302" s="72">
        <f t="shared" si="18"/>
        <v>18.899999999999999</v>
      </c>
      <c r="O302" s="72">
        <v>0</v>
      </c>
      <c r="P302" s="72">
        <v>8.4</v>
      </c>
      <c r="Q302" s="72">
        <v>10.5</v>
      </c>
      <c r="R302" s="62">
        <f t="shared" si="19"/>
        <v>0.15</v>
      </c>
      <c r="S302" s="72">
        <f>IFERROR(T302*Assumptions!$C$4,"")</f>
        <v>5</v>
      </c>
      <c r="T302" s="72">
        <v>2</v>
      </c>
      <c r="U302" s="62">
        <f>IFERROR(S302*Assumptions!$C$5,"")+IFERROR(V302*Assumptions!$C$8*Assumptions!$C$5,"")</f>
        <v>0.15</v>
      </c>
      <c r="V302" s="72">
        <v>0</v>
      </c>
      <c r="W302" s="72">
        <f>IFERROR(ROUND(T302*(1+Assumptions!$C$7)^5,0),"")</f>
        <v>6</v>
      </c>
      <c r="X302" s="62">
        <f>IFERROR(ROUND(W302*Assumptions!$C$4*Assumptions!$C$6,4),"")+IFERROR(ROUND(Y302*Assumptions!$C$8*Assumptions!$C$6,4),"")</f>
        <v>0.75</v>
      </c>
      <c r="Y302" s="62">
        <f>IFERROR(ROUND(V302*(1+Assumptions!$C$7)^5,0),"")</f>
        <v>0</v>
      </c>
      <c r="Z302" t="s">
        <v>153</v>
      </c>
      <c r="AA302" t="s">
        <v>169</v>
      </c>
      <c r="AB302" s="72">
        <v>239.8</v>
      </c>
      <c r="AC302" s="72">
        <v>2.4</v>
      </c>
      <c r="AD302">
        <v>0</v>
      </c>
      <c r="AK302" s="40" t="str">
        <f>IFERROR(INDEX(Assumptions!$D$92:$D$115,MATCH(C302,Assumptions!$B$92:$B$115,0)),"Low")</f>
        <v>Low</v>
      </c>
    </row>
    <row r="303" spans="2:37" x14ac:dyDescent="0.2">
      <c r="B303">
        <v>300</v>
      </c>
      <c r="C303" t="s">
        <v>168</v>
      </c>
      <c r="D303" t="s">
        <v>2153</v>
      </c>
      <c r="E303" s="62">
        <f t="shared" si="20"/>
        <v>0</v>
      </c>
      <c r="F303" s="71">
        <f>SUMIFS('CBG Plants'!N:N,'CBG Plants'!F:F,D303,'CBG Plants'!L:L,"Completed")
+SUMIFS('CBG Plants'!N:N,'CBG Plants'!F:F,D303,'CBG Plants'!L:L,"Functional")+SUMIFS('CBG Plants'!N:N,'CBG Plants'!F:F,D303,'CBG Plants'!L:L,"Under Construction")+SUMIFS('CBG Plants'!N:N,'CBG Plants'!F:F,D303,'CBG Plants'!L:L,"Yet to start construction")</f>
        <v>0</v>
      </c>
      <c r="G303" s="62">
        <f>COUNTIFS('CBG Plants'!F:F,D303,'CBG Plants'!L:L,"Completed")
+COUNTIFS('CBG Plants'!F:F,D303,'CBG Plants'!L:L,"Functional")</f>
        <v>0</v>
      </c>
      <c r="H303" s="62">
        <f>COUNTIFS('CBG Plants'!F:F,D303,'CBG Plants'!L:L,"Under Construction")</f>
        <v>0</v>
      </c>
      <c r="I303" s="62">
        <f>COUNTIFS('CBG Plants'!F:F,D303,'CBG Plants'!L:L,"Yet to start construction")</f>
        <v>0</v>
      </c>
      <c r="M303" s="72">
        <f t="shared" si="17"/>
        <v>74.475000000000009</v>
      </c>
      <c r="N303" s="72">
        <f t="shared" si="18"/>
        <v>74.475000000000009</v>
      </c>
      <c r="O303" s="72">
        <v>0.45</v>
      </c>
      <c r="P303" s="72">
        <v>71.400000000000006</v>
      </c>
      <c r="Q303" s="72">
        <v>2.625</v>
      </c>
      <c r="R303" s="62">
        <f t="shared" si="19"/>
        <v>0.15</v>
      </c>
      <c r="S303" s="72">
        <f>IFERROR(T303*Assumptions!$C$4,"")</f>
        <v>5</v>
      </c>
      <c r="T303" s="72">
        <v>2</v>
      </c>
      <c r="U303" s="62">
        <f>IFERROR(S303*Assumptions!$C$5,"")+IFERROR(V303*Assumptions!$C$8*Assumptions!$C$5,"")</f>
        <v>0.15</v>
      </c>
      <c r="V303" s="72">
        <v>0</v>
      </c>
      <c r="W303" s="72">
        <f>IFERROR(ROUND(T303*(1+Assumptions!$C$7)^5,0),"")</f>
        <v>6</v>
      </c>
      <c r="X303" s="62">
        <f>IFERROR(ROUND(W303*Assumptions!$C$4*Assumptions!$C$6,4),"")+IFERROR(ROUND(Y303*Assumptions!$C$8*Assumptions!$C$6,4),"")</f>
        <v>0.75</v>
      </c>
      <c r="Y303" s="62">
        <f>IFERROR(ROUND(V303*(1+Assumptions!$C$7)^5,0),"")</f>
        <v>0</v>
      </c>
      <c r="Z303" t="s">
        <v>153</v>
      </c>
      <c r="AA303" t="s">
        <v>169</v>
      </c>
      <c r="AB303" s="72">
        <v>414.8</v>
      </c>
      <c r="AC303" s="72">
        <v>2.4</v>
      </c>
      <c r="AD303">
        <v>0</v>
      </c>
      <c r="AK303" s="40" t="str">
        <f>IFERROR(INDEX(Assumptions!$D$92:$D$115,MATCH(C303,Assumptions!$B$92:$B$115,0)),"Low")</f>
        <v>Low</v>
      </c>
    </row>
    <row r="304" spans="2:37" x14ac:dyDescent="0.2">
      <c r="B304">
        <v>301</v>
      </c>
      <c r="C304" t="s">
        <v>168</v>
      </c>
      <c r="D304" t="s">
        <v>3063</v>
      </c>
      <c r="E304" s="62">
        <f t="shared" si="20"/>
        <v>0</v>
      </c>
      <c r="F304" s="71">
        <f>SUMIFS('CBG Plants'!N:N,'CBG Plants'!F:F,D304,'CBG Plants'!L:L,"Completed")
+SUMIFS('CBG Plants'!N:N,'CBG Plants'!F:F,D304,'CBG Plants'!L:L,"Functional")+SUMIFS('CBG Plants'!N:N,'CBG Plants'!F:F,D304,'CBG Plants'!L:L,"Under Construction")+SUMIFS('CBG Plants'!N:N,'CBG Plants'!F:F,D304,'CBG Plants'!L:L,"Yet to start construction")</f>
        <v>0</v>
      </c>
      <c r="G304" s="62">
        <f>COUNTIFS('CBG Plants'!F:F,D304,'CBG Plants'!L:L,"Completed")
+COUNTIFS('CBG Plants'!F:F,D304,'CBG Plants'!L:L,"Functional")</f>
        <v>0</v>
      </c>
      <c r="H304" s="62">
        <f>COUNTIFS('CBG Plants'!F:F,D304,'CBG Plants'!L:L,"Under Construction")</f>
        <v>0</v>
      </c>
      <c r="I304" s="62">
        <f>COUNTIFS('CBG Plants'!F:F,D304,'CBG Plants'!L:L,"Yet to start construction")</f>
        <v>0</v>
      </c>
      <c r="M304" s="72">
        <f t="shared" si="17"/>
        <v>121.06500000000001</v>
      </c>
      <c r="N304" s="72">
        <f t="shared" si="18"/>
        <v>121.06500000000001</v>
      </c>
      <c r="O304" s="72">
        <v>0</v>
      </c>
      <c r="P304" s="72">
        <v>120.54</v>
      </c>
      <c r="Q304" s="72">
        <v>0.52500000000000002</v>
      </c>
      <c r="R304" s="62">
        <f t="shared" si="19"/>
        <v>0</v>
      </c>
      <c r="S304" s="72">
        <f>IFERROR(T304*Assumptions!$C$4,"")</f>
        <v>0</v>
      </c>
      <c r="T304" s="72">
        <v>0</v>
      </c>
      <c r="U304" s="62">
        <f>IFERROR(S304*Assumptions!$C$5,"")+IFERROR(V304*Assumptions!$C$8*Assumptions!$C$5,"")</f>
        <v>0</v>
      </c>
      <c r="V304" s="72">
        <v>0</v>
      </c>
      <c r="W304" s="72">
        <f>IFERROR(ROUND(T304*(1+Assumptions!$C$7)^5,0),"")</f>
        <v>0</v>
      </c>
      <c r="X304" s="62">
        <f>IFERROR(ROUND(W304*Assumptions!$C$4*Assumptions!$C$6,4),"")+IFERROR(ROUND(Y304*Assumptions!$C$8*Assumptions!$C$6,4),"")</f>
        <v>0</v>
      </c>
      <c r="Y304" s="62">
        <f>IFERROR(ROUND(V304*(1+Assumptions!$C$7)^5,0),"")</f>
        <v>0</v>
      </c>
      <c r="Z304" t="s">
        <v>153</v>
      </c>
      <c r="AA304" t="s">
        <v>169</v>
      </c>
      <c r="AB304" s="72">
        <v>100.3</v>
      </c>
      <c r="AC304" s="72">
        <v>2.4</v>
      </c>
      <c r="AD304">
        <v>0</v>
      </c>
      <c r="AK304" s="40" t="str">
        <f>IFERROR(INDEX(Assumptions!$D$92:$D$115,MATCH(C304,Assumptions!$B$92:$B$115,0)),"Low")</f>
        <v>Low</v>
      </c>
    </row>
    <row r="305" spans="2:37" x14ac:dyDescent="0.2">
      <c r="B305">
        <v>302</v>
      </c>
      <c r="C305" t="s">
        <v>168</v>
      </c>
      <c r="D305" t="s">
        <v>2131</v>
      </c>
      <c r="E305" s="62">
        <f t="shared" si="20"/>
        <v>0</v>
      </c>
      <c r="F305" s="71">
        <f>SUMIFS('CBG Plants'!N:N,'CBG Plants'!F:F,D305,'CBG Plants'!L:L,"Completed")
+SUMIFS('CBG Plants'!N:N,'CBG Plants'!F:F,D305,'CBG Plants'!L:L,"Functional")+SUMIFS('CBG Plants'!N:N,'CBG Plants'!F:F,D305,'CBG Plants'!L:L,"Under Construction")+SUMIFS('CBG Plants'!N:N,'CBG Plants'!F:F,D305,'CBG Plants'!L:L,"Yet to start construction")</f>
        <v>0</v>
      </c>
      <c r="G305" s="62">
        <f>COUNTIFS('CBG Plants'!F:F,D305,'CBG Plants'!L:L,"Completed")
+COUNTIFS('CBG Plants'!F:F,D305,'CBG Plants'!L:L,"Functional")</f>
        <v>0</v>
      </c>
      <c r="H305" s="62">
        <f>COUNTIFS('CBG Plants'!F:F,D305,'CBG Plants'!L:L,"Under Construction")</f>
        <v>0</v>
      </c>
      <c r="I305" s="62">
        <f>COUNTIFS('CBG Plants'!F:F,D305,'CBG Plants'!L:L,"Yet to start construction")</f>
        <v>0</v>
      </c>
      <c r="M305" s="72">
        <f t="shared" si="17"/>
        <v>38.22</v>
      </c>
      <c r="N305" s="72">
        <f t="shared" si="18"/>
        <v>38.22</v>
      </c>
      <c r="O305" s="72">
        <v>0</v>
      </c>
      <c r="P305" s="72">
        <v>38.22</v>
      </c>
      <c r="Q305" s="72">
        <v>0</v>
      </c>
      <c r="R305" s="62">
        <f t="shared" si="19"/>
        <v>8.8828799999999999E-2</v>
      </c>
      <c r="S305" s="72">
        <f>IFERROR(T305*Assumptions!$C$4,"")</f>
        <v>2.5</v>
      </c>
      <c r="T305" s="72">
        <v>1</v>
      </c>
      <c r="U305" s="62">
        <f>IFERROR(S305*Assumptions!$C$5,"")+IFERROR(V305*Assumptions!$C$8*Assumptions!$C$5,"")</f>
        <v>8.8828799999999999E-2</v>
      </c>
      <c r="V305" s="72">
        <v>1376</v>
      </c>
      <c r="W305" s="72">
        <f>IFERROR(ROUND(T305*(1+Assumptions!$C$7)^5,0),"")</f>
        <v>3</v>
      </c>
      <c r="X305" s="62">
        <f>IFERROR(ROUND(W305*Assumptions!$C$4*Assumptions!$C$6,4),"")+IFERROR(ROUND(Y305*Assumptions!$C$8*Assumptions!$C$6,4),"")</f>
        <v>0.44530000000000003</v>
      </c>
      <c r="Y305" s="62">
        <f>IFERROR(ROUND(V305*(1+Assumptions!$C$7)^5,0),"")</f>
        <v>4199</v>
      </c>
      <c r="Z305" t="s">
        <v>153</v>
      </c>
      <c r="AA305" t="s">
        <v>169</v>
      </c>
      <c r="AB305" s="72">
        <v>343.9</v>
      </c>
      <c r="AC305" s="72">
        <v>2.4</v>
      </c>
      <c r="AD305">
        <v>0</v>
      </c>
      <c r="AK305" s="40" t="str">
        <f>IFERROR(INDEX(Assumptions!$D$92:$D$115,MATCH(C305,Assumptions!$B$92:$B$115,0)),"Low")</f>
        <v>Low</v>
      </c>
    </row>
    <row r="306" spans="2:37" x14ac:dyDescent="0.2">
      <c r="B306">
        <v>303</v>
      </c>
      <c r="C306" t="s">
        <v>168</v>
      </c>
      <c r="D306" t="s">
        <v>2139</v>
      </c>
      <c r="E306" s="62">
        <f t="shared" si="20"/>
        <v>0</v>
      </c>
      <c r="F306" s="71">
        <f>SUMIFS('CBG Plants'!N:N,'CBG Plants'!F:F,D306,'CBG Plants'!L:L,"Completed")
+SUMIFS('CBG Plants'!N:N,'CBG Plants'!F:F,D306,'CBG Plants'!L:L,"Functional")+SUMIFS('CBG Plants'!N:N,'CBG Plants'!F:F,D306,'CBG Plants'!L:L,"Under Construction")+SUMIFS('CBG Plants'!N:N,'CBG Plants'!F:F,D306,'CBG Plants'!L:L,"Yet to start construction")</f>
        <v>0</v>
      </c>
      <c r="G306" s="62">
        <f>COUNTIFS('CBG Plants'!F:F,D306,'CBG Plants'!L:L,"Completed")
+COUNTIFS('CBG Plants'!F:F,D306,'CBG Plants'!L:L,"Functional")</f>
        <v>0</v>
      </c>
      <c r="H306" s="62">
        <f>COUNTIFS('CBG Plants'!F:F,D306,'CBG Plants'!L:L,"Under Construction")</f>
        <v>0</v>
      </c>
      <c r="I306" s="62">
        <f>COUNTIFS('CBG Plants'!F:F,D306,'CBG Plants'!L:L,"Yet to start construction")</f>
        <v>0</v>
      </c>
      <c r="M306" s="72">
        <f t="shared" si="17"/>
        <v>63.315000000000005</v>
      </c>
      <c r="N306" s="72">
        <f t="shared" si="18"/>
        <v>63.315000000000005</v>
      </c>
      <c r="O306" s="72">
        <v>0</v>
      </c>
      <c r="P306" s="72">
        <v>61.74</v>
      </c>
      <c r="Q306" s="72">
        <v>1.575</v>
      </c>
      <c r="R306" s="62">
        <f t="shared" si="19"/>
        <v>0.15</v>
      </c>
      <c r="S306" s="72">
        <f>IFERROR(T306*Assumptions!$C$4,"")</f>
        <v>5</v>
      </c>
      <c r="T306" s="72">
        <v>2</v>
      </c>
      <c r="U306" s="62">
        <f>IFERROR(S306*Assumptions!$C$5,"")+IFERROR(V306*Assumptions!$C$8*Assumptions!$C$5,"")</f>
        <v>0.15</v>
      </c>
      <c r="V306" s="72">
        <v>0</v>
      </c>
      <c r="W306" s="72">
        <f>IFERROR(ROUND(T306*(1+Assumptions!$C$7)^5,0),"")</f>
        <v>6</v>
      </c>
      <c r="X306" s="62">
        <f>IFERROR(ROUND(W306*Assumptions!$C$4*Assumptions!$C$6,4),"")+IFERROR(ROUND(Y306*Assumptions!$C$8*Assumptions!$C$6,4),"")</f>
        <v>0.75</v>
      </c>
      <c r="Y306" s="62">
        <f>IFERROR(ROUND(V306*(1+Assumptions!$C$7)^5,0),"")</f>
        <v>0</v>
      </c>
      <c r="Z306" t="s">
        <v>153</v>
      </c>
      <c r="AA306" t="s">
        <v>169</v>
      </c>
      <c r="AB306" s="72">
        <v>199.5</v>
      </c>
      <c r="AC306" s="72">
        <v>2.4</v>
      </c>
      <c r="AD306">
        <v>0</v>
      </c>
      <c r="AK306" s="40" t="str">
        <f>IFERROR(INDEX(Assumptions!$D$92:$D$115,MATCH(C306,Assumptions!$B$92:$B$115,0)),"Low")</f>
        <v>Low</v>
      </c>
    </row>
    <row r="307" spans="2:37" x14ac:dyDescent="0.2">
      <c r="B307">
        <v>304</v>
      </c>
      <c r="C307" t="s">
        <v>168</v>
      </c>
      <c r="D307" t="s">
        <v>3064</v>
      </c>
      <c r="E307" s="62">
        <f t="shared" si="20"/>
        <v>0</v>
      </c>
      <c r="F307" s="71">
        <f>SUMIFS('CBG Plants'!N:N,'CBG Plants'!F:F,D307,'CBG Plants'!L:L,"Completed")
+SUMIFS('CBG Plants'!N:N,'CBG Plants'!F:F,D307,'CBG Plants'!L:L,"Functional")+SUMIFS('CBG Plants'!N:N,'CBG Plants'!F:F,D307,'CBG Plants'!L:L,"Under Construction")+SUMIFS('CBG Plants'!N:N,'CBG Plants'!F:F,D307,'CBG Plants'!L:L,"Yet to start construction")</f>
        <v>0</v>
      </c>
      <c r="G307" s="62">
        <f>COUNTIFS('CBG Plants'!F:F,D307,'CBG Plants'!L:L,"Completed")
+COUNTIFS('CBG Plants'!F:F,D307,'CBG Plants'!L:L,"Functional")</f>
        <v>0</v>
      </c>
      <c r="H307" s="62">
        <f>COUNTIFS('CBG Plants'!F:F,D307,'CBG Plants'!L:L,"Under Construction")</f>
        <v>0</v>
      </c>
      <c r="I307" s="62">
        <f>COUNTIFS('CBG Plants'!F:F,D307,'CBG Plants'!L:L,"Yet to start construction")</f>
        <v>0</v>
      </c>
      <c r="M307" s="72">
        <f t="shared" si="17"/>
        <v>53.865000000000002</v>
      </c>
      <c r="N307" s="72">
        <f t="shared" si="18"/>
        <v>53.865000000000002</v>
      </c>
      <c r="O307" s="72">
        <v>0</v>
      </c>
      <c r="P307" s="72">
        <v>53.34</v>
      </c>
      <c r="Q307" s="72">
        <v>0.52500000000000002</v>
      </c>
      <c r="R307" s="62">
        <f t="shared" si="19"/>
        <v>0</v>
      </c>
      <c r="S307" s="72">
        <f>IFERROR(T307*Assumptions!$C$4,"")</f>
        <v>0</v>
      </c>
      <c r="T307" s="72">
        <v>0</v>
      </c>
      <c r="U307" s="62">
        <f>IFERROR(S307*Assumptions!$C$5,"")+IFERROR(V307*Assumptions!$C$8*Assumptions!$C$5,"")</f>
        <v>0</v>
      </c>
      <c r="V307" s="72">
        <v>0</v>
      </c>
      <c r="W307" s="72">
        <f>IFERROR(ROUND(T307*(1+Assumptions!$C$7)^5,0),"")</f>
        <v>0</v>
      </c>
      <c r="X307" s="62">
        <f>IFERROR(ROUND(W307*Assumptions!$C$4*Assumptions!$C$6,4),"")+IFERROR(ROUND(Y307*Assumptions!$C$8*Assumptions!$C$6,4),"")</f>
        <v>0</v>
      </c>
      <c r="Y307" s="62">
        <f>IFERROR(ROUND(V307*(1+Assumptions!$C$7)^5,0),"")</f>
        <v>0</v>
      </c>
      <c r="Z307" t="s">
        <v>153</v>
      </c>
      <c r="AA307" t="s">
        <v>169</v>
      </c>
      <c r="AB307" s="72">
        <v>48.2</v>
      </c>
      <c r="AC307" s="72">
        <v>2.4</v>
      </c>
      <c r="AD307">
        <v>0</v>
      </c>
      <c r="AK307" s="40" t="str">
        <f>IFERROR(INDEX(Assumptions!$D$92:$D$115,MATCH(C307,Assumptions!$B$92:$B$115,0)),"Low")</f>
        <v>Low</v>
      </c>
    </row>
    <row r="308" spans="2:37" x14ac:dyDescent="0.2">
      <c r="B308">
        <v>305</v>
      </c>
      <c r="C308" t="s">
        <v>168</v>
      </c>
      <c r="D308" t="s">
        <v>2133</v>
      </c>
      <c r="E308" s="62">
        <f t="shared" si="20"/>
        <v>2</v>
      </c>
      <c r="F308" s="71">
        <f>SUMIFS('CBG Plants'!N:N,'CBG Plants'!F:F,D308,'CBG Plants'!L:L,"Completed")
+SUMIFS('CBG Plants'!N:N,'CBG Plants'!F:F,D308,'CBG Plants'!L:L,"Functional")+SUMIFS('CBG Plants'!N:N,'CBG Plants'!F:F,D308,'CBG Plants'!L:L,"Under Construction")+SUMIFS('CBG Plants'!N:N,'CBG Plants'!F:F,D308,'CBG Plants'!L:L,"Yet to start construction")</f>
        <v>34</v>
      </c>
      <c r="G308" s="62">
        <f>COUNTIFS('CBG Plants'!F:F,D308,'CBG Plants'!L:L,"Completed")
+COUNTIFS('CBG Plants'!F:F,D308,'CBG Plants'!L:L,"Functional")</f>
        <v>0</v>
      </c>
      <c r="H308" s="62">
        <f>COUNTIFS('CBG Plants'!F:F,D308,'CBG Plants'!L:L,"Under Construction")</f>
        <v>0</v>
      </c>
      <c r="I308" s="62">
        <f>COUNTIFS('CBG Plants'!F:F,D308,'CBG Plants'!L:L,"Yet to start construction")</f>
        <v>2</v>
      </c>
      <c r="J308" t="s">
        <v>2900</v>
      </c>
      <c r="K308" t="s">
        <v>3065</v>
      </c>
      <c r="M308" s="72">
        <f t="shared" si="17"/>
        <v>136.11000000000001</v>
      </c>
      <c r="N308" s="72">
        <f t="shared" si="18"/>
        <v>136.11000000000001</v>
      </c>
      <c r="O308" s="72">
        <v>0.45</v>
      </c>
      <c r="P308" s="72">
        <v>118.86</v>
      </c>
      <c r="Q308" s="72">
        <v>16.8</v>
      </c>
      <c r="R308" s="62">
        <f t="shared" si="19"/>
        <v>-33.663126550000001</v>
      </c>
      <c r="S308" s="72">
        <f>IFERROR(T308*Assumptions!$C$4,"")</f>
        <v>10</v>
      </c>
      <c r="T308" s="72">
        <v>4</v>
      </c>
      <c r="U308" s="62">
        <f>IFERROR(S308*Assumptions!$C$5,"")+IFERROR(V308*Assumptions!$C$8*Assumptions!$C$5,"")</f>
        <v>0.33687344999999996</v>
      </c>
      <c r="V308" s="72">
        <v>3669</v>
      </c>
      <c r="W308" s="72">
        <f>IFERROR(ROUND(T308*(1+Assumptions!$C$7)^5,0),"")</f>
        <v>12</v>
      </c>
      <c r="X308" s="62">
        <f>IFERROR(ROUND(W308*Assumptions!$C$4*Assumptions!$C$6,4),"")+IFERROR(ROUND(Y308*Assumptions!$C$8*Assumptions!$C$6,4),"")</f>
        <v>1.6875</v>
      </c>
      <c r="Y308" s="62">
        <f>IFERROR(ROUND(V308*(1+Assumptions!$C$7)^5,0),"")</f>
        <v>11197</v>
      </c>
      <c r="Z308" t="s">
        <v>153</v>
      </c>
      <c r="AA308" t="s">
        <v>169</v>
      </c>
      <c r="AB308" s="72">
        <v>335.7</v>
      </c>
      <c r="AC308" s="72">
        <v>2.4</v>
      </c>
      <c r="AD308">
        <v>0</v>
      </c>
      <c r="AK308" s="40" t="str">
        <f>IFERROR(INDEX(Assumptions!$D$92:$D$115,MATCH(C308,Assumptions!$B$92:$B$115,0)),"Low")</f>
        <v>Low</v>
      </c>
    </row>
    <row r="309" spans="2:37" x14ac:dyDescent="0.2">
      <c r="B309">
        <v>306</v>
      </c>
      <c r="C309" t="s">
        <v>168</v>
      </c>
      <c r="D309" t="s">
        <v>2135</v>
      </c>
      <c r="E309" s="62">
        <f t="shared" si="20"/>
        <v>0</v>
      </c>
      <c r="F309" s="71">
        <f>SUMIFS('CBG Plants'!N:N,'CBG Plants'!F:F,D309,'CBG Plants'!L:L,"Completed")
+SUMIFS('CBG Plants'!N:N,'CBG Plants'!F:F,D309,'CBG Plants'!L:L,"Functional")+SUMIFS('CBG Plants'!N:N,'CBG Plants'!F:F,D309,'CBG Plants'!L:L,"Under Construction")+SUMIFS('CBG Plants'!N:N,'CBG Plants'!F:F,D309,'CBG Plants'!L:L,"Yet to start construction")</f>
        <v>0</v>
      </c>
      <c r="G309" s="62">
        <f>COUNTIFS('CBG Plants'!F:F,D309,'CBG Plants'!L:L,"Completed")
+COUNTIFS('CBG Plants'!F:F,D309,'CBG Plants'!L:L,"Functional")</f>
        <v>0</v>
      </c>
      <c r="H309" s="62">
        <f>COUNTIFS('CBG Plants'!F:F,D309,'CBG Plants'!L:L,"Under Construction")</f>
        <v>0</v>
      </c>
      <c r="I309" s="62">
        <f>COUNTIFS('CBG Plants'!F:F,D309,'CBG Plants'!L:L,"Yet to start construction")</f>
        <v>0</v>
      </c>
      <c r="J309" t="s">
        <v>3066</v>
      </c>
      <c r="M309" s="72">
        <f t="shared" si="17"/>
        <v>22.364999999999998</v>
      </c>
      <c r="N309" s="72">
        <f t="shared" si="18"/>
        <v>22.364999999999998</v>
      </c>
      <c r="O309" s="72">
        <v>0</v>
      </c>
      <c r="P309" s="72">
        <v>21.84</v>
      </c>
      <c r="Q309" s="72">
        <v>0.52500000000000002</v>
      </c>
      <c r="R309" s="62">
        <f t="shared" si="19"/>
        <v>0.33687344999999996</v>
      </c>
      <c r="S309" s="72">
        <f>IFERROR(T309*Assumptions!$C$4,"")</f>
        <v>10</v>
      </c>
      <c r="T309" s="72">
        <v>4</v>
      </c>
      <c r="U309" s="62">
        <f>IFERROR(S309*Assumptions!$C$5,"")+IFERROR(V309*Assumptions!$C$8*Assumptions!$C$5,"")</f>
        <v>0.33687344999999996</v>
      </c>
      <c r="V309" s="72">
        <v>3669</v>
      </c>
      <c r="W309" s="72">
        <f>IFERROR(ROUND(T309*(1+Assumptions!$C$7)^5,0),"")</f>
        <v>12</v>
      </c>
      <c r="X309" s="62">
        <f>IFERROR(ROUND(W309*Assumptions!$C$4*Assumptions!$C$6,4),"")+IFERROR(ROUND(Y309*Assumptions!$C$8*Assumptions!$C$6,4),"")</f>
        <v>1.6875</v>
      </c>
      <c r="Y309" s="62">
        <f>IFERROR(ROUND(V309*(1+Assumptions!$C$7)^5,0),"")</f>
        <v>11197</v>
      </c>
      <c r="Z309" t="s">
        <v>153</v>
      </c>
      <c r="AA309" t="s">
        <v>169</v>
      </c>
      <c r="AB309" s="72">
        <v>289.7</v>
      </c>
      <c r="AC309" s="72">
        <v>2.4</v>
      </c>
      <c r="AD309">
        <v>0</v>
      </c>
      <c r="AK309" s="40" t="str">
        <f>IFERROR(INDEX(Assumptions!$D$92:$D$115,MATCH(C309,Assumptions!$B$92:$B$115,0)),"Low")</f>
        <v>Low</v>
      </c>
    </row>
    <row r="310" spans="2:37" x14ac:dyDescent="0.2">
      <c r="B310">
        <v>307</v>
      </c>
      <c r="C310" t="s">
        <v>168</v>
      </c>
      <c r="D310" t="s">
        <v>2140</v>
      </c>
      <c r="E310" s="62">
        <f t="shared" si="20"/>
        <v>0</v>
      </c>
      <c r="F310" s="71">
        <f>SUMIFS('CBG Plants'!N:N,'CBG Plants'!F:F,D310,'CBG Plants'!L:L,"Completed")
+SUMIFS('CBG Plants'!N:N,'CBG Plants'!F:F,D310,'CBG Plants'!L:L,"Functional")+SUMIFS('CBG Plants'!N:N,'CBG Plants'!F:F,D310,'CBG Plants'!L:L,"Under Construction")+SUMIFS('CBG Plants'!N:N,'CBG Plants'!F:F,D310,'CBG Plants'!L:L,"Yet to start construction")</f>
        <v>0</v>
      </c>
      <c r="G310" s="62">
        <f>COUNTIFS('CBG Plants'!F:F,D310,'CBG Plants'!L:L,"Completed")
+COUNTIFS('CBG Plants'!F:F,D310,'CBG Plants'!L:L,"Functional")</f>
        <v>0</v>
      </c>
      <c r="H310" s="62">
        <f>COUNTIFS('CBG Plants'!F:F,D310,'CBG Plants'!L:L,"Under Construction")</f>
        <v>0</v>
      </c>
      <c r="I310" s="62">
        <f>COUNTIFS('CBG Plants'!F:F,D310,'CBG Plants'!L:L,"Yet to start construction")</f>
        <v>0</v>
      </c>
      <c r="M310" s="72">
        <f t="shared" si="17"/>
        <v>84.03</v>
      </c>
      <c r="N310" s="72">
        <f t="shared" si="18"/>
        <v>84.03</v>
      </c>
      <c r="O310" s="72">
        <v>0.45</v>
      </c>
      <c r="P310" s="72">
        <v>68.88</v>
      </c>
      <c r="Q310" s="72">
        <v>14.7</v>
      </c>
      <c r="R310" s="62">
        <f t="shared" si="19"/>
        <v>0.15</v>
      </c>
      <c r="S310" s="72">
        <f>IFERROR(T310*Assumptions!$C$4,"")</f>
        <v>5</v>
      </c>
      <c r="T310" s="72">
        <v>2</v>
      </c>
      <c r="U310" s="62">
        <f>IFERROR(S310*Assumptions!$C$5,"")+IFERROR(V310*Assumptions!$C$8*Assumptions!$C$5,"")</f>
        <v>0.15</v>
      </c>
      <c r="V310" s="72">
        <v>0</v>
      </c>
      <c r="W310" s="72">
        <f>IFERROR(ROUND(T310*(1+Assumptions!$C$7)^5,0),"")</f>
        <v>6</v>
      </c>
      <c r="X310" s="62">
        <f>IFERROR(ROUND(W310*Assumptions!$C$4*Assumptions!$C$6,4),"")+IFERROR(ROUND(Y310*Assumptions!$C$8*Assumptions!$C$6,4),"")</f>
        <v>0.75</v>
      </c>
      <c r="Y310" s="62">
        <f>IFERROR(ROUND(V310*(1+Assumptions!$C$7)^5,0),"")</f>
        <v>0</v>
      </c>
      <c r="Z310" t="s">
        <v>153</v>
      </c>
      <c r="AA310" t="s">
        <v>169</v>
      </c>
      <c r="AB310" s="72">
        <v>153.30000000000001</v>
      </c>
      <c r="AC310" s="72">
        <v>2.4</v>
      </c>
      <c r="AD310">
        <v>0</v>
      </c>
      <c r="AK310" s="40" t="str">
        <f>IFERROR(INDEX(Assumptions!$D$92:$D$115,MATCH(C310,Assumptions!$B$92:$B$115,0)),"Low")</f>
        <v>Low</v>
      </c>
    </row>
    <row r="311" spans="2:37" x14ac:dyDescent="0.2">
      <c r="B311">
        <v>308</v>
      </c>
      <c r="C311" t="s">
        <v>168</v>
      </c>
      <c r="D311" t="s">
        <v>2149</v>
      </c>
      <c r="E311" s="62">
        <f t="shared" si="20"/>
        <v>0</v>
      </c>
      <c r="F311" s="71">
        <f>SUMIFS('CBG Plants'!N:N,'CBG Plants'!F:F,D311,'CBG Plants'!L:L,"Completed")
+SUMIFS('CBG Plants'!N:N,'CBG Plants'!F:F,D311,'CBG Plants'!L:L,"Functional")+SUMIFS('CBG Plants'!N:N,'CBG Plants'!F:F,D311,'CBG Plants'!L:L,"Under Construction")+SUMIFS('CBG Plants'!N:N,'CBG Plants'!F:F,D311,'CBG Plants'!L:L,"Yet to start construction")</f>
        <v>0</v>
      </c>
      <c r="G311" s="62">
        <f>COUNTIFS('CBG Plants'!F:F,D311,'CBG Plants'!L:L,"Completed")
+COUNTIFS('CBG Plants'!F:F,D311,'CBG Plants'!L:L,"Functional")</f>
        <v>0</v>
      </c>
      <c r="H311" s="62">
        <f>COUNTIFS('CBG Plants'!F:F,D311,'CBG Plants'!L:L,"Under Construction")</f>
        <v>0</v>
      </c>
      <c r="I311" s="62">
        <f>COUNTIFS('CBG Plants'!F:F,D311,'CBG Plants'!L:L,"Yet to start construction")</f>
        <v>0</v>
      </c>
      <c r="M311" s="72">
        <f t="shared" si="17"/>
        <v>62.055</v>
      </c>
      <c r="N311" s="72">
        <f t="shared" si="18"/>
        <v>62.055</v>
      </c>
      <c r="O311" s="72">
        <v>0</v>
      </c>
      <c r="P311" s="72">
        <v>58.38</v>
      </c>
      <c r="Q311" s="72">
        <v>3.6749999999999998</v>
      </c>
      <c r="R311" s="62">
        <f t="shared" si="19"/>
        <v>0.15</v>
      </c>
      <c r="S311" s="72">
        <f>IFERROR(T311*Assumptions!$C$4,"")</f>
        <v>5</v>
      </c>
      <c r="T311" s="72">
        <v>2</v>
      </c>
      <c r="U311" s="62">
        <f>IFERROR(S311*Assumptions!$C$5,"")+IFERROR(V311*Assumptions!$C$8*Assumptions!$C$5,"")</f>
        <v>0.15</v>
      </c>
      <c r="V311" s="72">
        <v>0</v>
      </c>
      <c r="W311" s="72">
        <f>IFERROR(ROUND(T311*(1+Assumptions!$C$7)^5,0),"")</f>
        <v>6</v>
      </c>
      <c r="X311" s="62">
        <f>IFERROR(ROUND(W311*Assumptions!$C$4*Assumptions!$C$6,4),"")+IFERROR(ROUND(Y311*Assumptions!$C$8*Assumptions!$C$6,4),"")</f>
        <v>0.75</v>
      </c>
      <c r="Y311" s="62">
        <f>IFERROR(ROUND(V311*(1+Assumptions!$C$7)^5,0),"")</f>
        <v>0</v>
      </c>
      <c r="Z311" t="s">
        <v>153</v>
      </c>
      <c r="AA311" t="s">
        <v>169</v>
      </c>
      <c r="AB311" s="72">
        <v>452.8</v>
      </c>
      <c r="AC311" s="72">
        <v>2.4</v>
      </c>
      <c r="AD311">
        <v>0</v>
      </c>
      <c r="AK311" s="40" t="str">
        <f>IFERROR(INDEX(Assumptions!$D$92:$D$115,MATCH(C311,Assumptions!$B$92:$B$115,0)),"Low")</f>
        <v>Low</v>
      </c>
    </row>
    <row r="312" spans="2:37" x14ac:dyDescent="0.2">
      <c r="B312">
        <v>309</v>
      </c>
      <c r="C312" t="s">
        <v>168</v>
      </c>
      <c r="D312" t="s">
        <v>2143</v>
      </c>
      <c r="E312" s="62">
        <f t="shared" si="20"/>
        <v>1</v>
      </c>
      <c r="F312" s="71">
        <f>SUMIFS('CBG Plants'!N:N,'CBG Plants'!F:F,D312,'CBG Plants'!L:L,"Completed")
+SUMIFS('CBG Plants'!N:N,'CBG Plants'!F:F,D312,'CBG Plants'!L:L,"Functional")+SUMIFS('CBG Plants'!N:N,'CBG Plants'!F:F,D312,'CBG Plants'!L:L,"Under Construction")+SUMIFS('CBG Plants'!N:N,'CBG Plants'!F:F,D312,'CBG Plants'!L:L,"Yet to start construction")</f>
        <v>5</v>
      </c>
      <c r="G312" s="62">
        <f>COUNTIFS('CBG Plants'!F:F,D312,'CBG Plants'!L:L,"Completed")
+COUNTIFS('CBG Plants'!F:F,D312,'CBG Plants'!L:L,"Functional")</f>
        <v>0</v>
      </c>
      <c r="H312" s="62">
        <f>COUNTIFS('CBG Plants'!F:F,D312,'CBG Plants'!L:L,"Under Construction")</f>
        <v>0</v>
      </c>
      <c r="I312" s="62">
        <f>COUNTIFS('CBG Plants'!F:F,D312,'CBG Plants'!L:L,"Yet to start construction")</f>
        <v>1</v>
      </c>
      <c r="J312" t="s">
        <v>3067</v>
      </c>
      <c r="M312" s="72">
        <f t="shared" si="17"/>
        <v>79.695000000000007</v>
      </c>
      <c r="N312" s="72">
        <f t="shared" si="18"/>
        <v>79.695000000000007</v>
      </c>
      <c r="O312" s="72">
        <v>0</v>
      </c>
      <c r="P312" s="72">
        <v>78.12</v>
      </c>
      <c r="Q312" s="72">
        <v>1.575</v>
      </c>
      <c r="R312" s="62">
        <f t="shared" si="19"/>
        <v>-4.9985929999999996</v>
      </c>
      <c r="S312" s="72">
        <f>IFERROR(T312*Assumptions!$C$4,"")</f>
        <v>0</v>
      </c>
      <c r="T312" s="72">
        <v>0</v>
      </c>
      <c r="U312" s="62">
        <f>IFERROR(S312*Assumptions!$C$5,"")+IFERROR(V312*Assumptions!$C$8*Assumptions!$C$5,"")</f>
        <v>1.407E-3</v>
      </c>
      <c r="V312" s="72">
        <v>140</v>
      </c>
      <c r="W312" s="72">
        <f>IFERROR(ROUND(T312*(1+Assumptions!$C$7)^5,0),"")</f>
        <v>0</v>
      </c>
      <c r="X312" s="62">
        <f>IFERROR(ROUND(W312*Assumptions!$C$4*Assumptions!$C$6,4),"")+IFERROR(ROUND(Y312*Assumptions!$C$8*Assumptions!$C$6,4),"")</f>
        <v>7.1999999999999998E-3</v>
      </c>
      <c r="Y312" s="62">
        <f>IFERROR(ROUND(V312*(1+Assumptions!$C$7)^5,0),"")</f>
        <v>427</v>
      </c>
      <c r="Z312" t="s">
        <v>153</v>
      </c>
      <c r="AA312" t="s">
        <v>169</v>
      </c>
      <c r="AB312" s="72">
        <v>54.4</v>
      </c>
      <c r="AC312" s="72">
        <v>2.4</v>
      </c>
      <c r="AD312">
        <v>0</v>
      </c>
      <c r="AK312" s="40" t="str">
        <f>IFERROR(INDEX(Assumptions!$D$92:$D$115,MATCH(C312,Assumptions!$B$92:$B$115,0)),"Low")</f>
        <v>Low</v>
      </c>
    </row>
    <row r="313" spans="2:37" x14ac:dyDescent="0.2">
      <c r="B313">
        <v>310</v>
      </c>
      <c r="C313" t="s">
        <v>168</v>
      </c>
      <c r="D313" t="s">
        <v>3068</v>
      </c>
      <c r="E313" s="62">
        <f t="shared" si="20"/>
        <v>0</v>
      </c>
      <c r="F313" s="71">
        <f>SUMIFS('CBG Plants'!N:N,'CBG Plants'!F:F,D313,'CBG Plants'!L:L,"Completed")
+SUMIFS('CBG Plants'!N:N,'CBG Plants'!F:F,D313,'CBG Plants'!L:L,"Functional")+SUMIFS('CBG Plants'!N:N,'CBG Plants'!F:F,D313,'CBG Plants'!L:L,"Under Construction")+SUMIFS('CBG Plants'!N:N,'CBG Plants'!F:F,D313,'CBG Plants'!L:L,"Yet to start construction")</f>
        <v>0</v>
      </c>
      <c r="G313" s="62">
        <f>COUNTIFS('CBG Plants'!F:F,D313,'CBG Plants'!L:L,"Completed")
+COUNTIFS('CBG Plants'!F:F,D313,'CBG Plants'!L:L,"Functional")</f>
        <v>0</v>
      </c>
      <c r="H313" s="62">
        <f>COUNTIFS('CBG Plants'!F:F,D313,'CBG Plants'!L:L,"Under Construction")</f>
        <v>0</v>
      </c>
      <c r="I313" s="62">
        <f>COUNTIFS('CBG Plants'!F:F,D313,'CBG Plants'!L:L,"Yet to start construction")</f>
        <v>0</v>
      </c>
      <c r="M313" s="72">
        <f t="shared" si="17"/>
        <v>24.044999999999998</v>
      </c>
      <c r="N313" s="72">
        <f t="shared" si="18"/>
        <v>24.044999999999998</v>
      </c>
      <c r="O313" s="72">
        <v>0</v>
      </c>
      <c r="P313" s="72">
        <v>23.52</v>
      </c>
      <c r="Q313" s="72">
        <v>0.52500000000000002</v>
      </c>
      <c r="R313" s="62">
        <f t="shared" si="19"/>
        <v>0</v>
      </c>
      <c r="S313" s="72">
        <f>IFERROR(T313*Assumptions!$C$4,"")</f>
        <v>0</v>
      </c>
      <c r="T313" s="72">
        <v>0</v>
      </c>
      <c r="U313" s="62">
        <f>IFERROR(S313*Assumptions!$C$5,"")+IFERROR(V313*Assumptions!$C$8*Assumptions!$C$5,"")</f>
        <v>0</v>
      </c>
      <c r="V313" s="72">
        <v>0</v>
      </c>
      <c r="W313" s="72">
        <f>IFERROR(ROUND(T313*(1+Assumptions!$C$7)^5,0),"")</f>
        <v>0</v>
      </c>
      <c r="X313" s="62">
        <f>IFERROR(ROUND(W313*Assumptions!$C$4*Assumptions!$C$6,4),"")+IFERROR(ROUND(Y313*Assumptions!$C$8*Assumptions!$C$6,4),"")</f>
        <v>0</v>
      </c>
      <c r="Y313" s="62">
        <f>IFERROR(ROUND(V313*(1+Assumptions!$C$7)^5,0),"")</f>
        <v>0</v>
      </c>
      <c r="Z313" t="s">
        <v>153</v>
      </c>
      <c r="AA313" t="s">
        <v>169</v>
      </c>
      <c r="AB313" s="72">
        <v>46.8</v>
      </c>
      <c r="AC313" s="72">
        <v>2.4</v>
      </c>
      <c r="AD313">
        <v>0</v>
      </c>
      <c r="AK313" s="40" t="str">
        <f>IFERROR(INDEX(Assumptions!$D$92:$D$115,MATCH(C313,Assumptions!$B$92:$B$115,0)),"Low")</f>
        <v>Low</v>
      </c>
    </row>
    <row r="314" spans="2:37" x14ac:dyDescent="0.2">
      <c r="B314">
        <v>311</v>
      </c>
      <c r="C314" t="s">
        <v>168</v>
      </c>
      <c r="D314" t="s">
        <v>2138</v>
      </c>
      <c r="E314" s="62">
        <f t="shared" si="20"/>
        <v>0</v>
      </c>
      <c r="F314" s="71">
        <f>SUMIFS('CBG Plants'!N:N,'CBG Plants'!F:F,D314,'CBG Plants'!L:L,"Completed")
+SUMIFS('CBG Plants'!N:N,'CBG Plants'!F:F,D314,'CBG Plants'!L:L,"Functional")+SUMIFS('CBG Plants'!N:N,'CBG Plants'!F:F,D314,'CBG Plants'!L:L,"Under Construction")+SUMIFS('CBG Plants'!N:N,'CBG Plants'!F:F,D314,'CBG Plants'!L:L,"Yet to start construction")</f>
        <v>0</v>
      </c>
      <c r="G314" s="62">
        <f>COUNTIFS('CBG Plants'!F:F,D314,'CBG Plants'!L:L,"Completed")
+COUNTIFS('CBG Plants'!F:F,D314,'CBG Plants'!L:L,"Functional")</f>
        <v>0</v>
      </c>
      <c r="H314" s="62">
        <f>COUNTIFS('CBG Plants'!F:F,D314,'CBG Plants'!L:L,"Under Construction")</f>
        <v>0</v>
      </c>
      <c r="I314" s="62">
        <f>COUNTIFS('CBG Plants'!F:F,D314,'CBG Plants'!L:L,"Yet to start construction")</f>
        <v>0</v>
      </c>
      <c r="M314" s="72">
        <f t="shared" si="17"/>
        <v>106.81500000000001</v>
      </c>
      <c r="N314" s="72">
        <f t="shared" si="18"/>
        <v>106.81500000000001</v>
      </c>
      <c r="O314" s="72">
        <v>0.45</v>
      </c>
      <c r="P314" s="72">
        <v>89.04</v>
      </c>
      <c r="Q314" s="72">
        <v>17.324999999999999</v>
      </c>
      <c r="R314" s="62">
        <f t="shared" si="19"/>
        <v>0.15</v>
      </c>
      <c r="S314" s="72">
        <f>IFERROR(T314*Assumptions!$C$4,"")</f>
        <v>5</v>
      </c>
      <c r="T314" s="72">
        <v>2</v>
      </c>
      <c r="U314" s="62">
        <f>IFERROR(S314*Assumptions!$C$5,"")+IFERROR(V314*Assumptions!$C$8*Assumptions!$C$5,"")</f>
        <v>0.15</v>
      </c>
      <c r="V314" s="72">
        <v>0</v>
      </c>
      <c r="W314" s="72">
        <f>IFERROR(ROUND(T314*(1+Assumptions!$C$7)^5,0),"")</f>
        <v>6</v>
      </c>
      <c r="X314" s="62">
        <f>IFERROR(ROUND(W314*Assumptions!$C$4*Assumptions!$C$6,4),"")+IFERROR(ROUND(Y314*Assumptions!$C$8*Assumptions!$C$6,4),"")</f>
        <v>0.75</v>
      </c>
      <c r="Y314" s="62">
        <f>IFERROR(ROUND(V314*(1+Assumptions!$C$7)^5,0),"")</f>
        <v>0</v>
      </c>
      <c r="Z314" t="s">
        <v>153</v>
      </c>
      <c r="AA314" t="s">
        <v>169</v>
      </c>
      <c r="AB314" s="72">
        <v>247</v>
      </c>
      <c r="AC314" s="72">
        <v>2.4</v>
      </c>
      <c r="AD314">
        <v>0</v>
      </c>
      <c r="AK314" s="40" t="str">
        <f>IFERROR(INDEX(Assumptions!$D$92:$D$115,MATCH(C314,Assumptions!$B$92:$B$115,0)),"Low")</f>
        <v>Low</v>
      </c>
    </row>
    <row r="315" spans="2:37" x14ac:dyDescent="0.2">
      <c r="B315">
        <v>312</v>
      </c>
      <c r="C315" t="s">
        <v>168</v>
      </c>
      <c r="D315" t="s">
        <v>2136</v>
      </c>
      <c r="E315" s="62">
        <f t="shared" si="20"/>
        <v>0</v>
      </c>
      <c r="F315" s="71">
        <f>SUMIFS('CBG Plants'!N:N,'CBG Plants'!F:F,D315,'CBG Plants'!L:L,"Completed")
+SUMIFS('CBG Plants'!N:N,'CBG Plants'!F:F,D315,'CBG Plants'!L:L,"Functional")+SUMIFS('CBG Plants'!N:N,'CBG Plants'!F:F,D315,'CBG Plants'!L:L,"Under Construction")+SUMIFS('CBG Plants'!N:N,'CBG Plants'!F:F,D315,'CBG Plants'!L:L,"Yet to start construction")</f>
        <v>0</v>
      </c>
      <c r="G315" s="62">
        <f>COUNTIFS('CBG Plants'!F:F,D315,'CBG Plants'!L:L,"Completed")
+COUNTIFS('CBG Plants'!F:F,D315,'CBG Plants'!L:L,"Functional")</f>
        <v>0</v>
      </c>
      <c r="H315" s="62">
        <f>COUNTIFS('CBG Plants'!F:F,D315,'CBG Plants'!L:L,"Under Construction")</f>
        <v>0</v>
      </c>
      <c r="I315" s="62">
        <f>COUNTIFS('CBG Plants'!F:F,D315,'CBG Plants'!L:L,"Yet to start construction")</f>
        <v>0</v>
      </c>
      <c r="M315" s="72">
        <f t="shared" si="17"/>
        <v>166.55999999999997</v>
      </c>
      <c r="N315" s="72">
        <f t="shared" si="18"/>
        <v>166.55999999999997</v>
      </c>
      <c r="O315" s="72">
        <v>0.45</v>
      </c>
      <c r="P315" s="72">
        <v>148.26</v>
      </c>
      <c r="Q315" s="72">
        <v>17.850000000000001</v>
      </c>
      <c r="R315" s="62">
        <f t="shared" si="19"/>
        <v>0.15</v>
      </c>
      <c r="S315" s="72">
        <f>IFERROR(T315*Assumptions!$C$4,"")</f>
        <v>5</v>
      </c>
      <c r="T315" s="72">
        <v>2</v>
      </c>
      <c r="U315" s="62">
        <f>IFERROR(S315*Assumptions!$C$5,"")+IFERROR(V315*Assumptions!$C$8*Assumptions!$C$5,"")</f>
        <v>0.15</v>
      </c>
      <c r="V315" s="72">
        <v>0</v>
      </c>
      <c r="W315" s="72">
        <f>IFERROR(ROUND(T315*(1+Assumptions!$C$7)^5,0),"")</f>
        <v>6</v>
      </c>
      <c r="X315" s="62">
        <f>IFERROR(ROUND(W315*Assumptions!$C$4*Assumptions!$C$6,4),"")+IFERROR(ROUND(Y315*Assumptions!$C$8*Assumptions!$C$6,4),"")</f>
        <v>0.75</v>
      </c>
      <c r="Y315" s="62">
        <f>IFERROR(ROUND(V315*(1+Assumptions!$C$7)^5,0),"")</f>
        <v>0</v>
      </c>
      <c r="Z315" t="s">
        <v>153</v>
      </c>
      <c r="AA315" t="s">
        <v>169</v>
      </c>
      <c r="AB315" s="72">
        <v>199.9</v>
      </c>
      <c r="AC315" s="72">
        <v>2.4</v>
      </c>
      <c r="AD315">
        <v>0</v>
      </c>
      <c r="AK315" s="40" t="str">
        <f>IFERROR(INDEX(Assumptions!$D$92:$D$115,MATCH(C315,Assumptions!$B$92:$B$115,0)),"Low")</f>
        <v>Low</v>
      </c>
    </row>
    <row r="316" spans="2:37" x14ac:dyDescent="0.2">
      <c r="B316">
        <v>313</v>
      </c>
      <c r="C316" t="s">
        <v>168</v>
      </c>
      <c r="D316" t="s">
        <v>2159</v>
      </c>
      <c r="E316" s="62">
        <f t="shared" si="20"/>
        <v>0</v>
      </c>
      <c r="F316" s="71">
        <f>SUMIFS('CBG Plants'!N:N,'CBG Plants'!F:F,D316,'CBG Plants'!L:L,"Completed")
+SUMIFS('CBG Plants'!N:N,'CBG Plants'!F:F,D316,'CBG Plants'!L:L,"Functional")+SUMIFS('CBG Plants'!N:N,'CBG Plants'!F:F,D316,'CBG Plants'!L:L,"Under Construction")+SUMIFS('CBG Plants'!N:N,'CBG Plants'!F:F,D316,'CBG Plants'!L:L,"Yet to start construction")</f>
        <v>0</v>
      </c>
      <c r="G316" s="62">
        <f>COUNTIFS('CBG Plants'!F:F,D316,'CBG Plants'!L:L,"Completed")
+COUNTIFS('CBG Plants'!F:F,D316,'CBG Plants'!L:L,"Functional")</f>
        <v>0</v>
      </c>
      <c r="H316" s="62">
        <f>COUNTIFS('CBG Plants'!F:F,D316,'CBG Plants'!L:L,"Under Construction")</f>
        <v>0</v>
      </c>
      <c r="I316" s="62">
        <f>COUNTIFS('CBG Plants'!F:F,D316,'CBG Plants'!L:L,"Yet to start construction")</f>
        <v>0</v>
      </c>
      <c r="M316" s="72">
        <f t="shared" si="17"/>
        <v>53.234999999999999</v>
      </c>
      <c r="N316" s="72">
        <f t="shared" si="18"/>
        <v>53.234999999999999</v>
      </c>
      <c r="O316" s="72">
        <v>0</v>
      </c>
      <c r="P316" s="72">
        <v>49.56</v>
      </c>
      <c r="Q316" s="72">
        <v>3.6749999999999998</v>
      </c>
      <c r="R316" s="62">
        <f t="shared" si="19"/>
        <v>0.15</v>
      </c>
      <c r="S316" s="72">
        <f>IFERROR(T316*Assumptions!$C$4,"")</f>
        <v>5</v>
      </c>
      <c r="T316" s="72">
        <v>2</v>
      </c>
      <c r="U316" s="62">
        <f>IFERROR(S316*Assumptions!$C$5,"")+IFERROR(V316*Assumptions!$C$8*Assumptions!$C$5,"")</f>
        <v>0.15</v>
      </c>
      <c r="V316" s="72">
        <v>0</v>
      </c>
      <c r="W316" s="72">
        <f>IFERROR(ROUND(T316*(1+Assumptions!$C$7)^5,0),"")</f>
        <v>6</v>
      </c>
      <c r="X316" s="62">
        <f>IFERROR(ROUND(W316*Assumptions!$C$4*Assumptions!$C$6,4),"")+IFERROR(ROUND(Y316*Assumptions!$C$8*Assumptions!$C$6,4),"")</f>
        <v>0.75</v>
      </c>
      <c r="Y316" s="62">
        <f>IFERROR(ROUND(V316*(1+Assumptions!$C$7)^5,0),"")</f>
        <v>0</v>
      </c>
      <c r="Z316" t="s">
        <v>153</v>
      </c>
      <c r="AA316" t="s">
        <v>169</v>
      </c>
      <c r="AB316" s="72">
        <v>331.1</v>
      </c>
      <c r="AC316" s="72">
        <v>2.4</v>
      </c>
      <c r="AD316">
        <v>0</v>
      </c>
      <c r="AK316" s="40" t="str">
        <f>IFERROR(INDEX(Assumptions!$D$92:$D$115,MATCH(C316,Assumptions!$B$92:$B$115,0)),"Low")</f>
        <v>Low</v>
      </c>
    </row>
    <row r="317" spans="2:37" x14ac:dyDescent="0.2">
      <c r="B317">
        <v>314</v>
      </c>
      <c r="C317" t="s">
        <v>168</v>
      </c>
      <c r="D317" t="s">
        <v>3069</v>
      </c>
      <c r="E317" s="62">
        <f t="shared" si="20"/>
        <v>0</v>
      </c>
      <c r="F317" s="71">
        <f>SUMIFS('CBG Plants'!N:N,'CBG Plants'!F:F,D317,'CBG Plants'!L:L,"Completed")
+SUMIFS('CBG Plants'!N:N,'CBG Plants'!F:F,D317,'CBG Plants'!L:L,"Functional")+SUMIFS('CBG Plants'!N:N,'CBG Plants'!F:F,D317,'CBG Plants'!L:L,"Under Construction")+SUMIFS('CBG Plants'!N:N,'CBG Plants'!F:F,D317,'CBG Plants'!L:L,"Yet to start construction")</f>
        <v>0</v>
      </c>
      <c r="G317" s="62">
        <f>COUNTIFS('CBG Plants'!F:F,D317,'CBG Plants'!L:L,"Completed")
+COUNTIFS('CBG Plants'!F:F,D317,'CBG Plants'!L:L,"Functional")</f>
        <v>0</v>
      </c>
      <c r="H317" s="62">
        <f>COUNTIFS('CBG Plants'!F:F,D317,'CBG Plants'!L:L,"Under Construction")</f>
        <v>0</v>
      </c>
      <c r="I317" s="62">
        <f>COUNTIFS('CBG Plants'!F:F,D317,'CBG Plants'!L:L,"Yet to start construction")</f>
        <v>0</v>
      </c>
      <c r="M317" s="72">
        <f t="shared" si="17"/>
        <v>54.704999999999998</v>
      </c>
      <c r="N317" s="72">
        <f t="shared" si="18"/>
        <v>54.704999999999998</v>
      </c>
      <c r="O317" s="72">
        <v>0</v>
      </c>
      <c r="P317" s="72">
        <v>54.18</v>
      </c>
      <c r="Q317" s="72">
        <v>0.52500000000000002</v>
      </c>
      <c r="R317" s="62">
        <f t="shared" si="19"/>
        <v>0</v>
      </c>
      <c r="S317" s="72">
        <f>IFERROR(T317*Assumptions!$C$4,"")</f>
        <v>0</v>
      </c>
      <c r="T317" s="72">
        <v>0</v>
      </c>
      <c r="U317" s="62">
        <f>IFERROR(S317*Assumptions!$C$5,"")+IFERROR(V317*Assumptions!$C$8*Assumptions!$C$5,"")</f>
        <v>0</v>
      </c>
      <c r="V317" s="72">
        <v>0</v>
      </c>
      <c r="W317" s="72">
        <f>IFERROR(ROUND(T317*(1+Assumptions!$C$7)^5,0),"")</f>
        <v>0</v>
      </c>
      <c r="X317" s="62">
        <f>IFERROR(ROUND(W317*Assumptions!$C$4*Assumptions!$C$6,4),"")+IFERROR(ROUND(Y317*Assumptions!$C$8*Assumptions!$C$6,4),"")</f>
        <v>0</v>
      </c>
      <c r="Y317" s="62">
        <f>IFERROR(ROUND(V317*(1+Assumptions!$C$7)^5,0),"")</f>
        <v>0</v>
      </c>
      <c r="Z317" t="s">
        <v>153</v>
      </c>
      <c r="AA317" t="s">
        <v>169</v>
      </c>
      <c r="AB317" s="72">
        <v>3.1</v>
      </c>
      <c r="AC317" s="72">
        <v>2.4</v>
      </c>
      <c r="AD317">
        <v>0</v>
      </c>
      <c r="AK317" s="40" t="str">
        <f>IFERROR(INDEX(Assumptions!$D$92:$D$115,MATCH(C317,Assumptions!$B$92:$B$115,0)),"Low")</f>
        <v>Low</v>
      </c>
    </row>
    <row r="318" spans="2:37" x14ac:dyDescent="0.2">
      <c r="B318">
        <v>315</v>
      </c>
      <c r="C318" t="s">
        <v>168</v>
      </c>
      <c r="D318" t="s">
        <v>2148</v>
      </c>
      <c r="E318" s="62">
        <f t="shared" si="20"/>
        <v>0</v>
      </c>
      <c r="F318" s="71">
        <f>SUMIFS('CBG Plants'!N:N,'CBG Plants'!F:F,D318,'CBG Plants'!L:L,"Completed")
+SUMIFS('CBG Plants'!N:N,'CBG Plants'!F:F,D318,'CBG Plants'!L:L,"Functional")+SUMIFS('CBG Plants'!N:N,'CBG Plants'!F:F,D318,'CBG Plants'!L:L,"Under Construction")+SUMIFS('CBG Plants'!N:N,'CBG Plants'!F:F,D318,'CBG Plants'!L:L,"Yet to start construction")</f>
        <v>0</v>
      </c>
      <c r="G318" s="62">
        <f>COUNTIFS('CBG Plants'!F:F,D318,'CBG Plants'!L:L,"Completed")
+COUNTIFS('CBG Plants'!F:F,D318,'CBG Plants'!L:L,"Functional")</f>
        <v>0</v>
      </c>
      <c r="H318" s="62">
        <f>COUNTIFS('CBG Plants'!F:F,D318,'CBG Plants'!L:L,"Under Construction")</f>
        <v>0</v>
      </c>
      <c r="I318" s="62">
        <f>COUNTIFS('CBG Plants'!F:F,D318,'CBG Plants'!L:L,"Yet to start construction")</f>
        <v>0</v>
      </c>
      <c r="M318" s="72">
        <f t="shared" si="17"/>
        <v>75.42</v>
      </c>
      <c r="N318" s="72">
        <f t="shared" si="18"/>
        <v>75.42</v>
      </c>
      <c r="O318" s="72">
        <v>0.45</v>
      </c>
      <c r="P318" s="72">
        <v>69.72</v>
      </c>
      <c r="Q318" s="72">
        <v>5.25</v>
      </c>
      <c r="R318" s="62">
        <f t="shared" si="19"/>
        <v>1.407E-3</v>
      </c>
      <c r="S318" s="72">
        <f>IFERROR(T318*Assumptions!$C$4,"")</f>
        <v>0</v>
      </c>
      <c r="T318" s="72">
        <v>0</v>
      </c>
      <c r="U318" s="62">
        <f>IFERROR(S318*Assumptions!$C$5,"")+IFERROR(V318*Assumptions!$C$8*Assumptions!$C$5,"")</f>
        <v>1.407E-3</v>
      </c>
      <c r="V318" s="72">
        <v>140</v>
      </c>
      <c r="W318" s="72">
        <f>IFERROR(ROUND(T318*(1+Assumptions!$C$7)^5,0),"")</f>
        <v>0</v>
      </c>
      <c r="X318" s="62">
        <f>IFERROR(ROUND(W318*Assumptions!$C$4*Assumptions!$C$6,4),"")+IFERROR(ROUND(Y318*Assumptions!$C$8*Assumptions!$C$6,4),"")</f>
        <v>7.1999999999999998E-3</v>
      </c>
      <c r="Y318" s="62">
        <f>IFERROR(ROUND(V318*(1+Assumptions!$C$7)^5,0),"")</f>
        <v>427</v>
      </c>
      <c r="Z318" t="s">
        <v>153</v>
      </c>
      <c r="AA318" t="s">
        <v>169</v>
      </c>
      <c r="AB318" s="72">
        <v>198.9</v>
      </c>
      <c r="AC318" s="72">
        <v>2.4</v>
      </c>
      <c r="AD318">
        <v>0</v>
      </c>
      <c r="AK318" s="40" t="str">
        <f>IFERROR(INDEX(Assumptions!$D$92:$D$115,MATCH(C318,Assumptions!$B$92:$B$115,0)),"Low")</f>
        <v>Low</v>
      </c>
    </row>
    <row r="319" spans="2:37" x14ac:dyDescent="0.2">
      <c r="B319">
        <v>316</v>
      </c>
      <c r="C319" t="s">
        <v>168</v>
      </c>
      <c r="D319" t="s">
        <v>2152</v>
      </c>
      <c r="E319" s="62">
        <f t="shared" si="20"/>
        <v>0</v>
      </c>
      <c r="F319" s="71">
        <f>SUMIFS('CBG Plants'!N:N,'CBG Plants'!F:F,D319,'CBG Plants'!L:L,"Completed")
+SUMIFS('CBG Plants'!N:N,'CBG Plants'!F:F,D319,'CBG Plants'!L:L,"Functional")+SUMIFS('CBG Plants'!N:N,'CBG Plants'!F:F,D319,'CBG Plants'!L:L,"Under Construction")+SUMIFS('CBG Plants'!N:N,'CBG Plants'!F:F,D319,'CBG Plants'!L:L,"Yet to start construction")</f>
        <v>0</v>
      </c>
      <c r="G319" s="62">
        <f>COUNTIFS('CBG Plants'!F:F,D319,'CBG Plants'!L:L,"Completed")
+COUNTIFS('CBG Plants'!F:F,D319,'CBG Plants'!L:L,"Functional")</f>
        <v>0</v>
      </c>
      <c r="H319" s="62">
        <f>COUNTIFS('CBG Plants'!F:F,D319,'CBG Plants'!L:L,"Under Construction")</f>
        <v>0</v>
      </c>
      <c r="I319" s="62">
        <f>COUNTIFS('CBG Plants'!F:F,D319,'CBG Plants'!L:L,"Yet to start construction")</f>
        <v>0</v>
      </c>
      <c r="M319" s="72">
        <f t="shared" si="17"/>
        <v>22.395</v>
      </c>
      <c r="N319" s="72">
        <f t="shared" si="18"/>
        <v>22.395</v>
      </c>
      <c r="O319" s="72">
        <v>0.45</v>
      </c>
      <c r="P319" s="72">
        <v>19.32</v>
      </c>
      <c r="Q319" s="72">
        <v>2.625</v>
      </c>
      <c r="R319" s="62">
        <f t="shared" si="19"/>
        <v>0.15</v>
      </c>
      <c r="S319" s="72">
        <f>IFERROR(T319*Assumptions!$C$4,"")</f>
        <v>5</v>
      </c>
      <c r="T319" s="72">
        <v>2</v>
      </c>
      <c r="U319" s="62">
        <f>IFERROR(S319*Assumptions!$C$5,"")+IFERROR(V319*Assumptions!$C$8*Assumptions!$C$5,"")</f>
        <v>0.15</v>
      </c>
      <c r="V319" s="72">
        <v>0</v>
      </c>
      <c r="W319" s="72">
        <f>IFERROR(ROUND(T319*(1+Assumptions!$C$7)^5,0),"")</f>
        <v>6</v>
      </c>
      <c r="X319" s="62">
        <f>IFERROR(ROUND(W319*Assumptions!$C$4*Assumptions!$C$6,4),"")+IFERROR(ROUND(Y319*Assumptions!$C$8*Assumptions!$C$6,4),"")</f>
        <v>0.75</v>
      </c>
      <c r="Y319" s="62">
        <f>IFERROR(ROUND(V319*(1+Assumptions!$C$7)^5,0),"")</f>
        <v>0</v>
      </c>
      <c r="Z319" t="s">
        <v>153</v>
      </c>
      <c r="AA319" t="s">
        <v>169</v>
      </c>
      <c r="AB319" s="72">
        <v>492.2</v>
      </c>
      <c r="AC319" s="72">
        <v>2.4</v>
      </c>
      <c r="AD319">
        <v>0</v>
      </c>
      <c r="AK319" s="40" t="str">
        <f>IFERROR(INDEX(Assumptions!$D$92:$D$115,MATCH(C319,Assumptions!$B$92:$B$115,0)),"Low")</f>
        <v>Low</v>
      </c>
    </row>
    <row r="320" spans="2:37" x14ac:dyDescent="0.2">
      <c r="B320">
        <v>317</v>
      </c>
      <c r="C320" t="s">
        <v>168</v>
      </c>
      <c r="D320" t="s">
        <v>2132</v>
      </c>
      <c r="E320" s="62">
        <f t="shared" si="20"/>
        <v>0</v>
      </c>
      <c r="F320" s="71">
        <f>SUMIFS('CBG Plants'!N:N,'CBG Plants'!F:F,D320,'CBG Plants'!L:L,"Completed")
+SUMIFS('CBG Plants'!N:N,'CBG Plants'!F:F,D320,'CBG Plants'!L:L,"Functional")+SUMIFS('CBG Plants'!N:N,'CBG Plants'!F:F,D320,'CBG Plants'!L:L,"Under Construction")+SUMIFS('CBG Plants'!N:N,'CBG Plants'!F:F,D320,'CBG Plants'!L:L,"Yet to start construction")</f>
        <v>0</v>
      </c>
      <c r="G320" s="62">
        <f>COUNTIFS('CBG Plants'!F:F,D320,'CBG Plants'!L:L,"Completed")
+COUNTIFS('CBG Plants'!F:F,D320,'CBG Plants'!L:L,"Functional")</f>
        <v>0</v>
      </c>
      <c r="H320" s="62">
        <f>COUNTIFS('CBG Plants'!F:F,D320,'CBG Plants'!L:L,"Under Construction")</f>
        <v>0</v>
      </c>
      <c r="I320" s="62">
        <f>COUNTIFS('CBG Plants'!F:F,D320,'CBG Plants'!L:L,"Yet to start construction")</f>
        <v>0</v>
      </c>
      <c r="M320" s="72">
        <f t="shared" si="17"/>
        <v>49.769999999999996</v>
      </c>
      <c r="N320" s="72">
        <f t="shared" si="18"/>
        <v>49.769999999999996</v>
      </c>
      <c r="O320" s="72">
        <v>0</v>
      </c>
      <c r="P320" s="72">
        <v>48.72</v>
      </c>
      <c r="Q320" s="72">
        <v>1.05</v>
      </c>
      <c r="R320" s="62">
        <f t="shared" si="19"/>
        <v>8.8828799999999999E-2</v>
      </c>
      <c r="S320" s="72">
        <f>IFERROR(T320*Assumptions!$C$4,"")</f>
        <v>2.5</v>
      </c>
      <c r="T320" s="72">
        <v>1</v>
      </c>
      <c r="U320" s="62">
        <f>IFERROR(S320*Assumptions!$C$5,"")+IFERROR(V320*Assumptions!$C$8*Assumptions!$C$5,"")</f>
        <v>8.8828799999999999E-2</v>
      </c>
      <c r="V320" s="72">
        <v>1376</v>
      </c>
      <c r="W320" s="72">
        <f>IFERROR(ROUND(T320*(1+Assumptions!$C$7)^5,0),"")</f>
        <v>3</v>
      </c>
      <c r="X320" s="62">
        <f>IFERROR(ROUND(W320*Assumptions!$C$4*Assumptions!$C$6,4),"")+IFERROR(ROUND(Y320*Assumptions!$C$8*Assumptions!$C$6,4),"")</f>
        <v>0.44530000000000003</v>
      </c>
      <c r="Y320" s="62">
        <f>IFERROR(ROUND(V320*(1+Assumptions!$C$7)^5,0),"")</f>
        <v>4199</v>
      </c>
      <c r="Z320" t="s">
        <v>153</v>
      </c>
      <c r="AA320" t="s">
        <v>169</v>
      </c>
      <c r="AB320" s="72">
        <v>349.8</v>
      </c>
      <c r="AC320" s="72">
        <v>2.4</v>
      </c>
      <c r="AD320">
        <v>0</v>
      </c>
      <c r="AK320" s="40" t="str">
        <f>IFERROR(INDEX(Assumptions!$D$92:$D$115,MATCH(C320,Assumptions!$B$92:$B$115,0)),"Low")</f>
        <v>Low</v>
      </c>
    </row>
    <row r="321" spans="2:37" x14ac:dyDescent="0.2">
      <c r="B321">
        <v>318</v>
      </c>
      <c r="C321" t="s">
        <v>168</v>
      </c>
      <c r="D321" t="s">
        <v>3070</v>
      </c>
      <c r="E321" s="62">
        <f t="shared" si="20"/>
        <v>0</v>
      </c>
      <c r="F321" s="71">
        <f>SUMIFS('CBG Plants'!N:N,'CBG Plants'!F:F,D321,'CBG Plants'!L:L,"Completed")
+SUMIFS('CBG Plants'!N:N,'CBG Plants'!F:F,D321,'CBG Plants'!L:L,"Functional")+SUMIFS('CBG Plants'!N:N,'CBG Plants'!F:F,D321,'CBG Plants'!L:L,"Under Construction")+SUMIFS('CBG Plants'!N:N,'CBG Plants'!F:F,D321,'CBG Plants'!L:L,"Yet to start construction")</f>
        <v>0</v>
      </c>
      <c r="G321" s="62">
        <f>COUNTIFS('CBG Plants'!F:F,D321,'CBG Plants'!L:L,"Completed")
+COUNTIFS('CBG Plants'!F:F,D321,'CBG Plants'!L:L,"Functional")</f>
        <v>0</v>
      </c>
      <c r="H321" s="62">
        <f>COUNTIFS('CBG Plants'!F:F,D321,'CBG Plants'!L:L,"Under Construction")</f>
        <v>0</v>
      </c>
      <c r="I321" s="62">
        <f>COUNTIFS('CBG Plants'!F:F,D321,'CBG Plants'!L:L,"Yet to start construction")</f>
        <v>0</v>
      </c>
      <c r="M321" s="72">
        <f t="shared" si="17"/>
        <v>57.015000000000001</v>
      </c>
      <c r="N321" s="72">
        <f t="shared" si="18"/>
        <v>57.015000000000001</v>
      </c>
      <c r="O321" s="72">
        <v>0</v>
      </c>
      <c r="P321" s="72">
        <v>53.34</v>
      </c>
      <c r="Q321" s="72">
        <v>3.6749999999999998</v>
      </c>
      <c r="R321" s="62">
        <f t="shared" si="19"/>
        <v>0</v>
      </c>
      <c r="S321" s="72">
        <f>IFERROR(T321*Assumptions!$C$4,"")</f>
        <v>0</v>
      </c>
      <c r="T321" s="72">
        <v>0</v>
      </c>
      <c r="U321" s="62">
        <f>IFERROR(S321*Assumptions!$C$5,"")+IFERROR(V321*Assumptions!$C$8*Assumptions!$C$5,"")</f>
        <v>0</v>
      </c>
      <c r="V321" s="72">
        <v>0</v>
      </c>
      <c r="W321" s="72">
        <f>IFERROR(ROUND(T321*(1+Assumptions!$C$7)^5,0),"")</f>
        <v>0</v>
      </c>
      <c r="X321" s="62">
        <f>IFERROR(ROUND(W321*Assumptions!$C$4*Assumptions!$C$6,4),"")+IFERROR(ROUND(Y321*Assumptions!$C$8*Assumptions!$C$6,4),"")</f>
        <v>0</v>
      </c>
      <c r="Y321" s="62">
        <f>IFERROR(ROUND(V321*(1+Assumptions!$C$7)^5,0),"")</f>
        <v>0</v>
      </c>
      <c r="Z321" t="s">
        <v>153</v>
      </c>
      <c r="AA321" t="s">
        <v>169</v>
      </c>
      <c r="AB321" s="72">
        <v>36.799999999999997</v>
      </c>
      <c r="AC321" s="72">
        <v>2.4</v>
      </c>
      <c r="AD321">
        <v>0</v>
      </c>
      <c r="AK321" s="40" t="str">
        <f>IFERROR(INDEX(Assumptions!$D$92:$D$115,MATCH(C321,Assumptions!$B$92:$B$115,0)),"Low")</f>
        <v>Low</v>
      </c>
    </row>
    <row r="322" spans="2:37" x14ac:dyDescent="0.2">
      <c r="B322">
        <v>319</v>
      </c>
      <c r="C322" t="s">
        <v>168</v>
      </c>
      <c r="D322" t="s">
        <v>2147</v>
      </c>
      <c r="E322" s="62">
        <f t="shared" si="20"/>
        <v>1</v>
      </c>
      <c r="F322" s="71">
        <f>SUMIFS('CBG Plants'!N:N,'CBG Plants'!F:F,D322,'CBG Plants'!L:L,"Completed")
+SUMIFS('CBG Plants'!N:N,'CBG Plants'!F:F,D322,'CBG Plants'!L:L,"Functional")+SUMIFS('CBG Plants'!N:N,'CBG Plants'!F:F,D322,'CBG Plants'!L:L,"Under Construction")+SUMIFS('CBG Plants'!N:N,'CBG Plants'!F:F,D322,'CBG Plants'!L:L,"Yet to start construction")</f>
        <v>12</v>
      </c>
      <c r="G322" s="62">
        <f>COUNTIFS('CBG Plants'!F:F,D322,'CBG Plants'!L:L,"Completed")
+COUNTIFS('CBG Plants'!F:F,D322,'CBG Plants'!L:L,"Functional")</f>
        <v>0</v>
      </c>
      <c r="H322" s="62">
        <f>COUNTIFS('CBG Plants'!F:F,D322,'CBG Plants'!L:L,"Under Construction")</f>
        <v>0</v>
      </c>
      <c r="I322" s="62">
        <f>COUNTIFS('CBG Plants'!F:F,D322,'CBG Plants'!L:L,"Yet to start construction")</f>
        <v>1</v>
      </c>
      <c r="J322" t="s">
        <v>3071</v>
      </c>
      <c r="M322" s="72">
        <f t="shared" si="17"/>
        <v>81.584999999999994</v>
      </c>
      <c r="N322" s="72">
        <f t="shared" si="18"/>
        <v>81.584999999999994</v>
      </c>
      <c r="O322" s="72">
        <v>0</v>
      </c>
      <c r="P322" s="72">
        <v>68.459999999999994</v>
      </c>
      <c r="Q322" s="72">
        <v>13.125</v>
      </c>
      <c r="R322" s="62">
        <f t="shared" si="19"/>
        <v>-11.998593</v>
      </c>
      <c r="S322" s="72">
        <f>IFERROR(T322*Assumptions!$C$4,"")</f>
        <v>0</v>
      </c>
      <c r="T322" s="72">
        <v>0</v>
      </c>
      <c r="U322" s="62">
        <f>IFERROR(S322*Assumptions!$C$5,"")+IFERROR(V322*Assumptions!$C$8*Assumptions!$C$5,"")</f>
        <v>1.407E-3</v>
      </c>
      <c r="V322" s="72">
        <v>140</v>
      </c>
      <c r="W322" s="72">
        <f>IFERROR(ROUND(T322*(1+Assumptions!$C$7)^5,0),"")</f>
        <v>0</v>
      </c>
      <c r="X322" s="62">
        <f>IFERROR(ROUND(W322*Assumptions!$C$4*Assumptions!$C$6,4),"")+IFERROR(ROUND(Y322*Assumptions!$C$8*Assumptions!$C$6,4),"")</f>
        <v>7.1999999999999998E-3</v>
      </c>
      <c r="Y322" s="62">
        <f>IFERROR(ROUND(V322*(1+Assumptions!$C$7)^5,0),"")</f>
        <v>427</v>
      </c>
      <c r="Z322" t="s">
        <v>153</v>
      </c>
      <c r="AA322" t="s">
        <v>169</v>
      </c>
      <c r="AB322" s="72">
        <v>260.5</v>
      </c>
      <c r="AC322" s="72">
        <v>2.4</v>
      </c>
      <c r="AD322">
        <v>0</v>
      </c>
      <c r="AK322" s="40" t="str">
        <f>IFERROR(INDEX(Assumptions!$D$92:$D$115,MATCH(C322,Assumptions!$B$92:$B$115,0)),"Low")</f>
        <v>Low</v>
      </c>
    </row>
    <row r="323" spans="2:37" x14ac:dyDescent="0.2">
      <c r="B323">
        <v>320</v>
      </c>
      <c r="C323" t="s">
        <v>168</v>
      </c>
      <c r="D323" t="s">
        <v>2141</v>
      </c>
      <c r="E323" s="62">
        <f t="shared" si="20"/>
        <v>0</v>
      </c>
      <c r="F323" s="71">
        <f>SUMIFS('CBG Plants'!N:N,'CBG Plants'!F:F,D323,'CBG Plants'!L:L,"Completed")
+SUMIFS('CBG Plants'!N:N,'CBG Plants'!F:F,D323,'CBG Plants'!L:L,"Functional")+SUMIFS('CBG Plants'!N:N,'CBG Plants'!F:F,D323,'CBG Plants'!L:L,"Under Construction")+SUMIFS('CBG Plants'!N:N,'CBG Plants'!F:F,D323,'CBG Plants'!L:L,"Yet to start construction")</f>
        <v>0</v>
      </c>
      <c r="G323" s="62">
        <f>COUNTIFS('CBG Plants'!F:F,D323,'CBG Plants'!L:L,"Completed")
+COUNTIFS('CBG Plants'!F:F,D323,'CBG Plants'!L:L,"Functional")</f>
        <v>0</v>
      </c>
      <c r="H323" s="62">
        <f>COUNTIFS('CBG Plants'!F:F,D323,'CBG Plants'!L:L,"Under Construction")</f>
        <v>0</v>
      </c>
      <c r="I323" s="62">
        <f>COUNTIFS('CBG Plants'!F:F,D323,'CBG Plants'!L:L,"Yet to start construction")</f>
        <v>0</v>
      </c>
      <c r="M323" s="72">
        <f t="shared" si="17"/>
        <v>52.71</v>
      </c>
      <c r="N323" s="72">
        <f t="shared" si="18"/>
        <v>52.71</v>
      </c>
      <c r="O323" s="72">
        <v>0</v>
      </c>
      <c r="P323" s="72">
        <v>47.46</v>
      </c>
      <c r="Q323" s="72">
        <v>5.25</v>
      </c>
      <c r="R323" s="62">
        <f t="shared" si="19"/>
        <v>0.15</v>
      </c>
      <c r="S323" s="72">
        <f>IFERROR(T323*Assumptions!$C$4,"")</f>
        <v>5</v>
      </c>
      <c r="T323" s="72">
        <v>2</v>
      </c>
      <c r="U323" s="62">
        <f>IFERROR(S323*Assumptions!$C$5,"")+IFERROR(V323*Assumptions!$C$8*Assumptions!$C$5,"")</f>
        <v>0.15</v>
      </c>
      <c r="V323" s="72">
        <v>0</v>
      </c>
      <c r="W323" s="72">
        <f>IFERROR(ROUND(T323*(1+Assumptions!$C$7)^5,0),"")</f>
        <v>6</v>
      </c>
      <c r="X323" s="62">
        <f>IFERROR(ROUND(W323*Assumptions!$C$4*Assumptions!$C$6,4),"")+IFERROR(ROUND(Y323*Assumptions!$C$8*Assumptions!$C$6,4),"")</f>
        <v>0.75</v>
      </c>
      <c r="Y323" s="62">
        <f>IFERROR(ROUND(V323*(1+Assumptions!$C$7)^5,0),"")</f>
        <v>0</v>
      </c>
      <c r="Z323" t="s">
        <v>153</v>
      </c>
      <c r="AA323" t="s">
        <v>169</v>
      </c>
      <c r="AB323" s="72">
        <v>244.7</v>
      </c>
      <c r="AC323" s="72">
        <v>2.4</v>
      </c>
      <c r="AD323">
        <v>0</v>
      </c>
      <c r="AK323" s="40" t="str">
        <f>IFERROR(INDEX(Assumptions!$D$92:$D$115,MATCH(C323,Assumptions!$B$92:$B$115,0)),"Low")</f>
        <v>Low</v>
      </c>
    </row>
    <row r="324" spans="2:37" x14ac:dyDescent="0.2">
      <c r="B324">
        <v>321</v>
      </c>
      <c r="C324" t="s">
        <v>170</v>
      </c>
      <c r="D324" t="s">
        <v>2166</v>
      </c>
      <c r="E324" s="62">
        <f t="shared" si="20"/>
        <v>1</v>
      </c>
      <c r="F324" s="71">
        <f>SUMIFS('CBG Plants'!N:N,'CBG Plants'!F:F,D324,'CBG Plants'!L:L,"Completed")
+SUMIFS('CBG Plants'!N:N,'CBG Plants'!F:F,D324,'CBG Plants'!L:L,"Functional")+SUMIFS('CBG Plants'!N:N,'CBG Plants'!F:F,D324,'CBG Plants'!L:L,"Under Construction")+SUMIFS('CBG Plants'!N:N,'CBG Plants'!F:F,D324,'CBG Plants'!L:L,"Yet to start construction")</f>
        <v>15</v>
      </c>
      <c r="G324" s="62">
        <f>COUNTIFS('CBG Plants'!F:F,D324,'CBG Plants'!L:L,"Completed")
+COUNTIFS('CBG Plants'!F:F,D324,'CBG Plants'!L:L,"Functional")</f>
        <v>0</v>
      </c>
      <c r="H324" s="62">
        <f>COUNTIFS('CBG Plants'!F:F,D324,'CBG Plants'!L:L,"Under Construction")</f>
        <v>0</v>
      </c>
      <c r="I324" s="62">
        <f>COUNTIFS('CBG Plants'!F:F,D324,'CBG Plants'!L:L,"Yet to start construction")</f>
        <v>1</v>
      </c>
      <c r="J324" t="s">
        <v>3072</v>
      </c>
      <c r="M324" s="72">
        <f t="shared" ref="M324:M387" si="21">IFERROR(N324-(AD324*365/1000),"")</f>
        <v>521.38499999999999</v>
      </c>
      <c r="N324" s="72">
        <f t="shared" ref="N324:N387" si="22">SUM(O324:Q324)</f>
        <v>521.38499999999999</v>
      </c>
      <c r="O324" s="72">
        <v>22.95</v>
      </c>
      <c r="P324" s="72">
        <v>34.86</v>
      </c>
      <c r="Q324" s="72">
        <v>463.57499999999999</v>
      </c>
      <c r="R324" s="62">
        <f t="shared" ref="R324:R387" si="23">IFERROR(U324-F324,"")</f>
        <v>-14.736930600000001</v>
      </c>
      <c r="S324" s="72">
        <f>IFERROR(T324*Assumptions!$C$4,"")</f>
        <v>7.5</v>
      </c>
      <c r="T324" s="72">
        <v>3</v>
      </c>
      <c r="U324" s="62">
        <f>IFERROR(S324*Assumptions!$C$5,"")+IFERROR(V324*Assumptions!$C$8*Assumptions!$C$5,"")</f>
        <v>0.26306939999999995</v>
      </c>
      <c r="V324" s="72">
        <v>3788</v>
      </c>
      <c r="W324" s="72">
        <f>IFERROR(ROUND(T324*(1+Assumptions!$C$7)^5,0),"")</f>
        <v>9</v>
      </c>
      <c r="X324" s="62">
        <f>IFERROR(ROUND(W324*Assumptions!$C$4*Assumptions!$C$6,4),"")+IFERROR(ROUND(Y324*Assumptions!$C$8*Assumptions!$C$6,4),"")</f>
        <v>1.3186</v>
      </c>
      <c r="Y324" s="62">
        <f>IFERROR(ROUND(V324*(1+Assumptions!$C$7)^5,0),"")</f>
        <v>11560</v>
      </c>
      <c r="Z324" t="s">
        <v>164</v>
      </c>
      <c r="AA324" t="s">
        <v>171</v>
      </c>
      <c r="AB324" s="72">
        <v>62.8</v>
      </c>
      <c r="AC324" s="72">
        <v>23</v>
      </c>
      <c r="AD324">
        <v>0</v>
      </c>
      <c r="AK324" s="40" t="str">
        <f>IFERROR(INDEX(Assumptions!$D$92:$D$115,MATCH(C324,Assumptions!$B$92:$B$115,0)),"Low")</f>
        <v>Low</v>
      </c>
    </row>
    <row r="325" spans="2:37" x14ac:dyDescent="0.2">
      <c r="B325">
        <v>322</v>
      </c>
      <c r="C325" t="s">
        <v>170</v>
      </c>
      <c r="D325" t="s">
        <v>2171</v>
      </c>
      <c r="E325" s="62">
        <f t="shared" ref="E325:E388" si="24">SUM(G325:I325)</f>
        <v>0</v>
      </c>
      <c r="F325" s="71">
        <f>SUMIFS('CBG Plants'!N:N,'CBG Plants'!F:F,D325,'CBG Plants'!L:L,"Completed")
+SUMIFS('CBG Plants'!N:N,'CBG Plants'!F:F,D325,'CBG Plants'!L:L,"Functional")+SUMIFS('CBG Plants'!N:N,'CBG Plants'!F:F,D325,'CBG Plants'!L:L,"Under Construction")+SUMIFS('CBG Plants'!N:N,'CBG Plants'!F:F,D325,'CBG Plants'!L:L,"Yet to start construction")</f>
        <v>0</v>
      </c>
      <c r="G325" s="62">
        <f>COUNTIFS('CBG Plants'!F:F,D325,'CBG Plants'!L:L,"Completed")
+COUNTIFS('CBG Plants'!F:F,D325,'CBG Plants'!L:L,"Functional")</f>
        <v>0</v>
      </c>
      <c r="H325" s="62">
        <f>COUNTIFS('CBG Plants'!F:F,D325,'CBG Plants'!L:L,"Under Construction")</f>
        <v>0</v>
      </c>
      <c r="I325" s="62">
        <f>COUNTIFS('CBG Plants'!F:F,D325,'CBG Plants'!L:L,"Yet to start construction")</f>
        <v>0</v>
      </c>
      <c r="J325" t="s">
        <v>3073</v>
      </c>
      <c r="M325" s="72">
        <f t="shared" si="21"/>
        <v>38.28</v>
      </c>
      <c r="N325" s="72">
        <f t="shared" si="22"/>
        <v>38.28</v>
      </c>
      <c r="O325" s="72">
        <v>13.5</v>
      </c>
      <c r="P325" s="72">
        <v>24.78</v>
      </c>
      <c r="Q325" s="72">
        <v>0</v>
      </c>
      <c r="R325" s="62">
        <f t="shared" si="23"/>
        <v>0.26727029999999996</v>
      </c>
      <c r="S325" s="72">
        <f>IFERROR(T325*Assumptions!$C$4,"")</f>
        <v>7.5</v>
      </c>
      <c r="T325" s="72">
        <v>3</v>
      </c>
      <c r="U325" s="62">
        <f>IFERROR(S325*Assumptions!$C$5,"")+IFERROR(V325*Assumptions!$C$8*Assumptions!$C$5,"")</f>
        <v>0.26727029999999996</v>
      </c>
      <c r="V325" s="72">
        <v>4206</v>
      </c>
      <c r="W325" s="72">
        <f>IFERROR(ROUND(T325*(1+Assumptions!$C$7)^5,0),"")</f>
        <v>9</v>
      </c>
      <c r="X325" s="62">
        <f>IFERROR(ROUND(W325*Assumptions!$C$4*Assumptions!$C$6,4),"")+IFERROR(ROUND(Y325*Assumptions!$C$8*Assumptions!$C$6,4),"")</f>
        <v>1.34</v>
      </c>
      <c r="Y325" s="62">
        <f>IFERROR(ROUND(V325*(1+Assumptions!$C$7)^5,0),"")</f>
        <v>12836</v>
      </c>
      <c r="Z325" t="s">
        <v>164</v>
      </c>
      <c r="AA325" t="s">
        <v>171</v>
      </c>
      <c r="AB325" s="72">
        <v>1.3</v>
      </c>
      <c r="AC325" s="72">
        <v>23</v>
      </c>
      <c r="AD325">
        <v>0</v>
      </c>
      <c r="AK325" s="40" t="str">
        <f>IFERROR(INDEX(Assumptions!$D$92:$D$115,MATCH(C325,Assumptions!$B$92:$B$115,0)),"Low")</f>
        <v>Low</v>
      </c>
    </row>
    <row r="326" spans="2:37" x14ac:dyDescent="0.2">
      <c r="B326">
        <v>323</v>
      </c>
      <c r="C326" t="s">
        <v>170</v>
      </c>
      <c r="D326" t="s">
        <v>2160</v>
      </c>
      <c r="E326" s="62">
        <f t="shared" si="24"/>
        <v>3</v>
      </c>
      <c r="F326" s="71">
        <f>SUMIFS('CBG Plants'!N:N,'CBG Plants'!F:F,D326,'CBG Plants'!L:L,"Completed")
+SUMIFS('CBG Plants'!N:N,'CBG Plants'!F:F,D326,'CBG Plants'!L:L,"Functional")+SUMIFS('CBG Plants'!N:N,'CBG Plants'!F:F,D326,'CBG Plants'!L:L,"Under Construction")+SUMIFS('CBG Plants'!N:N,'CBG Plants'!F:F,D326,'CBG Plants'!L:L,"Yet to start construction")</f>
        <v>106.2</v>
      </c>
      <c r="G326" s="62">
        <f>COUNTIFS('CBG Plants'!F:F,D326,'CBG Plants'!L:L,"Completed")
+COUNTIFS('CBG Plants'!F:F,D326,'CBG Plants'!L:L,"Functional")</f>
        <v>1</v>
      </c>
      <c r="H326" s="62">
        <f>COUNTIFS('CBG Plants'!F:F,D326,'CBG Plants'!L:L,"Under Construction")</f>
        <v>0</v>
      </c>
      <c r="I326" s="62">
        <f>COUNTIFS('CBG Plants'!F:F,D326,'CBG Plants'!L:L,"Yet to start construction")</f>
        <v>2</v>
      </c>
      <c r="J326" t="s">
        <v>3074</v>
      </c>
      <c r="K326" t="s">
        <v>3075</v>
      </c>
      <c r="M326" s="72">
        <f t="shared" si="21"/>
        <v>356.25</v>
      </c>
      <c r="N326" s="72">
        <f t="shared" si="22"/>
        <v>356.25</v>
      </c>
      <c r="O326" s="72">
        <v>121.05</v>
      </c>
      <c r="P326" s="72">
        <v>235.2</v>
      </c>
      <c r="Q326" s="72">
        <v>0</v>
      </c>
      <c r="R326" s="62">
        <f t="shared" si="23"/>
        <v>-105.80716125000001</v>
      </c>
      <c r="S326" s="72">
        <f>IFERROR(T326*Assumptions!$C$4,"")</f>
        <v>12.5</v>
      </c>
      <c r="T326" s="72">
        <v>5</v>
      </c>
      <c r="U326" s="62">
        <f>IFERROR(S326*Assumptions!$C$5,"")+IFERROR(V326*Assumptions!$C$8*Assumptions!$C$5,"")</f>
        <v>0.39283875000000001</v>
      </c>
      <c r="V326" s="72">
        <v>1775</v>
      </c>
      <c r="W326" s="72">
        <f>IFERROR(ROUND(T326*(1+Assumptions!$C$7)^5,0),"")</f>
        <v>15</v>
      </c>
      <c r="X326" s="62">
        <f>IFERROR(ROUND(W326*Assumptions!$C$4*Assumptions!$C$6,4),"")+IFERROR(ROUND(Y326*Assumptions!$C$8*Assumptions!$C$6,4),"")</f>
        <v>1.9657</v>
      </c>
      <c r="Y326" s="62">
        <f>IFERROR(ROUND(V326*(1+Assumptions!$C$7)^5,0),"")</f>
        <v>5417</v>
      </c>
      <c r="Z326" t="s">
        <v>164</v>
      </c>
      <c r="AA326" t="s">
        <v>171</v>
      </c>
      <c r="AB326" s="72">
        <v>47.8</v>
      </c>
      <c r="AC326" s="72">
        <v>23</v>
      </c>
      <c r="AD326">
        <v>0</v>
      </c>
      <c r="AK326" s="40" t="str">
        <f>IFERROR(INDEX(Assumptions!$D$92:$D$115,MATCH(C326,Assumptions!$B$92:$B$115,0)),"Low")</f>
        <v>Low</v>
      </c>
    </row>
    <row r="327" spans="2:37" x14ac:dyDescent="0.2">
      <c r="B327">
        <v>324</v>
      </c>
      <c r="C327" t="s">
        <v>170</v>
      </c>
      <c r="D327" t="s">
        <v>2204</v>
      </c>
      <c r="E327" s="62">
        <f t="shared" si="24"/>
        <v>0</v>
      </c>
      <c r="F327" s="71">
        <f>SUMIFS('CBG Plants'!N:N,'CBG Plants'!F:F,D327,'CBG Plants'!L:L,"Completed")
+SUMIFS('CBG Plants'!N:N,'CBG Plants'!F:F,D327,'CBG Plants'!L:L,"Functional")+SUMIFS('CBG Plants'!N:N,'CBG Plants'!F:F,D327,'CBG Plants'!L:L,"Under Construction")+SUMIFS('CBG Plants'!N:N,'CBG Plants'!F:F,D327,'CBG Plants'!L:L,"Yet to start construction")</f>
        <v>0</v>
      </c>
      <c r="G327" s="62">
        <f>COUNTIFS('CBG Plants'!F:F,D327,'CBG Plants'!L:L,"Completed")
+COUNTIFS('CBG Plants'!F:F,D327,'CBG Plants'!L:L,"Functional")</f>
        <v>0</v>
      </c>
      <c r="H327" s="62">
        <f>COUNTIFS('CBG Plants'!F:F,D327,'CBG Plants'!L:L,"Under Construction")</f>
        <v>0</v>
      </c>
      <c r="I327" s="62">
        <f>COUNTIFS('CBG Plants'!F:F,D327,'CBG Plants'!L:L,"Yet to start construction")</f>
        <v>0</v>
      </c>
      <c r="J327" t="s">
        <v>3076</v>
      </c>
      <c r="K327" t="s">
        <v>3077</v>
      </c>
      <c r="L327" t="s">
        <v>3078</v>
      </c>
      <c r="M327" s="72">
        <f t="shared" si="21"/>
        <v>170.13</v>
      </c>
      <c r="N327" s="72">
        <f t="shared" si="22"/>
        <v>170.13</v>
      </c>
      <c r="O327" s="72">
        <v>35.1</v>
      </c>
      <c r="P327" s="72">
        <v>119.28</v>
      </c>
      <c r="Q327" s="72">
        <v>15.75</v>
      </c>
      <c r="R327" s="62">
        <f t="shared" si="23"/>
        <v>0.37913055000000001</v>
      </c>
      <c r="S327" s="72">
        <f>IFERROR(T327*Assumptions!$C$4,"")</f>
        <v>12.5</v>
      </c>
      <c r="T327" s="72">
        <v>5</v>
      </c>
      <c r="U327" s="62">
        <f>IFERROR(S327*Assumptions!$C$5,"")+IFERROR(V327*Assumptions!$C$8*Assumptions!$C$5,"")</f>
        <v>0.37913055000000001</v>
      </c>
      <c r="V327" s="72">
        <v>411</v>
      </c>
      <c r="W327" s="72">
        <f>IFERROR(ROUND(T327*(1+Assumptions!$C$7)^5,0),"")</f>
        <v>15</v>
      </c>
      <c r="X327" s="62">
        <f>IFERROR(ROUND(W327*Assumptions!$C$4*Assumptions!$C$6,4),"")+IFERROR(ROUND(Y327*Assumptions!$C$8*Assumptions!$C$6,4),"")</f>
        <v>1.8959999999999999</v>
      </c>
      <c r="Y327" s="62">
        <f>IFERROR(ROUND(V327*(1+Assumptions!$C$7)^5,0),"")</f>
        <v>1254</v>
      </c>
      <c r="Z327" t="s">
        <v>164</v>
      </c>
      <c r="AA327" t="s">
        <v>171</v>
      </c>
      <c r="AB327" s="72">
        <v>78</v>
      </c>
      <c r="AC327" s="72">
        <v>23</v>
      </c>
      <c r="AD327">
        <v>0</v>
      </c>
      <c r="AK327" s="40" t="str">
        <f>IFERROR(INDEX(Assumptions!$D$92:$D$115,MATCH(C327,Assumptions!$B$92:$B$115,0)),"Low")</f>
        <v>Low</v>
      </c>
    </row>
    <row r="328" spans="2:37" x14ac:dyDescent="0.2">
      <c r="B328">
        <v>325</v>
      </c>
      <c r="C328" t="s">
        <v>170</v>
      </c>
      <c r="D328" t="s">
        <v>2163</v>
      </c>
      <c r="E328" s="62">
        <f t="shared" si="24"/>
        <v>1</v>
      </c>
      <c r="F328" s="71">
        <f>SUMIFS('CBG Plants'!N:N,'CBG Plants'!F:F,D328,'CBG Plants'!L:L,"Completed")
+SUMIFS('CBG Plants'!N:N,'CBG Plants'!F:F,D328,'CBG Plants'!L:L,"Functional")+SUMIFS('CBG Plants'!N:N,'CBG Plants'!F:F,D328,'CBG Plants'!L:L,"Under Construction")+SUMIFS('CBG Plants'!N:N,'CBG Plants'!F:F,D328,'CBG Plants'!L:L,"Yet to start construction")</f>
        <v>15</v>
      </c>
      <c r="G328" s="62">
        <f>COUNTIFS('CBG Plants'!F:F,D328,'CBG Plants'!L:L,"Completed")
+COUNTIFS('CBG Plants'!F:F,D328,'CBG Plants'!L:L,"Functional")</f>
        <v>0</v>
      </c>
      <c r="H328" s="62">
        <f>COUNTIFS('CBG Plants'!F:F,D328,'CBG Plants'!L:L,"Under Construction")</f>
        <v>0</v>
      </c>
      <c r="I328" s="62">
        <f>COUNTIFS('CBG Plants'!F:F,D328,'CBG Plants'!L:L,"Yet to start construction")</f>
        <v>1</v>
      </c>
      <c r="J328" t="s">
        <v>3079</v>
      </c>
      <c r="M328" s="72">
        <f t="shared" si="21"/>
        <v>270.91500000000002</v>
      </c>
      <c r="N328" s="72">
        <f t="shared" si="22"/>
        <v>270.91500000000002</v>
      </c>
      <c r="O328" s="72">
        <v>112.05</v>
      </c>
      <c r="P328" s="72">
        <v>13.44</v>
      </c>
      <c r="Q328" s="72">
        <v>145.42500000000001</v>
      </c>
      <c r="R328" s="62">
        <f t="shared" si="23"/>
        <v>-14.17590135</v>
      </c>
      <c r="S328" s="72">
        <f>IFERROR(T328*Assumptions!$C$4,"")</f>
        <v>25</v>
      </c>
      <c r="T328" s="72">
        <v>10</v>
      </c>
      <c r="U328" s="62">
        <f>IFERROR(S328*Assumptions!$C$5,"")+IFERROR(V328*Assumptions!$C$8*Assumptions!$C$5,"")</f>
        <v>0.82409865000000004</v>
      </c>
      <c r="V328" s="72">
        <v>7373</v>
      </c>
      <c r="W328" s="72">
        <f>IFERROR(ROUND(T328*(1+Assumptions!$C$7)^5,0),"")</f>
        <v>31</v>
      </c>
      <c r="X328" s="62">
        <f>IFERROR(ROUND(W328*Assumptions!$C$4*Assumptions!$C$6,4),"")+IFERROR(ROUND(Y328*Assumptions!$C$8*Assumptions!$C$6,4),"")</f>
        <v>4.2519</v>
      </c>
      <c r="Y328" s="62">
        <f>IFERROR(ROUND(V328*(1+Assumptions!$C$7)^5,0),"")</f>
        <v>22501</v>
      </c>
      <c r="Z328" t="s">
        <v>164</v>
      </c>
      <c r="AA328" t="s">
        <v>171</v>
      </c>
      <c r="AB328" s="72">
        <v>1.8</v>
      </c>
      <c r="AC328" s="72">
        <v>23</v>
      </c>
      <c r="AD328">
        <v>0</v>
      </c>
      <c r="AK328" s="40" t="str">
        <f>IFERROR(INDEX(Assumptions!$D$92:$D$115,MATCH(C328,Assumptions!$B$92:$B$115,0)),"Low")</f>
        <v>Low</v>
      </c>
    </row>
    <row r="329" spans="2:37" x14ac:dyDescent="0.2">
      <c r="B329">
        <v>326</v>
      </c>
      <c r="C329" t="s">
        <v>170</v>
      </c>
      <c r="D329" t="s">
        <v>2183</v>
      </c>
      <c r="E329" s="62">
        <f t="shared" si="24"/>
        <v>1</v>
      </c>
      <c r="F329" s="71">
        <f>SUMIFS('CBG Plants'!N:N,'CBG Plants'!F:F,D329,'CBG Plants'!L:L,"Completed")
+SUMIFS('CBG Plants'!N:N,'CBG Plants'!F:F,D329,'CBG Plants'!L:L,"Functional")+SUMIFS('CBG Plants'!N:N,'CBG Plants'!F:F,D329,'CBG Plants'!L:L,"Under Construction")+SUMIFS('CBG Plants'!N:N,'CBG Plants'!F:F,D329,'CBG Plants'!L:L,"Yet to start construction")</f>
        <v>10</v>
      </c>
      <c r="G329" s="62">
        <f>COUNTIFS('CBG Plants'!F:F,D329,'CBG Plants'!L:L,"Completed")
+COUNTIFS('CBG Plants'!F:F,D329,'CBG Plants'!L:L,"Functional")</f>
        <v>0</v>
      </c>
      <c r="H329" s="62">
        <f>COUNTIFS('CBG Plants'!F:F,D329,'CBG Plants'!L:L,"Under Construction")</f>
        <v>0</v>
      </c>
      <c r="I329" s="62">
        <f>COUNTIFS('CBG Plants'!F:F,D329,'CBG Plants'!L:L,"Yet to start construction")</f>
        <v>1</v>
      </c>
      <c r="J329" t="s">
        <v>3080</v>
      </c>
      <c r="M329" s="72">
        <f t="shared" si="21"/>
        <v>259.04999999999995</v>
      </c>
      <c r="N329" s="72">
        <f t="shared" si="22"/>
        <v>259.04999999999995</v>
      </c>
      <c r="O329" s="72">
        <v>64.8</v>
      </c>
      <c r="P329" s="72">
        <v>60.9</v>
      </c>
      <c r="Q329" s="72">
        <v>133.35</v>
      </c>
      <c r="R329" s="62">
        <f t="shared" si="23"/>
        <v>-9.6568050999999997</v>
      </c>
      <c r="S329" s="72">
        <f>IFERROR(T329*Assumptions!$C$4,"")</f>
        <v>10</v>
      </c>
      <c r="T329" s="72">
        <v>4</v>
      </c>
      <c r="U329" s="62">
        <f>IFERROR(S329*Assumptions!$C$5,"")+IFERROR(V329*Assumptions!$C$8*Assumptions!$C$5,"")</f>
        <v>0.34319489999999997</v>
      </c>
      <c r="V329" s="72">
        <v>4298</v>
      </c>
      <c r="W329" s="72">
        <f>IFERROR(ROUND(T329*(1+Assumptions!$C$7)^5,0),"")</f>
        <v>12</v>
      </c>
      <c r="X329" s="62">
        <f>IFERROR(ROUND(W329*Assumptions!$C$4*Assumptions!$C$6,4),"")+IFERROR(ROUND(Y329*Assumptions!$C$8*Assumptions!$C$6,4),"")</f>
        <v>1.7197</v>
      </c>
      <c r="Y329" s="62">
        <f>IFERROR(ROUND(V329*(1+Assumptions!$C$7)^5,0),"")</f>
        <v>13116</v>
      </c>
      <c r="Z329" t="s">
        <v>164</v>
      </c>
      <c r="AA329" t="s">
        <v>171</v>
      </c>
      <c r="AB329" s="72">
        <v>35.5</v>
      </c>
      <c r="AC329" s="72">
        <v>23</v>
      </c>
      <c r="AD329">
        <v>0</v>
      </c>
      <c r="AK329" s="40" t="str">
        <f>IFERROR(INDEX(Assumptions!$D$92:$D$115,MATCH(C329,Assumptions!$B$92:$B$115,0)),"Low")</f>
        <v>Low</v>
      </c>
    </row>
    <row r="330" spans="2:37" x14ac:dyDescent="0.2">
      <c r="B330">
        <v>327</v>
      </c>
      <c r="C330" t="s">
        <v>170</v>
      </c>
      <c r="D330" t="s">
        <v>2174</v>
      </c>
      <c r="E330" s="62">
        <f t="shared" si="24"/>
        <v>2</v>
      </c>
      <c r="F330" s="71">
        <f>SUMIFS('CBG Plants'!N:N,'CBG Plants'!F:F,D330,'CBG Plants'!L:L,"Completed")
+SUMIFS('CBG Plants'!N:N,'CBG Plants'!F:F,D330,'CBG Plants'!L:L,"Functional")+SUMIFS('CBG Plants'!N:N,'CBG Plants'!F:F,D330,'CBG Plants'!L:L,"Under Construction")+SUMIFS('CBG Plants'!N:N,'CBG Plants'!F:F,D330,'CBG Plants'!L:L,"Yet to start construction")</f>
        <v>20</v>
      </c>
      <c r="G330" s="62">
        <f>COUNTIFS('CBG Plants'!F:F,D330,'CBG Plants'!L:L,"Completed")
+COUNTIFS('CBG Plants'!F:F,D330,'CBG Plants'!L:L,"Functional")</f>
        <v>0</v>
      </c>
      <c r="H330" s="62">
        <f>COUNTIFS('CBG Plants'!F:F,D330,'CBG Plants'!L:L,"Under Construction")</f>
        <v>2</v>
      </c>
      <c r="I330" s="62">
        <f>COUNTIFS('CBG Plants'!F:F,D330,'CBG Plants'!L:L,"Yet to start construction")</f>
        <v>0</v>
      </c>
      <c r="J330" t="s">
        <v>3081</v>
      </c>
      <c r="K330" t="s">
        <v>3082</v>
      </c>
      <c r="M330" s="72">
        <f t="shared" si="21"/>
        <v>261.04499999999996</v>
      </c>
      <c r="N330" s="72">
        <f t="shared" si="22"/>
        <v>261.04499999999996</v>
      </c>
      <c r="O330" s="72">
        <v>153</v>
      </c>
      <c r="P330" s="72">
        <v>107.52</v>
      </c>
      <c r="Q330" s="72">
        <v>0.52500000000000002</v>
      </c>
      <c r="R330" s="62">
        <f t="shared" si="23"/>
        <v>-19.7327297</v>
      </c>
      <c r="S330" s="72">
        <f>IFERROR(T330*Assumptions!$C$4,"")</f>
        <v>7.5</v>
      </c>
      <c r="T330" s="72">
        <v>3</v>
      </c>
      <c r="U330" s="62">
        <f>IFERROR(S330*Assumptions!$C$5,"")+IFERROR(V330*Assumptions!$C$8*Assumptions!$C$5,"")</f>
        <v>0.26727029999999996</v>
      </c>
      <c r="V330" s="72">
        <v>4206</v>
      </c>
      <c r="W330" s="72">
        <f>IFERROR(ROUND(T330*(1+Assumptions!$C$7)^5,0),"")</f>
        <v>9</v>
      </c>
      <c r="X330" s="62">
        <f>IFERROR(ROUND(W330*Assumptions!$C$4*Assumptions!$C$6,4),"")+IFERROR(ROUND(Y330*Assumptions!$C$8*Assumptions!$C$6,4),"")</f>
        <v>1.34</v>
      </c>
      <c r="Y330" s="62">
        <f>IFERROR(ROUND(V330*(1+Assumptions!$C$7)^5,0),"")</f>
        <v>12836</v>
      </c>
      <c r="Z330" t="s">
        <v>164</v>
      </c>
      <c r="AA330" t="s">
        <v>171</v>
      </c>
      <c r="AB330" s="72">
        <v>8.1999999999999993</v>
      </c>
      <c r="AC330" s="72">
        <v>23</v>
      </c>
      <c r="AD330">
        <v>0</v>
      </c>
      <c r="AK330" s="40" t="str">
        <f>IFERROR(INDEX(Assumptions!$D$92:$D$115,MATCH(C330,Assumptions!$B$92:$B$115,0)),"Low")</f>
        <v>Low</v>
      </c>
    </row>
    <row r="331" spans="2:37" x14ac:dyDescent="0.2">
      <c r="B331">
        <v>328</v>
      </c>
      <c r="C331" t="s">
        <v>170</v>
      </c>
      <c r="D331" t="s">
        <v>2175</v>
      </c>
      <c r="E331" s="62">
        <f t="shared" si="24"/>
        <v>1</v>
      </c>
      <c r="F331" s="71">
        <f>SUMIFS('CBG Plants'!N:N,'CBG Plants'!F:F,D331,'CBG Plants'!L:L,"Completed")
+SUMIFS('CBG Plants'!N:N,'CBG Plants'!F:F,D331,'CBG Plants'!L:L,"Functional")+SUMIFS('CBG Plants'!N:N,'CBG Plants'!F:F,D331,'CBG Plants'!L:L,"Under Construction")+SUMIFS('CBG Plants'!N:N,'CBG Plants'!F:F,D331,'CBG Plants'!L:L,"Yet to start construction")</f>
        <v>10</v>
      </c>
      <c r="G331" s="62">
        <f>COUNTIFS('CBG Plants'!F:F,D331,'CBG Plants'!L:L,"Completed")
+COUNTIFS('CBG Plants'!F:F,D331,'CBG Plants'!L:L,"Functional")</f>
        <v>0</v>
      </c>
      <c r="H331" s="62">
        <f>COUNTIFS('CBG Plants'!F:F,D331,'CBG Plants'!L:L,"Under Construction")</f>
        <v>0</v>
      </c>
      <c r="I331" s="62">
        <f>COUNTIFS('CBG Plants'!F:F,D331,'CBG Plants'!L:L,"Yet to start construction")</f>
        <v>1</v>
      </c>
      <c r="J331" t="s">
        <v>2940</v>
      </c>
      <c r="M331" s="72">
        <f t="shared" si="21"/>
        <v>219.03000000000003</v>
      </c>
      <c r="N331" s="72">
        <f t="shared" si="22"/>
        <v>219.03000000000003</v>
      </c>
      <c r="O331" s="72">
        <v>132.30000000000001</v>
      </c>
      <c r="P331" s="72">
        <v>85.68</v>
      </c>
      <c r="Q331" s="72">
        <v>1.05</v>
      </c>
      <c r="R331" s="62">
        <f t="shared" si="23"/>
        <v>-9.7327297000000002</v>
      </c>
      <c r="S331" s="72">
        <f>IFERROR(T331*Assumptions!$C$4,"")</f>
        <v>7.5</v>
      </c>
      <c r="T331" s="72">
        <v>3</v>
      </c>
      <c r="U331" s="62">
        <f>IFERROR(S331*Assumptions!$C$5,"")+IFERROR(V331*Assumptions!$C$8*Assumptions!$C$5,"")</f>
        <v>0.26727029999999996</v>
      </c>
      <c r="V331" s="72">
        <v>4206</v>
      </c>
      <c r="W331" s="72">
        <f>IFERROR(ROUND(T331*(1+Assumptions!$C$7)^5,0),"")</f>
        <v>9</v>
      </c>
      <c r="X331" s="62">
        <f>IFERROR(ROUND(W331*Assumptions!$C$4*Assumptions!$C$6,4),"")+IFERROR(ROUND(Y331*Assumptions!$C$8*Assumptions!$C$6,4),"")</f>
        <v>1.34</v>
      </c>
      <c r="Y331" s="62">
        <f>IFERROR(ROUND(V331*(1+Assumptions!$C$7)^5,0),"")</f>
        <v>12836</v>
      </c>
      <c r="Z331" t="s">
        <v>164</v>
      </c>
      <c r="AA331" t="s">
        <v>171</v>
      </c>
      <c r="AB331" s="72">
        <v>25.9</v>
      </c>
      <c r="AC331" s="72">
        <v>23</v>
      </c>
      <c r="AD331">
        <v>0</v>
      </c>
      <c r="AK331" s="40" t="str">
        <f>IFERROR(INDEX(Assumptions!$D$92:$D$115,MATCH(C331,Assumptions!$B$92:$B$115,0)),"Low")</f>
        <v>Low</v>
      </c>
    </row>
    <row r="332" spans="2:37" x14ac:dyDescent="0.2">
      <c r="B332">
        <v>329</v>
      </c>
      <c r="C332" t="s">
        <v>170</v>
      </c>
      <c r="D332" t="s">
        <v>2193</v>
      </c>
      <c r="E332" s="62">
        <f t="shared" si="24"/>
        <v>0</v>
      </c>
      <c r="F332" s="71">
        <f>SUMIFS('CBG Plants'!N:N,'CBG Plants'!F:F,D332,'CBG Plants'!L:L,"Completed")
+SUMIFS('CBG Plants'!N:N,'CBG Plants'!F:F,D332,'CBG Plants'!L:L,"Functional")+SUMIFS('CBG Plants'!N:N,'CBG Plants'!F:F,D332,'CBG Plants'!L:L,"Under Construction")+SUMIFS('CBG Plants'!N:N,'CBG Plants'!F:F,D332,'CBG Plants'!L:L,"Yet to start construction")</f>
        <v>0</v>
      </c>
      <c r="G332" s="62">
        <f>COUNTIFS('CBG Plants'!F:F,D332,'CBG Plants'!L:L,"Completed")
+COUNTIFS('CBG Plants'!F:F,D332,'CBG Plants'!L:L,"Functional")</f>
        <v>0</v>
      </c>
      <c r="H332" s="62">
        <f>COUNTIFS('CBG Plants'!F:F,D332,'CBG Plants'!L:L,"Under Construction")</f>
        <v>0</v>
      </c>
      <c r="I332" s="62">
        <f>COUNTIFS('CBG Plants'!F:F,D332,'CBG Plants'!L:L,"Yet to start construction")</f>
        <v>0</v>
      </c>
      <c r="M332" s="72">
        <f t="shared" si="21"/>
        <v>173.61</v>
      </c>
      <c r="N332" s="72">
        <f t="shared" si="22"/>
        <v>173.61</v>
      </c>
      <c r="O332" s="72">
        <v>62.1</v>
      </c>
      <c r="P332" s="72">
        <v>78.959999999999994</v>
      </c>
      <c r="Q332" s="72">
        <v>32.549999999999997</v>
      </c>
      <c r="R332" s="62">
        <f t="shared" si="23"/>
        <v>0.48325859999999998</v>
      </c>
      <c r="S332" s="72">
        <f>IFERROR(T332*Assumptions!$C$4,"")</f>
        <v>12.5</v>
      </c>
      <c r="T332" s="72">
        <v>5</v>
      </c>
      <c r="U332" s="62">
        <f>IFERROR(S332*Assumptions!$C$5,"")+IFERROR(V332*Assumptions!$C$8*Assumptions!$C$5,"")</f>
        <v>0.48325859999999998</v>
      </c>
      <c r="V332" s="72">
        <v>10772</v>
      </c>
      <c r="W332" s="72">
        <f>IFERROR(ROUND(T332*(1+Assumptions!$C$7)^5,0),"")</f>
        <v>15</v>
      </c>
      <c r="X332" s="62">
        <f>IFERROR(ROUND(W332*Assumptions!$C$4*Assumptions!$C$6,4),"")+IFERROR(ROUND(Y332*Assumptions!$C$8*Assumptions!$C$6,4),"")</f>
        <v>2.4256000000000002</v>
      </c>
      <c r="Y332" s="62">
        <f>IFERROR(ROUND(V332*(1+Assumptions!$C$7)^5,0),"")</f>
        <v>32874</v>
      </c>
      <c r="Z332" t="s">
        <v>164</v>
      </c>
      <c r="AA332" t="s">
        <v>171</v>
      </c>
      <c r="AB332" s="72">
        <v>67.400000000000006</v>
      </c>
      <c r="AC332" s="72">
        <v>23</v>
      </c>
      <c r="AD332">
        <v>0</v>
      </c>
      <c r="AK332" s="40" t="str">
        <f>IFERROR(INDEX(Assumptions!$D$92:$D$115,MATCH(C332,Assumptions!$B$92:$B$115,0)),"Low")</f>
        <v>Low</v>
      </c>
    </row>
    <row r="333" spans="2:37" x14ac:dyDescent="0.2">
      <c r="B333">
        <v>330</v>
      </c>
      <c r="C333" t="s">
        <v>170</v>
      </c>
      <c r="D333" t="s">
        <v>2164</v>
      </c>
      <c r="E333" s="62">
        <f t="shared" si="24"/>
        <v>1</v>
      </c>
      <c r="F333" s="71">
        <f>SUMIFS('CBG Plants'!N:N,'CBG Plants'!F:F,D333,'CBG Plants'!L:L,"Completed")
+SUMIFS('CBG Plants'!N:N,'CBG Plants'!F:F,D333,'CBG Plants'!L:L,"Functional")+SUMIFS('CBG Plants'!N:N,'CBG Plants'!F:F,D333,'CBG Plants'!L:L,"Under Construction")+SUMIFS('CBG Plants'!N:N,'CBG Plants'!F:F,D333,'CBG Plants'!L:L,"Yet to start construction")</f>
        <v>10</v>
      </c>
      <c r="G333" s="62">
        <f>COUNTIFS('CBG Plants'!F:F,D333,'CBG Plants'!L:L,"Completed")
+COUNTIFS('CBG Plants'!F:F,D333,'CBG Plants'!L:L,"Functional")</f>
        <v>0</v>
      </c>
      <c r="H333" s="62">
        <f>COUNTIFS('CBG Plants'!F:F,D333,'CBG Plants'!L:L,"Under Construction")</f>
        <v>0</v>
      </c>
      <c r="I333" s="62">
        <f>COUNTIFS('CBG Plants'!F:F,D333,'CBG Plants'!L:L,"Yet to start construction")</f>
        <v>1</v>
      </c>
      <c r="J333" t="s">
        <v>3083</v>
      </c>
      <c r="M333" s="72">
        <f t="shared" si="21"/>
        <v>195.93</v>
      </c>
      <c r="N333" s="72">
        <f t="shared" si="22"/>
        <v>195.93</v>
      </c>
      <c r="O333" s="72">
        <v>69.3</v>
      </c>
      <c r="P333" s="72">
        <v>123.48</v>
      </c>
      <c r="Q333" s="72">
        <v>3.15</v>
      </c>
      <c r="R333" s="62">
        <f t="shared" si="23"/>
        <v>-8.9200007499999998</v>
      </c>
      <c r="S333" s="72">
        <f>IFERROR(T333*Assumptions!$C$4,"")</f>
        <v>35</v>
      </c>
      <c r="T333" s="72">
        <v>14</v>
      </c>
      <c r="U333" s="62">
        <f>IFERROR(S333*Assumptions!$C$5,"")+IFERROR(V333*Assumptions!$C$8*Assumptions!$C$5,"")</f>
        <v>1.07999925</v>
      </c>
      <c r="V333" s="72">
        <v>2985</v>
      </c>
      <c r="W333" s="72">
        <f>IFERROR(ROUND(T333*(1+Assumptions!$C$7)^5,0),"")</f>
        <v>43</v>
      </c>
      <c r="X333" s="62">
        <f>IFERROR(ROUND(W333*Assumptions!$C$4*Assumptions!$C$6,4),"")+IFERROR(ROUND(Y333*Assumptions!$C$8*Assumptions!$C$6,4),"")</f>
        <v>5.5275999999999996</v>
      </c>
      <c r="Y333" s="62">
        <f>IFERROR(ROUND(V333*(1+Assumptions!$C$7)^5,0),"")</f>
        <v>9109</v>
      </c>
      <c r="Z333" t="s">
        <v>164</v>
      </c>
      <c r="AA333" t="s">
        <v>171</v>
      </c>
      <c r="AB333" s="72">
        <v>1.2</v>
      </c>
      <c r="AC333" s="72">
        <v>23</v>
      </c>
      <c r="AD333">
        <v>0</v>
      </c>
      <c r="AK333" s="40" t="str">
        <f>IFERROR(INDEX(Assumptions!$D$92:$D$115,MATCH(C333,Assumptions!$B$92:$B$115,0)),"Low")</f>
        <v>Low</v>
      </c>
    </row>
    <row r="334" spans="2:37" x14ac:dyDescent="0.2">
      <c r="B334">
        <v>331</v>
      </c>
      <c r="C334" t="s">
        <v>170</v>
      </c>
      <c r="D334" t="s">
        <v>2199</v>
      </c>
      <c r="E334" s="62">
        <f t="shared" si="24"/>
        <v>0</v>
      </c>
      <c r="F334" s="71">
        <f>SUMIFS('CBG Plants'!N:N,'CBG Plants'!F:F,D334,'CBG Plants'!L:L,"Completed")
+SUMIFS('CBG Plants'!N:N,'CBG Plants'!F:F,D334,'CBG Plants'!L:L,"Functional")+SUMIFS('CBG Plants'!N:N,'CBG Plants'!F:F,D334,'CBG Plants'!L:L,"Under Construction")+SUMIFS('CBG Plants'!N:N,'CBG Plants'!F:F,D334,'CBG Plants'!L:L,"Yet to start construction")</f>
        <v>0</v>
      </c>
      <c r="G334" s="62">
        <f>COUNTIFS('CBG Plants'!F:F,D334,'CBG Plants'!L:L,"Completed")
+COUNTIFS('CBG Plants'!F:F,D334,'CBG Plants'!L:L,"Functional")</f>
        <v>0</v>
      </c>
      <c r="H334" s="62">
        <f>COUNTIFS('CBG Plants'!F:F,D334,'CBG Plants'!L:L,"Under Construction")</f>
        <v>0</v>
      </c>
      <c r="I334" s="62">
        <f>COUNTIFS('CBG Plants'!F:F,D334,'CBG Plants'!L:L,"Yet to start construction")</f>
        <v>0</v>
      </c>
      <c r="M334" s="72">
        <f t="shared" si="21"/>
        <v>154.48499999999999</v>
      </c>
      <c r="N334" s="72">
        <f t="shared" si="22"/>
        <v>154.48499999999999</v>
      </c>
      <c r="O334" s="72">
        <v>88.65</v>
      </c>
      <c r="P334" s="72">
        <v>45.36</v>
      </c>
      <c r="Q334" s="72">
        <v>20.475000000000001</v>
      </c>
      <c r="R334" s="62">
        <f t="shared" si="23"/>
        <v>0.65207219999999999</v>
      </c>
      <c r="S334" s="72">
        <f>IFERROR(T334*Assumptions!$C$4,"")</f>
        <v>17.5</v>
      </c>
      <c r="T334" s="72">
        <v>7</v>
      </c>
      <c r="U334" s="62">
        <f>IFERROR(S334*Assumptions!$C$5,"")+IFERROR(V334*Assumptions!$C$8*Assumptions!$C$5,"")</f>
        <v>0.65207219999999999</v>
      </c>
      <c r="V334" s="72">
        <v>12644</v>
      </c>
      <c r="W334" s="72">
        <f>IFERROR(ROUND(T334*(1+Assumptions!$C$7)^5,0),"")</f>
        <v>21</v>
      </c>
      <c r="X334" s="62">
        <f>IFERROR(ROUND(W334*Assumptions!$C$4*Assumptions!$C$6,4),"")+IFERROR(ROUND(Y334*Assumptions!$C$8*Assumptions!$C$6,4),"")</f>
        <v>3.2713000000000001</v>
      </c>
      <c r="Y334" s="62">
        <f>IFERROR(ROUND(V334*(1+Assumptions!$C$7)^5,0),"")</f>
        <v>38586</v>
      </c>
      <c r="Z334" t="s">
        <v>164</v>
      </c>
      <c r="AA334" t="s">
        <v>171</v>
      </c>
      <c r="AB334" s="72">
        <v>59.2</v>
      </c>
      <c r="AC334" s="72">
        <v>23</v>
      </c>
      <c r="AD334">
        <v>0</v>
      </c>
      <c r="AK334" s="40" t="str">
        <f>IFERROR(INDEX(Assumptions!$D$92:$D$115,MATCH(C334,Assumptions!$B$92:$B$115,0)),"Low")</f>
        <v>Low</v>
      </c>
    </row>
    <row r="335" spans="2:37" x14ac:dyDescent="0.2">
      <c r="B335">
        <v>332</v>
      </c>
      <c r="C335" t="s">
        <v>170</v>
      </c>
      <c r="D335" t="s">
        <v>2192</v>
      </c>
      <c r="E335" s="62">
        <f t="shared" si="24"/>
        <v>0</v>
      </c>
      <c r="F335" s="71">
        <f>SUMIFS('CBG Plants'!N:N,'CBG Plants'!F:F,D335,'CBG Plants'!L:L,"Completed")
+SUMIFS('CBG Plants'!N:N,'CBG Plants'!F:F,D335,'CBG Plants'!L:L,"Functional")+SUMIFS('CBG Plants'!N:N,'CBG Plants'!F:F,D335,'CBG Plants'!L:L,"Under Construction")+SUMIFS('CBG Plants'!N:N,'CBG Plants'!F:F,D335,'CBG Plants'!L:L,"Yet to start construction")</f>
        <v>0</v>
      </c>
      <c r="G335" s="62">
        <f>COUNTIFS('CBG Plants'!F:F,D335,'CBG Plants'!L:L,"Completed")
+COUNTIFS('CBG Plants'!F:F,D335,'CBG Plants'!L:L,"Functional")</f>
        <v>0</v>
      </c>
      <c r="H335" s="62">
        <f>COUNTIFS('CBG Plants'!F:F,D335,'CBG Plants'!L:L,"Under Construction")</f>
        <v>0</v>
      </c>
      <c r="I335" s="62">
        <f>COUNTIFS('CBG Plants'!F:F,D335,'CBG Plants'!L:L,"Yet to start construction")</f>
        <v>0</v>
      </c>
      <c r="M335" s="72">
        <f t="shared" si="21"/>
        <v>91.065000000000012</v>
      </c>
      <c r="N335" s="72">
        <f t="shared" si="22"/>
        <v>91.065000000000012</v>
      </c>
      <c r="O335" s="72">
        <v>31.95</v>
      </c>
      <c r="P335" s="72">
        <v>53.34</v>
      </c>
      <c r="Q335" s="72">
        <v>5.7750000000000004</v>
      </c>
      <c r="R335" s="62">
        <f t="shared" si="23"/>
        <v>0.25854689999999997</v>
      </c>
      <c r="S335" s="72">
        <f>IFERROR(T335*Assumptions!$C$4,"")</f>
        <v>7.5</v>
      </c>
      <c r="T335" s="72">
        <v>3</v>
      </c>
      <c r="U335" s="62">
        <f>IFERROR(S335*Assumptions!$C$5,"")+IFERROR(V335*Assumptions!$C$8*Assumptions!$C$5,"")</f>
        <v>0.25854689999999997</v>
      </c>
      <c r="V335" s="72">
        <v>3338</v>
      </c>
      <c r="W335" s="72">
        <f>IFERROR(ROUND(T335*(1+Assumptions!$C$7)^5,0),"")</f>
        <v>9</v>
      </c>
      <c r="X335" s="62">
        <f>IFERROR(ROUND(W335*Assumptions!$C$4*Assumptions!$C$6,4),"")+IFERROR(ROUND(Y335*Assumptions!$C$8*Assumptions!$C$6,4),"")</f>
        <v>1.2956000000000001</v>
      </c>
      <c r="Y335" s="62">
        <f>IFERROR(ROUND(V335*(1+Assumptions!$C$7)^5,0),"")</f>
        <v>10187</v>
      </c>
      <c r="Z335" t="s">
        <v>164</v>
      </c>
      <c r="AA335" t="s">
        <v>171</v>
      </c>
      <c r="AB335" s="72">
        <v>62.7</v>
      </c>
      <c r="AC335" s="72">
        <v>23</v>
      </c>
      <c r="AD335">
        <v>0</v>
      </c>
      <c r="AK335" s="40" t="str">
        <f>IFERROR(INDEX(Assumptions!$D$92:$D$115,MATCH(C335,Assumptions!$B$92:$B$115,0)),"Low")</f>
        <v>Low</v>
      </c>
    </row>
    <row r="336" spans="2:37" x14ac:dyDescent="0.2">
      <c r="B336">
        <v>333</v>
      </c>
      <c r="C336" t="s">
        <v>170</v>
      </c>
      <c r="D336" t="s">
        <v>2173</v>
      </c>
      <c r="E336" s="62">
        <f t="shared" si="24"/>
        <v>2</v>
      </c>
      <c r="F336" s="71">
        <f>SUMIFS('CBG Plants'!N:N,'CBG Plants'!F:F,D336,'CBG Plants'!L:L,"Completed")
+SUMIFS('CBG Plants'!N:N,'CBG Plants'!F:F,D336,'CBG Plants'!L:L,"Functional")+SUMIFS('CBG Plants'!N:N,'CBG Plants'!F:F,D336,'CBG Plants'!L:L,"Under Construction")+SUMIFS('CBG Plants'!N:N,'CBG Plants'!F:F,D336,'CBG Plants'!L:L,"Yet to start construction")</f>
        <v>2.9</v>
      </c>
      <c r="G336" s="62">
        <f>COUNTIFS('CBG Plants'!F:F,D336,'CBG Plants'!L:L,"Completed")
+COUNTIFS('CBG Plants'!F:F,D336,'CBG Plants'!L:L,"Functional")</f>
        <v>0</v>
      </c>
      <c r="H336" s="62">
        <f>COUNTIFS('CBG Plants'!F:F,D336,'CBG Plants'!L:L,"Under Construction")</f>
        <v>0</v>
      </c>
      <c r="I336" s="62">
        <f>COUNTIFS('CBG Plants'!F:F,D336,'CBG Plants'!L:L,"Yet to start construction")</f>
        <v>2</v>
      </c>
      <c r="J336" t="s">
        <v>3074</v>
      </c>
      <c r="K336" t="s">
        <v>3075</v>
      </c>
      <c r="M336" s="72">
        <f t="shared" si="21"/>
        <v>94.2</v>
      </c>
      <c r="N336" s="72">
        <f t="shared" si="22"/>
        <v>94.2</v>
      </c>
      <c r="O336" s="72">
        <v>42.75</v>
      </c>
      <c r="P336" s="72">
        <v>50.4</v>
      </c>
      <c r="Q336" s="72">
        <v>1.05</v>
      </c>
      <c r="R336" s="62">
        <f t="shared" si="23"/>
        <v>-2.6327297000000001</v>
      </c>
      <c r="S336" s="72">
        <f>IFERROR(T336*Assumptions!$C$4,"")</f>
        <v>7.5</v>
      </c>
      <c r="T336" s="72">
        <v>3</v>
      </c>
      <c r="U336" s="62">
        <f>IFERROR(S336*Assumptions!$C$5,"")+IFERROR(V336*Assumptions!$C$8*Assumptions!$C$5,"")</f>
        <v>0.26727029999999996</v>
      </c>
      <c r="V336" s="72">
        <v>4206</v>
      </c>
      <c r="W336" s="72">
        <f>IFERROR(ROUND(T336*(1+Assumptions!$C$7)^5,0),"")</f>
        <v>9</v>
      </c>
      <c r="X336" s="62">
        <f>IFERROR(ROUND(W336*Assumptions!$C$4*Assumptions!$C$6,4),"")+IFERROR(ROUND(Y336*Assumptions!$C$8*Assumptions!$C$6,4),"")</f>
        <v>1.34</v>
      </c>
      <c r="Y336" s="62">
        <f>IFERROR(ROUND(V336*(1+Assumptions!$C$7)^5,0),"")</f>
        <v>12836</v>
      </c>
      <c r="Z336" t="s">
        <v>164</v>
      </c>
      <c r="AA336" t="s">
        <v>171</v>
      </c>
      <c r="AB336" s="72">
        <v>15.6</v>
      </c>
      <c r="AC336" s="72">
        <v>23</v>
      </c>
      <c r="AD336">
        <v>0</v>
      </c>
      <c r="AK336" s="40" t="str">
        <f>IFERROR(INDEX(Assumptions!$D$92:$D$115,MATCH(C336,Assumptions!$B$92:$B$115,0)),"Low")</f>
        <v>Low</v>
      </c>
    </row>
    <row r="337" spans="2:37" x14ac:dyDescent="0.2">
      <c r="B337">
        <v>334</v>
      </c>
      <c r="C337" t="s">
        <v>170</v>
      </c>
      <c r="D337" t="s">
        <v>3084</v>
      </c>
      <c r="E337" s="62">
        <f t="shared" si="24"/>
        <v>0</v>
      </c>
      <c r="F337" s="71">
        <f>SUMIFS('CBG Plants'!N:N,'CBG Plants'!F:F,D337,'CBG Plants'!L:L,"Completed")
+SUMIFS('CBG Plants'!N:N,'CBG Plants'!F:F,D337,'CBG Plants'!L:L,"Functional")+SUMIFS('CBG Plants'!N:N,'CBG Plants'!F:F,D337,'CBG Plants'!L:L,"Under Construction")+SUMIFS('CBG Plants'!N:N,'CBG Plants'!F:F,D337,'CBG Plants'!L:L,"Yet to start construction")</f>
        <v>0</v>
      </c>
      <c r="G337" s="62">
        <f>COUNTIFS('CBG Plants'!F:F,D337,'CBG Plants'!L:L,"Completed")
+COUNTIFS('CBG Plants'!F:F,D337,'CBG Plants'!L:L,"Functional")</f>
        <v>0</v>
      </c>
      <c r="H337" s="62">
        <f>COUNTIFS('CBG Plants'!F:F,D337,'CBG Plants'!L:L,"Under Construction")</f>
        <v>0</v>
      </c>
      <c r="I337" s="62">
        <f>COUNTIFS('CBG Plants'!F:F,D337,'CBG Plants'!L:L,"Yet to start construction")</f>
        <v>0</v>
      </c>
      <c r="J337" t="s">
        <v>3085</v>
      </c>
      <c r="K337" t="s">
        <v>3086</v>
      </c>
      <c r="M337" s="72">
        <f t="shared" si="21"/>
        <v>324.96000000000004</v>
      </c>
      <c r="N337" s="72">
        <f t="shared" si="22"/>
        <v>324.96000000000004</v>
      </c>
      <c r="O337" s="72">
        <v>149.4</v>
      </c>
      <c r="P337" s="72">
        <v>175.56</v>
      </c>
      <c r="Q337" s="72">
        <v>0</v>
      </c>
      <c r="R337" s="62">
        <f t="shared" si="23"/>
        <v>0</v>
      </c>
      <c r="S337" s="72">
        <f>IFERROR(T337*Assumptions!$C$4,"")</f>
        <v>0</v>
      </c>
      <c r="T337" s="72">
        <v>0</v>
      </c>
      <c r="U337" s="62">
        <f>IFERROR(S337*Assumptions!$C$5,"")+IFERROR(V337*Assumptions!$C$8*Assumptions!$C$5,"")</f>
        <v>0</v>
      </c>
      <c r="V337" s="72">
        <v>0</v>
      </c>
      <c r="W337" s="72">
        <f>IFERROR(ROUND(T337*(1+Assumptions!$C$7)^5,0),"")</f>
        <v>0</v>
      </c>
      <c r="X337" s="62">
        <f>IFERROR(ROUND(W337*Assumptions!$C$4*Assumptions!$C$6,4),"")+IFERROR(ROUND(Y337*Assumptions!$C$8*Assumptions!$C$6,4),"")</f>
        <v>0</v>
      </c>
      <c r="Y337" s="62">
        <f>IFERROR(ROUND(V337*(1+Assumptions!$C$7)^5,0),"")</f>
        <v>0</v>
      </c>
      <c r="Z337" t="s">
        <v>164</v>
      </c>
      <c r="AA337" t="s">
        <v>171</v>
      </c>
      <c r="AB337" s="72">
        <v>73.099999999999994</v>
      </c>
      <c r="AC337" s="72">
        <v>23</v>
      </c>
      <c r="AD337">
        <v>0</v>
      </c>
      <c r="AK337" s="40" t="str">
        <f>IFERROR(INDEX(Assumptions!$D$92:$D$115,MATCH(C337,Assumptions!$B$92:$B$115,0)),"Low")</f>
        <v>Low</v>
      </c>
    </row>
    <row r="338" spans="2:37" x14ac:dyDescent="0.2">
      <c r="B338">
        <v>335</v>
      </c>
      <c r="C338" t="s">
        <v>170</v>
      </c>
      <c r="D338" t="s">
        <v>2169</v>
      </c>
      <c r="E338" s="62">
        <f t="shared" si="24"/>
        <v>0</v>
      </c>
      <c r="F338" s="71">
        <f>SUMIFS('CBG Plants'!N:N,'CBG Plants'!F:F,D338,'CBG Plants'!L:L,"Completed")
+SUMIFS('CBG Plants'!N:N,'CBG Plants'!F:F,D338,'CBG Plants'!L:L,"Functional")+SUMIFS('CBG Plants'!N:N,'CBG Plants'!F:F,D338,'CBG Plants'!L:L,"Under Construction")+SUMIFS('CBG Plants'!N:N,'CBG Plants'!F:F,D338,'CBG Plants'!L:L,"Yet to start construction")</f>
        <v>0</v>
      </c>
      <c r="G338" s="62">
        <f>COUNTIFS('CBG Plants'!F:F,D338,'CBG Plants'!L:L,"Completed")
+COUNTIFS('CBG Plants'!F:F,D338,'CBG Plants'!L:L,"Functional")</f>
        <v>0</v>
      </c>
      <c r="H338" s="62">
        <f>COUNTIFS('CBG Plants'!F:F,D338,'CBG Plants'!L:L,"Under Construction")</f>
        <v>0</v>
      </c>
      <c r="I338" s="62">
        <f>COUNTIFS('CBG Plants'!F:F,D338,'CBG Plants'!L:L,"Yet to start construction")</f>
        <v>0</v>
      </c>
      <c r="J338" t="s">
        <v>3085</v>
      </c>
      <c r="K338" t="s">
        <v>3086</v>
      </c>
      <c r="M338" s="72">
        <f t="shared" si="21"/>
        <v>385.69500000000005</v>
      </c>
      <c r="N338" s="72">
        <f t="shared" si="22"/>
        <v>385.69500000000005</v>
      </c>
      <c r="O338" s="72">
        <v>19.350000000000001</v>
      </c>
      <c r="P338" s="72">
        <v>63.42</v>
      </c>
      <c r="Q338" s="72">
        <v>302.92500000000001</v>
      </c>
      <c r="R338" s="62">
        <f t="shared" si="23"/>
        <v>0.26306939999999995</v>
      </c>
      <c r="S338" s="72">
        <f>IFERROR(T338*Assumptions!$C$4,"")</f>
        <v>7.5</v>
      </c>
      <c r="T338" s="72">
        <v>3</v>
      </c>
      <c r="U338" s="62">
        <f>IFERROR(S338*Assumptions!$C$5,"")+IFERROR(V338*Assumptions!$C$8*Assumptions!$C$5,"")</f>
        <v>0.26306939999999995</v>
      </c>
      <c r="V338" s="72">
        <v>3788</v>
      </c>
      <c r="W338" s="72">
        <f>IFERROR(ROUND(T338*(1+Assumptions!$C$7)^5,0),"")</f>
        <v>9</v>
      </c>
      <c r="X338" s="62">
        <f>IFERROR(ROUND(W338*Assumptions!$C$4*Assumptions!$C$6,4),"")+IFERROR(ROUND(Y338*Assumptions!$C$8*Assumptions!$C$6,4),"")</f>
        <v>1.3186</v>
      </c>
      <c r="Y338" s="62">
        <f>IFERROR(ROUND(V338*(1+Assumptions!$C$7)^5,0),"")</f>
        <v>11560</v>
      </c>
      <c r="Z338" t="s">
        <v>164</v>
      </c>
      <c r="AA338" t="s">
        <v>171</v>
      </c>
      <c r="AB338" s="72">
        <v>12.2</v>
      </c>
      <c r="AC338" s="72">
        <v>23</v>
      </c>
      <c r="AD338">
        <v>0</v>
      </c>
      <c r="AK338" s="40" t="str">
        <f>IFERROR(INDEX(Assumptions!$D$92:$D$115,MATCH(C338,Assumptions!$B$92:$B$115,0)),"Low")</f>
        <v>Low</v>
      </c>
    </row>
    <row r="339" spans="2:37" x14ac:dyDescent="0.2">
      <c r="B339">
        <v>336</v>
      </c>
      <c r="C339" t="s">
        <v>170</v>
      </c>
      <c r="D339" t="s">
        <v>2176</v>
      </c>
      <c r="E339" s="62">
        <f t="shared" si="24"/>
        <v>1</v>
      </c>
      <c r="F339" s="71">
        <f>SUMIFS('CBG Plants'!N:N,'CBG Plants'!F:F,D339,'CBG Plants'!L:L,"Completed")
+SUMIFS('CBG Plants'!N:N,'CBG Plants'!F:F,D339,'CBG Plants'!L:L,"Functional")+SUMIFS('CBG Plants'!N:N,'CBG Plants'!F:F,D339,'CBG Plants'!L:L,"Under Construction")+SUMIFS('CBG Plants'!N:N,'CBG Plants'!F:F,D339,'CBG Plants'!L:L,"Yet to start construction")</f>
        <v>33</v>
      </c>
      <c r="G339" s="62">
        <f>COUNTIFS('CBG Plants'!F:F,D339,'CBG Plants'!L:L,"Completed")
+COUNTIFS('CBG Plants'!F:F,D339,'CBG Plants'!L:L,"Functional")</f>
        <v>0</v>
      </c>
      <c r="H339" s="62">
        <f>COUNTIFS('CBG Plants'!F:F,D339,'CBG Plants'!L:L,"Under Construction")</f>
        <v>0</v>
      </c>
      <c r="I339" s="62">
        <f>COUNTIFS('CBG Plants'!F:F,D339,'CBG Plants'!L:L,"Yet to start construction")</f>
        <v>1</v>
      </c>
      <c r="J339" t="s">
        <v>3087</v>
      </c>
      <c r="M339" s="72">
        <f t="shared" si="21"/>
        <v>210.72</v>
      </c>
      <c r="N339" s="72">
        <f t="shared" si="22"/>
        <v>210.72</v>
      </c>
      <c r="O339" s="72">
        <v>42.3</v>
      </c>
      <c r="P339" s="72">
        <v>19.32</v>
      </c>
      <c r="Q339" s="72">
        <v>149.1</v>
      </c>
      <c r="R339" s="62">
        <f t="shared" si="23"/>
        <v>-32.829729149999999</v>
      </c>
      <c r="S339" s="72">
        <f>IFERROR(T339*Assumptions!$C$4,"")</f>
        <v>5</v>
      </c>
      <c r="T339" s="72">
        <v>2</v>
      </c>
      <c r="U339" s="62">
        <f>IFERROR(S339*Assumptions!$C$5,"")+IFERROR(V339*Assumptions!$C$8*Assumptions!$C$5,"")</f>
        <v>0.17027085</v>
      </c>
      <c r="V339" s="72">
        <v>2017</v>
      </c>
      <c r="W339" s="72">
        <f>IFERROR(ROUND(T339*(1+Assumptions!$C$7)^5,0),"")</f>
        <v>6</v>
      </c>
      <c r="X339" s="62">
        <f>IFERROR(ROUND(W339*Assumptions!$C$4*Assumptions!$C$6,4),"")+IFERROR(ROUND(Y339*Assumptions!$C$8*Assumptions!$C$6,4),"")</f>
        <v>0.85309999999999997</v>
      </c>
      <c r="Y339" s="62">
        <f>IFERROR(ROUND(V339*(1+Assumptions!$C$7)^5,0),"")</f>
        <v>6155</v>
      </c>
      <c r="Z339" t="s">
        <v>164</v>
      </c>
      <c r="AA339" t="s">
        <v>171</v>
      </c>
      <c r="AB339" s="72">
        <v>2.7</v>
      </c>
      <c r="AC339" s="72">
        <v>23</v>
      </c>
      <c r="AD339">
        <v>0</v>
      </c>
      <c r="AK339" s="40" t="str">
        <f>IFERROR(INDEX(Assumptions!$D$92:$D$115,MATCH(C339,Assumptions!$B$92:$B$115,0)),"Low")</f>
        <v>Low</v>
      </c>
    </row>
    <row r="340" spans="2:37" x14ac:dyDescent="0.2">
      <c r="B340">
        <v>337</v>
      </c>
      <c r="C340" t="s">
        <v>170</v>
      </c>
      <c r="D340" t="s">
        <v>2170</v>
      </c>
      <c r="E340" s="62">
        <f t="shared" si="24"/>
        <v>0</v>
      </c>
      <c r="F340" s="71">
        <f>SUMIFS('CBG Plants'!N:N,'CBG Plants'!F:F,D340,'CBG Plants'!L:L,"Completed")
+SUMIFS('CBG Plants'!N:N,'CBG Plants'!F:F,D340,'CBG Plants'!L:L,"Functional")+SUMIFS('CBG Plants'!N:N,'CBG Plants'!F:F,D340,'CBG Plants'!L:L,"Under Construction")+SUMIFS('CBG Plants'!N:N,'CBG Plants'!F:F,D340,'CBG Plants'!L:L,"Yet to start construction")</f>
        <v>0</v>
      </c>
      <c r="G340" s="62">
        <f>COUNTIFS('CBG Plants'!F:F,D340,'CBG Plants'!L:L,"Completed")
+COUNTIFS('CBG Plants'!F:F,D340,'CBG Plants'!L:L,"Functional")</f>
        <v>0</v>
      </c>
      <c r="H340" s="62">
        <f>COUNTIFS('CBG Plants'!F:F,D340,'CBG Plants'!L:L,"Under Construction")</f>
        <v>0</v>
      </c>
      <c r="I340" s="62">
        <f>COUNTIFS('CBG Plants'!F:F,D340,'CBG Plants'!L:L,"Yet to start construction")</f>
        <v>0</v>
      </c>
      <c r="M340" s="72">
        <f t="shared" si="21"/>
        <v>269.44499999999999</v>
      </c>
      <c r="N340" s="72">
        <f t="shared" si="22"/>
        <v>269.44499999999999</v>
      </c>
      <c r="O340" s="72">
        <v>8.1</v>
      </c>
      <c r="P340" s="72">
        <v>90.72</v>
      </c>
      <c r="Q340" s="72">
        <v>170.625</v>
      </c>
      <c r="R340" s="62">
        <f t="shared" si="23"/>
        <v>0.26306939999999995</v>
      </c>
      <c r="S340" s="72">
        <f>IFERROR(T340*Assumptions!$C$4,"")</f>
        <v>7.5</v>
      </c>
      <c r="T340" s="72">
        <v>3</v>
      </c>
      <c r="U340" s="62">
        <f>IFERROR(S340*Assumptions!$C$5,"")+IFERROR(V340*Assumptions!$C$8*Assumptions!$C$5,"")</f>
        <v>0.26306939999999995</v>
      </c>
      <c r="V340" s="72">
        <v>3788</v>
      </c>
      <c r="W340" s="72">
        <f>IFERROR(ROUND(T340*(1+Assumptions!$C$7)^5,0),"")</f>
        <v>9</v>
      </c>
      <c r="X340" s="62">
        <f>IFERROR(ROUND(W340*Assumptions!$C$4*Assumptions!$C$6,4),"")+IFERROR(ROUND(Y340*Assumptions!$C$8*Assumptions!$C$6,4),"")</f>
        <v>1.3186</v>
      </c>
      <c r="Y340" s="62">
        <f>IFERROR(ROUND(V340*(1+Assumptions!$C$7)^5,0),"")</f>
        <v>11560</v>
      </c>
      <c r="Z340" t="s">
        <v>164</v>
      </c>
      <c r="AA340" t="s">
        <v>171</v>
      </c>
      <c r="AB340" s="72">
        <v>65.900000000000006</v>
      </c>
      <c r="AC340" s="72">
        <v>23</v>
      </c>
      <c r="AD340">
        <v>0</v>
      </c>
      <c r="AK340" s="40" t="str">
        <f>IFERROR(INDEX(Assumptions!$D$92:$D$115,MATCH(C340,Assumptions!$B$92:$B$115,0)),"Low")</f>
        <v>Low</v>
      </c>
    </row>
    <row r="341" spans="2:37" x14ac:dyDescent="0.2">
      <c r="B341">
        <v>338</v>
      </c>
      <c r="C341" t="s">
        <v>170</v>
      </c>
      <c r="D341" t="s">
        <v>2180</v>
      </c>
      <c r="E341" s="62">
        <f t="shared" si="24"/>
        <v>1</v>
      </c>
      <c r="F341" s="71">
        <f>SUMIFS('CBG Plants'!N:N,'CBG Plants'!F:F,D341,'CBG Plants'!L:L,"Completed")
+SUMIFS('CBG Plants'!N:N,'CBG Plants'!F:F,D341,'CBG Plants'!L:L,"Functional")+SUMIFS('CBG Plants'!N:N,'CBG Plants'!F:F,D341,'CBG Plants'!L:L,"Under Construction")+SUMIFS('CBG Plants'!N:N,'CBG Plants'!F:F,D341,'CBG Plants'!L:L,"Yet to start construction")</f>
        <v>10</v>
      </c>
      <c r="G341" s="62">
        <f>COUNTIFS('CBG Plants'!F:F,D341,'CBG Plants'!L:L,"Completed")
+COUNTIFS('CBG Plants'!F:F,D341,'CBG Plants'!L:L,"Functional")</f>
        <v>0</v>
      </c>
      <c r="H341" s="62">
        <f>COUNTIFS('CBG Plants'!F:F,D341,'CBG Plants'!L:L,"Under Construction")</f>
        <v>0</v>
      </c>
      <c r="I341" s="62">
        <f>COUNTIFS('CBG Plants'!F:F,D341,'CBG Plants'!L:L,"Yet to start construction")</f>
        <v>1</v>
      </c>
      <c r="J341" t="s">
        <v>3088</v>
      </c>
      <c r="M341" s="72">
        <f t="shared" si="21"/>
        <v>103.755</v>
      </c>
      <c r="N341" s="72">
        <f t="shared" si="22"/>
        <v>103.755</v>
      </c>
      <c r="O341" s="72">
        <v>27</v>
      </c>
      <c r="P341" s="72">
        <v>62.58</v>
      </c>
      <c r="Q341" s="72">
        <v>14.175000000000001</v>
      </c>
      <c r="R341" s="62">
        <f t="shared" si="23"/>
        <v>-9.6568050999999997</v>
      </c>
      <c r="S341" s="72">
        <f>IFERROR(T341*Assumptions!$C$4,"")</f>
        <v>10</v>
      </c>
      <c r="T341" s="72">
        <v>4</v>
      </c>
      <c r="U341" s="62">
        <f>IFERROR(S341*Assumptions!$C$5,"")+IFERROR(V341*Assumptions!$C$8*Assumptions!$C$5,"")</f>
        <v>0.34319489999999997</v>
      </c>
      <c r="V341" s="72">
        <v>4298</v>
      </c>
      <c r="W341" s="72">
        <f>IFERROR(ROUND(T341*(1+Assumptions!$C$7)^5,0),"")</f>
        <v>12</v>
      </c>
      <c r="X341" s="62">
        <f>IFERROR(ROUND(W341*Assumptions!$C$4*Assumptions!$C$6,4),"")+IFERROR(ROUND(Y341*Assumptions!$C$8*Assumptions!$C$6,4),"")</f>
        <v>1.7197</v>
      </c>
      <c r="Y341" s="62">
        <f>IFERROR(ROUND(V341*(1+Assumptions!$C$7)^5,0),"")</f>
        <v>13116</v>
      </c>
      <c r="Z341" t="s">
        <v>164</v>
      </c>
      <c r="AA341" t="s">
        <v>171</v>
      </c>
      <c r="AB341" s="72">
        <v>35.1</v>
      </c>
      <c r="AC341" s="72">
        <v>23</v>
      </c>
      <c r="AD341">
        <v>0</v>
      </c>
      <c r="AK341" s="40" t="str">
        <f>IFERROR(INDEX(Assumptions!$D$92:$D$115,MATCH(C341,Assumptions!$B$92:$B$115,0)),"Low")</f>
        <v>Low</v>
      </c>
    </row>
    <row r="342" spans="2:37" x14ac:dyDescent="0.2">
      <c r="B342">
        <v>339</v>
      </c>
      <c r="C342" t="s">
        <v>170</v>
      </c>
      <c r="D342" t="s">
        <v>2179</v>
      </c>
      <c r="E342" s="62">
        <f t="shared" si="24"/>
        <v>1</v>
      </c>
      <c r="F342" s="71">
        <f>SUMIFS('CBG Plants'!N:N,'CBG Plants'!F:F,D342,'CBG Plants'!L:L,"Completed")
+SUMIFS('CBG Plants'!N:N,'CBG Plants'!F:F,D342,'CBG Plants'!L:L,"Functional")+SUMIFS('CBG Plants'!N:N,'CBG Plants'!F:F,D342,'CBG Plants'!L:L,"Under Construction")+SUMIFS('CBG Plants'!N:N,'CBG Plants'!F:F,D342,'CBG Plants'!L:L,"Yet to start construction")</f>
        <v>44</v>
      </c>
      <c r="G342" s="62">
        <f>COUNTIFS('CBG Plants'!F:F,D342,'CBG Plants'!L:L,"Completed")
+COUNTIFS('CBG Plants'!F:F,D342,'CBG Plants'!L:L,"Functional")</f>
        <v>0</v>
      </c>
      <c r="H342" s="62">
        <f>COUNTIFS('CBG Plants'!F:F,D342,'CBG Plants'!L:L,"Under Construction")</f>
        <v>0</v>
      </c>
      <c r="I342" s="62">
        <f>COUNTIFS('CBG Plants'!F:F,D342,'CBG Plants'!L:L,"Yet to start construction")</f>
        <v>1</v>
      </c>
      <c r="J342" t="s">
        <v>3089</v>
      </c>
      <c r="M342" s="72">
        <f t="shared" si="21"/>
        <v>289.57499999999999</v>
      </c>
      <c r="N342" s="72">
        <f t="shared" si="22"/>
        <v>289.57499999999999</v>
      </c>
      <c r="O342" s="72">
        <v>58.05</v>
      </c>
      <c r="P342" s="72">
        <v>71.400000000000006</v>
      </c>
      <c r="Q342" s="72">
        <v>160.125</v>
      </c>
      <c r="R342" s="62">
        <f t="shared" si="23"/>
        <v>-43.829729149999999</v>
      </c>
      <c r="S342" s="72">
        <f>IFERROR(T342*Assumptions!$C$4,"")</f>
        <v>5</v>
      </c>
      <c r="T342" s="72">
        <v>2</v>
      </c>
      <c r="U342" s="62">
        <f>IFERROR(S342*Assumptions!$C$5,"")+IFERROR(V342*Assumptions!$C$8*Assumptions!$C$5,"")</f>
        <v>0.17027085</v>
      </c>
      <c r="V342" s="72">
        <v>2017</v>
      </c>
      <c r="W342" s="72">
        <f>IFERROR(ROUND(T342*(1+Assumptions!$C$7)^5,0),"")</f>
        <v>6</v>
      </c>
      <c r="X342" s="62">
        <f>IFERROR(ROUND(W342*Assumptions!$C$4*Assumptions!$C$6,4),"")+IFERROR(ROUND(Y342*Assumptions!$C$8*Assumptions!$C$6,4),"")</f>
        <v>0.85309999999999997</v>
      </c>
      <c r="Y342" s="62">
        <f>IFERROR(ROUND(V342*(1+Assumptions!$C$7)^5,0),"")</f>
        <v>6155</v>
      </c>
      <c r="Z342" t="s">
        <v>164</v>
      </c>
      <c r="AA342" t="s">
        <v>171</v>
      </c>
      <c r="AB342" s="72">
        <v>27.6</v>
      </c>
      <c r="AC342" s="72">
        <v>23</v>
      </c>
      <c r="AD342">
        <v>0</v>
      </c>
      <c r="AK342" s="40" t="str">
        <f>IFERROR(INDEX(Assumptions!$D$92:$D$115,MATCH(C342,Assumptions!$B$92:$B$115,0)),"Low")</f>
        <v>Low</v>
      </c>
    </row>
    <row r="343" spans="2:37" x14ac:dyDescent="0.2">
      <c r="B343">
        <v>340</v>
      </c>
      <c r="C343" t="s">
        <v>170</v>
      </c>
      <c r="D343" t="s">
        <v>2195</v>
      </c>
      <c r="E343" s="62">
        <f t="shared" si="24"/>
        <v>1</v>
      </c>
      <c r="F343" s="71">
        <f>SUMIFS('CBG Plants'!N:N,'CBG Plants'!F:F,D343,'CBG Plants'!L:L,"Completed")
+SUMIFS('CBG Plants'!N:N,'CBG Plants'!F:F,D343,'CBG Plants'!L:L,"Functional")+SUMIFS('CBG Plants'!N:N,'CBG Plants'!F:F,D343,'CBG Plants'!L:L,"Under Construction")+SUMIFS('CBG Plants'!N:N,'CBG Plants'!F:F,D343,'CBG Plants'!L:L,"Yet to start construction")</f>
        <v>12.5</v>
      </c>
      <c r="G343" s="62">
        <f>COUNTIFS('CBG Plants'!F:F,D343,'CBG Plants'!L:L,"Completed")
+COUNTIFS('CBG Plants'!F:F,D343,'CBG Plants'!L:L,"Functional")</f>
        <v>0</v>
      </c>
      <c r="H343" s="62">
        <f>COUNTIFS('CBG Plants'!F:F,D343,'CBG Plants'!L:L,"Under Construction")</f>
        <v>0</v>
      </c>
      <c r="I343" s="62">
        <f>COUNTIFS('CBG Plants'!F:F,D343,'CBG Plants'!L:L,"Yet to start construction")</f>
        <v>1</v>
      </c>
      <c r="J343" t="s">
        <v>3090</v>
      </c>
      <c r="M343" s="72">
        <f t="shared" si="21"/>
        <v>242.745</v>
      </c>
      <c r="N343" s="72">
        <f t="shared" si="22"/>
        <v>242.745</v>
      </c>
      <c r="O343" s="72">
        <v>99</v>
      </c>
      <c r="P343" s="72">
        <v>143.22</v>
      </c>
      <c r="Q343" s="72">
        <v>0.52500000000000002</v>
      </c>
      <c r="R343" s="62">
        <f t="shared" si="23"/>
        <v>-12.016741400000001</v>
      </c>
      <c r="S343" s="72">
        <f>IFERROR(T343*Assumptions!$C$4,"")</f>
        <v>12.5</v>
      </c>
      <c r="T343" s="72">
        <v>5</v>
      </c>
      <c r="U343" s="62">
        <f>IFERROR(S343*Assumptions!$C$5,"")+IFERROR(V343*Assumptions!$C$8*Assumptions!$C$5,"")</f>
        <v>0.48325859999999998</v>
      </c>
      <c r="V343" s="72">
        <v>10772</v>
      </c>
      <c r="W343" s="72">
        <f>IFERROR(ROUND(T343*(1+Assumptions!$C$7)^5,0),"")</f>
        <v>15</v>
      </c>
      <c r="X343" s="62">
        <f>IFERROR(ROUND(W343*Assumptions!$C$4*Assumptions!$C$6,4),"")+IFERROR(ROUND(Y343*Assumptions!$C$8*Assumptions!$C$6,4),"")</f>
        <v>2.4256000000000002</v>
      </c>
      <c r="Y343" s="62">
        <f>IFERROR(ROUND(V343*(1+Assumptions!$C$7)^5,0),"")</f>
        <v>32874</v>
      </c>
      <c r="Z343" t="s">
        <v>164</v>
      </c>
      <c r="AA343" t="s">
        <v>171</v>
      </c>
      <c r="AB343" s="72">
        <v>100.1</v>
      </c>
      <c r="AC343" s="72">
        <v>23</v>
      </c>
      <c r="AD343">
        <v>0</v>
      </c>
      <c r="AK343" s="40" t="str">
        <f>IFERROR(INDEX(Assumptions!$D$92:$D$115,MATCH(C343,Assumptions!$B$92:$B$115,0)),"Low")</f>
        <v>Low</v>
      </c>
    </row>
    <row r="344" spans="2:37" x14ac:dyDescent="0.2">
      <c r="B344">
        <v>341</v>
      </c>
      <c r="C344" t="s">
        <v>170</v>
      </c>
      <c r="D344" t="s">
        <v>2182</v>
      </c>
      <c r="E344" s="62">
        <f t="shared" si="24"/>
        <v>0</v>
      </c>
      <c r="F344" s="71">
        <f>SUMIFS('CBG Plants'!N:N,'CBG Plants'!F:F,D344,'CBG Plants'!L:L,"Completed")
+SUMIFS('CBG Plants'!N:N,'CBG Plants'!F:F,D344,'CBG Plants'!L:L,"Functional")+SUMIFS('CBG Plants'!N:N,'CBG Plants'!F:F,D344,'CBG Plants'!L:L,"Under Construction")+SUMIFS('CBG Plants'!N:N,'CBG Plants'!F:F,D344,'CBG Plants'!L:L,"Yet to start construction")</f>
        <v>0</v>
      </c>
      <c r="G344" s="62">
        <f>COUNTIFS('CBG Plants'!F:F,D344,'CBG Plants'!L:L,"Completed")
+COUNTIFS('CBG Plants'!F:F,D344,'CBG Plants'!L:L,"Functional")</f>
        <v>0</v>
      </c>
      <c r="H344" s="62">
        <f>COUNTIFS('CBG Plants'!F:F,D344,'CBG Plants'!L:L,"Under Construction")</f>
        <v>0</v>
      </c>
      <c r="I344" s="62">
        <f>COUNTIFS('CBG Plants'!F:F,D344,'CBG Plants'!L:L,"Yet to start construction")</f>
        <v>0</v>
      </c>
      <c r="M344" s="72">
        <f t="shared" si="21"/>
        <v>54.674999999999997</v>
      </c>
      <c r="N344" s="72">
        <f t="shared" si="22"/>
        <v>54.674999999999997</v>
      </c>
      <c r="O344" s="72">
        <v>21.6</v>
      </c>
      <c r="P344" s="72">
        <v>29.4</v>
      </c>
      <c r="Q344" s="72">
        <v>3.6749999999999998</v>
      </c>
      <c r="R344" s="62">
        <f t="shared" si="23"/>
        <v>0.34319489999999997</v>
      </c>
      <c r="S344" s="72">
        <f>IFERROR(T344*Assumptions!$C$4,"")</f>
        <v>10</v>
      </c>
      <c r="T344" s="72">
        <v>4</v>
      </c>
      <c r="U344" s="62">
        <f>IFERROR(S344*Assumptions!$C$5,"")+IFERROR(V344*Assumptions!$C$8*Assumptions!$C$5,"")</f>
        <v>0.34319489999999997</v>
      </c>
      <c r="V344" s="72">
        <v>4298</v>
      </c>
      <c r="W344" s="72">
        <f>IFERROR(ROUND(T344*(1+Assumptions!$C$7)^5,0),"")</f>
        <v>12</v>
      </c>
      <c r="X344" s="62">
        <f>IFERROR(ROUND(W344*Assumptions!$C$4*Assumptions!$C$6,4),"")+IFERROR(ROUND(Y344*Assumptions!$C$8*Assumptions!$C$6,4),"")</f>
        <v>1.7197</v>
      </c>
      <c r="Y344" s="62">
        <f>IFERROR(ROUND(V344*(1+Assumptions!$C$7)^5,0),"")</f>
        <v>13116</v>
      </c>
      <c r="Z344" t="s">
        <v>164</v>
      </c>
      <c r="AA344" t="s">
        <v>171</v>
      </c>
      <c r="AB344" s="72">
        <v>34.799999999999997</v>
      </c>
      <c r="AC344" s="72">
        <v>23</v>
      </c>
      <c r="AD344">
        <v>0</v>
      </c>
      <c r="AK344" s="40" t="str">
        <f>IFERROR(INDEX(Assumptions!$D$92:$D$115,MATCH(C344,Assumptions!$B$92:$B$115,0)),"Low")</f>
        <v>Low</v>
      </c>
    </row>
    <row r="345" spans="2:37" x14ac:dyDescent="0.2">
      <c r="B345">
        <v>342</v>
      </c>
      <c r="C345" t="s">
        <v>170</v>
      </c>
      <c r="D345" t="s">
        <v>2184</v>
      </c>
      <c r="E345" s="62">
        <f t="shared" si="24"/>
        <v>3</v>
      </c>
      <c r="F345" s="71">
        <f>SUMIFS('CBG Plants'!N:N,'CBG Plants'!F:F,D345,'CBG Plants'!L:L,"Completed")
+SUMIFS('CBG Plants'!N:N,'CBG Plants'!F:F,D345,'CBG Plants'!L:L,"Functional")+SUMIFS('CBG Plants'!N:N,'CBG Plants'!F:F,D345,'CBG Plants'!L:L,"Under Construction")+SUMIFS('CBG Plants'!N:N,'CBG Plants'!F:F,D345,'CBG Plants'!L:L,"Yet to start construction")</f>
        <v>65</v>
      </c>
      <c r="G345" s="62">
        <f>COUNTIFS('CBG Plants'!F:F,D345,'CBG Plants'!L:L,"Completed")
+COUNTIFS('CBG Plants'!F:F,D345,'CBG Plants'!L:L,"Functional")</f>
        <v>0</v>
      </c>
      <c r="H345" s="62">
        <f>COUNTIFS('CBG Plants'!F:F,D345,'CBG Plants'!L:L,"Under Construction")</f>
        <v>1</v>
      </c>
      <c r="I345" s="62">
        <f>COUNTIFS('CBG Plants'!F:F,D345,'CBG Plants'!L:L,"Yet to start construction")</f>
        <v>2</v>
      </c>
      <c r="J345" t="s">
        <v>3091</v>
      </c>
      <c r="K345" t="s">
        <v>3092</v>
      </c>
      <c r="L345" t="s">
        <v>3093</v>
      </c>
      <c r="M345" s="72">
        <f t="shared" si="21"/>
        <v>317.80500000000001</v>
      </c>
      <c r="N345" s="72">
        <f t="shared" si="22"/>
        <v>317.80500000000001</v>
      </c>
      <c r="O345" s="72">
        <v>166.5</v>
      </c>
      <c r="P345" s="72">
        <v>91.98</v>
      </c>
      <c r="Q345" s="72">
        <v>59.325000000000003</v>
      </c>
      <c r="R345" s="62">
        <f t="shared" si="23"/>
        <v>-63.960988399999998</v>
      </c>
      <c r="S345" s="72">
        <f>IFERROR(T345*Assumptions!$C$4,"")</f>
        <v>30</v>
      </c>
      <c r="T345" s="72">
        <v>12</v>
      </c>
      <c r="U345" s="62">
        <f>IFERROR(S345*Assumptions!$C$5,"")+IFERROR(V345*Assumptions!$C$8*Assumptions!$C$5,"")</f>
        <v>1.0390115999999998</v>
      </c>
      <c r="V345" s="72">
        <v>13832</v>
      </c>
      <c r="W345" s="72">
        <f>IFERROR(ROUND(T345*(1+Assumptions!$C$7)^5,0),"")</f>
        <v>37</v>
      </c>
      <c r="X345" s="62">
        <f>IFERROR(ROUND(W345*Assumptions!$C$4*Assumptions!$C$6,4),"")+IFERROR(ROUND(Y345*Assumptions!$C$8*Assumptions!$C$6,4),"")</f>
        <v>5.3320999999999996</v>
      </c>
      <c r="Y345" s="62">
        <f>IFERROR(ROUND(V345*(1+Assumptions!$C$7)^5,0),"")</f>
        <v>42212</v>
      </c>
      <c r="Z345" t="s">
        <v>164</v>
      </c>
      <c r="AA345" t="s">
        <v>171</v>
      </c>
      <c r="AB345" s="72">
        <v>99.2</v>
      </c>
      <c r="AC345" s="72">
        <v>23</v>
      </c>
      <c r="AD345">
        <v>0</v>
      </c>
      <c r="AK345" s="40" t="str">
        <f>IFERROR(INDEX(Assumptions!$D$92:$D$115,MATCH(C345,Assumptions!$B$92:$B$115,0)),"Low")</f>
        <v>Low</v>
      </c>
    </row>
    <row r="346" spans="2:37" x14ac:dyDescent="0.2">
      <c r="B346">
        <v>343</v>
      </c>
      <c r="C346" t="s">
        <v>170</v>
      </c>
      <c r="D346" t="s">
        <v>2165</v>
      </c>
      <c r="E346" s="62">
        <f t="shared" si="24"/>
        <v>1</v>
      </c>
      <c r="F346" s="71">
        <f>SUMIFS('CBG Plants'!N:N,'CBG Plants'!F:F,D346,'CBG Plants'!L:L,"Completed")
+SUMIFS('CBG Plants'!N:N,'CBG Plants'!F:F,D346,'CBG Plants'!L:L,"Functional")+SUMIFS('CBG Plants'!N:N,'CBG Plants'!F:F,D346,'CBG Plants'!L:L,"Under Construction")+SUMIFS('CBG Plants'!N:N,'CBG Plants'!F:F,D346,'CBG Plants'!L:L,"Yet to start construction")</f>
        <v>10</v>
      </c>
      <c r="G346" s="62">
        <f>COUNTIFS('CBG Plants'!F:F,D346,'CBG Plants'!L:L,"Completed")
+COUNTIFS('CBG Plants'!F:F,D346,'CBG Plants'!L:L,"Functional")</f>
        <v>0</v>
      </c>
      <c r="H346" s="62">
        <f>COUNTIFS('CBG Plants'!F:F,D346,'CBG Plants'!L:L,"Under Construction")</f>
        <v>1</v>
      </c>
      <c r="I346" s="62">
        <f>COUNTIFS('CBG Plants'!F:F,D346,'CBG Plants'!L:L,"Yet to start construction")</f>
        <v>0</v>
      </c>
      <c r="J346" t="s">
        <v>3094</v>
      </c>
      <c r="M346" s="72">
        <f t="shared" si="21"/>
        <v>276.315</v>
      </c>
      <c r="N346" s="72">
        <f t="shared" si="22"/>
        <v>276.315</v>
      </c>
      <c r="O346" s="72">
        <v>126.9</v>
      </c>
      <c r="P346" s="72">
        <v>137.34</v>
      </c>
      <c r="Q346" s="72">
        <v>12.074999999999999</v>
      </c>
      <c r="R346" s="62">
        <f t="shared" si="23"/>
        <v>-8.9200007499999998</v>
      </c>
      <c r="S346" s="72">
        <f>IFERROR(T346*Assumptions!$C$4,"")</f>
        <v>35</v>
      </c>
      <c r="T346" s="72">
        <v>14</v>
      </c>
      <c r="U346" s="62">
        <f>IFERROR(S346*Assumptions!$C$5,"")+IFERROR(V346*Assumptions!$C$8*Assumptions!$C$5,"")</f>
        <v>1.07999925</v>
      </c>
      <c r="V346" s="72">
        <v>2985</v>
      </c>
      <c r="W346" s="72">
        <f>IFERROR(ROUND(T346*(1+Assumptions!$C$7)^5,0),"")</f>
        <v>43</v>
      </c>
      <c r="X346" s="62">
        <f>IFERROR(ROUND(W346*Assumptions!$C$4*Assumptions!$C$6,4),"")+IFERROR(ROUND(Y346*Assumptions!$C$8*Assumptions!$C$6,4),"")</f>
        <v>5.5275999999999996</v>
      </c>
      <c r="Y346" s="62">
        <f>IFERROR(ROUND(V346*(1+Assumptions!$C$7)^5,0),"")</f>
        <v>9109</v>
      </c>
      <c r="Z346" t="s">
        <v>164</v>
      </c>
      <c r="AA346" t="s">
        <v>171</v>
      </c>
      <c r="AB346" s="72">
        <v>2</v>
      </c>
      <c r="AC346" s="72">
        <v>23</v>
      </c>
      <c r="AD346">
        <v>0</v>
      </c>
      <c r="AK346" s="40" t="str">
        <f>IFERROR(INDEX(Assumptions!$D$92:$D$115,MATCH(C346,Assumptions!$B$92:$B$115,0)),"Low")</f>
        <v>Low</v>
      </c>
    </row>
    <row r="347" spans="2:37" x14ac:dyDescent="0.2">
      <c r="B347">
        <v>344</v>
      </c>
      <c r="C347" t="s">
        <v>170</v>
      </c>
      <c r="D347" t="s">
        <v>2189</v>
      </c>
      <c r="E347" s="62">
        <f t="shared" si="24"/>
        <v>0</v>
      </c>
      <c r="F347" s="71">
        <f>SUMIFS('CBG Plants'!N:N,'CBG Plants'!F:F,D347,'CBG Plants'!L:L,"Completed")
+SUMIFS('CBG Plants'!N:N,'CBG Plants'!F:F,D347,'CBG Plants'!L:L,"Functional")+SUMIFS('CBG Plants'!N:N,'CBG Plants'!F:F,D347,'CBG Plants'!L:L,"Under Construction")+SUMIFS('CBG Plants'!N:N,'CBG Plants'!F:F,D347,'CBG Plants'!L:L,"Yet to start construction")</f>
        <v>0</v>
      </c>
      <c r="G347" s="62">
        <f>COUNTIFS('CBG Plants'!F:F,D347,'CBG Plants'!L:L,"Completed")
+COUNTIFS('CBG Plants'!F:F,D347,'CBG Plants'!L:L,"Functional")</f>
        <v>0</v>
      </c>
      <c r="H347" s="62">
        <f>COUNTIFS('CBG Plants'!F:F,D347,'CBG Plants'!L:L,"Under Construction")</f>
        <v>0</v>
      </c>
      <c r="I347" s="62">
        <f>COUNTIFS('CBG Plants'!F:F,D347,'CBG Plants'!L:L,"Yet to start construction")</f>
        <v>0</v>
      </c>
      <c r="J347" t="s">
        <v>3094</v>
      </c>
      <c r="M347" s="72">
        <f t="shared" si="21"/>
        <v>231.06</v>
      </c>
      <c r="N347" s="72">
        <f t="shared" si="22"/>
        <v>231.06</v>
      </c>
      <c r="O347" s="72">
        <v>104.85</v>
      </c>
      <c r="P347" s="72">
        <v>125.16</v>
      </c>
      <c r="Q347" s="72">
        <v>1.05</v>
      </c>
      <c r="R347" s="62">
        <f t="shared" si="23"/>
        <v>0.23945189999999997</v>
      </c>
      <c r="S347" s="72">
        <f>IFERROR(T347*Assumptions!$C$4,"")</f>
        <v>7.5</v>
      </c>
      <c r="T347" s="72">
        <v>3</v>
      </c>
      <c r="U347" s="62">
        <f>IFERROR(S347*Assumptions!$C$5,"")+IFERROR(V347*Assumptions!$C$8*Assumptions!$C$5,"")</f>
        <v>0.23945189999999997</v>
      </c>
      <c r="V347" s="72">
        <v>1438</v>
      </c>
      <c r="W347" s="72">
        <f>IFERROR(ROUND(T347*(1+Assumptions!$C$7)^5,0),"")</f>
        <v>9</v>
      </c>
      <c r="X347" s="62">
        <f>IFERROR(ROUND(W347*Assumptions!$C$4*Assumptions!$C$6,4),"")+IFERROR(ROUND(Y347*Assumptions!$C$8*Assumptions!$C$6,4),"")</f>
        <v>1.1984999999999999</v>
      </c>
      <c r="Y347" s="62">
        <f>IFERROR(ROUND(V347*(1+Assumptions!$C$7)^5,0),"")</f>
        <v>4388</v>
      </c>
      <c r="Z347" t="s">
        <v>164</v>
      </c>
      <c r="AA347" t="s">
        <v>171</v>
      </c>
      <c r="AB347" s="72">
        <v>27</v>
      </c>
      <c r="AC347" s="72">
        <v>23</v>
      </c>
      <c r="AD347">
        <v>0</v>
      </c>
      <c r="AK347" s="40" t="str">
        <f>IFERROR(INDEX(Assumptions!$D$92:$D$115,MATCH(C347,Assumptions!$B$92:$B$115,0)),"Low")</f>
        <v>Low</v>
      </c>
    </row>
    <row r="348" spans="2:37" x14ac:dyDescent="0.2">
      <c r="B348">
        <v>345</v>
      </c>
      <c r="C348" t="s">
        <v>170</v>
      </c>
      <c r="D348" t="s">
        <v>2202</v>
      </c>
      <c r="E348" s="62">
        <f t="shared" si="24"/>
        <v>3</v>
      </c>
      <c r="F348" s="71">
        <f>SUMIFS('CBG Plants'!N:N,'CBG Plants'!F:F,D348,'CBG Plants'!L:L,"Completed")
+SUMIFS('CBG Plants'!N:N,'CBG Plants'!F:F,D348,'CBG Plants'!L:L,"Functional")+SUMIFS('CBG Plants'!N:N,'CBG Plants'!F:F,D348,'CBG Plants'!L:L,"Under Construction")+SUMIFS('CBG Plants'!N:N,'CBG Plants'!F:F,D348,'CBG Plants'!L:L,"Yet to start construction")</f>
        <v>15</v>
      </c>
      <c r="G348" s="62">
        <f>COUNTIFS('CBG Plants'!F:F,D348,'CBG Plants'!L:L,"Completed")
+COUNTIFS('CBG Plants'!F:F,D348,'CBG Plants'!L:L,"Functional")</f>
        <v>0</v>
      </c>
      <c r="H348" s="62">
        <f>COUNTIFS('CBG Plants'!F:F,D348,'CBG Plants'!L:L,"Under Construction")</f>
        <v>1</v>
      </c>
      <c r="I348" s="62">
        <f>COUNTIFS('CBG Plants'!F:F,D348,'CBG Plants'!L:L,"Yet to start construction")</f>
        <v>2</v>
      </c>
      <c r="J348" t="s">
        <v>3095</v>
      </c>
      <c r="K348" t="s">
        <v>3096</v>
      </c>
      <c r="L348" t="s">
        <v>3097</v>
      </c>
      <c r="M348" s="72">
        <f t="shared" si="21"/>
        <v>224.41500000000002</v>
      </c>
      <c r="N348" s="72">
        <f t="shared" si="22"/>
        <v>224.41500000000002</v>
      </c>
      <c r="O348" s="72">
        <v>85.5</v>
      </c>
      <c r="P348" s="72">
        <v>99.54</v>
      </c>
      <c r="Q348" s="72">
        <v>39.375</v>
      </c>
      <c r="R348" s="62">
        <f t="shared" si="23"/>
        <v>-14.347927800000001</v>
      </c>
      <c r="S348" s="72">
        <f>IFERROR(T348*Assumptions!$C$4,"")</f>
        <v>17.5</v>
      </c>
      <c r="T348" s="72">
        <v>7</v>
      </c>
      <c r="U348" s="62">
        <f>IFERROR(S348*Assumptions!$C$5,"")+IFERROR(V348*Assumptions!$C$8*Assumptions!$C$5,"")</f>
        <v>0.65207219999999999</v>
      </c>
      <c r="V348" s="72">
        <v>12644</v>
      </c>
      <c r="W348" s="72">
        <f>IFERROR(ROUND(T348*(1+Assumptions!$C$7)^5,0),"")</f>
        <v>21</v>
      </c>
      <c r="X348" s="62">
        <f>IFERROR(ROUND(W348*Assumptions!$C$4*Assumptions!$C$6,4),"")+IFERROR(ROUND(Y348*Assumptions!$C$8*Assumptions!$C$6,4),"")</f>
        <v>3.2713000000000001</v>
      </c>
      <c r="Y348" s="62">
        <f>IFERROR(ROUND(V348*(1+Assumptions!$C$7)^5,0),"")</f>
        <v>38586</v>
      </c>
      <c r="Z348" t="s">
        <v>164</v>
      </c>
      <c r="AA348" t="s">
        <v>171</v>
      </c>
      <c r="AB348" s="72">
        <v>98.2</v>
      </c>
      <c r="AC348" s="72">
        <v>23</v>
      </c>
      <c r="AD348">
        <v>0</v>
      </c>
      <c r="AK348" s="40" t="str">
        <f>IFERROR(INDEX(Assumptions!$D$92:$D$115,MATCH(C348,Assumptions!$B$92:$B$115,0)),"Low")</f>
        <v>Low</v>
      </c>
    </row>
    <row r="349" spans="2:37" x14ac:dyDescent="0.2">
      <c r="B349">
        <v>346</v>
      </c>
      <c r="C349" t="s">
        <v>170</v>
      </c>
      <c r="D349" t="s">
        <v>2203</v>
      </c>
      <c r="E349" s="62">
        <f t="shared" si="24"/>
        <v>6</v>
      </c>
      <c r="F349" s="71">
        <f>SUMIFS('CBG Plants'!N:N,'CBG Plants'!F:F,D349,'CBG Plants'!L:L,"Completed")
+SUMIFS('CBG Plants'!N:N,'CBG Plants'!F:F,D349,'CBG Plants'!L:L,"Functional")+SUMIFS('CBG Plants'!N:N,'CBG Plants'!F:F,D349,'CBG Plants'!L:L,"Under Construction")+SUMIFS('CBG Plants'!N:N,'CBG Plants'!F:F,D349,'CBG Plants'!L:L,"Yet to start construction")</f>
        <v>53</v>
      </c>
      <c r="G349" s="62">
        <f>COUNTIFS('CBG Plants'!F:F,D349,'CBG Plants'!L:L,"Completed")
+COUNTIFS('CBG Plants'!F:F,D349,'CBG Plants'!L:L,"Functional")</f>
        <v>0</v>
      </c>
      <c r="H349" s="62">
        <f>COUNTIFS('CBG Plants'!F:F,D349,'CBG Plants'!L:L,"Under Construction")</f>
        <v>3</v>
      </c>
      <c r="I349" s="62">
        <f>COUNTIFS('CBG Plants'!F:F,D349,'CBG Plants'!L:L,"Yet to start construction")</f>
        <v>3</v>
      </c>
      <c r="J349" t="s">
        <v>3076</v>
      </c>
      <c r="K349" t="s">
        <v>3077</v>
      </c>
      <c r="L349" t="s">
        <v>3078</v>
      </c>
      <c r="M349" s="72">
        <f t="shared" si="21"/>
        <v>260.76</v>
      </c>
      <c r="N349" s="72">
        <f t="shared" si="22"/>
        <v>260.76</v>
      </c>
      <c r="O349" s="72">
        <v>128.25</v>
      </c>
      <c r="P349" s="72">
        <v>123.06</v>
      </c>
      <c r="Q349" s="72">
        <v>9.4499999999999993</v>
      </c>
      <c r="R349" s="62">
        <f t="shared" si="23"/>
        <v>-48.809915449999998</v>
      </c>
      <c r="S349" s="72">
        <f>IFERROR(T349*Assumptions!$C$4,"")</f>
        <v>105</v>
      </c>
      <c r="T349" s="72">
        <v>42</v>
      </c>
      <c r="U349" s="62">
        <f>IFERROR(S349*Assumptions!$C$5,"")+IFERROR(V349*Assumptions!$C$8*Assumptions!$C$5,"")</f>
        <v>4.1900845499999999</v>
      </c>
      <c r="V349" s="72">
        <v>103491</v>
      </c>
      <c r="W349" s="72">
        <f>IFERROR(ROUND(T349*(1+Assumptions!$C$7)^5,0),"")</f>
        <v>128</v>
      </c>
      <c r="X349" s="62">
        <f>IFERROR(ROUND(W349*Assumptions!$C$4*Assumptions!$C$6,4),"")+IFERROR(ROUND(Y349*Assumptions!$C$8*Assumptions!$C$6,4),"")</f>
        <v>21.290099999999999</v>
      </c>
      <c r="Y349" s="62">
        <f>IFERROR(ROUND(V349*(1+Assumptions!$C$7)^5,0),"")</f>
        <v>315829</v>
      </c>
      <c r="Z349" t="s">
        <v>164</v>
      </c>
      <c r="AA349" t="s">
        <v>171</v>
      </c>
      <c r="AB349" s="72">
        <v>35.5</v>
      </c>
      <c r="AC349" s="72">
        <v>23</v>
      </c>
      <c r="AD349">
        <v>0</v>
      </c>
      <c r="AK349" s="40" t="str">
        <f>IFERROR(INDEX(Assumptions!$D$92:$D$115,MATCH(C349,Assumptions!$B$92:$B$115,0)),"Low")</f>
        <v>Low</v>
      </c>
    </row>
    <row r="350" spans="2:37" x14ac:dyDescent="0.2">
      <c r="B350">
        <v>347</v>
      </c>
      <c r="C350" t="s">
        <v>170</v>
      </c>
      <c r="D350" t="s">
        <v>3098</v>
      </c>
      <c r="E350" s="62">
        <f t="shared" si="24"/>
        <v>0</v>
      </c>
      <c r="F350" s="71">
        <f>SUMIFS('CBG Plants'!N:N,'CBG Plants'!F:F,D350,'CBG Plants'!L:L,"Completed")
+SUMIFS('CBG Plants'!N:N,'CBG Plants'!F:F,D350,'CBG Plants'!L:L,"Functional")+SUMIFS('CBG Plants'!N:N,'CBG Plants'!F:F,D350,'CBG Plants'!L:L,"Under Construction")+SUMIFS('CBG Plants'!N:N,'CBG Plants'!F:F,D350,'CBG Plants'!L:L,"Yet to start construction")</f>
        <v>0</v>
      </c>
      <c r="G350" s="62">
        <f>COUNTIFS('CBG Plants'!F:F,D350,'CBG Plants'!L:L,"Completed")
+COUNTIFS('CBG Plants'!F:F,D350,'CBG Plants'!L:L,"Functional")</f>
        <v>0</v>
      </c>
      <c r="H350" s="62">
        <f>COUNTIFS('CBG Plants'!F:F,D350,'CBG Plants'!L:L,"Under Construction")</f>
        <v>0</v>
      </c>
      <c r="I350" s="62">
        <f>COUNTIFS('CBG Plants'!F:F,D350,'CBG Plants'!L:L,"Yet to start construction")</f>
        <v>0</v>
      </c>
      <c r="J350" t="s">
        <v>3095</v>
      </c>
      <c r="K350" t="s">
        <v>3096</v>
      </c>
      <c r="L350" t="s">
        <v>3097</v>
      </c>
      <c r="M350" s="72">
        <f t="shared" si="21"/>
        <v>478.57500000000005</v>
      </c>
      <c r="N350" s="72">
        <f t="shared" si="22"/>
        <v>478.57500000000005</v>
      </c>
      <c r="O350" s="72">
        <v>199.8</v>
      </c>
      <c r="P350" s="72">
        <v>178.5</v>
      </c>
      <c r="Q350" s="72">
        <v>100.27500000000001</v>
      </c>
      <c r="R350" s="62">
        <f t="shared" si="23"/>
        <v>0</v>
      </c>
      <c r="S350" s="72">
        <f>IFERROR(T350*Assumptions!$C$4,"")</f>
        <v>0</v>
      </c>
      <c r="T350" s="72">
        <v>0</v>
      </c>
      <c r="U350" s="62">
        <f>IFERROR(S350*Assumptions!$C$5,"")+IFERROR(V350*Assumptions!$C$8*Assumptions!$C$5,"")</f>
        <v>0</v>
      </c>
      <c r="V350" s="72">
        <v>0</v>
      </c>
      <c r="W350" s="72">
        <f>IFERROR(ROUND(T350*(1+Assumptions!$C$7)^5,0),"")</f>
        <v>0</v>
      </c>
      <c r="X350" s="62">
        <f>IFERROR(ROUND(W350*Assumptions!$C$4*Assumptions!$C$6,4),"")+IFERROR(ROUND(Y350*Assumptions!$C$8*Assumptions!$C$6,4),"")</f>
        <v>0</v>
      </c>
      <c r="Y350" s="62">
        <f>IFERROR(ROUND(V350*(1+Assumptions!$C$7)^5,0),"")</f>
        <v>0</v>
      </c>
      <c r="Z350" t="s">
        <v>164</v>
      </c>
      <c r="AA350" t="s">
        <v>171</v>
      </c>
      <c r="AB350" s="72">
        <v>114.6</v>
      </c>
      <c r="AC350" s="72">
        <v>23</v>
      </c>
      <c r="AD350">
        <v>0</v>
      </c>
      <c r="AK350" s="40" t="str">
        <f>IFERROR(INDEX(Assumptions!$D$92:$D$115,MATCH(C350,Assumptions!$B$92:$B$115,0)),"Low")</f>
        <v>Low</v>
      </c>
    </row>
    <row r="351" spans="2:37" x14ac:dyDescent="0.2">
      <c r="B351">
        <v>348</v>
      </c>
      <c r="C351" t="s">
        <v>170</v>
      </c>
      <c r="D351" t="s">
        <v>2168</v>
      </c>
      <c r="E351" s="62">
        <f t="shared" si="24"/>
        <v>2</v>
      </c>
      <c r="F351" s="71">
        <f>SUMIFS('CBG Plants'!N:N,'CBG Plants'!F:F,D351,'CBG Plants'!L:L,"Completed")
+SUMIFS('CBG Plants'!N:N,'CBG Plants'!F:F,D351,'CBG Plants'!L:L,"Functional")+SUMIFS('CBG Plants'!N:N,'CBG Plants'!F:F,D351,'CBG Plants'!L:L,"Under Construction")+SUMIFS('CBG Plants'!N:N,'CBG Plants'!F:F,D351,'CBG Plants'!L:L,"Yet to start construction")</f>
        <v>12</v>
      </c>
      <c r="G351" s="62">
        <f>COUNTIFS('CBG Plants'!F:F,D351,'CBG Plants'!L:L,"Completed")
+COUNTIFS('CBG Plants'!F:F,D351,'CBG Plants'!L:L,"Functional")</f>
        <v>0</v>
      </c>
      <c r="H351" s="62">
        <f>COUNTIFS('CBG Plants'!F:F,D351,'CBG Plants'!L:L,"Under Construction")</f>
        <v>1</v>
      </c>
      <c r="I351" s="62">
        <f>COUNTIFS('CBG Plants'!F:F,D351,'CBG Plants'!L:L,"Yet to start construction")</f>
        <v>1</v>
      </c>
      <c r="J351" t="s">
        <v>3099</v>
      </c>
      <c r="K351" t="s">
        <v>3100</v>
      </c>
      <c r="M351" s="72">
        <f t="shared" si="21"/>
        <v>720.71999999999991</v>
      </c>
      <c r="N351" s="72">
        <f t="shared" si="22"/>
        <v>720.71999999999991</v>
      </c>
      <c r="O351" s="72">
        <v>18.899999999999999</v>
      </c>
      <c r="P351" s="72">
        <v>118.02</v>
      </c>
      <c r="Q351" s="72">
        <v>583.79999999999995</v>
      </c>
      <c r="R351" s="62">
        <f t="shared" si="23"/>
        <v>-11.736930600000001</v>
      </c>
      <c r="S351" s="72">
        <f>IFERROR(T351*Assumptions!$C$4,"")</f>
        <v>7.5</v>
      </c>
      <c r="T351" s="72">
        <v>3</v>
      </c>
      <c r="U351" s="62">
        <f>IFERROR(S351*Assumptions!$C$5,"")+IFERROR(V351*Assumptions!$C$8*Assumptions!$C$5,"")</f>
        <v>0.26306939999999995</v>
      </c>
      <c r="V351" s="72">
        <v>3788</v>
      </c>
      <c r="W351" s="72">
        <f>IFERROR(ROUND(T351*(1+Assumptions!$C$7)^5,0),"")</f>
        <v>9</v>
      </c>
      <c r="X351" s="62">
        <f>IFERROR(ROUND(W351*Assumptions!$C$4*Assumptions!$C$6,4),"")+IFERROR(ROUND(Y351*Assumptions!$C$8*Assumptions!$C$6,4),"")</f>
        <v>1.3186</v>
      </c>
      <c r="Y351" s="62">
        <f>IFERROR(ROUND(V351*(1+Assumptions!$C$7)^5,0),"")</f>
        <v>11560</v>
      </c>
      <c r="Z351" t="s">
        <v>164</v>
      </c>
      <c r="AA351" t="s">
        <v>171</v>
      </c>
      <c r="AB351" s="72">
        <v>20.2</v>
      </c>
      <c r="AC351" s="72">
        <v>23</v>
      </c>
      <c r="AD351">
        <v>0</v>
      </c>
      <c r="AK351" s="40" t="str">
        <f>IFERROR(INDEX(Assumptions!$D$92:$D$115,MATCH(C351,Assumptions!$B$92:$B$115,0)),"Low")</f>
        <v>Low</v>
      </c>
    </row>
    <row r="352" spans="2:37" x14ac:dyDescent="0.2">
      <c r="B352">
        <v>349</v>
      </c>
      <c r="C352" t="s">
        <v>170</v>
      </c>
      <c r="D352" t="s">
        <v>2162</v>
      </c>
      <c r="E352" s="62">
        <f t="shared" si="24"/>
        <v>0</v>
      </c>
      <c r="F352" s="71">
        <f>SUMIFS('CBG Plants'!N:N,'CBG Plants'!F:F,D352,'CBG Plants'!L:L,"Completed")
+SUMIFS('CBG Plants'!N:N,'CBG Plants'!F:F,D352,'CBG Plants'!L:L,"Functional")+SUMIFS('CBG Plants'!N:N,'CBG Plants'!F:F,D352,'CBG Plants'!L:L,"Under Construction")+SUMIFS('CBG Plants'!N:N,'CBG Plants'!F:F,D352,'CBG Plants'!L:L,"Yet to start construction")</f>
        <v>0</v>
      </c>
      <c r="G352" s="62">
        <f>COUNTIFS('CBG Plants'!F:F,D352,'CBG Plants'!L:L,"Completed")
+COUNTIFS('CBG Plants'!F:F,D352,'CBG Plants'!L:L,"Functional")</f>
        <v>0</v>
      </c>
      <c r="H352" s="62">
        <f>COUNTIFS('CBG Plants'!F:F,D352,'CBG Plants'!L:L,"Under Construction")</f>
        <v>0</v>
      </c>
      <c r="I352" s="62">
        <f>COUNTIFS('CBG Plants'!F:F,D352,'CBG Plants'!L:L,"Yet to start construction")</f>
        <v>0</v>
      </c>
      <c r="J352" t="s">
        <v>3101</v>
      </c>
      <c r="M352" s="72">
        <f t="shared" si="21"/>
        <v>683.35500000000002</v>
      </c>
      <c r="N352" s="72">
        <f t="shared" si="22"/>
        <v>683.35500000000002</v>
      </c>
      <c r="O352" s="72">
        <v>310.5</v>
      </c>
      <c r="P352" s="72">
        <v>371.28</v>
      </c>
      <c r="Q352" s="72">
        <v>1.575</v>
      </c>
      <c r="R352" s="62">
        <f t="shared" si="23"/>
        <v>0.39283875000000001</v>
      </c>
      <c r="S352" s="72">
        <f>IFERROR(T352*Assumptions!$C$4,"")</f>
        <v>12.5</v>
      </c>
      <c r="T352" s="72">
        <v>5</v>
      </c>
      <c r="U352" s="62">
        <f>IFERROR(S352*Assumptions!$C$5,"")+IFERROR(V352*Assumptions!$C$8*Assumptions!$C$5,"")</f>
        <v>0.39283875000000001</v>
      </c>
      <c r="V352" s="72">
        <v>1775</v>
      </c>
      <c r="W352" s="72">
        <f>IFERROR(ROUND(T352*(1+Assumptions!$C$7)^5,0),"")</f>
        <v>15</v>
      </c>
      <c r="X352" s="62">
        <f>IFERROR(ROUND(W352*Assumptions!$C$4*Assumptions!$C$6,4),"")+IFERROR(ROUND(Y352*Assumptions!$C$8*Assumptions!$C$6,4),"")</f>
        <v>1.9657</v>
      </c>
      <c r="Y352" s="62">
        <f>IFERROR(ROUND(V352*(1+Assumptions!$C$7)^5,0),"")</f>
        <v>5417</v>
      </c>
      <c r="Z352" t="s">
        <v>164</v>
      </c>
      <c r="AA352" t="s">
        <v>171</v>
      </c>
      <c r="AB352" s="72">
        <v>65.900000000000006</v>
      </c>
      <c r="AC352" s="72">
        <v>23</v>
      </c>
      <c r="AD352">
        <v>0</v>
      </c>
      <c r="AK352" s="40" t="str">
        <f>IFERROR(INDEX(Assumptions!$D$92:$D$115,MATCH(C352,Assumptions!$B$92:$B$115,0)),"Low")</f>
        <v>Low</v>
      </c>
    </row>
    <row r="353" spans="2:37" x14ac:dyDescent="0.2">
      <c r="B353">
        <v>350</v>
      </c>
      <c r="C353" t="s">
        <v>170</v>
      </c>
      <c r="D353" t="s">
        <v>2178</v>
      </c>
      <c r="E353" s="62">
        <f t="shared" si="24"/>
        <v>1</v>
      </c>
      <c r="F353" s="71">
        <f>SUMIFS('CBG Plants'!N:N,'CBG Plants'!F:F,D353,'CBG Plants'!L:L,"Completed")
+SUMIFS('CBG Plants'!N:N,'CBG Plants'!F:F,D353,'CBG Plants'!L:L,"Functional")+SUMIFS('CBG Plants'!N:N,'CBG Plants'!F:F,D353,'CBG Plants'!L:L,"Under Construction")+SUMIFS('CBG Plants'!N:N,'CBG Plants'!F:F,D353,'CBG Plants'!L:L,"Yet to start construction")</f>
        <v>10</v>
      </c>
      <c r="G353" s="62">
        <f>COUNTIFS('CBG Plants'!F:F,D353,'CBG Plants'!L:L,"Completed")
+COUNTIFS('CBG Plants'!F:F,D353,'CBG Plants'!L:L,"Functional")</f>
        <v>0</v>
      </c>
      <c r="H353" s="62">
        <f>COUNTIFS('CBG Plants'!F:F,D353,'CBG Plants'!L:L,"Under Construction")</f>
        <v>0</v>
      </c>
      <c r="I353" s="62">
        <f>COUNTIFS('CBG Plants'!F:F,D353,'CBG Plants'!L:L,"Yet to start construction")</f>
        <v>1</v>
      </c>
      <c r="J353" t="s">
        <v>3102</v>
      </c>
      <c r="M353" s="72">
        <f t="shared" si="21"/>
        <v>203.685</v>
      </c>
      <c r="N353" s="72">
        <f t="shared" si="22"/>
        <v>203.685</v>
      </c>
      <c r="O353" s="72">
        <v>54.9</v>
      </c>
      <c r="P353" s="72">
        <v>51.66</v>
      </c>
      <c r="Q353" s="72">
        <v>97.125</v>
      </c>
      <c r="R353" s="62">
        <f t="shared" si="23"/>
        <v>-9.8297291500000004</v>
      </c>
      <c r="S353" s="72">
        <f>IFERROR(T353*Assumptions!$C$4,"")</f>
        <v>5</v>
      </c>
      <c r="T353" s="72">
        <v>2</v>
      </c>
      <c r="U353" s="62">
        <f>IFERROR(S353*Assumptions!$C$5,"")+IFERROR(V353*Assumptions!$C$8*Assumptions!$C$5,"")</f>
        <v>0.17027085</v>
      </c>
      <c r="V353" s="72">
        <v>2017</v>
      </c>
      <c r="W353" s="72">
        <f>IFERROR(ROUND(T353*(1+Assumptions!$C$7)^5,0),"")</f>
        <v>6</v>
      </c>
      <c r="X353" s="62">
        <f>IFERROR(ROUND(W353*Assumptions!$C$4*Assumptions!$C$6,4),"")+IFERROR(ROUND(Y353*Assumptions!$C$8*Assumptions!$C$6,4),"")</f>
        <v>0.85309999999999997</v>
      </c>
      <c r="Y353" s="62">
        <f>IFERROR(ROUND(V353*(1+Assumptions!$C$7)^5,0),"")</f>
        <v>6155</v>
      </c>
      <c r="Z353" t="s">
        <v>164</v>
      </c>
      <c r="AA353" t="s">
        <v>171</v>
      </c>
      <c r="AB353" s="72">
        <v>30.7</v>
      </c>
      <c r="AC353" s="72">
        <v>23</v>
      </c>
      <c r="AD353">
        <v>0</v>
      </c>
      <c r="AK353" s="40" t="str">
        <f>IFERROR(INDEX(Assumptions!$D$92:$D$115,MATCH(C353,Assumptions!$B$92:$B$115,0)),"Low")</f>
        <v>Low</v>
      </c>
    </row>
    <row r="354" spans="2:37" x14ac:dyDescent="0.2">
      <c r="B354">
        <v>351</v>
      </c>
      <c r="C354" t="s">
        <v>170</v>
      </c>
      <c r="D354" t="s">
        <v>2188</v>
      </c>
      <c r="E354" s="62">
        <f t="shared" si="24"/>
        <v>0</v>
      </c>
      <c r="F354" s="71">
        <f>SUMIFS('CBG Plants'!N:N,'CBG Plants'!F:F,D354,'CBG Plants'!L:L,"Completed")
+SUMIFS('CBG Plants'!N:N,'CBG Plants'!F:F,D354,'CBG Plants'!L:L,"Functional")+SUMIFS('CBG Plants'!N:N,'CBG Plants'!F:F,D354,'CBG Plants'!L:L,"Under Construction")+SUMIFS('CBG Plants'!N:N,'CBG Plants'!F:F,D354,'CBG Plants'!L:L,"Yet to start construction")</f>
        <v>0</v>
      </c>
      <c r="G354" s="62">
        <f>COUNTIFS('CBG Plants'!F:F,D354,'CBG Plants'!L:L,"Completed")
+COUNTIFS('CBG Plants'!F:F,D354,'CBG Plants'!L:L,"Functional")</f>
        <v>0</v>
      </c>
      <c r="H354" s="62">
        <f>COUNTIFS('CBG Plants'!F:F,D354,'CBG Plants'!L:L,"Under Construction")</f>
        <v>0</v>
      </c>
      <c r="I354" s="62">
        <f>COUNTIFS('CBG Plants'!F:F,D354,'CBG Plants'!L:L,"Yet to start construction")</f>
        <v>0</v>
      </c>
      <c r="M354" s="72">
        <f t="shared" si="21"/>
        <v>296.43</v>
      </c>
      <c r="N354" s="72">
        <f t="shared" si="22"/>
        <v>296.43</v>
      </c>
      <c r="O354" s="72">
        <v>83.7</v>
      </c>
      <c r="P354" s="72">
        <v>81.48</v>
      </c>
      <c r="Q354" s="72">
        <v>131.25</v>
      </c>
      <c r="R354" s="62">
        <f t="shared" si="23"/>
        <v>1.0390115999999998</v>
      </c>
      <c r="S354" s="72">
        <f>IFERROR(T354*Assumptions!$C$4,"")</f>
        <v>30</v>
      </c>
      <c r="T354" s="72">
        <v>12</v>
      </c>
      <c r="U354" s="62">
        <f>IFERROR(S354*Assumptions!$C$5,"")+IFERROR(V354*Assumptions!$C$8*Assumptions!$C$5,"")</f>
        <v>1.0390115999999998</v>
      </c>
      <c r="V354" s="72">
        <v>13832</v>
      </c>
      <c r="W354" s="72">
        <f>IFERROR(ROUND(T354*(1+Assumptions!$C$7)^5,0),"")</f>
        <v>37</v>
      </c>
      <c r="X354" s="62">
        <f>IFERROR(ROUND(W354*Assumptions!$C$4*Assumptions!$C$6,4),"")+IFERROR(ROUND(Y354*Assumptions!$C$8*Assumptions!$C$6,4),"")</f>
        <v>5.3320999999999996</v>
      </c>
      <c r="Y354" s="62">
        <f>IFERROR(ROUND(V354*(1+Assumptions!$C$7)^5,0),"")</f>
        <v>42212</v>
      </c>
      <c r="Z354" t="s">
        <v>164</v>
      </c>
      <c r="AA354" t="s">
        <v>171</v>
      </c>
      <c r="AB354" s="72">
        <v>37.200000000000003</v>
      </c>
      <c r="AC354" s="72">
        <v>23</v>
      </c>
      <c r="AD354">
        <v>0</v>
      </c>
      <c r="AK354" s="40" t="str">
        <f>IFERROR(INDEX(Assumptions!$D$92:$D$115,MATCH(C354,Assumptions!$B$92:$B$115,0)),"Low")</f>
        <v>Low</v>
      </c>
    </row>
    <row r="355" spans="2:37" x14ac:dyDescent="0.2">
      <c r="B355">
        <v>352</v>
      </c>
      <c r="C355" t="s">
        <v>170</v>
      </c>
      <c r="D355" t="s">
        <v>2187</v>
      </c>
      <c r="E355" s="62">
        <f t="shared" si="24"/>
        <v>1</v>
      </c>
      <c r="F355" s="71">
        <f>SUMIFS('CBG Plants'!N:N,'CBG Plants'!F:F,D355,'CBG Plants'!L:L,"Completed")
+SUMIFS('CBG Plants'!N:N,'CBG Plants'!F:F,D355,'CBG Plants'!L:L,"Functional")+SUMIFS('CBG Plants'!N:N,'CBG Plants'!F:F,D355,'CBG Plants'!L:L,"Under Construction")+SUMIFS('CBG Plants'!N:N,'CBG Plants'!F:F,D355,'CBG Plants'!L:L,"Yet to start construction")</f>
        <v>33</v>
      </c>
      <c r="G355" s="62">
        <f>COUNTIFS('CBG Plants'!F:F,D355,'CBG Plants'!L:L,"Completed")
+COUNTIFS('CBG Plants'!F:F,D355,'CBG Plants'!L:L,"Functional")</f>
        <v>0</v>
      </c>
      <c r="H355" s="62">
        <f>COUNTIFS('CBG Plants'!F:F,D355,'CBG Plants'!L:L,"Under Construction")</f>
        <v>0</v>
      </c>
      <c r="I355" s="62">
        <f>COUNTIFS('CBG Plants'!F:F,D355,'CBG Plants'!L:L,"Yet to start construction")</f>
        <v>1</v>
      </c>
      <c r="J355" t="s">
        <v>3073</v>
      </c>
      <c r="M355" s="72">
        <f t="shared" si="21"/>
        <v>203.715</v>
      </c>
      <c r="N355" s="72">
        <f t="shared" si="22"/>
        <v>203.715</v>
      </c>
      <c r="O355" s="72">
        <v>118.35</v>
      </c>
      <c r="P355" s="72">
        <v>55.44</v>
      </c>
      <c r="Q355" s="72">
        <v>29.925000000000001</v>
      </c>
      <c r="R355" s="62">
        <f t="shared" si="23"/>
        <v>-31.960988400000002</v>
      </c>
      <c r="S355" s="72">
        <f>IFERROR(T355*Assumptions!$C$4,"")</f>
        <v>30</v>
      </c>
      <c r="T355" s="72">
        <v>12</v>
      </c>
      <c r="U355" s="62">
        <f>IFERROR(S355*Assumptions!$C$5,"")+IFERROR(V355*Assumptions!$C$8*Assumptions!$C$5,"")</f>
        <v>1.0390115999999998</v>
      </c>
      <c r="V355" s="72">
        <v>13832</v>
      </c>
      <c r="W355" s="72">
        <f>IFERROR(ROUND(T355*(1+Assumptions!$C$7)^5,0),"")</f>
        <v>37</v>
      </c>
      <c r="X355" s="62">
        <f>IFERROR(ROUND(W355*Assumptions!$C$4*Assumptions!$C$6,4),"")+IFERROR(ROUND(Y355*Assumptions!$C$8*Assumptions!$C$6,4),"")</f>
        <v>5.3320999999999996</v>
      </c>
      <c r="Y355" s="62">
        <f>IFERROR(ROUND(V355*(1+Assumptions!$C$7)^5,0),"")</f>
        <v>42212</v>
      </c>
      <c r="Z355" t="s">
        <v>164</v>
      </c>
      <c r="AA355" t="s">
        <v>171</v>
      </c>
      <c r="AB355" s="72">
        <v>59.6</v>
      </c>
      <c r="AC355" s="72">
        <v>23</v>
      </c>
      <c r="AD355">
        <v>0</v>
      </c>
      <c r="AK355" s="40" t="str">
        <f>IFERROR(INDEX(Assumptions!$D$92:$D$115,MATCH(C355,Assumptions!$B$92:$B$115,0)),"Low")</f>
        <v>Low</v>
      </c>
    </row>
    <row r="356" spans="2:37" x14ac:dyDescent="0.2">
      <c r="B356">
        <v>353</v>
      </c>
      <c r="C356" t="s">
        <v>170</v>
      </c>
      <c r="D356" t="s">
        <v>2190</v>
      </c>
      <c r="E356" s="62">
        <f t="shared" si="24"/>
        <v>0</v>
      </c>
      <c r="F356" s="71">
        <f>SUMIFS('CBG Plants'!N:N,'CBG Plants'!F:F,D356,'CBG Plants'!L:L,"Completed")
+SUMIFS('CBG Plants'!N:N,'CBG Plants'!F:F,D356,'CBG Plants'!L:L,"Functional")+SUMIFS('CBG Plants'!N:N,'CBG Plants'!F:F,D356,'CBG Plants'!L:L,"Under Construction")+SUMIFS('CBG Plants'!N:N,'CBG Plants'!F:F,D356,'CBG Plants'!L:L,"Yet to start construction")</f>
        <v>0</v>
      </c>
      <c r="G356" s="62">
        <f>COUNTIFS('CBG Plants'!F:F,D356,'CBG Plants'!L:L,"Completed")
+COUNTIFS('CBG Plants'!F:F,D356,'CBG Plants'!L:L,"Functional")</f>
        <v>0</v>
      </c>
      <c r="H356" s="62">
        <f>COUNTIFS('CBG Plants'!F:F,D356,'CBG Plants'!L:L,"Under Construction")</f>
        <v>0</v>
      </c>
      <c r="I356" s="62">
        <f>COUNTIFS('CBG Plants'!F:F,D356,'CBG Plants'!L:L,"Yet to start construction")</f>
        <v>0</v>
      </c>
      <c r="J356" t="s">
        <v>3089</v>
      </c>
      <c r="M356" s="72">
        <f t="shared" si="21"/>
        <v>56.489999999999995</v>
      </c>
      <c r="N356" s="72">
        <f t="shared" si="22"/>
        <v>56.489999999999995</v>
      </c>
      <c r="O356" s="72">
        <v>25.2</v>
      </c>
      <c r="P356" s="72">
        <v>30.24</v>
      </c>
      <c r="Q356" s="72">
        <v>1.05</v>
      </c>
      <c r="R356" s="62">
        <f t="shared" si="23"/>
        <v>0.25854689999999997</v>
      </c>
      <c r="S356" s="72">
        <f>IFERROR(T356*Assumptions!$C$4,"")</f>
        <v>7.5</v>
      </c>
      <c r="T356" s="72">
        <v>3</v>
      </c>
      <c r="U356" s="62">
        <f>IFERROR(S356*Assumptions!$C$5,"")+IFERROR(V356*Assumptions!$C$8*Assumptions!$C$5,"")</f>
        <v>0.25854689999999997</v>
      </c>
      <c r="V356" s="72">
        <v>3338</v>
      </c>
      <c r="W356" s="72">
        <f>IFERROR(ROUND(T356*(1+Assumptions!$C$7)^5,0),"")</f>
        <v>9</v>
      </c>
      <c r="X356" s="62">
        <f>IFERROR(ROUND(W356*Assumptions!$C$4*Assumptions!$C$6,4),"")+IFERROR(ROUND(Y356*Assumptions!$C$8*Assumptions!$C$6,4),"")</f>
        <v>1.2956000000000001</v>
      </c>
      <c r="Y356" s="62">
        <f>IFERROR(ROUND(V356*(1+Assumptions!$C$7)^5,0),"")</f>
        <v>10187</v>
      </c>
      <c r="Z356" t="s">
        <v>164</v>
      </c>
      <c r="AA356" t="s">
        <v>171</v>
      </c>
      <c r="AB356" s="72">
        <v>25.3</v>
      </c>
      <c r="AC356" s="72">
        <v>23</v>
      </c>
      <c r="AD356">
        <v>0</v>
      </c>
      <c r="AK356" s="40" t="str">
        <f>IFERROR(INDEX(Assumptions!$D$92:$D$115,MATCH(C356,Assumptions!$B$92:$B$115,0)),"Low")</f>
        <v>Low</v>
      </c>
    </row>
    <row r="357" spans="2:37" x14ac:dyDescent="0.2">
      <c r="B357">
        <v>354</v>
      </c>
      <c r="C357" t="s">
        <v>170</v>
      </c>
      <c r="D357" t="s">
        <v>2198</v>
      </c>
      <c r="E357" s="62">
        <f t="shared" si="24"/>
        <v>0</v>
      </c>
      <c r="F357" s="71">
        <f>SUMIFS('CBG Plants'!N:N,'CBG Plants'!F:F,D357,'CBG Plants'!L:L,"Completed")
+SUMIFS('CBG Plants'!N:N,'CBG Plants'!F:F,D357,'CBG Plants'!L:L,"Functional")+SUMIFS('CBG Plants'!N:N,'CBG Plants'!F:F,D357,'CBG Plants'!L:L,"Under Construction")+SUMIFS('CBG Plants'!N:N,'CBG Plants'!F:F,D357,'CBG Plants'!L:L,"Yet to start construction")</f>
        <v>0</v>
      </c>
      <c r="G357" s="62">
        <f>COUNTIFS('CBG Plants'!F:F,D357,'CBG Plants'!L:L,"Completed")
+COUNTIFS('CBG Plants'!F:F,D357,'CBG Plants'!L:L,"Functional")</f>
        <v>0</v>
      </c>
      <c r="H357" s="62">
        <f>COUNTIFS('CBG Plants'!F:F,D357,'CBG Plants'!L:L,"Under Construction")</f>
        <v>0</v>
      </c>
      <c r="I357" s="62">
        <f>COUNTIFS('CBG Plants'!F:F,D357,'CBG Plants'!L:L,"Yet to start construction")</f>
        <v>0</v>
      </c>
      <c r="M357" s="72">
        <f t="shared" si="21"/>
        <v>43.02</v>
      </c>
      <c r="N357" s="72">
        <f t="shared" si="22"/>
        <v>43.02</v>
      </c>
      <c r="O357" s="72">
        <v>21.6</v>
      </c>
      <c r="P357" s="72">
        <v>17.22</v>
      </c>
      <c r="Q357" s="72">
        <v>4.2</v>
      </c>
      <c r="R357" s="62">
        <f t="shared" si="23"/>
        <v>0.48325859999999998</v>
      </c>
      <c r="S357" s="72">
        <f>IFERROR(T357*Assumptions!$C$4,"")</f>
        <v>12.5</v>
      </c>
      <c r="T357" s="72">
        <v>5</v>
      </c>
      <c r="U357" s="62">
        <f>IFERROR(S357*Assumptions!$C$5,"")+IFERROR(V357*Assumptions!$C$8*Assumptions!$C$5,"")</f>
        <v>0.48325859999999998</v>
      </c>
      <c r="V357" s="72">
        <v>10772</v>
      </c>
      <c r="W357" s="72">
        <f>IFERROR(ROUND(T357*(1+Assumptions!$C$7)^5,0),"")</f>
        <v>15</v>
      </c>
      <c r="X357" s="62">
        <f>IFERROR(ROUND(W357*Assumptions!$C$4*Assumptions!$C$6,4),"")+IFERROR(ROUND(Y357*Assumptions!$C$8*Assumptions!$C$6,4),"")</f>
        <v>2.4256000000000002</v>
      </c>
      <c r="Y357" s="62">
        <f>IFERROR(ROUND(V357*(1+Assumptions!$C$7)^5,0),"")</f>
        <v>32874</v>
      </c>
      <c r="Z357" t="s">
        <v>164</v>
      </c>
      <c r="AA357" t="s">
        <v>171</v>
      </c>
      <c r="AB357" s="72">
        <v>134.5</v>
      </c>
      <c r="AC357" s="72">
        <v>23</v>
      </c>
      <c r="AD357">
        <v>0</v>
      </c>
      <c r="AK357" s="40" t="str">
        <f>IFERROR(INDEX(Assumptions!$D$92:$D$115,MATCH(C357,Assumptions!$B$92:$B$115,0)),"Low")</f>
        <v>Low</v>
      </c>
    </row>
    <row r="358" spans="2:37" x14ac:dyDescent="0.2">
      <c r="B358">
        <v>355</v>
      </c>
      <c r="C358" t="s">
        <v>170</v>
      </c>
      <c r="D358" t="s">
        <v>2197</v>
      </c>
      <c r="E358" s="62">
        <f t="shared" si="24"/>
        <v>0</v>
      </c>
      <c r="F358" s="71">
        <f>SUMIFS('CBG Plants'!N:N,'CBG Plants'!F:F,D358,'CBG Plants'!L:L,"Completed")
+SUMIFS('CBG Plants'!N:N,'CBG Plants'!F:F,D358,'CBG Plants'!L:L,"Functional")+SUMIFS('CBG Plants'!N:N,'CBG Plants'!F:F,D358,'CBG Plants'!L:L,"Under Construction")+SUMIFS('CBG Plants'!N:N,'CBG Plants'!F:F,D358,'CBG Plants'!L:L,"Yet to start construction")</f>
        <v>0</v>
      </c>
      <c r="G358" s="62">
        <f>COUNTIFS('CBG Plants'!F:F,D358,'CBG Plants'!L:L,"Completed")
+COUNTIFS('CBG Plants'!F:F,D358,'CBG Plants'!L:L,"Functional")</f>
        <v>0</v>
      </c>
      <c r="H358" s="62">
        <f>COUNTIFS('CBG Plants'!F:F,D358,'CBG Plants'!L:L,"Under Construction")</f>
        <v>0</v>
      </c>
      <c r="I358" s="62">
        <f>COUNTIFS('CBG Plants'!F:F,D358,'CBG Plants'!L:L,"Yet to start construction")</f>
        <v>0</v>
      </c>
      <c r="M358" s="72">
        <f t="shared" si="21"/>
        <v>240.01499999999999</v>
      </c>
      <c r="N358" s="72">
        <f t="shared" si="22"/>
        <v>240.01499999999999</v>
      </c>
      <c r="O358" s="72">
        <v>146.25</v>
      </c>
      <c r="P358" s="72">
        <v>86.94</v>
      </c>
      <c r="Q358" s="72">
        <v>6.8250000000000002</v>
      </c>
      <c r="R358" s="62">
        <f t="shared" si="23"/>
        <v>0.48325859999999998</v>
      </c>
      <c r="S358" s="72">
        <f>IFERROR(T358*Assumptions!$C$4,"")</f>
        <v>12.5</v>
      </c>
      <c r="T358" s="72">
        <v>5</v>
      </c>
      <c r="U358" s="62">
        <f>IFERROR(S358*Assumptions!$C$5,"")+IFERROR(V358*Assumptions!$C$8*Assumptions!$C$5,"")</f>
        <v>0.48325859999999998</v>
      </c>
      <c r="V358" s="72">
        <v>10772</v>
      </c>
      <c r="W358" s="72">
        <f>IFERROR(ROUND(T358*(1+Assumptions!$C$7)^5,0),"")</f>
        <v>15</v>
      </c>
      <c r="X358" s="62">
        <f>IFERROR(ROUND(W358*Assumptions!$C$4*Assumptions!$C$6,4),"")+IFERROR(ROUND(Y358*Assumptions!$C$8*Assumptions!$C$6,4),"")</f>
        <v>2.4256000000000002</v>
      </c>
      <c r="Y358" s="62">
        <f>IFERROR(ROUND(V358*(1+Assumptions!$C$7)^5,0),"")</f>
        <v>32874</v>
      </c>
      <c r="Z358" t="s">
        <v>164</v>
      </c>
      <c r="AA358" t="s">
        <v>171</v>
      </c>
      <c r="AB358" s="72">
        <v>132.30000000000001</v>
      </c>
      <c r="AC358" s="72">
        <v>23</v>
      </c>
      <c r="AD358">
        <v>0</v>
      </c>
      <c r="AK358" s="40" t="str">
        <f>IFERROR(INDEX(Assumptions!$D$92:$D$115,MATCH(C358,Assumptions!$B$92:$B$115,0)),"Low")</f>
        <v>Low</v>
      </c>
    </row>
    <row r="359" spans="2:37" x14ac:dyDescent="0.2">
      <c r="B359">
        <v>356</v>
      </c>
      <c r="C359" t="s">
        <v>170</v>
      </c>
      <c r="D359" t="s">
        <v>2201</v>
      </c>
      <c r="E359" s="62">
        <f t="shared" si="24"/>
        <v>0</v>
      </c>
      <c r="F359" s="71">
        <f>SUMIFS('CBG Plants'!N:N,'CBG Plants'!F:F,D359,'CBG Plants'!L:L,"Completed")
+SUMIFS('CBG Plants'!N:N,'CBG Plants'!F:F,D359,'CBG Plants'!L:L,"Functional")+SUMIFS('CBG Plants'!N:N,'CBG Plants'!F:F,D359,'CBG Plants'!L:L,"Under Construction")+SUMIFS('CBG Plants'!N:N,'CBG Plants'!F:F,D359,'CBG Plants'!L:L,"Yet to start construction")</f>
        <v>0</v>
      </c>
      <c r="G359" s="62">
        <f>COUNTIFS('CBG Plants'!F:F,D359,'CBG Plants'!L:L,"Completed")
+COUNTIFS('CBG Plants'!F:F,D359,'CBG Plants'!L:L,"Functional")</f>
        <v>0</v>
      </c>
      <c r="H359" s="62">
        <f>COUNTIFS('CBG Plants'!F:F,D359,'CBG Plants'!L:L,"Under Construction")</f>
        <v>0</v>
      </c>
      <c r="I359" s="62">
        <f>COUNTIFS('CBG Plants'!F:F,D359,'CBG Plants'!L:L,"Yet to start construction")</f>
        <v>0</v>
      </c>
      <c r="J359" t="s">
        <v>3073</v>
      </c>
      <c r="M359" s="72">
        <f t="shared" si="21"/>
        <v>263.41499999999996</v>
      </c>
      <c r="N359" s="72">
        <f t="shared" si="22"/>
        <v>263.41499999999996</v>
      </c>
      <c r="O359" s="72">
        <v>135</v>
      </c>
      <c r="P359" s="72">
        <v>91.14</v>
      </c>
      <c r="Q359" s="72">
        <v>37.274999999999999</v>
      </c>
      <c r="R359" s="62">
        <f t="shared" si="23"/>
        <v>0.65207219999999999</v>
      </c>
      <c r="S359" s="72">
        <f>IFERROR(T359*Assumptions!$C$4,"")</f>
        <v>17.5</v>
      </c>
      <c r="T359" s="72">
        <v>7</v>
      </c>
      <c r="U359" s="62">
        <f>IFERROR(S359*Assumptions!$C$5,"")+IFERROR(V359*Assumptions!$C$8*Assumptions!$C$5,"")</f>
        <v>0.65207219999999999</v>
      </c>
      <c r="V359" s="72">
        <v>12644</v>
      </c>
      <c r="W359" s="72">
        <f>IFERROR(ROUND(T359*(1+Assumptions!$C$7)^5,0),"")</f>
        <v>21</v>
      </c>
      <c r="X359" s="62">
        <f>IFERROR(ROUND(W359*Assumptions!$C$4*Assumptions!$C$6,4),"")+IFERROR(ROUND(Y359*Assumptions!$C$8*Assumptions!$C$6,4),"")</f>
        <v>3.2713000000000001</v>
      </c>
      <c r="Y359" s="62">
        <f>IFERROR(ROUND(V359*(1+Assumptions!$C$7)^5,0),"")</f>
        <v>38586</v>
      </c>
      <c r="Z359" t="s">
        <v>164</v>
      </c>
      <c r="AA359" t="s">
        <v>171</v>
      </c>
      <c r="AB359" s="72">
        <v>41.6</v>
      </c>
      <c r="AC359" s="72">
        <v>23</v>
      </c>
      <c r="AD359">
        <v>0</v>
      </c>
      <c r="AK359" s="40" t="str">
        <f>IFERROR(INDEX(Assumptions!$D$92:$D$115,MATCH(C359,Assumptions!$B$92:$B$115,0)),"Low")</f>
        <v>Low</v>
      </c>
    </row>
    <row r="360" spans="2:37" x14ac:dyDescent="0.2">
      <c r="B360">
        <v>357</v>
      </c>
      <c r="C360" t="s">
        <v>170</v>
      </c>
      <c r="D360" t="s">
        <v>2196</v>
      </c>
      <c r="E360" s="62">
        <f t="shared" si="24"/>
        <v>0</v>
      </c>
      <c r="F360" s="71">
        <f>SUMIFS('CBG Plants'!N:N,'CBG Plants'!F:F,D360,'CBG Plants'!L:L,"Completed")
+SUMIFS('CBG Plants'!N:N,'CBG Plants'!F:F,D360,'CBG Plants'!L:L,"Functional")+SUMIFS('CBG Plants'!N:N,'CBG Plants'!F:F,D360,'CBG Plants'!L:L,"Under Construction")+SUMIFS('CBG Plants'!N:N,'CBG Plants'!F:F,D360,'CBG Plants'!L:L,"Yet to start construction")</f>
        <v>0</v>
      </c>
      <c r="G360" s="62">
        <f>COUNTIFS('CBG Plants'!F:F,D360,'CBG Plants'!L:L,"Completed")
+COUNTIFS('CBG Plants'!F:F,D360,'CBG Plants'!L:L,"Functional")</f>
        <v>0</v>
      </c>
      <c r="H360" s="62">
        <f>COUNTIFS('CBG Plants'!F:F,D360,'CBG Plants'!L:L,"Under Construction")</f>
        <v>0</v>
      </c>
      <c r="I360" s="62">
        <f>COUNTIFS('CBG Plants'!F:F,D360,'CBG Plants'!L:L,"Yet to start construction")</f>
        <v>0</v>
      </c>
      <c r="M360" s="72">
        <f t="shared" si="21"/>
        <v>261.27</v>
      </c>
      <c r="N360" s="72">
        <f t="shared" si="22"/>
        <v>261.27</v>
      </c>
      <c r="O360" s="72">
        <v>82.35</v>
      </c>
      <c r="P360" s="72">
        <v>105.42</v>
      </c>
      <c r="Q360" s="72">
        <v>73.5</v>
      </c>
      <c r="R360" s="62">
        <f t="shared" si="23"/>
        <v>0.48325859999999998</v>
      </c>
      <c r="S360" s="72">
        <f>IFERROR(T360*Assumptions!$C$4,"")</f>
        <v>12.5</v>
      </c>
      <c r="T360" s="72">
        <v>5</v>
      </c>
      <c r="U360" s="62">
        <f>IFERROR(S360*Assumptions!$C$5,"")+IFERROR(V360*Assumptions!$C$8*Assumptions!$C$5,"")</f>
        <v>0.48325859999999998</v>
      </c>
      <c r="V360" s="72">
        <v>10772</v>
      </c>
      <c r="W360" s="72">
        <f>IFERROR(ROUND(T360*(1+Assumptions!$C$7)^5,0),"")</f>
        <v>15</v>
      </c>
      <c r="X360" s="62">
        <f>IFERROR(ROUND(W360*Assumptions!$C$4*Assumptions!$C$6,4),"")+IFERROR(ROUND(Y360*Assumptions!$C$8*Assumptions!$C$6,4),"")</f>
        <v>2.4256000000000002</v>
      </c>
      <c r="Y360" s="62">
        <f>IFERROR(ROUND(V360*(1+Assumptions!$C$7)^5,0),"")</f>
        <v>32874</v>
      </c>
      <c r="Z360" t="s">
        <v>164</v>
      </c>
      <c r="AA360" t="s">
        <v>171</v>
      </c>
      <c r="AB360" s="72">
        <v>75.2</v>
      </c>
      <c r="AC360" s="72">
        <v>23</v>
      </c>
      <c r="AD360">
        <v>0</v>
      </c>
      <c r="AK360" s="40" t="str">
        <f>IFERROR(INDEX(Assumptions!$D$92:$D$115,MATCH(C360,Assumptions!$B$92:$B$115,0)),"Low")</f>
        <v>Low</v>
      </c>
    </row>
    <row r="361" spans="2:37" x14ac:dyDescent="0.2">
      <c r="B361">
        <v>358</v>
      </c>
      <c r="C361" t="s">
        <v>170</v>
      </c>
      <c r="D361" t="s">
        <v>2186</v>
      </c>
      <c r="E361" s="62">
        <f t="shared" si="24"/>
        <v>2</v>
      </c>
      <c r="F361" s="71">
        <f>SUMIFS('CBG Plants'!N:N,'CBG Plants'!F:F,D361,'CBG Plants'!L:L,"Completed")
+SUMIFS('CBG Plants'!N:N,'CBG Plants'!F:F,D361,'CBG Plants'!L:L,"Functional")+SUMIFS('CBG Plants'!N:N,'CBG Plants'!F:F,D361,'CBG Plants'!L:L,"Under Construction")+SUMIFS('CBG Plants'!N:N,'CBG Plants'!F:F,D361,'CBG Plants'!L:L,"Yet to start construction")</f>
        <v>43</v>
      </c>
      <c r="G361" s="62">
        <f>COUNTIFS('CBG Plants'!F:F,D361,'CBG Plants'!L:L,"Completed")
+COUNTIFS('CBG Plants'!F:F,D361,'CBG Plants'!L:L,"Functional")</f>
        <v>0</v>
      </c>
      <c r="H361" s="62">
        <f>COUNTIFS('CBG Plants'!F:F,D361,'CBG Plants'!L:L,"Under Construction")</f>
        <v>1</v>
      </c>
      <c r="I361" s="62">
        <f>COUNTIFS('CBG Plants'!F:F,D361,'CBG Plants'!L:L,"Yet to start construction")</f>
        <v>1</v>
      </c>
      <c r="J361" t="s">
        <v>3103</v>
      </c>
      <c r="K361" t="s">
        <v>3104</v>
      </c>
      <c r="M361" s="72">
        <f t="shared" si="21"/>
        <v>144.42000000000002</v>
      </c>
      <c r="N361" s="72">
        <f t="shared" si="22"/>
        <v>144.42000000000002</v>
      </c>
      <c r="O361" s="72">
        <v>52.65</v>
      </c>
      <c r="P361" s="72">
        <v>34.020000000000003</v>
      </c>
      <c r="Q361" s="72">
        <v>57.75</v>
      </c>
      <c r="R361" s="62">
        <f t="shared" si="23"/>
        <v>-41.960988399999998</v>
      </c>
      <c r="S361" s="72">
        <f>IFERROR(T361*Assumptions!$C$4,"")</f>
        <v>30</v>
      </c>
      <c r="T361" s="72">
        <v>12</v>
      </c>
      <c r="U361" s="62">
        <f>IFERROR(S361*Assumptions!$C$5,"")+IFERROR(V361*Assumptions!$C$8*Assumptions!$C$5,"")</f>
        <v>1.0390115999999998</v>
      </c>
      <c r="V361" s="72">
        <v>13832</v>
      </c>
      <c r="W361" s="72">
        <f>IFERROR(ROUND(T361*(1+Assumptions!$C$7)^5,0),"")</f>
        <v>37</v>
      </c>
      <c r="X361" s="62">
        <f>IFERROR(ROUND(W361*Assumptions!$C$4*Assumptions!$C$6,4),"")+IFERROR(ROUND(Y361*Assumptions!$C$8*Assumptions!$C$6,4),"")</f>
        <v>5.3320999999999996</v>
      </c>
      <c r="Y361" s="62">
        <f>IFERROR(ROUND(V361*(1+Assumptions!$C$7)^5,0),"")</f>
        <v>42212</v>
      </c>
      <c r="Z361" t="s">
        <v>164</v>
      </c>
      <c r="AA361" t="s">
        <v>171</v>
      </c>
      <c r="AB361" s="72">
        <v>59.2</v>
      </c>
      <c r="AC361" s="72">
        <v>23</v>
      </c>
      <c r="AD361">
        <v>0</v>
      </c>
      <c r="AK361" s="40" t="str">
        <f>IFERROR(INDEX(Assumptions!$D$92:$D$115,MATCH(C361,Assumptions!$B$92:$B$115,0)),"Low")</f>
        <v>Low</v>
      </c>
    </row>
    <row r="362" spans="2:37" x14ac:dyDescent="0.2">
      <c r="B362">
        <v>359</v>
      </c>
      <c r="C362" t="s">
        <v>172</v>
      </c>
      <c r="D362" t="s">
        <v>27</v>
      </c>
      <c r="E362" s="62">
        <f t="shared" si="24"/>
        <v>1</v>
      </c>
      <c r="F362" s="71">
        <f>SUMIFS('CBG Plants'!N:N,'CBG Plants'!F:F,D362,'CBG Plants'!L:L,"Completed")
+SUMIFS('CBG Plants'!N:N,'CBG Plants'!F:F,D362,'CBG Plants'!L:L,"Functional")+SUMIFS('CBG Plants'!N:N,'CBG Plants'!F:F,D362,'CBG Plants'!L:L,"Under Construction")+SUMIFS('CBG Plants'!N:N,'CBG Plants'!F:F,D362,'CBG Plants'!L:L,"Yet to start construction")</f>
        <v>20</v>
      </c>
      <c r="G362" s="62">
        <f>COUNTIFS('CBG Plants'!F:F,D362,'CBG Plants'!L:L,"Completed")
+COUNTIFS('CBG Plants'!F:F,D362,'CBG Plants'!L:L,"Functional")</f>
        <v>0</v>
      </c>
      <c r="H362" s="62">
        <f>COUNTIFS('CBG Plants'!F:F,D362,'CBG Plants'!L:L,"Under Construction")</f>
        <v>0</v>
      </c>
      <c r="I362" s="62">
        <f>COUNTIFS('CBG Plants'!F:F,D362,'CBG Plants'!L:L,"Yet to start construction")</f>
        <v>1</v>
      </c>
      <c r="J362" t="s">
        <v>3105</v>
      </c>
      <c r="M362" s="72">
        <f t="shared" si="21"/>
        <v>1.35</v>
      </c>
      <c r="N362" s="72">
        <f t="shared" si="22"/>
        <v>1.35</v>
      </c>
      <c r="O362" s="72">
        <v>1.35</v>
      </c>
      <c r="P362" s="72">
        <v>0</v>
      </c>
      <c r="Q362" s="72">
        <v>0</v>
      </c>
      <c r="R362" s="62">
        <f t="shared" si="23"/>
        <v>-16.878958400000002</v>
      </c>
      <c r="S362" s="72">
        <f>IFERROR(T362*Assumptions!$C$4,"")</f>
        <v>92.5</v>
      </c>
      <c r="T362" s="72">
        <v>37</v>
      </c>
      <c r="U362" s="62">
        <f>IFERROR(S362*Assumptions!$C$5,"")+IFERROR(V362*Assumptions!$C$8*Assumptions!$C$5,"")</f>
        <v>3.1210415999999999</v>
      </c>
      <c r="V362" s="72">
        <v>34432</v>
      </c>
      <c r="W362" s="72">
        <f>IFERROR(ROUND(T362*(1+Assumptions!$C$7)^5,0),"")</f>
        <v>113</v>
      </c>
      <c r="X362" s="62">
        <f>IFERROR(ROUND(W362*Assumptions!$C$4*Assumptions!$C$6,4),"")+IFERROR(ROUND(Y362*Assumptions!$C$8*Assumptions!$C$6,4),"")</f>
        <v>15.8851</v>
      </c>
      <c r="Y362" s="62">
        <f>IFERROR(ROUND(V362*(1+Assumptions!$C$7)^5,0),"")</f>
        <v>105078</v>
      </c>
      <c r="Z362" t="s">
        <v>153</v>
      </c>
      <c r="AA362" t="s">
        <v>173</v>
      </c>
      <c r="AB362" s="72">
        <v>20.2</v>
      </c>
      <c r="AC362" s="72">
        <v>31</v>
      </c>
      <c r="AD362">
        <v>0</v>
      </c>
      <c r="AK362" s="40" t="str">
        <f>IFERROR(INDEX(Assumptions!$D$92:$D$115,MATCH(C362,Assumptions!$B$92:$B$115,0)),"Low")</f>
        <v>Low</v>
      </c>
    </row>
    <row r="363" spans="2:37" x14ac:dyDescent="0.2">
      <c r="B363">
        <v>360</v>
      </c>
      <c r="C363" t="s">
        <v>174</v>
      </c>
      <c r="D363" t="s">
        <v>2212</v>
      </c>
      <c r="E363" s="62">
        <f t="shared" si="24"/>
        <v>3</v>
      </c>
      <c r="F363" s="71">
        <f>SUMIFS('CBG Plants'!N:N,'CBG Plants'!F:F,D363,'CBG Plants'!L:L,"Completed")
+SUMIFS('CBG Plants'!N:N,'CBG Plants'!F:F,D363,'CBG Plants'!L:L,"Functional")+SUMIFS('CBG Plants'!N:N,'CBG Plants'!F:F,D363,'CBG Plants'!L:L,"Under Construction")+SUMIFS('CBG Plants'!N:N,'CBG Plants'!F:F,D363,'CBG Plants'!L:L,"Yet to start construction")</f>
        <v>23.4</v>
      </c>
      <c r="G363" s="62">
        <f>COUNTIFS('CBG Plants'!F:F,D363,'CBG Plants'!L:L,"Completed")
+COUNTIFS('CBG Plants'!F:F,D363,'CBG Plants'!L:L,"Functional")</f>
        <v>0</v>
      </c>
      <c r="H363" s="62">
        <f>COUNTIFS('CBG Plants'!F:F,D363,'CBG Plants'!L:L,"Under Construction")</f>
        <v>0</v>
      </c>
      <c r="I363" s="62">
        <f>COUNTIFS('CBG Plants'!F:F,D363,'CBG Plants'!L:L,"Yet to start construction")</f>
        <v>3</v>
      </c>
      <c r="J363" t="s">
        <v>3106</v>
      </c>
      <c r="K363" t="s">
        <v>3107</v>
      </c>
      <c r="L363" t="s">
        <v>3108</v>
      </c>
      <c r="M363" s="72">
        <f t="shared" si="21"/>
        <v>0</v>
      </c>
      <c r="N363" s="72">
        <f t="shared" si="22"/>
        <v>0</v>
      </c>
      <c r="O363" s="72">
        <v>0</v>
      </c>
      <c r="P363" s="72">
        <v>0</v>
      </c>
      <c r="Q363" s="72">
        <v>0</v>
      </c>
      <c r="R363" s="62">
        <f t="shared" si="23"/>
        <v>-23.099999999999998</v>
      </c>
      <c r="S363" s="72">
        <f>IFERROR(T363*Assumptions!$C$4,"")</f>
        <v>10</v>
      </c>
      <c r="T363" s="72">
        <v>4</v>
      </c>
      <c r="U363" s="62">
        <f>IFERROR(S363*Assumptions!$C$5,"")+IFERROR(V363*Assumptions!$C$8*Assumptions!$C$5,"")</f>
        <v>0.3</v>
      </c>
      <c r="V363" s="72">
        <v>0</v>
      </c>
      <c r="W363" s="72">
        <f>IFERROR(ROUND(T363*(1+Assumptions!$C$7)^5,0),"")</f>
        <v>12</v>
      </c>
      <c r="X363" s="62">
        <f>IFERROR(ROUND(W363*Assumptions!$C$4*Assumptions!$C$6,4),"")+IFERROR(ROUND(Y363*Assumptions!$C$8*Assumptions!$C$6,4),"")</f>
        <v>1.5</v>
      </c>
      <c r="Y363" s="62">
        <f>IFERROR(ROUND(V363*(1+Assumptions!$C$7)^5,0),"")</f>
        <v>0</v>
      </c>
      <c r="Z363" t="s">
        <v>153</v>
      </c>
      <c r="AA363" t="s">
        <v>175</v>
      </c>
      <c r="AB363" s="72">
        <v>34.799999999999997</v>
      </c>
      <c r="AC363" s="72">
        <v>16.5</v>
      </c>
      <c r="AD363">
        <v>0</v>
      </c>
      <c r="AK363" s="40" t="str">
        <f>IFERROR(INDEX(Assumptions!$D$92:$D$115,MATCH(C363,Assumptions!$B$92:$B$115,0)),"Low")</f>
        <v>Low</v>
      </c>
    </row>
    <row r="364" spans="2:37" x14ac:dyDescent="0.2">
      <c r="B364">
        <v>361</v>
      </c>
      <c r="C364" t="s">
        <v>174</v>
      </c>
      <c r="D364" t="s">
        <v>2206</v>
      </c>
      <c r="E364" s="62">
        <f t="shared" si="24"/>
        <v>4</v>
      </c>
      <c r="F364" s="71">
        <f>SUMIFS('CBG Plants'!N:N,'CBG Plants'!F:F,D364,'CBG Plants'!L:L,"Completed")
+SUMIFS('CBG Plants'!N:N,'CBG Plants'!F:F,D364,'CBG Plants'!L:L,"Functional")+SUMIFS('CBG Plants'!N:N,'CBG Plants'!F:F,D364,'CBG Plants'!L:L,"Under Construction")+SUMIFS('CBG Plants'!N:N,'CBG Plants'!F:F,D364,'CBG Plants'!L:L,"Yet to start construction")</f>
        <v>34.65</v>
      </c>
      <c r="G364" s="62">
        <f>COUNTIFS('CBG Plants'!F:F,D364,'CBG Plants'!L:L,"Completed")
+COUNTIFS('CBG Plants'!F:F,D364,'CBG Plants'!L:L,"Functional")</f>
        <v>0</v>
      </c>
      <c r="H364" s="62">
        <f>COUNTIFS('CBG Plants'!F:F,D364,'CBG Plants'!L:L,"Under Construction")</f>
        <v>0</v>
      </c>
      <c r="I364" s="62">
        <f>COUNTIFS('CBG Plants'!F:F,D364,'CBG Plants'!L:L,"Yet to start construction")</f>
        <v>4</v>
      </c>
      <c r="J364" t="s">
        <v>3109</v>
      </c>
      <c r="K364" t="s">
        <v>3110</v>
      </c>
      <c r="L364" t="s">
        <v>3111</v>
      </c>
      <c r="M364" s="72">
        <f t="shared" si="21"/>
        <v>0</v>
      </c>
      <c r="N364" s="72">
        <f t="shared" si="22"/>
        <v>0</v>
      </c>
      <c r="O364" s="72">
        <v>0</v>
      </c>
      <c r="P364" s="72">
        <v>0</v>
      </c>
      <c r="Q364" s="72">
        <v>0</v>
      </c>
      <c r="R364" s="62">
        <f t="shared" si="23"/>
        <v>-34.424507550000001</v>
      </c>
      <c r="S364" s="72">
        <f>IFERROR(T364*Assumptions!$C$4,"")</f>
        <v>7.5</v>
      </c>
      <c r="T364" s="72">
        <v>3</v>
      </c>
      <c r="U364" s="62">
        <f>IFERROR(S364*Assumptions!$C$5,"")+IFERROR(V364*Assumptions!$C$8*Assumptions!$C$5,"")</f>
        <v>0.22549244999999998</v>
      </c>
      <c r="V364" s="72">
        <v>49</v>
      </c>
      <c r="W364" s="72">
        <f>IFERROR(ROUND(T364*(1+Assumptions!$C$7)^5,0),"")</f>
        <v>9</v>
      </c>
      <c r="X364" s="62">
        <f>IFERROR(ROUND(W364*Assumptions!$C$4*Assumptions!$C$6,4),"")+IFERROR(ROUND(Y364*Assumptions!$C$8*Assumptions!$C$6,4),"")</f>
        <v>1.1274999999999999</v>
      </c>
      <c r="Y364" s="62">
        <f>IFERROR(ROUND(V364*(1+Assumptions!$C$7)^5,0),"")</f>
        <v>150</v>
      </c>
      <c r="Z364" t="s">
        <v>153</v>
      </c>
      <c r="AA364" t="s">
        <v>175</v>
      </c>
      <c r="AB364" s="72">
        <v>11.1</v>
      </c>
      <c r="AC364" s="72">
        <v>16.5</v>
      </c>
      <c r="AD364">
        <v>0</v>
      </c>
      <c r="AK364" s="40" t="str">
        <f>IFERROR(INDEX(Assumptions!$D$92:$D$115,MATCH(C364,Assumptions!$B$92:$B$115,0)),"Low")</f>
        <v>Low</v>
      </c>
    </row>
    <row r="365" spans="2:37" x14ac:dyDescent="0.2">
      <c r="B365">
        <v>362</v>
      </c>
      <c r="C365" t="s">
        <v>174</v>
      </c>
      <c r="D365" t="s">
        <v>2215</v>
      </c>
      <c r="E365" s="62">
        <f t="shared" si="24"/>
        <v>1</v>
      </c>
      <c r="F365" s="71">
        <f>SUMIFS('CBG Plants'!N:N,'CBG Plants'!F:F,D365,'CBG Plants'!L:L,"Completed")
+SUMIFS('CBG Plants'!N:N,'CBG Plants'!F:F,D365,'CBG Plants'!L:L,"Functional")+SUMIFS('CBG Plants'!N:N,'CBG Plants'!F:F,D365,'CBG Plants'!L:L,"Under Construction")+SUMIFS('CBG Plants'!N:N,'CBG Plants'!F:F,D365,'CBG Plants'!L:L,"Yet to start construction")</f>
        <v>8</v>
      </c>
      <c r="G365" s="62">
        <f>COUNTIFS('CBG Plants'!F:F,D365,'CBG Plants'!L:L,"Completed")
+COUNTIFS('CBG Plants'!F:F,D365,'CBG Plants'!L:L,"Functional")</f>
        <v>0</v>
      </c>
      <c r="H365" s="62">
        <f>COUNTIFS('CBG Plants'!F:F,D365,'CBG Plants'!L:L,"Under Construction")</f>
        <v>1</v>
      </c>
      <c r="I365" s="62">
        <f>COUNTIFS('CBG Plants'!F:F,D365,'CBG Plants'!L:L,"Yet to start construction")</f>
        <v>0</v>
      </c>
      <c r="J365" t="s">
        <v>3112</v>
      </c>
      <c r="M365" s="72">
        <f t="shared" si="21"/>
        <v>0</v>
      </c>
      <c r="N365" s="72">
        <f t="shared" si="22"/>
        <v>0</v>
      </c>
      <c r="O365" s="72">
        <v>0</v>
      </c>
      <c r="P365" s="72">
        <v>0</v>
      </c>
      <c r="Q365" s="72">
        <v>0</v>
      </c>
      <c r="R365" s="62">
        <f t="shared" si="23"/>
        <v>-7.7</v>
      </c>
      <c r="S365" s="72">
        <f>IFERROR(T365*Assumptions!$C$4,"")</f>
        <v>10</v>
      </c>
      <c r="T365" s="72">
        <v>4</v>
      </c>
      <c r="U365" s="62">
        <f>IFERROR(S365*Assumptions!$C$5,"")+IFERROR(V365*Assumptions!$C$8*Assumptions!$C$5,"")</f>
        <v>0.3</v>
      </c>
      <c r="V365" s="72">
        <v>0</v>
      </c>
      <c r="W365" s="72">
        <f>IFERROR(ROUND(T365*(1+Assumptions!$C$7)^5,0),"")</f>
        <v>12</v>
      </c>
      <c r="X365" s="62">
        <f>IFERROR(ROUND(W365*Assumptions!$C$4*Assumptions!$C$6,4),"")+IFERROR(ROUND(Y365*Assumptions!$C$8*Assumptions!$C$6,4),"")</f>
        <v>1.5</v>
      </c>
      <c r="Y365" s="62">
        <f>IFERROR(ROUND(V365*(1+Assumptions!$C$7)^5,0),"")</f>
        <v>0</v>
      </c>
      <c r="Z365" t="s">
        <v>153</v>
      </c>
      <c r="AA365" t="s">
        <v>175</v>
      </c>
      <c r="AB365" s="72">
        <v>79.3</v>
      </c>
      <c r="AC365" s="72">
        <v>16.5</v>
      </c>
      <c r="AD365">
        <v>0</v>
      </c>
      <c r="AK365" s="40" t="str">
        <f>IFERROR(INDEX(Assumptions!$D$92:$D$115,MATCH(C365,Assumptions!$B$92:$B$115,0)),"Low")</f>
        <v>Low</v>
      </c>
    </row>
    <row r="366" spans="2:37" x14ac:dyDescent="0.2">
      <c r="B366">
        <v>363</v>
      </c>
      <c r="C366" t="s">
        <v>174</v>
      </c>
      <c r="D366" t="s">
        <v>2214</v>
      </c>
      <c r="E366" s="62">
        <f t="shared" si="24"/>
        <v>6</v>
      </c>
      <c r="F366" s="71">
        <f>SUMIFS('CBG Plants'!N:N,'CBG Plants'!F:F,D366,'CBG Plants'!L:L,"Completed")
+SUMIFS('CBG Plants'!N:N,'CBG Plants'!F:F,D366,'CBG Plants'!L:L,"Functional")+SUMIFS('CBG Plants'!N:N,'CBG Plants'!F:F,D366,'CBG Plants'!L:L,"Under Construction")+SUMIFS('CBG Plants'!N:N,'CBG Plants'!F:F,D366,'CBG Plants'!L:L,"Yet to start construction")</f>
        <v>41.55</v>
      </c>
      <c r="G366" s="62">
        <f>COUNTIFS('CBG Plants'!F:F,D366,'CBG Plants'!L:L,"Completed")
+COUNTIFS('CBG Plants'!F:F,D366,'CBG Plants'!L:L,"Functional")</f>
        <v>0</v>
      </c>
      <c r="H366" s="62">
        <f>COUNTIFS('CBG Plants'!F:F,D366,'CBG Plants'!L:L,"Under Construction")</f>
        <v>0</v>
      </c>
      <c r="I366" s="62">
        <f>COUNTIFS('CBG Plants'!F:F,D366,'CBG Plants'!L:L,"Yet to start construction")</f>
        <v>6</v>
      </c>
      <c r="J366" t="s">
        <v>3113</v>
      </c>
      <c r="K366" t="s">
        <v>3114</v>
      </c>
      <c r="L366" t="s">
        <v>3115</v>
      </c>
      <c r="M366" s="72">
        <f t="shared" si="21"/>
        <v>0</v>
      </c>
      <c r="N366" s="72">
        <f t="shared" si="22"/>
        <v>0</v>
      </c>
      <c r="O366" s="72">
        <v>0</v>
      </c>
      <c r="P366" s="72">
        <v>0</v>
      </c>
      <c r="Q366" s="72">
        <v>0</v>
      </c>
      <c r="R366" s="62">
        <f t="shared" si="23"/>
        <v>-41.25</v>
      </c>
      <c r="S366" s="72">
        <f>IFERROR(T366*Assumptions!$C$4,"")</f>
        <v>10</v>
      </c>
      <c r="T366" s="72">
        <v>4</v>
      </c>
      <c r="U366" s="62">
        <f>IFERROR(S366*Assumptions!$C$5,"")+IFERROR(V366*Assumptions!$C$8*Assumptions!$C$5,"")</f>
        <v>0.3</v>
      </c>
      <c r="V366" s="72">
        <v>0</v>
      </c>
      <c r="W366" s="72">
        <f>IFERROR(ROUND(T366*(1+Assumptions!$C$7)^5,0),"")</f>
        <v>12</v>
      </c>
      <c r="X366" s="62">
        <f>IFERROR(ROUND(W366*Assumptions!$C$4*Assumptions!$C$6,4),"")+IFERROR(ROUND(Y366*Assumptions!$C$8*Assumptions!$C$6,4),"")</f>
        <v>1.5</v>
      </c>
      <c r="Y366" s="62">
        <f>IFERROR(ROUND(V366*(1+Assumptions!$C$7)^5,0),"")</f>
        <v>0</v>
      </c>
      <c r="Z366" t="s">
        <v>153</v>
      </c>
      <c r="AA366" t="s">
        <v>175</v>
      </c>
      <c r="AB366" s="72">
        <v>2.2999999999999998</v>
      </c>
      <c r="AC366" s="72">
        <v>16.5</v>
      </c>
      <c r="AD366">
        <v>0</v>
      </c>
      <c r="AK366" s="40" t="str">
        <f>IFERROR(INDEX(Assumptions!$D$92:$D$115,MATCH(C366,Assumptions!$B$92:$B$115,0)),"Low")</f>
        <v>Low</v>
      </c>
    </row>
    <row r="367" spans="2:37" x14ac:dyDescent="0.2">
      <c r="B367">
        <v>364</v>
      </c>
      <c r="C367" t="s">
        <v>174</v>
      </c>
      <c r="D367" t="s">
        <v>2210</v>
      </c>
      <c r="E367" s="62">
        <f t="shared" si="24"/>
        <v>1</v>
      </c>
      <c r="F367" s="71">
        <f>SUMIFS('CBG Plants'!N:N,'CBG Plants'!F:F,D367,'CBG Plants'!L:L,"Completed")
+SUMIFS('CBG Plants'!N:N,'CBG Plants'!F:F,D367,'CBG Plants'!L:L,"Functional")+SUMIFS('CBG Plants'!N:N,'CBG Plants'!F:F,D367,'CBG Plants'!L:L,"Under Construction")+SUMIFS('CBG Plants'!N:N,'CBG Plants'!F:F,D367,'CBG Plants'!L:L,"Yet to start construction")</f>
        <v>10</v>
      </c>
      <c r="G367" s="62">
        <f>COUNTIFS('CBG Plants'!F:F,D367,'CBG Plants'!L:L,"Completed")
+COUNTIFS('CBG Plants'!F:F,D367,'CBG Plants'!L:L,"Functional")</f>
        <v>1</v>
      </c>
      <c r="H367" s="62">
        <f>COUNTIFS('CBG Plants'!F:F,D367,'CBG Plants'!L:L,"Under Construction")</f>
        <v>0</v>
      </c>
      <c r="I367" s="62">
        <f>COUNTIFS('CBG Plants'!F:F,D367,'CBG Plants'!L:L,"Yet to start construction")</f>
        <v>0</v>
      </c>
      <c r="J367" t="s">
        <v>3116</v>
      </c>
      <c r="M367" s="72">
        <f t="shared" si="21"/>
        <v>-47.45</v>
      </c>
      <c r="N367" s="72">
        <f t="shared" si="22"/>
        <v>0</v>
      </c>
      <c r="O367" s="72">
        <v>0</v>
      </c>
      <c r="P367" s="72">
        <v>0</v>
      </c>
      <c r="Q367" s="72">
        <v>0</v>
      </c>
      <c r="R367" s="62">
        <f t="shared" si="23"/>
        <v>-9.7750000000000004</v>
      </c>
      <c r="S367" s="72">
        <f>IFERROR(T367*Assumptions!$C$4,"")</f>
        <v>7.5</v>
      </c>
      <c r="T367" s="72">
        <v>3</v>
      </c>
      <c r="U367" s="62">
        <f>IFERROR(S367*Assumptions!$C$5,"")+IFERROR(V367*Assumptions!$C$8*Assumptions!$C$5,"")</f>
        <v>0.22499999999999998</v>
      </c>
      <c r="V367" s="72">
        <v>0</v>
      </c>
      <c r="W367" s="72">
        <f>IFERROR(ROUND(T367*(1+Assumptions!$C$7)^5,0),"")</f>
        <v>9</v>
      </c>
      <c r="X367" s="62">
        <f>IFERROR(ROUND(W367*Assumptions!$C$4*Assumptions!$C$6,4),"")+IFERROR(ROUND(Y367*Assumptions!$C$8*Assumptions!$C$6,4),"")</f>
        <v>1.125</v>
      </c>
      <c r="Y367" s="62">
        <f>IFERROR(ROUND(V367*(1+Assumptions!$C$7)^5,0),"")</f>
        <v>0</v>
      </c>
      <c r="Z367" t="s">
        <v>153</v>
      </c>
      <c r="AA367" t="s">
        <v>175</v>
      </c>
      <c r="AB367" s="72">
        <v>82.9</v>
      </c>
      <c r="AC367" s="72">
        <v>16.5</v>
      </c>
      <c r="AD367">
        <v>130</v>
      </c>
      <c r="AK367" s="40" t="str">
        <f>IFERROR(INDEX(Assumptions!$D$92:$D$115,MATCH(C367,Assumptions!$B$92:$B$115,0)),"Low")</f>
        <v>Low</v>
      </c>
    </row>
    <row r="368" spans="2:37" x14ac:dyDescent="0.2">
      <c r="B368">
        <v>365</v>
      </c>
      <c r="C368" t="s">
        <v>174</v>
      </c>
      <c r="D368" t="s">
        <v>2207</v>
      </c>
      <c r="E368" s="62">
        <f t="shared" si="24"/>
        <v>1</v>
      </c>
      <c r="F368" s="71">
        <f>SUMIFS('CBG Plants'!N:N,'CBG Plants'!F:F,D368,'CBG Plants'!L:L,"Completed")
+SUMIFS('CBG Plants'!N:N,'CBG Plants'!F:F,D368,'CBG Plants'!L:L,"Functional")+SUMIFS('CBG Plants'!N:N,'CBG Plants'!F:F,D368,'CBG Plants'!L:L,"Under Construction")+SUMIFS('CBG Plants'!N:N,'CBG Plants'!F:F,D368,'CBG Plants'!L:L,"Yet to start construction")</f>
        <v>2</v>
      </c>
      <c r="G368" s="62">
        <f>COUNTIFS('CBG Plants'!F:F,D368,'CBG Plants'!L:L,"Completed")
+COUNTIFS('CBG Plants'!F:F,D368,'CBG Plants'!L:L,"Functional")</f>
        <v>0</v>
      </c>
      <c r="H368" s="62">
        <f>COUNTIFS('CBG Plants'!F:F,D368,'CBG Plants'!L:L,"Under Construction")</f>
        <v>0</v>
      </c>
      <c r="I368" s="62">
        <f>COUNTIFS('CBG Plants'!F:F,D368,'CBG Plants'!L:L,"Yet to start construction")</f>
        <v>1</v>
      </c>
      <c r="J368" t="s">
        <v>3117</v>
      </c>
      <c r="M368" s="72">
        <f t="shared" si="21"/>
        <v>0</v>
      </c>
      <c r="N368" s="72">
        <f t="shared" si="22"/>
        <v>0</v>
      </c>
      <c r="O368" s="72">
        <v>0</v>
      </c>
      <c r="P368" s="72">
        <v>0</v>
      </c>
      <c r="Q368" s="72">
        <v>0</v>
      </c>
      <c r="R368" s="62">
        <f t="shared" si="23"/>
        <v>-1.3487249000000001</v>
      </c>
      <c r="S368" s="72">
        <f>IFERROR(T368*Assumptions!$C$4,"")</f>
        <v>20</v>
      </c>
      <c r="T368" s="72">
        <v>8</v>
      </c>
      <c r="U368" s="62">
        <f>IFERROR(S368*Assumptions!$C$5,"")+IFERROR(V368*Assumptions!$C$8*Assumptions!$C$5,"")</f>
        <v>0.6512751</v>
      </c>
      <c r="V368" s="72">
        <v>5102</v>
      </c>
      <c r="W368" s="72">
        <f>IFERROR(ROUND(T368*(1+Assumptions!$C$7)^5,0),"")</f>
        <v>24</v>
      </c>
      <c r="X368" s="62">
        <f>IFERROR(ROUND(W368*Assumptions!$C$4*Assumptions!$C$6,4),"")+IFERROR(ROUND(Y368*Assumptions!$C$8*Assumptions!$C$6,4),"")</f>
        <v>3.2608000000000001</v>
      </c>
      <c r="Y368" s="62">
        <f>IFERROR(ROUND(V368*(1+Assumptions!$C$7)^5,0),"")</f>
        <v>15570</v>
      </c>
      <c r="Z368" t="s">
        <v>153</v>
      </c>
      <c r="AA368" t="s">
        <v>175</v>
      </c>
      <c r="AB368" s="72">
        <v>23.8</v>
      </c>
      <c r="AC368" s="72">
        <v>16.5</v>
      </c>
      <c r="AD368">
        <v>0</v>
      </c>
      <c r="AK368" s="40" t="str">
        <f>IFERROR(INDEX(Assumptions!$D$92:$D$115,MATCH(C368,Assumptions!$B$92:$B$115,0)),"Low")</f>
        <v>Low</v>
      </c>
    </row>
    <row r="369" spans="2:37" x14ac:dyDescent="0.2">
      <c r="B369">
        <v>366</v>
      </c>
      <c r="C369" t="s">
        <v>174</v>
      </c>
      <c r="D369" t="s">
        <v>2216</v>
      </c>
      <c r="E369" s="62">
        <f t="shared" si="24"/>
        <v>2</v>
      </c>
      <c r="F369" s="71">
        <f>SUMIFS('CBG Plants'!N:N,'CBG Plants'!F:F,D369,'CBG Plants'!L:L,"Completed")
+SUMIFS('CBG Plants'!N:N,'CBG Plants'!F:F,D369,'CBG Plants'!L:L,"Functional")+SUMIFS('CBG Plants'!N:N,'CBG Plants'!F:F,D369,'CBG Plants'!L:L,"Under Construction")+SUMIFS('CBG Plants'!N:N,'CBG Plants'!F:F,D369,'CBG Plants'!L:L,"Yet to start construction")</f>
        <v>2.4</v>
      </c>
      <c r="G369" s="62">
        <f>COUNTIFS('CBG Plants'!F:F,D369,'CBG Plants'!L:L,"Completed")
+COUNTIFS('CBG Plants'!F:F,D369,'CBG Plants'!L:L,"Functional")</f>
        <v>1</v>
      </c>
      <c r="H369" s="62">
        <f>COUNTIFS('CBG Plants'!F:F,D369,'CBG Plants'!L:L,"Under Construction")</f>
        <v>0</v>
      </c>
      <c r="I369" s="62">
        <f>COUNTIFS('CBG Plants'!F:F,D369,'CBG Plants'!L:L,"Yet to start construction")</f>
        <v>1</v>
      </c>
      <c r="J369" t="s">
        <v>3118</v>
      </c>
      <c r="K369" t="s">
        <v>3119</v>
      </c>
      <c r="M369" s="72">
        <f t="shared" si="21"/>
        <v>-21.9</v>
      </c>
      <c r="N369" s="72">
        <f t="shared" si="22"/>
        <v>0</v>
      </c>
      <c r="O369" s="72">
        <v>0</v>
      </c>
      <c r="P369" s="72">
        <v>0</v>
      </c>
      <c r="Q369" s="72">
        <v>0</v>
      </c>
      <c r="R369" s="62">
        <f t="shared" si="23"/>
        <v>-2.25</v>
      </c>
      <c r="S369" s="72">
        <f>IFERROR(T369*Assumptions!$C$4,"")</f>
        <v>5</v>
      </c>
      <c r="T369" s="72">
        <v>2</v>
      </c>
      <c r="U369" s="62">
        <f>IFERROR(S369*Assumptions!$C$5,"")+IFERROR(V369*Assumptions!$C$8*Assumptions!$C$5,"")</f>
        <v>0.15</v>
      </c>
      <c r="V369" s="72">
        <v>0</v>
      </c>
      <c r="W369" s="72">
        <f>IFERROR(ROUND(T369*(1+Assumptions!$C$7)^5,0),"")</f>
        <v>6</v>
      </c>
      <c r="X369" s="62">
        <f>IFERROR(ROUND(W369*Assumptions!$C$4*Assumptions!$C$6,4),"")+IFERROR(ROUND(Y369*Assumptions!$C$8*Assumptions!$C$6,4),"")</f>
        <v>0.75</v>
      </c>
      <c r="Y369" s="62">
        <f>IFERROR(ROUND(V369*(1+Assumptions!$C$7)^5,0),"")</f>
        <v>0</v>
      </c>
      <c r="Z369" t="s">
        <v>153</v>
      </c>
      <c r="AA369" t="s">
        <v>175</v>
      </c>
      <c r="AB369" s="72">
        <v>90.3</v>
      </c>
      <c r="AC369" s="72">
        <v>16.5</v>
      </c>
      <c r="AD369">
        <v>60</v>
      </c>
      <c r="AK369" s="40" t="str">
        <f>IFERROR(INDEX(Assumptions!$D$92:$D$115,MATCH(C369,Assumptions!$B$92:$B$115,0)),"Low")</f>
        <v>Low</v>
      </c>
    </row>
    <row r="370" spans="2:37" x14ac:dyDescent="0.2">
      <c r="B370">
        <v>367</v>
      </c>
      <c r="C370" t="s">
        <v>174</v>
      </c>
      <c r="D370" t="s">
        <v>2208</v>
      </c>
      <c r="E370" s="62">
        <f t="shared" si="24"/>
        <v>6</v>
      </c>
      <c r="F370" s="71">
        <f>SUMIFS('CBG Plants'!N:N,'CBG Plants'!F:F,D370,'CBG Plants'!L:L,"Completed")
+SUMIFS('CBG Plants'!N:N,'CBG Plants'!F:F,D370,'CBG Plants'!L:L,"Functional")+SUMIFS('CBG Plants'!N:N,'CBG Plants'!F:F,D370,'CBG Plants'!L:L,"Under Construction")+SUMIFS('CBG Plants'!N:N,'CBG Plants'!F:F,D370,'CBG Plants'!L:L,"Yet to start construction")</f>
        <v>26.8</v>
      </c>
      <c r="G370" s="62">
        <f>COUNTIFS('CBG Plants'!F:F,D370,'CBG Plants'!L:L,"Completed")
+COUNTIFS('CBG Plants'!F:F,D370,'CBG Plants'!L:L,"Functional")</f>
        <v>0</v>
      </c>
      <c r="H370" s="62">
        <f>COUNTIFS('CBG Plants'!F:F,D370,'CBG Plants'!L:L,"Under Construction")</f>
        <v>0</v>
      </c>
      <c r="I370" s="62">
        <f>COUNTIFS('CBG Plants'!F:F,D370,'CBG Plants'!L:L,"Yet to start construction")</f>
        <v>6</v>
      </c>
      <c r="J370" t="s">
        <v>3120</v>
      </c>
      <c r="K370" t="s">
        <v>3121</v>
      </c>
      <c r="L370" t="s">
        <v>3122</v>
      </c>
      <c r="M370" s="72">
        <f t="shared" si="21"/>
        <v>0</v>
      </c>
      <c r="N370" s="72">
        <f t="shared" si="22"/>
        <v>0</v>
      </c>
      <c r="O370" s="72">
        <v>0</v>
      </c>
      <c r="P370" s="72">
        <v>0</v>
      </c>
      <c r="Q370" s="72">
        <v>0</v>
      </c>
      <c r="R370" s="62">
        <f t="shared" si="23"/>
        <v>-26.572467400000001</v>
      </c>
      <c r="S370" s="72">
        <f>IFERROR(T370*Assumptions!$C$4,"")</f>
        <v>7.5</v>
      </c>
      <c r="T370" s="72">
        <v>3</v>
      </c>
      <c r="U370" s="62">
        <f>IFERROR(S370*Assumptions!$C$5,"")+IFERROR(V370*Assumptions!$C$8*Assumptions!$C$5,"")</f>
        <v>0.22753259999999997</v>
      </c>
      <c r="V370" s="72">
        <v>252</v>
      </c>
      <c r="W370" s="72">
        <f>IFERROR(ROUND(T370*(1+Assumptions!$C$7)^5,0),"")</f>
        <v>9</v>
      </c>
      <c r="X370" s="62">
        <f>IFERROR(ROUND(W370*Assumptions!$C$4*Assumptions!$C$6,4),"")+IFERROR(ROUND(Y370*Assumptions!$C$8*Assumptions!$C$6,4),"")</f>
        <v>1.1378999999999999</v>
      </c>
      <c r="Y370" s="62">
        <f>IFERROR(ROUND(V370*(1+Assumptions!$C$7)^5,0),"")</f>
        <v>769</v>
      </c>
      <c r="Z370" t="s">
        <v>153</v>
      </c>
      <c r="AA370" t="s">
        <v>175</v>
      </c>
      <c r="AB370" s="72">
        <v>15.2</v>
      </c>
      <c r="AC370" s="72">
        <v>16.5</v>
      </c>
      <c r="AD370">
        <v>0</v>
      </c>
      <c r="AK370" s="40" t="str">
        <f>IFERROR(INDEX(Assumptions!$D$92:$D$115,MATCH(C370,Assumptions!$B$92:$B$115,0)),"Low")</f>
        <v>Low</v>
      </c>
    </row>
    <row r="371" spans="2:37" x14ac:dyDescent="0.2">
      <c r="B371">
        <v>368</v>
      </c>
      <c r="C371" t="s">
        <v>174</v>
      </c>
      <c r="D371" t="s">
        <v>3123</v>
      </c>
      <c r="E371" s="62">
        <f t="shared" si="24"/>
        <v>1</v>
      </c>
      <c r="F371" s="71">
        <f>SUMIFS('CBG Plants'!N:N,'CBG Plants'!F:F,D371,'CBG Plants'!L:L,"Completed")
+SUMIFS('CBG Plants'!N:N,'CBG Plants'!F:F,D371,'CBG Plants'!L:L,"Functional")+SUMIFS('CBG Plants'!N:N,'CBG Plants'!F:F,D371,'CBG Plants'!L:L,"Under Construction")+SUMIFS('CBG Plants'!N:N,'CBG Plants'!F:F,D371,'CBG Plants'!L:L,"Yet to start construction")</f>
        <v>0.4</v>
      </c>
      <c r="G371" s="62">
        <f>COUNTIFS('CBG Plants'!F:F,D371,'CBG Plants'!L:L,"Completed")
+COUNTIFS('CBG Plants'!F:F,D371,'CBG Plants'!L:L,"Functional")</f>
        <v>0</v>
      </c>
      <c r="H371" s="62">
        <f>COUNTIFS('CBG Plants'!F:F,D371,'CBG Plants'!L:L,"Under Construction")</f>
        <v>0</v>
      </c>
      <c r="I371" s="62">
        <f>COUNTIFS('CBG Plants'!F:F,D371,'CBG Plants'!L:L,"Yet to start construction")</f>
        <v>1</v>
      </c>
      <c r="J371" t="s">
        <v>3124</v>
      </c>
      <c r="M371" s="72">
        <f t="shared" si="21"/>
        <v>0</v>
      </c>
      <c r="N371" s="72">
        <f t="shared" si="22"/>
        <v>0</v>
      </c>
      <c r="O371" s="72">
        <v>0</v>
      </c>
      <c r="P371" s="72">
        <v>0</v>
      </c>
      <c r="Q371" s="72">
        <v>0</v>
      </c>
      <c r="R371" s="62">
        <f t="shared" si="23"/>
        <v>-0.4</v>
      </c>
      <c r="S371" s="72">
        <f>IFERROR(T371*Assumptions!$C$4,"")</f>
        <v>0</v>
      </c>
      <c r="T371" s="72">
        <v>0</v>
      </c>
      <c r="U371" s="62">
        <f>IFERROR(S371*Assumptions!$C$5,"")+IFERROR(V371*Assumptions!$C$8*Assumptions!$C$5,"")</f>
        <v>0</v>
      </c>
      <c r="V371" s="72">
        <v>0</v>
      </c>
      <c r="W371" s="72">
        <f>IFERROR(ROUND(T371*(1+Assumptions!$C$7)^5,0),"")</f>
        <v>0</v>
      </c>
      <c r="X371" s="62">
        <f>IFERROR(ROUND(W371*Assumptions!$C$4*Assumptions!$C$6,4),"")+IFERROR(ROUND(Y371*Assumptions!$C$8*Assumptions!$C$6,4),"")</f>
        <v>0</v>
      </c>
      <c r="Y371" s="62">
        <f>IFERROR(ROUND(V371*(1+Assumptions!$C$7)^5,0),"")</f>
        <v>0</v>
      </c>
      <c r="Z371" t="s">
        <v>153</v>
      </c>
      <c r="AA371" t="s">
        <v>175</v>
      </c>
      <c r="AB371" s="72">
        <v>27.2</v>
      </c>
      <c r="AC371" s="72">
        <v>16.5</v>
      </c>
      <c r="AD371">
        <v>0</v>
      </c>
      <c r="AK371" s="40" t="str">
        <f>IFERROR(INDEX(Assumptions!$D$92:$D$115,MATCH(C371,Assumptions!$B$92:$B$115,0)),"Low")</f>
        <v>Low</v>
      </c>
    </row>
    <row r="372" spans="2:37" x14ac:dyDescent="0.2">
      <c r="B372">
        <v>369</v>
      </c>
      <c r="C372" t="s">
        <v>174</v>
      </c>
      <c r="D372" t="s">
        <v>3125</v>
      </c>
      <c r="E372" s="62">
        <f t="shared" si="24"/>
        <v>1</v>
      </c>
      <c r="F372" s="71">
        <f>SUMIFS('CBG Plants'!N:N,'CBG Plants'!F:F,D372,'CBG Plants'!L:L,"Completed")
+SUMIFS('CBG Plants'!N:N,'CBG Plants'!F:F,D372,'CBG Plants'!L:L,"Functional")+SUMIFS('CBG Plants'!N:N,'CBG Plants'!F:F,D372,'CBG Plants'!L:L,"Under Construction")+SUMIFS('CBG Plants'!N:N,'CBG Plants'!F:F,D372,'CBG Plants'!L:L,"Yet to start construction")</f>
        <v>1.5</v>
      </c>
      <c r="G372" s="62">
        <f>COUNTIFS('CBG Plants'!F:F,D372,'CBG Plants'!L:L,"Completed")
+COUNTIFS('CBG Plants'!F:F,D372,'CBG Plants'!L:L,"Functional")</f>
        <v>0</v>
      </c>
      <c r="H372" s="62">
        <f>COUNTIFS('CBG Plants'!F:F,D372,'CBG Plants'!L:L,"Under Construction")</f>
        <v>1</v>
      </c>
      <c r="I372" s="62">
        <f>COUNTIFS('CBG Plants'!F:F,D372,'CBG Plants'!L:L,"Yet to start construction")</f>
        <v>0</v>
      </c>
      <c r="J372" t="s">
        <v>3126</v>
      </c>
      <c r="M372" s="72">
        <f t="shared" si="21"/>
        <v>0</v>
      </c>
      <c r="N372" s="72">
        <f t="shared" si="22"/>
        <v>0</v>
      </c>
      <c r="O372" s="72">
        <v>0</v>
      </c>
      <c r="P372" s="72">
        <v>0</v>
      </c>
      <c r="Q372" s="72">
        <v>0</v>
      </c>
      <c r="R372" s="62">
        <f t="shared" si="23"/>
        <v>-1.5</v>
      </c>
      <c r="S372" s="72">
        <f>IFERROR(T372*Assumptions!$C$4,"")</f>
        <v>0</v>
      </c>
      <c r="T372" s="72">
        <v>0</v>
      </c>
      <c r="U372" s="62">
        <f>IFERROR(S372*Assumptions!$C$5,"")+IFERROR(V372*Assumptions!$C$8*Assumptions!$C$5,"")</f>
        <v>0</v>
      </c>
      <c r="V372" s="72">
        <v>0</v>
      </c>
      <c r="W372" s="72">
        <f>IFERROR(ROUND(T372*(1+Assumptions!$C$7)^5,0),"")</f>
        <v>0</v>
      </c>
      <c r="X372" s="62">
        <f>IFERROR(ROUND(W372*Assumptions!$C$4*Assumptions!$C$6,4),"")+IFERROR(ROUND(Y372*Assumptions!$C$8*Assumptions!$C$6,4),"")</f>
        <v>0</v>
      </c>
      <c r="Y372" s="62">
        <f>IFERROR(ROUND(V372*(1+Assumptions!$C$7)^5,0),"")</f>
        <v>0</v>
      </c>
      <c r="Z372" t="s">
        <v>153</v>
      </c>
      <c r="AA372" t="s">
        <v>175</v>
      </c>
      <c r="AB372" s="72">
        <v>49.4</v>
      </c>
      <c r="AC372" s="72">
        <v>16.5</v>
      </c>
      <c r="AD372">
        <v>0</v>
      </c>
      <c r="AK372" s="40" t="str">
        <f>IFERROR(INDEX(Assumptions!$D$92:$D$115,MATCH(C372,Assumptions!$B$92:$B$115,0)),"Low")</f>
        <v>Low</v>
      </c>
    </row>
    <row r="373" spans="2:37" x14ac:dyDescent="0.2">
      <c r="B373">
        <v>370</v>
      </c>
      <c r="C373" t="s">
        <v>174</v>
      </c>
      <c r="D373" t="s">
        <v>2219</v>
      </c>
      <c r="E373" s="62">
        <f t="shared" si="24"/>
        <v>1</v>
      </c>
      <c r="F373" s="71">
        <f>SUMIFS('CBG Plants'!N:N,'CBG Plants'!F:F,D373,'CBG Plants'!L:L,"Completed")
+SUMIFS('CBG Plants'!N:N,'CBG Plants'!F:F,D373,'CBG Plants'!L:L,"Functional")+SUMIFS('CBG Plants'!N:N,'CBG Plants'!F:F,D373,'CBG Plants'!L:L,"Under Construction")+SUMIFS('CBG Plants'!N:N,'CBG Plants'!F:F,D373,'CBG Plants'!L:L,"Yet to start construction")</f>
        <v>12</v>
      </c>
      <c r="G373" s="62">
        <f>COUNTIFS('CBG Plants'!F:F,D373,'CBG Plants'!L:L,"Completed")
+COUNTIFS('CBG Plants'!F:F,D373,'CBG Plants'!L:L,"Functional")</f>
        <v>0</v>
      </c>
      <c r="H373" s="62">
        <f>COUNTIFS('CBG Plants'!F:F,D373,'CBG Plants'!L:L,"Under Construction")</f>
        <v>0</v>
      </c>
      <c r="I373" s="62">
        <f>COUNTIFS('CBG Plants'!F:F,D373,'CBG Plants'!L:L,"Yet to start construction")</f>
        <v>1</v>
      </c>
      <c r="J373" t="s">
        <v>3127</v>
      </c>
      <c r="M373" s="72">
        <f t="shared" si="21"/>
        <v>0</v>
      </c>
      <c r="N373" s="72">
        <f t="shared" si="22"/>
        <v>0</v>
      </c>
      <c r="O373" s="72">
        <v>0</v>
      </c>
      <c r="P373" s="72">
        <v>0</v>
      </c>
      <c r="Q373" s="72">
        <v>0</v>
      </c>
      <c r="R373" s="62">
        <f t="shared" si="23"/>
        <v>-11.5737249</v>
      </c>
      <c r="S373" s="72">
        <f>IFERROR(T373*Assumptions!$C$4,"")</f>
        <v>12.5</v>
      </c>
      <c r="T373" s="72">
        <v>5</v>
      </c>
      <c r="U373" s="62">
        <f>IFERROR(S373*Assumptions!$C$5,"")+IFERROR(V373*Assumptions!$C$8*Assumptions!$C$5,"")</f>
        <v>0.42627510000000002</v>
      </c>
      <c r="V373" s="72">
        <v>5102</v>
      </c>
      <c r="W373" s="72">
        <f>IFERROR(ROUND(T373*(1+Assumptions!$C$7)^5,0),"")</f>
        <v>15</v>
      </c>
      <c r="X373" s="62">
        <f>IFERROR(ROUND(W373*Assumptions!$C$4*Assumptions!$C$6,4),"")+IFERROR(ROUND(Y373*Assumptions!$C$8*Assumptions!$C$6,4),"")</f>
        <v>2.1358000000000001</v>
      </c>
      <c r="Y373" s="62">
        <f>IFERROR(ROUND(V373*(1+Assumptions!$C$7)^5,0),"")</f>
        <v>15570</v>
      </c>
      <c r="Z373" t="s">
        <v>153</v>
      </c>
      <c r="AA373" t="s">
        <v>175</v>
      </c>
      <c r="AB373" s="72">
        <v>79.8</v>
      </c>
      <c r="AC373" s="72">
        <v>16.5</v>
      </c>
      <c r="AD373">
        <v>0</v>
      </c>
      <c r="AK373" s="40" t="str">
        <f>IFERROR(INDEX(Assumptions!$D$92:$D$115,MATCH(C373,Assumptions!$B$92:$B$115,0)),"Low")</f>
        <v>Low</v>
      </c>
    </row>
    <row r="374" spans="2:37" x14ac:dyDescent="0.2">
      <c r="B374">
        <v>371</v>
      </c>
      <c r="C374" t="s">
        <v>176</v>
      </c>
      <c r="D374" t="s">
        <v>2221</v>
      </c>
      <c r="E374" s="62">
        <f t="shared" si="24"/>
        <v>2</v>
      </c>
      <c r="F374" s="71">
        <f>SUMIFS('CBG Plants'!N:N,'CBG Plants'!F:F,D374,'CBG Plants'!L:L,"Completed")
+SUMIFS('CBG Plants'!N:N,'CBG Plants'!F:F,D374,'CBG Plants'!L:L,"Functional")+SUMIFS('CBG Plants'!N:N,'CBG Plants'!F:F,D374,'CBG Plants'!L:L,"Under Construction")+SUMIFS('CBG Plants'!N:N,'CBG Plants'!F:F,D374,'CBG Plants'!L:L,"Yet to start construction")</f>
        <v>12.4</v>
      </c>
      <c r="G374" s="62">
        <f>COUNTIFS('CBG Plants'!F:F,D374,'CBG Plants'!L:L,"Completed")
+COUNTIFS('CBG Plants'!F:F,D374,'CBG Plants'!L:L,"Functional")</f>
        <v>0</v>
      </c>
      <c r="H374" s="62">
        <f>COUNTIFS('CBG Plants'!F:F,D374,'CBG Plants'!L:L,"Under Construction")</f>
        <v>2</v>
      </c>
      <c r="I374" s="62">
        <f>COUNTIFS('CBG Plants'!F:F,D374,'CBG Plants'!L:L,"Yet to start construction")</f>
        <v>0</v>
      </c>
      <c r="J374" t="s">
        <v>3128</v>
      </c>
      <c r="K374" t="s">
        <v>3129</v>
      </c>
      <c r="M374" s="72">
        <f t="shared" si="21"/>
        <v>0</v>
      </c>
      <c r="N374" s="72">
        <f t="shared" si="22"/>
        <v>0</v>
      </c>
      <c r="O374" s="72">
        <v>0</v>
      </c>
      <c r="P374" s="72">
        <v>0</v>
      </c>
      <c r="Q374" s="72">
        <v>0</v>
      </c>
      <c r="R374" s="62">
        <f t="shared" si="23"/>
        <v>5.6931762499999987</v>
      </c>
      <c r="S374" s="72">
        <f>IFERROR(T374*Assumptions!$C$4,"")</f>
        <v>382.5</v>
      </c>
      <c r="T374" s="72">
        <v>153</v>
      </c>
      <c r="U374" s="62">
        <f>IFERROR(S374*Assumptions!$C$5,"")+IFERROR(V374*Assumptions!$C$8*Assumptions!$C$5,"")</f>
        <v>18.093176249999999</v>
      </c>
      <c r="V374" s="72">
        <v>658525</v>
      </c>
      <c r="W374" s="72">
        <f>IFERROR(ROUND(T374*(1+Assumptions!$C$7)^5,0),"")</f>
        <v>467</v>
      </c>
      <c r="X374" s="62">
        <f>IFERROR(ROUND(W374*Assumptions!$C$4*Assumptions!$C$6,4),"")+IFERROR(ROUND(Y374*Assumptions!$C$8*Assumptions!$C$6,4),"")</f>
        <v>92.036799999999999</v>
      </c>
      <c r="Y374" s="62">
        <f>IFERROR(ROUND(V374*(1+Assumptions!$C$7)^5,0),"")</f>
        <v>2009659</v>
      </c>
      <c r="Z374" t="s">
        <v>153</v>
      </c>
      <c r="AA374" t="s">
        <v>173</v>
      </c>
      <c r="AB374" s="72">
        <v>3</v>
      </c>
      <c r="AC374" s="72">
        <v>31</v>
      </c>
      <c r="AD374">
        <v>0</v>
      </c>
      <c r="AK374" s="40" t="str">
        <f>IFERROR(INDEX(Assumptions!$D$92:$D$115,MATCH(C374,Assumptions!$B$92:$B$115,0)),"Low")</f>
        <v>Low</v>
      </c>
    </row>
    <row r="375" spans="2:37" x14ac:dyDescent="0.2">
      <c r="B375">
        <v>372</v>
      </c>
      <c r="C375" t="s">
        <v>176</v>
      </c>
      <c r="D375" t="s">
        <v>2222</v>
      </c>
      <c r="E375" s="62">
        <f t="shared" si="24"/>
        <v>3</v>
      </c>
      <c r="F375" s="71">
        <f>SUMIFS('CBG Plants'!N:N,'CBG Plants'!F:F,D375,'CBG Plants'!L:L,"Completed")
+SUMIFS('CBG Plants'!N:N,'CBG Plants'!F:F,D375,'CBG Plants'!L:L,"Functional")+SUMIFS('CBG Plants'!N:N,'CBG Plants'!F:F,D375,'CBG Plants'!L:L,"Under Construction")+SUMIFS('CBG Plants'!N:N,'CBG Plants'!F:F,D375,'CBG Plants'!L:L,"Yet to start construction")</f>
        <v>22.7</v>
      </c>
      <c r="G375" s="62">
        <f>COUNTIFS('CBG Plants'!F:F,D375,'CBG Plants'!L:L,"Completed")
+COUNTIFS('CBG Plants'!F:F,D375,'CBG Plants'!L:L,"Functional")</f>
        <v>0</v>
      </c>
      <c r="H375" s="62">
        <f>COUNTIFS('CBG Plants'!F:F,D375,'CBG Plants'!L:L,"Under Construction")</f>
        <v>3</v>
      </c>
      <c r="I375" s="62">
        <f>COUNTIFS('CBG Plants'!F:F,D375,'CBG Plants'!L:L,"Yet to start construction")</f>
        <v>0</v>
      </c>
      <c r="J375" t="s">
        <v>3130</v>
      </c>
      <c r="K375" t="s">
        <v>3131</v>
      </c>
      <c r="L375" t="s">
        <v>3131</v>
      </c>
      <c r="M375" s="72">
        <f t="shared" si="21"/>
        <v>0</v>
      </c>
      <c r="N375" s="72">
        <f t="shared" si="22"/>
        <v>0</v>
      </c>
      <c r="O375" s="72">
        <v>0</v>
      </c>
      <c r="P375" s="72">
        <v>0</v>
      </c>
      <c r="Q375" s="72">
        <v>0</v>
      </c>
      <c r="R375" s="62">
        <f t="shared" si="23"/>
        <v>-4.6068237500000002</v>
      </c>
      <c r="S375" s="72">
        <f>IFERROR(T375*Assumptions!$C$4,"")</f>
        <v>382.5</v>
      </c>
      <c r="T375" s="72">
        <v>153</v>
      </c>
      <c r="U375" s="62">
        <f>IFERROR(S375*Assumptions!$C$5,"")+IFERROR(V375*Assumptions!$C$8*Assumptions!$C$5,"")</f>
        <v>18.093176249999999</v>
      </c>
      <c r="V375" s="72">
        <v>658525</v>
      </c>
      <c r="W375" s="72">
        <f>IFERROR(ROUND(T375*(1+Assumptions!$C$7)^5,0),"")</f>
        <v>467</v>
      </c>
      <c r="X375" s="62">
        <f>IFERROR(ROUND(W375*Assumptions!$C$4*Assumptions!$C$6,4),"")+IFERROR(ROUND(Y375*Assumptions!$C$8*Assumptions!$C$6,4),"")</f>
        <v>92.036799999999999</v>
      </c>
      <c r="Y375" s="62">
        <f>IFERROR(ROUND(V375*(1+Assumptions!$C$7)^5,0),"")</f>
        <v>2009659</v>
      </c>
      <c r="Z375" t="s">
        <v>153</v>
      </c>
      <c r="AA375" t="s">
        <v>173</v>
      </c>
      <c r="AB375" s="72">
        <v>23.9</v>
      </c>
      <c r="AC375" s="72">
        <v>31</v>
      </c>
      <c r="AD375">
        <v>0</v>
      </c>
      <c r="AK375" s="40" t="str">
        <f>IFERROR(INDEX(Assumptions!$D$92:$D$115,MATCH(C375,Assumptions!$B$92:$B$115,0)),"Low")</f>
        <v>Low</v>
      </c>
    </row>
    <row r="376" spans="2:37" x14ac:dyDescent="0.2">
      <c r="B376">
        <v>373</v>
      </c>
      <c r="C376" t="s">
        <v>176</v>
      </c>
      <c r="D376" t="s">
        <v>2223</v>
      </c>
      <c r="E376" s="62">
        <f t="shared" si="24"/>
        <v>3</v>
      </c>
      <c r="F376" s="71">
        <f>SUMIFS('CBG Plants'!N:N,'CBG Plants'!F:F,D376,'CBG Plants'!L:L,"Completed")
+SUMIFS('CBG Plants'!N:N,'CBG Plants'!F:F,D376,'CBG Plants'!L:L,"Functional")+SUMIFS('CBG Plants'!N:N,'CBG Plants'!F:F,D376,'CBG Plants'!L:L,"Under Construction")+SUMIFS('CBG Plants'!N:N,'CBG Plants'!F:F,D376,'CBG Plants'!L:L,"Yet to start construction")</f>
        <v>15.2</v>
      </c>
      <c r="G376" s="62">
        <f>COUNTIFS('CBG Plants'!F:F,D376,'CBG Plants'!L:L,"Completed")
+COUNTIFS('CBG Plants'!F:F,D376,'CBG Plants'!L:L,"Functional")</f>
        <v>0</v>
      </c>
      <c r="H376" s="62">
        <f>COUNTIFS('CBG Plants'!F:F,D376,'CBG Plants'!L:L,"Under Construction")</f>
        <v>2</v>
      </c>
      <c r="I376" s="62">
        <f>COUNTIFS('CBG Plants'!F:F,D376,'CBG Plants'!L:L,"Yet to start construction")</f>
        <v>1</v>
      </c>
      <c r="J376" t="s">
        <v>3132</v>
      </c>
      <c r="K376" t="s">
        <v>3133</v>
      </c>
      <c r="L376" t="s">
        <v>3134</v>
      </c>
      <c r="M376" s="72">
        <f t="shared" si="21"/>
        <v>0</v>
      </c>
      <c r="N376" s="72">
        <f t="shared" si="22"/>
        <v>0</v>
      </c>
      <c r="O376" s="72">
        <v>0</v>
      </c>
      <c r="P376" s="72">
        <v>0</v>
      </c>
      <c r="Q376" s="72">
        <v>0</v>
      </c>
      <c r="R376" s="62">
        <f t="shared" si="23"/>
        <v>2.8931762499999998</v>
      </c>
      <c r="S376" s="72">
        <f>IFERROR(T376*Assumptions!$C$4,"")</f>
        <v>382.5</v>
      </c>
      <c r="T376" s="72">
        <v>153</v>
      </c>
      <c r="U376" s="62">
        <f>IFERROR(S376*Assumptions!$C$5,"")+IFERROR(V376*Assumptions!$C$8*Assumptions!$C$5,"")</f>
        <v>18.093176249999999</v>
      </c>
      <c r="V376" s="72">
        <v>658525</v>
      </c>
      <c r="W376" s="72">
        <f>IFERROR(ROUND(T376*(1+Assumptions!$C$7)^5,0),"")</f>
        <v>467</v>
      </c>
      <c r="X376" s="62">
        <f>IFERROR(ROUND(W376*Assumptions!$C$4*Assumptions!$C$6,4),"")+IFERROR(ROUND(Y376*Assumptions!$C$8*Assumptions!$C$6,4),"")</f>
        <v>92.036799999999999</v>
      </c>
      <c r="Y376" s="62">
        <f>IFERROR(ROUND(V376*(1+Assumptions!$C$7)^5,0),"")</f>
        <v>2009659</v>
      </c>
      <c r="Z376" t="s">
        <v>153</v>
      </c>
      <c r="AA376" t="s">
        <v>173</v>
      </c>
      <c r="AB376" s="72">
        <v>24.7</v>
      </c>
      <c r="AC376" s="72">
        <v>31</v>
      </c>
      <c r="AD376">
        <v>0</v>
      </c>
      <c r="AK376" s="40" t="str">
        <f>IFERROR(INDEX(Assumptions!$D$92:$D$115,MATCH(C376,Assumptions!$B$92:$B$115,0)),"Low")</f>
        <v>Low</v>
      </c>
    </row>
    <row r="377" spans="2:37" x14ac:dyDescent="0.2">
      <c r="B377">
        <v>374</v>
      </c>
      <c r="C377" t="s">
        <v>177</v>
      </c>
      <c r="D377" t="s">
        <v>2224</v>
      </c>
      <c r="E377" s="62">
        <f t="shared" si="24"/>
        <v>1</v>
      </c>
      <c r="F377" s="71">
        <f>SUMIFS('CBG Plants'!N:N,'CBG Plants'!F:F,D377,'CBG Plants'!L:L,"Completed")
+SUMIFS('CBG Plants'!N:N,'CBG Plants'!F:F,D377,'CBG Plants'!L:L,"Functional")+SUMIFS('CBG Plants'!N:N,'CBG Plants'!F:F,D377,'CBG Plants'!L:L,"Under Construction")+SUMIFS('CBG Plants'!N:N,'CBG Plants'!F:F,D377,'CBG Plants'!L:L,"Yet to start construction")</f>
        <v>0.5</v>
      </c>
      <c r="G377" s="62">
        <f>COUNTIFS('CBG Plants'!F:F,D377,'CBG Plants'!L:L,"Completed")
+COUNTIFS('CBG Plants'!F:F,D377,'CBG Plants'!L:L,"Functional")</f>
        <v>1</v>
      </c>
      <c r="H377" s="62">
        <f>COUNTIFS('CBG Plants'!F:F,D377,'CBG Plants'!L:L,"Under Construction")</f>
        <v>0</v>
      </c>
      <c r="I377" s="62">
        <f>COUNTIFS('CBG Plants'!F:F,D377,'CBG Plants'!L:L,"Yet to start construction")</f>
        <v>0</v>
      </c>
      <c r="J377" t="s">
        <v>3135</v>
      </c>
      <c r="M377" s="72">
        <f t="shared" si="21"/>
        <v>8.8049999999999997</v>
      </c>
      <c r="N377" s="72">
        <f t="shared" si="22"/>
        <v>14.28</v>
      </c>
      <c r="O377" s="72">
        <v>0</v>
      </c>
      <c r="P377" s="72">
        <v>14.28</v>
      </c>
      <c r="Q377" s="72">
        <v>0</v>
      </c>
      <c r="R377" s="62">
        <f t="shared" si="23"/>
        <v>0.22145424999999996</v>
      </c>
      <c r="S377" s="72">
        <f>IFERROR(T377*Assumptions!$C$4,"")</f>
        <v>20</v>
      </c>
      <c r="T377" s="72">
        <v>8</v>
      </c>
      <c r="U377" s="62">
        <f>IFERROR(S377*Assumptions!$C$5,"")+IFERROR(V377*Assumptions!$C$8*Assumptions!$C$5,"")</f>
        <v>0.72145424999999996</v>
      </c>
      <c r="V377" s="72">
        <v>12085</v>
      </c>
      <c r="W377" s="72">
        <f>IFERROR(ROUND(T377*(1+Assumptions!$C$7)^5,0),"")</f>
        <v>24</v>
      </c>
      <c r="X377" s="62">
        <f>IFERROR(ROUND(W377*Assumptions!$C$4*Assumptions!$C$6,4),"")+IFERROR(ROUND(Y377*Assumptions!$C$8*Assumptions!$C$6,4),"")</f>
        <v>3.6177000000000001</v>
      </c>
      <c r="Y377" s="62">
        <f>IFERROR(ROUND(V377*(1+Assumptions!$C$7)^5,0),"")</f>
        <v>36880</v>
      </c>
      <c r="Z377" t="s">
        <v>164</v>
      </c>
      <c r="AA377" t="s">
        <v>178</v>
      </c>
      <c r="AB377" s="72">
        <v>102.8</v>
      </c>
      <c r="AC377" s="72">
        <v>16</v>
      </c>
      <c r="AD377">
        <v>15</v>
      </c>
      <c r="AK377" s="40" t="str">
        <f>IFERROR(INDEX(Assumptions!$D$92:$D$115,MATCH(C377,Assumptions!$B$92:$B$115,0)),"Low")</f>
        <v>Low</v>
      </c>
    </row>
    <row r="378" spans="2:37" x14ac:dyDescent="0.2">
      <c r="B378">
        <v>375</v>
      </c>
      <c r="C378" t="s">
        <v>177</v>
      </c>
      <c r="D378" t="s">
        <v>2225</v>
      </c>
      <c r="E378" s="62">
        <f t="shared" si="24"/>
        <v>0</v>
      </c>
      <c r="F378" s="71">
        <f>SUMIFS('CBG Plants'!N:N,'CBG Plants'!F:F,D378,'CBG Plants'!L:L,"Completed")
+SUMIFS('CBG Plants'!N:N,'CBG Plants'!F:F,D378,'CBG Plants'!L:L,"Functional")+SUMIFS('CBG Plants'!N:N,'CBG Plants'!F:F,D378,'CBG Plants'!L:L,"Under Construction")+SUMIFS('CBG Plants'!N:N,'CBG Plants'!F:F,D378,'CBG Plants'!L:L,"Yet to start construction")</f>
        <v>0</v>
      </c>
      <c r="G378" s="62">
        <f>COUNTIFS('CBG Plants'!F:F,D378,'CBG Plants'!L:L,"Completed")
+COUNTIFS('CBG Plants'!F:F,D378,'CBG Plants'!L:L,"Functional")</f>
        <v>0</v>
      </c>
      <c r="H378" s="62">
        <f>COUNTIFS('CBG Plants'!F:F,D378,'CBG Plants'!L:L,"Under Construction")</f>
        <v>0</v>
      </c>
      <c r="I378" s="62">
        <f>COUNTIFS('CBG Plants'!F:F,D378,'CBG Plants'!L:L,"Yet to start construction")</f>
        <v>0</v>
      </c>
      <c r="J378" t="s">
        <v>3135</v>
      </c>
      <c r="M378" s="72">
        <f t="shared" si="21"/>
        <v>12.584999999999999</v>
      </c>
      <c r="N378" s="72">
        <f t="shared" si="22"/>
        <v>18.059999999999999</v>
      </c>
      <c r="O378" s="72">
        <v>0</v>
      </c>
      <c r="P378" s="72">
        <v>18.059999999999999</v>
      </c>
      <c r="Q378" s="72">
        <v>0</v>
      </c>
      <c r="R378" s="62">
        <f t="shared" si="23"/>
        <v>0.68639984999999992</v>
      </c>
      <c r="S378" s="72">
        <f>IFERROR(T378*Assumptions!$C$4,"")</f>
        <v>20</v>
      </c>
      <c r="T378" s="72">
        <v>8</v>
      </c>
      <c r="U378" s="62">
        <f>IFERROR(S378*Assumptions!$C$5,"")+IFERROR(V378*Assumptions!$C$8*Assumptions!$C$5,"")</f>
        <v>0.68639984999999992</v>
      </c>
      <c r="V378" s="72">
        <v>8597</v>
      </c>
      <c r="W378" s="72">
        <f>IFERROR(ROUND(T378*(1+Assumptions!$C$7)^5,0),"")</f>
        <v>24</v>
      </c>
      <c r="X378" s="62">
        <f>IFERROR(ROUND(W378*Assumptions!$C$4*Assumptions!$C$6,4),"")+IFERROR(ROUND(Y378*Assumptions!$C$8*Assumptions!$C$6,4),"")</f>
        <v>3.4394999999999998</v>
      </c>
      <c r="Y378" s="62">
        <f>IFERROR(ROUND(V378*(1+Assumptions!$C$7)^5,0),"")</f>
        <v>26236</v>
      </c>
      <c r="Z378" t="s">
        <v>164</v>
      </c>
      <c r="AA378" t="s">
        <v>178</v>
      </c>
      <c r="AB378" s="72">
        <v>105.9</v>
      </c>
      <c r="AC378" s="72">
        <v>16</v>
      </c>
      <c r="AD378">
        <v>15</v>
      </c>
      <c r="AK378" s="40" t="str">
        <f>IFERROR(INDEX(Assumptions!$D$92:$D$115,MATCH(C378,Assumptions!$B$92:$B$115,0)),"Low")</f>
        <v>Low</v>
      </c>
    </row>
    <row r="379" spans="2:37" x14ac:dyDescent="0.2">
      <c r="B379">
        <v>376</v>
      </c>
      <c r="C379" t="s">
        <v>179</v>
      </c>
      <c r="D379" t="s">
        <v>2206</v>
      </c>
      <c r="E379" s="62">
        <f t="shared" si="24"/>
        <v>4</v>
      </c>
      <c r="F379" s="71">
        <f>SUMIFS('CBG Plants'!N:N,'CBG Plants'!F:F,D379,'CBG Plants'!L:L,"Completed")
+SUMIFS('CBG Plants'!N:N,'CBG Plants'!F:F,D379,'CBG Plants'!L:L,"Functional")+SUMIFS('CBG Plants'!N:N,'CBG Plants'!F:F,D379,'CBG Plants'!L:L,"Under Construction")+SUMIFS('CBG Plants'!N:N,'CBG Plants'!F:F,D379,'CBG Plants'!L:L,"Yet to start construction")</f>
        <v>34.65</v>
      </c>
      <c r="G379" s="62">
        <f>COUNTIFS('CBG Plants'!F:F,D379,'CBG Plants'!L:L,"Completed")
+COUNTIFS('CBG Plants'!F:F,D379,'CBG Plants'!L:L,"Functional")</f>
        <v>0</v>
      </c>
      <c r="H379" s="62">
        <f>COUNTIFS('CBG Plants'!F:F,D379,'CBG Plants'!L:L,"Under Construction")</f>
        <v>0</v>
      </c>
      <c r="I379" s="62">
        <f>COUNTIFS('CBG Plants'!F:F,D379,'CBG Plants'!L:L,"Yet to start construction")</f>
        <v>4</v>
      </c>
      <c r="M379" s="72">
        <f t="shared" si="21"/>
        <v>53.07</v>
      </c>
      <c r="N379" s="72">
        <f t="shared" si="22"/>
        <v>53.07</v>
      </c>
      <c r="O379" s="72">
        <v>27.45</v>
      </c>
      <c r="P379" s="72">
        <v>0.42</v>
      </c>
      <c r="Q379" s="72">
        <v>25.2</v>
      </c>
      <c r="R379" s="62">
        <f t="shared" si="23"/>
        <v>-34.226739899999998</v>
      </c>
      <c r="S379" s="72">
        <f>IFERROR(T379*Assumptions!$C$4,"")</f>
        <v>12.5</v>
      </c>
      <c r="T379" s="72">
        <v>5</v>
      </c>
      <c r="U379" s="62">
        <f>IFERROR(S379*Assumptions!$C$5,"")+IFERROR(V379*Assumptions!$C$8*Assumptions!$C$5,"")</f>
        <v>0.42326010000000003</v>
      </c>
      <c r="V379" s="72">
        <v>4802</v>
      </c>
      <c r="W379" s="72">
        <f>IFERROR(ROUND(T379*(1+Assumptions!$C$7)^5,0),"")</f>
        <v>15</v>
      </c>
      <c r="X379" s="62">
        <f>IFERROR(ROUND(W379*Assumptions!$C$4*Assumptions!$C$6,4),"")+IFERROR(ROUND(Y379*Assumptions!$C$8*Assumptions!$C$6,4),"")</f>
        <v>2.1204999999999998</v>
      </c>
      <c r="Y379" s="62">
        <f>IFERROR(ROUND(V379*(1+Assumptions!$C$7)^5,0),"")</f>
        <v>14655</v>
      </c>
      <c r="Z379" t="s">
        <v>153</v>
      </c>
      <c r="AA379" t="s">
        <v>173</v>
      </c>
      <c r="AB379" s="72">
        <v>27.6</v>
      </c>
      <c r="AC379" s="72">
        <v>31</v>
      </c>
      <c r="AD379">
        <v>0</v>
      </c>
      <c r="AK379" s="40" t="str">
        <f>IFERROR(INDEX(Assumptions!$D$92:$D$115,MATCH(C379,Assumptions!$B$92:$B$115,0)),"Low")</f>
        <v>Low</v>
      </c>
    </row>
    <row r="380" spans="2:37" x14ac:dyDescent="0.2">
      <c r="B380">
        <v>377</v>
      </c>
      <c r="C380" t="s">
        <v>179</v>
      </c>
      <c r="D380" t="s">
        <v>2237</v>
      </c>
      <c r="E380" s="62">
        <f t="shared" si="24"/>
        <v>0</v>
      </c>
      <c r="F380" s="71">
        <f>SUMIFS('CBG Plants'!N:N,'CBG Plants'!F:F,D380,'CBG Plants'!L:L,"Completed")
+SUMIFS('CBG Plants'!N:N,'CBG Plants'!F:F,D380,'CBG Plants'!L:L,"Functional")+SUMIFS('CBG Plants'!N:N,'CBG Plants'!F:F,D380,'CBG Plants'!L:L,"Under Construction")+SUMIFS('CBG Plants'!N:N,'CBG Plants'!F:F,D380,'CBG Plants'!L:L,"Yet to start construction")</f>
        <v>0</v>
      </c>
      <c r="G380" s="62">
        <f>COUNTIFS('CBG Plants'!F:F,D380,'CBG Plants'!L:L,"Completed")
+COUNTIFS('CBG Plants'!F:F,D380,'CBG Plants'!L:L,"Functional")</f>
        <v>0</v>
      </c>
      <c r="H380" s="62">
        <f>COUNTIFS('CBG Plants'!F:F,D380,'CBG Plants'!L:L,"Under Construction")</f>
        <v>0</v>
      </c>
      <c r="I380" s="62">
        <f>COUNTIFS('CBG Plants'!F:F,D380,'CBG Plants'!L:L,"Yet to start construction")</f>
        <v>0</v>
      </c>
      <c r="M380" s="72">
        <f t="shared" si="21"/>
        <v>60.3</v>
      </c>
      <c r="N380" s="72">
        <f t="shared" si="22"/>
        <v>60.3</v>
      </c>
      <c r="O380" s="72">
        <v>16.2</v>
      </c>
      <c r="P380" s="72">
        <v>2.1</v>
      </c>
      <c r="Q380" s="72">
        <v>42</v>
      </c>
      <c r="R380" s="62">
        <f t="shared" si="23"/>
        <v>0.15</v>
      </c>
      <c r="S380" s="72">
        <f>IFERROR(T380*Assumptions!$C$4,"")</f>
        <v>5</v>
      </c>
      <c r="T380" s="72">
        <v>2</v>
      </c>
      <c r="U380" s="62">
        <f>IFERROR(S380*Assumptions!$C$5,"")+IFERROR(V380*Assumptions!$C$8*Assumptions!$C$5,"")</f>
        <v>0.15</v>
      </c>
      <c r="V380" s="72">
        <v>0</v>
      </c>
      <c r="W380" s="72">
        <f>IFERROR(ROUND(T380*(1+Assumptions!$C$7)^5,0),"")</f>
        <v>6</v>
      </c>
      <c r="X380" s="62">
        <f>IFERROR(ROUND(W380*Assumptions!$C$4*Assumptions!$C$6,4),"")+IFERROR(ROUND(Y380*Assumptions!$C$8*Assumptions!$C$6,4),"")</f>
        <v>0.75</v>
      </c>
      <c r="Y380" s="62">
        <f>IFERROR(ROUND(V380*(1+Assumptions!$C$7)^5,0),"")</f>
        <v>0</v>
      </c>
      <c r="Z380" t="s">
        <v>153</v>
      </c>
      <c r="AA380" t="s">
        <v>173</v>
      </c>
      <c r="AB380" s="72">
        <v>143.19999999999999</v>
      </c>
      <c r="AC380" s="72">
        <v>31</v>
      </c>
      <c r="AD380">
        <v>0</v>
      </c>
      <c r="AK380" s="40" t="str">
        <f>IFERROR(INDEX(Assumptions!$D$92:$D$115,MATCH(C380,Assumptions!$B$92:$B$115,0)),"Low")</f>
        <v>Low</v>
      </c>
    </row>
    <row r="381" spans="2:37" x14ac:dyDescent="0.2">
      <c r="B381">
        <v>378</v>
      </c>
      <c r="C381" t="s">
        <v>179</v>
      </c>
      <c r="D381" t="s">
        <v>2004</v>
      </c>
      <c r="E381" s="62">
        <f t="shared" si="24"/>
        <v>0</v>
      </c>
      <c r="F381" s="71">
        <f>SUMIFS('CBG Plants'!N:N,'CBG Plants'!F:F,D381,'CBG Plants'!L:L,"Completed")
+SUMIFS('CBG Plants'!N:N,'CBG Plants'!F:F,D381,'CBG Plants'!L:L,"Functional")+SUMIFS('CBG Plants'!N:N,'CBG Plants'!F:F,D381,'CBG Plants'!L:L,"Under Construction")+SUMIFS('CBG Plants'!N:N,'CBG Plants'!F:F,D381,'CBG Plants'!L:L,"Yet to start construction")</f>
        <v>0</v>
      </c>
      <c r="G381" s="62">
        <f>COUNTIFS('CBG Plants'!F:F,D381,'CBG Plants'!L:L,"Completed")
+COUNTIFS('CBG Plants'!F:F,D381,'CBG Plants'!L:L,"Functional")</f>
        <v>0</v>
      </c>
      <c r="H381" s="62">
        <f>COUNTIFS('CBG Plants'!F:F,D381,'CBG Plants'!L:L,"Under Construction")</f>
        <v>0</v>
      </c>
      <c r="I381" s="62">
        <f>COUNTIFS('CBG Plants'!F:F,D381,'CBG Plants'!L:L,"Yet to start construction")</f>
        <v>0</v>
      </c>
      <c r="M381" s="72">
        <f t="shared" si="21"/>
        <v>56.865000000000002</v>
      </c>
      <c r="N381" s="72">
        <f t="shared" si="22"/>
        <v>56.865000000000002</v>
      </c>
      <c r="O381" s="72">
        <v>19.8</v>
      </c>
      <c r="P381" s="72">
        <v>0.84</v>
      </c>
      <c r="Q381" s="72">
        <v>36.225000000000001</v>
      </c>
      <c r="R381" s="62">
        <f t="shared" si="23"/>
        <v>0.42326010000000003</v>
      </c>
      <c r="S381" s="72">
        <f>IFERROR(T381*Assumptions!$C$4,"")</f>
        <v>12.5</v>
      </c>
      <c r="T381" s="72">
        <v>5</v>
      </c>
      <c r="U381" s="62">
        <f>IFERROR(S381*Assumptions!$C$5,"")+IFERROR(V381*Assumptions!$C$8*Assumptions!$C$5,"")</f>
        <v>0.42326010000000003</v>
      </c>
      <c r="V381" s="72">
        <v>4802</v>
      </c>
      <c r="W381" s="72">
        <f>IFERROR(ROUND(T381*(1+Assumptions!$C$7)^5,0),"")</f>
        <v>15</v>
      </c>
      <c r="X381" s="62">
        <f>IFERROR(ROUND(W381*Assumptions!$C$4*Assumptions!$C$6,4),"")+IFERROR(ROUND(Y381*Assumptions!$C$8*Assumptions!$C$6,4),"")</f>
        <v>2.1204999999999998</v>
      </c>
      <c r="Y381" s="62">
        <f>IFERROR(ROUND(V381*(1+Assumptions!$C$7)^5,0),"")</f>
        <v>14655</v>
      </c>
      <c r="Z381" t="s">
        <v>153</v>
      </c>
      <c r="AA381" t="s">
        <v>173</v>
      </c>
      <c r="AB381" s="72">
        <v>34.9</v>
      </c>
      <c r="AC381" s="72">
        <v>31</v>
      </c>
      <c r="AD381">
        <v>0</v>
      </c>
      <c r="AK381" s="40" t="str">
        <f>IFERROR(INDEX(Assumptions!$D$92:$D$115,MATCH(C381,Assumptions!$B$92:$B$115,0)),"Low")</f>
        <v>Low</v>
      </c>
    </row>
    <row r="382" spans="2:37" x14ac:dyDescent="0.2">
      <c r="B382">
        <v>379</v>
      </c>
      <c r="C382" t="s">
        <v>179</v>
      </c>
      <c r="D382" t="s">
        <v>2236</v>
      </c>
      <c r="E382" s="62">
        <f t="shared" si="24"/>
        <v>0</v>
      </c>
      <c r="F382" s="71">
        <f>SUMIFS('CBG Plants'!N:N,'CBG Plants'!F:F,D382,'CBG Plants'!L:L,"Completed")
+SUMIFS('CBG Plants'!N:N,'CBG Plants'!F:F,D382,'CBG Plants'!L:L,"Functional")+SUMIFS('CBG Plants'!N:N,'CBG Plants'!F:F,D382,'CBG Plants'!L:L,"Under Construction")+SUMIFS('CBG Plants'!N:N,'CBG Plants'!F:F,D382,'CBG Plants'!L:L,"Yet to start construction")</f>
        <v>0</v>
      </c>
      <c r="G382" s="62">
        <f>COUNTIFS('CBG Plants'!F:F,D382,'CBG Plants'!L:L,"Completed")
+COUNTIFS('CBG Plants'!F:F,D382,'CBG Plants'!L:L,"Functional")</f>
        <v>0</v>
      </c>
      <c r="H382" s="62">
        <f>COUNTIFS('CBG Plants'!F:F,D382,'CBG Plants'!L:L,"Under Construction")</f>
        <v>0</v>
      </c>
      <c r="I382" s="62">
        <f>COUNTIFS('CBG Plants'!F:F,D382,'CBG Plants'!L:L,"Yet to start construction")</f>
        <v>0</v>
      </c>
      <c r="M382" s="72">
        <f t="shared" si="21"/>
        <v>151.38</v>
      </c>
      <c r="N382" s="72">
        <f t="shared" si="22"/>
        <v>151.38</v>
      </c>
      <c r="O382" s="72">
        <v>68.849999999999994</v>
      </c>
      <c r="P382" s="72">
        <v>28.98</v>
      </c>
      <c r="Q382" s="72">
        <v>53.55</v>
      </c>
      <c r="R382" s="62">
        <f t="shared" si="23"/>
        <v>0.15</v>
      </c>
      <c r="S382" s="72">
        <f>IFERROR(T382*Assumptions!$C$4,"")</f>
        <v>5</v>
      </c>
      <c r="T382" s="72">
        <v>2</v>
      </c>
      <c r="U382" s="62">
        <f>IFERROR(S382*Assumptions!$C$5,"")+IFERROR(V382*Assumptions!$C$8*Assumptions!$C$5,"")</f>
        <v>0.15</v>
      </c>
      <c r="V382" s="72">
        <v>0</v>
      </c>
      <c r="W382" s="72">
        <f>IFERROR(ROUND(T382*(1+Assumptions!$C$7)^5,0),"")</f>
        <v>6</v>
      </c>
      <c r="X382" s="62">
        <f>IFERROR(ROUND(W382*Assumptions!$C$4*Assumptions!$C$6,4),"")+IFERROR(ROUND(Y382*Assumptions!$C$8*Assumptions!$C$6,4),"")</f>
        <v>0.75</v>
      </c>
      <c r="Y382" s="62">
        <f>IFERROR(ROUND(V382*(1+Assumptions!$C$7)^5,0),"")</f>
        <v>0</v>
      </c>
      <c r="Z382" t="s">
        <v>153</v>
      </c>
      <c r="AA382" t="s">
        <v>173</v>
      </c>
      <c r="AB382" s="72">
        <v>80.5</v>
      </c>
      <c r="AC382" s="72">
        <v>31</v>
      </c>
      <c r="AD382">
        <v>0</v>
      </c>
      <c r="AK382" s="40" t="str">
        <f>IFERROR(INDEX(Assumptions!$D$92:$D$115,MATCH(C382,Assumptions!$B$92:$B$115,0)),"Low")</f>
        <v>Low</v>
      </c>
    </row>
    <row r="383" spans="2:37" x14ac:dyDescent="0.2">
      <c r="B383">
        <v>380</v>
      </c>
      <c r="C383" t="s">
        <v>179</v>
      </c>
      <c r="D383" t="s">
        <v>2234</v>
      </c>
      <c r="E383" s="62">
        <f t="shared" si="24"/>
        <v>0</v>
      </c>
      <c r="F383" s="71">
        <f>SUMIFS('CBG Plants'!N:N,'CBG Plants'!F:F,D383,'CBG Plants'!L:L,"Completed")
+SUMIFS('CBG Plants'!N:N,'CBG Plants'!F:F,D383,'CBG Plants'!L:L,"Functional")+SUMIFS('CBG Plants'!N:N,'CBG Plants'!F:F,D383,'CBG Plants'!L:L,"Under Construction")+SUMIFS('CBG Plants'!N:N,'CBG Plants'!F:F,D383,'CBG Plants'!L:L,"Yet to start construction")</f>
        <v>0</v>
      </c>
      <c r="G383" s="62">
        <f>COUNTIFS('CBG Plants'!F:F,D383,'CBG Plants'!L:L,"Completed")
+COUNTIFS('CBG Plants'!F:F,D383,'CBG Plants'!L:L,"Functional")</f>
        <v>0</v>
      </c>
      <c r="H383" s="62">
        <f>COUNTIFS('CBG Plants'!F:F,D383,'CBG Plants'!L:L,"Under Construction")</f>
        <v>0</v>
      </c>
      <c r="I383" s="62">
        <f>COUNTIFS('CBG Plants'!F:F,D383,'CBG Plants'!L:L,"Yet to start construction")</f>
        <v>0</v>
      </c>
      <c r="M383" s="72">
        <f t="shared" si="21"/>
        <v>0</v>
      </c>
      <c r="N383" s="72">
        <f t="shared" si="22"/>
        <v>0</v>
      </c>
      <c r="O383" s="72">
        <v>0</v>
      </c>
      <c r="P383" s="72">
        <v>0</v>
      </c>
      <c r="Q383" s="72">
        <v>0</v>
      </c>
      <c r="R383" s="62">
        <f t="shared" si="23"/>
        <v>7.4999999999999997E-2</v>
      </c>
      <c r="S383" s="72">
        <f>IFERROR(T383*Assumptions!$C$4,"")</f>
        <v>2.5</v>
      </c>
      <c r="T383" s="72">
        <v>1</v>
      </c>
      <c r="U383" s="62">
        <f>IFERROR(S383*Assumptions!$C$5,"")+IFERROR(V383*Assumptions!$C$8*Assumptions!$C$5,"")</f>
        <v>7.4999999999999997E-2</v>
      </c>
      <c r="V383" s="72">
        <v>0</v>
      </c>
      <c r="W383" s="72">
        <f>IFERROR(ROUND(T383*(1+Assumptions!$C$7)^5,0),"")</f>
        <v>3</v>
      </c>
      <c r="X383" s="62">
        <f>IFERROR(ROUND(W383*Assumptions!$C$4*Assumptions!$C$6,4),"")+IFERROR(ROUND(Y383*Assumptions!$C$8*Assumptions!$C$6,4),"")</f>
        <v>0.375</v>
      </c>
      <c r="Y383" s="62">
        <f>IFERROR(ROUND(V383*(1+Assumptions!$C$7)^5,0),"")</f>
        <v>0</v>
      </c>
      <c r="Z383" t="s">
        <v>153</v>
      </c>
      <c r="AA383" t="s">
        <v>173</v>
      </c>
      <c r="AB383" s="72">
        <v>193.7</v>
      </c>
      <c r="AC383" s="72">
        <v>31</v>
      </c>
      <c r="AD383">
        <v>0</v>
      </c>
      <c r="AK383" s="40" t="str">
        <f>IFERROR(INDEX(Assumptions!$D$92:$D$115,MATCH(C383,Assumptions!$B$92:$B$115,0)),"Low")</f>
        <v>Low</v>
      </c>
    </row>
    <row r="384" spans="2:37" x14ac:dyDescent="0.2">
      <c r="B384">
        <v>381</v>
      </c>
      <c r="C384" t="s">
        <v>179</v>
      </c>
      <c r="D384" t="s">
        <v>2233</v>
      </c>
      <c r="E384" s="62">
        <f t="shared" si="24"/>
        <v>0</v>
      </c>
      <c r="F384" s="71">
        <f>SUMIFS('CBG Plants'!N:N,'CBG Plants'!F:F,D384,'CBG Plants'!L:L,"Completed")
+SUMIFS('CBG Plants'!N:N,'CBG Plants'!F:F,D384,'CBG Plants'!L:L,"Functional")+SUMIFS('CBG Plants'!N:N,'CBG Plants'!F:F,D384,'CBG Plants'!L:L,"Under Construction")+SUMIFS('CBG Plants'!N:N,'CBG Plants'!F:F,D384,'CBG Plants'!L:L,"Yet to start construction")</f>
        <v>0</v>
      </c>
      <c r="G384" s="62">
        <f>COUNTIFS('CBG Plants'!F:F,D384,'CBG Plants'!L:L,"Completed")
+COUNTIFS('CBG Plants'!F:F,D384,'CBG Plants'!L:L,"Functional")</f>
        <v>0</v>
      </c>
      <c r="H384" s="62">
        <f>COUNTIFS('CBG Plants'!F:F,D384,'CBG Plants'!L:L,"Under Construction")</f>
        <v>0</v>
      </c>
      <c r="I384" s="62">
        <f>COUNTIFS('CBG Plants'!F:F,D384,'CBG Plants'!L:L,"Yet to start construction")</f>
        <v>0</v>
      </c>
      <c r="M384" s="72">
        <f t="shared" si="21"/>
        <v>19.649999999999999</v>
      </c>
      <c r="N384" s="72">
        <f t="shared" si="22"/>
        <v>19.649999999999999</v>
      </c>
      <c r="O384" s="72">
        <v>8.1</v>
      </c>
      <c r="P384" s="72">
        <v>0</v>
      </c>
      <c r="Q384" s="72">
        <v>11.55</v>
      </c>
      <c r="R384" s="62">
        <f t="shared" si="23"/>
        <v>7.4999999999999997E-2</v>
      </c>
      <c r="S384" s="72">
        <f>IFERROR(T384*Assumptions!$C$4,"")</f>
        <v>2.5</v>
      </c>
      <c r="T384" s="72">
        <v>1</v>
      </c>
      <c r="U384" s="62">
        <f>IFERROR(S384*Assumptions!$C$5,"")+IFERROR(V384*Assumptions!$C$8*Assumptions!$C$5,"")</f>
        <v>7.4999999999999997E-2</v>
      </c>
      <c r="V384" s="72">
        <v>0</v>
      </c>
      <c r="W384" s="72">
        <f>IFERROR(ROUND(T384*(1+Assumptions!$C$7)^5,0),"")</f>
        <v>3</v>
      </c>
      <c r="X384" s="62">
        <f>IFERROR(ROUND(W384*Assumptions!$C$4*Assumptions!$C$6,4),"")+IFERROR(ROUND(Y384*Assumptions!$C$8*Assumptions!$C$6,4),"")</f>
        <v>0.375</v>
      </c>
      <c r="Y384" s="62">
        <f>IFERROR(ROUND(V384*(1+Assumptions!$C$7)^5,0),"")</f>
        <v>0</v>
      </c>
      <c r="Z384" t="s">
        <v>153</v>
      </c>
      <c r="AA384" t="s">
        <v>173</v>
      </c>
      <c r="AB384" s="72">
        <v>113.6</v>
      </c>
      <c r="AC384" s="72">
        <v>31</v>
      </c>
      <c r="AD384">
        <v>0</v>
      </c>
      <c r="AK384" s="40" t="str">
        <f>IFERROR(INDEX(Assumptions!$D$92:$D$115,MATCH(C384,Assumptions!$B$92:$B$115,0)),"Low")</f>
        <v>Low</v>
      </c>
    </row>
    <row r="385" spans="2:37" x14ac:dyDescent="0.2">
      <c r="B385">
        <v>382</v>
      </c>
      <c r="C385" t="s">
        <v>179</v>
      </c>
      <c r="D385" t="s">
        <v>2235</v>
      </c>
      <c r="E385" s="62">
        <f t="shared" si="24"/>
        <v>0</v>
      </c>
      <c r="F385" s="71">
        <f>SUMIFS('CBG Plants'!N:N,'CBG Plants'!F:F,D385,'CBG Plants'!L:L,"Completed")
+SUMIFS('CBG Plants'!N:N,'CBG Plants'!F:F,D385,'CBG Plants'!L:L,"Functional")+SUMIFS('CBG Plants'!N:N,'CBG Plants'!F:F,D385,'CBG Plants'!L:L,"Under Construction")+SUMIFS('CBG Plants'!N:N,'CBG Plants'!F:F,D385,'CBG Plants'!L:L,"Yet to start construction")</f>
        <v>0</v>
      </c>
      <c r="G385" s="62">
        <f>COUNTIFS('CBG Plants'!F:F,D385,'CBG Plants'!L:L,"Completed")
+COUNTIFS('CBG Plants'!F:F,D385,'CBG Plants'!L:L,"Functional")</f>
        <v>0</v>
      </c>
      <c r="H385" s="62">
        <f>COUNTIFS('CBG Plants'!F:F,D385,'CBG Plants'!L:L,"Under Construction")</f>
        <v>0</v>
      </c>
      <c r="I385" s="62">
        <f>COUNTIFS('CBG Plants'!F:F,D385,'CBG Plants'!L:L,"Yet to start construction")</f>
        <v>0</v>
      </c>
      <c r="M385" s="72">
        <f t="shared" si="21"/>
        <v>0</v>
      </c>
      <c r="N385" s="72">
        <f t="shared" si="22"/>
        <v>0</v>
      </c>
      <c r="O385" s="72">
        <v>0</v>
      </c>
      <c r="P385" s="72">
        <v>0</v>
      </c>
      <c r="Q385" s="72">
        <v>0</v>
      </c>
      <c r="R385" s="62">
        <f t="shared" si="23"/>
        <v>7.4999999999999997E-2</v>
      </c>
      <c r="S385" s="72">
        <f>IFERROR(T385*Assumptions!$C$4,"")</f>
        <v>2.5</v>
      </c>
      <c r="T385" s="72">
        <v>1</v>
      </c>
      <c r="U385" s="62">
        <f>IFERROR(S385*Assumptions!$C$5,"")+IFERROR(V385*Assumptions!$C$8*Assumptions!$C$5,"")</f>
        <v>7.4999999999999997E-2</v>
      </c>
      <c r="V385" s="72">
        <v>0</v>
      </c>
      <c r="W385" s="72">
        <f>IFERROR(ROUND(T385*(1+Assumptions!$C$7)^5,0),"")</f>
        <v>3</v>
      </c>
      <c r="X385" s="62">
        <f>IFERROR(ROUND(W385*Assumptions!$C$4*Assumptions!$C$6,4),"")+IFERROR(ROUND(Y385*Assumptions!$C$8*Assumptions!$C$6,4),"")</f>
        <v>0.375</v>
      </c>
      <c r="Y385" s="62">
        <f>IFERROR(ROUND(V385*(1+Assumptions!$C$7)^5,0),"")</f>
        <v>0</v>
      </c>
      <c r="Z385" t="s">
        <v>153</v>
      </c>
      <c r="AA385" t="s">
        <v>173</v>
      </c>
      <c r="AB385" s="72">
        <v>169.4</v>
      </c>
      <c r="AC385" s="72">
        <v>31</v>
      </c>
      <c r="AD385">
        <v>0</v>
      </c>
      <c r="AK385" s="40" t="str">
        <f>IFERROR(INDEX(Assumptions!$D$92:$D$115,MATCH(C385,Assumptions!$B$92:$B$115,0)),"Low")</f>
        <v>Low</v>
      </c>
    </row>
    <row r="386" spans="2:37" x14ac:dyDescent="0.2">
      <c r="B386">
        <v>383</v>
      </c>
      <c r="C386" t="s">
        <v>179</v>
      </c>
      <c r="D386" t="s">
        <v>2231</v>
      </c>
      <c r="E386" s="62">
        <f t="shared" si="24"/>
        <v>0</v>
      </c>
      <c r="F386" s="71">
        <f>SUMIFS('CBG Plants'!N:N,'CBG Plants'!F:F,D386,'CBG Plants'!L:L,"Completed")
+SUMIFS('CBG Plants'!N:N,'CBG Plants'!F:F,D386,'CBG Plants'!L:L,"Functional")+SUMIFS('CBG Plants'!N:N,'CBG Plants'!F:F,D386,'CBG Plants'!L:L,"Under Construction")+SUMIFS('CBG Plants'!N:N,'CBG Plants'!F:F,D386,'CBG Plants'!L:L,"Yet to start construction")</f>
        <v>0</v>
      </c>
      <c r="G386" s="62">
        <f>COUNTIFS('CBG Plants'!F:F,D386,'CBG Plants'!L:L,"Completed")
+COUNTIFS('CBG Plants'!F:F,D386,'CBG Plants'!L:L,"Functional")</f>
        <v>0</v>
      </c>
      <c r="H386" s="62">
        <f>COUNTIFS('CBG Plants'!F:F,D386,'CBG Plants'!L:L,"Under Construction")</f>
        <v>0</v>
      </c>
      <c r="I386" s="62">
        <f>COUNTIFS('CBG Plants'!F:F,D386,'CBG Plants'!L:L,"Yet to start construction")</f>
        <v>0</v>
      </c>
      <c r="M386" s="72">
        <f t="shared" si="21"/>
        <v>142.815</v>
      </c>
      <c r="N386" s="72">
        <f t="shared" si="22"/>
        <v>142.815</v>
      </c>
      <c r="O386" s="72">
        <v>58.5</v>
      </c>
      <c r="P386" s="72">
        <v>13.44</v>
      </c>
      <c r="Q386" s="72">
        <v>70.875</v>
      </c>
      <c r="R386" s="62">
        <f t="shared" si="23"/>
        <v>7.4999999999999997E-2</v>
      </c>
      <c r="S386" s="72">
        <f>IFERROR(T386*Assumptions!$C$4,"")</f>
        <v>2.5</v>
      </c>
      <c r="T386" s="72">
        <v>1</v>
      </c>
      <c r="U386" s="62">
        <f>IFERROR(S386*Assumptions!$C$5,"")+IFERROR(V386*Assumptions!$C$8*Assumptions!$C$5,"")</f>
        <v>7.4999999999999997E-2</v>
      </c>
      <c r="V386" s="72">
        <v>0</v>
      </c>
      <c r="W386" s="72">
        <f>IFERROR(ROUND(T386*(1+Assumptions!$C$7)^5,0),"")</f>
        <v>3</v>
      </c>
      <c r="X386" s="62">
        <f>IFERROR(ROUND(W386*Assumptions!$C$4*Assumptions!$C$6,4),"")+IFERROR(ROUND(Y386*Assumptions!$C$8*Assumptions!$C$6,4),"")</f>
        <v>0.375</v>
      </c>
      <c r="Y386" s="62">
        <f>IFERROR(ROUND(V386*(1+Assumptions!$C$7)^5,0),"")</f>
        <v>0</v>
      </c>
      <c r="Z386" t="s">
        <v>153</v>
      </c>
      <c r="AA386" t="s">
        <v>173</v>
      </c>
      <c r="AB386" s="72">
        <v>65.7</v>
      </c>
      <c r="AC386" s="72">
        <v>31</v>
      </c>
      <c r="AD386">
        <v>0</v>
      </c>
      <c r="AK386" s="40" t="str">
        <f>IFERROR(INDEX(Assumptions!$D$92:$D$115,MATCH(C386,Assumptions!$B$92:$B$115,0)),"Low")</f>
        <v>Low</v>
      </c>
    </row>
    <row r="387" spans="2:37" x14ac:dyDescent="0.2">
      <c r="B387">
        <v>384</v>
      </c>
      <c r="C387" t="s">
        <v>179</v>
      </c>
      <c r="D387" t="s">
        <v>2228</v>
      </c>
      <c r="E387" s="62">
        <f t="shared" si="24"/>
        <v>0</v>
      </c>
      <c r="F387" s="71">
        <f>SUMIFS('CBG Plants'!N:N,'CBG Plants'!F:F,D387,'CBG Plants'!L:L,"Completed")
+SUMIFS('CBG Plants'!N:N,'CBG Plants'!F:F,D387,'CBG Plants'!L:L,"Functional")+SUMIFS('CBG Plants'!N:N,'CBG Plants'!F:F,D387,'CBG Plants'!L:L,"Under Construction")+SUMIFS('CBG Plants'!N:N,'CBG Plants'!F:F,D387,'CBG Plants'!L:L,"Yet to start construction")</f>
        <v>0</v>
      </c>
      <c r="G387" s="62">
        <f>COUNTIFS('CBG Plants'!F:F,D387,'CBG Plants'!L:L,"Completed")
+COUNTIFS('CBG Plants'!F:F,D387,'CBG Plants'!L:L,"Functional")</f>
        <v>0</v>
      </c>
      <c r="H387" s="62">
        <f>COUNTIFS('CBG Plants'!F:F,D387,'CBG Plants'!L:L,"Under Construction")</f>
        <v>0</v>
      </c>
      <c r="I387" s="62">
        <f>COUNTIFS('CBG Plants'!F:F,D387,'CBG Plants'!L:L,"Yet to start construction")</f>
        <v>0</v>
      </c>
      <c r="M387" s="72">
        <f t="shared" si="21"/>
        <v>14.399999999999999</v>
      </c>
      <c r="N387" s="72">
        <f t="shared" si="22"/>
        <v>14.399999999999999</v>
      </c>
      <c r="O387" s="72">
        <v>4.95</v>
      </c>
      <c r="P387" s="72">
        <v>0</v>
      </c>
      <c r="Q387" s="72">
        <v>9.4499999999999993</v>
      </c>
      <c r="R387" s="62">
        <f t="shared" si="23"/>
        <v>0.22666829999999999</v>
      </c>
      <c r="S387" s="72">
        <f>IFERROR(T387*Assumptions!$C$4,"")</f>
        <v>7.5</v>
      </c>
      <c r="T387" s="72">
        <v>3</v>
      </c>
      <c r="U387" s="62">
        <f>IFERROR(S387*Assumptions!$C$5,"")+IFERROR(V387*Assumptions!$C$8*Assumptions!$C$5,"")</f>
        <v>0.22666829999999999</v>
      </c>
      <c r="V387" s="72">
        <v>166</v>
      </c>
      <c r="W387" s="72">
        <f>IFERROR(ROUND(T387*(1+Assumptions!$C$7)^5,0),"")</f>
        <v>9</v>
      </c>
      <c r="X387" s="62">
        <f>IFERROR(ROUND(W387*Assumptions!$C$4*Assumptions!$C$6,4),"")+IFERROR(ROUND(Y387*Assumptions!$C$8*Assumptions!$C$6,4),"")</f>
        <v>1.1335</v>
      </c>
      <c r="Y387" s="62">
        <f>IFERROR(ROUND(V387*(1+Assumptions!$C$7)^5,0),"")</f>
        <v>507</v>
      </c>
      <c r="Z387" t="s">
        <v>153</v>
      </c>
      <c r="AA387" t="s">
        <v>173</v>
      </c>
      <c r="AB387" s="72">
        <v>111.8</v>
      </c>
      <c r="AC387" s="72">
        <v>31</v>
      </c>
      <c r="AD387">
        <v>0</v>
      </c>
      <c r="AK387" s="40" t="str">
        <f>IFERROR(INDEX(Assumptions!$D$92:$D$115,MATCH(C387,Assumptions!$B$92:$B$115,0)),"Low")</f>
        <v>Low</v>
      </c>
    </row>
    <row r="388" spans="2:37" x14ac:dyDescent="0.2">
      <c r="B388">
        <v>385</v>
      </c>
      <c r="C388" t="s">
        <v>179</v>
      </c>
      <c r="D388" t="s">
        <v>2226</v>
      </c>
      <c r="E388" s="62">
        <f t="shared" si="24"/>
        <v>0</v>
      </c>
      <c r="F388" s="71">
        <f>SUMIFS('CBG Plants'!N:N,'CBG Plants'!F:F,D388,'CBG Plants'!L:L,"Completed")
+SUMIFS('CBG Plants'!N:N,'CBG Plants'!F:F,D388,'CBG Plants'!L:L,"Functional")+SUMIFS('CBG Plants'!N:N,'CBG Plants'!F:F,D388,'CBG Plants'!L:L,"Under Construction")+SUMIFS('CBG Plants'!N:N,'CBG Plants'!F:F,D388,'CBG Plants'!L:L,"Yet to start construction")</f>
        <v>0</v>
      </c>
      <c r="G388" s="62">
        <f>COUNTIFS('CBG Plants'!F:F,D388,'CBG Plants'!L:L,"Completed")
+COUNTIFS('CBG Plants'!F:F,D388,'CBG Plants'!L:L,"Functional")</f>
        <v>0</v>
      </c>
      <c r="H388" s="62">
        <f>COUNTIFS('CBG Plants'!F:F,D388,'CBG Plants'!L:L,"Under Construction")</f>
        <v>0</v>
      </c>
      <c r="I388" s="62">
        <f>COUNTIFS('CBG Plants'!F:F,D388,'CBG Plants'!L:L,"Yet to start construction")</f>
        <v>0</v>
      </c>
      <c r="M388" s="72">
        <f t="shared" ref="M388:M451" si="25">IFERROR(N388-(AD388*365/1000),"")</f>
        <v>64.424999999999997</v>
      </c>
      <c r="N388" s="72">
        <f t="shared" ref="N388:N451" si="26">SUM(O388:Q388)</f>
        <v>64.424999999999997</v>
      </c>
      <c r="O388" s="72">
        <v>26.1</v>
      </c>
      <c r="P388" s="72">
        <v>8.4</v>
      </c>
      <c r="Q388" s="72">
        <v>29.925000000000001</v>
      </c>
      <c r="R388" s="62">
        <f t="shared" ref="R388:R451" si="27">IFERROR(U388-F388,"")</f>
        <v>0.22666829999999999</v>
      </c>
      <c r="S388" s="72">
        <f>IFERROR(T388*Assumptions!$C$4,"")</f>
        <v>7.5</v>
      </c>
      <c r="T388" s="72">
        <v>3</v>
      </c>
      <c r="U388" s="62">
        <f>IFERROR(S388*Assumptions!$C$5,"")+IFERROR(V388*Assumptions!$C$8*Assumptions!$C$5,"")</f>
        <v>0.22666829999999999</v>
      </c>
      <c r="V388" s="72">
        <v>166</v>
      </c>
      <c r="W388" s="72">
        <f>IFERROR(ROUND(T388*(1+Assumptions!$C$7)^5,0),"")</f>
        <v>9</v>
      </c>
      <c r="X388" s="62">
        <f>IFERROR(ROUND(W388*Assumptions!$C$4*Assumptions!$C$6,4),"")+IFERROR(ROUND(Y388*Assumptions!$C$8*Assumptions!$C$6,4),"")</f>
        <v>1.1335</v>
      </c>
      <c r="Y388" s="62">
        <f>IFERROR(ROUND(V388*(1+Assumptions!$C$7)^5,0),"")</f>
        <v>507</v>
      </c>
      <c r="Z388" t="s">
        <v>153</v>
      </c>
      <c r="AA388" t="s">
        <v>173</v>
      </c>
      <c r="AB388" s="72">
        <v>78.900000000000006</v>
      </c>
      <c r="AC388" s="72">
        <v>31</v>
      </c>
      <c r="AD388">
        <v>0</v>
      </c>
      <c r="AK388" s="40" t="str">
        <f>IFERROR(INDEX(Assumptions!$D$92:$D$115,MATCH(C388,Assumptions!$B$92:$B$115,0)),"Low")</f>
        <v>Low</v>
      </c>
    </row>
    <row r="389" spans="2:37" x14ac:dyDescent="0.2">
      <c r="B389">
        <v>386</v>
      </c>
      <c r="C389" t="s">
        <v>179</v>
      </c>
      <c r="D389" t="s">
        <v>2229</v>
      </c>
      <c r="E389" s="62">
        <f t="shared" ref="E389:E452" si="28">SUM(G389:I389)</f>
        <v>0</v>
      </c>
      <c r="F389" s="71">
        <f>SUMIFS('CBG Plants'!N:N,'CBG Plants'!F:F,D389,'CBG Plants'!L:L,"Completed")
+SUMIFS('CBG Plants'!N:N,'CBG Plants'!F:F,D389,'CBG Plants'!L:L,"Functional")+SUMIFS('CBG Plants'!N:N,'CBG Plants'!F:F,D389,'CBG Plants'!L:L,"Under Construction")+SUMIFS('CBG Plants'!N:N,'CBG Plants'!F:F,D389,'CBG Plants'!L:L,"Yet to start construction")</f>
        <v>0</v>
      </c>
      <c r="G389" s="62">
        <f>COUNTIFS('CBG Plants'!F:F,D389,'CBG Plants'!L:L,"Completed")
+COUNTIFS('CBG Plants'!F:F,D389,'CBG Plants'!L:L,"Functional")</f>
        <v>0</v>
      </c>
      <c r="H389" s="62">
        <f>COUNTIFS('CBG Plants'!F:F,D389,'CBG Plants'!L:L,"Under Construction")</f>
        <v>0</v>
      </c>
      <c r="I389" s="62">
        <f>COUNTIFS('CBG Plants'!F:F,D389,'CBG Plants'!L:L,"Yet to start construction")</f>
        <v>0</v>
      </c>
      <c r="M389" s="72">
        <f t="shared" si="25"/>
        <v>78.78</v>
      </c>
      <c r="N389" s="72">
        <f t="shared" si="26"/>
        <v>78.78</v>
      </c>
      <c r="O389" s="72">
        <v>25.65</v>
      </c>
      <c r="P389" s="72">
        <v>3.78</v>
      </c>
      <c r="Q389" s="72">
        <v>49.35</v>
      </c>
      <c r="R389" s="62">
        <f t="shared" si="27"/>
        <v>0.22666829999999999</v>
      </c>
      <c r="S389" s="72">
        <f>IFERROR(T389*Assumptions!$C$4,"")</f>
        <v>7.5</v>
      </c>
      <c r="T389" s="72">
        <v>3</v>
      </c>
      <c r="U389" s="62">
        <f>IFERROR(S389*Assumptions!$C$5,"")+IFERROR(V389*Assumptions!$C$8*Assumptions!$C$5,"")</f>
        <v>0.22666829999999999</v>
      </c>
      <c r="V389" s="72">
        <v>166</v>
      </c>
      <c r="W389" s="72">
        <f>IFERROR(ROUND(T389*(1+Assumptions!$C$7)^5,0),"")</f>
        <v>9</v>
      </c>
      <c r="X389" s="62">
        <f>IFERROR(ROUND(W389*Assumptions!$C$4*Assumptions!$C$6,4),"")+IFERROR(ROUND(Y389*Assumptions!$C$8*Assumptions!$C$6,4),"")</f>
        <v>1.1335</v>
      </c>
      <c r="Y389" s="62">
        <f>IFERROR(ROUND(V389*(1+Assumptions!$C$7)^5,0),"")</f>
        <v>507</v>
      </c>
      <c r="Z389" t="s">
        <v>153</v>
      </c>
      <c r="AA389" t="s">
        <v>173</v>
      </c>
      <c r="AB389" s="72">
        <v>40.799999999999997</v>
      </c>
      <c r="AC389" s="72">
        <v>31</v>
      </c>
      <c r="AD389">
        <v>0</v>
      </c>
      <c r="AK389" s="40" t="str">
        <f>IFERROR(INDEX(Assumptions!$D$92:$D$115,MATCH(C389,Assumptions!$B$92:$B$115,0)),"Low")</f>
        <v>Low</v>
      </c>
    </row>
    <row r="390" spans="2:37" x14ac:dyDescent="0.2">
      <c r="B390">
        <v>387</v>
      </c>
      <c r="C390" t="s">
        <v>179</v>
      </c>
      <c r="D390" t="s">
        <v>2230</v>
      </c>
      <c r="E390" s="62">
        <f t="shared" si="28"/>
        <v>1</v>
      </c>
      <c r="F390" s="71">
        <f>SUMIFS('CBG Plants'!N:N,'CBG Plants'!F:F,D390,'CBG Plants'!L:L,"Completed")
+SUMIFS('CBG Plants'!N:N,'CBG Plants'!F:F,D390,'CBG Plants'!L:L,"Functional")+SUMIFS('CBG Plants'!N:N,'CBG Plants'!F:F,D390,'CBG Plants'!L:L,"Under Construction")+SUMIFS('CBG Plants'!N:N,'CBG Plants'!F:F,D390,'CBG Plants'!L:L,"Yet to start construction")</f>
        <v>2.5</v>
      </c>
      <c r="G390" s="62">
        <f>COUNTIFS('CBG Plants'!F:F,D390,'CBG Plants'!L:L,"Completed")
+COUNTIFS('CBG Plants'!F:F,D390,'CBG Plants'!L:L,"Functional")</f>
        <v>0</v>
      </c>
      <c r="H390" s="62">
        <f>COUNTIFS('CBG Plants'!F:F,D390,'CBG Plants'!L:L,"Under Construction")</f>
        <v>0</v>
      </c>
      <c r="I390" s="62">
        <f>COUNTIFS('CBG Plants'!F:F,D390,'CBG Plants'!L:L,"Yet to start construction")</f>
        <v>1</v>
      </c>
      <c r="J390" t="s">
        <v>3136</v>
      </c>
      <c r="M390" s="72">
        <f t="shared" si="25"/>
        <v>75.675000000000011</v>
      </c>
      <c r="N390" s="72">
        <f t="shared" si="26"/>
        <v>75.675000000000011</v>
      </c>
      <c r="O390" s="72">
        <v>37.35</v>
      </c>
      <c r="P390" s="72">
        <v>2.1</v>
      </c>
      <c r="Q390" s="72">
        <v>36.225000000000001</v>
      </c>
      <c r="R390" s="62">
        <f t="shared" si="27"/>
        <v>-2.0767398999999997</v>
      </c>
      <c r="S390" s="72">
        <f>IFERROR(T390*Assumptions!$C$4,"")</f>
        <v>12.5</v>
      </c>
      <c r="T390" s="72">
        <v>5</v>
      </c>
      <c r="U390" s="62">
        <f>IFERROR(S390*Assumptions!$C$5,"")+IFERROR(V390*Assumptions!$C$8*Assumptions!$C$5,"")</f>
        <v>0.42326010000000003</v>
      </c>
      <c r="V390" s="72">
        <v>4802</v>
      </c>
      <c r="W390" s="72">
        <f>IFERROR(ROUND(T390*(1+Assumptions!$C$7)^5,0),"")</f>
        <v>15</v>
      </c>
      <c r="X390" s="62">
        <f>IFERROR(ROUND(W390*Assumptions!$C$4*Assumptions!$C$6,4),"")+IFERROR(ROUND(Y390*Assumptions!$C$8*Assumptions!$C$6,4),"")</f>
        <v>2.1204999999999998</v>
      </c>
      <c r="Y390" s="62">
        <f>IFERROR(ROUND(V390*(1+Assumptions!$C$7)^5,0),"")</f>
        <v>14655</v>
      </c>
      <c r="Z390" t="s">
        <v>153</v>
      </c>
      <c r="AA390" t="s">
        <v>173</v>
      </c>
      <c r="AB390" s="72">
        <v>26.4</v>
      </c>
      <c r="AC390" s="72">
        <v>31</v>
      </c>
      <c r="AD390">
        <v>0</v>
      </c>
      <c r="AK390" s="40" t="str">
        <f>IFERROR(INDEX(Assumptions!$D$92:$D$115,MATCH(C390,Assumptions!$B$92:$B$115,0)),"Low")</f>
        <v>Low</v>
      </c>
    </row>
    <row r="391" spans="2:37" x14ac:dyDescent="0.2">
      <c r="B391">
        <v>388</v>
      </c>
      <c r="C391" t="s">
        <v>180</v>
      </c>
      <c r="D391" t="s">
        <v>2243</v>
      </c>
      <c r="E391" s="62">
        <f t="shared" si="28"/>
        <v>0</v>
      </c>
      <c r="F391" s="71">
        <f>SUMIFS('CBG Plants'!N:N,'CBG Plants'!F:F,D391,'CBG Plants'!L:L,"Completed")
+SUMIFS('CBG Plants'!N:N,'CBG Plants'!F:F,D391,'CBG Plants'!L:L,"Functional")+SUMIFS('CBG Plants'!N:N,'CBG Plants'!F:F,D391,'CBG Plants'!L:L,"Under Construction")+SUMIFS('CBG Plants'!N:N,'CBG Plants'!F:F,D391,'CBG Plants'!L:L,"Yet to start construction")</f>
        <v>0</v>
      </c>
      <c r="G391" s="62">
        <f>COUNTIFS('CBG Plants'!F:F,D391,'CBG Plants'!L:L,"Completed")
+COUNTIFS('CBG Plants'!F:F,D391,'CBG Plants'!L:L,"Functional")</f>
        <v>0</v>
      </c>
      <c r="H391" s="62">
        <f>COUNTIFS('CBG Plants'!F:F,D391,'CBG Plants'!L:L,"Under Construction")</f>
        <v>0</v>
      </c>
      <c r="I391" s="62">
        <f>COUNTIFS('CBG Plants'!F:F,D391,'CBG Plants'!L:L,"Yet to start construction")</f>
        <v>0</v>
      </c>
      <c r="M391" s="72">
        <f t="shared" si="25"/>
        <v>35.174999999999997</v>
      </c>
      <c r="N391" s="72">
        <f t="shared" si="26"/>
        <v>35.174999999999997</v>
      </c>
      <c r="O391" s="72">
        <v>0</v>
      </c>
      <c r="P391" s="72">
        <v>27.3</v>
      </c>
      <c r="Q391" s="72">
        <v>7.875</v>
      </c>
      <c r="R391" s="62">
        <f t="shared" si="27"/>
        <v>0</v>
      </c>
      <c r="S391" s="72">
        <f>IFERROR(T391*Assumptions!$C$4,"")</f>
        <v>0</v>
      </c>
      <c r="T391" s="72">
        <v>0</v>
      </c>
      <c r="U391" s="62">
        <f>IFERROR(S391*Assumptions!$C$5,"")+IFERROR(V391*Assumptions!$C$8*Assumptions!$C$5,"")</f>
        <v>0</v>
      </c>
      <c r="V391" s="72">
        <v>0</v>
      </c>
      <c r="W391" s="72">
        <f>IFERROR(ROUND(T391*(1+Assumptions!$C$7)^5,0),"")</f>
        <v>0</v>
      </c>
      <c r="X391" s="62">
        <f>IFERROR(ROUND(W391*Assumptions!$C$4*Assumptions!$C$6,4),"")+IFERROR(ROUND(Y391*Assumptions!$C$8*Assumptions!$C$6,4),"")</f>
        <v>0</v>
      </c>
      <c r="Y391" s="62">
        <f>IFERROR(ROUND(V391*(1+Assumptions!$C$7)^5,0),"")</f>
        <v>0</v>
      </c>
      <c r="Z391" t="s">
        <v>181</v>
      </c>
      <c r="AA391" t="s">
        <v>182</v>
      </c>
      <c r="AB391" s="72">
        <v>129.5</v>
      </c>
      <c r="AC391" s="72">
        <v>3.1</v>
      </c>
      <c r="AD391">
        <v>0</v>
      </c>
      <c r="AK391" s="40" t="str">
        <f>IFERROR(INDEX(Assumptions!$D$92:$D$115,MATCH(C391,Assumptions!$B$92:$B$115,0)),"Low")</f>
        <v>Low</v>
      </c>
    </row>
    <row r="392" spans="2:37" x14ac:dyDescent="0.2">
      <c r="B392">
        <v>389</v>
      </c>
      <c r="C392" t="s">
        <v>180</v>
      </c>
      <c r="D392" t="s">
        <v>2245</v>
      </c>
      <c r="E392" s="62">
        <f t="shared" si="28"/>
        <v>0</v>
      </c>
      <c r="F392" s="71">
        <f>SUMIFS('CBG Plants'!N:N,'CBG Plants'!F:F,D392,'CBG Plants'!L:L,"Completed")
+SUMIFS('CBG Plants'!N:N,'CBG Plants'!F:F,D392,'CBG Plants'!L:L,"Functional")+SUMIFS('CBG Plants'!N:N,'CBG Plants'!F:F,D392,'CBG Plants'!L:L,"Under Construction")+SUMIFS('CBG Plants'!N:N,'CBG Plants'!F:F,D392,'CBG Plants'!L:L,"Yet to start construction")</f>
        <v>0</v>
      </c>
      <c r="G392" s="62">
        <f>COUNTIFS('CBG Plants'!F:F,D392,'CBG Plants'!L:L,"Completed")
+COUNTIFS('CBG Plants'!F:F,D392,'CBG Plants'!L:L,"Functional")</f>
        <v>0</v>
      </c>
      <c r="H392" s="62">
        <f>COUNTIFS('CBG Plants'!F:F,D392,'CBG Plants'!L:L,"Under Construction")</f>
        <v>0</v>
      </c>
      <c r="I392" s="62">
        <f>COUNTIFS('CBG Plants'!F:F,D392,'CBG Plants'!L:L,"Yet to start construction")</f>
        <v>0</v>
      </c>
      <c r="M392" s="72">
        <f t="shared" si="25"/>
        <v>30.134999999999998</v>
      </c>
      <c r="N392" s="72">
        <f t="shared" si="26"/>
        <v>30.134999999999998</v>
      </c>
      <c r="O392" s="72">
        <v>0</v>
      </c>
      <c r="P392" s="72">
        <v>18.059999999999999</v>
      </c>
      <c r="Q392" s="72">
        <v>12.074999999999999</v>
      </c>
      <c r="R392" s="62">
        <f t="shared" si="27"/>
        <v>0</v>
      </c>
      <c r="S392" s="72">
        <f>IFERROR(T392*Assumptions!$C$4,"")</f>
        <v>0</v>
      </c>
      <c r="T392" s="72">
        <v>0</v>
      </c>
      <c r="U392" s="62">
        <f>IFERROR(S392*Assumptions!$C$5,"")+IFERROR(V392*Assumptions!$C$8*Assumptions!$C$5,"")</f>
        <v>0</v>
      </c>
      <c r="V392" s="72">
        <v>0</v>
      </c>
      <c r="W392" s="72">
        <f>IFERROR(ROUND(T392*(1+Assumptions!$C$7)^5,0),"")</f>
        <v>0</v>
      </c>
      <c r="X392" s="62">
        <f>IFERROR(ROUND(W392*Assumptions!$C$4*Assumptions!$C$6,4),"")+IFERROR(ROUND(Y392*Assumptions!$C$8*Assumptions!$C$6,4),"")</f>
        <v>0</v>
      </c>
      <c r="Y392" s="62">
        <f>IFERROR(ROUND(V392*(1+Assumptions!$C$7)^5,0),"")</f>
        <v>0</v>
      </c>
      <c r="Z392" t="s">
        <v>181</v>
      </c>
      <c r="AA392" t="s">
        <v>182</v>
      </c>
      <c r="AB392" s="72">
        <v>206.4</v>
      </c>
      <c r="AC392" s="72">
        <v>3.1</v>
      </c>
      <c r="AD392">
        <v>0</v>
      </c>
      <c r="AK392" s="40" t="str">
        <f>IFERROR(INDEX(Assumptions!$D$92:$D$115,MATCH(C392,Assumptions!$B$92:$B$115,0)),"Low")</f>
        <v>Low</v>
      </c>
    </row>
    <row r="393" spans="2:37" x14ac:dyDescent="0.2">
      <c r="B393">
        <v>390</v>
      </c>
      <c r="C393" t="s">
        <v>180</v>
      </c>
      <c r="D393" t="s">
        <v>2246</v>
      </c>
      <c r="E393" s="62">
        <f t="shared" si="28"/>
        <v>0</v>
      </c>
      <c r="F393" s="71">
        <f>SUMIFS('CBG Plants'!N:N,'CBG Plants'!F:F,D393,'CBG Plants'!L:L,"Completed")
+SUMIFS('CBG Plants'!N:N,'CBG Plants'!F:F,D393,'CBG Plants'!L:L,"Functional")+SUMIFS('CBG Plants'!N:N,'CBG Plants'!F:F,D393,'CBG Plants'!L:L,"Under Construction")+SUMIFS('CBG Plants'!N:N,'CBG Plants'!F:F,D393,'CBG Plants'!L:L,"Yet to start construction")</f>
        <v>0</v>
      </c>
      <c r="G393" s="62">
        <f>COUNTIFS('CBG Plants'!F:F,D393,'CBG Plants'!L:L,"Completed")
+COUNTIFS('CBG Plants'!F:F,D393,'CBG Plants'!L:L,"Functional")</f>
        <v>0</v>
      </c>
      <c r="H393" s="62">
        <f>COUNTIFS('CBG Plants'!F:F,D393,'CBG Plants'!L:L,"Under Construction")</f>
        <v>0</v>
      </c>
      <c r="I393" s="62">
        <f>COUNTIFS('CBG Plants'!F:F,D393,'CBG Plants'!L:L,"Yet to start construction")</f>
        <v>0</v>
      </c>
      <c r="M393" s="72">
        <f t="shared" si="25"/>
        <v>35.174999999999997</v>
      </c>
      <c r="N393" s="72">
        <f t="shared" si="26"/>
        <v>35.174999999999997</v>
      </c>
      <c r="O393" s="72">
        <v>0</v>
      </c>
      <c r="P393" s="72">
        <v>23.1</v>
      </c>
      <c r="Q393" s="72">
        <v>12.074999999999999</v>
      </c>
      <c r="R393" s="62">
        <f t="shared" si="27"/>
        <v>0</v>
      </c>
      <c r="S393" s="72">
        <f>IFERROR(T393*Assumptions!$C$4,"")</f>
        <v>0</v>
      </c>
      <c r="T393" s="72">
        <v>0</v>
      </c>
      <c r="U393" s="62">
        <f>IFERROR(S393*Assumptions!$C$5,"")+IFERROR(V393*Assumptions!$C$8*Assumptions!$C$5,"")</f>
        <v>0</v>
      </c>
      <c r="V393" s="72">
        <v>0</v>
      </c>
      <c r="W393" s="72">
        <f>IFERROR(ROUND(T393*(1+Assumptions!$C$7)^5,0),"")</f>
        <v>0</v>
      </c>
      <c r="X393" s="62">
        <f>IFERROR(ROUND(W393*Assumptions!$C$4*Assumptions!$C$6,4),"")+IFERROR(ROUND(Y393*Assumptions!$C$8*Assumptions!$C$6,4),"")</f>
        <v>0</v>
      </c>
      <c r="Y393" s="62">
        <f>IFERROR(ROUND(V393*(1+Assumptions!$C$7)^5,0),"")</f>
        <v>0</v>
      </c>
      <c r="Z393" t="s">
        <v>181</v>
      </c>
      <c r="AA393" t="s">
        <v>182</v>
      </c>
      <c r="AB393" s="72">
        <v>167</v>
      </c>
      <c r="AC393" s="72">
        <v>3.1</v>
      </c>
      <c r="AD393">
        <v>0</v>
      </c>
      <c r="AK393" s="40" t="str">
        <f>IFERROR(INDEX(Assumptions!$D$92:$D$115,MATCH(C393,Assumptions!$B$92:$B$115,0)),"Low")</f>
        <v>Low</v>
      </c>
    </row>
    <row r="394" spans="2:37" x14ac:dyDescent="0.2">
      <c r="B394">
        <v>391</v>
      </c>
      <c r="C394" t="s">
        <v>180</v>
      </c>
      <c r="D394" t="s">
        <v>2247</v>
      </c>
      <c r="E394" s="62">
        <f t="shared" si="28"/>
        <v>0</v>
      </c>
      <c r="F394" s="71">
        <f>SUMIFS('CBG Plants'!N:N,'CBG Plants'!F:F,D394,'CBG Plants'!L:L,"Completed")
+SUMIFS('CBG Plants'!N:N,'CBG Plants'!F:F,D394,'CBG Plants'!L:L,"Functional")+SUMIFS('CBG Plants'!N:N,'CBG Plants'!F:F,D394,'CBG Plants'!L:L,"Under Construction")+SUMIFS('CBG Plants'!N:N,'CBG Plants'!F:F,D394,'CBG Plants'!L:L,"Yet to start construction")</f>
        <v>0</v>
      </c>
      <c r="G394" s="62">
        <f>COUNTIFS('CBG Plants'!F:F,D394,'CBG Plants'!L:L,"Completed")
+COUNTIFS('CBG Plants'!F:F,D394,'CBG Plants'!L:L,"Functional")</f>
        <v>0</v>
      </c>
      <c r="H394" s="62">
        <f>COUNTIFS('CBG Plants'!F:F,D394,'CBG Plants'!L:L,"Under Construction")</f>
        <v>0</v>
      </c>
      <c r="I394" s="62">
        <f>COUNTIFS('CBG Plants'!F:F,D394,'CBG Plants'!L:L,"Yet to start construction")</f>
        <v>0</v>
      </c>
      <c r="M394" s="72">
        <f t="shared" si="25"/>
        <v>30.765000000000001</v>
      </c>
      <c r="N394" s="72">
        <f t="shared" si="26"/>
        <v>30.765000000000001</v>
      </c>
      <c r="O394" s="72">
        <v>0</v>
      </c>
      <c r="P394" s="72">
        <v>23.94</v>
      </c>
      <c r="Q394" s="72">
        <v>6.8250000000000002</v>
      </c>
      <c r="R394" s="62">
        <f t="shared" si="27"/>
        <v>0</v>
      </c>
      <c r="S394" s="72">
        <f>IFERROR(T394*Assumptions!$C$4,"")</f>
        <v>0</v>
      </c>
      <c r="T394" s="72">
        <v>0</v>
      </c>
      <c r="U394" s="62">
        <f>IFERROR(S394*Assumptions!$C$5,"")+IFERROR(V394*Assumptions!$C$8*Assumptions!$C$5,"")</f>
        <v>0</v>
      </c>
      <c r="V394" s="72">
        <v>0</v>
      </c>
      <c r="W394" s="72">
        <f>IFERROR(ROUND(T394*(1+Assumptions!$C$7)^5,0),"")</f>
        <v>0</v>
      </c>
      <c r="X394" s="62">
        <f>IFERROR(ROUND(W394*Assumptions!$C$4*Assumptions!$C$6,4),"")+IFERROR(ROUND(Y394*Assumptions!$C$8*Assumptions!$C$6,4),"")</f>
        <v>0</v>
      </c>
      <c r="Y394" s="62">
        <f>IFERROR(ROUND(V394*(1+Assumptions!$C$7)^5,0),"")</f>
        <v>0</v>
      </c>
      <c r="Z394" t="s">
        <v>181</v>
      </c>
      <c r="AA394" t="s">
        <v>182</v>
      </c>
      <c r="AB394" s="72">
        <v>133.80000000000001</v>
      </c>
      <c r="AC394" s="72">
        <v>3.1</v>
      </c>
      <c r="AD394">
        <v>0</v>
      </c>
      <c r="AK394" s="40" t="str">
        <f>IFERROR(INDEX(Assumptions!$D$92:$D$115,MATCH(C394,Assumptions!$B$92:$B$115,0)),"Low")</f>
        <v>Low</v>
      </c>
    </row>
    <row r="395" spans="2:37" x14ac:dyDescent="0.2">
      <c r="B395">
        <v>392</v>
      </c>
      <c r="C395" t="s">
        <v>180</v>
      </c>
      <c r="D395" t="s">
        <v>2248</v>
      </c>
      <c r="E395" s="62">
        <f t="shared" si="28"/>
        <v>0</v>
      </c>
      <c r="F395" s="71">
        <f>SUMIFS('CBG Plants'!N:N,'CBG Plants'!F:F,D395,'CBG Plants'!L:L,"Completed")
+SUMIFS('CBG Plants'!N:N,'CBG Plants'!F:F,D395,'CBG Plants'!L:L,"Functional")+SUMIFS('CBG Plants'!N:N,'CBG Plants'!F:F,D395,'CBG Plants'!L:L,"Under Construction")+SUMIFS('CBG Plants'!N:N,'CBG Plants'!F:F,D395,'CBG Plants'!L:L,"Yet to start construction")</f>
        <v>0</v>
      </c>
      <c r="G395" s="62">
        <f>COUNTIFS('CBG Plants'!F:F,D395,'CBG Plants'!L:L,"Completed")
+COUNTIFS('CBG Plants'!F:F,D395,'CBG Plants'!L:L,"Functional")</f>
        <v>0</v>
      </c>
      <c r="H395" s="62">
        <f>COUNTIFS('CBG Plants'!F:F,D395,'CBG Plants'!L:L,"Under Construction")</f>
        <v>0</v>
      </c>
      <c r="I395" s="62">
        <f>COUNTIFS('CBG Plants'!F:F,D395,'CBG Plants'!L:L,"Yet to start construction")</f>
        <v>0</v>
      </c>
      <c r="M395" s="72">
        <f t="shared" si="25"/>
        <v>30.54</v>
      </c>
      <c r="N395" s="72">
        <f t="shared" si="26"/>
        <v>30.54</v>
      </c>
      <c r="O395" s="72">
        <v>4.5</v>
      </c>
      <c r="P395" s="72">
        <v>0.84</v>
      </c>
      <c r="Q395" s="72">
        <v>25.2</v>
      </c>
      <c r="R395" s="62">
        <f t="shared" si="27"/>
        <v>0</v>
      </c>
      <c r="S395" s="72">
        <f>IFERROR(T395*Assumptions!$C$4,"")</f>
        <v>0</v>
      </c>
      <c r="T395" s="72">
        <v>0</v>
      </c>
      <c r="U395" s="62">
        <f>IFERROR(S395*Assumptions!$C$5,"")+IFERROR(V395*Assumptions!$C$8*Assumptions!$C$5,"")</f>
        <v>0</v>
      </c>
      <c r="V395" s="72">
        <v>0</v>
      </c>
      <c r="W395" s="72">
        <f>IFERROR(ROUND(T395*(1+Assumptions!$C$7)^5,0),"")</f>
        <v>0</v>
      </c>
      <c r="X395" s="62">
        <f>IFERROR(ROUND(W395*Assumptions!$C$4*Assumptions!$C$6,4),"")+IFERROR(ROUND(Y395*Assumptions!$C$8*Assumptions!$C$6,4),"")</f>
        <v>0</v>
      </c>
      <c r="Y395" s="62">
        <f>IFERROR(ROUND(V395*(1+Assumptions!$C$7)^5,0),"")</f>
        <v>0</v>
      </c>
      <c r="Z395" t="s">
        <v>181</v>
      </c>
      <c r="AA395" t="s">
        <v>182</v>
      </c>
      <c r="AB395" s="72">
        <v>89.3</v>
      </c>
      <c r="AC395" s="72">
        <v>3.1</v>
      </c>
      <c r="AD395">
        <v>0</v>
      </c>
      <c r="AK395" s="40" t="str">
        <f>IFERROR(INDEX(Assumptions!$D$92:$D$115,MATCH(C395,Assumptions!$B$92:$B$115,0)),"Low")</f>
        <v>Low</v>
      </c>
    </row>
    <row r="396" spans="2:37" x14ac:dyDescent="0.2">
      <c r="B396">
        <v>393</v>
      </c>
      <c r="C396" t="s">
        <v>180</v>
      </c>
      <c r="D396" t="s">
        <v>2249</v>
      </c>
      <c r="E396" s="62">
        <f t="shared" si="28"/>
        <v>0</v>
      </c>
      <c r="F396" s="71">
        <f>SUMIFS('CBG Plants'!N:N,'CBG Plants'!F:F,D396,'CBG Plants'!L:L,"Completed")
+SUMIFS('CBG Plants'!N:N,'CBG Plants'!F:F,D396,'CBG Plants'!L:L,"Functional")+SUMIFS('CBG Plants'!N:N,'CBG Plants'!F:F,D396,'CBG Plants'!L:L,"Under Construction")+SUMIFS('CBG Plants'!N:N,'CBG Plants'!F:F,D396,'CBG Plants'!L:L,"Yet to start construction")</f>
        <v>0</v>
      </c>
      <c r="G396" s="62">
        <f>COUNTIFS('CBG Plants'!F:F,D396,'CBG Plants'!L:L,"Completed")
+COUNTIFS('CBG Plants'!F:F,D396,'CBG Plants'!L:L,"Functional")</f>
        <v>0</v>
      </c>
      <c r="H396" s="62">
        <f>COUNTIFS('CBG Plants'!F:F,D396,'CBG Plants'!L:L,"Under Construction")</f>
        <v>0</v>
      </c>
      <c r="I396" s="62">
        <f>COUNTIFS('CBG Plants'!F:F,D396,'CBG Plants'!L:L,"Yet to start construction")</f>
        <v>0</v>
      </c>
      <c r="M396" s="72">
        <f t="shared" si="25"/>
        <v>11.234999999999999</v>
      </c>
      <c r="N396" s="72">
        <f t="shared" si="26"/>
        <v>11.234999999999999</v>
      </c>
      <c r="O396" s="72">
        <v>0</v>
      </c>
      <c r="P396" s="72">
        <v>9.66</v>
      </c>
      <c r="Q396" s="72">
        <v>1.575</v>
      </c>
      <c r="R396" s="62">
        <f t="shared" si="27"/>
        <v>0</v>
      </c>
      <c r="S396" s="72">
        <f>IFERROR(T396*Assumptions!$C$4,"")</f>
        <v>0</v>
      </c>
      <c r="T396" s="72">
        <v>0</v>
      </c>
      <c r="U396" s="62">
        <f>IFERROR(S396*Assumptions!$C$5,"")+IFERROR(V396*Assumptions!$C$8*Assumptions!$C$5,"")</f>
        <v>0</v>
      </c>
      <c r="V396" s="72">
        <v>0</v>
      </c>
      <c r="W396" s="72">
        <f>IFERROR(ROUND(T396*(1+Assumptions!$C$7)^5,0),"")</f>
        <v>0</v>
      </c>
      <c r="X396" s="62">
        <f>IFERROR(ROUND(W396*Assumptions!$C$4*Assumptions!$C$6,4),"")+IFERROR(ROUND(Y396*Assumptions!$C$8*Assumptions!$C$6,4),"")</f>
        <v>0</v>
      </c>
      <c r="Y396" s="62">
        <f>IFERROR(ROUND(V396*(1+Assumptions!$C$7)^5,0),"")</f>
        <v>0</v>
      </c>
      <c r="Z396" t="s">
        <v>181</v>
      </c>
      <c r="AA396" t="s">
        <v>182</v>
      </c>
      <c r="AB396" s="72">
        <v>171.1</v>
      </c>
      <c r="AC396" s="72">
        <v>3.1</v>
      </c>
      <c r="AD396">
        <v>0</v>
      </c>
      <c r="AK396" s="40" t="str">
        <f>IFERROR(INDEX(Assumptions!$D$92:$D$115,MATCH(C396,Assumptions!$B$92:$B$115,0)),"Low")</f>
        <v>Low</v>
      </c>
    </row>
    <row r="397" spans="2:37" x14ac:dyDescent="0.2">
      <c r="B397">
        <v>394</v>
      </c>
      <c r="C397" t="s">
        <v>180</v>
      </c>
      <c r="D397" t="s">
        <v>230</v>
      </c>
      <c r="E397" s="62">
        <f t="shared" si="28"/>
        <v>0</v>
      </c>
      <c r="F397" s="71">
        <f>SUMIFS('CBG Plants'!N:N,'CBG Plants'!F:F,D397,'CBG Plants'!L:L,"Completed")
+SUMIFS('CBG Plants'!N:N,'CBG Plants'!F:F,D397,'CBG Plants'!L:L,"Functional")+SUMIFS('CBG Plants'!N:N,'CBG Plants'!F:F,D397,'CBG Plants'!L:L,"Under Construction")+SUMIFS('CBG Plants'!N:N,'CBG Plants'!F:F,D397,'CBG Plants'!L:L,"Yet to start construction")</f>
        <v>0</v>
      </c>
      <c r="G397" s="62">
        <f>COUNTIFS('CBG Plants'!F:F,D397,'CBG Plants'!L:L,"Completed")
+COUNTIFS('CBG Plants'!F:F,D397,'CBG Plants'!L:L,"Functional")</f>
        <v>0</v>
      </c>
      <c r="H397" s="62">
        <f>COUNTIFS('CBG Plants'!F:F,D397,'CBG Plants'!L:L,"Under Construction")</f>
        <v>0</v>
      </c>
      <c r="I397" s="62">
        <f>COUNTIFS('CBG Plants'!F:F,D397,'CBG Plants'!L:L,"Yet to start construction")</f>
        <v>0</v>
      </c>
      <c r="M397" s="72">
        <f t="shared" si="25"/>
        <v>183.255</v>
      </c>
      <c r="N397" s="72">
        <f t="shared" si="26"/>
        <v>183.255</v>
      </c>
      <c r="O397" s="72">
        <v>94.95</v>
      </c>
      <c r="P397" s="72">
        <v>70.98</v>
      </c>
      <c r="Q397" s="72">
        <v>17.324999999999999</v>
      </c>
      <c r="R397" s="62">
        <f t="shared" si="27"/>
        <v>7.4999999999999997E-2</v>
      </c>
      <c r="S397" s="72">
        <f>IFERROR(T397*Assumptions!$C$4,"")</f>
        <v>2.5</v>
      </c>
      <c r="T397" s="72">
        <v>1</v>
      </c>
      <c r="U397" s="62">
        <f>IFERROR(S397*Assumptions!$C$5,"")+IFERROR(V397*Assumptions!$C$8*Assumptions!$C$5,"")</f>
        <v>7.4999999999999997E-2</v>
      </c>
      <c r="V397" s="72">
        <v>0</v>
      </c>
      <c r="W397" s="72">
        <f>IFERROR(ROUND(T397*(1+Assumptions!$C$7)^5,0),"")</f>
        <v>3</v>
      </c>
      <c r="X397" s="62">
        <f>IFERROR(ROUND(W397*Assumptions!$C$4*Assumptions!$C$6,4),"")+IFERROR(ROUND(Y397*Assumptions!$C$8*Assumptions!$C$6,4),"")</f>
        <v>0.375</v>
      </c>
      <c r="Y397" s="62">
        <f>IFERROR(ROUND(V397*(1+Assumptions!$C$7)^5,0),"")</f>
        <v>0</v>
      </c>
      <c r="Z397" t="s">
        <v>181</v>
      </c>
      <c r="AA397" t="s">
        <v>182</v>
      </c>
      <c r="AB397" s="72">
        <v>13.5</v>
      </c>
      <c r="AC397" s="72">
        <v>3.1</v>
      </c>
      <c r="AD397">
        <v>0</v>
      </c>
      <c r="AK397" s="40" t="str">
        <f>IFERROR(INDEX(Assumptions!$D$92:$D$115,MATCH(C397,Assumptions!$B$92:$B$115,0)),"Low")</f>
        <v>Low</v>
      </c>
    </row>
    <row r="398" spans="2:37" x14ac:dyDescent="0.2">
      <c r="B398">
        <v>395</v>
      </c>
      <c r="C398" t="s">
        <v>180</v>
      </c>
      <c r="D398" t="s">
        <v>2242</v>
      </c>
      <c r="E398" s="62">
        <f t="shared" si="28"/>
        <v>0</v>
      </c>
      <c r="F398" s="71">
        <f>SUMIFS('CBG Plants'!N:N,'CBG Plants'!F:F,D398,'CBG Plants'!L:L,"Completed")
+SUMIFS('CBG Plants'!N:N,'CBG Plants'!F:F,D398,'CBG Plants'!L:L,"Functional")+SUMIFS('CBG Plants'!N:N,'CBG Plants'!F:F,D398,'CBG Plants'!L:L,"Under Construction")+SUMIFS('CBG Plants'!N:N,'CBG Plants'!F:F,D398,'CBG Plants'!L:L,"Yet to start construction")</f>
        <v>0</v>
      </c>
      <c r="G398" s="62">
        <f>COUNTIFS('CBG Plants'!F:F,D398,'CBG Plants'!L:L,"Completed")
+COUNTIFS('CBG Plants'!F:F,D398,'CBG Plants'!L:L,"Functional")</f>
        <v>0</v>
      </c>
      <c r="H398" s="62">
        <f>COUNTIFS('CBG Plants'!F:F,D398,'CBG Plants'!L:L,"Under Construction")</f>
        <v>0</v>
      </c>
      <c r="I398" s="62">
        <f>COUNTIFS('CBG Plants'!F:F,D398,'CBG Plants'!L:L,"Yet to start construction")</f>
        <v>0</v>
      </c>
      <c r="M398" s="72">
        <f t="shared" si="25"/>
        <v>85.56</v>
      </c>
      <c r="N398" s="72">
        <f t="shared" si="26"/>
        <v>85.56</v>
      </c>
      <c r="O398" s="72">
        <v>36</v>
      </c>
      <c r="P398" s="72">
        <v>28.56</v>
      </c>
      <c r="Q398" s="72">
        <v>21</v>
      </c>
      <c r="R398" s="62">
        <f t="shared" si="27"/>
        <v>7.4999999999999997E-2</v>
      </c>
      <c r="S398" s="72">
        <f>IFERROR(T398*Assumptions!$C$4,"")</f>
        <v>2.5</v>
      </c>
      <c r="T398" s="72">
        <v>1</v>
      </c>
      <c r="U398" s="62">
        <f>IFERROR(S398*Assumptions!$C$5,"")+IFERROR(V398*Assumptions!$C$8*Assumptions!$C$5,"")</f>
        <v>7.4999999999999997E-2</v>
      </c>
      <c r="V398" s="72">
        <v>0</v>
      </c>
      <c r="W398" s="72">
        <f>IFERROR(ROUND(T398*(1+Assumptions!$C$7)^5,0),"")</f>
        <v>3</v>
      </c>
      <c r="X398" s="62">
        <f>IFERROR(ROUND(W398*Assumptions!$C$4*Assumptions!$C$6,4),"")+IFERROR(ROUND(Y398*Assumptions!$C$8*Assumptions!$C$6,4),"")</f>
        <v>0.375</v>
      </c>
      <c r="Y398" s="62">
        <f>IFERROR(ROUND(V398*(1+Assumptions!$C$7)^5,0),"")</f>
        <v>0</v>
      </c>
      <c r="Z398" t="s">
        <v>181</v>
      </c>
      <c r="AA398" t="s">
        <v>182</v>
      </c>
      <c r="AB398" s="72">
        <v>47.1</v>
      </c>
      <c r="AC398" s="72">
        <v>3.1</v>
      </c>
      <c r="AD398">
        <v>0</v>
      </c>
      <c r="AK398" s="40" t="str">
        <f>IFERROR(INDEX(Assumptions!$D$92:$D$115,MATCH(C398,Assumptions!$B$92:$B$115,0)),"Low")</f>
        <v>Low</v>
      </c>
    </row>
    <row r="399" spans="2:37" x14ac:dyDescent="0.2">
      <c r="B399">
        <v>396</v>
      </c>
      <c r="C399" t="s">
        <v>180</v>
      </c>
      <c r="D399" t="s">
        <v>2250</v>
      </c>
      <c r="E399" s="62">
        <f t="shared" si="28"/>
        <v>0</v>
      </c>
      <c r="F399" s="71">
        <f>SUMIFS('CBG Plants'!N:N,'CBG Plants'!F:F,D399,'CBG Plants'!L:L,"Completed")
+SUMIFS('CBG Plants'!N:N,'CBG Plants'!F:F,D399,'CBG Plants'!L:L,"Functional")+SUMIFS('CBG Plants'!N:N,'CBG Plants'!F:F,D399,'CBG Plants'!L:L,"Under Construction")+SUMIFS('CBG Plants'!N:N,'CBG Plants'!F:F,D399,'CBG Plants'!L:L,"Yet to start construction")</f>
        <v>0</v>
      </c>
      <c r="G399" s="62">
        <f>COUNTIFS('CBG Plants'!F:F,D399,'CBG Plants'!L:L,"Completed")
+COUNTIFS('CBG Plants'!F:F,D399,'CBG Plants'!L:L,"Functional")</f>
        <v>0</v>
      </c>
      <c r="H399" s="62">
        <f>COUNTIFS('CBG Plants'!F:F,D399,'CBG Plants'!L:L,"Under Construction")</f>
        <v>0</v>
      </c>
      <c r="I399" s="62">
        <f>COUNTIFS('CBG Plants'!F:F,D399,'CBG Plants'!L:L,"Yet to start construction")</f>
        <v>0</v>
      </c>
      <c r="M399" s="72">
        <f t="shared" si="25"/>
        <v>10.74</v>
      </c>
      <c r="N399" s="72">
        <f t="shared" si="26"/>
        <v>10.74</v>
      </c>
      <c r="O399" s="72">
        <v>3.6</v>
      </c>
      <c r="P399" s="72">
        <v>0.84</v>
      </c>
      <c r="Q399" s="72">
        <v>6.3</v>
      </c>
      <c r="R399" s="62">
        <f t="shared" si="27"/>
        <v>0</v>
      </c>
      <c r="S399" s="72">
        <f>IFERROR(T399*Assumptions!$C$4,"")</f>
        <v>0</v>
      </c>
      <c r="T399" s="72">
        <v>0</v>
      </c>
      <c r="U399" s="62">
        <f>IFERROR(S399*Assumptions!$C$5,"")+IFERROR(V399*Assumptions!$C$8*Assumptions!$C$5,"")</f>
        <v>0</v>
      </c>
      <c r="V399" s="72">
        <v>0</v>
      </c>
      <c r="W399" s="72">
        <f>IFERROR(ROUND(T399*(1+Assumptions!$C$7)^5,0),"")</f>
        <v>0</v>
      </c>
      <c r="X399" s="62">
        <f>IFERROR(ROUND(W399*Assumptions!$C$4*Assumptions!$C$6,4),"")+IFERROR(ROUND(Y399*Assumptions!$C$8*Assumptions!$C$6,4),"")</f>
        <v>0</v>
      </c>
      <c r="Y399" s="62">
        <f>IFERROR(ROUND(V399*(1+Assumptions!$C$7)^5,0),"")</f>
        <v>0</v>
      </c>
      <c r="Z399" t="s">
        <v>181</v>
      </c>
      <c r="AA399" t="s">
        <v>182</v>
      </c>
      <c r="AB399" s="72">
        <v>138.4</v>
      </c>
      <c r="AC399" s="72">
        <v>3.1</v>
      </c>
      <c r="AD399">
        <v>0</v>
      </c>
      <c r="AK399" s="40" t="str">
        <f>IFERROR(INDEX(Assumptions!$D$92:$D$115,MATCH(C399,Assumptions!$B$92:$B$115,0)),"Low")</f>
        <v>Low</v>
      </c>
    </row>
    <row r="400" spans="2:37" x14ac:dyDescent="0.2">
      <c r="B400">
        <v>397</v>
      </c>
      <c r="C400" t="s">
        <v>180</v>
      </c>
      <c r="D400" t="s">
        <v>2251</v>
      </c>
      <c r="E400" s="62">
        <f t="shared" si="28"/>
        <v>0</v>
      </c>
      <c r="F400" s="71">
        <f>SUMIFS('CBG Plants'!N:N,'CBG Plants'!F:F,D400,'CBG Plants'!L:L,"Completed")
+SUMIFS('CBG Plants'!N:N,'CBG Plants'!F:F,D400,'CBG Plants'!L:L,"Functional")+SUMIFS('CBG Plants'!N:N,'CBG Plants'!F:F,D400,'CBG Plants'!L:L,"Under Construction")+SUMIFS('CBG Plants'!N:N,'CBG Plants'!F:F,D400,'CBG Plants'!L:L,"Yet to start construction")</f>
        <v>0</v>
      </c>
      <c r="G400" s="62">
        <f>COUNTIFS('CBG Plants'!F:F,D400,'CBG Plants'!L:L,"Completed")
+COUNTIFS('CBG Plants'!F:F,D400,'CBG Plants'!L:L,"Functional")</f>
        <v>0</v>
      </c>
      <c r="H400" s="62">
        <f>COUNTIFS('CBG Plants'!F:F,D400,'CBG Plants'!L:L,"Under Construction")</f>
        <v>0</v>
      </c>
      <c r="I400" s="62">
        <f>COUNTIFS('CBG Plants'!F:F,D400,'CBG Plants'!L:L,"Yet to start construction")</f>
        <v>0</v>
      </c>
      <c r="M400" s="72">
        <f t="shared" si="25"/>
        <v>8.82</v>
      </c>
      <c r="N400" s="72">
        <f t="shared" si="26"/>
        <v>8.82</v>
      </c>
      <c r="O400" s="72">
        <v>0</v>
      </c>
      <c r="P400" s="72">
        <v>6.72</v>
      </c>
      <c r="Q400" s="72">
        <v>2.1</v>
      </c>
      <c r="R400" s="62">
        <f t="shared" si="27"/>
        <v>0</v>
      </c>
      <c r="S400" s="72">
        <f>IFERROR(T400*Assumptions!$C$4,"")</f>
        <v>0</v>
      </c>
      <c r="T400" s="72">
        <v>0</v>
      </c>
      <c r="U400" s="62">
        <f>IFERROR(S400*Assumptions!$C$5,"")+IFERROR(V400*Assumptions!$C$8*Assumptions!$C$5,"")</f>
        <v>0</v>
      </c>
      <c r="V400" s="72">
        <v>0</v>
      </c>
      <c r="W400" s="72">
        <f>IFERROR(ROUND(T400*(1+Assumptions!$C$7)^5,0),"")</f>
        <v>0</v>
      </c>
      <c r="X400" s="62">
        <f>IFERROR(ROUND(W400*Assumptions!$C$4*Assumptions!$C$6,4),"")+IFERROR(ROUND(Y400*Assumptions!$C$8*Assumptions!$C$6,4),"")</f>
        <v>0</v>
      </c>
      <c r="Y400" s="62">
        <f>IFERROR(ROUND(V400*(1+Assumptions!$C$7)^5,0),"")</f>
        <v>0</v>
      </c>
      <c r="Z400" t="s">
        <v>181</v>
      </c>
      <c r="AA400" t="s">
        <v>182</v>
      </c>
      <c r="AB400" s="72">
        <v>97.6</v>
      </c>
      <c r="AC400" s="72">
        <v>3.1</v>
      </c>
      <c r="AD400">
        <v>0</v>
      </c>
      <c r="AK400" s="40" t="str">
        <f>IFERROR(INDEX(Assumptions!$D$92:$D$115,MATCH(C400,Assumptions!$B$92:$B$115,0)),"Low")</f>
        <v>Low</v>
      </c>
    </row>
    <row r="401" spans="2:37" x14ac:dyDescent="0.2">
      <c r="B401">
        <v>398</v>
      </c>
      <c r="C401" t="s">
        <v>180</v>
      </c>
      <c r="D401" t="s">
        <v>2252</v>
      </c>
      <c r="E401" s="62">
        <f t="shared" si="28"/>
        <v>0</v>
      </c>
      <c r="F401" s="71">
        <f>SUMIFS('CBG Plants'!N:N,'CBG Plants'!F:F,D401,'CBG Plants'!L:L,"Completed")
+SUMIFS('CBG Plants'!N:N,'CBG Plants'!F:F,D401,'CBG Plants'!L:L,"Functional")+SUMIFS('CBG Plants'!N:N,'CBG Plants'!F:F,D401,'CBG Plants'!L:L,"Under Construction")+SUMIFS('CBG Plants'!N:N,'CBG Plants'!F:F,D401,'CBG Plants'!L:L,"Yet to start construction")</f>
        <v>0</v>
      </c>
      <c r="G401" s="62">
        <f>COUNTIFS('CBG Plants'!F:F,D401,'CBG Plants'!L:L,"Completed")
+COUNTIFS('CBG Plants'!F:F,D401,'CBG Plants'!L:L,"Functional")</f>
        <v>0</v>
      </c>
      <c r="H401" s="62">
        <f>COUNTIFS('CBG Plants'!F:F,D401,'CBG Plants'!L:L,"Under Construction")</f>
        <v>0</v>
      </c>
      <c r="I401" s="62">
        <f>COUNTIFS('CBG Plants'!F:F,D401,'CBG Plants'!L:L,"Yet to start construction")</f>
        <v>0</v>
      </c>
      <c r="M401" s="72">
        <f t="shared" si="25"/>
        <v>36.225000000000001</v>
      </c>
      <c r="N401" s="72">
        <f t="shared" si="26"/>
        <v>36.225000000000001</v>
      </c>
      <c r="O401" s="72">
        <v>0</v>
      </c>
      <c r="P401" s="72">
        <v>16.8</v>
      </c>
      <c r="Q401" s="72">
        <v>19.425000000000001</v>
      </c>
      <c r="R401" s="62">
        <f t="shared" si="27"/>
        <v>0</v>
      </c>
      <c r="S401" s="72">
        <f>IFERROR(T401*Assumptions!$C$4,"")</f>
        <v>0</v>
      </c>
      <c r="T401" s="72">
        <v>0</v>
      </c>
      <c r="U401" s="62">
        <f>IFERROR(S401*Assumptions!$C$5,"")+IFERROR(V401*Assumptions!$C$8*Assumptions!$C$5,"")</f>
        <v>0</v>
      </c>
      <c r="V401" s="72">
        <v>0</v>
      </c>
      <c r="W401" s="72">
        <f>IFERROR(ROUND(T401*(1+Assumptions!$C$7)^5,0),"")</f>
        <v>0</v>
      </c>
      <c r="X401" s="62">
        <f>IFERROR(ROUND(W401*Assumptions!$C$4*Assumptions!$C$6,4),"")+IFERROR(ROUND(Y401*Assumptions!$C$8*Assumptions!$C$6,4),"")</f>
        <v>0</v>
      </c>
      <c r="Y401" s="62">
        <f>IFERROR(ROUND(V401*(1+Assumptions!$C$7)^5,0),"")</f>
        <v>0</v>
      </c>
      <c r="Z401" t="s">
        <v>181</v>
      </c>
      <c r="AA401" t="s">
        <v>182</v>
      </c>
      <c r="AB401" s="72">
        <v>208</v>
      </c>
      <c r="AC401" s="72">
        <v>3.1</v>
      </c>
      <c r="AD401">
        <v>0</v>
      </c>
      <c r="AK401" s="40" t="str">
        <f>IFERROR(INDEX(Assumptions!$D$92:$D$115,MATCH(C401,Assumptions!$B$92:$B$115,0)),"Low")</f>
        <v>Low</v>
      </c>
    </row>
    <row r="402" spans="2:37" x14ac:dyDescent="0.2">
      <c r="B402">
        <v>399</v>
      </c>
      <c r="C402" t="s">
        <v>180</v>
      </c>
      <c r="D402" t="s">
        <v>2253</v>
      </c>
      <c r="E402" s="62">
        <f t="shared" si="28"/>
        <v>0</v>
      </c>
      <c r="F402" s="71">
        <f>SUMIFS('CBG Plants'!N:N,'CBG Plants'!F:F,D402,'CBG Plants'!L:L,"Completed")
+SUMIFS('CBG Plants'!N:N,'CBG Plants'!F:F,D402,'CBG Plants'!L:L,"Functional")+SUMIFS('CBG Plants'!N:N,'CBG Plants'!F:F,D402,'CBG Plants'!L:L,"Under Construction")+SUMIFS('CBG Plants'!N:N,'CBG Plants'!F:F,D402,'CBG Plants'!L:L,"Yet to start construction")</f>
        <v>0</v>
      </c>
      <c r="G402" s="62">
        <f>COUNTIFS('CBG Plants'!F:F,D402,'CBG Plants'!L:L,"Completed")
+COUNTIFS('CBG Plants'!F:F,D402,'CBG Plants'!L:L,"Functional")</f>
        <v>0</v>
      </c>
      <c r="H402" s="62">
        <f>COUNTIFS('CBG Plants'!F:F,D402,'CBG Plants'!L:L,"Under Construction")</f>
        <v>0</v>
      </c>
      <c r="I402" s="62">
        <f>COUNTIFS('CBG Plants'!F:F,D402,'CBG Plants'!L:L,"Yet to start construction")</f>
        <v>0</v>
      </c>
      <c r="M402" s="72">
        <f t="shared" si="25"/>
        <v>34.29</v>
      </c>
      <c r="N402" s="72">
        <f t="shared" si="26"/>
        <v>34.29</v>
      </c>
      <c r="O402" s="72">
        <v>13.5</v>
      </c>
      <c r="P402" s="72">
        <v>0.84</v>
      </c>
      <c r="Q402" s="72">
        <v>19.95</v>
      </c>
      <c r="R402" s="62">
        <f t="shared" si="27"/>
        <v>0</v>
      </c>
      <c r="S402" s="72">
        <f>IFERROR(T402*Assumptions!$C$4,"")</f>
        <v>0</v>
      </c>
      <c r="T402" s="72">
        <v>0</v>
      </c>
      <c r="U402" s="62">
        <f>IFERROR(S402*Assumptions!$C$5,"")+IFERROR(V402*Assumptions!$C$8*Assumptions!$C$5,"")</f>
        <v>0</v>
      </c>
      <c r="V402" s="72">
        <v>0</v>
      </c>
      <c r="W402" s="72">
        <f>IFERROR(ROUND(T402*(1+Assumptions!$C$7)^5,0),"")</f>
        <v>0</v>
      </c>
      <c r="X402" s="62">
        <f>IFERROR(ROUND(W402*Assumptions!$C$4*Assumptions!$C$6,4),"")+IFERROR(ROUND(Y402*Assumptions!$C$8*Assumptions!$C$6,4),"")</f>
        <v>0</v>
      </c>
      <c r="Y402" s="62">
        <f>IFERROR(ROUND(V402*(1+Assumptions!$C$7)^5,0),"")</f>
        <v>0</v>
      </c>
      <c r="Z402" t="s">
        <v>181</v>
      </c>
      <c r="AA402" t="s">
        <v>182</v>
      </c>
      <c r="AB402" s="72">
        <v>141</v>
      </c>
      <c r="AC402" s="72">
        <v>3.1</v>
      </c>
      <c r="AD402">
        <v>0</v>
      </c>
      <c r="AK402" s="40" t="str">
        <f>IFERROR(INDEX(Assumptions!$D$92:$D$115,MATCH(C402,Assumptions!$B$92:$B$115,0)),"Low")</f>
        <v>Low</v>
      </c>
    </row>
    <row r="403" spans="2:37" x14ac:dyDescent="0.2">
      <c r="B403">
        <v>400</v>
      </c>
      <c r="C403" t="s">
        <v>180</v>
      </c>
      <c r="D403" t="s">
        <v>2254</v>
      </c>
      <c r="E403" s="62">
        <f t="shared" si="28"/>
        <v>0</v>
      </c>
      <c r="F403" s="71">
        <f>SUMIFS('CBG Plants'!N:N,'CBG Plants'!F:F,D403,'CBG Plants'!L:L,"Completed")
+SUMIFS('CBG Plants'!N:N,'CBG Plants'!F:F,D403,'CBG Plants'!L:L,"Functional")+SUMIFS('CBG Plants'!N:N,'CBG Plants'!F:F,D403,'CBG Plants'!L:L,"Under Construction")+SUMIFS('CBG Plants'!N:N,'CBG Plants'!F:F,D403,'CBG Plants'!L:L,"Yet to start construction")</f>
        <v>0</v>
      </c>
      <c r="G403" s="62">
        <f>COUNTIFS('CBG Plants'!F:F,D403,'CBG Plants'!L:L,"Completed")
+COUNTIFS('CBG Plants'!F:F,D403,'CBG Plants'!L:L,"Functional")</f>
        <v>0</v>
      </c>
      <c r="H403" s="62">
        <f>COUNTIFS('CBG Plants'!F:F,D403,'CBG Plants'!L:L,"Under Construction")</f>
        <v>0</v>
      </c>
      <c r="I403" s="62">
        <f>COUNTIFS('CBG Plants'!F:F,D403,'CBG Plants'!L:L,"Yet to start construction")</f>
        <v>0</v>
      </c>
      <c r="M403" s="72">
        <f t="shared" si="25"/>
        <v>11.13</v>
      </c>
      <c r="N403" s="72">
        <f t="shared" si="26"/>
        <v>11.13</v>
      </c>
      <c r="O403" s="72">
        <v>0</v>
      </c>
      <c r="P403" s="72">
        <v>10.08</v>
      </c>
      <c r="Q403" s="72">
        <v>1.05</v>
      </c>
      <c r="R403" s="62">
        <f t="shared" si="27"/>
        <v>0</v>
      </c>
      <c r="S403" s="72">
        <f>IFERROR(T403*Assumptions!$C$4,"")</f>
        <v>0</v>
      </c>
      <c r="T403" s="72">
        <v>0</v>
      </c>
      <c r="U403" s="62">
        <f>IFERROR(S403*Assumptions!$C$5,"")+IFERROR(V403*Assumptions!$C$8*Assumptions!$C$5,"")</f>
        <v>0</v>
      </c>
      <c r="V403" s="72">
        <v>0</v>
      </c>
      <c r="W403" s="72">
        <f>IFERROR(ROUND(T403*(1+Assumptions!$C$7)^5,0),"")</f>
        <v>0</v>
      </c>
      <c r="X403" s="62">
        <f>IFERROR(ROUND(W403*Assumptions!$C$4*Assumptions!$C$6,4),"")+IFERROR(ROUND(Y403*Assumptions!$C$8*Assumptions!$C$6,4),"")</f>
        <v>0</v>
      </c>
      <c r="Y403" s="62">
        <f>IFERROR(ROUND(V403*(1+Assumptions!$C$7)^5,0),"")</f>
        <v>0</v>
      </c>
      <c r="Z403" t="s">
        <v>181</v>
      </c>
      <c r="AA403" t="s">
        <v>182</v>
      </c>
      <c r="AB403" s="72">
        <v>135.5</v>
      </c>
      <c r="AC403" s="72">
        <v>3.1</v>
      </c>
      <c r="AD403">
        <v>0</v>
      </c>
      <c r="AK403" s="40" t="str">
        <f>IFERROR(INDEX(Assumptions!$D$92:$D$115,MATCH(C403,Assumptions!$B$92:$B$115,0)),"Low")</f>
        <v>Low</v>
      </c>
    </row>
    <row r="404" spans="2:37" x14ac:dyDescent="0.2">
      <c r="B404">
        <v>401</v>
      </c>
      <c r="C404" t="s">
        <v>180</v>
      </c>
      <c r="D404" t="s">
        <v>2255</v>
      </c>
      <c r="E404" s="62">
        <f t="shared" si="28"/>
        <v>0</v>
      </c>
      <c r="F404" s="71">
        <f>SUMIFS('CBG Plants'!N:N,'CBG Plants'!F:F,D404,'CBG Plants'!L:L,"Completed")
+SUMIFS('CBG Plants'!N:N,'CBG Plants'!F:F,D404,'CBG Plants'!L:L,"Functional")+SUMIFS('CBG Plants'!N:N,'CBG Plants'!F:F,D404,'CBG Plants'!L:L,"Under Construction")+SUMIFS('CBG Plants'!N:N,'CBG Plants'!F:F,D404,'CBG Plants'!L:L,"Yet to start construction")</f>
        <v>0</v>
      </c>
      <c r="G404" s="62">
        <f>COUNTIFS('CBG Plants'!F:F,D404,'CBG Plants'!L:L,"Completed")
+COUNTIFS('CBG Plants'!F:F,D404,'CBG Plants'!L:L,"Functional")</f>
        <v>0</v>
      </c>
      <c r="H404" s="62">
        <f>COUNTIFS('CBG Plants'!F:F,D404,'CBG Plants'!L:L,"Under Construction")</f>
        <v>0</v>
      </c>
      <c r="I404" s="62">
        <f>COUNTIFS('CBG Plants'!F:F,D404,'CBG Plants'!L:L,"Yet to start construction")</f>
        <v>0</v>
      </c>
      <c r="M404" s="72">
        <f t="shared" si="25"/>
        <v>125.43</v>
      </c>
      <c r="N404" s="72">
        <f t="shared" si="26"/>
        <v>125.43</v>
      </c>
      <c r="O404" s="72">
        <v>54.45</v>
      </c>
      <c r="P404" s="72">
        <v>3.78</v>
      </c>
      <c r="Q404" s="72">
        <v>67.2</v>
      </c>
      <c r="R404" s="62">
        <f t="shared" si="27"/>
        <v>0</v>
      </c>
      <c r="S404" s="72">
        <f>IFERROR(T404*Assumptions!$C$4,"")</f>
        <v>0</v>
      </c>
      <c r="T404" s="72">
        <v>0</v>
      </c>
      <c r="U404" s="62">
        <f>IFERROR(S404*Assumptions!$C$5,"")+IFERROR(V404*Assumptions!$C$8*Assumptions!$C$5,"")</f>
        <v>0</v>
      </c>
      <c r="V404" s="72">
        <v>0</v>
      </c>
      <c r="W404" s="72">
        <f>IFERROR(ROUND(T404*(1+Assumptions!$C$7)^5,0),"")</f>
        <v>0</v>
      </c>
      <c r="X404" s="62">
        <f>IFERROR(ROUND(W404*Assumptions!$C$4*Assumptions!$C$6,4),"")+IFERROR(ROUND(Y404*Assumptions!$C$8*Assumptions!$C$6,4),"")</f>
        <v>0</v>
      </c>
      <c r="Y404" s="62">
        <f>IFERROR(ROUND(V404*(1+Assumptions!$C$7)^5,0),"")</f>
        <v>0</v>
      </c>
      <c r="Z404" t="s">
        <v>181</v>
      </c>
      <c r="AA404" t="s">
        <v>182</v>
      </c>
      <c r="AB404" s="72">
        <v>75.599999999999994</v>
      </c>
      <c r="AC404" s="72">
        <v>3.1</v>
      </c>
      <c r="AD404">
        <v>0</v>
      </c>
      <c r="AK404" s="40" t="str">
        <f>IFERROR(INDEX(Assumptions!$D$92:$D$115,MATCH(C404,Assumptions!$B$92:$B$115,0)),"Low")</f>
        <v>Low</v>
      </c>
    </row>
    <row r="405" spans="2:37" x14ac:dyDescent="0.2">
      <c r="B405">
        <v>402</v>
      </c>
      <c r="C405" t="s">
        <v>180</v>
      </c>
      <c r="D405" t="s">
        <v>2256</v>
      </c>
      <c r="E405" s="62">
        <f t="shared" si="28"/>
        <v>0</v>
      </c>
      <c r="F405" s="71">
        <f>SUMIFS('CBG Plants'!N:N,'CBG Plants'!F:F,D405,'CBG Plants'!L:L,"Completed")
+SUMIFS('CBG Plants'!N:N,'CBG Plants'!F:F,D405,'CBG Plants'!L:L,"Functional")+SUMIFS('CBG Plants'!N:N,'CBG Plants'!F:F,D405,'CBG Plants'!L:L,"Under Construction")+SUMIFS('CBG Plants'!N:N,'CBG Plants'!F:F,D405,'CBG Plants'!L:L,"Yet to start construction")</f>
        <v>0</v>
      </c>
      <c r="G405" s="62">
        <f>COUNTIFS('CBG Plants'!F:F,D405,'CBG Plants'!L:L,"Completed")
+COUNTIFS('CBG Plants'!F:F,D405,'CBG Plants'!L:L,"Functional")</f>
        <v>0</v>
      </c>
      <c r="H405" s="62">
        <f>COUNTIFS('CBG Plants'!F:F,D405,'CBG Plants'!L:L,"Under Construction")</f>
        <v>0</v>
      </c>
      <c r="I405" s="62">
        <f>COUNTIFS('CBG Plants'!F:F,D405,'CBG Plants'!L:L,"Yet to start construction")</f>
        <v>0</v>
      </c>
      <c r="M405" s="72">
        <f t="shared" si="25"/>
        <v>19.47</v>
      </c>
      <c r="N405" s="72">
        <f t="shared" si="26"/>
        <v>19.47</v>
      </c>
      <c r="O405" s="72">
        <v>2.25</v>
      </c>
      <c r="P405" s="72">
        <v>0.42</v>
      </c>
      <c r="Q405" s="72">
        <v>16.8</v>
      </c>
      <c r="R405" s="62">
        <f t="shared" si="27"/>
        <v>0</v>
      </c>
      <c r="S405" s="72">
        <f>IFERROR(T405*Assumptions!$C$4,"")</f>
        <v>0</v>
      </c>
      <c r="T405" s="72">
        <v>0</v>
      </c>
      <c r="U405" s="62">
        <f>IFERROR(S405*Assumptions!$C$5,"")+IFERROR(V405*Assumptions!$C$8*Assumptions!$C$5,"")</f>
        <v>0</v>
      </c>
      <c r="V405" s="72">
        <v>0</v>
      </c>
      <c r="W405" s="72">
        <f>IFERROR(ROUND(T405*(1+Assumptions!$C$7)^5,0),"")</f>
        <v>0</v>
      </c>
      <c r="X405" s="62">
        <f>IFERROR(ROUND(W405*Assumptions!$C$4*Assumptions!$C$6,4),"")+IFERROR(ROUND(Y405*Assumptions!$C$8*Assumptions!$C$6,4),"")</f>
        <v>0</v>
      </c>
      <c r="Y405" s="62">
        <f>IFERROR(ROUND(V405*(1+Assumptions!$C$7)^5,0),"")</f>
        <v>0</v>
      </c>
      <c r="Z405" t="s">
        <v>181</v>
      </c>
      <c r="AA405" t="s">
        <v>182</v>
      </c>
      <c r="AB405" s="72">
        <v>71.599999999999994</v>
      </c>
      <c r="AC405" s="72">
        <v>3.1</v>
      </c>
      <c r="AD405">
        <v>0</v>
      </c>
      <c r="AK405" s="40" t="str">
        <f>IFERROR(INDEX(Assumptions!$D$92:$D$115,MATCH(C405,Assumptions!$B$92:$B$115,0)),"Low")</f>
        <v>Low</v>
      </c>
    </row>
    <row r="406" spans="2:37" x14ac:dyDescent="0.2">
      <c r="B406">
        <v>403</v>
      </c>
      <c r="C406" t="s">
        <v>180</v>
      </c>
      <c r="D406" t="s">
        <v>2240</v>
      </c>
      <c r="E406" s="62">
        <f t="shared" si="28"/>
        <v>0</v>
      </c>
      <c r="F406" s="71">
        <f>SUMIFS('CBG Plants'!N:N,'CBG Plants'!F:F,D406,'CBG Plants'!L:L,"Completed")
+SUMIFS('CBG Plants'!N:N,'CBG Plants'!F:F,D406,'CBG Plants'!L:L,"Functional")+SUMIFS('CBG Plants'!N:N,'CBG Plants'!F:F,D406,'CBG Plants'!L:L,"Under Construction")+SUMIFS('CBG Plants'!N:N,'CBG Plants'!F:F,D406,'CBG Plants'!L:L,"Yet to start construction")</f>
        <v>0</v>
      </c>
      <c r="G406" s="62">
        <f>COUNTIFS('CBG Plants'!F:F,D406,'CBG Plants'!L:L,"Completed")
+COUNTIFS('CBG Plants'!F:F,D406,'CBG Plants'!L:L,"Functional")</f>
        <v>0</v>
      </c>
      <c r="H406" s="62">
        <f>COUNTIFS('CBG Plants'!F:F,D406,'CBG Plants'!L:L,"Under Construction")</f>
        <v>0</v>
      </c>
      <c r="I406" s="62">
        <f>COUNTIFS('CBG Plants'!F:F,D406,'CBG Plants'!L:L,"Yet to start construction")</f>
        <v>0</v>
      </c>
      <c r="M406" s="72">
        <f t="shared" si="25"/>
        <v>48.36</v>
      </c>
      <c r="N406" s="72">
        <f t="shared" si="26"/>
        <v>48.36</v>
      </c>
      <c r="O406" s="72">
        <v>10.35</v>
      </c>
      <c r="P406" s="72">
        <v>1.26</v>
      </c>
      <c r="Q406" s="72">
        <v>36.75</v>
      </c>
      <c r="R406" s="62">
        <f t="shared" si="27"/>
        <v>7.4999999999999997E-2</v>
      </c>
      <c r="S406" s="72">
        <f>IFERROR(T406*Assumptions!$C$4,"")</f>
        <v>2.5</v>
      </c>
      <c r="T406" s="72">
        <v>1</v>
      </c>
      <c r="U406" s="62">
        <f>IFERROR(S406*Assumptions!$C$5,"")+IFERROR(V406*Assumptions!$C$8*Assumptions!$C$5,"")</f>
        <v>7.4999999999999997E-2</v>
      </c>
      <c r="V406" s="72">
        <v>0</v>
      </c>
      <c r="W406" s="72">
        <f>IFERROR(ROUND(T406*(1+Assumptions!$C$7)^5,0),"")</f>
        <v>3</v>
      </c>
      <c r="X406" s="62">
        <f>IFERROR(ROUND(W406*Assumptions!$C$4*Assumptions!$C$6,4),"")+IFERROR(ROUND(Y406*Assumptions!$C$8*Assumptions!$C$6,4),"")</f>
        <v>0.375</v>
      </c>
      <c r="Y406" s="62">
        <f>IFERROR(ROUND(V406*(1+Assumptions!$C$7)^5,0),"")</f>
        <v>0</v>
      </c>
      <c r="Z406" t="s">
        <v>181</v>
      </c>
      <c r="AA406" t="s">
        <v>182</v>
      </c>
      <c r="AB406" s="72">
        <v>56.9</v>
      </c>
      <c r="AC406" s="72">
        <v>3.1</v>
      </c>
      <c r="AD406">
        <v>0</v>
      </c>
      <c r="AK406" s="40" t="str">
        <f>IFERROR(INDEX(Assumptions!$D$92:$D$115,MATCH(C406,Assumptions!$B$92:$B$115,0)),"Low")</f>
        <v>Low</v>
      </c>
    </row>
    <row r="407" spans="2:37" x14ac:dyDescent="0.2">
      <c r="B407">
        <v>404</v>
      </c>
      <c r="C407" t="s">
        <v>180</v>
      </c>
      <c r="D407" t="s">
        <v>2241</v>
      </c>
      <c r="E407" s="62">
        <f t="shared" si="28"/>
        <v>0</v>
      </c>
      <c r="F407" s="71">
        <f>SUMIFS('CBG Plants'!N:N,'CBG Plants'!F:F,D407,'CBG Plants'!L:L,"Completed")
+SUMIFS('CBG Plants'!N:N,'CBG Plants'!F:F,D407,'CBG Plants'!L:L,"Functional")+SUMIFS('CBG Plants'!N:N,'CBG Plants'!F:F,D407,'CBG Plants'!L:L,"Under Construction")+SUMIFS('CBG Plants'!N:N,'CBG Plants'!F:F,D407,'CBG Plants'!L:L,"Yet to start construction")</f>
        <v>0</v>
      </c>
      <c r="G407" s="62">
        <f>COUNTIFS('CBG Plants'!F:F,D407,'CBG Plants'!L:L,"Completed")
+COUNTIFS('CBG Plants'!F:F,D407,'CBG Plants'!L:L,"Functional")</f>
        <v>0</v>
      </c>
      <c r="H407" s="62">
        <f>COUNTIFS('CBG Plants'!F:F,D407,'CBG Plants'!L:L,"Under Construction")</f>
        <v>0</v>
      </c>
      <c r="I407" s="62">
        <f>COUNTIFS('CBG Plants'!F:F,D407,'CBG Plants'!L:L,"Yet to start construction")</f>
        <v>0</v>
      </c>
      <c r="M407" s="72">
        <f t="shared" si="25"/>
        <v>34.305</v>
      </c>
      <c r="N407" s="72">
        <f t="shared" si="26"/>
        <v>34.305</v>
      </c>
      <c r="O407" s="72">
        <v>18.45</v>
      </c>
      <c r="P407" s="72">
        <v>12.18</v>
      </c>
      <c r="Q407" s="72">
        <v>3.6749999999999998</v>
      </c>
      <c r="R407" s="62">
        <f t="shared" si="27"/>
        <v>7.4999999999999997E-2</v>
      </c>
      <c r="S407" s="72">
        <f>IFERROR(T407*Assumptions!$C$4,"")</f>
        <v>2.5</v>
      </c>
      <c r="T407" s="72">
        <v>1</v>
      </c>
      <c r="U407" s="62">
        <f>IFERROR(S407*Assumptions!$C$5,"")+IFERROR(V407*Assumptions!$C$8*Assumptions!$C$5,"")</f>
        <v>7.4999999999999997E-2</v>
      </c>
      <c r="V407" s="72">
        <v>0</v>
      </c>
      <c r="W407" s="72">
        <f>IFERROR(ROUND(T407*(1+Assumptions!$C$7)^5,0),"")</f>
        <v>3</v>
      </c>
      <c r="X407" s="62">
        <f>IFERROR(ROUND(W407*Assumptions!$C$4*Assumptions!$C$6,4),"")+IFERROR(ROUND(Y407*Assumptions!$C$8*Assumptions!$C$6,4),"")</f>
        <v>0.375</v>
      </c>
      <c r="Y407" s="62">
        <f>IFERROR(ROUND(V407*(1+Assumptions!$C$7)^5,0),"")</f>
        <v>0</v>
      </c>
      <c r="Z407" t="s">
        <v>181</v>
      </c>
      <c r="AA407" t="s">
        <v>182</v>
      </c>
      <c r="AB407" s="72">
        <v>9.1999999999999993</v>
      </c>
      <c r="AC407" s="72">
        <v>3.1</v>
      </c>
      <c r="AD407">
        <v>0</v>
      </c>
      <c r="AK407" s="40" t="str">
        <f>IFERROR(INDEX(Assumptions!$D$92:$D$115,MATCH(C407,Assumptions!$B$92:$B$115,0)),"Low")</f>
        <v>Low</v>
      </c>
    </row>
    <row r="408" spans="2:37" x14ac:dyDescent="0.2">
      <c r="B408">
        <v>405</v>
      </c>
      <c r="C408" t="s">
        <v>180</v>
      </c>
      <c r="D408" t="s">
        <v>2257</v>
      </c>
      <c r="E408" s="62">
        <f t="shared" si="28"/>
        <v>0</v>
      </c>
      <c r="F408" s="71">
        <f>SUMIFS('CBG Plants'!N:N,'CBG Plants'!F:F,D408,'CBG Plants'!L:L,"Completed")
+SUMIFS('CBG Plants'!N:N,'CBG Plants'!F:F,D408,'CBG Plants'!L:L,"Functional")+SUMIFS('CBG Plants'!N:N,'CBG Plants'!F:F,D408,'CBG Plants'!L:L,"Under Construction")+SUMIFS('CBG Plants'!N:N,'CBG Plants'!F:F,D408,'CBG Plants'!L:L,"Yet to start construction")</f>
        <v>0</v>
      </c>
      <c r="G408" s="62">
        <f>COUNTIFS('CBG Plants'!F:F,D408,'CBG Plants'!L:L,"Completed")
+COUNTIFS('CBG Plants'!F:F,D408,'CBG Plants'!L:L,"Functional")</f>
        <v>0</v>
      </c>
      <c r="H408" s="62">
        <f>COUNTIFS('CBG Plants'!F:F,D408,'CBG Plants'!L:L,"Under Construction")</f>
        <v>0</v>
      </c>
      <c r="I408" s="62">
        <f>COUNTIFS('CBG Plants'!F:F,D408,'CBG Plants'!L:L,"Yet to start construction")</f>
        <v>0</v>
      </c>
      <c r="M408" s="72">
        <f t="shared" si="25"/>
        <v>0.94500000000000006</v>
      </c>
      <c r="N408" s="72">
        <f t="shared" si="26"/>
        <v>0.94500000000000006</v>
      </c>
      <c r="O408" s="72">
        <v>0</v>
      </c>
      <c r="P408" s="72">
        <v>0.42</v>
      </c>
      <c r="Q408" s="72">
        <v>0.52500000000000002</v>
      </c>
      <c r="R408" s="62">
        <f t="shared" si="27"/>
        <v>0</v>
      </c>
      <c r="S408" s="72">
        <f>IFERROR(T408*Assumptions!$C$4,"")</f>
        <v>0</v>
      </c>
      <c r="T408" s="72">
        <v>0</v>
      </c>
      <c r="U408" s="62">
        <f>IFERROR(S408*Assumptions!$C$5,"")+IFERROR(V408*Assumptions!$C$8*Assumptions!$C$5,"")</f>
        <v>0</v>
      </c>
      <c r="V408" s="72">
        <v>0</v>
      </c>
      <c r="W408" s="72">
        <f>IFERROR(ROUND(T408*(1+Assumptions!$C$7)^5,0),"")</f>
        <v>0</v>
      </c>
      <c r="X408" s="62">
        <f>IFERROR(ROUND(W408*Assumptions!$C$4*Assumptions!$C$6,4),"")+IFERROR(ROUND(Y408*Assumptions!$C$8*Assumptions!$C$6,4),"")</f>
        <v>0</v>
      </c>
      <c r="Y408" s="62">
        <f>IFERROR(ROUND(V408*(1+Assumptions!$C$7)^5,0),"")</f>
        <v>0</v>
      </c>
      <c r="Z408" t="s">
        <v>181</v>
      </c>
      <c r="AA408" t="s">
        <v>182</v>
      </c>
      <c r="AB408" s="72">
        <v>111.9</v>
      </c>
      <c r="AC408" s="72">
        <v>3.1</v>
      </c>
      <c r="AD408">
        <v>0</v>
      </c>
      <c r="AK408" s="40" t="str">
        <f>IFERROR(INDEX(Assumptions!$D$92:$D$115,MATCH(C408,Assumptions!$B$92:$B$115,0)),"Low")</f>
        <v>Low</v>
      </c>
    </row>
    <row r="409" spans="2:37" x14ac:dyDescent="0.2">
      <c r="B409">
        <v>406</v>
      </c>
      <c r="C409" t="s">
        <v>180</v>
      </c>
      <c r="D409" t="s">
        <v>2258</v>
      </c>
      <c r="E409" s="62">
        <f t="shared" si="28"/>
        <v>1</v>
      </c>
      <c r="F409" s="71">
        <f>SUMIFS('CBG Plants'!N:N,'CBG Plants'!F:F,D409,'CBG Plants'!L:L,"Completed")
+SUMIFS('CBG Plants'!N:N,'CBG Plants'!F:F,D409,'CBG Plants'!L:L,"Functional")+SUMIFS('CBG Plants'!N:N,'CBG Plants'!F:F,D409,'CBG Plants'!L:L,"Under Construction")+SUMIFS('CBG Plants'!N:N,'CBG Plants'!F:F,D409,'CBG Plants'!L:L,"Yet to start construction")</f>
        <v>1</v>
      </c>
      <c r="G409" s="62">
        <f>COUNTIFS('CBG Plants'!F:F,D409,'CBG Plants'!L:L,"Completed")
+COUNTIFS('CBG Plants'!F:F,D409,'CBG Plants'!L:L,"Functional")</f>
        <v>0</v>
      </c>
      <c r="H409" s="62">
        <f>COUNTIFS('CBG Plants'!F:F,D409,'CBG Plants'!L:L,"Under Construction")</f>
        <v>0</v>
      </c>
      <c r="I409" s="62">
        <f>COUNTIFS('CBG Plants'!F:F,D409,'CBG Plants'!L:L,"Yet to start construction")</f>
        <v>1</v>
      </c>
      <c r="J409" t="s">
        <v>3137</v>
      </c>
      <c r="M409" s="72">
        <f t="shared" si="25"/>
        <v>3.78</v>
      </c>
      <c r="N409" s="72">
        <f t="shared" si="26"/>
        <v>3.78</v>
      </c>
      <c r="O409" s="72">
        <v>0</v>
      </c>
      <c r="P409" s="72">
        <v>3.78</v>
      </c>
      <c r="Q409" s="72">
        <v>0</v>
      </c>
      <c r="R409" s="62">
        <f t="shared" si="27"/>
        <v>-1</v>
      </c>
      <c r="S409" s="72">
        <f>IFERROR(T409*Assumptions!$C$4,"")</f>
        <v>0</v>
      </c>
      <c r="T409" s="72">
        <v>0</v>
      </c>
      <c r="U409" s="62">
        <f>IFERROR(S409*Assumptions!$C$5,"")+IFERROR(V409*Assumptions!$C$8*Assumptions!$C$5,"")</f>
        <v>0</v>
      </c>
      <c r="V409" s="72">
        <v>0</v>
      </c>
      <c r="W409" s="72">
        <f>IFERROR(ROUND(T409*(1+Assumptions!$C$7)^5,0),"")</f>
        <v>0</v>
      </c>
      <c r="X409" s="62">
        <f>IFERROR(ROUND(W409*Assumptions!$C$4*Assumptions!$C$6,4),"")+IFERROR(ROUND(Y409*Assumptions!$C$8*Assumptions!$C$6,4),"")</f>
        <v>0</v>
      </c>
      <c r="Y409" s="62">
        <f>IFERROR(ROUND(V409*(1+Assumptions!$C$7)^5,0),"")</f>
        <v>0</v>
      </c>
      <c r="Z409" t="s">
        <v>181</v>
      </c>
      <c r="AA409" t="s">
        <v>182</v>
      </c>
      <c r="AB409" s="72">
        <v>154</v>
      </c>
      <c r="AC409" s="72">
        <v>3.1</v>
      </c>
      <c r="AD409">
        <v>0</v>
      </c>
      <c r="AK409" s="40" t="str">
        <f>IFERROR(INDEX(Assumptions!$D$92:$D$115,MATCH(C409,Assumptions!$B$92:$B$115,0)),"Low")</f>
        <v>Low</v>
      </c>
    </row>
    <row r="410" spans="2:37" x14ac:dyDescent="0.2">
      <c r="B410">
        <v>407</v>
      </c>
      <c r="C410" t="s">
        <v>180</v>
      </c>
      <c r="D410" t="s">
        <v>2239</v>
      </c>
      <c r="E410" s="62">
        <f t="shared" si="28"/>
        <v>0</v>
      </c>
      <c r="F410" s="71">
        <f>SUMIFS('CBG Plants'!N:N,'CBG Plants'!F:F,D410,'CBG Plants'!L:L,"Completed")
+SUMIFS('CBG Plants'!N:N,'CBG Plants'!F:F,D410,'CBG Plants'!L:L,"Functional")+SUMIFS('CBG Plants'!N:N,'CBG Plants'!F:F,D410,'CBG Plants'!L:L,"Under Construction")+SUMIFS('CBG Plants'!N:N,'CBG Plants'!F:F,D410,'CBG Plants'!L:L,"Yet to start construction")</f>
        <v>0</v>
      </c>
      <c r="G410" s="62">
        <f>COUNTIFS('CBG Plants'!F:F,D410,'CBG Plants'!L:L,"Completed")
+COUNTIFS('CBG Plants'!F:F,D410,'CBG Plants'!L:L,"Functional")</f>
        <v>0</v>
      </c>
      <c r="H410" s="62">
        <f>COUNTIFS('CBG Plants'!F:F,D410,'CBG Plants'!L:L,"Under Construction")</f>
        <v>0</v>
      </c>
      <c r="I410" s="62">
        <f>COUNTIFS('CBG Plants'!F:F,D410,'CBG Plants'!L:L,"Yet to start construction")</f>
        <v>0</v>
      </c>
      <c r="M410" s="72">
        <f t="shared" si="25"/>
        <v>68.31</v>
      </c>
      <c r="N410" s="72">
        <f t="shared" si="26"/>
        <v>68.31</v>
      </c>
      <c r="O410" s="72">
        <v>26.1</v>
      </c>
      <c r="P410" s="72">
        <v>9.66</v>
      </c>
      <c r="Q410" s="72">
        <v>32.549999999999997</v>
      </c>
      <c r="R410" s="62">
        <f t="shared" si="27"/>
        <v>7.4999999999999997E-2</v>
      </c>
      <c r="S410" s="72">
        <f>IFERROR(T410*Assumptions!$C$4,"")</f>
        <v>2.5</v>
      </c>
      <c r="T410" s="72">
        <v>1</v>
      </c>
      <c r="U410" s="62">
        <f>IFERROR(S410*Assumptions!$C$5,"")+IFERROR(V410*Assumptions!$C$8*Assumptions!$C$5,"")</f>
        <v>7.4999999999999997E-2</v>
      </c>
      <c r="V410" s="72">
        <v>0</v>
      </c>
      <c r="W410" s="72">
        <f>IFERROR(ROUND(T410*(1+Assumptions!$C$7)^5,0),"")</f>
        <v>3</v>
      </c>
      <c r="X410" s="62">
        <f>IFERROR(ROUND(W410*Assumptions!$C$4*Assumptions!$C$6,4),"")+IFERROR(ROUND(Y410*Assumptions!$C$8*Assumptions!$C$6,4),"")</f>
        <v>0.375</v>
      </c>
      <c r="Y410" s="62">
        <f>IFERROR(ROUND(V410*(1+Assumptions!$C$7)^5,0),"")</f>
        <v>0</v>
      </c>
      <c r="Z410" t="s">
        <v>181</v>
      </c>
      <c r="AA410" t="s">
        <v>182</v>
      </c>
      <c r="AB410" s="72">
        <v>44.9</v>
      </c>
      <c r="AC410" s="72">
        <v>3.1</v>
      </c>
      <c r="AD410">
        <v>0</v>
      </c>
      <c r="AK410" s="40" t="str">
        <f>IFERROR(INDEX(Assumptions!$D$92:$D$115,MATCH(C410,Assumptions!$B$92:$B$115,0)),"Low")</f>
        <v>Low</v>
      </c>
    </row>
    <row r="411" spans="2:37" x14ac:dyDescent="0.2">
      <c r="B411">
        <v>408</v>
      </c>
      <c r="C411" t="s">
        <v>183</v>
      </c>
      <c r="D411" t="s">
        <v>2259</v>
      </c>
      <c r="E411" s="62">
        <f t="shared" si="28"/>
        <v>0</v>
      </c>
      <c r="F411" s="71">
        <f>SUMIFS('CBG Plants'!N:N,'CBG Plants'!F:F,D411,'CBG Plants'!L:L,"Completed")
+SUMIFS('CBG Plants'!N:N,'CBG Plants'!F:F,D411,'CBG Plants'!L:L,"Functional")+SUMIFS('CBG Plants'!N:N,'CBG Plants'!F:F,D411,'CBG Plants'!L:L,"Under Construction")+SUMIFS('CBG Plants'!N:N,'CBG Plants'!F:F,D411,'CBG Plants'!L:L,"Yet to start construction")</f>
        <v>0</v>
      </c>
      <c r="G411" s="62">
        <f>COUNTIFS('CBG Plants'!F:F,D411,'CBG Plants'!L:L,"Completed")
+COUNTIFS('CBG Plants'!F:F,D411,'CBG Plants'!L:L,"Functional")</f>
        <v>0</v>
      </c>
      <c r="H411" s="62">
        <f>COUNTIFS('CBG Plants'!F:F,D411,'CBG Plants'!L:L,"Under Construction")</f>
        <v>0</v>
      </c>
      <c r="I411" s="62">
        <f>COUNTIFS('CBG Plants'!F:F,D411,'CBG Plants'!L:L,"Yet to start construction")</f>
        <v>0</v>
      </c>
      <c r="M411" s="72">
        <f t="shared" si="25"/>
        <v>40.620000000000005</v>
      </c>
      <c r="N411" s="72">
        <f t="shared" si="26"/>
        <v>40.620000000000005</v>
      </c>
      <c r="O411" s="72">
        <v>7.65</v>
      </c>
      <c r="P411" s="72">
        <v>15.12</v>
      </c>
      <c r="Q411" s="72">
        <v>17.850000000000001</v>
      </c>
      <c r="R411" s="62">
        <f t="shared" si="27"/>
        <v>0.72167219999999999</v>
      </c>
      <c r="S411" s="72">
        <f>IFERROR(T411*Assumptions!$C$4,"")</f>
        <v>22.5</v>
      </c>
      <c r="T411" s="72">
        <v>9</v>
      </c>
      <c r="U411" s="62">
        <f>IFERROR(S411*Assumptions!$C$5,"")+IFERROR(V411*Assumptions!$C$8*Assumptions!$C$5,"")</f>
        <v>0.72167219999999999</v>
      </c>
      <c r="V411" s="72">
        <v>4644</v>
      </c>
      <c r="W411" s="72">
        <f>IFERROR(ROUND(T411*(1+Assumptions!$C$7)^5,0),"")</f>
        <v>27</v>
      </c>
      <c r="X411" s="62">
        <f>IFERROR(ROUND(W411*Assumptions!$C$4*Assumptions!$C$6,4),"")+IFERROR(ROUND(Y411*Assumptions!$C$8*Assumptions!$C$6,4),"")</f>
        <v>3.6124000000000001</v>
      </c>
      <c r="Y411" s="62">
        <f>IFERROR(ROUND(V411*(1+Assumptions!$C$7)^5,0),"")</f>
        <v>14172</v>
      </c>
      <c r="Z411" t="s">
        <v>164</v>
      </c>
      <c r="AA411" t="s">
        <v>171</v>
      </c>
      <c r="AB411" s="72">
        <v>8.6999999999999993</v>
      </c>
      <c r="AC411" s="72">
        <v>23</v>
      </c>
      <c r="AD411">
        <v>0</v>
      </c>
      <c r="AK411" s="40" t="str">
        <f>IFERROR(INDEX(Assumptions!$D$92:$D$115,MATCH(C411,Assumptions!$B$92:$B$115,0)),"Low")</f>
        <v>Low</v>
      </c>
    </row>
    <row r="412" spans="2:37" x14ac:dyDescent="0.2">
      <c r="B412">
        <v>409</v>
      </c>
      <c r="C412" t="s">
        <v>183</v>
      </c>
      <c r="D412" t="s">
        <v>2267</v>
      </c>
      <c r="E412" s="62">
        <f t="shared" si="28"/>
        <v>0</v>
      </c>
      <c r="F412" s="71">
        <f>SUMIFS('CBG Plants'!N:N,'CBG Plants'!F:F,D412,'CBG Plants'!L:L,"Completed")
+SUMIFS('CBG Plants'!N:N,'CBG Plants'!F:F,D412,'CBG Plants'!L:L,"Functional")+SUMIFS('CBG Plants'!N:N,'CBG Plants'!F:F,D412,'CBG Plants'!L:L,"Under Construction")+SUMIFS('CBG Plants'!N:N,'CBG Plants'!F:F,D412,'CBG Plants'!L:L,"Yet to start construction")</f>
        <v>0</v>
      </c>
      <c r="G412" s="62">
        <f>COUNTIFS('CBG Plants'!F:F,D412,'CBG Plants'!L:L,"Completed")
+COUNTIFS('CBG Plants'!F:F,D412,'CBG Plants'!L:L,"Functional")</f>
        <v>0</v>
      </c>
      <c r="H412" s="62">
        <f>COUNTIFS('CBG Plants'!F:F,D412,'CBG Plants'!L:L,"Under Construction")</f>
        <v>0</v>
      </c>
      <c r="I412" s="62">
        <f>COUNTIFS('CBG Plants'!F:F,D412,'CBG Plants'!L:L,"Yet to start construction")</f>
        <v>0</v>
      </c>
      <c r="M412" s="72">
        <f t="shared" si="25"/>
        <v>54.525000000000006</v>
      </c>
      <c r="N412" s="72">
        <f t="shared" si="26"/>
        <v>54.525000000000006</v>
      </c>
      <c r="O412" s="72">
        <v>13.05</v>
      </c>
      <c r="P412" s="72">
        <v>29.4</v>
      </c>
      <c r="Q412" s="72">
        <v>12.074999999999999</v>
      </c>
      <c r="R412" s="62">
        <f t="shared" si="27"/>
        <v>0.47407979999999994</v>
      </c>
      <c r="S412" s="72">
        <f>IFERROR(T412*Assumptions!$C$4,"")</f>
        <v>15</v>
      </c>
      <c r="T412" s="72">
        <v>6</v>
      </c>
      <c r="U412" s="62">
        <f>IFERROR(S412*Assumptions!$C$5,"")+IFERROR(V412*Assumptions!$C$8*Assumptions!$C$5,"")</f>
        <v>0.47407979999999994</v>
      </c>
      <c r="V412" s="72">
        <v>2396</v>
      </c>
      <c r="W412" s="72">
        <f>IFERROR(ROUND(T412*(1+Assumptions!$C$7)^5,0),"")</f>
        <v>18</v>
      </c>
      <c r="X412" s="62">
        <f>IFERROR(ROUND(W412*Assumptions!$C$4*Assumptions!$C$6,4),"")+IFERROR(ROUND(Y412*Assumptions!$C$8*Assumptions!$C$6,4),"")</f>
        <v>2.3725000000000001</v>
      </c>
      <c r="Y412" s="62">
        <f>IFERROR(ROUND(V412*(1+Assumptions!$C$7)^5,0),"")</f>
        <v>7312</v>
      </c>
      <c r="Z412" t="s">
        <v>164</v>
      </c>
      <c r="AA412" t="s">
        <v>171</v>
      </c>
      <c r="AB412" s="72">
        <v>19.600000000000001</v>
      </c>
      <c r="AC412" s="72">
        <v>23</v>
      </c>
      <c r="AD412">
        <v>0</v>
      </c>
      <c r="AK412" s="40" t="str">
        <f>IFERROR(INDEX(Assumptions!$D$92:$D$115,MATCH(C412,Assumptions!$B$92:$B$115,0)),"Low")</f>
        <v>Low</v>
      </c>
    </row>
    <row r="413" spans="2:37" x14ac:dyDescent="0.2">
      <c r="B413">
        <v>410</v>
      </c>
      <c r="C413" t="s">
        <v>183</v>
      </c>
      <c r="D413" t="s">
        <v>2266</v>
      </c>
      <c r="E413" s="62">
        <f t="shared" si="28"/>
        <v>1</v>
      </c>
      <c r="F413" s="71">
        <f>SUMIFS('CBG Plants'!N:N,'CBG Plants'!F:F,D413,'CBG Plants'!L:L,"Completed")
+SUMIFS('CBG Plants'!N:N,'CBG Plants'!F:F,D413,'CBG Plants'!L:L,"Functional")+SUMIFS('CBG Plants'!N:N,'CBG Plants'!F:F,D413,'CBG Plants'!L:L,"Under Construction")+SUMIFS('CBG Plants'!N:N,'CBG Plants'!F:F,D413,'CBG Plants'!L:L,"Yet to start construction")</f>
        <v>3</v>
      </c>
      <c r="G413" s="62">
        <f>COUNTIFS('CBG Plants'!F:F,D413,'CBG Plants'!L:L,"Completed")
+COUNTIFS('CBG Plants'!F:F,D413,'CBG Plants'!L:L,"Functional")</f>
        <v>0</v>
      </c>
      <c r="H413" s="62">
        <f>COUNTIFS('CBG Plants'!F:F,D413,'CBG Plants'!L:L,"Under Construction")</f>
        <v>1</v>
      </c>
      <c r="I413" s="62">
        <f>COUNTIFS('CBG Plants'!F:F,D413,'CBG Plants'!L:L,"Yet to start construction")</f>
        <v>0</v>
      </c>
      <c r="J413" t="s">
        <v>3138</v>
      </c>
      <c r="M413" s="72">
        <f t="shared" si="25"/>
        <v>85.365000000000009</v>
      </c>
      <c r="N413" s="72">
        <f t="shared" si="26"/>
        <v>85.365000000000009</v>
      </c>
      <c r="O413" s="72">
        <v>12.6</v>
      </c>
      <c r="P413" s="72">
        <v>47.04</v>
      </c>
      <c r="Q413" s="72">
        <v>25.725000000000001</v>
      </c>
      <c r="R413" s="62">
        <f t="shared" si="27"/>
        <v>-2.7414531000000002</v>
      </c>
      <c r="S413" s="72">
        <f>IFERROR(T413*Assumptions!$C$4,"")</f>
        <v>7.5</v>
      </c>
      <c r="T413" s="72">
        <v>3</v>
      </c>
      <c r="U413" s="62">
        <f>IFERROR(S413*Assumptions!$C$5,"")+IFERROR(V413*Assumptions!$C$8*Assumptions!$C$5,"")</f>
        <v>0.25854689999999997</v>
      </c>
      <c r="V413" s="72">
        <v>3338</v>
      </c>
      <c r="W413" s="72">
        <f>IFERROR(ROUND(T413*(1+Assumptions!$C$7)^5,0),"")</f>
        <v>9</v>
      </c>
      <c r="X413" s="62">
        <f>IFERROR(ROUND(W413*Assumptions!$C$4*Assumptions!$C$6,4),"")+IFERROR(ROUND(Y413*Assumptions!$C$8*Assumptions!$C$6,4),"")</f>
        <v>1.2956000000000001</v>
      </c>
      <c r="Y413" s="62">
        <f>IFERROR(ROUND(V413*(1+Assumptions!$C$7)^5,0),"")</f>
        <v>10187</v>
      </c>
      <c r="Z413" t="s">
        <v>164</v>
      </c>
      <c r="AA413" t="s">
        <v>171</v>
      </c>
      <c r="AB413" s="72">
        <v>44.4</v>
      </c>
      <c r="AC413" s="72">
        <v>23</v>
      </c>
      <c r="AD413">
        <v>0</v>
      </c>
      <c r="AK413" s="40" t="str">
        <f>IFERROR(INDEX(Assumptions!$D$92:$D$115,MATCH(C413,Assumptions!$B$92:$B$115,0)),"Low")</f>
        <v>Low</v>
      </c>
    </row>
    <row r="414" spans="2:37" x14ac:dyDescent="0.2">
      <c r="B414">
        <v>411</v>
      </c>
      <c r="C414" t="s">
        <v>183</v>
      </c>
      <c r="D414" t="s">
        <v>2264</v>
      </c>
      <c r="E414" s="62">
        <f t="shared" si="28"/>
        <v>0</v>
      </c>
      <c r="F414" s="71">
        <f>SUMIFS('CBG Plants'!N:N,'CBG Plants'!F:F,D414,'CBG Plants'!L:L,"Completed")
+SUMIFS('CBG Plants'!N:N,'CBG Plants'!F:F,D414,'CBG Plants'!L:L,"Functional")+SUMIFS('CBG Plants'!N:N,'CBG Plants'!F:F,D414,'CBG Plants'!L:L,"Under Construction")+SUMIFS('CBG Plants'!N:N,'CBG Plants'!F:F,D414,'CBG Plants'!L:L,"Yet to start construction")</f>
        <v>0</v>
      </c>
      <c r="G414" s="62">
        <f>COUNTIFS('CBG Plants'!F:F,D414,'CBG Plants'!L:L,"Completed")
+COUNTIFS('CBG Plants'!F:F,D414,'CBG Plants'!L:L,"Functional")</f>
        <v>0</v>
      </c>
      <c r="H414" s="62">
        <f>COUNTIFS('CBG Plants'!F:F,D414,'CBG Plants'!L:L,"Under Construction")</f>
        <v>0</v>
      </c>
      <c r="I414" s="62">
        <f>COUNTIFS('CBG Plants'!F:F,D414,'CBG Plants'!L:L,"Yet to start construction")</f>
        <v>0</v>
      </c>
      <c r="M414" s="72">
        <f t="shared" si="25"/>
        <v>28.650000000000002</v>
      </c>
      <c r="N414" s="72">
        <f t="shared" si="26"/>
        <v>28.650000000000002</v>
      </c>
      <c r="O414" s="72">
        <v>1.35</v>
      </c>
      <c r="P414" s="72">
        <v>25.2</v>
      </c>
      <c r="Q414" s="72">
        <v>2.1</v>
      </c>
      <c r="R414" s="62">
        <f t="shared" si="27"/>
        <v>0.66987764999999999</v>
      </c>
      <c r="S414" s="72">
        <f>IFERROR(T414*Assumptions!$C$4,"")</f>
        <v>20</v>
      </c>
      <c r="T414" s="72">
        <v>8</v>
      </c>
      <c r="U414" s="62">
        <f>IFERROR(S414*Assumptions!$C$5,"")+IFERROR(V414*Assumptions!$C$8*Assumptions!$C$5,"")</f>
        <v>0.66987764999999999</v>
      </c>
      <c r="V414" s="72">
        <v>6953</v>
      </c>
      <c r="W414" s="72">
        <f>IFERROR(ROUND(T414*(1+Assumptions!$C$7)^5,0),"")</f>
        <v>24</v>
      </c>
      <c r="X414" s="62">
        <f>IFERROR(ROUND(W414*Assumptions!$C$4*Assumptions!$C$6,4),"")+IFERROR(ROUND(Y414*Assumptions!$C$8*Assumptions!$C$6,4),"")</f>
        <v>3.3553999999999999</v>
      </c>
      <c r="Y414" s="62">
        <f>IFERROR(ROUND(V414*(1+Assumptions!$C$7)^5,0),"")</f>
        <v>21219</v>
      </c>
      <c r="Z414" t="s">
        <v>164</v>
      </c>
      <c r="AA414" t="s">
        <v>171</v>
      </c>
      <c r="AB414" s="72">
        <v>17</v>
      </c>
      <c r="AC414" s="72">
        <v>23</v>
      </c>
      <c r="AD414">
        <v>0</v>
      </c>
      <c r="AK414" s="40" t="str">
        <f>IFERROR(INDEX(Assumptions!$D$92:$D$115,MATCH(C414,Assumptions!$B$92:$B$115,0)),"Low")</f>
        <v>Low</v>
      </c>
    </row>
    <row r="415" spans="2:37" x14ac:dyDescent="0.2">
      <c r="B415">
        <v>412</v>
      </c>
      <c r="C415" t="s">
        <v>183</v>
      </c>
      <c r="D415" t="s">
        <v>2280</v>
      </c>
      <c r="E415" s="62">
        <f t="shared" si="28"/>
        <v>0</v>
      </c>
      <c r="F415" s="71">
        <f>SUMIFS('CBG Plants'!N:N,'CBG Plants'!F:F,D415,'CBG Plants'!L:L,"Completed")
+SUMIFS('CBG Plants'!N:N,'CBG Plants'!F:F,D415,'CBG Plants'!L:L,"Functional")+SUMIFS('CBG Plants'!N:N,'CBG Plants'!F:F,D415,'CBG Plants'!L:L,"Under Construction")+SUMIFS('CBG Plants'!N:N,'CBG Plants'!F:F,D415,'CBG Plants'!L:L,"Yet to start construction")</f>
        <v>0</v>
      </c>
      <c r="G415" s="62">
        <f>COUNTIFS('CBG Plants'!F:F,D415,'CBG Plants'!L:L,"Completed")
+COUNTIFS('CBG Plants'!F:F,D415,'CBG Plants'!L:L,"Functional")</f>
        <v>0</v>
      </c>
      <c r="H415" s="62">
        <f>COUNTIFS('CBG Plants'!F:F,D415,'CBG Plants'!L:L,"Under Construction")</f>
        <v>0</v>
      </c>
      <c r="I415" s="62">
        <f>COUNTIFS('CBG Plants'!F:F,D415,'CBG Plants'!L:L,"Yet to start construction")</f>
        <v>0</v>
      </c>
      <c r="M415" s="72">
        <f t="shared" si="25"/>
        <v>96.66</v>
      </c>
      <c r="N415" s="72">
        <f t="shared" si="26"/>
        <v>96.66</v>
      </c>
      <c r="O415" s="72">
        <v>10.35</v>
      </c>
      <c r="P415" s="72">
        <v>64.260000000000005</v>
      </c>
      <c r="Q415" s="72">
        <v>22.05</v>
      </c>
      <c r="R415" s="62">
        <f t="shared" si="27"/>
        <v>0.37913055000000001</v>
      </c>
      <c r="S415" s="72">
        <f>IFERROR(T415*Assumptions!$C$4,"")</f>
        <v>12.5</v>
      </c>
      <c r="T415" s="72">
        <v>5</v>
      </c>
      <c r="U415" s="62">
        <f>IFERROR(S415*Assumptions!$C$5,"")+IFERROR(V415*Assumptions!$C$8*Assumptions!$C$5,"")</f>
        <v>0.37913055000000001</v>
      </c>
      <c r="V415" s="72">
        <v>411</v>
      </c>
      <c r="W415" s="72">
        <f>IFERROR(ROUND(T415*(1+Assumptions!$C$7)^5,0),"")</f>
        <v>15</v>
      </c>
      <c r="X415" s="62">
        <f>IFERROR(ROUND(W415*Assumptions!$C$4*Assumptions!$C$6,4),"")+IFERROR(ROUND(Y415*Assumptions!$C$8*Assumptions!$C$6,4),"")</f>
        <v>1.8959999999999999</v>
      </c>
      <c r="Y415" s="62">
        <f>IFERROR(ROUND(V415*(1+Assumptions!$C$7)^5,0),"")</f>
        <v>1254</v>
      </c>
      <c r="Z415" t="s">
        <v>164</v>
      </c>
      <c r="AA415" t="s">
        <v>171</v>
      </c>
      <c r="AB415" s="72">
        <v>72.3</v>
      </c>
      <c r="AC415" s="72">
        <v>23</v>
      </c>
      <c r="AD415">
        <v>0</v>
      </c>
      <c r="AK415" s="40" t="str">
        <f>IFERROR(INDEX(Assumptions!$D$92:$D$115,MATCH(C415,Assumptions!$B$92:$B$115,0)),"Low")</f>
        <v>Low</v>
      </c>
    </row>
    <row r="416" spans="2:37" x14ac:dyDescent="0.2">
      <c r="B416">
        <v>413</v>
      </c>
      <c r="C416" t="s">
        <v>183</v>
      </c>
      <c r="D416" t="s">
        <v>2278</v>
      </c>
      <c r="E416" s="62">
        <f t="shared" si="28"/>
        <v>0</v>
      </c>
      <c r="F416" s="71">
        <f>SUMIFS('CBG Plants'!N:N,'CBG Plants'!F:F,D416,'CBG Plants'!L:L,"Completed")
+SUMIFS('CBG Plants'!N:N,'CBG Plants'!F:F,D416,'CBG Plants'!L:L,"Functional")+SUMIFS('CBG Plants'!N:N,'CBG Plants'!F:F,D416,'CBG Plants'!L:L,"Under Construction")+SUMIFS('CBG Plants'!N:N,'CBG Plants'!F:F,D416,'CBG Plants'!L:L,"Yet to start construction")</f>
        <v>0</v>
      </c>
      <c r="G416" s="62">
        <f>COUNTIFS('CBG Plants'!F:F,D416,'CBG Plants'!L:L,"Completed")
+COUNTIFS('CBG Plants'!F:F,D416,'CBG Plants'!L:L,"Functional")</f>
        <v>0</v>
      </c>
      <c r="H416" s="62">
        <f>COUNTIFS('CBG Plants'!F:F,D416,'CBG Plants'!L:L,"Under Construction")</f>
        <v>0</v>
      </c>
      <c r="I416" s="62">
        <f>COUNTIFS('CBG Plants'!F:F,D416,'CBG Plants'!L:L,"Yet to start construction")</f>
        <v>0</v>
      </c>
      <c r="J416" t="s">
        <v>3139</v>
      </c>
      <c r="K416" t="s">
        <v>3140</v>
      </c>
      <c r="L416" t="s">
        <v>3141</v>
      </c>
      <c r="M416" s="72">
        <f t="shared" si="25"/>
        <v>72.75</v>
      </c>
      <c r="N416" s="72">
        <f t="shared" si="26"/>
        <v>72.75</v>
      </c>
      <c r="O416" s="72">
        <v>4.5</v>
      </c>
      <c r="P416" s="72">
        <v>56.7</v>
      </c>
      <c r="Q416" s="72">
        <v>11.55</v>
      </c>
      <c r="R416" s="62">
        <f t="shared" si="27"/>
        <v>1.8327178499999999</v>
      </c>
      <c r="S416" s="72">
        <f>IFERROR(T416*Assumptions!$C$4,"")</f>
        <v>40</v>
      </c>
      <c r="T416" s="72">
        <v>16</v>
      </c>
      <c r="U416" s="62">
        <f>IFERROR(S416*Assumptions!$C$5,"")+IFERROR(V416*Assumptions!$C$8*Assumptions!$C$5,"")</f>
        <v>1.8327178499999999</v>
      </c>
      <c r="V416" s="72">
        <v>62957</v>
      </c>
      <c r="W416" s="72">
        <f>IFERROR(ROUND(T416*(1+Assumptions!$C$7)^5,0),"")</f>
        <v>49</v>
      </c>
      <c r="X416" s="62">
        <f>IFERROR(ROUND(W416*Assumptions!$C$4*Assumptions!$C$6,4),"")+IFERROR(ROUND(Y416*Assumptions!$C$8*Assumptions!$C$6,4),"")</f>
        <v>9.3431999999999995</v>
      </c>
      <c r="Y416" s="62">
        <f>IFERROR(ROUND(V416*(1+Assumptions!$C$7)^5,0),"")</f>
        <v>192130</v>
      </c>
      <c r="Z416" t="s">
        <v>164</v>
      </c>
      <c r="AA416" t="s">
        <v>171</v>
      </c>
      <c r="AB416" s="72">
        <v>101.6</v>
      </c>
      <c r="AC416" s="72">
        <v>23</v>
      </c>
      <c r="AD416">
        <v>0</v>
      </c>
      <c r="AK416" s="40" t="str">
        <f>IFERROR(INDEX(Assumptions!$D$92:$D$115,MATCH(C416,Assumptions!$B$92:$B$115,0)),"Low")</f>
        <v>Low</v>
      </c>
    </row>
    <row r="417" spans="2:37" x14ac:dyDescent="0.2">
      <c r="B417">
        <v>414</v>
      </c>
      <c r="C417" t="s">
        <v>183</v>
      </c>
      <c r="D417" t="s">
        <v>2276</v>
      </c>
      <c r="E417" s="62">
        <f t="shared" si="28"/>
        <v>0</v>
      </c>
      <c r="F417" s="71">
        <f>SUMIFS('CBG Plants'!N:N,'CBG Plants'!F:F,D417,'CBG Plants'!L:L,"Completed")
+SUMIFS('CBG Plants'!N:N,'CBG Plants'!F:F,D417,'CBG Plants'!L:L,"Functional")+SUMIFS('CBG Plants'!N:N,'CBG Plants'!F:F,D417,'CBG Plants'!L:L,"Under Construction")+SUMIFS('CBG Plants'!N:N,'CBG Plants'!F:F,D417,'CBG Plants'!L:L,"Yet to start construction")</f>
        <v>0</v>
      </c>
      <c r="G417" s="62">
        <f>COUNTIFS('CBG Plants'!F:F,D417,'CBG Plants'!L:L,"Completed")
+COUNTIFS('CBG Plants'!F:F,D417,'CBG Plants'!L:L,"Functional")</f>
        <v>0</v>
      </c>
      <c r="H417" s="62">
        <f>COUNTIFS('CBG Plants'!F:F,D417,'CBG Plants'!L:L,"Under Construction")</f>
        <v>0</v>
      </c>
      <c r="I417" s="62">
        <f>COUNTIFS('CBG Plants'!F:F,D417,'CBG Plants'!L:L,"Yet to start construction")</f>
        <v>0</v>
      </c>
      <c r="M417" s="72">
        <f t="shared" si="25"/>
        <v>90.87</v>
      </c>
      <c r="N417" s="72">
        <f t="shared" si="26"/>
        <v>90.87</v>
      </c>
      <c r="O417" s="72">
        <v>21.15</v>
      </c>
      <c r="P417" s="72">
        <v>42.42</v>
      </c>
      <c r="Q417" s="72">
        <v>27.3</v>
      </c>
      <c r="R417" s="62">
        <f t="shared" si="27"/>
        <v>0.22499999999999998</v>
      </c>
      <c r="S417" s="72">
        <f>IFERROR(T417*Assumptions!$C$4,"")</f>
        <v>7.5</v>
      </c>
      <c r="T417" s="72">
        <v>3</v>
      </c>
      <c r="U417" s="62">
        <f>IFERROR(S417*Assumptions!$C$5,"")+IFERROR(V417*Assumptions!$C$8*Assumptions!$C$5,"")</f>
        <v>0.22499999999999998</v>
      </c>
      <c r="V417" s="72">
        <v>0</v>
      </c>
      <c r="W417" s="72">
        <f>IFERROR(ROUND(T417*(1+Assumptions!$C$7)^5,0),"")</f>
        <v>9</v>
      </c>
      <c r="X417" s="62">
        <f>IFERROR(ROUND(W417*Assumptions!$C$4*Assumptions!$C$6,4),"")+IFERROR(ROUND(Y417*Assumptions!$C$8*Assumptions!$C$6,4),"")</f>
        <v>1.125</v>
      </c>
      <c r="Y417" s="62">
        <f>IFERROR(ROUND(V417*(1+Assumptions!$C$7)^5,0),"")</f>
        <v>0</v>
      </c>
      <c r="Z417" t="s">
        <v>164</v>
      </c>
      <c r="AA417" t="s">
        <v>171</v>
      </c>
      <c r="AB417" s="72">
        <v>138.80000000000001</v>
      </c>
      <c r="AC417" s="72">
        <v>23</v>
      </c>
      <c r="AD417">
        <v>0</v>
      </c>
      <c r="AK417" s="40" t="str">
        <f>IFERROR(INDEX(Assumptions!$D$92:$D$115,MATCH(C417,Assumptions!$B$92:$B$115,0)),"Low")</f>
        <v>Low</v>
      </c>
    </row>
    <row r="418" spans="2:37" x14ac:dyDescent="0.2">
      <c r="B418">
        <v>415</v>
      </c>
      <c r="C418" t="s">
        <v>183</v>
      </c>
      <c r="D418" t="s">
        <v>2263</v>
      </c>
      <c r="E418" s="62">
        <f t="shared" si="28"/>
        <v>1</v>
      </c>
      <c r="F418" s="71">
        <f>SUMIFS('CBG Plants'!N:N,'CBG Plants'!F:F,D418,'CBG Plants'!L:L,"Completed")
+SUMIFS('CBG Plants'!N:N,'CBG Plants'!F:F,D418,'CBG Plants'!L:L,"Functional")+SUMIFS('CBG Plants'!N:N,'CBG Plants'!F:F,D418,'CBG Plants'!L:L,"Under Construction")+SUMIFS('CBG Plants'!N:N,'CBG Plants'!F:F,D418,'CBG Plants'!L:L,"Yet to start construction")</f>
        <v>3</v>
      </c>
      <c r="G418" s="62">
        <f>COUNTIFS('CBG Plants'!F:F,D418,'CBG Plants'!L:L,"Completed")
+COUNTIFS('CBG Plants'!F:F,D418,'CBG Plants'!L:L,"Functional")</f>
        <v>0</v>
      </c>
      <c r="H418" s="62">
        <f>COUNTIFS('CBG Plants'!F:F,D418,'CBG Plants'!L:L,"Under Construction")</f>
        <v>0</v>
      </c>
      <c r="I418" s="62">
        <f>COUNTIFS('CBG Plants'!F:F,D418,'CBG Plants'!L:L,"Yet to start construction")</f>
        <v>1</v>
      </c>
      <c r="J418" t="s">
        <v>3142</v>
      </c>
      <c r="M418" s="72">
        <f t="shared" si="25"/>
        <v>115.935</v>
      </c>
      <c r="N418" s="72">
        <f t="shared" si="26"/>
        <v>115.935</v>
      </c>
      <c r="O418" s="72">
        <v>14.4</v>
      </c>
      <c r="P418" s="72">
        <v>72.66</v>
      </c>
      <c r="Q418" s="72">
        <v>28.875</v>
      </c>
      <c r="R418" s="62">
        <f t="shared" si="27"/>
        <v>-2.3301223499999999</v>
      </c>
      <c r="S418" s="72">
        <f>IFERROR(T418*Assumptions!$C$4,"")</f>
        <v>20</v>
      </c>
      <c r="T418" s="72">
        <v>8</v>
      </c>
      <c r="U418" s="62">
        <f>IFERROR(S418*Assumptions!$C$5,"")+IFERROR(V418*Assumptions!$C$8*Assumptions!$C$5,"")</f>
        <v>0.66987764999999999</v>
      </c>
      <c r="V418" s="72">
        <v>6953</v>
      </c>
      <c r="W418" s="72">
        <f>IFERROR(ROUND(T418*(1+Assumptions!$C$7)^5,0),"")</f>
        <v>24</v>
      </c>
      <c r="X418" s="62">
        <f>IFERROR(ROUND(W418*Assumptions!$C$4*Assumptions!$C$6,4),"")+IFERROR(ROUND(Y418*Assumptions!$C$8*Assumptions!$C$6,4),"")</f>
        <v>3.3553999999999999</v>
      </c>
      <c r="Y418" s="62">
        <f>IFERROR(ROUND(V418*(1+Assumptions!$C$7)^5,0),"")</f>
        <v>21219</v>
      </c>
      <c r="Z418" t="s">
        <v>164</v>
      </c>
      <c r="AA418" t="s">
        <v>171</v>
      </c>
      <c r="AB418" s="72">
        <v>7</v>
      </c>
      <c r="AC418" s="72">
        <v>23</v>
      </c>
      <c r="AD418">
        <v>0</v>
      </c>
      <c r="AK418" s="40" t="str">
        <f>IFERROR(INDEX(Assumptions!$D$92:$D$115,MATCH(C418,Assumptions!$B$92:$B$115,0)),"Low")</f>
        <v>Low</v>
      </c>
    </row>
    <row r="419" spans="2:37" x14ac:dyDescent="0.2">
      <c r="B419">
        <v>416</v>
      </c>
      <c r="C419" t="s">
        <v>183</v>
      </c>
      <c r="D419" t="s">
        <v>2281</v>
      </c>
      <c r="E419" s="62">
        <f t="shared" si="28"/>
        <v>0</v>
      </c>
      <c r="F419" s="71">
        <f>SUMIFS('CBG Plants'!N:N,'CBG Plants'!F:F,D419,'CBG Plants'!L:L,"Completed")
+SUMIFS('CBG Plants'!N:N,'CBG Plants'!F:F,D419,'CBG Plants'!L:L,"Functional")+SUMIFS('CBG Plants'!N:N,'CBG Plants'!F:F,D419,'CBG Plants'!L:L,"Under Construction")+SUMIFS('CBG Plants'!N:N,'CBG Plants'!F:F,D419,'CBG Plants'!L:L,"Yet to start construction")</f>
        <v>0</v>
      </c>
      <c r="G419" s="62">
        <f>COUNTIFS('CBG Plants'!F:F,D419,'CBG Plants'!L:L,"Completed")
+COUNTIFS('CBG Plants'!F:F,D419,'CBG Plants'!L:L,"Functional")</f>
        <v>0</v>
      </c>
      <c r="H419" s="62">
        <f>COUNTIFS('CBG Plants'!F:F,D419,'CBG Plants'!L:L,"Under Construction")</f>
        <v>0</v>
      </c>
      <c r="I419" s="62">
        <f>COUNTIFS('CBG Plants'!F:F,D419,'CBG Plants'!L:L,"Yet to start construction")</f>
        <v>0</v>
      </c>
      <c r="M419" s="72">
        <f t="shared" si="25"/>
        <v>67.634999999999991</v>
      </c>
      <c r="N419" s="72">
        <f t="shared" si="26"/>
        <v>67.634999999999991</v>
      </c>
      <c r="O419" s="72">
        <v>14.4</v>
      </c>
      <c r="P419" s="72">
        <v>36.96</v>
      </c>
      <c r="Q419" s="72">
        <v>16.274999999999999</v>
      </c>
      <c r="R419" s="62">
        <f t="shared" si="27"/>
        <v>0.37913055000000001</v>
      </c>
      <c r="S419" s="72">
        <f>IFERROR(T419*Assumptions!$C$4,"")</f>
        <v>12.5</v>
      </c>
      <c r="T419" s="72">
        <v>5</v>
      </c>
      <c r="U419" s="62">
        <f>IFERROR(S419*Assumptions!$C$5,"")+IFERROR(V419*Assumptions!$C$8*Assumptions!$C$5,"")</f>
        <v>0.37913055000000001</v>
      </c>
      <c r="V419" s="72">
        <v>411</v>
      </c>
      <c r="W419" s="72">
        <f>IFERROR(ROUND(T419*(1+Assumptions!$C$7)^5,0),"")</f>
        <v>15</v>
      </c>
      <c r="X419" s="62">
        <f>IFERROR(ROUND(W419*Assumptions!$C$4*Assumptions!$C$6,4),"")+IFERROR(ROUND(Y419*Assumptions!$C$8*Assumptions!$C$6,4),"")</f>
        <v>1.8959999999999999</v>
      </c>
      <c r="Y419" s="62">
        <f>IFERROR(ROUND(V419*(1+Assumptions!$C$7)^5,0),"")</f>
        <v>1254</v>
      </c>
      <c r="Z419" t="s">
        <v>164</v>
      </c>
      <c r="AA419" t="s">
        <v>171</v>
      </c>
      <c r="AB419" s="72">
        <v>83.6</v>
      </c>
      <c r="AC419" s="72">
        <v>23</v>
      </c>
      <c r="AD419">
        <v>0</v>
      </c>
      <c r="AK419" s="40" t="str">
        <f>IFERROR(INDEX(Assumptions!$D$92:$D$115,MATCH(C419,Assumptions!$B$92:$B$115,0)),"Low")</f>
        <v>Low</v>
      </c>
    </row>
    <row r="420" spans="2:37" x14ac:dyDescent="0.2">
      <c r="B420">
        <v>417</v>
      </c>
      <c r="C420" t="s">
        <v>183</v>
      </c>
      <c r="D420" t="s">
        <v>2271</v>
      </c>
      <c r="E420" s="62">
        <f t="shared" si="28"/>
        <v>0</v>
      </c>
      <c r="F420" s="71">
        <f>SUMIFS('CBG Plants'!N:N,'CBG Plants'!F:F,D420,'CBG Plants'!L:L,"Completed")
+SUMIFS('CBG Plants'!N:N,'CBG Plants'!F:F,D420,'CBG Plants'!L:L,"Functional")+SUMIFS('CBG Plants'!N:N,'CBG Plants'!F:F,D420,'CBG Plants'!L:L,"Under Construction")+SUMIFS('CBG Plants'!N:N,'CBG Plants'!F:F,D420,'CBG Plants'!L:L,"Yet to start construction")</f>
        <v>0</v>
      </c>
      <c r="G420" s="62">
        <f>COUNTIFS('CBG Plants'!F:F,D420,'CBG Plants'!L:L,"Completed")
+COUNTIFS('CBG Plants'!F:F,D420,'CBG Plants'!L:L,"Functional")</f>
        <v>0</v>
      </c>
      <c r="H420" s="62">
        <f>COUNTIFS('CBG Plants'!F:F,D420,'CBG Plants'!L:L,"Under Construction")</f>
        <v>0</v>
      </c>
      <c r="I420" s="62">
        <f>COUNTIFS('CBG Plants'!F:F,D420,'CBG Plants'!L:L,"Yet to start construction")</f>
        <v>0</v>
      </c>
      <c r="M420" s="72">
        <f t="shared" si="25"/>
        <v>178.54499999999999</v>
      </c>
      <c r="N420" s="72">
        <f t="shared" si="26"/>
        <v>178.54499999999999</v>
      </c>
      <c r="O420" s="72">
        <v>14.85</v>
      </c>
      <c r="P420" s="72">
        <v>151.62</v>
      </c>
      <c r="Q420" s="72">
        <v>12.074999999999999</v>
      </c>
      <c r="R420" s="62">
        <f t="shared" si="27"/>
        <v>0.22499999999999998</v>
      </c>
      <c r="S420" s="72">
        <f>IFERROR(T420*Assumptions!$C$4,"")</f>
        <v>7.5</v>
      </c>
      <c r="T420" s="72">
        <v>3</v>
      </c>
      <c r="U420" s="62">
        <f>IFERROR(S420*Assumptions!$C$5,"")+IFERROR(V420*Assumptions!$C$8*Assumptions!$C$5,"")</f>
        <v>0.22499999999999998</v>
      </c>
      <c r="V420" s="72">
        <v>0</v>
      </c>
      <c r="W420" s="72">
        <f>IFERROR(ROUND(T420*(1+Assumptions!$C$7)^5,0),"")</f>
        <v>9</v>
      </c>
      <c r="X420" s="62">
        <f>IFERROR(ROUND(W420*Assumptions!$C$4*Assumptions!$C$6,4),"")+IFERROR(ROUND(Y420*Assumptions!$C$8*Assumptions!$C$6,4),"")</f>
        <v>1.125</v>
      </c>
      <c r="Y420" s="62">
        <f>IFERROR(ROUND(V420*(1+Assumptions!$C$7)^5,0),"")</f>
        <v>0</v>
      </c>
      <c r="Z420" t="s">
        <v>164</v>
      </c>
      <c r="AA420" t="s">
        <v>171</v>
      </c>
      <c r="AB420" s="72">
        <v>83.9</v>
      </c>
      <c r="AC420" s="72">
        <v>23</v>
      </c>
      <c r="AD420">
        <v>0</v>
      </c>
      <c r="AK420" s="40" t="str">
        <f>IFERROR(INDEX(Assumptions!$D$92:$D$115,MATCH(C420,Assumptions!$B$92:$B$115,0)),"Low")</f>
        <v>Low</v>
      </c>
    </row>
    <row r="421" spans="2:37" x14ac:dyDescent="0.2">
      <c r="B421">
        <v>418</v>
      </c>
      <c r="C421" t="s">
        <v>183</v>
      </c>
      <c r="D421" t="s">
        <v>2261</v>
      </c>
      <c r="E421" s="62">
        <f t="shared" si="28"/>
        <v>1</v>
      </c>
      <c r="F421" s="71">
        <f>SUMIFS('CBG Plants'!N:N,'CBG Plants'!F:F,D421,'CBG Plants'!L:L,"Completed")
+SUMIFS('CBG Plants'!N:N,'CBG Plants'!F:F,D421,'CBG Plants'!L:L,"Functional")+SUMIFS('CBG Plants'!N:N,'CBG Plants'!F:F,D421,'CBG Plants'!L:L,"Under Construction")+SUMIFS('CBG Plants'!N:N,'CBG Plants'!F:F,D421,'CBG Plants'!L:L,"Yet to start construction")</f>
        <v>100</v>
      </c>
      <c r="G421" s="62">
        <f>COUNTIFS('CBG Plants'!F:F,D421,'CBG Plants'!L:L,"Completed")
+COUNTIFS('CBG Plants'!F:F,D421,'CBG Plants'!L:L,"Functional")</f>
        <v>0</v>
      </c>
      <c r="H421" s="62">
        <f>COUNTIFS('CBG Plants'!F:F,D421,'CBG Plants'!L:L,"Under Construction")</f>
        <v>0</v>
      </c>
      <c r="I421" s="62">
        <f>COUNTIFS('CBG Plants'!F:F,D421,'CBG Plants'!L:L,"Yet to start construction")</f>
        <v>1</v>
      </c>
      <c r="J421" t="s">
        <v>3143</v>
      </c>
      <c r="M421" s="72">
        <f t="shared" si="25"/>
        <v>85.965000000000003</v>
      </c>
      <c r="N421" s="72">
        <f t="shared" si="26"/>
        <v>85.965000000000003</v>
      </c>
      <c r="O421" s="72">
        <v>15.3</v>
      </c>
      <c r="P421" s="72">
        <v>57.54</v>
      </c>
      <c r="Q421" s="72">
        <v>13.125</v>
      </c>
      <c r="R421" s="62">
        <f t="shared" si="27"/>
        <v>-99.2783278</v>
      </c>
      <c r="S421" s="72">
        <f>IFERROR(T421*Assumptions!$C$4,"")</f>
        <v>22.5</v>
      </c>
      <c r="T421" s="72">
        <v>9</v>
      </c>
      <c r="U421" s="62">
        <f>IFERROR(S421*Assumptions!$C$5,"")+IFERROR(V421*Assumptions!$C$8*Assumptions!$C$5,"")</f>
        <v>0.72167219999999999</v>
      </c>
      <c r="V421" s="72">
        <v>4644</v>
      </c>
      <c r="W421" s="72">
        <f>IFERROR(ROUND(T421*(1+Assumptions!$C$7)^5,0),"")</f>
        <v>27</v>
      </c>
      <c r="X421" s="62">
        <f>IFERROR(ROUND(W421*Assumptions!$C$4*Assumptions!$C$6,4),"")+IFERROR(ROUND(Y421*Assumptions!$C$8*Assumptions!$C$6,4),"")</f>
        <v>3.6124000000000001</v>
      </c>
      <c r="Y421" s="62">
        <f>IFERROR(ROUND(V421*(1+Assumptions!$C$7)^5,0),"")</f>
        <v>14172</v>
      </c>
      <c r="Z421" t="s">
        <v>164</v>
      </c>
      <c r="AA421" t="s">
        <v>171</v>
      </c>
      <c r="AB421" s="72">
        <v>30.5</v>
      </c>
      <c r="AC421" s="72">
        <v>23</v>
      </c>
      <c r="AD421">
        <v>0</v>
      </c>
      <c r="AK421" s="40" t="str">
        <f>IFERROR(INDEX(Assumptions!$D$92:$D$115,MATCH(C421,Assumptions!$B$92:$B$115,0)),"Low")</f>
        <v>Low</v>
      </c>
    </row>
    <row r="422" spans="2:37" x14ac:dyDescent="0.2">
      <c r="B422">
        <v>419</v>
      </c>
      <c r="C422" t="s">
        <v>183</v>
      </c>
      <c r="D422" t="s">
        <v>2282</v>
      </c>
      <c r="E422" s="62">
        <f t="shared" si="28"/>
        <v>0</v>
      </c>
      <c r="F422" s="71">
        <f>SUMIFS('CBG Plants'!N:N,'CBG Plants'!F:F,D422,'CBG Plants'!L:L,"Completed")
+SUMIFS('CBG Plants'!N:N,'CBG Plants'!F:F,D422,'CBG Plants'!L:L,"Functional")+SUMIFS('CBG Plants'!N:N,'CBG Plants'!F:F,D422,'CBG Plants'!L:L,"Under Construction")+SUMIFS('CBG Plants'!N:N,'CBG Plants'!F:F,D422,'CBG Plants'!L:L,"Yet to start construction")</f>
        <v>0</v>
      </c>
      <c r="G422" s="62">
        <f>COUNTIFS('CBG Plants'!F:F,D422,'CBG Plants'!L:L,"Completed")
+COUNTIFS('CBG Plants'!F:F,D422,'CBG Plants'!L:L,"Functional")</f>
        <v>0</v>
      </c>
      <c r="H422" s="62">
        <f>COUNTIFS('CBG Plants'!F:F,D422,'CBG Plants'!L:L,"Under Construction")</f>
        <v>0</v>
      </c>
      <c r="I422" s="62">
        <f>COUNTIFS('CBG Plants'!F:F,D422,'CBG Plants'!L:L,"Yet to start construction")</f>
        <v>0</v>
      </c>
      <c r="M422" s="72">
        <f t="shared" si="25"/>
        <v>63.18</v>
      </c>
      <c r="N422" s="72">
        <f t="shared" si="26"/>
        <v>63.18</v>
      </c>
      <c r="O422" s="72">
        <v>12.15</v>
      </c>
      <c r="P422" s="72">
        <v>35.28</v>
      </c>
      <c r="Q422" s="72">
        <v>15.75</v>
      </c>
      <c r="R422" s="62">
        <f t="shared" si="27"/>
        <v>0.37913055000000001</v>
      </c>
      <c r="S422" s="72">
        <f>IFERROR(T422*Assumptions!$C$4,"")</f>
        <v>12.5</v>
      </c>
      <c r="T422" s="72">
        <v>5</v>
      </c>
      <c r="U422" s="62">
        <f>IFERROR(S422*Assumptions!$C$5,"")+IFERROR(V422*Assumptions!$C$8*Assumptions!$C$5,"")</f>
        <v>0.37913055000000001</v>
      </c>
      <c r="V422" s="72">
        <v>411</v>
      </c>
      <c r="W422" s="72">
        <f>IFERROR(ROUND(T422*(1+Assumptions!$C$7)^5,0),"")</f>
        <v>15</v>
      </c>
      <c r="X422" s="62">
        <f>IFERROR(ROUND(W422*Assumptions!$C$4*Assumptions!$C$6,4),"")+IFERROR(ROUND(Y422*Assumptions!$C$8*Assumptions!$C$6,4),"")</f>
        <v>1.8959999999999999</v>
      </c>
      <c r="Y422" s="62">
        <f>IFERROR(ROUND(V422*(1+Assumptions!$C$7)^5,0),"")</f>
        <v>1254</v>
      </c>
      <c r="Z422" t="s">
        <v>164</v>
      </c>
      <c r="AA422" t="s">
        <v>171</v>
      </c>
      <c r="AB422" s="72">
        <v>20.6</v>
      </c>
      <c r="AC422" s="72">
        <v>23</v>
      </c>
      <c r="AD422">
        <v>0</v>
      </c>
      <c r="AK422" s="40" t="str">
        <f>IFERROR(INDEX(Assumptions!$D$92:$D$115,MATCH(C422,Assumptions!$B$92:$B$115,0)),"Low")</f>
        <v>Low</v>
      </c>
    </row>
    <row r="423" spans="2:37" x14ac:dyDescent="0.2">
      <c r="B423">
        <v>420</v>
      </c>
      <c r="C423" t="s">
        <v>183</v>
      </c>
      <c r="D423" t="s">
        <v>2277</v>
      </c>
      <c r="E423" s="62">
        <f t="shared" si="28"/>
        <v>0</v>
      </c>
      <c r="F423" s="71">
        <f>SUMIFS('CBG Plants'!N:N,'CBG Plants'!F:F,D423,'CBG Plants'!L:L,"Completed")
+SUMIFS('CBG Plants'!N:N,'CBG Plants'!F:F,D423,'CBG Plants'!L:L,"Functional")+SUMIFS('CBG Plants'!N:N,'CBG Plants'!F:F,D423,'CBG Plants'!L:L,"Under Construction")+SUMIFS('CBG Plants'!N:N,'CBG Plants'!F:F,D423,'CBG Plants'!L:L,"Yet to start construction")</f>
        <v>0</v>
      </c>
      <c r="G423" s="62">
        <f>COUNTIFS('CBG Plants'!F:F,D423,'CBG Plants'!L:L,"Completed")
+COUNTIFS('CBG Plants'!F:F,D423,'CBG Plants'!L:L,"Functional")</f>
        <v>0</v>
      </c>
      <c r="H423" s="62">
        <f>COUNTIFS('CBG Plants'!F:F,D423,'CBG Plants'!L:L,"Under Construction")</f>
        <v>0</v>
      </c>
      <c r="I423" s="62">
        <f>COUNTIFS('CBG Plants'!F:F,D423,'CBG Plants'!L:L,"Yet to start construction")</f>
        <v>0</v>
      </c>
      <c r="M423" s="72">
        <f t="shared" si="25"/>
        <v>59.760000000000005</v>
      </c>
      <c r="N423" s="72">
        <f t="shared" si="26"/>
        <v>59.760000000000005</v>
      </c>
      <c r="O423" s="72">
        <v>4.95</v>
      </c>
      <c r="P423" s="72">
        <v>47.46</v>
      </c>
      <c r="Q423" s="72">
        <v>7.35</v>
      </c>
      <c r="R423" s="62">
        <f t="shared" si="27"/>
        <v>0.22499999999999998</v>
      </c>
      <c r="S423" s="72">
        <f>IFERROR(T423*Assumptions!$C$4,"")</f>
        <v>7.5</v>
      </c>
      <c r="T423" s="72">
        <v>3</v>
      </c>
      <c r="U423" s="62">
        <f>IFERROR(S423*Assumptions!$C$5,"")+IFERROR(V423*Assumptions!$C$8*Assumptions!$C$5,"")</f>
        <v>0.22499999999999998</v>
      </c>
      <c r="V423" s="72">
        <v>0</v>
      </c>
      <c r="W423" s="72">
        <f>IFERROR(ROUND(T423*(1+Assumptions!$C$7)^5,0),"")</f>
        <v>9</v>
      </c>
      <c r="X423" s="62">
        <f>IFERROR(ROUND(W423*Assumptions!$C$4*Assumptions!$C$6,4),"")+IFERROR(ROUND(Y423*Assumptions!$C$8*Assumptions!$C$6,4),"")</f>
        <v>1.125</v>
      </c>
      <c r="Y423" s="62">
        <f>IFERROR(ROUND(V423*(1+Assumptions!$C$7)^5,0),"")</f>
        <v>0</v>
      </c>
      <c r="Z423" t="s">
        <v>164</v>
      </c>
      <c r="AA423" t="s">
        <v>171</v>
      </c>
      <c r="AB423" s="72">
        <v>20.8</v>
      </c>
      <c r="AC423" s="72">
        <v>23</v>
      </c>
      <c r="AD423">
        <v>0</v>
      </c>
      <c r="AK423" s="40" t="str">
        <f>IFERROR(INDEX(Assumptions!$D$92:$D$115,MATCH(C423,Assumptions!$B$92:$B$115,0)),"Low")</f>
        <v>Low</v>
      </c>
    </row>
    <row r="424" spans="2:37" x14ac:dyDescent="0.2">
      <c r="B424">
        <v>421</v>
      </c>
      <c r="C424" t="s">
        <v>183</v>
      </c>
      <c r="D424" t="s">
        <v>2265</v>
      </c>
      <c r="E424" s="62">
        <f t="shared" si="28"/>
        <v>0</v>
      </c>
      <c r="F424" s="71">
        <f>SUMIFS('CBG Plants'!N:N,'CBG Plants'!F:F,D424,'CBG Plants'!L:L,"Completed")
+SUMIFS('CBG Plants'!N:N,'CBG Plants'!F:F,D424,'CBG Plants'!L:L,"Functional")+SUMIFS('CBG Plants'!N:N,'CBG Plants'!F:F,D424,'CBG Plants'!L:L,"Under Construction")+SUMIFS('CBG Plants'!N:N,'CBG Plants'!F:F,D424,'CBG Plants'!L:L,"Yet to start construction")</f>
        <v>0</v>
      </c>
      <c r="G424" s="62">
        <f>COUNTIFS('CBG Plants'!F:F,D424,'CBG Plants'!L:L,"Completed")
+COUNTIFS('CBG Plants'!F:F,D424,'CBG Plants'!L:L,"Functional")</f>
        <v>0</v>
      </c>
      <c r="H424" s="62">
        <f>COUNTIFS('CBG Plants'!F:F,D424,'CBG Plants'!L:L,"Under Construction")</f>
        <v>0</v>
      </c>
      <c r="I424" s="62">
        <f>COUNTIFS('CBG Plants'!F:F,D424,'CBG Plants'!L:L,"Yet to start construction")</f>
        <v>0</v>
      </c>
      <c r="M424" s="72">
        <f t="shared" si="25"/>
        <v>25.605000000000004</v>
      </c>
      <c r="N424" s="72">
        <f t="shared" si="26"/>
        <v>25.605000000000004</v>
      </c>
      <c r="O424" s="72">
        <v>10.8</v>
      </c>
      <c r="P424" s="72">
        <v>10.08</v>
      </c>
      <c r="Q424" s="72">
        <v>4.7249999999999996</v>
      </c>
      <c r="R424" s="62">
        <f t="shared" si="27"/>
        <v>0.23945189999999997</v>
      </c>
      <c r="S424" s="72">
        <f>IFERROR(T424*Assumptions!$C$4,"")</f>
        <v>7.5</v>
      </c>
      <c r="T424" s="72">
        <v>3</v>
      </c>
      <c r="U424" s="62">
        <f>IFERROR(S424*Assumptions!$C$5,"")+IFERROR(V424*Assumptions!$C$8*Assumptions!$C$5,"")</f>
        <v>0.23945189999999997</v>
      </c>
      <c r="V424" s="72">
        <v>1438</v>
      </c>
      <c r="W424" s="72">
        <f>IFERROR(ROUND(T424*(1+Assumptions!$C$7)^5,0),"")</f>
        <v>9</v>
      </c>
      <c r="X424" s="62">
        <f>IFERROR(ROUND(W424*Assumptions!$C$4*Assumptions!$C$6,4),"")+IFERROR(ROUND(Y424*Assumptions!$C$8*Assumptions!$C$6,4),"")</f>
        <v>1.1984999999999999</v>
      </c>
      <c r="Y424" s="62">
        <f>IFERROR(ROUND(V424*(1+Assumptions!$C$7)^5,0),"")</f>
        <v>4388</v>
      </c>
      <c r="Z424" t="s">
        <v>164</v>
      </c>
      <c r="AA424" t="s">
        <v>171</v>
      </c>
      <c r="AB424" s="72">
        <v>2.2000000000000002</v>
      </c>
      <c r="AC424" s="72">
        <v>23</v>
      </c>
      <c r="AD424">
        <v>0</v>
      </c>
      <c r="AK424" s="40" t="str">
        <f>IFERROR(INDEX(Assumptions!$D$92:$D$115,MATCH(C424,Assumptions!$B$92:$B$115,0)),"Low")</f>
        <v>Low</v>
      </c>
    </row>
    <row r="425" spans="2:37" x14ac:dyDescent="0.2">
      <c r="B425">
        <v>422</v>
      </c>
      <c r="C425" t="s">
        <v>183</v>
      </c>
      <c r="D425" t="s">
        <v>2273</v>
      </c>
      <c r="E425" s="62">
        <f t="shared" si="28"/>
        <v>0</v>
      </c>
      <c r="F425" s="71">
        <f>SUMIFS('CBG Plants'!N:N,'CBG Plants'!F:F,D425,'CBG Plants'!L:L,"Completed")
+SUMIFS('CBG Plants'!N:N,'CBG Plants'!F:F,D425,'CBG Plants'!L:L,"Functional")+SUMIFS('CBG Plants'!N:N,'CBG Plants'!F:F,D425,'CBG Plants'!L:L,"Under Construction")+SUMIFS('CBG Plants'!N:N,'CBG Plants'!F:F,D425,'CBG Plants'!L:L,"Yet to start construction")</f>
        <v>0</v>
      </c>
      <c r="G425" s="62">
        <f>COUNTIFS('CBG Plants'!F:F,D425,'CBG Plants'!L:L,"Completed")
+COUNTIFS('CBG Plants'!F:F,D425,'CBG Plants'!L:L,"Functional")</f>
        <v>0</v>
      </c>
      <c r="H425" s="62">
        <f>COUNTIFS('CBG Plants'!F:F,D425,'CBG Plants'!L:L,"Under Construction")</f>
        <v>0</v>
      </c>
      <c r="I425" s="62">
        <f>COUNTIFS('CBG Plants'!F:F,D425,'CBG Plants'!L:L,"Yet to start construction")</f>
        <v>0</v>
      </c>
      <c r="M425" s="72">
        <f t="shared" si="25"/>
        <v>51.075000000000003</v>
      </c>
      <c r="N425" s="72">
        <f t="shared" si="26"/>
        <v>51.075000000000003</v>
      </c>
      <c r="O425" s="72">
        <v>5.4</v>
      </c>
      <c r="P425" s="72">
        <v>12.6</v>
      </c>
      <c r="Q425" s="72">
        <v>33.075000000000003</v>
      </c>
      <c r="R425" s="62">
        <f t="shared" si="27"/>
        <v>0.22499999999999998</v>
      </c>
      <c r="S425" s="72">
        <f>IFERROR(T425*Assumptions!$C$4,"")</f>
        <v>7.5</v>
      </c>
      <c r="T425" s="72">
        <v>3</v>
      </c>
      <c r="U425" s="62">
        <f>IFERROR(S425*Assumptions!$C$5,"")+IFERROR(V425*Assumptions!$C$8*Assumptions!$C$5,"")</f>
        <v>0.22499999999999998</v>
      </c>
      <c r="V425" s="72">
        <v>0</v>
      </c>
      <c r="W425" s="72">
        <f>IFERROR(ROUND(T425*(1+Assumptions!$C$7)^5,0),"")</f>
        <v>9</v>
      </c>
      <c r="X425" s="62">
        <f>IFERROR(ROUND(W425*Assumptions!$C$4*Assumptions!$C$6,4),"")+IFERROR(ROUND(Y425*Assumptions!$C$8*Assumptions!$C$6,4),"")</f>
        <v>1.125</v>
      </c>
      <c r="Y425" s="62">
        <f>IFERROR(ROUND(V425*(1+Assumptions!$C$7)^5,0),"")</f>
        <v>0</v>
      </c>
      <c r="Z425" t="s">
        <v>164</v>
      </c>
      <c r="AA425" t="s">
        <v>171</v>
      </c>
      <c r="AB425" s="72">
        <v>75.7</v>
      </c>
      <c r="AC425" s="72">
        <v>23</v>
      </c>
      <c r="AD425">
        <v>0</v>
      </c>
      <c r="AK425" s="40" t="str">
        <f>IFERROR(INDEX(Assumptions!$D$92:$D$115,MATCH(C425,Assumptions!$B$92:$B$115,0)),"Low")</f>
        <v>Low</v>
      </c>
    </row>
    <row r="426" spans="2:37" x14ac:dyDescent="0.2">
      <c r="B426">
        <v>423</v>
      </c>
      <c r="C426" t="s">
        <v>183</v>
      </c>
      <c r="D426" t="s">
        <v>2274</v>
      </c>
      <c r="E426" s="62">
        <f t="shared" si="28"/>
        <v>0</v>
      </c>
      <c r="F426" s="71">
        <f>SUMIFS('CBG Plants'!N:N,'CBG Plants'!F:F,D426,'CBG Plants'!L:L,"Completed")
+SUMIFS('CBG Plants'!N:N,'CBG Plants'!F:F,D426,'CBG Plants'!L:L,"Functional")+SUMIFS('CBG Plants'!N:N,'CBG Plants'!F:F,D426,'CBG Plants'!L:L,"Under Construction")+SUMIFS('CBG Plants'!N:N,'CBG Plants'!F:F,D426,'CBG Plants'!L:L,"Yet to start construction")</f>
        <v>0</v>
      </c>
      <c r="G426" s="62">
        <f>COUNTIFS('CBG Plants'!F:F,D426,'CBG Plants'!L:L,"Completed")
+COUNTIFS('CBG Plants'!F:F,D426,'CBG Plants'!L:L,"Functional")</f>
        <v>0</v>
      </c>
      <c r="H426" s="62">
        <f>COUNTIFS('CBG Plants'!F:F,D426,'CBG Plants'!L:L,"Under Construction")</f>
        <v>0</v>
      </c>
      <c r="I426" s="62">
        <f>COUNTIFS('CBG Plants'!F:F,D426,'CBG Plants'!L:L,"Yet to start construction")</f>
        <v>0</v>
      </c>
      <c r="M426" s="72">
        <f t="shared" si="25"/>
        <v>49.980000000000004</v>
      </c>
      <c r="N426" s="72">
        <f t="shared" si="26"/>
        <v>49.980000000000004</v>
      </c>
      <c r="O426" s="72">
        <v>6.3</v>
      </c>
      <c r="P426" s="72">
        <v>28.98</v>
      </c>
      <c r="Q426" s="72">
        <v>14.7</v>
      </c>
      <c r="R426" s="62">
        <f t="shared" si="27"/>
        <v>0.22499999999999998</v>
      </c>
      <c r="S426" s="72">
        <f>IFERROR(T426*Assumptions!$C$4,"")</f>
        <v>7.5</v>
      </c>
      <c r="T426" s="72">
        <v>3</v>
      </c>
      <c r="U426" s="62">
        <f>IFERROR(S426*Assumptions!$C$5,"")+IFERROR(V426*Assumptions!$C$8*Assumptions!$C$5,"")</f>
        <v>0.22499999999999998</v>
      </c>
      <c r="V426" s="72">
        <v>0</v>
      </c>
      <c r="W426" s="72">
        <f>IFERROR(ROUND(T426*(1+Assumptions!$C$7)^5,0),"")</f>
        <v>9</v>
      </c>
      <c r="X426" s="62">
        <f>IFERROR(ROUND(W426*Assumptions!$C$4*Assumptions!$C$6,4),"")+IFERROR(ROUND(Y426*Assumptions!$C$8*Assumptions!$C$6,4),"")</f>
        <v>1.125</v>
      </c>
      <c r="Y426" s="62">
        <f>IFERROR(ROUND(V426*(1+Assumptions!$C$7)^5,0),"")</f>
        <v>0</v>
      </c>
      <c r="Z426" t="s">
        <v>164</v>
      </c>
      <c r="AA426" t="s">
        <v>171</v>
      </c>
      <c r="AB426" s="72">
        <v>59.8</v>
      </c>
      <c r="AC426" s="72">
        <v>23</v>
      </c>
      <c r="AD426">
        <v>0</v>
      </c>
      <c r="AK426" s="40" t="str">
        <f>IFERROR(INDEX(Assumptions!$D$92:$D$115,MATCH(C426,Assumptions!$B$92:$B$115,0)),"Low")</f>
        <v>Low</v>
      </c>
    </row>
    <row r="427" spans="2:37" x14ac:dyDescent="0.2">
      <c r="B427">
        <v>424</v>
      </c>
      <c r="C427" t="s">
        <v>183</v>
      </c>
      <c r="D427" t="s">
        <v>2283</v>
      </c>
      <c r="E427" s="62">
        <f t="shared" si="28"/>
        <v>0</v>
      </c>
      <c r="F427" s="71">
        <f>SUMIFS('CBG Plants'!N:N,'CBG Plants'!F:F,D427,'CBG Plants'!L:L,"Completed")
+SUMIFS('CBG Plants'!N:N,'CBG Plants'!F:F,D427,'CBG Plants'!L:L,"Functional")+SUMIFS('CBG Plants'!N:N,'CBG Plants'!F:F,D427,'CBG Plants'!L:L,"Under Construction")+SUMIFS('CBG Plants'!N:N,'CBG Plants'!F:F,D427,'CBG Plants'!L:L,"Yet to start construction")</f>
        <v>0</v>
      </c>
      <c r="G427" s="62">
        <f>COUNTIFS('CBG Plants'!F:F,D427,'CBG Plants'!L:L,"Completed")
+COUNTIFS('CBG Plants'!F:F,D427,'CBG Plants'!L:L,"Functional")</f>
        <v>0</v>
      </c>
      <c r="H427" s="62">
        <f>COUNTIFS('CBG Plants'!F:F,D427,'CBG Plants'!L:L,"Under Construction")</f>
        <v>0</v>
      </c>
      <c r="I427" s="62">
        <f>COUNTIFS('CBG Plants'!F:F,D427,'CBG Plants'!L:L,"Yet to start construction")</f>
        <v>0</v>
      </c>
      <c r="M427" s="72">
        <f t="shared" si="25"/>
        <v>32.745000000000005</v>
      </c>
      <c r="N427" s="72">
        <f t="shared" si="26"/>
        <v>32.745000000000005</v>
      </c>
      <c r="O427" s="72">
        <v>4.5</v>
      </c>
      <c r="P427" s="72">
        <v>21.42</v>
      </c>
      <c r="Q427" s="72">
        <v>6.8250000000000002</v>
      </c>
      <c r="R427" s="62">
        <f t="shared" si="27"/>
        <v>0.37913055000000001</v>
      </c>
      <c r="S427" s="72">
        <f>IFERROR(T427*Assumptions!$C$4,"")</f>
        <v>12.5</v>
      </c>
      <c r="T427" s="72">
        <v>5</v>
      </c>
      <c r="U427" s="62">
        <f>IFERROR(S427*Assumptions!$C$5,"")+IFERROR(V427*Assumptions!$C$8*Assumptions!$C$5,"")</f>
        <v>0.37913055000000001</v>
      </c>
      <c r="V427" s="72">
        <v>411</v>
      </c>
      <c r="W427" s="72">
        <f>IFERROR(ROUND(T427*(1+Assumptions!$C$7)^5,0),"")</f>
        <v>15</v>
      </c>
      <c r="X427" s="62">
        <f>IFERROR(ROUND(W427*Assumptions!$C$4*Assumptions!$C$6,4),"")+IFERROR(ROUND(Y427*Assumptions!$C$8*Assumptions!$C$6,4),"")</f>
        <v>1.8959999999999999</v>
      </c>
      <c r="Y427" s="62">
        <f>IFERROR(ROUND(V427*(1+Assumptions!$C$7)^5,0),"")</f>
        <v>1254</v>
      </c>
      <c r="Z427" t="s">
        <v>164</v>
      </c>
      <c r="AA427" t="s">
        <v>171</v>
      </c>
      <c r="AB427" s="72">
        <v>116.7</v>
      </c>
      <c r="AC427" s="72">
        <v>23</v>
      </c>
      <c r="AD427">
        <v>0</v>
      </c>
      <c r="AK427" s="40" t="str">
        <f>IFERROR(INDEX(Assumptions!$D$92:$D$115,MATCH(C427,Assumptions!$B$92:$B$115,0)),"Low")</f>
        <v>Low</v>
      </c>
    </row>
    <row r="428" spans="2:37" x14ac:dyDescent="0.2">
      <c r="B428">
        <v>425</v>
      </c>
      <c r="C428" t="s">
        <v>183</v>
      </c>
      <c r="D428" t="s">
        <v>2268</v>
      </c>
      <c r="E428" s="62">
        <f t="shared" si="28"/>
        <v>1</v>
      </c>
      <c r="F428" s="71">
        <f>SUMIFS('CBG Plants'!N:N,'CBG Plants'!F:F,D428,'CBG Plants'!L:L,"Completed")
+SUMIFS('CBG Plants'!N:N,'CBG Plants'!F:F,D428,'CBG Plants'!L:L,"Functional")+SUMIFS('CBG Plants'!N:N,'CBG Plants'!F:F,D428,'CBG Plants'!L:L,"Under Construction")+SUMIFS('CBG Plants'!N:N,'CBG Plants'!F:F,D428,'CBG Plants'!L:L,"Yet to start construction")</f>
        <v>50</v>
      </c>
      <c r="G428" s="62">
        <f>COUNTIFS('CBG Plants'!F:F,D428,'CBG Plants'!L:L,"Completed")
+COUNTIFS('CBG Plants'!F:F,D428,'CBG Plants'!L:L,"Functional")</f>
        <v>0</v>
      </c>
      <c r="H428" s="62">
        <f>COUNTIFS('CBG Plants'!F:F,D428,'CBG Plants'!L:L,"Under Construction")</f>
        <v>0</v>
      </c>
      <c r="I428" s="62">
        <f>COUNTIFS('CBG Plants'!F:F,D428,'CBG Plants'!L:L,"Yet to start construction")</f>
        <v>1</v>
      </c>
      <c r="J428" t="s">
        <v>3144</v>
      </c>
      <c r="M428" s="72">
        <f t="shared" si="25"/>
        <v>67.664999999999992</v>
      </c>
      <c r="N428" s="72">
        <f t="shared" si="26"/>
        <v>67.664999999999992</v>
      </c>
      <c r="O428" s="72">
        <v>18</v>
      </c>
      <c r="P428" s="72">
        <v>30.24</v>
      </c>
      <c r="Q428" s="72">
        <v>19.425000000000001</v>
      </c>
      <c r="R428" s="62">
        <f t="shared" si="27"/>
        <v>-49.525920200000002</v>
      </c>
      <c r="S428" s="72">
        <f>IFERROR(T428*Assumptions!$C$4,"")</f>
        <v>15</v>
      </c>
      <c r="T428" s="72">
        <v>6</v>
      </c>
      <c r="U428" s="62">
        <f>IFERROR(S428*Assumptions!$C$5,"")+IFERROR(V428*Assumptions!$C$8*Assumptions!$C$5,"")</f>
        <v>0.47407979999999994</v>
      </c>
      <c r="V428" s="72">
        <v>2396</v>
      </c>
      <c r="W428" s="72">
        <f>IFERROR(ROUND(T428*(1+Assumptions!$C$7)^5,0),"")</f>
        <v>18</v>
      </c>
      <c r="X428" s="62">
        <f>IFERROR(ROUND(W428*Assumptions!$C$4*Assumptions!$C$6,4),"")+IFERROR(ROUND(Y428*Assumptions!$C$8*Assumptions!$C$6,4),"")</f>
        <v>2.3725000000000001</v>
      </c>
      <c r="Y428" s="62">
        <f>IFERROR(ROUND(V428*(1+Assumptions!$C$7)^5,0),"")</f>
        <v>7312</v>
      </c>
      <c r="Z428" t="s">
        <v>164</v>
      </c>
      <c r="AA428" t="s">
        <v>171</v>
      </c>
      <c r="AB428" s="72">
        <v>89.8</v>
      </c>
      <c r="AC428" s="72">
        <v>23</v>
      </c>
      <c r="AD428">
        <v>0</v>
      </c>
      <c r="AK428" s="40" t="str">
        <f>IFERROR(INDEX(Assumptions!$D$92:$D$115,MATCH(C428,Assumptions!$B$92:$B$115,0)),"Low")</f>
        <v>Low</v>
      </c>
    </row>
    <row r="429" spans="2:37" x14ac:dyDescent="0.2">
      <c r="B429">
        <v>426</v>
      </c>
      <c r="C429" t="s">
        <v>183</v>
      </c>
      <c r="D429" t="s">
        <v>2262</v>
      </c>
      <c r="E429" s="62">
        <f t="shared" si="28"/>
        <v>0</v>
      </c>
      <c r="F429" s="71">
        <f>SUMIFS('CBG Plants'!N:N,'CBG Plants'!F:F,D429,'CBG Plants'!L:L,"Completed")
+SUMIFS('CBG Plants'!N:N,'CBG Plants'!F:F,D429,'CBG Plants'!L:L,"Functional")+SUMIFS('CBG Plants'!N:N,'CBG Plants'!F:F,D429,'CBG Plants'!L:L,"Under Construction")+SUMIFS('CBG Plants'!N:N,'CBG Plants'!F:F,D429,'CBG Plants'!L:L,"Yet to start construction")</f>
        <v>0</v>
      </c>
      <c r="G429" s="62">
        <f>COUNTIFS('CBG Plants'!F:F,D429,'CBG Plants'!L:L,"Completed")
+COUNTIFS('CBG Plants'!F:F,D429,'CBG Plants'!L:L,"Functional")</f>
        <v>0</v>
      </c>
      <c r="H429" s="62">
        <f>COUNTIFS('CBG Plants'!F:F,D429,'CBG Plants'!L:L,"Under Construction")</f>
        <v>0</v>
      </c>
      <c r="I429" s="62">
        <f>COUNTIFS('CBG Plants'!F:F,D429,'CBG Plants'!L:L,"Yet to start construction")</f>
        <v>0</v>
      </c>
      <c r="M429" s="72">
        <f t="shared" si="25"/>
        <v>35.115000000000002</v>
      </c>
      <c r="N429" s="72">
        <f t="shared" si="26"/>
        <v>35.115000000000002</v>
      </c>
      <c r="O429" s="72">
        <v>5.4</v>
      </c>
      <c r="P429" s="72">
        <v>19.739999999999998</v>
      </c>
      <c r="Q429" s="72">
        <v>9.9749999999999996</v>
      </c>
      <c r="R429" s="62">
        <f t="shared" si="27"/>
        <v>0.72167219999999999</v>
      </c>
      <c r="S429" s="72">
        <f>IFERROR(T429*Assumptions!$C$4,"")</f>
        <v>22.5</v>
      </c>
      <c r="T429" s="72">
        <v>9</v>
      </c>
      <c r="U429" s="62">
        <f>IFERROR(S429*Assumptions!$C$5,"")+IFERROR(V429*Assumptions!$C$8*Assumptions!$C$5,"")</f>
        <v>0.72167219999999999</v>
      </c>
      <c r="V429" s="72">
        <v>4644</v>
      </c>
      <c r="W429" s="72">
        <f>IFERROR(ROUND(T429*(1+Assumptions!$C$7)^5,0),"")</f>
        <v>27</v>
      </c>
      <c r="X429" s="62">
        <f>IFERROR(ROUND(W429*Assumptions!$C$4*Assumptions!$C$6,4),"")+IFERROR(ROUND(Y429*Assumptions!$C$8*Assumptions!$C$6,4),"")</f>
        <v>3.6124000000000001</v>
      </c>
      <c r="Y429" s="62">
        <f>IFERROR(ROUND(V429*(1+Assumptions!$C$7)^5,0),"")</f>
        <v>14172</v>
      </c>
      <c r="Z429" t="s">
        <v>164</v>
      </c>
      <c r="AA429" t="s">
        <v>171</v>
      </c>
      <c r="AB429" s="72">
        <v>19.600000000000001</v>
      </c>
      <c r="AC429" s="72">
        <v>23</v>
      </c>
      <c r="AD429">
        <v>0</v>
      </c>
      <c r="AK429" s="40" t="str">
        <f>IFERROR(INDEX(Assumptions!$D$92:$D$115,MATCH(C429,Assumptions!$B$92:$B$115,0)),"Low")</f>
        <v>Low</v>
      </c>
    </row>
    <row r="430" spans="2:37" x14ac:dyDescent="0.2">
      <c r="B430">
        <v>427</v>
      </c>
      <c r="C430" t="s">
        <v>183</v>
      </c>
      <c r="D430" t="s">
        <v>2279</v>
      </c>
      <c r="E430" s="62">
        <f t="shared" si="28"/>
        <v>1</v>
      </c>
      <c r="F430" s="71">
        <f>SUMIFS('CBG Plants'!N:N,'CBG Plants'!F:F,D430,'CBG Plants'!L:L,"Completed")
+SUMIFS('CBG Plants'!N:N,'CBG Plants'!F:F,D430,'CBG Plants'!L:L,"Functional")+SUMIFS('CBG Plants'!N:N,'CBG Plants'!F:F,D430,'CBG Plants'!L:L,"Under Construction")+SUMIFS('CBG Plants'!N:N,'CBG Plants'!F:F,D430,'CBG Plants'!L:L,"Yet to start construction")</f>
        <v>5</v>
      </c>
      <c r="G430" s="62">
        <f>COUNTIFS('CBG Plants'!F:F,D430,'CBG Plants'!L:L,"Completed")
+COUNTIFS('CBG Plants'!F:F,D430,'CBG Plants'!L:L,"Functional")</f>
        <v>1</v>
      </c>
      <c r="H430" s="62">
        <f>COUNTIFS('CBG Plants'!F:F,D430,'CBG Plants'!L:L,"Under Construction")</f>
        <v>0</v>
      </c>
      <c r="I430" s="62">
        <f>COUNTIFS('CBG Plants'!F:F,D430,'CBG Plants'!L:L,"Yet to start construction")</f>
        <v>0</v>
      </c>
      <c r="J430" t="s">
        <v>2728</v>
      </c>
      <c r="M430" s="72">
        <f t="shared" si="25"/>
        <v>106.155</v>
      </c>
      <c r="N430" s="72">
        <f t="shared" si="26"/>
        <v>160.905</v>
      </c>
      <c r="O430" s="72">
        <v>21.15</v>
      </c>
      <c r="P430" s="72">
        <v>121.38</v>
      </c>
      <c r="Q430" s="72">
        <v>18.375</v>
      </c>
      <c r="R430" s="62">
        <f t="shared" si="27"/>
        <v>-2.1763566500000002</v>
      </c>
      <c r="S430" s="72">
        <f>IFERROR(T430*Assumptions!$C$4,"")</f>
        <v>67.5</v>
      </c>
      <c r="T430" s="72">
        <v>27</v>
      </c>
      <c r="U430" s="62">
        <f>IFERROR(S430*Assumptions!$C$5,"")+IFERROR(V430*Assumptions!$C$8*Assumptions!$C$5,"")</f>
        <v>2.8236433499999998</v>
      </c>
      <c r="V430" s="72">
        <v>79467</v>
      </c>
      <c r="W430" s="72">
        <f>IFERROR(ROUND(T430*(1+Assumptions!$C$7)^5,0),"")</f>
        <v>82</v>
      </c>
      <c r="X430" s="62">
        <f>IFERROR(ROUND(W430*Assumptions!$C$4*Assumptions!$C$6,4),"")+IFERROR(ROUND(Y430*Assumptions!$C$8*Assumptions!$C$6,4),"")</f>
        <v>14.312100000000001</v>
      </c>
      <c r="Y430" s="62">
        <f>IFERROR(ROUND(V430*(1+Assumptions!$C$7)^5,0),"")</f>
        <v>242514</v>
      </c>
      <c r="Z430" t="s">
        <v>164</v>
      </c>
      <c r="AA430" t="s">
        <v>171</v>
      </c>
      <c r="AB430" s="72">
        <v>4.0999999999999996</v>
      </c>
      <c r="AC430" s="72">
        <v>23</v>
      </c>
      <c r="AD430">
        <v>150</v>
      </c>
      <c r="AK430" s="40" t="str">
        <f>IFERROR(INDEX(Assumptions!$D$92:$D$115,MATCH(C430,Assumptions!$B$92:$B$115,0)),"Low")</f>
        <v>Low</v>
      </c>
    </row>
    <row r="431" spans="2:37" x14ac:dyDescent="0.2">
      <c r="B431">
        <v>428</v>
      </c>
      <c r="C431" t="s">
        <v>183</v>
      </c>
      <c r="D431" t="s">
        <v>2284</v>
      </c>
      <c r="E431" s="62">
        <f t="shared" si="28"/>
        <v>0</v>
      </c>
      <c r="F431" s="71">
        <f>SUMIFS('CBG Plants'!N:N,'CBG Plants'!F:F,D431,'CBG Plants'!L:L,"Completed")
+SUMIFS('CBG Plants'!N:N,'CBG Plants'!F:F,D431,'CBG Plants'!L:L,"Functional")+SUMIFS('CBG Plants'!N:N,'CBG Plants'!F:F,D431,'CBG Plants'!L:L,"Under Construction")+SUMIFS('CBG Plants'!N:N,'CBG Plants'!F:F,D431,'CBG Plants'!L:L,"Yet to start construction")</f>
        <v>0</v>
      </c>
      <c r="G431" s="62">
        <f>COUNTIFS('CBG Plants'!F:F,D431,'CBG Plants'!L:L,"Completed")
+COUNTIFS('CBG Plants'!F:F,D431,'CBG Plants'!L:L,"Functional")</f>
        <v>0</v>
      </c>
      <c r="H431" s="62">
        <f>COUNTIFS('CBG Plants'!F:F,D431,'CBG Plants'!L:L,"Under Construction")</f>
        <v>0</v>
      </c>
      <c r="I431" s="62">
        <f>COUNTIFS('CBG Plants'!F:F,D431,'CBG Plants'!L:L,"Yet to start construction")</f>
        <v>0</v>
      </c>
      <c r="M431" s="72">
        <f t="shared" si="25"/>
        <v>78.45</v>
      </c>
      <c r="N431" s="72">
        <f t="shared" si="26"/>
        <v>78.45</v>
      </c>
      <c r="O431" s="72">
        <v>14.4</v>
      </c>
      <c r="P431" s="72">
        <v>33.6</v>
      </c>
      <c r="Q431" s="72">
        <v>30.45</v>
      </c>
      <c r="R431" s="62">
        <f t="shared" si="27"/>
        <v>0.37913055000000001</v>
      </c>
      <c r="S431" s="72">
        <f>IFERROR(T431*Assumptions!$C$4,"")</f>
        <v>12.5</v>
      </c>
      <c r="T431" s="72">
        <v>5</v>
      </c>
      <c r="U431" s="62">
        <f>IFERROR(S431*Assumptions!$C$5,"")+IFERROR(V431*Assumptions!$C$8*Assumptions!$C$5,"")</f>
        <v>0.37913055000000001</v>
      </c>
      <c r="V431" s="72">
        <v>411</v>
      </c>
      <c r="W431" s="72">
        <f>IFERROR(ROUND(T431*(1+Assumptions!$C$7)^5,0),"")</f>
        <v>15</v>
      </c>
      <c r="X431" s="62">
        <f>IFERROR(ROUND(W431*Assumptions!$C$4*Assumptions!$C$6,4),"")+IFERROR(ROUND(Y431*Assumptions!$C$8*Assumptions!$C$6,4),"")</f>
        <v>1.8959999999999999</v>
      </c>
      <c r="Y431" s="62">
        <f>IFERROR(ROUND(V431*(1+Assumptions!$C$7)^5,0),"")</f>
        <v>1254</v>
      </c>
      <c r="Z431" t="s">
        <v>164</v>
      </c>
      <c r="AA431" t="s">
        <v>171</v>
      </c>
      <c r="AB431" s="72">
        <v>71.8</v>
      </c>
      <c r="AC431" s="72">
        <v>23</v>
      </c>
      <c r="AD431">
        <v>0</v>
      </c>
      <c r="AK431" s="40" t="str">
        <f>IFERROR(INDEX(Assumptions!$D$92:$D$115,MATCH(C431,Assumptions!$B$92:$B$115,0)),"Low")</f>
        <v>Low</v>
      </c>
    </row>
    <row r="432" spans="2:37" x14ac:dyDescent="0.2">
      <c r="B432">
        <v>429</v>
      </c>
      <c r="C432" t="s">
        <v>183</v>
      </c>
      <c r="D432" t="s">
        <v>2269</v>
      </c>
      <c r="E432" s="62">
        <f t="shared" si="28"/>
        <v>0</v>
      </c>
      <c r="F432" s="71">
        <f>SUMIFS('CBG Plants'!N:N,'CBG Plants'!F:F,D432,'CBG Plants'!L:L,"Completed")
+SUMIFS('CBG Plants'!N:N,'CBG Plants'!F:F,D432,'CBG Plants'!L:L,"Functional")+SUMIFS('CBG Plants'!N:N,'CBG Plants'!F:F,D432,'CBG Plants'!L:L,"Under Construction")+SUMIFS('CBG Plants'!N:N,'CBG Plants'!F:F,D432,'CBG Plants'!L:L,"Yet to start construction")</f>
        <v>0</v>
      </c>
      <c r="G432" s="62">
        <f>COUNTIFS('CBG Plants'!F:F,D432,'CBG Plants'!L:L,"Completed")
+COUNTIFS('CBG Plants'!F:F,D432,'CBG Plants'!L:L,"Functional")</f>
        <v>0</v>
      </c>
      <c r="H432" s="62">
        <f>COUNTIFS('CBG Plants'!F:F,D432,'CBG Plants'!L:L,"Under Construction")</f>
        <v>0</v>
      </c>
      <c r="I432" s="62">
        <f>COUNTIFS('CBG Plants'!F:F,D432,'CBG Plants'!L:L,"Yet to start construction")</f>
        <v>0</v>
      </c>
      <c r="M432" s="72">
        <f t="shared" si="25"/>
        <v>68.460000000000008</v>
      </c>
      <c r="N432" s="72">
        <f t="shared" si="26"/>
        <v>68.460000000000008</v>
      </c>
      <c r="O432" s="72">
        <v>3.15</v>
      </c>
      <c r="P432" s="72">
        <v>62.16</v>
      </c>
      <c r="Q432" s="72">
        <v>3.15</v>
      </c>
      <c r="R432" s="62">
        <f t="shared" si="27"/>
        <v>1.4996344499999998</v>
      </c>
      <c r="S432" s="72">
        <f>IFERROR(T432*Assumptions!$C$4,"")</f>
        <v>45</v>
      </c>
      <c r="T432" s="72">
        <v>18</v>
      </c>
      <c r="U432" s="62">
        <f>IFERROR(S432*Assumptions!$C$5,"")+IFERROR(V432*Assumptions!$C$8*Assumptions!$C$5,"")</f>
        <v>1.4996344499999998</v>
      </c>
      <c r="V432" s="72">
        <v>14889</v>
      </c>
      <c r="W432" s="72">
        <f>IFERROR(ROUND(T432*(1+Assumptions!$C$7)^5,0),"")</f>
        <v>55</v>
      </c>
      <c r="X432" s="62">
        <f>IFERROR(ROUND(W432*Assumptions!$C$4*Assumptions!$C$6,4),"")+IFERROR(ROUND(Y432*Assumptions!$C$8*Assumptions!$C$6,4),"")</f>
        <v>7.6360999999999999</v>
      </c>
      <c r="Y432" s="62">
        <f>IFERROR(ROUND(V432*(1+Assumptions!$C$7)^5,0),"")</f>
        <v>45438</v>
      </c>
      <c r="Z432" t="s">
        <v>164</v>
      </c>
      <c r="AA432" t="s">
        <v>171</v>
      </c>
      <c r="AB432" s="72">
        <v>43.4</v>
      </c>
      <c r="AC432" s="72">
        <v>23</v>
      </c>
      <c r="AD432">
        <v>0</v>
      </c>
      <c r="AK432" s="40" t="str">
        <f>IFERROR(INDEX(Assumptions!$D$92:$D$115,MATCH(C432,Assumptions!$B$92:$B$115,0)),"Low")</f>
        <v>Low</v>
      </c>
    </row>
    <row r="433" spans="2:37" x14ac:dyDescent="0.2">
      <c r="B433">
        <v>430</v>
      </c>
      <c r="C433" t="s">
        <v>183</v>
      </c>
      <c r="D433" t="s">
        <v>2275</v>
      </c>
      <c r="E433" s="62">
        <f t="shared" si="28"/>
        <v>0</v>
      </c>
      <c r="F433" s="71">
        <f>SUMIFS('CBG Plants'!N:N,'CBG Plants'!F:F,D433,'CBG Plants'!L:L,"Completed")
+SUMIFS('CBG Plants'!N:N,'CBG Plants'!F:F,D433,'CBG Plants'!L:L,"Functional")+SUMIFS('CBG Plants'!N:N,'CBG Plants'!F:F,D433,'CBG Plants'!L:L,"Under Construction")+SUMIFS('CBG Plants'!N:N,'CBG Plants'!F:F,D433,'CBG Plants'!L:L,"Yet to start construction")</f>
        <v>0</v>
      </c>
      <c r="G433" s="62">
        <f>COUNTIFS('CBG Plants'!F:F,D433,'CBG Plants'!L:L,"Completed")
+COUNTIFS('CBG Plants'!F:F,D433,'CBG Plants'!L:L,"Functional")</f>
        <v>0</v>
      </c>
      <c r="H433" s="62">
        <f>COUNTIFS('CBG Plants'!F:F,D433,'CBG Plants'!L:L,"Under Construction")</f>
        <v>0</v>
      </c>
      <c r="I433" s="62">
        <f>COUNTIFS('CBG Plants'!F:F,D433,'CBG Plants'!L:L,"Yet to start construction")</f>
        <v>0</v>
      </c>
      <c r="M433" s="72">
        <f t="shared" si="25"/>
        <v>60.870000000000005</v>
      </c>
      <c r="N433" s="72">
        <f t="shared" si="26"/>
        <v>60.870000000000005</v>
      </c>
      <c r="O433" s="72">
        <v>9</v>
      </c>
      <c r="P433" s="72">
        <v>44.52</v>
      </c>
      <c r="Q433" s="72">
        <v>7.35</v>
      </c>
      <c r="R433" s="62">
        <f t="shared" si="27"/>
        <v>0.22499999999999998</v>
      </c>
      <c r="S433" s="72">
        <f>IFERROR(T433*Assumptions!$C$4,"")</f>
        <v>7.5</v>
      </c>
      <c r="T433" s="72">
        <v>3</v>
      </c>
      <c r="U433" s="62">
        <f>IFERROR(S433*Assumptions!$C$5,"")+IFERROR(V433*Assumptions!$C$8*Assumptions!$C$5,"")</f>
        <v>0.22499999999999998</v>
      </c>
      <c r="V433" s="72">
        <v>0</v>
      </c>
      <c r="W433" s="72">
        <f>IFERROR(ROUND(T433*(1+Assumptions!$C$7)^5,0),"")</f>
        <v>9</v>
      </c>
      <c r="X433" s="62">
        <f>IFERROR(ROUND(W433*Assumptions!$C$4*Assumptions!$C$6,4),"")+IFERROR(ROUND(Y433*Assumptions!$C$8*Assumptions!$C$6,4),"")</f>
        <v>1.125</v>
      </c>
      <c r="Y433" s="62">
        <f>IFERROR(ROUND(V433*(1+Assumptions!$C$7)^5,0),"")</f>
        <v>0</v>
      </c>
      <c r="Z433" t="s">
        <v>164</v>
      </c>
      <c r="AA433" t="s">
        <v>171</v>
      </c>
      <c r="AB433" s="72">
        <v>45.8</v>
      </c>
      <c r="AC433" s="72">
        <v>23</v>
      </c>
      <c r="AD433">
        <v>0</v>
      </c>
      <c r="AK433" s="40" t="str">
        <f>IFERROR(INDEX(Assumptions!$D$92:$D$115,MATCH(C433,Assumptions!$B$92:$B$115,0)),"Low")</f>
        <v>Low</v>
      </c>
    </row>
    <row r="434" spans="2:37" x14ac:dyDescent="0.2">
      <c r="B434">
        <v>431</v>
      </c>
      <c r="C434" t="s">
        <v>183</v>
      </c>
      <c r="D434" t="s">
        <v>2270</v>
      </c>
      <c r="E434" s="62">
        <f t="shared" si="28"/>
        <v>0</v>
      </c>
      <c r="F434" s="71">
        <f>SUMIFS('CBG Plants'!N:N,'CBG Plants'!F:F,D434,'CBG Plants'!L:L,"Completed")
+SUMIFS('CBG Plants'!N:N,'CBG Plants'!F:F,D434,'CBG Plants'!L:L,"Functional")+SUMIFS('CBG Plants'!N:N,'CBG Plants'!F:F,D434,'CBG Plants'!L:L,"Under Construction")+SUMIFS('CBG Plants'!N:N,'CBG Plants'!F:F,D434,'CBG Plants'!L:L,"Yet to start construction")</f>
        <v>0</v>
      </c>
      <c r="G434" s="62">
        <f>COUNTIFS('CBG Plants'!F:F,D434,'CBG Plants'!L:L,"Completed")
+COUNTIFS('CBG Plants'!F:F,D434,'CBG Plants'!L:L,"Functional")</f>
        <v>0</v>
      </c>
      <c r="H434" s="62">
        <f>COUNTIFS('CBG Plants'!F:F,D434,'CBG Plants'!L:L,"Under Construction")</f>
        <v>0</v>
      </c>
      <c r="I434" s="62">
        <f>COUNTIFS('CBG Plants'!F:F,D434,'CBG Plants'!L:L,"Yet to start construction")</f>
        <v>0</v>
      </c>
      <c r="J434" t="s">
        <v>3139</v>
      </c>
      <c r="K434" t="s">
        <v>3140</v>
      </c>
      <c r="L434" t="s">
        <v>3141</v>
      </c>
      <c r="M434" s="72">
        <f t="shared" si="25"/>
        <v>111.30000000000001</v>
      </c>
      <c r="N434" s="72">
        <f t="shared" si="26"/>
        <v>111.30000000000001</v>
      </c>
      <c r="O434" s="72">
        <v>3.15</v>
      </c>
      <c r="P434" s="72">
        <v>102.9</v>
      </c>
      <c r="Q434" s="72">
        <v>5.25</v>
      </c>
      <c r="R434" s="62">
        <f t="shared" si="27"/>
        <v>0.15302505</v>
      </c>
      <c r="S434" s="72">
        <f>IFERROR(T434*Assumptions!$C$4,"")</f>
        <v>5</v>
      </c>
      <c r="T434" s="72">
        <v>2</v>
      </c>
      <c r="U434" s="62">
        <f>IFERROR(S434*Assumptions!$C$5,"")+IFERROR(V434*Assumptions!$C$8*Assumptions!$C$5,"")</f>
        <v>0.15302505</v>
      </c>
      <c r="V434" s="72">
        <v>301</v>
      </c>
      <c r="W434" s="72">
        <f>IFERROR(ROUND(T434*(1+Assumptions!$C$7)^5,0),"")</f>
        <v>6</v>
      </c>
      <c r="X434" s="62">
        <f>IFERROR(ROUND(W434*Assumptions!$C$4*Assumptions!$C$6,4),"")+IFERROR(ROUND(Y434*Assumptions!$C$8*Assumptions!$C$6,4),"")</f>
        <v>0.76539999999999997</v>
      </c>
      <c r="Y434" s="62">
        <f>IFERROR(ROUND(V434*(1+Assumptions!$C$7)^5,0),"")</f>
        <v>919</v>
      </c>
      <c r="Z434" t="s">
        <v>164</v>
      </c>
      <c r="AA434" t="s">
        <v>171</v>
      </c>
      <c r="AB434" s="72">
        <v>40.4</v>
      </c>
      <c r="AC434" s="72">
        <v>23</v>
      </c>
      <c r="AD434">
        <v>0</v>
      </c>
      <c r="AK434" s="40" t="str">
        <f>IFERROR(INDEX(Assumptions!$D$92:$D$115,MATCH(C434,Assumptions!$B$92:$B$115,0)),"Low")</f>
        <v>Low</v>
      </c>
    </row>
    <row r="435" spans="2:37" x14ac:dyDescent="0.2">
      <c r="B435">
        <v>432</v>
      </c>
      <c r="C435" t="s">
        <v>184</v>
      </c>
      <c r="D435" t="s">
        <v>2299</v>
      </c>
      <c r="E435" s="62">
        <f t="shared" si="28"/>
        <v>0</v>
      </c>
      <c r="F435" s="71">
        <f>SUMIFS('CBG Plants'!N:N,'CBG Plants'!F:F,D435,'CBG Plants'!L:L,"Completed")
+SUMIFS('CBG Plants'!N:N,'CBG Plants'!F:F,D435,'CBG Plants'!L:L,"Functional")+SUMIFS('CBG Plants'!N:N,'CBG Plants'!F:F,D435,'CBG Plants'!L:L,"Under Construction")+SUMIFS('CBG Plants'!N:N,'CBG Plants'!F:F,D435,'CBG Plants'!L:L,"Yet to start construction")</f>
        <v>0</v>
      </c>
      <c r="G435" s="62">
        <f>COUNTIFS('CBG Plants'!F:F,D435,'CBG Plants'!L:L,"Completed")
+COUNTIFS('CBG Plants'!F:F,D435,'CBG Plants'!L:L,"Functional")</f>
        <v>0</v>
      </c>
      <c r="H435" s="62">
        <f>COUNTIFS('CBG Plants'!F:F,D435,'CBG Plants'!L:L,"Under Construction")</f>
        <v>0</v>
      </c>
      <c r="I435" s="62">
        <f>COUNTIFS('CBG Plants'!F:F,D435,'CBG Plants'!L:L,"Yet to start construction")</f>
        <v>0</v>
      </c>
      <c r="J435" t="s">
        <v>3145</v>
      </c>
      <c r="K435" t="s">
        <v>3146</v>
      </c>
      <c r="L435" t="s">
        <v>3147</v>
      </c>
      <c r="M435" s="72">
        <f t="shared" si="25"/>
        <v>152.60000000000002</v>
      </c>
      <c r="N435" s="72">
        <f t="shared" si="26"/>
        <v>225.60000000000002</v>
      </c>
      <c r="O435" s="72">
        <v>19.8</v>
      </c>
      <c r="P435" s="72">
        <v>0</v>
      </c>
      <c r="Q435" s="72">
        <v>205.8</v>
      </c>
      <c r="R435" s="62">
        <f t="shared" si="27"/>
        <v>0.62037134999999999</v>
      </c>
      <c r="S435" s="72">
        <f>IFERROR(T435*Assumptions!$C$4,"")</f>
        <v>20</v>
      </c>
      <c r="T435" s="72">
        <v>8</v>
      </c>
      <c r="U435" s="62">
        <f>IFERROR(S435*Assumptions!$C$5,"")+IFERROR(V435*Assumptions!$C$8*Assumptions!$C$5,"")</f>
        <v>0.62037134999999999</v>
      </c>
      <c r="V435" s="72">
        <v>2027</v>
      </c>
      <c r="W435" s="72">
        <f>IFERROR(ROUND(T435*(1+Assumptions!$C$7)^5,0),"")</f>
        <v>24</v>
      </c>
      <c r="X435" s="62">
        <f>IFERROR(ROUND(W435*Assumptions!$C$4*Assumptions!$C$6,4),"")+IFERROR(ROUND(Y435*Assumptions!$C$8*Assumptions!$C$6,4),"")</f>
        <v>3.1036000000000001</v>
      </c>
      <c r="Y435" s="62">
        <f>IFERROR(ROUND(V435*(1+Assumptions!$C$7)^5,0),"")</f>
        <v>6186</v>
      </c>
      <c r="Z435" t="s">
        <v>153</v>
      </c>
      <c r="AA435" t="s">
        <v>154</v>
      </c>
      <c r="AB435" s="72">
        <v>206.3</v>
      </c>
      <c r="AC435" s="72">
        <v>85</v>
      </c>
      <c r="AD435">
        <v>200</v>
      </c>
      <c r="AK435" s="40" t="str">
        <f>IFERROR(INDEX(Assumptions!$D$92:$D$115,MATCH(C435,Assumptions!$B$92:$B$115,0)),"Low")</f>
        <v>Low</v>
      </c>
    </row>
    <row r="436" spans="2:37" x14ac:dyDescent="0.2">
      <c r="B436">
        <v>433</v>
      </c>
      <c r="C436" t="s">
        <v>184</v>
      </c>
      <c r="D436" t="s">
        <v>2293</v>
      </c>
      <c r="E436" s="62">
        <f t="shared" si="28"/>
        <v>0</v>
      </c>
      <c r="F436" s="71">
        <f>SUMIFS('CBG Plants'!N:N,'CBG Plants'!F:F,D436,'CBG Plants'!L:L,"Completed")
+SUMIFS('CBG Plants'!N:N,'CBG Plants'!F:F,D436,'CBG Plants'!L:L,"Functional")+SUMIFS('CBG Plants'!N:N,'CBG Plants'!F:F,D436,'CBG Plants'!L:L,"Under Construction")+SUMIFS('CBG Plants'!N:N,'CBG Plants'!F:F,D436,'CBG Plants'!L:L,"Yet to start construction")</f>
        <v>0</v>
      </c>
      <c r="G436" s="62">
        <f>COUNTIFS('CBG Plants'!F:F,D436,'CBG Plants'!L:L,"Completed")
+COUNTIFS('CBG Plants'!F:F,D436,'CBG Plants'!L:L,"Functional")</f>
        <v>0</v>
      </c>
      <c r="H436" s="62">
        <f>COUNTIFS('CBG Plants'!F:F,D436,'CBG Plants'!L:L,"Under Construction")</f>
        <v>0</v>
      </c>
      <c r="I436" s="62">
        <f>COUNTIFS('CBG Plants'!F:F,D436,'CBG Plants'!L:L,"Yet to start construction")</f>
        <v>0</v>
      </c>
      <c r="M436" s="72">
        <f t="shared" si="25"/>
        <v>294.10500000000002</v>
      </c>
      <c r="N436" s="72">
        <f t="shared" si="26"/>
        <v>294.10500000000002</v>
      </c>
      <c r="O436" s="72">
        <v>0</v>
      </c>
      <c r="P436" s="72">
        <v>228.48</v>
      </c>
      <c r="Q436" s="72">
        <v>65.625</v>
      </c>
      <c r="R436" s="62">
        <f t="shared" si="27"/>
        <v>1.8216941999999998</v>
      </c>
      <c r="S436" s="72">
        <f>IFERROR(T436*Assumptions!$C$4,"")</f>
        <v>55</v>
      </c>
      <c r="T436" s="72">
        <v>22</v>
      </c>
      <c r="U436" s="62">
        <f>IFERROR(S436*Assumptions!$C$5,"")+IFERROR(V436*Assumptions!$C$8*Assumptions!$C$5,"")</f>
        <v>1.8216941999999998</v>
      </c>
      <c r="V436" s="72">
        <v>17084</v>
      </c>
      <c r="W436" s="72">
        <f>IFERROR(ROUND(T436*(1+Assumptions!$C$7)^5,0),"")</f>
        <v>67</v>
      </c>
      <c r="X436" s="62">
        <f>IFERROR(ROUND(W436*Assumptions!$C$4*Assumptions!$C$6,4),"")+IFERROR(ROUND(Y436*Assumptions!$C$8*Assumptions!$C$6,4),"")</f>
        <v>9.2483000000000004</v>
      </c>
      <c r="Y436" s="62">
        <f>IFERROR(ROUND(V436*(1+Assumptions!$C$7)^5,0),"")</f>
        <v>52136</v>
      </c>
      <c r="Z436" t="s">
        <v>153</v>
      </c>
      <c r="AA436" t="s">
        <v>154</v>
      </c>
      <c r="AB436" s="72">
        <v>274.2</v>
      </c>
      <c r="AC436" s="72">
        <v>85</v>
      </c>
      <c r="AD436">
        <v>0</v>
      </c>
      <c r="AK436" s="40" t="str">
        <f>IFERROR(INDEX(Assumptions!$D$92:$D$115,MATCH(C436,Assumptions!$B$92:$B$115,0)),"Low")</f>
        <v>Low</v>
      </c>
    </row>
    <row r="437" spans="2:37" x14ac:dyDescent="0.2">
      <c r="B437">
        <v>434</v>
      </c>
      <c r="C437" t="s">
        <v>184</v>
      </c>
      <c r="D437" t="s">
        <v>2289</v>
      </c>
      <c r="E437" s="62">
        <f t="shared" si="28"/>
        <v>4</v>
      </c>
      <c r="F437" s="71">
        <f>SUMIFS('CBG Plants'!N:N,'CBG Plants'!F:F,D437,'CBG Plants'!L:L,"Completed")
+SUMIFS('CBG Plants'!N:N,'CBG Plants'!F:F,D437,'CBG Plants'!L:L,"Functional")+SUMIFS('CBG Plants'!N:N,'CBG Plants'!F:F,D437,'CBG Plants'!L:L,"Under Construction")+SUMIFS('CBG Plants'!N:N,'CBG Plants'!F:F,D437,'CBG Plants'!L:L,"Yet to start construction")</f>
        <v>31.872999999999998</v>
      </c>
      <c r="G437" s="62">
        <f>COUNTIFS('CBG Plants'!F:F,D437,'CBG Plants'!L:L,"Completed")
+COUNTIFS('CBG Plants'!F:F,D437,'CBG Plants'!L:L,"Functional")</f>
        <v>1</v>
      </c>
      <c r="H437" s="62">
        <f>COUNTIFS('CBG Plants'!F:F,D437,'CBG Plants'!L:L,"Under Construction")</f>
        <v>0</v>
      </c>
      <c r="I437" s="62">
        <f>COUNTIFS('CBG Plants'!F:F,D437,'CBG Plants'!L:L,"Yet to start construction")</f>
        <v>3</v>
      </c>
      <c r="J437" t="s">
        <v>3148</v>
      </c>
      <c r="K437" t="s">
        <v>3149</v>
      </c>
      <c r="L437" t="s">
        <v>2997</v>
      </c>
      <c r="M437" s="72">
        <f t="shared" si="25"/>
        <v>617.16000000000008</v>
      </c>
      <c r="N437" s="72">
        <f t="shared" si="26"/>
        <v>617.16000000000008</v>
      </c>
      <c r="O437" s="72">
        <v>37.35</v>
      </c>
      <c r="P437" s="72">
        <v>57.96</v>
      </c>
      <c r="Q437" s="72">
        <v>521.85</v>
      </c>
      <c r="R437" s="62">
        <f t="shared" si="27"/>
        <v>-30.241345599999999</v>
      </c>
      <c r="S437" s="72">
        <f>IFERROR(T437*Assumptions!$C$4,"")</f>
        <v>42.5</v>
      </c>
      <c r="T437" s="72">
        <v>17</v>
      </c>
      <c r="U437" s="62">
        <f>IFERROR(S437*Assumptions!$C$5,"")+IFERROR(V437*Assumptions!$C$8*Assumptions!$C$5,"")</f>
        <v>1.6316543999999999</v>
      </c>
      <c r="V437" s="72">
        <v>35488</v>
      </c>
      <c r="W437" s="72">
        <f>IFERROR(ROUND(T437*(1+Assumptions!$C$7)^5,0),"")</f>
        <v>52</v>
      </c>
      <c r="X437" s="62">
        <f>IFERROR(ROUND(W437*Assumptions!$C$4*Assumptions!$C$6,4),"")+IFERROR(ROUND(Y437*Assumptions!$C$8*Assumptions!$C$6,4),"")</f>
        <v>8.3140000000000001</v>
      </c>
      <c r="Y437" s="62">
        <f>IFERROR(ROUND(V437*(1+Assumptions!$C$7)^5,0),"")</f>
        <v>108301</v>
      </c>
      <c r="Z437" t="s">
        <v>153</v>
      </c>
      <c r="AA437" t="s">
        <v>154</v>
      </c>
      <c r="AB437" s="72">
        <v>240</v>
      </c>
      <c r="AC437" s="72">
        <v>85</v>
      </c>
      <c r="AD437">
        <v>0</v>
      </c>
      <c r="AK437" s="40" t="str">
        <f>IFERROR(INDEX(Assumptions!$D$92:$D$115,MATCH(C437,Assumptions!$B$92:$B$115,0)),"Low")</f>
        <v>Low</v>
      </c>
    </row>
    <row r="438" spans="2:37" x14ac:dyDescent="0.2">
      <c r="B438">
        <v>435</v>
      </c>
      <c r="C438" t="s">
        <v>184</v>
      </c>
      <c r="D438" t="s">
        <v>2285</v>
      </c>
      <c r="E438" s="62">
        <f t="shared" si="28"/>
        <v>1</v>
      </c>
      <c r="F438" s="71">
        <f>SUMIFS('CBG Plants'!N:N,'CBG Plants'!F:F,D438,'CBG Plants'!L:L,"Completed")
+SUMIFS('CBG Plants'!N:N,'CBG Plants'!F:F,D438,'CBG Plants'!L:L,"Functional")+SUMIFS('CBG Plants'!N:N,'CBG Plants'!F:F,D438,'CBG Plants'!L:L,"Under Construction")+SUMIFS('CBG Plants'!N:N,'CBG Plants'!F:F,D438,'CBG Plants'!L:L,"Yet to start construction")</f>
        <v>12</v>
      </c>
      <c r="G438" s="62">
        <f>COUNTIFS('CBG Plants'!F:F,D438,'CBG Plants'!L:L,"Completed")
+COUNTIFS('CBG Plants'!F:F,D438,'CBG Plants'!L:L,"Functional")</f>
        <v>0</v>
      </c>
      <c r="H438" s="62">
        <f>COUNTIFS('CBG Plants'!F:F,D438,'CBG Plants'!L:L,"Under Construction")</f>
        <v>1</v>
      </c>
      <c r="I438" s="62">
        <f>COUNTIFS('CBG Plants'!F:F,D438,'CBG Plants'!L:L,"Yet to start construction")</f>
        <v>0</v>
      </c>
      <c r="J438" t="s">
        <v>3150</v>
      </c>
      <c r="M438" s="72">
        <f t="shared" si="25"/>
        <v>7.35</v>
      </c>
      <c r="N438" s="72">
        <f t="shared" si="26"/>
        <v>7.35</v>
      </c>
      <c r="O438" s="72">
        <v>0</v>
      </c>
      <c r="P438" s="72">
        <v>0</v>
      </c>
      <c r="Q438" s="72">
        <v>7.35</v>
      </c>
      <c r="R438" s="62">
        <f t="shared" si="27"/>
        <v>-4.4134466999999997</v>
      </c>
      <c r="S438" s="72">
        <f>IFERROR(T438*Assumptions!$C$4,"")</f>
        <v>200</v>
      </c>
      <c r="T438" s="72">
        <v>80</v>
      </c>
      <c r="U438" s="62">
        <f>IFERROR(S438*Assumptions!$C$5,"")+IFERROR(V438*Assumptions!$C$8*Assumptions!$C$5,"")</f>
        <v>7.5865533000000003</v>
      </c>
      <c r="V438" s="72">
        <v>157866</v>
      </c>
      <c r="W438" s="72">
        <f>IFERROR(ROUND(T438*(1+Assumptions!$C$7)^5,0),"")</f>
        <v>244</v>
      </c>
      <c r="X438" s="62">
        <f>IFERROR(ROUND(W438*Assumptions!$C$4*Assumptions!$C$6,4),"")+IFERROR(ROUND(Y438*Assumptions!$C$8*Assumptions!$C$6,4),"")</f>
        <v>38.569600000000001</v>
      </c>
      <c r="Y438" s="62">
        <f>IFERROR(ROUND(V438*(1+Assumptions!$C$7)^5,0),"")</f>
        <v>481769</v>
      </c>
      <c r="Z438" t="s">
        <v>153</v>
      </c>
      <c r="AA438" t="s">
        <v>154</v>
      </c>
      <c r="AB438" s="72">
        <v>499.9</v>
      </c>
      <c r="AC438" s="72">
        <v>85</v>
      </c>
      <c r="AD438">
        <v>0</v>
      </c>
      <c r="AK438" s="40" t="str">
        <f>IFERROR(INDEX(Assumptions!$D$92:$D$115,MATCH(C438,Assumptions!$B$92:$B$115,0)),"Low")</f>
        <v>Low</v>
      </c>
    </row>
    <row r="439" spans="2:37" x14ac:dyDescent="0.2">
      <c r="B439">
        <v>436</v>
      </c>
      <c r="C439" t="s">
        <v>184</v>
      </c>
      <c r="D439" t="s">
        <v>3151</v>
      </c>
      <c r="E439" s="62">
        <f t="shared" si="28"/>
        <v>0</v>
      </c>
      <c r="F439" s="71">
        <f>SUMIFS('CBG Plants'!N:N,'CBG Plants'!F:F,D439,'CBG Plants'!L:L,"Completed")
+SUMIFS('CBG Plants'!N:N,'CBG Plants'!F:F,D439,'CBG Plants'!L:L,"Functional")+SUMIFS('CBG Plants'!N:N,'CBG Plants'!F:F,D439,'CBG Plants'!L:L,"Under Construction")+SUMIFS('CBG Plants'!N:N,'CBG Plants'!F:F,D439,'CBG Plants'!L:L,"Yet to start construction")</f>
        <v>0</v>
      </c>
      <c r="G439" s="62">
        <f>COUNTIFS('CBG Plants'!F:F,D439,'CBG Plants'!L:L,"Completed")
+COUNTIFS('CBG Plants'!F:F,D439,'CBG Plants'!L:L,"Functional")</f>
        <v>0</v>
      </c>
      <c r="H439" s="62">
        <f>COUNTIFS('CBG Plants'!F:F,D439,'CBG Plants'!L:L,"Under Construction")</f>
        <v>0</v>
      </c>
      <c r="I439" s="62">
        <f>COUNTIFS('CBG Plants'!F:F,D439,'CBG Plants'!L:L,"Yet to start construction")</f>
        <v>0</v>
      </c>
      <c r="J439" t="s">
        <v>3152</v>
      </c>
      <c r="K439" t="s">
        <v>3153</v>
      </c>
      <c r="L439" t="s">
        <v>3154</v>
      </c>
      <c r="M439" s="72">
        <f t="shared" si="25"/>
        <v>-145.82249999999999</v>
      </c>
      <c r="N439" s="72">
        <f t="shared" si="26"/>
        <v>6.93</v>
      </c>
      <c r="O439" s="72">
        <v>0</v>
      </c>
      <c r="P439" s="72">
        <v>3.78</v>
      </c>
      <c r="Q439" s="72">
        <v>3.15</v>
      </c>
      <c r="R439" s="62">
        <f t="shared" si="27"/>
        <v>0</v>
      </c>
      <c r="S439" s="72">
        <f>IFERROR(T439*Assumptions!$C$4,"")</f>
        <v>0</v>
      </c>
      <c r="T439" s="72">
        <v>0</v>
      </c>
      <c r="U439" s="62">
        <f>IFERROR(S439*Assumptions!$C$5,"")+IFERROR(V439*Assumptions!$C$8*Assumptions!$C$5,"")</f>
        <v>0</v>
      </c>
      <c r="V439" s="72">
        <v>0</v>
      </c>
      <c r="W439" s="72">
        <f>IFERROR(ROUND(T439*(1+Assumptions!$C$7)^5,0),"")</f>
        <v>0</v>
      </c>
      <c r="X439" s="62">
        <f>IFERROR(ROUND(W439*Assumptions!$C$4*Assumptions!$C$6,4),"")+IFERROR(ROUND(Y439*Assumptions!$C$8*Assumptions!$C$6,4),"")</f>
        <v>0</v>
      </c>
      <c r="Y439" s="62">
        <f>IFERROR(ROUND(V439*(1+Assumptions!$C$7)^5,0),"")</f>
        <v>0</v>
      </c>
      <c r="Z439" t="s">
        <v>153</v>
      </c>
      <c r="AA439" t="s">
        <v>154</v>
      </c>
      <c r="AB439" s="72">
        <v>499.9</v>
      </c>
      <c r="AC439" s="72">
        <v>85</v>
      </c>
      <c r="AD439">
        <v>418.5</v>
      </c>
      <c r="AK439" s="40" t="str">
        <f>IFERROR(INDEX(Assumptions!$D$92:$D$115,MATCH(C439,Assumptions!$B$92:$B$115,0)),"Low")</f>
        <v>Low</v>
      </c>
    </row>
    <row r="440" spans="2:37" x14ac:dyDescent="0.2">
      <c r="B440">
        <v>437</v>
      </c>
      <c r="C440" t="s">
        <v>184</v>
      </c>
      <c r="D440" t="s">
        <v>2286</v>
      </c>
      <c r="E440" s="62">
        <f t="shared" si="28"/>
        <v>10</v>
      </c>
      <c r="F440" s="71">
        <f>SUMIFS('CBG Plants'!N:N,'CBG Plants'!F:F,D440,'CBG Plants'!L:L,"Completed")
+SUMIFS('CBG Plants'!N:N,'CBG Plants'!F:F,D440,'CBG Plants'!L:L,"Functional")+SUMIFS('CBG Plants'!N:N,'CBG Plants'!F:F,D440,'CBG Plants'!L:L,"Under Construction")+SUMIFS('CBG Plants'!N:N,'CBG Plants'!F:F,D440,'CBG Plants'!L:L,"Yet to start construction")</f>
        <v>45.555</v>
      </c>
      <c r="G440" s="62">
        <f>COUNTIFS('CBG Plants'!F:F,D440,'CBG Plants'!L:L,"Completed")
+COUNTIFS('CBG Plants'!F:F,D440,'CBG Plants'!L:L,"Functional")</f>
        <v>5</v>
      </c>
      <c r="H440" s="62">
        <f>COUNTIFS('CBG Plants'!F:F,D440,'CBG Plants'!L:L,"Under Construction")</f>
        <v>3</v>
      </c>
      <c r="I440" s="62">
        <f>COUNTIFS('CBG Plants'!F:F,D440,'CBG Plants'!L:L,"Yet to start construction")</f>
        <v>2</v>
      </c>
      <c r="J440" t="s">
        <v>3152</v>
      </c>
      <c r="K440" t="s">
        <v>3153</v>
      </c>
      <c r="L440" t="s">
        <v>3154</v>
      </c>
      <c r="M440" s="72">
        <f t="shared" si="25"/>
        <v>-151.2825</v>
      </c>
      <c r="N440" s="72">
        <f t="shared" si="26"/>
        <v>1.47</v>
      </c>
      <c r="O440" s="72">
        <v>0</v>
      </c>
      <c r="P440" s="72">
        <v>0.42</v>
      </c>
      <c r="Q440" s="72">
        <v>1.05</v>
      </c>
      <c r="R440" s="62">
        <f t="shared" si="27"/>
        <v>-37.968446700000001</v>
      </c>
      <c r="S440" s="72">
        <f>IFERROR(T440*Assumptions!$C$4,"")</f>
        <v>200</v>
      </c>
      <c r="T440" s="72">
        <v>80</v>
      </c>
      <c r="U440" s="62">
        <f>IFERROR(S440*Assumptions!$C$5,"")+IFERROR(V440*Assumptions!$C$8*Assumptions!$C$5,"")</f>
        <v>7.5865533000000003</v>
      </c>
      <c r="V440" s="72">
        <v>157866</v>
      </c>
      <c r="W440" s="72">
        <f>IFERROR(ROUND(T440*(1+Assumptions!$C$7)^5,0),"")</f>
        <v>244</v>
      </c>
      <c r="X440" s="62">
        <f>IFERROR(ROUND(W440*Assumptions!$C$4*Assumptions!$C$6,4),"")+IFERROR(ROUND(Y440*Assumptions!$C$8*Assumptions!$C$6,4),"")</f>
        <v>38.569600000000001</v>
      </c>
      <c r="Y440" s="62">
        <f>IFERROR(ROUND(V440*(1+Assumptions!$C$7)^5,0),"")</f>
        <v>481769</v>
      </c>
      <c r="Z440" t="s">
        <v>153</v>
      </c>
      <c r="AA440" t="s">
        <v>154</v>
      </c>
      <c r="AB440" s="72">
        <v>499.9</v>
      </c>
      <c r="AC440" s="72">
        <v>85</v>
      </c>
      <c r="AD440">
        <v>418.5</v>
      </c>
      <c r="AK440" s="40" t="str">
        <f>IFERROR(INDEX(Assumptions!$D$92:$D$115,MATCH(C440,Assumptions!$B$92:$B$115,0)),"Low")</f>
        <v>Low</v>
      </c>
    </row>
    <row r="441" spans="2:37" x14ac:dyDescent="0.2">
      <c r="B441">
        <v>438</v>
      </c>
      <c r="C441" t="s">
        <v>184</v>
      </c>
      <c r="D441" t="s">
        <v>2295</v>
      </c>
      <c r="E441" s="62">
        <f t="shared" si="28"/>
        <v>3</v>
      </c>
      <c r="F441" s="71">
        <f>SUMIFS('CBG Plants'!N:N,'CBG Plants'!F:F,D441,'CBG Plants'!L:L,"Completed")
+SUMIFS('CBG Plants'!N:N,'CBG Plants'!F:F,D441,'CBG Plants'!L:L,"Functional")+SUMIFS('CBG Plants'!N:N,'CBG Plants'!F:F,D441,'CBG Plants'!L:L,"Under Construction")+SUMIFS('CBG Plants'!N:N,'CBG Plants'!F:F,D441,'CBG Plants'!L:L,"Yet to start construction")</f>
        <v>17</v>
      </c>
      <c r="G441" s="62">
        <f>COUNTIFS('CBG Plants'!F:F,D441,'CBG Plants'!L:L,"Completed")
+COUNTIFS('CBG Plants'!F:F,D441,'CBG Plants'!L:L,"Functional")</f>
        <v>0</v>
      </c>
      <c r="H441" s="62">
        <f>COUNTIFS('CBG Plants'!F:F,D441,'CBG Plants'!L:L,"Under Construction")</f>
        <v>1</v>
      </c>
      <c r="I441" s="62">
        <f>COUNTIFS('CBG Plants'!F:F,D441,'CBG Plants'!L:L,"Yet to start construction")</f>
        <v>2</v>
      </c>
      <c r="J441" t="s">
        <v>3155</v>
      </c>
      <c r="K441" t="s">
        <v>3156</v>
      </c>
      <c r="L441" t="s">
        <v>3157</v>
      </c>
      <c r="M441" s="72">
        <f t="shared" si="25"/>
        <v>5.415</v>
      </c>
      <c r="N441" s="72">
        <f t="shared" si="26"/>
        <v>5.415</v>
      </c>
      <c r="O441" s="72">
        <v>4.05</v>
      </c>
      <c r="P441" s="72">
        <v>0.84</v>
      </c>
      <c r="Q441" s="72">
        <v>0.52500000000000002</v>
      </c>
      <c r="R441" s="62">
        <f t="shared" si="27"/>
        <v>-15.2853584</v>
      </c>
      <c r="S441" s="72">
        <f>IFERROR(T441*Assumptions!$C$4,"")</f>
        <v>55</v>
      </c>
      <c r="T441" s="72">
        <v>22</v>
      </c>
      <c r="U441" s="62">
        <f>IFERROR(S441*Assumptions!$C$5,"")+IFERROR(V441*Assumptions!$C$8*Assumptions!$C$5,"")</f>
        <v>1.7146416</v>
      </c>
      <c r="V441" s="72">
        <v>6432</v>
      </c>
      <c r="W441" s="72">
        <f>IFERROR(ROUND(T441*(1+Assumptions!$C$7)^5,0),"")</f>
        <v>67</v>
      </c>
      <c r="X441" s="62">
        <f>IFERROR(ROUND(W441*Assumptions!$C$4*Assumptions!$C$6,4),"")+IFERROR(ROUND(Y441*Assumptions!$C$8*Assumptions!$C$6,4),"")</f>
        <v>8.7037999999999993</v>
      </c>
      <c r="Y441" s="62">
        <f>IFERROR(ROUND(V441*(1+Assumptions!$C$7)^5,0),"")</f>
        <v>19629</v>
      </c>
      <c r="Z441" t="s">
        <v>153</v>
      </c>
      <c r="AA441" t="s">
        <v>154</v>
      </c>
      <c r="AB441" s="72">
        <v>24.1</v>
      </c>
      <c r="AC441" s="72">
        <v>85</v>
      </c>
      <c r="AD441">
        <v>0</v>
      </c>
      <c r="AK441" s="40" t="str">
        <f>IFERROR(INDEX(Assumptions!$D$92:$D$115,MATCH(C441,Assumptions!$B$92:$B$115,0)),"Low")</f>
        <v>Low</v>
      </c>
    </row>
    <row r="442" spans="2:37" x14ac:dyDescent="0.2">
      <c r="B442">
        <v>439</v>
      </c>
      <c r="C442" t="s">
        <v>184</v>
      </c>
      <c r="D442" t="s">
        <v>2311</v>
      </c>
      <c r="E442" s="62">
        <f t="shared" si="28"/>
        <v>0</v>
      </c>
      <c r="F442" s="71">
        <f>SUMIFS('CBG Plants'!N:N,'CBG Plants'!F:F,D442,'CBG Plants'!L:L,"Completed")
+SUMIFS('CBG Plants'!N:N,'CBG Plants'!F:F,D442,'CBG Plants'!L:L,"Functional")+SUMIFS('CBG Plants'!N:N,'CBG Plants'!F:F,D442,'CBG Plants'!L:L,"Under Construction")+SUMIFS('CBG Plants'!N:N,'CBG Plants'!F:F,D442,'CBG Plants'!L:L,"Yet to start construction")</f>
        <v>0</v>
      </c>
      <c r="G442" s="62">
        <f>COUNTIFS('CBG Plants'!F:F,D442,'CBG Plants'!L:L,"Completed")
+COUNTIFS('CBG Plants'!F:F,D442,'CBG Plants'!L:L,"Functional")</f>
        <v>0</v>
      </c>
      <c r="H442" s="62">
        <f>COUNTIFS('CBG Plants'!F:F,D442,'CBG Plants'!L:L,"Under Construction")</f>
        <v>0</v>
      </c>
      <c r="I442" s="62">
        <f>COUNTIFS('CBG Plants'!F:F,D442,'CBG Plants'!L:L,"Yet to start construction")</f>
        <v>0</v>
      </c>
      <c r="J442" t="s">
        <v>3158</v>
      </c>
      <c r="K442" t="s">
        <v>3159</v>
      </c>
      <c r="M442" s="72">
        <f t="shared" si="25"/>
        <v>80.849999999999994</v>
      </c>
      <c r="N442" s="72">
        <f t="shared" si="26"/>
        <v>80.849999999999994</v>
      </c>
      <c r="O442" s="72">
        <v>0</v>
      </c>
      <c r="P442" s="72">
        <v>16.8</v>
      </c>
      <c r="Q442" s="72">
        <v>64.05</v>
      </c>
      <c r="R442" s="62">
        <f t="shared" si="27"/>
        <v>0.84455729999999996</v>
      </c>
      <c r="S442" s="72">
        <f>IFERROR(T442*Assumptions!$C$4,"")</f>
        <v>27.5</v>
      </c>
      <c r="T442" s="72">
        <v>11</v>
      </c>
      <c r="U442" s="62">
        <f>IFERROR(S442*Assumptions!$C$5,"")+IFERROR(V442*Assumptions!$C$8*Assumptions!$C$5,"")</f>
        <v>0.84455729999999996</v>
      </c>
      <c r="V442" s="72">
        <v>1946</v>
      </c>
      <c r="W442" s="72">
        <f>IFERROR(ROUND(T442*(1+Assumptions!$C$7)^5,0),"")</f>
        <v>34</v>
      </c>
      <c r="X442" s="62">
        <f>IFERROR(ROUND(W442*Assumptions!$C$4*Assumptions!$C$6,4),"")+IFERROR(ROUND(Y442*Assumptions!$C$8*Assumptions!$C$6,4),"")</f>
        <v>4.3494999999999999</v>
      </c>
      <c r="Y442" s="62">
        <f>IFERROR(ROUND(V442*(1+Assumptions!$C$7)^5,0),"")</f>
        <v>5939</v>
      </c>
      <c r="Z442" t="s">
        <v>153</v>
      </c>
      <c r="AA442" t="s">
        <v>154</v>
      </c>
      <c r="AB442" s="72">
        <v>618.9</v>
      </c>
      <c r="AC442" s="72">
        <v>85</v>
      </c>
      <c r="AD442">
        <v>0</v>
      </c>
      <c r="AK442" s="40" t="str">
        <f>IFERROR(INDEX(Assumptions!$D$92:$D$115,MATCH(C442,Assumptions!$B$92:$B$115,0)),"Low")</f>
        <v>Low</v>
      </c>
    </row>
    <row r="443" spans="2:37" x14ac:dyDescent="0.2">
      <c r="B443">
        <v>440</v>
      </c>
      <c r="C443" t="s">
        <v>184</v>
      </c>
      <c r="D443" t="s">
        <v>2316</v>
      </c>
      <c r="E443" s="62">
        <f t="shared" si="28"/>
        <v>0</v>
      </c>
      <c r="F443" s="71">
        <f>SUMIFS('CBG Plants'!N:N,'CBG Plants'!F:F,D443,'CBG Plants'!L:L,"Completed")
+SUMIFS('CBG Plants'!N:N,'CBG Plants'!F:F,D443,'CBG Plants'!L:L,"Functional")+SUMIFS('CBG Plants'!N:N,'CBG Plants'!F:F,D443,'CBG Plants'!L:L,"Under Construction")+SUMIFS('CBG Plants'!N:N,'CBG Plants'!F:F,D443,'CBG Plants'!L:L,"Yet to start construction")</f>
        <v>0</v>
      </c>
      <c r="G443" s="62">
        <f>COUNTIFS('CBG Plants'!F:F,D443,'CBG Plants'!L:L,"Completed")
+COUNTIFS('CBG Plants'!F:F,D443,'CBG Plants'!L:L,"Functional")</f>
        <v>0</v>
      </c>
      <c r="H443" s="62">
        <f>COUNTIFS('CBG Plants'!F:F,D443,'CBG Plants'!L:L,"Under Construction")</f>
        <v>0</v>
      </c>
      <c r="I443" s="62">
        <f>COUNTIFS('CBG Plants'!F:F,D443,'CBG Plants'!L:L,"Yet to start construction")</f>
        <v>0</v>
      </c>
      <c r="M443" s="72">
        <f t="shared" si="25"/>
        <v>77.594999999999999</v>
      </c>
      <c r="N443" s="72">
        <f t="shared" si="26"/>
        <v>77.594999999999999</v>
      </c>
      <c r="O443" s="72">
        <v>0</v>
      </c>
      <c r="P443" s="72">
        <v>2.52</v>
      </c>
      <c r="Q443" s="72">
        <v>75.075000000000003</v>
      </c>
      <c r="R443" s="62">
        <f t="shared" si="27"/>
        <v>0.375</v>
      </c>
      <c r="S443" s="72">
        <f>IFERROR(T443*Assumptions!$C$4,"")</f>
        <v>12.5</v>
      </c>
      <c r="T443" s="72">
        <v>5</v>
      </c>
      <c r="U443" s="62">
        <f>IFERROR(S443*Assumptions!$C$5,"")+IFERROR(V443*Assumptions!$C$8*Assumptions!$C$5,"")</f>
        <v>0.375</v>
      </c>
      <c r="V443" s="72">
        <v>0</v>
      </c>
      <c r="W443" s="72">
        <f>IFERROR(ROUND(T443*(1+Assumptions!$C$7)^5,0),"")</f>
        <v>15</v>
      </c>
      <c r="X443" s="62">
        <f>IFERROR(ROUND(W443*Assumptions!$C$4*Assumptions!$C$6,4),"")+IFERROR(ROUND(Y443*Assumptions!$C$8*Assumptions!$C$6,4),"")</f>
        <v>1.875</v>
      </c>
      <c r="Y443" s="62">
        <f>IFERROR(ROUND(V443*(1+Assumptions!$C$7)^5,0),"")</f>
        <v>0</v>
      </c>
      <c r="Z443" t="s">
        <v>153</v>
      </c>
      <c r="AA443" t="s">
        <v>154</v>
      </c>
      <c r="AB443" s="72">
        <v>427</v>
      </c>
      <c r="AC443" s="72">
        <v>85</v>
      </c>
      <c r="AD443">
        <v>0</v>
      </c>
      <c r="AK443" s="40" t="str">
        <f>IFERROR(INDEX(Assumptions!$D$92:$D$115,MATCH(C443,Assumptions!$B$92:$B$115,0)),"Low")</f>
        <v>Low</v>
      </c>
    </row>
    <row r="444" spans="2:37" x14ac:dyDescent="0.2">
      <c r="B444">
        <v>441</v>
      </c>
      <c r="C444" t="s">
        <v>184</v>
      </c>
      <c r="D444" t="s">
        <v>2302</v>
      </c>
      <c r="E444" s="62">
        <f t="shared" si="28"/>
        <v>0</v>
      </c>
      <c r="F444" s="71">
        <f>SUMIFS('CBG Plants'!N:N,'CBG Plants'!F:F,D444,'CBG Plants'!L:L,"Completed")
+SUMIFS('CBG Plants'!N:N,'CBG Plants'!F:F,D444,'CBG Plants'!L:L,"Functional")+SUMIFS('CBG Plants'!N:N,'CBG Plants'!F:F,D444,'CBG Plants'!L:L,"Under Construction")+SUMIFS('CBG Plants'!N:N,'CBG Plants'!F:F,D444,'CBG Plants'!L:L,"Yet to start construction")</f>
        <v>0</v>
      </c>
      <c r="G444" s="62">
        <f>COUNTIFS('CBG Plants'!F:F,D444,'CBG Plants'!L:L,"Completed")
+COUNTIFS('CBG Plants'!F:F,D444,'CBG Plants'!L:L,"Functional")</f>
        <v>0</v>
      </c>
      <c r="H444" s="62">
        <f>COUNTIFS('CBG Plants'!F:F,D444,'CBG Plants'!L:L,"Under Construction")</f>
        <v>0</v>
      </c>
      <c r="I444" s="62">
        <f>COUNTIFS('CBG Plants'!F:F,D444,'CBG Plants'!L:L,"Yet to start construction")</f>
        <v>0</v>
      </c>
      <c r="M444" s="72">
        <f t="shared" si="25"/>
        <v>18.48</v>
      </c>
      <c r="N444" s="72">
        <f t="shared" si="26"/>
        <v>18.48</v>
      </c>
      <c r="O444" s="72">
        <v>0</v>
      </c>
      <c r="P444" s="72">
        <v>10.08</v>
      </c>
      <c r="Q444" s="72">
        <v>8.4</v>
      </c>
      <c r="R444" s="62">
        <f t="shared" si="27"/>
        <v>0.52638689999999999</v>
      </c>
      <c r="S444" s="72">
        <f>IFERROR(T444*Assumptions!$C$4,"")</f>
        <v>17.5</v>
      </c>
      <c r="T444" s="72">
        <v>7</v>
      </c>
      <c r="U444" s="62">
        <f>IFERROR(S444*Assumptions!$C$5,"")+IFERROR(V444*Assumptions!$C$8*Assumptions!$C$5,"")</f>
        <v>0.52638689999999999</v>
      </c>
      <c r="V444" s="72">
        <v>138</v>
      </c>
      <c r="W444" s="72">
        <f>IFERROR(ROUND(T444*(1+Assumptions!$C$7)^5,0),"")</f>
        <v>21</v>
      </c>
      <c r="X444" s="62">
        <f>IFERROR(ROUND(W444*Assumptions!$C$4*Assumptions!$C$6,4),"")+IFERROR(ROUND(Y444*Assumptions!$C$8*Assumptions!$C$6,4),"")</f>
        <v>2.6320999999999999</v>
      </c>
      <c r="Y444" s="62">
        <f>IFERROR(ROUND(V444*(1+Assumptions!$C$7)^5,0),"")</f>
        <v>421</v>
      </c>
      <c r="Z444" t="s">
        <v>153</v>
      </c>
      <c r="AA444" t="s">
        <v>154</v>
      </c>
      <c r="AB444" s="72">
        <v>499.5</v>
      </c>
      <c r="AC444" s="72">
        <v>85</v>
      </c>
      <c r="AD444">
        <v>0</v>
      </c>
      <c r="AK444" s="40" t="str">
        <f>IFERROR(INDEX(Assumptions!$D$92:$D$115,MATCH(C444,Assumptions!$B$92:$B$115,0)),"Low")</f>
        <v>Low</v>
      </c>
    </row>
    <row r="445" spans="2:37" x14ac:dyDescent="0.2">
      <c r="B445">
        <v>442</v>
      </c>
      <c r="C445" t="s">
        <v>184</v>
      </c>
      <c r="D445" t="s">
        <v>2290</v>
      </c>
      <c r="E445" s="62">
        <f t="shared" si="28"/>
        <v>1</v>
      </c>
      <c r="F445" s="71">
        <f>SUMIFS('CBG Plants'!N:N,'CBG Plants'!F:F,D445,'CBG Plants'!L:L,"Completed")
+SUMIFS('CBG Plants'!N:N,'CBG Plants'!F:F,D445,'CBG Plants'!L:L,"Functional")+SUMIFS('CBG Plants'!N:N,'CBG Plants'!F:F,D445,'CBG Plants'!L:L,"Under Construction")+SUMIFS('CBG Plants'!N:N,'CBG Plants'!F:F,D445,'CBG Plants'!L:L,"Yet to start construction")</f>
        <v>10</v>
      </c>
      <c r="G445" s="62">
        <f>COUNTIFS('CBG Plants'!F:F,D445,'CBG Plants'!L:L,"Completed")
+COUNTIFS('CBG Plants'!F:F,D445,'CBG Plants'!L:L,"Functional")</f>
        <v>0</v>
      </c>
      <c r="H445" s="62">
        <f>COUNTIFS('CBG Plants'!F:F,D445,'CBG Plants'!L:L,"Under Construction")</f>
        <v>0</v>
      </c>
      <c r="I445" s="62">
        <f>COUNTIFS('CBG Plants'!F:F,D445,'CBG Plants'!L:L,"Yet to start construction")</f>
        <v>1</v>
      </c>
      <c r="J445" t="s">
        <v>3160</v>
      </c>
      <c r="M445" s="72">
        <f t="shared" si="25"/>
        <v>203.7</v>
      </c>
      <c r="N445" s="72">
        <f t="shared" si="26"/>
        <v>203.7</v>
      </c>
      <c r="O445" s="72">
        <v>0</v>
      </c>
      <c r="P445" s="72">
        <v>2.1</v>
      </c>
      <c r="Q445" s="72">
        <v>201.6</v>
      </c>
      <c r="R445" s="62">
        <f t="shared" si="27"/>
        <v>-8.7588188500000008</v>
      </c>
      <c r="S445" s="72">
        <f>IFERROR(T445*Assumptions!$C$4,"")</f>
        <v>35</v>
      </c>
      <c r="T445" s="72">
        <v>14</v>
      </c>
      <c r="U445" s="62">
        <f>IFERROR(S445*Assumptions!$C$5,"")+IFERROR(V445*Assumptions!$C$8*Assumptions!$C$5,"")</f>
        <v>1.2411811500000001</v>
      </c>
      <c r="V445" s="72">
        <v>19023</v>
      </c>
      <c r="W445" s="72">
        <f>IFERROR(ROUND(T445*(1+Assumptions!$C$7)^5,0),"")</f>
        <v>43</v>
      </c>
      <c r="X445" s="62">
        <f>IFERROR(ROUND(W445*Assumptions!$C$4*Assumptions!$C$6,4),"")+IFERROR(ROUND(Y445*Assumptions!$C$8*Assumptions!$C$6,4),"")</f>
        <v>6.3474000000000004</v>
      </c>
      <c r="Y445" s="62">
        <f>IFERROR(ROUND(V445*(1+Assumptions!$C$7)^5,0),"")</f>
        <v>58054</v>
      </c>
      <c r="Z445" t="s">
        <v>153</v>
      </c>
      <c r="AA445" t="s">
        <v>154</v>
      </c>
      <c r="AB445" s="72">
        <v>399.6</v>
      </c>
      <c r="AC445" s="72">
        <v>85</v>
      </c>
      <c r="AD445">
        <v>0</v>
      </c>
      <c r="AK445" s="40" t="str">
        <f>IFERROR(INDEX(Assumptions!$D$92:$D$115,MATCH(C445,Assumptions!$B$92:$B$115,0)),"Low")</f>
        <v>Low</v>
      </c>
    </row>
    <row r="446" spans="2:37" x14ac:dyDescent="0.2">
      <c r="B446">
        <v>443</v>
      </c>
      <c r="C446" t="s">
        <v>184</v>
      </c>
      <c r="D446" t="s">
        <v>2296</v>
      </c>
      <c r="E446" s="62">
        <f t="shared" si="28"/>
        <v>0</v>
      </c>
      <c r="F446" s="71">
        <f>SUMIFS('CBG Plants'!N:N,'CBG Plants'!F:F,D446,'CBG Plants'!L:L,"Completed")
+SUMIFS('CBG Plants'!N:N,'CBG Plants'!F:F,D446,'CBG Plants'!L:L,"Functional")+SUMIFS('CBG Plants'!N:N,'CBG Plants'!F:F,D446,'CBG Plants'!L:L,"Under Construction")+SUMIFS('CBG Plants'!N:N,'CBG Plants'!F:F,D446,'CBG Plants'!L:L,"Yet to start construction")</f>
        <v>0</v>
      </c>
      <c r="G446" s="62">
        <f>COUNTIFS('CBG Plants'!F:F,D446,'CBG Plants'!L:L,"Completed")
+COUNTIFS('CBG Plants'!F:F,D446,'CBG Plants'!L:L,"Functional")</f>
        <v>0</v>
      </c>
      <c r="H446" s="62">
        <f>COUNTIFS('CBG Plants'!F:F,D446,'CBG Plants'!L:L,"Under Construction")</f>
        <v>0</v>
      </c>
      <c r="I446" s="62">
        <f>COUNTIFS('CBG Plants'!F:F,D446,'CBG Plants'!L:L,"Yet to start construction")</f>
        <v>0</v>
      </c>
      <c r="J446" t="s">
        <v>3161</v>
      </c>
      <c r="K446" t="s">
        <v>3162</v>
      </c>
      <c r="M446" s="72">
        <f t="shared" si="25"/>
        <v>4.2</v>
      </c>
      <c r="N446" s="72">
        <f t="shared" si="26"/>
        <v>4.2</v>
      </c>
      <c r="O446" s="72">
        <v>0</v>
      </c>
      <c r="P446" s="72">
        <v>4.2</v>
      </c>
      <c r="Q446" s="72">
        <v>0</v>
      </c>
      <c r="R446" s="62">
        <f t="shared" si="27"/>
        <v>3.6791827499999998</v>
      </c>
      <c r="S446" s="72">
        <f>IFERROR(T446*Assumptions!$C$4,"")</f>
        <v>105</v>
      </c>
      <c r="T446" s="72">
        <v>42</v>
      </c>
      <c r="U446" s="62">
        <f>IFERROR(S446*Assumptions!$C$5,"")+IFERROR(V446*Assumptions!$C$8*Assumptions!$C$5,"")</f>
        <v>3.6791827499999998</v>
      </c>
      <c r="V446" s="72">
        <v>52655</v>
      </c>
      <c r="W446" s="72">
        <f>IFERROR(ROUND(T446*(1+Assumptions!$C$7)^5,0),"")</f>
        <v>128</v>
      </c>
      <c r="X446" s="62">
        <f>IFERROR(ROUND(W446*Assumptions!$C$4*Assumptions!$C$6,4),"")+IFERROR(ROUND(Y446*Assumptions!$C$8*Assumptions!$C$6,4),"")</f>
        <v>18.691600000000001</v>
      </c>
      <c r="Y446" s="62">
        <f>IFERROR(ROUND(V446*(1+Assumptions!$C$7)^5,0),"")</f>
        <v>160690</v>
      </c>
      <c r="Z446" t="s">
        <v>153</v>
      </c>
      <c r="AA446" t="s">
        <v>154</v>
      </c>
      <c r="AB446" s="72">
        <v>576.29999999999995</v>
      </c>
      <c r="AC446" s="72">
        <v>85</v>
      </c>
      <c r="AD446">
        <v>0</v>
      </c>
      <c r="AK446" s="40" t="str">
        <f>IFERROR(INDEX(Assumptions!$D$92:$D$115,MATCH(C446,Assumptions!$B$92:$B$115,0)),"Low")</f>
        <v>Low</v>
      </c>
    </row>
    <row r="447" spans="2:37" x14ac:dyDescent="0.2">
      <c r="B447">
        <v>444</v>
      </c>
      <c r="C447" t="s">
        <v>184</v>
      </c>
      <c r="D447" t="s">
        <v>2291</v>
      </c>
      <c r="E447" s="62">
        <f t="shared" si="28"/>
        <v>0</v>
      </c>
      <c r="F447" s="71">
        <f>SUMIFS('CBG Plants'!N:N,'CBG Plants'!F:F,D447,'CBG Plants'!L:L,"Completed")
+SUMIFS('CBG Plants'!N:N,'CBG Plants'!F:F,D447,'CBG Plants'!L:L,"Functional")+SUMIFS('CBG Plants'!N:N,'CBG Plants'!F:F,D447,'CBG Plants'!L:L,"Under Construction")+SUMIFS('CBG Plants'!N:N,'CBG Plants'!F:F,D447,'CBG Plants'!L:L,"Yet to start construction")</f>
        <v>0</v>
      </c>
      <c r="G447" s="62">
        <f>COUNTIFS('CBG Plants'!F:F,D447,'CBG Plants'!L:L,"Completed")
+COUNTIFS('CBG Plants'!F:F,D447,'CBG Plants'!L:L,"Functional")</f>
        <v>0</v>
      </c>
      <c r="H447" s="62">
        <f>COUNTIFS('CBG Plants'!F:F,D447,'CBG Plants'!L:L,"Under Construction")</f>
        <v>0</v>
      </c>
      <c r="I447" s="62">
        <f>COUNTIFS('CBG Plants'!F:F,D447,'CBG Plants'!L:L,"Yet to start construction")</f>
        <v>0</v>
      </c>
      <c r="J447" t="s">
        <v>3163</v>
      </c>
      <c r="M447" s="72">
        <f t="shared" si="25"/>
        <v>344.08500000000004</v>
      </c>
      <c r="N447" s="72">
        <f t="shared" si="26"/>
        <v>344.08500000000004</v>
      </c>
      <c r="O447" s="72">
        <v>0</v>
      </c>
      <c r="P447" s="72">
        <v>156.66</v>
      </c>
      <c r="Q447" s="72">
        <v>187.42500000000001</v>
      </c>
      <c r="R447" s="62">
        <f t="shared" si="27"/>
        <v>1.2411811500000001</v>
      </c>
      <c r="S447" s="72">
        <f>IFERROR(T447*Assumptions!$C$4,"")</f>
        <v>35</v>
      </c>
      <c r="T447" s="72">
        <v>14</v>
      </c>
      <c r="U447" s="62">
        <f>IFERROR(S447*Assumptions!$C$5,"")+IFERROR(V447*Assumptions!$C$8*Assumptions!$C$5,"")</f>
        <v>1.2411811500000001</v>
      </c>
      <c r="V447" s="72">
        <v>19023</v>
      </c>
      <c r="W447" s="72">
        <f>IFERROR(ROUND(T447*(1+Assumptions!$C$7)^5,0),"")</f>
        <v>43</v>
      </c>
      <c r="X447" s="62">
        <f>IFERROR(ROUND(W447*Assumptions!$C$4*Assumptions!$C$6,4),"")+IFERROR(ROUND(Y447*Assumptions!$C$8*Assumptions!$C$6,4),"")</f>
        <v>6.3474000000000004</v>
      </c>
      <c r="Y447" s="62">
        <f>IFERROR(ROUND(V447*(1+Assumptions!$C$7)^5,0),"")</f>
        <v>58054</v>
      </c>
      <c r="Z447" t="s">
        <v>153</v>
      </c>
      <c r="AA447" t="s">
        <v>154</v>
      </c>
      <c r="AB447" s="72">
        <v>401</v>
      </c>
      <c r="AC447" s="72">
        <v>85</v>
      </c>
      <c r="AD447">
        <v>0</v>
      </c>
      <c r="AK447" s="40" t="str">
        <f>IFERROR(INDEX(Assumptions!$D$92:$D$115,MATCH(C447,Assumptions!$B$92:$B$115,0)),"Low")</f>
        <v>Low</v>
      </c>
    </row>
    <row r="448" spans="2:37" x14ac:dyDescent="0.2">
      <c r="B448">
        <v>445</v>
      </c>
      <c r="C448" t="s">
        <v>184</v>
      </c>
      <c r="D448" t="s">
        <v>2288</v>
      </c>
      <c r="E448" s="62">
        <f t="shared" si="28"/>
        <v>0</v>
      </c>
      <c r="F448" s="71">
        <f>SUMIFS('CBG Plants'!N:N,'CBG Plants'!F:F,D448,'CBG Plants'!L:L,"Completed")
+SUMIFS('CBG Plants'!N:N,'CBG Plants'!F:F,D448,'CBG Plants'!L:L,"Functional")+SUMIFS('CBG Plants'!N:N,'CBG Plants'!F:F,D448,'CBG Plants'!L:L,"Under Construction")+SUMIFS('CBG Plants'!N:N,'CBG Plants'!F:F,D448,'CBG Plants'!L:L,"Yet to start construction")</f>
        <v>0</v>
      </c>
      <c r="G448" s="62">
        <f>COUNTIFS('CBG Plants'!F:F,D448,'CBG Plants'!L:L,"Completed")
+COUNTIFS('CBG Plants'!F:F,D448,'CBG Plants'!L:L,"Functional")</f>
        <v>0</v>
      </c>
      <c r="H448" s="62">
        <f>COUNTIFS('CBG Plants'!F:F,D448,'CBG Plants'!L:L,"Under Construction")</f>
        <v>0</v>
      </c>
      <c r="I448" s="62">
        <f>COUNTIFS('CBG Plants'!F:F,D448,'CBG Plants'!L:L,"Yet to start construction")</f>
        <v>0</v>
      </c>
      <c r="M448" s="72">
        <f t="shared" si="25"/>
        <v>123.495</v>
      </c>
      <c r="N448" s="72">
        <f t="shared" si="26"/>
        <v>123.495</v>
      </c>
      <c r="O448" s="72">
        <v>4.95</v>
      </c>
      <c r="P448" s="72">
        <v>4.62</v>
      </c>
      <c r="Q448" s="72">
        <v>113.925</v>
      </c>
      <c r="R448" s="62">
        <f t="shared" si="27"/>
        <v>1.1093816999999999</v>
      </c>
      <c r="S448" s="72">
        <f>IFERROR(T448*Assumptions!$C$4,"")</f>
        <v>30</v>
      </c>
      <c r="T448" s="72">
        <v>12</v>
      </c>
      <c r="U448" s="62">
        <f>IFERROR(S448*Assumptions!$C$5,"")+IFERROR(V448*Assumptions!$C$8*Assumptions!$C$5,"")</f>
        <v>1.1093816999999999</v>
      </c>
      <c r="V448" s="72">
        <v>20834</v>
      </c>
      <c r="W448" s="72">
        <f>IFERROR(ROUND(T448*(1+Assumptions!$C$7)^5,0),"")</f>
        <v>37</v>
      </c>
      <c r="X448" s="62">
        <f>IFERROR(ROUND(W448*Assumptions!$C$4*Assumptions!$C$6,4),"")+IFERROR(ROUND(Y448*Assumptions!$C$8*Assumptions!$C$6,4),"")</f>
        <v>5.6899999999999995</v>
      </c>
      <c r="Y448" s="62">
        <f>IFERROR(ROUND(V448*(1+Assumptions!$C$7)^5,0),"")</f>
        <v>63580</v>
      </c>
      <c r="Z448" t="s">
        <v>153</v>
      </c>
      <c r="AA448" t="s">
        <v>154</v>
      </c>
      <c r="AB448" s="72">
        <v>308.5</v>
      </c>
      <c r="AC448" s="72">
        <v>85</v>
      </c>
      <c r="AD448">
        <v>0</v>
      </c>
      <c r="AK448" s="40" t="str">
        <f>IFERROR(INDEX(Assumptions!$D$92:$D$115,MATCH(C448,Assumptions!$B$92:$B$115,0)),"Low")</f>
        <v>Low</v>
      </c>
    </row>
    <row r="449" spans="2:37" x14ac:dyDescent="0.2">
      <c r="B449">
        <v>446</v>
      </c>
      <c r="C449" t="s">
        <v>184</v>
      </c>
      <c r="D449" t="s">
        <v>2294</v>
      </c>
      <c r="E449" s="62">
        <f t="shared" si="28"/>
        <v>0</v>
      </c>
      <c r="F449" s="71">
        <f>SUMIFS('CBG Plants'!N:N,'CBG Plants'!F:F,D449,'CBG Plants'!L:L,"Completed")
+SUMIFS('CBG Plants'!N:N,'CBG Plants'!F:F,D449,'CBG Plants'!L:L,"Functional")+SUMIFS('CBG Plants'!N:N,'CBG Plants'!F:F,D449,'CBG Plants'!L:L,"Under Construction")+SUMIFS('CBG Plants'!N:N,'CBG Plants'!F:F,D449,'CBG Plants'!L:L,"Yet to start construction")</f>
        <v>0</v>
      </c>
      <c r="G449" s="62">
        <f>COUNTIFS('CBG Plants'!F:F,D449,'CBG Plants'!L:L,"Completed")
+COUNTIFS('CBG Plants'!F:F,D449,'CBG Plants'!L:L,"Functional")</f>
        <v>0</v>
      </c>
      <c r="H449" s="62">
        <f>COUNTIFS('CBG Plants'!F:F,D449,'CBG Plants'!L:L,"Under Construction")</f>
        <v>0</v>
      </c>
      <c r="I449" s="62">
        <f>COUNTIFS('CBG Plants'!F:F,D449,'CBG Plants'!L:L,"Yet to start construction")</f>
        <v>0</v>
      </c>
      <c r="M449" s="72">
        <f t="shared" si="25"/>
        <v>191.74499999999998</v>
      </c>
      <c r="N449" s="72">
        <f t="shared" si="26"/>
        <v>191.74499999999998</v>
      </c>
      <c r="O449" s="72">
        <v>4.95</v>
      </c>
      <c r="P449" s="72">
        <v>6.72</v>
      </c>
      <c r="Q449" s="72">
        <v>180.07499999999999</v>
      </c>
      <c r="R449" s="62">
        <f t="shared" si="27"/>
        <v>1.8216941999999998</v>
      </c>
      <c r="S449" s="72">
        <f>IFERROR(T449*Assumptions!$C$4,"")</f>
        <v>55</v>
      </c>
      <c r="T449" s="72">
        <v>22</v>
      </c>
      <c r="U449" s="62">
        <f>IFERROR(S449*Assumptions!$C$5,"")+IFERROR(V449*Assumptions!$C$8*Assumptions!$C$5,"")</f>
        <v>1.8216941999999998</v>
      </c>
      <c r="V449" s="72">
        <v>17084</v>
      </c>
      <c r="W449" s="72">
        <f>IFERROR(ROUND(T449*(1+Assumptions!$C$7)^5,0),"")</f>
        <v>67</v>
      </c>
      <c r="X449" s="62">
        <f>IFERROR(ROUND(W449*Assumptions!$C$4*Assumptions!$C$6,4),"")+IFERROR(ROUND(Y449*Assumptions!$C$8*Assumptions!$C$6,4),"")</f>
        <v>9.2483000000000004</v>
      </c>
      <c r="Y449" s="62">
        <f>IFERROR(ROUND(V449*(1+Assumptions!$C$7)^5,0),"")</f>
        <v>52136</v>
      </c>
      <c r="Z449" t="s">
        <v>153</v>
      </c>
      <c r="AA449" t="s">
        <v>154</v>
      </c>
      <c r="AB449" s="72">
        <v>289.3</v>
      </c>
      <c r="AC449" s="72">
        <v>85</v>
      </c>
      <c r="AD449">
        <v>0</v>
      </c>
      <c r="AK449" s="40" t="str">
        <f>IFERROR(INDEX(Assumptions!$D$92:$D$115,MATCH(C449,Assumptions!$B$92:$B$115,0)),"Low")</f>
        <v>Low</v>
      </c>
    </row>
    <row r="450" spans="2:37" x14ac:dyDescent="0.2">
      <c r="B450">
        <v>447</v>
      </c>
      <c r="C450" t="s">
        <v>184</v>
      </c>
      <c r="D450" t="s">
        <v>2304</v>
      </c>
      <c r="E450" s="62">
        <f t="shared" si="28"/>
        <v>0</v>
      </c>
      <c r="F450" s="71">
        <f>SUMIFS('CBG Plants'!N:N,'CBG Plants'!F:F,D450,'CBG Plants'!L:L,"Completed")
+SUMIFS('CBG Plants'!N:N,'CBG Plants'!F:F,D450,'CBG Plants'!L:L,"Functional")+SUMIFS('CBG Plants'!N:N,'CBG Plants'!F:F,D450,'CBG Plants'!L:L,"Under Construction")+SUMIFS('CBG Plants'!N:N,'CBG Plants'!F:F,D450,'CBG Plants'!L:L,"Yet to start construction")</f>
        <v>0</v>
      </c>
      <c r="G450" s="62">
        <f>COUNTIFS('CBG Plants'!F:F,D450,'CBG Plants'!L:L,"Completed")
+COUNTIFS('CBG Plants'!F:F,D450,'CBG Plants'!L:L,"Functional")</f>
        <v>0</v>
      </c>
      <c r="H450" s="62">
        <f>COUNTIFS('CBG Plants'!F:F,D450,'CBG Plants'!L:L,"Under Construction")</f>
        <v>0</v>
      </c>
      <c r="I450" s="62">
        <f>COUNTIFS('CBG Plants'!F:F,D450,'CBG Plants'!L:L,"Yet to start construction")</f>
        <v>0</v>
      </c>
      <c r="M450" s="72">
        <f t="shared" si="25"/>
        <v>257.565</v>
      </c>
      <c r="N450" s="72">
        <f t="shared" si="26"/>
        <v>257.565</v>
      </c>
      <c r="O450" s="72">
        <v>0</v>
      </c>
      <c r="P450" s="72">
        <v>32.340000000000003</v>
      </c>
      <c r="Q450" s="72">
        <v>225.22499999999999</v>
      </c>
      <c r="R450" s="62">
        <f t="shared" si="27"/>
        <v>0.52638689999999999</v>
      </c>
      <c r="S450" s="72">
        <f>IFERROR(T450*Assumptions!$C$4,"")</f>
        <v>17.5</v>
      </c>
      <c r="T450" s="72">
        <v>7</v>
      </c>
      <c r="U450" s="62">
        <f>IFERROR(S450*Assumptions!$C$5,"")+IFERROR(V450*Assumptions!$C$8*Assumptions!$C$5,"")</f>
        <v>0.52638689999999999</v>
      </c>
      <c r="V450" s="72">
        <v>138</v>
      </c>
      <c r="W450" s="72">
        <f>IFERROR(ROUND(T450*(1+Assumptions!$C$7)^5,0),"")</f>
        <v>21</v>
      </c>
      <c r="X450" s="62">
        <f>IFERROR(ROUND(W450*Assumptions!$C$4*Assumptions!$C$6,4),"")+IFERROR(ROUND(Y450*Assumptions!$C$8*Assumptions!$C$6,4),"")</f>
        <v>2.6320999999999999</v>
      </c>
      <c r="Y450" s="62">
        <f>IFERROR(ROUND(V450*(1+Assumptions!$C$7)^5,0),"")</f>
        <v>421</v>
      </c>
      <c r="Z450" t="s">
        <v>153</v>
      </c>
      <c r="AA450" t="s">
        <v>154</v>
      </c>
      <c r="AB450" s="72">
        <v>536.29999999999995</v>
      </c>
      <c r="AC450" s="72">
        <v>85</v>
      </c>
      <c r="AD450">
        <v>0</v>
      </c>
      <c r="AK450" s="40" t="str">
        <f>IFERROR(INDEX(Assumptions!$D$92:$D$115,MATCH(C450,Assumptions!$B$92:$B$115,0)),"Low")</f>
        <v>Low</v>
      </c>
    </row>
    <row r="451" spans="2:37" x14ac:dyDescent="0.2">
      <c r="B451">
        <v>448</v>
      </c>
      <c r="C451" t="s">
        <v>184</v>
      </c>
      <c r="D451" t="s">
        <v>2314</v>
      </c>
      <c r="E451" s="62">
        <f t="shared" si="28"/>
        <v>4</v>
      </c>
      <c r="F451" s="71">
        <f>SUMIFS('CBG Plants'!N:N,'CBG Plants'!F:F,D451,'CBG Plants'!L:L,"Completed")
+SUMIFS('CBG Plants'!N:N,'CBG Plants'!F:F,D451,'CBG Plants'!L:L,"Functional")+SUMIFS('CBG Plants'!N:N,'CBG Plants'!F:F,D451,'CBG Plants'!L:L,"Under Construction")+SUMIFS('CBG Plants'!N:N,'CBG Plants'!F:F,D451,'CBG Plants'!L:L,"Yet to start construction")</f>
        <v>42.1</v>
      </c>
      <c r="G451" s="62">
        <f>COUNTIFS('CBG Plants'!F:F,D451,'CBG Plants'!L:L,"Completed")
+COUNTIFS('CBG Plants'!F:F,D451,'CBG Plants'!L:L,"Functional")</f>
        <v>2</v>
      </c>
      <c r="H451" s="62">
        <f>COUNTIFS('CBG Plants'!F:F,D451,'CBG Plants'!L:L,"Under Construction")</f>
        <v>2</v>
      </c>
      <c r="I451" s="62">
        <f>COUNTIFS('CBG Plants'!F:F,D451,'CBG Plants'!L:L,"Yet to start construction")</f>
        <v>0</v>
      </c>
      <c r="J451" t="s">
        <v>3164</v>
      </c>
      <c r="K451" t="s">
        <v>3165</v>
      </c>
      <c r="L451" t="s">
        <v>3166</v>
      </c>
      <c r="M451" s="72">
        <f t="shared" si="25"/>
        <v>431.35500000000002</v>
      </c>
      <c r="N451" s="72">
        <f t="shared" si="26"/>
        <v>479.53500000000003</v>
      </c>
      <c r="O451" s="72">
        <v>0</v>
      </c>
      <c r="P451" s="72">
        <v>34.86</v>
      </c>
      <c r="Q451" s="72">
        <v>444.67500000000001</v>
      </c>
      <c r="R451" s="62">
        <f t="shared" si="27"/>
        <v>-41.421371950000001</v>
      </c>
      <c r="S451" s="72">
        <f>IFERROR(T451*Assumptions!$C$4,"")</f>
        <v>22.5</v>
      </c>
      <c r="T451" s="72">
        <v>9</v>
      </c>
      <c r="U451" s="62">
        <f>IFERROR(S451*Assumptions!$C$5,"")+IFERROR(V451*Assumptions!$C$8*Assumptions!$C$5,"")</f>
        <v>0.67862804999999993</v>
      </c>
      <c r="V451" s="72">
        <v>361</v>
      </c>
      <c r="W451" s="72">
        <f>IFERROR(ROUND(T451*(1+Assumptions!$C$7)^5,0),"")</f>
        <v>27</v>
      </c>
      <c r="X451" s="62">
        <f>IFERROR(ROUND(W451*Assumptions!$C$4*Assumptions!$C$6,4),"")+IFERROR(ROUND(Y451*Assumptions!$C$8*Assumptions!$C$6,4),"")</f>
        <v>3.3935</v>
      </c>
      <c r="Y451" s="62">
        <f>IFERROR(ROUND(V451*(1+Assumptions!$C$7)^5,0),"")</f>
        <v>1102</v>
      </c>
      <c r="Z451" t="s">
        <v>153</v>
      </c>
      <c r="AA451" t="s">
        <v>154</v>
      </c>
      <c r="AB451" s="72">
        <v>370.3</v>
      </c>
      <c r="AC451" s="72">
        <v>85</v>
      </c>
      <c r="AD451">
        <v>132</v>
      </c>
      <c r="AK451" s="40" t="str">
        <f>IFERROR(INDEX(Assumptions!$D$92:$D$115,MATCH(C451,Assumptions!$B$92:$B$115,0)),"Low")</f>
        <v>Low</v>
      </c>
    </row>
    <row r="452" spans="2:37" x14ac:dyDescent="0.2">
      <c r="B452">
        <v>449</v>
      </c>
      <c r="C452" t="s">
        <v>184</v>
      </c>
      <c r="D452" t="s">
        <v>2306</v>
      </c>
      <c r="E452" s="62">
        <f t="shared" si="28"/>
        <v>2</v>
      </c>
      <c r="F452" s="71">
        <f>SUMIFS('CBG Plants'!N:N,'CBG Plants'!F:F,D452,'CBG Plants'!L:L,"Completed")
+SUMIFS('CBG Plants'!N:N,'CBG Plants'!F:F,D452,'CBG Plants'!L:L,"Functional")+SUMIFS('CBG Plants'!N:N,'CBG Plants'!F:F,D452,'CBG Plants'!L:L,"Under Construction")+SUMIFS('CBG Plants'!N:N,'CBG Plants'!F:F,D452,'CBG Plants'!L:L,"Yet to start construction")</f>
        <v>7.5</v>
      </c>
      <c r="G452" s="62">
        <f>COUNTIFS('CBG Plants'!F:F,D452,'CBG Plants'!L:L,"Completed")
+COUNTIFS('CBG Plants'!F:F,D452,'CBG Plants'!L:L,"Functional")</f>
        <v>0</v>
      </c>
      <c r="H452" s="62">
        <f>COUNTIFS('CBG Plants'!F:F,D452,'CBG Plants'!L:L,"Under Construction")</f>
        <v>2</v>
      </c>
      <c r="I452" s="62">
        <f>COUNTIFS('CBG Plants'!F:F,D452,'CBG Plants'!L:L,"Yet to start construction")</f>
        <v>0</v>
      </c>
      <c r="J452" t="s">
        <v>3167</v>
      </c>
      <c r="K452" t="s">
        <v>3168</v>
      </c>
      <c r="M452" s="72">
        <f t="shared" ref="M452:M515" si="29">IFERROR(N452-(AD452*365/1000),"")</f>
        <v>18.855</v>
      </c>
      <c r="N452" s="72">
        <f t="shared" ref="N452:N515" si="30">SUM(O452:Q452)</f>
        <v>18.855</v>
      </c>
      <c r="O452" s="72">
        <v>4.05</v>
      </c>
      <c r="P452" s="72">
        <v>12.18</v>
      </c>
      <c r="Q452" s="72">
        <v>2.625</v>
      </c>
      <c r="R452" s="62">
        <f t="shared" ref="R452:R515" si="31">IFERROR(U452-F452,"")</f>
        <v>-6.5912565000000001</v>
      </c>
      <c r="S452" s="72">
        <f>IFERROR(T452*Assumptions!$C$4,"")</f>
        <v>30</v>
      </c>
      <c r="T452" s="72">
        <v>12</v>
      </c>
      <c r="U452" s="62">
        <f>IFERROR(S452*Assumptions!$C$5,"")+IFERROR(V452*Assumptions!$C$8*Assumptions!$C$5,"")</f>
        <v>0.90874349999999993</v>
      </c>
      <c r="V452" s="72">
        <v>870</v>
      </c>
      <c r="W452" s="72">
        <f>IFERROR(ROUND(T452*(1+Assumptions!$C$7)^5,0),"")</f>
        <v>37</v>
      </c>
      <c r="X452" s="62">
        <f>IFERROR(ROUND(W452*Assumptions!$C$4*Assumptions!$C$6,4),"")+IFERROR(ROUND(Y452*Assumptions!$C$8*Assumptions!$C$6,4),"")</f>
        <v>4.6695000000000002</v>
      </c>
      <c r="Y452" s="62">
        <f>IFERROR(ROUND(V452*(1+Assumptions!$C$7)^5,0),"")</f>
        <v>2655</v>
      </c>
      <c r="Z452" t="s">
        <v>153</v>
      </c>
      <c r="AA452" t="s">
        <v>154</v>
      </c>
      <c r="AB452" s="72">
        <v>59.8</v>
      </c>
      <c r="AC452" s="72">
        <v>85</v>
      </c>
      <c r="AD452">
        <v>0</v>
      </c>
      <c r="AK452" s="40" t="str">
        <f>IFERROR(INDEX(Assumptions!$D$92:$D$115,MATCH(C452,Assumptions!$B$92:$B$115,0)),"Low")</f>
        <v>Low</v>
      </c>
    </row>
    <row r="453" spans="2:37" x14ac:dyDescent="0.2">
      <c r="B453">
        <v>450</v>
      </c>
      <c r="C453" t="s">
        <v>184</v>
      </c>
      <c r="D453" t="s">
        <v>2305</v>
      </c>
      <c r="E453" s="62">
        <f t="shared" ref="E453:E516" si="32">SUM(G453:I453)</f>
        <v>1</v>
      </c>
      <c r="F453" s="71">
        <f>SUMIFS('CBG Plants'!N:N,'CBG Plants'!F:F,D453,'CBG Plants'!L:L,"Completed")
+SUMIFS('CBG Plants'!N:N,'CBG Plants'!F:F,D453,'CBG Plants'!L:L,"Functional")+SUMIFS('CBG Plants'!N:N,'CBG Plants'!F:F,D453,'CBG Plants'!L:L,"Under Construction")+SUMIFS('CBG Plants'!N:N,'CBG Plants'!F:F,D453,'CBG Plants'!L:L,"Yet to start construction")</f>
        <v>2.5</v>
      </c>
      <c r="G453" s="62">
        <f>COUNTIFS('CBG Plants'!F:F,D453,'CBG Plants'!L:L,"Completed")
+COUNTIFS('CBG Plants'!F:F,D453,'CBG Plants'!L:L,"Functional")</f>
        <v>1</v>
      </c>
      <c r="H453" s="62">
        <f>COUNTIFS('CBG Plants'!F:F,D453,'CBG Plants'!L:L,"Under Construction")</f>
        <v>0</v>
      </c>
      <c r="I453" s="62">
        <f>COUNTIFS('CBG Plants'!F:F,D453,'CBG Plants'!L:L,"Yet to start construction")</f>
        <v>0</v>
      </c>
      <c r="J453" t="s">
        <v>3169</v>
      </c>
      <c r="M453" s="72">
        <f t="shared" si="29"/>
        <v>3.120000000000001</v>
      </c>
      <c r="N453" s="72">
        <f t="shared" si="30"/>
        <v>14.07</v>
      </c>
      <c r="O453" s="72">
        <v>0</v>
      </c>
      <c r="P453" s="72">
        <v>13.02</v>
      </c>
      <c r="Q453" s="72">
        <v>1.05</v>
      </c>
      <c r="R453" s="62">
        <f t="shared" si="31"/>
        <v>-1.9736131000000001</v>
      </c>
      <c r="S453" s="72">
        <f>IFERROR(T453*Assumptions!$C$4,"")</f>
        <v>17.5</v>
      </c>
      <c r="T453" s="72">
        <v>7</v>
      </c>
      <c r="U453" s="62">
        <f>IFERROR(S453*Assumptions!$C$5,"")+IFERROR(V453*Assumptions!$C$8*Assumptions!$C$5,"")</f>
        <v>0.52638689999999999</v>
      </c>
      <c r="V453" s="72">
        <v>138</v>
      </c>
      <c r="W453" s="72">
        <f>IFERROR(ROUND(T453*(1+Assumptions!$C$7)^5,0),"")</f>
        <v>21</v>
      </c>
      <c r="X453" s="62">
        <f>IFERROR(ROUND(W453*Assumptions!$C$4*Assumptions!$C$6,4),"")+IFERROR(ROUND(Y453*Assumptions!$C$8*Assumptions!$C$6,4),"")</f>
        <v>2.6320999999999999</v>
      </c>
      <c r="Y453" s="62">
        <f>IFERROR(ROUND(V453*(1+Assumptions!$C$7)^5,0),"")</f>
        <v>421</v>
      </c>
      <c r="Z453" t="s">
        <v>153</v>
      </c>
      <c r="AA453" t="s">
        <v>154</v>
      </c>
      <c r="AB453" s="72">
        <v>616.79999999999995</v>
      </c>
      <c r="AC453" s="72">
        <v>85</v>
      </c>
      <c r="AD453">
        <v>30</v>
      </c>
      <c r="AK453" s="40" t="str">
        <f>IFERROR(INDEX(Assumptions!$D$92:$D$115,MATCH(C453,Assumptions!$B$92:$B$115,0)),"Low")</f>
        <v>Low</v>
      </c>
    </row>
    <row r="454" spans="2:37" x14ac:dyDescent="0.2">
      <c r="B454">
        <v>451</v>
      </c>
      <c r="C454" t="s">
        <v>184</v>
      </c>
      <c r="D454" t="s">
        <v>2298</v>
      </c>
      <c r="E454" s="62">
        <f t="shared" si="32"/>
        <v>2</v>
      </c>
      <c r="F454" s="71">
        <f>SUMIFS('CBG Plants'!N:N,'CBG Plants'!F:F,D454,'CBG Plants'!L:L,"Completed")
+SUMIFS('CBG Plants'!N:N,'CBG Plants'!F:F,D454,'CBG Plants'!L:L,"Functional")+SUMIFS('CBG Plants'!N:N,'CBG Plants'!F:F,D454,'CBG Plants'!L:L,"Under Construction")+SUMIFS('CBG Plants'!N:N,'CBG Plants'!F:F,D454,'CBG Plants'!L:L,"Yet to start construction")</f>
        <v>2.4</v>
      </c>
      <c r="G454" s="62">
        <f>COUNTIFS('CBG Plants'!F:F,D454,'CBG Plants'!L:L,"Completed")
+COUNTIFS('CBG Plants'!F:F,D454,'CBG Plants'!L:L,"Functional")</f>
        <v>1</v>
      </c>
      <c r="H454" s="62">
        <f>COUNTIFS('CBG Plants'!F:F,D454,'CBG Plants'!L:L,"Under Construction")</f>
        <v>0</v>
      </c>
      <c r="I454" s="62">
        <f>COUNTIFS('CBG Plants'!F:F,D454,'CBG Plants'!L:L,"Yet to start construction")</f>
        <v>1</v>
      </c>
      <c r="J454" t="s">
        <v>3170</v>
      </c>
      <c r="K454" t="s">
        <v>3171</v>
      </c>
      <c r="M454" s="72">
        <f t="shared" si="29"/>
        <v>-6.2800000000000011</v>
      </c>
      <c r="N454" s="72">
        <f t="shared" si="30"/>
        <v>11.969999999999999</v>
      </c>
      <c r="O454" s="72">
        <v>0</v>
      </c>
      <c r="P454" s="72">
        <v>4.62</v>
      </c>
      <c r="Q454" s="72">
        <v>7.35</v>
      </c>
      <c r="R454" s="62">
        <f t="shared" si="31"/>
        <v>-1.0617051</v>
      </c>
      <c r="S454" s="72">
        <f>IFERROR(T454*Assumptions!$C$4,"")</f>
        <v>42.5</v>
      </c>
      <c r="T454" s="72">
        <v>17</v>
      </c>
      <c r="U454" s="62">
        <f>IFERROR(S454*Assumptions!$C$5,"")+IFERROR(V454*Assumptions!$C$8*Assumptions!$C$5,"")</f>
        <v>1.3382949</v>
      </c>
      <c r="V454" s="72">
        <v>6298</v>
      </c>
      <c r="W454" s="72">
        <f>IFERROR(ROUND(T454*(1+Assumptions!$C$7)^5,0),"")</f>
        <v>52</v>
      </c>
      <c r="X454" s="62">
        <f>IFERROR(ROUND(W454*Assumptions!$C$4*Assumptions!$C$6,4),"")+IFERROR(ROUND(Y454*Assumptions!$C$8*Assumptions!$C$6,4),"")</f>
        <v>6.8219000000000003</v>
      </c>
      <c r="Y454" s="62">
        <f>IFERROR(ROUND(V454*(1+Assumptions!$C$7)^5,0),"")</f>
        <v>19220</v>
      </c>
      <c r="Z454" t="s">
        <v>153</v>
      </c>
      <c r="AA454" t="s">
        <v>154</v>
      </c>
      <c r="AB454" s="72">
        <v>470.1</v>
      </c>
      <c r="AC454" s="72">
        <v>85</v>
      </c>
      <c r="AD454">
        <v>50</v>
      </c>
      <c r="AK454" s="40" t="str">
        <f>IFERROR(INDEX(Assumptions!$D$92:$D$115,MATCH(C454,Assumptions!$B$92:$B$115,0)),"Low")</f>
        <v>Low</v>
      </c>
    </row>
    <row r="455" spans="2:37" x14ac:dyDescent="0.2">
      <c r="B455">
        <v>452</v>
      </c>
      <c r="C455" t="s">
        <v>184</v>
      </c>
      <c r="D455" t="s">
        <v>2300</v>
      </c>
      <c r="E455" s="62">
        <f t="shared" si="32"/>
        <v>1</v>
      </c>
      <c r="F455" s="71">
        <f>SUMIFS('CBG Plants'!N:N,'CBG Plants'!F:F,D455,'CBG Plants'!L:L,"Completed")
+SUMIFS('CBG Plants'!N:N,'CBG Plants'!F:F,D455,'CBG Plants'!L:L,"Functional")+SUMIFS('CBG Plants'!N:N,'CBG Plants'!F:F,D455,'CBG Plants'!L:L,"Under Construction")+SUMIFS('CBG Plants'!N:N,'CBG Plants'!F:F,D455,'CBG Plants'!L:L,"Yet to start construction")</f>
        <v>3</v>
      </c>
      <c r="G455" s="62">
        <f>COUNTIFS('CBG Plants'!F:F,D455,'CBG Plants'!L:L,"Completed")
+COUNTIFS('CBG Plants'!F:F,D455,'CBG Plants'!L:L,"Functional")</f>
        <v>0</v>
      </c>
      <c r="H455" s="62">
        <f>COUNTIFS('CBG Plants'!F:F,D455,'CBG Plants'!L:L,"Under Construction")</f>
        <v>0</v>
      </c>
      <c r="I455" s="62">
        <f>COUNTIFS('CBG Plants'!F:F,D455,'CBG Plants'!L:L,"Yet to start construction")</f>
        <v>1</v>
      </c>
      <c r="J455" t="s">
        <v>3172</v>
      </c>
      <c r="M455" s="72">
        <f t="shared" si="29"/>
        <v>363.43499999999995</v>
      </c>
      <c r="N455" s="72">
        <f t="shared" si="30"/>
        <v>363.43499999999995</v>
      </c>
      <c r="O455" s="72">
        <v>0.45</v>
      </c>
      <c r="P455" s="72">
        <v>179.76</v>
      </c>
      <c r="Q455" s="72">
        <v>183.22499999999999</v>
      </c>
      <c r="R455" s="62">
        <f t="shared" si="31"/>
        <v>-2.3796286499999999</v>
      </c>
      <c r="S455" s="72">
        <f>IFERROR(T455*Assumptions!$C$4,"")</f>
        <v>20</v>
      </c>
      <c r="T455" s="72">
        <v>8</v>
      </c>
      <c r="U455" s="62">
        <f>IFERROR(S455*Assumptions!$C$5,"")+IFERROR(V455*Assumptions!$C$8*Assumptions!$C$5,"")</f>
        <v>0.62037134999999999</v>
      </c>
      <c r="V455" s="72">
        <v>2027</v>
      </c>
      <c r="W455" s="72">
        <f>IFERROR(ROUND(T455*(1+Assumptions!$C$7)^5,0),"")</f>
        <v>24</v>
      </c>
      <c r="X455" s="62">
        <f>IFERROR(ROUND(W455*Assumptions!$C$4*Assumptions!$C$6,4),"")+IFERROR(ROUND(Y455*Assumptions!$C$8*Assumptions!$C$6,4),"")</f>
        <v>3.1036000000000001</v>
      </c>
      <c r="Y455" s="62">
        <f>IFERROR(ROUND(V455*(1+Assumptions!$C$7)^5,0),"")</f>
        <v>6186</v>
      </c>
      <c r="Z455" t="s">
        <v>153</v>
      </c>
      <c r="AA455" t="s">
        <v>154</v>
      </c>
      <c r="AB455" s="72">
        <v>259.39999999999998</v>
      </c>
      <c r="AC455" s="72">
        <v>85</v>
      </c>
      <c r="AD455">
        <v>0</v>
      </c>
      <c r="AK455" s="40" t="str">
        <f>IFERROR(INDEX(Assumptions!$D$92:$D$115,MATCH(C455,Assumptions!$B$92:$B$115,0)),"Low")</f>
        <v>Low</v>
      </c>
    </row>
    <row r="456" spans="2:37" x14ac:dyDescent="0.2">
      <c r="B456">
        <v>453</v>
      </c>
      <c r="C456" t="s">
        <v>184</v>
      </c>
      <c r="D456" t="s">
        <v>2310</v>
      </c>
      <c r="E456" s="62">
        <f t="shared" si="32"/>
        <v>1</v>
      </c>
      <c r="F456" s="71">
        <f>SUMIFS('CBG Plants'!N:N,'CBG Plants'!F:F,D456,'CBG Plants'!L:L,"Completed")
+SUMIFS('CBG Plants'!N:N,'CBG Plants'!F:F,D456,'CBG Plants'!L:L,"Functional")+SUMIFS('CBG Plants'!N:N,'CBG Plants'!F:F,D456,'CBG Plants'!L:L,"Under Construction")+SUMIFS('CBG Plants'!N:N,'CBG Plants'!F:F,D456,'CBG Plants'!L:L,"Yet to start construction")</f>
        <v>4</v>
      </c>
      <c r="G456" s="62">
        <f>COUNTIFS('CBG Plants'!F:F,D456,'CBG Plants'!L:L,"Completed")
+COUNTIFS('CBG Plants'!F:F,D456,'CBG Plants'!L:L,"Functional")</f>
        <v>0</v>
      </c>
      <c r="H456" s="62">
        <f>COUNTIFS('CBG Plants'!F:F,D456,'CBG Plants'!L:L,"Under Construction")</f>
        <v>0</v>
      </c>
      <c r="I456" s="62">
        <f>COUNTIFS('CBG Plants'!F:F,D456,'CBG Plants'!L:L,"Yet to start construction")</f>
        <v>1</v>
      </c>
      <c r="J456" t="s">
        <v>3173</v>
      </c>
      <c r="M456" s="72">
        <f t="shared" si="29"/>
        <v>92.715000000000003</v>
      </c>
      <c r="N456" s="72">
        <f t="shared" si="30"/>
        <v>92.715000000000003</v>
      </c>
      <c r="O456" s="72">
        <v>0</v>
      </c>
      <c r="P456" s="72">
        <v>84.84</v>
      </c>
      <c r="Q456" s="72">
        <v>7.875</v>
      </c>
      <c r="R456" s="62">
        <f t="shared" si="31"/>
        <v>-3.1554427</v>
      </c>
      <c r="S456" s="72">
        <f>IFERROR(T456*Assumptions!$C$4,"")</f>
        <v>27.5</v>
      </c>
      <c r="T456" s="72">
        <v>11</v>
      </c>
      <c r="U456" s="62">
        <f>IFERROR(S456*Assumptions!$C$5,"")+IFERROR(V456*Assumptions!$C$8*Assumptions!$C$5,"")</f>
        <v>0.84455729999999996</v>
      </c>
      <c r="V456" s="72">
        <v>1946</v>
      </c>
      <c r="W456" s="72">
        <f>IFERROR(ROUND(T456*(1+Assumptions!$C$7)^5,0),"")</f>
        <v>34</v>
      </c>
      <c r="X456" s="62">
        <f>IFERROR(ROUND(W456*Assumptions!$C$4*Assumptions!$C$6,4),"")+IFERROR(ROUND(Y456*Assumptions!$C$8*Assumptions!$C$6,4),"")</f>
        <v>4.3494999999999999</v>
      </c>
      <c r="Y456" s="62">
        <f>IFERROR(ROUND(V456*(1+Assumptions!$C$7)^5,0),"")</f>
        <v>5939</v>
      </c>
      <c r="Z456" t="s">
        <v>153</v>
      </c>
      <c r="AA456" t="s">
        <v>154</v>
      </c>
      <c r="AB456" s="72">
        <v>557.6</v>
      </c>
      <c r="AC456" s="72">
        <v>85</v>
      </c>
      <c r="AD456">
        <v>0</v>
      </c>
      <c r="AK456" s="40" t="str">
        <f>IFERROR(INDEX(Assumptions!$D$92:$D$115,MATCH(C456,Assumptions!$B$92:$B$115,0)),"Low")</f>
        <v>Low</v>
      </c>
    </row>
    <row r="457" spans="2:37" x14ac:dyDescent="0.2">
      <c r="B457">
        <v>454</v>
      </c>
      <c r="C457" t="s">
        <v>184</v>
      </c>
      <c r="D457" t="s">
        <v>2308</v>
      </c>
      <c r="E457" s="62">
        <f t="shared" si="32"/>
        <v>1</v>
      </c>
      <c r="F457" s="71">
        <f>SUMIFS('CBG Plants'!N:N,'CBG Plants'!F:F,D457,'CBG Plants'!L:L,"Completed")
+SUMIFS('CBG Plants'!N:N,'CBG Plants'!F:F,D457,'CBG Plants'!L:L,"Functional")+SUMIFS('CBG Plants'!N:N,'CBG Plants'!F:F,D457,'CBG Plants'!L:L,"Under Construction")+SUMIFS('CBG Plants'!N:N,'CBG Plants'!F:F,D457,'CBG Plants'!L:L,"Yet to start construction")</f>
        <v>0.25</v>
      </c>
      <c r="G457" s="62">
        <f>COUNTIFS('CBG Plants'!F:F,D457,'CBG Plants'!L:L,"Completed")
+COUNTIFS('CBG Plants'!F:F,D457,'CBG Plants'!L:L,"Functional")</f>
        <v>0</v>
      </c>
      <c r="H457" s="62">
        <f>COUNTIFS('CBG Plants'!F:F,D457,'CBG Plants'!L:L,"Under Construction")</f>
        <v>0</v>
      </c>
      <c r="I457" s="62">
        <f>COUNTIFS('CBG Plants'!F:F,D457,'CBG Plants'!L:L,"Yet to start construction")</f>
        <v>1</v>
      </c>
      <c r="J457" t="s">
        <v>3174</v>
      </c>
      <c r="M457" s="72">
        <f t="shared" si="29"/>
        <v>229.95</v>
      </c>
      <c r="N457" s="72">
        <f t="shared" si="30"/>
        <v>229.95</v>
      </c>
      <c r="O457" s="72">
        <v>0</v>
      </c>
      <c r="P457" s="72">
        <v>113.4</v>
      </c>
      <c r="Q457" s="72">
        <v>116.55</v>
      </c>
      <c r="R457" s="62">
        <f t="shared" si="31"/>
        <v>0.59455729999999996</v>
      </c>
      <c r="S457" s="72">
        <f>IFERROR(T457*Assumptions!$C$4,"")</f>
        <v>27.5</v>
      </c>
      <c r="T457" s="72">
        <v>11</v>
      </c>
      <c r="U457" s="62">
        <f>IFERROR(S457*Assumptions!$C$5,"")+IFERROR(V457*Assumptions!$C$8*Assumptions!$C$5,"")</f>
        <v>0.84455729999999996</v>
      </c>
      <c r="V457" s="72">
        <v>1946</v>
      </c>
      <c r="W457" s="72">
        <f>IFERROR(ROUND(T457*(1+Assumptions!$C$7)^5,0),"")</f>
        <v>34</v>
      </c>
      <c r="X457" s="62">
        <f>IFERROR(ROUND(W457*Assumptions!$C$4*Assumptions!$C$6,4),"")+IFERROR(ROUND(Y457*Assumptions!$C$8*Assumptions!$C$6,4),"")</f>
        <v>4.3494999999999999</v>
      </c>
      <c r="Y457" s="62">
        <f>IFERROR(ROUND(V457*(1+Assumptions!$C$7)^5,0),"")</f>
        <v>5939</v>
      </c>
      <c r="Z457" t="s">
        <v>153</v>
      </c>
      <c r="AA457" t="s">
        <v>154</v>
      </c>
      <c r="AB457" s="72">
        <v>610.5</v>
      </c>
      <c r="AC457" s="72">
        <v>85</v>
      </c>
      <c r="AD457">
        <v>0</v>
      </c>
      <c r="AK457" s="40" t="str">
        <f>IFERROR(INDEX(Assumptions!$D$92:$D$115,MATCH(C457,Assumptions!$B$92:$B$115,0)),"Low")</f>
        <v>Low</v>
      </c>
    </row>
    <row r="458" spans="2:37" x14ac:dyDescent="0.2">
      <c r="B458">
        <v>455</v>
      </c>
      <c r="C458" t="s">
        <v>184</v>
      </c>
      <c r="D458" t="s">
        <v>2301</v>
      </c>
      <c r="E458" s="62">
        <f t="shared" si="32"/>
        <v>2</v>
      </c>
      <c r="F458" s="71">
        <f>SUMIFS('CBG Plants'!N:N,'CBG Plants'!F:F,D458,'CBG Plants'!L:L,"Completed")
+SUMIFS('CBG Plants'!N:N,'CBG Plants'!F:F,D458,'CBG Plants'!L:L,"Functional")+SUMIFS('CBG Plants'!N:N,'CBG Plants'!F:F,D458,'CBG Plants'!L:L,"Under Construction")+SUMIFS('CBG Plants'!N:N,'CBG Plants'!F:F,D458,'CBG Plants'!L:L,"Yet to start construction")</f>
        <v>6.35</v>
      </c>
      <c r="G458" s="62">
        <f>COUNTIFS('CBG Plants'!F:F,D458,'CBG Plants'!L:L,"Completed")
+COUNTIFS('CBG Plants'!F:F,D458,'CBG Plants'!L:L,"Functional")</f>
        <v>0</v>
      </c>
      <c r="H458" s="62">
        <f>COUNTIFS('CBG Plants'!F:F,D458,'CBG Plants'!L:L,"Under Construction")</f>
        <v>2</v>
      </c>
      <c r="I458" s="62">
        <f>COUNTIFS('CBG Plants'!F:F,D458,'CBG Plants'!L:L,"Yet to start construction")</f>
        <v>0</v>
      </c>
      <c r="J458" t="s">
        <v>3175</v>
      </c>
      <c r="K458" t="s">
        <v>3176</v>
      </c>
      <c r="M458" s="72">
        <f t="shared" si="29"/>
        <v>303.55500000000001</v>
      </c>
      <c r="N458" s="72">
        <f t="shared" si="30"/>
        <v>303.55500000000001</v>
      </c>
      <c r="O458" s="72">
        <v>0</v>
      </c>
      <c r="P458" s="72">
        <v>301.98</v>
      </c>
      <c r="Q458" s="72">
        <v>1.575</v>
      </c>
      <c r="R458" s="62">
        <f t="shared" si="31"/>
        <v>-5.7296286499999995</v>
      </c>
      <c r="S458" s="72">
        <f>IFERROR(T458*Assumptions!$C$4,"")</f>
        <v>20</v>
      </c>
      <c r="T458" s="72">
        <v>8</v>
      </c>
      <c r="U458" s="62">
        <f>IFERROR(S458*Assumptions!$C$5,"")+IFERROR(V458*Assumptions!$C$8*Assumptions!$C$5,"")</f>
        <v>0.62037134999999999</v>
      </c>
      <c r="V458" s="72">
        <v>2027</v>
      </c>
      <c r="W458" s="72">
        <f>IFERROR(ROUND(T458*(1+Assumptions!$C$7)^5,0),"")</f>
        <v>24</v>
      </c>
      <c r="X458" s="62">
        <f>IFERROR(ROUND(W458*Assumptions!$C$4*Assumptions!$C$6,4),"")+IFERROR(ROUND(Y458*Assumptions!$C$8*Assumptions!$C$6,4),"")</f>
        <v>3.1036000000000001</v>
      </c>
      <c r="Y458" s="62">
        <f>IFERROR(ROUND(V458*(1+Assumptions!$C$7)^5,0),"")</f>
        <v>6186</v>
      </c>
      <c r="Z458" t="s">
        <v>153</v>
      </c>
      <c r="AA458" t="s">
        <v>154</v>
      </c>
      <c r="AB458" s="72">
        <v>183.8</v>
      </c>
      <c r="AC458" s="72">
        <v>85</v>
      </c>
      <c r="AD458">
        <v>0</v>
      </c>
      <c r="AK458" s="40" t="str">
        <f>IFERROR(INDEX(Assumptions!$D$92:$D$115,MATCH(C458,Assumptions!$B$92:$B$115,0)),"Low")</f>
        <v>Low</v>
      </c>
    </row>
    <row r="459" spans="2:37" x14ac:dyDescent="0.2">
      <c r="B459">
        <v>456</v>
      </c>
      <c r="C459" t="s">
        <v>184</v>
      </c>
      <c r="D459" t="s">
        <v>2297</v>
      </c>
      <c r="E459" s="62">
        <f t="shared" si="32"/>
        <v>1</v>
      </c>
      <c r="F459" s="71">
        <f>SUMIFS('CBG Plants'!N:N,'CBG Plants'!F:F,D459,'CBG Plants'!L:L,"Completed")
+SUMIFS('CBG Plants'!N:N,'CBG Plants'!F:F,D459,'CBG Plants'!L:L,"Functional")+SUMIFS('CBG Plants'!N:N,'CBG Plants'!F:F,D459,'CBG Plants'!L:L,"Under Construction")+SUMIFS('CBG Plants'!N:N,'CBG Plants'!F:F,D459,'CBG Plants'!L:L,"Yet to start construction")</f>
        <v>1.5</v>
      </c>
      <c r="G459" s="62">
        <f>COUNTIFS('CBG Plants'!F:F,D459,'CBG Plants'!L:L,"Completed")
+COUNTIFS('CBG Plants'!F:F,D459,'CBG Plants'!L:L,"Functional")</f>
        <v>1</v>
      </c>
      <c r="H459" s="62">
        <f>COUNTIFS('CBG Plants'!F:F,D459,'CBG Plants'!L:L,"Under Construction")</f>
        <v>0</v>
      </c>
      <c r="I459" s="62">
        <f>COUNTIFS('CBG Plants'!F:F,D459,'CBG Plants'!L:L,"Yet to start construction")</f>
        <v>0</v>
      </c>
      <c r="J459" t="s">
        <v>3177</v>
      </c>
      <c r="M459" s="72">
        <f t="shared" si="29"/>
        <v>-18.25</v>
      </c>
      <c r="N459" s="72">
        <f t="shared" si="30"/>
        <v>0</v>
      </c>
      <c r="O459" s="72">
        <v>0</v>
      </c>
      <c r="P459" s="72">
        <v>0</v>
      </c>
      <c r="Q459" s="72">
        <v>0</v>
      </c>
      <c r="R459" s="62">
        <f t="shared" si="31"/>
        <v>0.96455309999999983</v>
      </c>
      <c r="S459" s="72">
        <f>IFERROR(T459*Assumptions!$C$4,"")</f>
        <v>62.5</v>
      </c>
      <c r="T459" s="72">
        <v>25</v>
      </c>
      <c r="U459" s="62">
        <f>IFERROR(S459*Assumptions!$C$5,"")+IFERROR(V459*Assumptions!$C$8*Assumptions!$C$5,"")</f>
        <v>2.4645530999999998</v>
      </c>
      <c r="V459" s="72">
        <v>58662</v>
      </c>
      <c r="W459" s="72">
        <f>IFERROR(ROUND(T459*(1+Assumptions!$C$7)^5,0),"")</f>
        <v>76</v>
      </c>
      <c r="X459" s="62">
        <f>IFERROR(ROUND(W459*Assumptions!$C$4*Assumptions!$C$6,4),"")+IFERROR(ROUND(Y459*Assumptions!$C$8*Assumptions!$C$6,4),"")</f>
        <v>12.4986</v>
      </c>
      <c r="Y459" s="62">
        <f>IFERROR(ROUND(V459*(1+Assumptions!$C$7)^5,0),"")</f>
        <v>179022</v>
      </c>
      <c r="Z459" t="s">
        <v>153</v>
      </c>
      <c r="AA459" t="s">
        <v>154</v>
      </c>
      <c r="AB459" s="72">
        <v>535.29999999999995</v>
      </c>
      <c r="AC459" s="72">
        <v>85</v>
      </c>
      <c r="AD459">
        <v>50</v>
      </c>
      <c r="AK459" s="40" t="str">
        <f>IFERROR(INDEX(Assumptions!$D$92:$D$115,MATCH(C459,Assumptions!$B$92:$B$115,0)),"Low")</f>
        <v>Low</v>
      </c>
    </row>
    <row r="460" spans="2:37" x14ac:dyDescent="0.2">
      <c r="B460">
        <v>457</v>
      </c>
      <c r="C460" t="s">
        <v>184</v>
      </c>
      <c r="D460" t="s">
        <v>2315</v>
      </c>
      <c r="E460" s="62">
        <f t="shared" si="32"/>
        <v>0</v>
      </c>
      <c r="F460" s="71">
        <f>SUMIFS('CBG Plants'!N:N,'CBG Plants'!F:F,D460,'CBG Plants'!L:L,"Completed")
+SUMIFS('CBG Plants'!N:N,'CBG Plants'!F:F,D460,'CBG Plants'!L:L,"Functional")+SUMIFS('CBG Plants'!N:N,'CBG Plants'!F:F,D460,'CBG Plants'!L:L,"Under Construction")+SUMIFS('CBG Plants'!N:N,'CBG Plants'!F:F,D460,'CBG Plants'!L:L,"Yet to start construction")</f>
        <v>0</v>
      </c>
      <c r="G460" s="62">
        <f>COUNTIFS('CBG Plants'!F:F,D460,'CBG Plants'!L:L,"Completed")
+COUNTIFS('CBG Plants'!F:F,D460,'CBG Plants'!L:L,"Functional")</f>
        <v>0</v>
      </c>
      <c r="H460" s="62">
        <f>COUNTIFS('CBG Plants'!F:F,D460,'CBG Plants'!L:L,"Under Construction")</f>
        <v>0</v>
      </c>
      <c r="I460" s="62">
        <f>COUNTIFS('CBG Plants'!F:F,D460,'CBG Plants'!L:L,"Yet to start construction")</f>
        <v>0</v>
      </c>
      <c r="M460" s="72">
        <f t="shared" si="29"/>
        <v>152.25</v>
      </c>
      <c r="N460" s="72">
        <f t="shared" si="30"/>
        <v>152.25</v>
      </c>
      <c r="O460" s="72">
        <v>0</v>
      </c>
      <c r="P460" s="72">
        <v>81.900000000000006</v>
      </c>
      <c r="Q460" s="72">
        <v>70.349999999999994</v>
      </c>
      <c r="R460" s="62">
        <f t="shared" si="31"/>
        <v>0.67862804999999993</v>
      </c>
      <c r="S460" s="72">
        <f>IFERROR(T460*Assumptions!$C$4,"")</f>
        <v>22.5</v>
      </c>
      <c r="T460" s="72">
        <v>9</v>
      </c>
      <c r="U460" s="62">
        <f>IFERROR(S460*Assumptions!$C$5,"")+IFERROR(V460*Assumptions!$C$8*Assumptions!$C$5,"")</f>
        <v>0.67862804999999993</v>
      </c>
      <c r="V460" s="72">
        <v>361</v>
      </c>
      <c r="W460" s="72">
        <f>IFERROR(ROUND(T460*(1+Assumptions!$C$7)^5,0),"")</f>
        <v>27</v>
      </c>
      <c r="X460" s="62">
        <f>IFERROR(ROUND(W460*Assumptions!$C$4*Assumptions!$C$6,4),"")+IFERROR(ROUND(Y460*Assumptions!$C$8*Assumptions!$C$6,4),"")</f>
        <v>3.3935</v>
      </c>
      <c r="Y460" s="62">
        <f>IFERROR(ROUND(V460*(1+Assumptions!$C$7)^5,0),"")</f>
        <v>1102</v>
      </c>
      <c r="Z460" t="s">
        <v>153</v>
      </c>
      <c r="AA460" t="s">
        <v>154</v>
      </c>
      <c r="AB460" s="72">
        <v>450.1</v>
      </c>
      <c r="AC460" s="72">
        <v>85</v>
      </c>
      <c r="AD460">
        <v>0</v>
      </c>
      <c r="AK460" s="40" t="str">
        <f>IFERROR(INDEX(Assumptions!$D$92:$D$115,MATCH(C460,Assumptions!$B$92:$B$115,0)),"Low")</f>
        <v>Low</v>
      </c>
    </row>
    <row r="461" spans="2:37" x14ac:dyDescent="0.2">
      <c r="B461">
        <v>458</v>
      </c>
      <c r="C461" t="s">
        <v>184</v>
      </c>
      <c r="D461" t="s">
        <v>2287</v>
      </c>
      <c r="E461" s="62">
        <f t="shared" si="32"/>
        <v>0</v>
      </c>
      <c r="F461" s="71">
        <f>SUMIFS('CBG Plants'!N:N,'CBG Plants'!F:F,D461,'CBG Plants'!L:L,"Completed")
+SUMIFS('CBG Plants'!N:N,'CBG Plants'!F:F,D461,'CBG Plants'!L:L,"Functional")+SUMIFS('CBG Plants'!N:N,'CBG Plants'!F:F,D461,'CBG Plants'!L:L,"Under Construction")+SUMIFS('CBG Plants'!N:N,'CBG Plants'!F:F,D461,'CBG Plants'!L:L,"Yet to start construction")</f>
        <v>0</v>
      </c>
      <c r="G461" s="62">
        <f>COUNTIFS('CBG Plants'!F:F,D461,'CBG Plants'!L:L,"Completed")
+COUNTIFS('CBG Plants'!F:F,D461,'CBG Plants'!L:L,"Functional")</f>
        <v>0</v>
      </c>
      <c r="H461" s="62">
        <f>COUNTIFS('CBG Plants'!F:F,D461,'CBG Plants'!L:L,"Under Construction")</f>
        <v>0</v>
      </c>
      <c r="I461" s="62">
        <f>COUNTIFS('CBG Plants'!F:F,D461,'CBG Plants'!L:L,"Yet to start construction")</f>
        <v>0</v>
      </c>
      <c r="M461" s="72">
        <f t="shared" si="29"/>
        <v>52.919999999999995</v>
      </c>
      <c r="N461" s="72">
        <f t="shared" si="30"/>
        <v>52.919999999999995</v>
      </c>
      <c r="O461" s="72">
        <v>0</v>
      </c>
      <c r="P461" s="72">
        <v>4.62</v>
      </c>
      <c r="Q461" s="72">
        <v>48.3</v>
      </c>
      <c r="R461" s="62">
        <f t="shared" si="31"/>
        <v>1.3080268500000001</v>
      </c>
      <c r="S461" s="72">
        <f>IFERROR(T461*Assumptions!$C$4,"")</f>
        <v>32.5</v>
      </c>
      <c r="T461" s="72">
        <v>13</v>
      </c>
      <c r="U461" s="62">
        <f>IFERROR(S461*Assumptions!$C$5,"")+IFERROR(V461*Assumptions!$C$8*Assumptions!$C$5,"")</f>
        <v>1.3080268500000001</v>
      </c>
      <c r="V461" s="72">
        <v>33137</v>
      </c>
      <c r="W461" s="72">
        <f>IFERROR(ROUND(T461*(1+Assumptions!$C$7)^5,0),"")</f>
        <v>40</v>
      </c>
      <c r="X461" s="62">
        <f>IFERROR(ROUND(W461*Assumptions!$C$4*Assumptions!$C$6,4),"")+IFERROR(ROUND(Y461*Assumptions!$C$8*Assumptions!$C$6,4),"")</f>
        <v>6.6939000000000002</v>
      </c>
      <c r="Y461" s="62">
        <f>IFERROR(ROUND(V461*(1+Assumptions!$C$7)^5,0),"")</f>
        <v>101126</v>
      </c>
      <c r="Z461" t="s">
        <v>153</v>
      </c>
      <c r="AA461" t="s">
        <v>154</v>
      </c>
      <c r="AB461" s="72">
        <v>456.2</v>
      </c>
      <c r="AC461" s="72">
        <v>85</v>
      </c>
      <c r="AD461">
        <v>0</v>
      </c>
      <c r="AK461" s="40" t="str">
        <f>IFERROR(INDEX(Assumptions!$D$92:$D$115,MATCH(C461,Assumptions!$B$92:$B$115,0)),"Low")</f>
        <v>Low</v>
      </c>
    </row>
    <row r="462" spans="2:37" x14ac:dyDescent="0.2">
      <c r="B462">
        <v>459</v>
      </c>
      <c r="C462" t="s">
        <v>184</v>
      </c>
      <c r="D462" t="s">
        <v>2292</v>
      </c>
      <c r="E462" s="62">
        <f t="shared" si="32"/>
        <v>1</v>
      </c>
      <c r="F462" s="71">
        <f>SUMIFS('CBG Plants'!N:N,'CBG Plants'!F:F,D462,'CBG Plants'!L:L,"Completed")
+SUMIFS('CBG Plants'!N:N,'CBG Plants'!F:F,D462,'CBG Plants'!L:L,"Functional")+SUMIFS('CBG Plants'!N:N,'CBG Plants'!F:F,D462,'CBG Plants'!L:L,"Under Construction")+SUMIFS('CBG Plants'!N:N,'CBG Plants'!F:F,D462,'CBG Plants'!L:L,"Yet to start construction")</f>
        <v>1</v>
      </c>
      <c r="G462" s="62">
        <f>COUNTIFS('CBG Plants'!F:F,D462,'CBG Plants'!L:L,"Completed")
+COUNTIFS('CBG Plants'!F:F,D462,'CBG Plants'!L:L,"Functional")</f>
        <v>0</v>
      </c>
      <c r="H462" s="62">
        <f>COUNTIFS('CBG Plants'!F:F,D462,'CBG Plants'!L:L,"Under Construction")</f>
        <v>0</v>
      </c>
      <c r="I462" s="62">
        <f>COUNTIFS('CBG Plants'!F:F,D462,'CBG Plants'!L:L,"Yet to start construction")</f>
        <v>1</v>
      </c>
      <c r="J462" t="s">
        <v>3178</v>
      </c>
      <c r="M462" s="72">
        <f t="shared" si="29"/>
        <v>33.18</v>
      </c>
      <c r="N462" s="72">
        <f t="shared" si="30"/>
        <v>33.18</v>
      </c>
      <c r="O462" s="72">
        <v>0</v>
      </c>
      <c r="P462" s="72">
        <v>33.18</v>
      </c>
      <c r="Q462" s="72">
        <v>0</v>
      </c>
      <c r="R462" s="62">
        <f t="shared" si="31"/>
        <v>-9.6703600000000112E-2</v>
      </c>
      <c r="S462" s="72">
        <f>IFERROR(T462*Assumptions!$C$4,"")</f>
        <v>30</v>
      </c>
      <c r="T462" s="72">
        <v>12</v>
      </c>
      <c r="U462" s="62">
        <f>IFERROR(S462*Assumptions!$C$5,"")+IFERROR(V462*Assumptions!$C$8*Assumptions!$C$5,"")</f>
        <v>0.90329639999999989</v>
      </c>
      <c r="V462" s="72">
        <v>328</v>
      </c>
      <c r="W462" s="72">
        <f>IFERROR(ROUND(T462*(1+Assumptions!$C$7)^5,0),"")</f>
        <v>37</v>
      </c>
      <c r="X462" s="62">
        <f>IFERROR(ROUND(W462*Assumptions!$C$4*Assumptions!$C$6,4),"")+IFERROR(ROUND(Y462*Assumptions!$C$8*Assumptions!$C$6,4),"")</f>
        <v>4.6417999999999999</v>
      </c>
      <c r="Y462" s="62">
        <f>IFERROR(ROUND(V462*(1+Assumptions!$C$7)^5,0),"")</f>
        <v>1001</v>
      </c>
      <c r="Z462" t="s">
        <v>153</v>
      </c>
      <c r="AA462" t="s">
        <v>154</v>
      </c>
      <c r="AB462" s="72">
        <v>518.29999999999995</v>
      </c>
      <c r="AC462" s="72">
        <v>85</v>
      </c>
      <c r="AD462">
        <v>0</v>
      </c>
      <c r="AK462" s="40" t="str">
        <f>IFERROR(INDEX(Assumptions!$D$92:$D$115,MATCH(C462,Assumptions!$B$92:$B$115,0)),"Low")</f>
        <v>Low</v>
      </c>
    </row>
    <row r="463" spans="2:37" x14ac:dyDescent="0.2">
      <c r="B463">
        <v>460</v>
      </c>
      <c r="C463" t="s">
        <v>184</v>
      </c>
      <c r="D463" t="s">
        <v>2312</v>
      </c>
      <c r="E463" s="62">
        <f t="shared" si="32"/>
        <v>0</v>
      </c>
      <c r="F463" s="71">
        <f>SUMIFS('CBG Plants'!N:N,'CBG Plants'!F:F,D463,'CBG Plants'!L:L,"Completed")
+SUMIFS('CBG Plants'!N:N,'CBG Plants'!F:F,D463,'CBG Plants'!L:L,"Functional")+SUMIFS('CBG Plants'!N:N,'CBG Plants'!F:F,D463,'CBG Plants'!L:L,"Under Construction")+SUMIFS('CBG Plants'!N:N,'CBG Plants'!F:F,D463,'CBG Plants'!L:L,"Yet to start construction")</f>
        <v>0</v>
      </c>
      <c r="G463" s="62">
        <f>COUNTIFS('CBG Plants'!F:F,D463,'CBG Plants'!L:L,"Completed")
+COUNTIFS('CBG Plants'!F:F,D463,'CBG Plants'!L:L,"Functional")</f>
        <v>0</v>
      </c>
      <c r="H463" s="62">
        <f>COUNTIFS('CBG Plants'!F:F,D463,'CBG Plants'!L:L,"Under Construction")</f>
        <v>0</v>
      </c>
      <c r="I463" s="62">
        <f>COUNTIFS('CBG Plants'!F:F,D463,'CBG Plants'!L:L,"Yet to start construction")</f>
        <v>0</v>
      </c>
      <c r="M463" s="72">
        <f t="shared" si="29"/>
        <v>60.585000000000001</v>
      </c>
      <c r="N463" s="72">
        <f t="shared" si="30"/>
        <v>60.585000000000001</v>
      </c>
      <c r="O463" s="72">
        <v>0</v>
      </c>
      <c r="P463" s="72">
        <v>34.86</v>
      </c>
      <c r="Q463" s="72">
        <v>25.725000000000001</v>
      </c>
      <c r="R463" s="62">
        <f t="shared" si="31"/>
        <v>0.67862804999999993</v>
      </c>
      <c r="S463" s="72">
        <f>IFERROR(T463*Assumptions!$C$4,"")</f>
        <v>22.5</v>
      </c>
      <c r="T463" s="72">
        <v>9</v>
      </c>
      <c r="U463" s="62">
        <f>IFERROR(S463*Assumptions!$C$5,"")+IFERROR(V463*Assumptions!$C$8*Assumptions!$C$5,"")</f>
        <v>0.67862804999999993</v>
      </c>
      <c r="V463" s="72">
        <v>361</v>
      </c>
      <c r="W463" s="72">
        <f>IFERROR(ROUND(T463*(1+Assumptions!$C$7)^5,0),"")</f>
        <v>27</v>
      </c>
      <c r="X463" s="62">
        <f>IFERROR(ROUND(W463*Assumptions!$C$4*Assumptions!$C$6,4),"")+IFERROR(ROUND(Y463*Assumptions!$C$8*Assumptions!$C$6,4),"")</f>
        <v>3.3935</v>
      </c>
      <c r="Y463" s="62">
        <f>IFERROR(ROUND(V463*(1+Assumptions!$C$7)^5,0),"")</f>
        <v>1102</v>
      </c>
      <c r="Z463" t="s">
        <v>153</v>
      </c>
      <c r="AA463" t="s">
        <v>154</v>
      </c>
      <c r="AB463" s="72">
        <v>387.6</v>
      </c>
      <c r="AC463" s="72">
        <v>85</v>
      </c>
      <c r="AD463">
        <v>0</v>
      </c>
      <c r="AK463" s="40" t="str">
        <f>IFERROR(INDEX(Assumptions!$D$92:$D$115,MATCH(C463,Assumptions!$B$92:$B$115,0)),"Low")</f>
        <v>Low</v>
      </c>
    </row>
    <row r="464" spans="2:37" x14ac:dyDescent="0.2">
      <c r="B464">
        <v>461</v>
      </c>
      <c r="C464" t="s">
        <v>184</v>
      </c>
      <c r="D464" t="s">
        <v>3179</v>
      </c>
      <c r="E464" s="62">
        <f t="shared" si="32"/>
        <v>0</v>
      </c>
      <c r="F464" s="71">
        <f>SUMIFS('CBG Plants'!N:N,'CBG Plants'!F:F,D464,'CBG Plants'!L:L,"Completed")
+SUMIFS('CBG Plants'!N:N,'CBG Plants'!F:F,D464,'CBG Plants'!L:L,"Functional")+SUMIFS('CBG Plants'!N:N,'CBG Plants'!F:F,D464,'CBG Plants'!L:L,"Under Construction")+SUMIFS('CBG Plants'!N:N,'CBG Plants'!F:F,D464,'CBG Plants'!L:L,"Yet to start construction")</f>
        <v>0</v>
      </c>
      <c r="G464" s="62">
        <f>COUNTIFS('CBG Plants'!F:F,D464,'CBG Plants'!L:L,"Completed")
+COUNTIFS('CBG Plants'!F:F,D464,'CBG Plants'!L:L,"Functional")</f>
        <v>0</v>
      </c>
      <c r="H464" s="62">
        <f>COUNTIFS('CBG Plants'!F:F,D464,'CBG Plants'!L:L,"Under Construction")</f>
        <v>0</v>
      </c>
      <c r="I464" s="62">
        <f>COUNTIFS('CBG Plants'!F:F,D464,'CBG Plants'!L:L,"Yet to start construction")</f>
        <v>0</v>
      </c>
      <c r="J464" t="s">
        <v>3177</v>
      </c>
      <c r="M464" s="72">
        <f t="shared" si="29"/>
        <v>319.21999999999997</v>
      </c>
      <c r="N464" s="72">
        <f t="shared" si="30"/>
        <v>337.46999999999997</v>
      </c>
      <c r="O464" s="72">
        <v>0</v>
      </c>
      <c r="P464" s="72">
        <v>40.32</v>
      </c>
      <c r="Q464" s="72">
        <v>297.14999999999998</v>
      </c>
      <c r="R464" s="62">
        <f t="shared" si="31"/>
        <v>0</v>
      </c>
      <c r="S464" s="72">
        <f>IFERROR(T464*Assumptions!$C$4,"")</f>
        <v>0</v>
      </c>
      <c r="T464" s="72">
        <v>0</v>
      </c>
      <c r="U464" s="62">
        <f>IFERROR(S464*Assumptions!$C$5,"")+IFERROR(V464*Assumptions!$C$8*Assumptions!$C$5,"")</f>
        <v>0</v>
      </c>
      <c r="V464" s="72">
        <v>0</v>
      </c>
      <c r="W464" s="72">
        <f>IFERROR(ROUND(T464*(1+Assumptions!$C$7)^5,0),"")</f>
        <v>0</v>
      </c>
      <c r="X464" s="62">
        <f>IFERROR(ROUND(W464*Assumptions!$C$4*Assumptions!$C$6,4),"")+IFERROR(ROUND(Y464*Assumptions!$C$8*Assumptions!$C$6,4),"")</f>
        <v>0</v>
      </c>
      <c r="Y464" s="62">
        <f>IFERROR(ROUND(V464*(1+Assumptions!$C$7)^5,0),"")</f>
        <v>0</v>
      </c>
      <c r="Z464" t="s">
        <v>153</v>
      </c>
      <c r="AA464" t="s">
        <v>154</v>
      </c>
      <c r="AB464" s="72">
        <v>331.6</v>
      </c>
      <c r="AC464" s="72">
        <v>85</v>
      </c>
      <c r="AD464">
        <v>50</v>
      </c>
      <c r="AK464" s="40" t="str">
        <f>IFERROR(INDEX(Assumptions!$D$92:$D$115,MATCH(C464,Assumptions!$B$92:$B$115,0)),"Low")</f>
        <v>Low</v>
      </c>
    </row>
    <row r="465" spans="2:37" x14ac:dyDescent="0.2">
      <c r="B465">
        <v>462</v>
      </c>
      <c r="C465" t="s">
        <v>184</v>
      </c>
      <c r="D465" t="s">
        <v>2307</v>
      </c>
      <c r="E465" s="62">
        <f t="shared" si="32"/>
        <v>0</v>
      </c>
      <c r="F465" s="71">
        <f>SUMIFS('CBG Plants'!N:N,'CBG Plants'!F:F,D465,'CBG Plants'!L:L,"Completed")
+SUMIFS('CBG Plants'!N:N,'CBG Plants'!F:F,D465,'CBG Plants'!L:L,"Functional")+SUMIFS('CBG Plants'!N:N,'CBG Plants'!F:F,D465,'CBG Plants'!L:L,"Under Construction")+SUMIFS('CBG Plants'!N:N,'CBG Plants'!F:F,D465,'CBG Plants'!L:L,"Yet to start construction")</f>
        <v>0</v>
      </c>
      <c r="G465" s="62">
        <f>COUNTIFS('CBG Plants'!F:F,D465,'CBG Plants'!L:L,"Completed")
+COUNTIFS('CBG Plants'!F:F,D465,'CBG Plants'!L:L,"Functional")</f>
        <v>0</v>
      </c>
      <c r="H465" s="62">
        <f>COUNTIFS('CBG Plants'!F:F,D465,'CBG Plants'!L:L,"Under Construction")</f>
        <v>0</v>
      </c>
      <c r="I465" s="62">
        <f>COUNTIFS('CBG Plants'!F:F,D465,'CBG Plants'!L:L,"Yet to start construction")</f>
        <v>0</v>
      </c>
      <c r="J465" t="s">
        <v>3180</v>
      </c>
      <c r="K465" t="s">
        <v>3181</v>
      </c>
      <c r="L465" t="s">
        <v>3182</v>
      </c>
      <c r="M465" s="72">
        <f t="shared" si="29"/>
        <v>189.98499999999999</v>
      </c>
      <c r="N465" s="72">
        <f t="shared" si="30"/>
        <v>195.82499999999999</v>
      </c>
      <c r="O465" s="72">
        <v>15.75</v>
      </c>
      <c r="P465" s="72">
        <v>0</v>
      </c>
      <c r="Q465" s="72">
        <v>180.07499999999999</v>
      </c>
      <c r="R465" s="62">
        <f t="shared" si="31"/>
        <v>0.90874349999999993</v>
      </c>
      <c r="S465" s="72">
        <f>IFERROR(T465*Assumptions!$C$4,"")</f>
        <v>30</v>
      </c>
      <c r="T465" s="72">
        <v>12</v>
      </c>
      <c r="U465" s="62">
        <f>IFERROR(S465*Assumptions!$C$5,"")+IFERROR(V465*Assumptions!$C$8*Assumptions!$C$5,"")</f>
        <v>0.90874349999999993</v>
      </c>
      <c r="V465" s="72">
        <v>870</v>
      </c>
      <c r="W465" s="72">
        <f>IFERROR(ROUND(T465*(1+Assumptions!$C$7)^5,0),"")</f>
        <v>37</v>
      </c>
      <c r="X465" s="62">
        <f>IFERROR(ROUND(W465*Assumptions!$C$4*Assumptions!$C$6,4),"")+IFERROR(ROUND(Y465*Assumptions!$C$8*Assumptions!$C$6,4),"")</f>
        <v>4.6695000000000002</v>
      </c>
      <c r="Y465" s="62">
        <f>IFERROR(ROUND(V465*(1+Assumptions!$C$7)^5,0),"")</f>
        <v>2655</v>
      </c>
      <c r="Z465" t="s">
        <v>153</v>
      </c>
      <c r="AA465" t="s">
        <v>154</v>
      </c>
      <c r="AB465" s="72">
        <v>135.80000000000001</v>
      </c>
      <c r="AC465" s="72">
        <v>85</v>
      </c>
      <c r="AD465">
        <v>16</v>
      </c>
      <c r="AK465" s="40" t="str">
        <f>IFERROR(INDEX(Assumptions!$D$92:$D$115,MATCH(C465,Assumptions!$B$92:$B$115,0)),"Low")</f>
        <v>Low</v>
      </c>
    </row>
    <row r="466" spans="2:37" x14ac:dyDescent="0.2">
      <c r="B466">
        <v>463</v>
      </c>
      <c r="C466" t="s">
        <v>184</v>
      </c>
      <c r="D466" t="s">
        <v>2317</v>
      </c>
      <c r="E466" s="62">
        <f t="shared" si="32"/>
        <v>2</v>
      </c>
      <c r="F466" s="71">
        <f>SUMIFS('CBG Plants'!N:N,'CBG Plants'!F:F,D466,'CBG Plants'!L:L,"Completed")
+SUMIFS('CBG Plants'!N:N,'CBG Plants'!F:F,D466,'CBG Plants'!L:L,"Functional")+SUMIFS('CBG Plants'!N:N,'CBG Plants'!F:F,D466,'CBG Plants'!L:L,"Under Construction")+SUMIFS('CBG Plants'!N:N,'CBG Plants'!F:F,D466,'CBG Plants'!L:L,"Yet to start construction")</f>
        <v>14</v>
      </c>
      <c r="G466" s="62">
        <f>COUNTIFS('CBG Plants'!F:F,D466,'CBG Plants'!L:L,"Completed")
+COUNTIFS('CBG Plants'!F:F,D466,'CBG Plants'!L:L,"Functional")</f>
        <v>0</v>
      </c>
      <c r="H466" s="62">
        <f>COUNTIFS('CBG Plants'!F:F,D466,'CBG Plants'!L:L,"Under Construction")</f>
        <v>0</v>
      </c>
      <c r="I466" s="62">
        <f>COUNTIFS('CBG Plants'!F:F,D466,'CBG Plants'!L:L,"Yet to start construction")</f>
        <v>2</v>
      </c>
      <c r="J466" t="s">
        <v>3183</v>
      </c>
      <c r="K466" t="s">
        <v>3184</v>
      </c>
      <c r="M466" s="72">
        <f t="shared" si="29"/>
        <v>194.38499999999999</v>
      </c>
      <c r="N466" s="72">
        <f t="shared" si="30"/>
        <v>194.38499999999999</v>
      </c>
      <c r="O466" s="72">
        <v>0.45</v>
      </c>
      <c r="P466" s="72">
        <v>192.36</v>
      </c>
      <c r="Q466" s="72">
        <v>1.575</v>
      </c>
      <c r="R466" s="62">
        <f t="shared" si="31"/>
        <v>-13.8497588</v>
      </c>
      <c r="S466" s="72">
        <f>IFERROR(T466*Assumptions!$C$4,"")</f>
        <v>5</v>
      </c>
      <c r="T466" s="72">
        <v>2</v>
      </c>
      <c r="U466" s="62">
        <f>IFERROR(S466*Assumptions!$C$5,"")+IFERROR(V466*Assumptions!$C$8*Assumptions!$C$5,"")</f>
        <v>0.15024119999999999</v>
      </c>
      <c r="V466" s="72">
        <v>24</v>
      </c>
      <c r="W466" s="72">
        <f>IFERROR(ROUND(T466*(1+Assumptions!$C$7)^5,0),"")</f>
        <v>6</v>
      </c>
      <c r="X466" s="62">
        <f>IFERROR(ROUND(W466*Assumptions!$C$4*Assumptions!$C$6,4),"")+IFERROR(ROUND(Y466*Assumptions!$C$8*Assumptions!$C$6,4),"")</f>
        <v>0.75119999999999998</v>
      </c>
      <c r="Y466" s="62">
        <f>IFERROR(ROUND(V466*(1+Assumptions!$C$7)^5,0),"")</f>
        <v>73</v>
      </c>
      <c r="Z466" t="s">
        <v>153</v>
      </c>
      <c r="AA466" t="s">
        <v>154</v>
      </c>
      <c r="AB466" s="72">
        <v>126</v>
      </c>
      <c r="AC466" s="72">
        <v>85</v>
      </c>
      <c r="AD466">
        <v>0</v>
      </c>
      <c r="AK466" s="40" t="str">
        <f>IFERROR(INDEX(Assumptions!$D$92:$D$115,MATCH(C466,Assumptions!$B$92:$B$115,0)),"Low")</f>
        <v>Low</v>
      </c>
    </row>
    <row r="467" spans="2:37" x14ac:dyDescent="0.2">
      <c r="B467">
        <v>464</v>
      </c>
      <c r="C467" t="s">
        <v>185</v>
      </c>
      <c r="D467" t="s">
        <v>2327</v>
      </c>
      <c r="E467" s="62">
        <f t="shared" si="32"/>
        <v>1</v>
      </c>
      <c r="F467" s="71">
        <f>SUMIFS('CBG Plants'!N:N,'CBG Plants'!F:F,D467,'CBG Plants'!L:L,"Completed")
+SUMIFS('CBG Plants'!N:N,'CBG Plants'!F:F,D467,'CBG Plants'!L:L,"Functional")+SUMIFS('CBG Plants'!N:N,'CBG Plants'!F:F,D467,'CBG Plants'!L:L,"Under Construction")+SUMIFS('CBG Plants'!N:N,'CBG Plants'!F:F,D467,'CBG Plants'!L:L,"Yet to start construction")</f>
        <v>5</v>
      </c>
      <c r="G467" s="62">
        <f>COUNTIFS('CBG Plants'!F:F,D467,'CBG Plants'!L:L,"Completed")
+COUNTIFS('CBG Plants'!F:F,D467,'CBG Plants'!L:L,"Functional")</f>
        <v>0</v>
      </c>
      <c r="H467" s="62">
        <f>COUNTIFS('CBG Plants'!F:F,D467,'CBG Plants'!L:L,"Under Construction")</f>
        <v>0</v>
      </c>
      <c r="I467" s="62">
        <f>COUNTIFS('CBG Plants'!F:F,D467,'CBG Plants'!L:L,"Yet to start construction")</f>
        <v>1</v>
      </c>
      <c r="J467" t="s">
        <v>3185</v>
      </c>
      <c r="M467" s="72">
        <f t="shared" si="29"/>
        <v>41.58</v>
      </c>
      <c r="N467" s="72">
        <f t="shared" si="30"/>
        <v>41.58</v>
      </c>
      <c r="O467" s="72">
        <v>0</v>
      </c>
      <c r="P467" s="72">
        <v>41.58</v>
      </c>
      <c r="Q467" s="72">
        <v>0</v>
      </c>
      <c r="R467" s="62">
        <f t="shared" si="31"/>
        <v>-3.6113715500000003</v>
      </c>
      <c r="S467" s="72">
        <f>IFERROR(T467*Assumptions!$C$4,"")</f>
        <v>40</v>
      </c>
      <c r="T467" s="72">
        <v>16</v>
      </c>
      <c r="U467" s="62">
        <f>IFERROR(S467*Assumptions!$C$5,"")+IFERROR(V467*Assumptions!$C$8*Assumptions!$C$5,"")</f>
        <v>1.3886284499999999</v>
      </c>
      <c r="V467" s="72">
        <v>18769</v>
      </c>
      <c r="W467" s="72">
        <f>IFERROR(ROUND(T467*(1+Assumptions!$C$7)^5,0),"")</f>
        <v>49</v>
      </c>
      <c r="X467" s="62">
        <f>IFERROR(ROUND(W467*Assumptions!$C$4*Assumptions!$C$6,4),"")+IFERROR(ROUND(Y467*Assumptions!$C$8*Assumptions!$C$6,4),"")</f>
        <v>7.0844000000000005</v>
      </c>
      <c r="Y467" s="62">
        <f>IFERROR(ROUND(V467*(1+Assumptions!$C$7)^5,0),"")</f>
        <v>57278</v>
      </c>
      <c r="Z467" t="s">
        <v>164</v>
      </c>
      <c r="AA467" t="s">
        <v>186</v>
      </c>
      <c r="AB467" s="72">
        <v>59</v>
      </c>
      <c r="AC467" s="72">
        <v>16</v>
      </c>
      <c r="AD467">
        <v>0</v>
      </c>
      <c r="AK467" s="40" t="str">
        <f>IFERROR(INDEX(Assumptions!$D$92:$D$115,MATCH(C467,Assumptions!$B$92:$B$115,0)),"Low")</f>
        <v>Low</v>
      </c>
    </row>
    <row r="468" spans="2:37" x14ac:dyDescent="0.2">
      <c r="B468">
        <v>465</v>
      </c>
      <c r="C468" t="s">
        <v>185</v>
      </c>
      <c r="D468" t="s">
        <v>2319</v>
      </c>
      <c r="E468" s="62">
        <f t="shared" si="32"/>
        <v>1</v>
      </c>
      <c r="F468" s="71">
        <f>SUMIFS('CBG Plants'!N:N,'CBG Plants'!F:F,D468,'CBG Plants'!L:L,"Completed")
+SUMIFS('CBG Plants'!N:N,'CBG Plants'!F:F,D468,'CBG Plants'!L:L,"Functional")+SUMIFS('CBG Plants'!N:N,'CBG Plants'!F:F,D468,'CBG Plants'!L:L,"Under Construction")+SUMIFS('CBG Plants'!N:N,'CBG Plants'!F:F,D468,'CBG Plants'!L:L,"Yet to start construction")</f>
        <v>5.6</v>
      </c>
      <c r="G468" s="62">
        <f>COUNTIFS('CBG Plants'!F:F,D468,'CBG Plants'!L:L,"Completed")
+COUNTIFS('CBG Plants'!F:F,D468,'CBG Plants'!L:L,"Functional")</f>
        <v>0</v>
      </c>
      <c r="H468" s="62">
        <f>COUNTIFS('CBG Plants'!F:F,D468,'CBG Plants'!L:L,"Under Construction")</f>
        <v>1</v>
      </c>
      <c r="I468" s="62">
        <f>COUNTIFS('CBG Plants'!F:F,D468,'CBG Plants'!L:L,"Yet to start construction")</f>
        <v>0</v>
      </c>
      <c r="J468" t="s">
        <v>3186</v>
      </c>
      <c r="M468" s="72">
        <f t="shared" si="29"/>
        <v>3.36</v>
      </c>
      <c r="N468" s="72">
        <f t="shared" si="30"/>
        <v>3.36</v>
      </c>
      <c r="O468" s="72">
        <v>0</v>
      </c>
      <c r="P468" s="72">
        <v>3.36</v>
      </c>
      <c r="Q468" s="72">
        <v>0</v>
      </c>
      <c r="R468" s="62">
        <f t="shared" si="31"/>
        <v>-3.5870109499999998</v>
      </c>
      <c r="S468" s="72">
        <f>IFERROR(T468*Assumptions!$C$4,"")</f>
        <v>52.5</v>
      </c>
      <c r="T468" s="72">
        <v>21</v>
      </c>
      <c r="U468" s="62">
        <f>IFERROR(S468*Assumptions!$C$5,"")+IFERROR(V468*Assumptions!$C$8*Assumptions!$C$5,"")</f>
        <v>2.0129890499999998</v>
      </c>
      <c r="V468" s="72">
        <v>43581</v>
      </c>
      <c r="W468" s="72">
        <f>IFERROR(ROUND(T468*(1+Assumptions!$C$7)^5,0),"")</f>
        <v>64</v>
      </c>
      <c r="X468" s="62">
        <f>IFERROR(ROUND(W468*Assumptions!$C$4*Assumptions!$C$6,4),"")+IFERROR(ROUND(Y468*Assumptions!$C$8*Assumptions!$C$6,4),"")</f>
        <v>10.2277</v>
      </c>
      <c r="Y468" s="62">
        <f>IFERROR(ROUND(V468*(1+Assumptions!$C$7)^5,0),"")</f>
        <v>132999</v>
      </c>
      <c r="Z468" t="s">
        <v>164</v>
      </c>
      <c r="AA468" t="s">
        <v>186</v>
      </c>
      <c r="AB468" s="72">
        <v>31.9</v>
      </c>
      <c r="AC468" s="72">
        <v>16</v>
      </c>
      <c r="AD468">
        <v>0</v>
      </c>
      <c r="AK468" s="40" t="str">
        <f>IFERROR(INDEX(Assumptions!$D$92:$D$115,MATCH(C468,Assumptions!$B$92:$B$115,0)),"Low")</f>
        <v>Low</v>
      </c>
    </row>
    <row r="469" spans="2:37" x14ac:dyDescent="0.2">
      <c r="B469">
        <v>466</v>
      </c>
      <c r="C469" t="s">
        <v>185</v>
      </c>
      <c r="D469" t="s">
        <v>2331</v>
      </c>
      <c r="E469" s="62">
        <f t="shared" si="32"/>
        <v>0</v>
      </c>
      <c r="F469" s="71">
        <f>SUMIFS('CBG Plants'!N:N,'CBG Plants'!F:F,D469,'CBG Plants'!L:L,"Completed")
+SUMIFS('CBG Plants'!N:N,'CBG Plants'!F:F,D469,'CBG Plants'!L:L,"Functional")+SUMIFS('CBG Plants'!N:N,'CBG Plants'!F:F,D469,'CBG Plants'!L:L,"Under Construction")+SUMIFS('CBG Plants'!N:N,'CBG Plants'!F:F,D469,'CBG Plants'!L:L,"Yet to start construction")</f>
        <v>0</v>
      </c>
      <c r="G469" s="62">
        <f>COUNTIFS('CBG Plants'!F:F,D469,'CBG Plants'!L:L,"Completed")
+COUNTIFS('CBG Plants'!F:F,D469,'CBG Plants'!L:L,"Functional")</f>
        <v>0</v>
      </c>
      <c r="H469" s="62">
        <f>COUNTIFS('CBG Plants'!F:F,D469,'CBG Plants'!L:L,"Under Construction")</f>
        <v>0</v>
      </c>
      <c r="I469" s="62">
        <f>COUNTIFS('CBG Plants'!F:F,D469,'CBG Plants'!L:L,"Yet to start construction")</f>
        <v>0</v>
      </c>
      <c r="M469" s="72">
        <f t="shared" si="29"/>
        <v>0.42</v>
      </c>
      <c r="N469" s="72">
        <f t="shared" si="30"/>
        <v>0.42</v>
      </c>
      <c r="O469" s="72">
        <v>0</v>
      </c>
      <c r="P469" s="72">
        <v>0.42</v>
      </c>
      <c r="Q469" s="72">
        <v>0</v>
      </c>
      <c r="R469" s="62">
        <f t="shared" si="31"/>
        <v>0.6</v>
      </c>
      <c r="S469" s="72">
        <f>IFERROR(T469*Assumptions!$C$4,"")</f>
        <v>20</v>
      </c>
      <c r="T469" s="72">
        <v>8</v>
      </c>
      <c r="U469" s="62">
        <f>IFERROR(S469*Assumptions!$C$5,"")+IFERROR(V469*Assumptions!$C$8*Assumptions!$C$5,"")</f>
        <v>0.6</v>
      </c>
      <c r="V469" s="72">
        <v>0</v>
      </c>
      <c r="W469" s="72">
        <f>IFERROR(ROUND(T469*(1+Assumptions!$C$7)^5,0),"")</f>
        <v>24</v>
      </c>
      <c r="X469" s="62">
        <f>IFERROR(ROUND(W469*Assumptions!$C$4*Assumptions!$C$6,4),"")+IFERROR(ROUND(Y469*Assumptions!$C$8*Assumptions!$C$6,4),"")</f>
        <v>3</v>
      </c>
      <c r="Y469" s="62">
        <f>IFERROR(ROUND(V469*(1+Assumptions!$C$7)^5,0),"")</f>
        <v>0</v>
      </c>
      <c r="Z469" t="s">
        <v>164</v>
      </c>
      <c r="AA469" t="s">
        <v>186</v>
      </c>
      <c r="AB469" s="72">
        <v>87.2</v>
      </c>
      <c r="AC469" s="72">
        <v>16</v>
      </c>
      <c r="AD469">
        <v>0</v>
      </c>
      <c r="AK469" s="40" t="str">
        <f>IFERROR(INDEX(Assumptions!$D$92:$D$115,MATCH(C469,Assumptions!$B$92:$B$115,0)),"Low")</f>
        <v>Low</v>
      </c>
    </row>
    <row r="470" spans="2:37" x14ac:dyDescent="0.2">
      <c r="B470">
        <v>467</v>
      </c>
      <c r="C470" t="s">
        <v>185</v>
      </c>
      <c r="D470" t="s">
        <v>2323</v>
      </c>
      <c r="E470" s="62">
        <f t="shared" si="32"/>
        <v>0</v>
      </c>
      <c r="F470" s="71">
        <f>SUMIFS('CBG Plants'!N:N,'CBG Plants'!F:F,D470,'CBG Plants'!L:L,"Completed")
+SUMIFS('CBG Plants'!N:N,'CBG Plants'!F:F,D470,'CBG Plants'!L:L,"Functional")+SUMIFS('CBG Plants'!N:N,'CBG Plants'!F:F,D470,'CBG Plants'!L:L,"Under Construction")+SUMIFS('CBG Plants'!N:N,'CBG Plants'!F:F,D470,'CBG Plants'!L:L,"Yet to start construction")</f>
        <v>0</v>
      </c>
      <c r="G470" s="62">
        <f>COUNTIFS('CBG Plants'!F:F,D470,'CBG Plants'!L:L,"Completed")
+COUNTIFS('CBG Plants'!F:F,D470,'CBG Plants'!L:L,"Functional")</f>
        <v>0</v>
      </c>
      <c r="H470" s="62">
        <f>COUNTIFS('CBG Plants'!F:F,D470,'CBG Plants'!L:L,"Under Construction")</f>
        <v>0</v>
      </c>
      <c r="I470" s="62">
        <f>COUNTIFS('CBG Plants'!F:F,D470,'CBG Plants'!L:L,"Yet to start construction")</f>
        <v>0</v>
      </c>
      <c r="M470" s="72">
        <f t="shared" si="29"/>
        <v>3.36</v>
      </c>
      <c r="N470" s="72">
        <f t="shared" si="30"/>
        <v>3.36</v>
      </c>
      <c r="O470" s="72">
        <v>0</v>
      </c>
      <c r="P470" s="72">
        <v>3.36</v>
      </c>
      <c r="Q470" s="72">
        <v>0</v>
      </c>
      <c r="R470" s="62">
        <f t="shared" si="31"/>
        <v>0.87285809999999997</v>
      </c>
      <c r="S470" s="72">
        <f>IFERROR(T470*Assumptions!$C$4,"")</f>
        <v>27.5</v>
      </c>
      <c r="T470" s="72">
        <v>11</v>
      </c>
      <c r="U470" s="62">
        <f>IFERROR(S470*Assumptions!$C$5,"")+IFERROR(V470*Assumptions!$C$8*Assumptions!$C$5,"")</f>
        <v>0.87285809999999997</v>
      </c>
      <c r="V470" s="72">
        <v>4762</v>
      </c>
      <c r="W470" s="72">
        <f>IFERROR(ROUND(T470*(1+Assumptions!$C$7)^5,0),"")</f>
        <v>34</v>
      </c>
      <c r="X470" s="62">
        <f>IFERROR(ROUND(W470*Assumptions!$C$4*Assumptions!$C$6,4),"")+IFERROR(ROUND(Y470*Assumptions!$C$8*Assumptions!$C$6,4),"")</f>
        <v>4.4934000000000003</v>
      </c>
      <c r="Y470" s="62">
        <f>IFERROR(ROUND(V470*(1+Assumptions!$C$7)^5,0),"")</f>
        <v>14532</v>
      </c>
      <c r="Z470" t="s">
        <v>164</v>
      </c>
      <c r="AA470" t="s">
        <v>186</v>
      </c>
      <c r="AB470" s="72">
        <v>3.7</v>
      </c>
      <c r="AC470" s="72">
        <v>16</v>
      </c>
      <c r="AD470">
        <v>0</v>
      </c>
      <c r="AK470" s="40" t="str">
        <f>IFERROR(INDEX(Assumptions!$D$92:$D$115,MATCH(C470,Assumptions!$B$92:$B$115,0)),"Low")</f>
        <v>Low</v>
      </c>
    </row>
    <row r="471" spans="2:37" x14ac:dyDescent="0.2">
      <c r="B471">
        <v>468</v>
      </c>
      <c r="C471" t="s">
        <v>185</v>
      </c>
      <c r="D471" t="s">
        <v>2324</v>
      </c>
      <c r="E471" s="62">
        <f t="shared" si="32"/>
        <v>0</v>
      </c>
      <c r="F471" s="71">
        <f>SUMIFS('CBG Plants'!N:N,'CBG Plants'!F:F,D471,'CBG Plants'!L:L,"Completed")
+SUMIFS('CBG Plants'!N:N,'CBG Plants'!F:F,D471,'CBG Plants'!L:L,"Functional")+SUMIFS('CBG Plants'!N:N,'CBG Plants'!F:F,D471,'CBG Plants'!L:L,"Under Construction")+SUMIFS('CBG Plants'!N:N,'CBG Plants'!F:F,D471,'CBG Plants'!L:L,"Yet to start construction")</f>
        <v>0</v>
      </c>
      <c r="G471" s="62">
        <f>COUNTIFS('CBG Plants'!F:F,D471,'CBG Plants'!L:L,"Completed")
+COUNTIFS('CBG Plants'!F:F,D471,'CBG Plants'!L:L,"Functional")</f>
        <v>0</v>
      </c>
      <c r="H471" s="62">
        <f>COUNTIFS('CBG Plants'!F:F,D471,'CBG Plants'!L:L,"Under Construction")</f>
        <v>0</v>
      </c>
      <c r="I471" s="62">
        <f>COUNTIFS('CBG Plants'!F:F,D471,'CBG Plants'!L:L,"Yet to start construction")</f>
        <v>0</v>
      </c>
      <c r="M471" s="72">
        <f t="shared" si="29"/>
        <v>1.68</v>
      </c>
      <c r="N471" s="72">
        <f t="shared" si="30"/>
        <v>1.68</v>
      </c>
      <c r="O471" s="72">
        <v>0</v>
      </c>
      <c r="P471" s="72">
        <v>1.68</v>
      </c>
      <c r="Q471" s="72">
        <v>0</v>
      </c>
      <c r="R471" s="62">
        <f t="shared" si="31"/>
        <v>0.87285809999999997</v>
      </c>
      <c r="S471" s="72">
        <f>IFERROR(T471*Assumptions!$C$4,"")</f>
        <v>27.5</v>
      </c>
      <c r="T471" s="72">
        <v>11</v>
      </c>
      <c r="U471" s="62">
        <f>IFERROR(S471*Assumptions!$C$5,"")+IFERROR(V471*Assumptions!$C$8*Assumptions!$C$5,"")</f>
        <v>0.87285809999999997</v>
      </c>
      <c r="V471" s="72">
        <v>4762</v>
      </c>
      <c r="W471" s="72">
        <f>IFERROR(ROUND(T471*(1+Assumptions!$C$7)^5,0),"")</f>
        <v>34</v>
      </c>
      <c r="X471" s="62">
        <f>IFERROR(ROUND(W471*Assumptions!$C$4*Assumptions!$C$6,4),"")+IFERROR(ROUND(Y471*Assumptions!$C$8*Assumptions!$C$6,4),"")</f>
        <v>4.4934000000000003</v>
      </c>
      <c r="Y471" s="62">
        <f>IFERROR(ROUND(V471*(1+Assumptions!$C$7)^5,0),"")</f>
        <v>14532</v>
      </c>
      <c r="Z471" t="s">
        <v>164</v>
      </c>
      <c r="AA471" t="s">
        <v>186</v>
      </c>
      <c r="AB471" s="72">
        <v>1.3</v>
      </c>
      <c r="AC471" s="72">
        <v>16</v>
      </c>
      <c r="AD471">
        <v>0</v>
      </c>
      <c r="AK471" s="40" t="str">
        <f>IFERROR(INDEX(Assumptions!$D$92:$D$115,MATCH(C471,Assumptions!$B$92:$B$115,0)),"Low")</f>
        <v>Low</v>
      </c>
    </row>
    <row r="472" spans="2:37" x14ac:dyDescent="0.2">
      <c r="B472">
        <v>469</v>
      </c>
      <c r="C472" t="s">
        <v>185</v>
      </c>
      <c r="D472" t="s">
        <v>2329</v>
      </c>
      <c r="E472" s="62">
        <f t="shared" si="32"/>
        <v>0</v>
      </c>
      <c r="F472" s="71">
        <f>SUMIFS('CBG Plants'!N:N,'CBG Plants'!F:F,D472,'CBG Plants'!L:L,"Completed")
+SUMIFS('CBG Plants'!N:N,'CBG Plants'!F:F,D472,'CBG Plants'!L:L,"Functional")+SUMIFS('CBG Plants'!N:N,'CBG Plants'!F:F,D472,'CBG Plants'!L:L,"Under Construction")+SUMIFS('CBG Plants'!N:N,'CBG Plants'!F:F,D472,'CBG Plants'!L:L,"Yet to start construction")</f>
        <v>0</v>
      </c>
      <c r="G472" s="62">
        <f>COUNTIFS('CBG Plants'!F:F,D472,'CBG Plants'!L:L,"Completed")
+COUNTIFS('CBG Plants'!F:F,D472,'CBG Plants'!L:L,"Functional")</f>
        <v>0</v>
      </c>
      <c r="H472" s="62">
        <f>COUNTIFS('CBG Plants'!F:F,D472,'CBG Plants'!L:L,"Under Construction")</f>
        <v>0</v>
      </c>
      <c r="I472" s="62">
        <f>COUNTIFS('CBG Plants'!F:F,D472,'CBG Plants'!L:L,"Yet to start construction")</f>
        <v>0</v>
      </c>
      <c r="M472" s="72">
        <f t="shared" si="29"/>
        <v>1.26</v>
      </c>
      <c r="N472" s="72">
        <f t="shared" si="30"/>
        <v>1.26</v>
      </c>
      <c r="O472" s="72">
        <v>0</v>
      </c>
      <c r="P472" s="72">
        <v>1.26</v>
      </c>
      <c r="Q472" s="72">
        <v>0</v>
      </c>
      <c r="R472" s="62">
        <f t="shared" si="31"/>
        <v>1.3886284499999999</v>
      </c>
      <c r="S472" s="72">
        <f>IFERROR(T472*Assumptions!$C$4,"")</f>
        <v>40</v>
      </c>
      <c r="T472" s="72">
        <v>16</v>
      </c>
      <c r="U472" s="62">
        <f>IFERROR(S472*Assumptions!$C$5,"")+IFERROR(V472*Assumptions!$C$8*Assumptions!$C$5,"")</f>
        <v>1.3886284499999999</v>
      </c>
      <c r="V472" s="72">
        <v>18769</v>
      </c>
      <c r="W472" s="72">
        <f>IFERROR(ROUND(T472*(1+Assumptions!$C$7)^5,0),"")</f>
        <v>49</v>
      </c>
      <c r="X472" s="62">
        <f>IFERROR(ROUND(W472*Assumptions!$C$4*Assumptions!$C$6,4),"")+IFERROR(ROUND(Y472*Assumptions!$C$8*Assumptions!$C$6,4),"")</f>
        <v>7.0844000000000005</v>
      </c>
      <c r="Y472" s="62">
        <f>IFERROR(ROUND(V472*(1+Assumptions!$C$7)^5,0),"")</f>
        <v>57278</v>
      </c>
      <c r="Z472" t="s">
        <v>164</v>
      </c>
      <c r="AA472" t="s">
        <v>186</v>
      </c>
      <c r="AB472" s="72">
        <v>126</v>
      </c>
      <c r="AC472" s="72">
        <v>16</v>
      </c>
      <c r="AD472">
        <v>0</v>
      </c>
      <c r="AK472" s="40" t="str">
        <f>IFERROR(INDEX(Assumptions!$D$92:$D$115,MATCH(C472,Assumptions!$B$92:$B$115,0)),"Low")</f>
        <v>Low</v>
      </c>
    </row>
    <row r="473" spans="2:37" x14ac:dyDescent="0.2">
      <c r="B473">
        <v>470</v>
      </c>
      <c r="C473" t="s">
        <v>185</v>
      </c>
      <c r="D473" t="s">
        <v>2333</v>
      </c>
      <c r="E473" s="62">
        <f t="shared" si="32"/>
        <v>1</v>
      </c>
      <c r="F473" s="71">
        <f>SUMIFS('CBG Plants'!N:N,'CBG Plants'!F:F,D473,'CBG Plants'!L:L,"Completed")
+SUMIFS('CBG Plants'!N:N,'CBG Plants'!F:F,D473,'CBG Plants'!L:L,"Functional")+SUMIFS('CBG Plants'!N:N,'CBG Plants'!F:F,D473,'CBG Plants'!L:L,"Under Construction")+SUMIFS('CBG Plants'!N:N,'CBG Plants'!F:F,D473,'CBG Plants'!L:L,"Yet to start construction")</f>
        <v>2</v>
      </c>
      <c r="G473" s="62">
        <f>COUNTIFS('CBG Plants'!F:F,D473,'CBG Plants'!L:L,"Completed")
+COUNTIFS('CBG Plants'!F:F,D473,'CBG Plants'!L:L,"Functional")</f>
        <v>0</v>
      </c>
      <c r="H473" s="62">
        <f>COUNTIFS('CBG Plants'!F:F,D473,'CBG Plants'!L:L,"Under Construction")</f>
        <v>1</v>
      </c>
      <c r="I473" s="62">
        <f>COUNTIFS('CBG Plants'!F:F,D473,'CBG Plants'!L:L,"Yet to start construction")</f>
        <v>0</v>
      </c>
      <c r="J473" t="s">
        <v>3187</v>
      </c>
      <c r="M473" s="72">
        <f t="shared" si="29"/>
        <v>20.16</v>
      </c>
      <c r="N473" s="72">
        <f t="shared" si="30"/>
        <v>20.16</v>
      </c>
      <c r="O473" s="72">
        <v>0</v>
      </c>
      <c r="P473" s="72">
        <v>20.16</v>
      </c>
      <c r="Q473" s="72">
        <v>0</v>
      </c>
      <c r="R473" s="62">
        <f t="shared" si="31"/>
        <v>-1.4</v>
      </c>
      <c r="S473" s="72">
        <f>IFERROR(T473*Assumptions!$C$4,"")</f>
        <v>20</v>
      </c>
      <c r="T473" s="72">
        <v>8</v>
      </c>
      <c r="U473" s="62">
        <f>IFERROR(S473*Assumptions!$C$5,"")+IFERROR(V473*Assumptions!$C$8*Assumptions!$C$5,"")</f>
        <v>0.6</v>
      </c>
      <c r="V473" s="72">
        <v>0</v>
      </c>
      <c r="W473" s="72">
        <f>IFERROR(ROUND(T473*(1+Assumptions!$C$7)^5,0),"")</f>
        <v>24</v>
      </c>
      <c r="X473" s="62">
        <f>IFERROR(ROUND(W473*Assumptions!$C$4*Assumptions!$C$6,4),"")+IFERROR(ROUND(Y473*Assumptions!$C$8*Assumptions!$C$6,4),"")</f>
        <v>3</v>
      </c>
      <c r="Y473" s="62">
        <f>IFERROR(ROUND(V473*(1+Assumptions!$C$7)^5,0),"")</f>
        <v>0</v>
      </c>
      <c r="Z473" t="s">
        <v>164</v>
      </c>
      <c r="AA473" t="s">
        <v>186</v>
      </c>
      <c r="AB473" s="72">
        <v>53.1</v>
      </c>
      <c r="AC473" s="72">
        <v>16</v>
      </c>
      <c r="AD473">
        <v>0</v>
      </c>
      <c r="AK473" s="40" t="str">
        <f>IFERROR(INDEX(Assumptions!$D$92:$D$115,MATCH(C473,Assumptions!$B$92:$B$115,0)),"Low")</f>
        <v>Low</v>
      </c>
    </row>
    <row r="474" spans="2:37" x14ac:dyDescent="0.2">
      <c r="B474">
        <v>471</v>
      </c>
      <c r="C474" t="s">
        <v>185</v>
      </c>
      <c r="D474" t="s">
        <v>2320</v>
      </c>
      <c r="E474" s="62">
        <f t="shared" si="32"/>
        <v>0</v>
      </c>
      <c r="F474" s="71">
        <f>SUMIFS('CBG Plants'!N:N,'CBG Plants'!F:F,D474,'CBG Plants'!L:L,"Completed")
+SUMIFS('CBG Plants'!N:N,'CBG Plants'!F:F,D474,'CBG Plants'!L:L,"Functional")+SUMIFS('CBG Plants'!N:N,'CBG Plants'!F:F,D474,'CBG Plants'!L:L,"Under Construction")+SUMIFS('CBG Plants'!N:N,'CBG Plants'!F:F,D474,'CBG Plants'!L:L,"Yet to start construction")</f>
        <v>0</v>
      </c>
      <c r="G474" s="62">
        <f>COUNTIFS('CBG Plants'!F:F,D474,'CBG Plants'!L:L,"Completed")
+COUNTIFS('CBG Plants'!F:F,D474,'CBG Plants'!L:L,"Functional")</f>
        <v>0</v>
      </c>
      <c r="H474" s="62">
        <f>COUNTIFS('CBG Plants'!F:F,D474,'CBG Plants'!L:L,"Under Construction")</f>
        <v>0</v>
      </c>
      <c r="I474" s="62">
        <f>COUNTIFS('CBG Plants'!F:F,D474,'CBG Plants'!L:L,"Yet to start construction")</f>
        <v>0</v>
      </c>
      <c r="M474" s="72">
        <f t="shared" si="29"/>
        <v>0.84</v>
      </c>
      <c r="N474" s="72">
        <f t="shared" si="30"/>
        <v>0.84</v>
      </c>
      <c r="O474" s="72">
        <v>0</v>
      </c>
      <c r="P474" s="72">
        <v>0.84</v>
      </c>
      <c r="Q474" s="72">
        <v>0</v>
      </c>
      <c r="R474" s="62">
        <f t="shared" si="31"/>
        <v>1.33171215</v>
      </c>
      <c r="S474" s="72">
        <f>IFERROR(T474*Assumptions!$C$4,"")</f>
        <v>42.5</v>
      </c>
      <c r="T474" s="72">
        <v>17</v>
      </c>
      <c r="U474" s="62">
        <f>IFERROR(S474*Assumptions!$C$5,"")+IFERROR(V474*Assumptions!$C$8*Assumptions!$C$5,"")</f>
        <v>1.33171215</v>
      </c>
      <c r="V474" s="72">
        <v>5643</v>
      </c>
      <c r="W474" s="72">
        <f>IFERROR(ROUND(T474*(1+Assumptions!$C$7)^5,0),"")</f>
        <v>52</v>
      </c>
      <c r="X474" s="62">
        <f>IFERROR(ROUND(W474*Assumptions!$C$4*Assumptions!$C$6,4),"")+IFERROR(ROUND(Y474*Assumptions!$C$8*Assumptions!$C$6,4),"")</f>
        <v>6.7885</v>
      </c>
      <c r="Y474" s="62">
        <f>IFERROR(ROUND(V474*(1+Assumptions!$C$7)^5,0),"")</f>
        <v>17221</v>
      </c>
      <c r="Z474" t="s">
        <v>164</v>
      </c>
      <c r="AA474" t="s">
        <v>186</v>
      </c>
      <c r="AB474" s="72">
        <v>0.2</v>
      </c>
      <c r="AC474" s="72">
        <v>16</v>
      </c>
      <c r="AD474">
        <v>0</v>
      </c>
      <c r="AK474" s="40" t="str">
        <f>IFERROR(INDEX(Assumptions!$D$92:$D$115,MATCH(C474,Assumptions!$B$92:$B$115,0)),"Low")</f>
        <v>Low</v>
      </c>
    </row>
    <row r="475" spans="2:37" x14ac:dyDescent="0.2">
      <c r="B475">
        <v>472</v>
      </c>
      <c r="C475" t="s">
        <v>185</v>
      </c>
      <c r="D475" t="s">
        <v>2322</v>
      </c>
      <c r="E475" s="62">
        <f t="shared" si="32"/>
        <v>0</v>
      </c>
      <c r="F475" s="71">
        <f>SUMIFS('CBG Plants'!N:N,'CBG Plants'!F:F,D475,'CBG Plants'!L:L,"Completed")
+SUMIFS('CBG Plants'!N:N,'CBG Plants'!F:F,D475,'CBG Plants'!L:L,"Functional")+SUMIFS('CBG Plants'!N:N,'CBG Plants'!F:F,D475,'CBG Plants'!L:L,"Under Construction")+SUMIFS('CBG Plants'!N:N,'CBG Plants'!F:F,D475,'CBG Plants'!L:L,"Yet to start construction")</f>
        <v>0</v>
      </c>
      <c r="G475" s="62">
        <f>COUNTIFS('CBG Plants'!F:F,D475,'CBG Plants'!L:L,"Completed")
+COUNTIFS('CBG Plants'!F:F,D475,'CBG Plants'!L:L,"Functional")</f>
        <v>0</v>
      </c>
      <c r="H475" s="62">
        <f>COUNTIFS('CBG Plants'!F:F,D475,'CBG Plants'!L:L,"Under Construction")</f>
        <v>0</v>
      </c>
      <c r="I475" s="62">
        <f>COUNTIFS('CBG Plants'!F:F,D475,'CBG Plants'!L:L,"Yet to start construction")</f>
        <v>0</v>
      </c>
      <c r="J475" t="s">
        <v>3185</v>
      </c>
      <c r="M475" s="72">
        <f t="shared" si="29"/>
        <v>12.18</v>
      </c>
      <c r="N475" s="72">
        <f t="shared" si="30"/>
        <v>12.18</v>
      </c>
      <c r="O475" s="72">
        <v>0</v>
      </c>
      <c r="P475" s="72">
        <v>12.18</v>
      </c>
      <c r="Q475" s="72">
        <v>0</v>
      </c>
      <c r="R475" s="62">
        <f t="shared" si="31"/>
        <v>2.7559615499999999</v>
      </c>
      <c r="S475" s="72">
        <f>IFERROR(T475*Assumptions!$C$4,"")</f>
        <v>87.5</v>
      </c>
      <c r="T475" s="72">
        <v>35</v>
      </c>
      <c r="U475" s="62">
        <f>IFERROR(S475*Assumptions!$C$5,"")+IFERROR(V475*Assumptions!$C$8*Assumptions!$C$5,"")</f>
        <v>2.7559615499999999</v>
      </c>
      <c r="V475" s="72">
        <v>13031</v>
      </c>
      <c r="W475" s="72">
        <f>IFERROR(ROUND(T475*(1+Assumptions!$C$7)^5,0),"")</f>
        <v>107</v>
      </c>
      <c r="X475" s="62">
        <f>IFERROR(ROUND(W475*Assumptions!$C$4*Assumptions!$C$6,4),"")+IFERROR(ROUND(Y475*Assumptions!$C$8*Assumptions!$C$6,4),"")</f>
        <v>14.0411</v>
      </c>
      <c r="Y475" s="62">
        <f>IFERROR(ROUND(V475*(1+Assumptions!$C$7)^5,0),"")</f>
        <v>39767</v>
      </c>
      <c r="Z475" t="s">
        <v>164</v>
      </c>
      <c r="AA475" t="s">
        <v>186</v>
      </c>
      <c r="AB475" s="72">
        <v>7</v>
      </c>
      <c r="AC475" s="72">
        <v>16</v>
      </c>
      <c r="AD475">
        <v>0</v>
      </c>
      <c r="AK475" s="40" t="str">
        <f>IFERROR(INDEX(Assumptions!$D$92:$D$115,MATCH(C475,Assumptions!$B$92:$B$115,0)),"Low")</f>
        <v>Low</v>
      </c>
    </row>
    <row r="476" spans="2:37" x14ac:dyDescent="0.2">
      <c r="B476">
        <v>473</v>
      </c>
      <c r="C476" t="s">
        <v>185</v>
      </c>
      <c r="D476" t="s">
        <v>2325</v>
      </c>
      <c r="E476" s="62">
        <f t="shared" si="32"/>
        <v>1</v>
      </c>
      <c r="F476" s="71">
        <f>SUMIFS('CBG Plants'!N:N,'CBG Plants'!F:F,D476,'CBG Plants'!L:L,"Completed")
+SUMIFS('CBG Plants'!N:N,'CBG Plants'!F:F,D476,'CBG Plants'!L:L,"Functional")+SUMIFS('CBG Plants'!N:N,'CBG Plants'!F:F,D476,'CBG Plants'!L:L,"Under Construction")+SUMIFS('CBG Plants'!N:N,'CBG Plants'!F:F,D476,'CBG Plants'!L:L,"Yet to start construction")</f>
        <v>5.2</v>
      </c>
      <c r="G476" s="62">
        <f>COUNTIFS('CBG Plants'!F:F,D476,'CBG Plants'!L:L,"Completed")
+COUNTIFS('CBG Plants'!F:F,D476,'CBG Plants'!L:L,"Functional")</f>
        <v>0</v>
      </c>
      <c r="H476" s="62">
        <f>COUNTIFS('CBG Plants'!F:F,D476,'CBG Plants'!L:L,"Under Construction")</f>
        <v>1</v>
      </c>
      <c r="I476" s="62">
        <f>COUNTIFS('CBG Plants'!F:F,D476,'CBG Plants'!L:L,"Yet to start construction")</f>
        <v>0</v>
      </c>
      <c r="J476" t="s">
        <v>3188</v>
      </c>
      <c r="M476" s="72">
        <f t="shared" si="29"/>
        <v>87.36</v>
      </c>
      <c r="N476" s="72">
        <f t="shared" si="30"/>
        <v>87.36</v>
      </c>
      <c r="O476" s="72">
        <v>0</v>
      </c>
      <c r="P476" s="72">
        <v>87.36</v>
      </c>
      <c r="Q476" s="72">
        <v>0</v>
      </c>
      <c r="R476" s="62">
        <f t="shared" si="31"/>
        <v>-2.7593245000000004</v>
      </c>
      <c r="S476" s="72">
        <f>IFERROR(T476*Assumptions!$C$4,"")</f>
        <v>77.5</v>
      </c>
      <c r="T476" s="72">
        <v>31</v>
      </c>
      <c r="U476" s="62">
        <f>IFERROR(S476*Assumptions!$C$5,"")+IFERROR(V476*Assumptions!$C$8*Assumptions!$C$5,"")</f>
        <v>2.4406754999999998</v>
      </c>
      <c r="V476" s="72">
        <v>11510</v>
      </c>
      <c r="W476" s="72">
        <f>IFERROR(ROUND(T476*(1+Assumptions!$C$7)^5,0),"")</f>
        <v>95</v>
      </c>
      <c r="X476" s="62">
        <f>IFERROR(ROUND(W476*Assumptions!$C$4*Assumptions!$C$6,4),"")+IFERROR(ROUND(Y476*Assumptions!$C$8*Assumptions!$C$6,4),"")</f>
        <v>12.4634</v>
      </c>
      <c r="Y476" s="62">
        <f>IFERROR(ROUND(V476*(1+Assumptions!$C$7)^5,0),"")</f>
        <v>35126</v>
      </c>
      <c r="Z476" t="s">
        <v>164</v>
      </c>
      <c r="AA476" t="s">
        <v>186</v>
      </c>
      <c r="AB476" s="72">
        <v>1.1000000000000001</v>
      </c>
      <c r="AC476" s="72">
        <v>16</v>
      </c>
      <c r="AD476">
        <v>0</v>
      </c>
      <c r="AK476" s="40" t="str">
        <f>IFERROR(INDEX(Assumptions!$D$92:$D$115,MATCH(C476,Assumptions!$B$92:$B$115,0)),"Low")</f>
        <v>Low</v>
      </c>
    </row>
    <row r="477" spans="2:37" x14ac:dyDescent="0.2">
      <c r="B477">
        <v>474</v>
      </c>
      <c r="C477" t="s">
        <v>185</v>
      </c>
      <c r="D477" t="s">
        <v>2334</v>
      </c>
      <c r="E477" s="62">
        <f t="shared" si="32"/>
        <v>0</v>
      </c>
      <c r="F477" s="71">
        <f>SUMIFS('CBG Plants'!N:N,'CBG Plants'!F:F,D477,'CBG Plants'!L:L,"Completed")
+SUMIFS('CBG Plants'!N:N,'CBG Plants'!F:F,D477,'CBG Plants'!L:L,"Functional")+SUMIFS('CBG Plants'!N:N,'CBG Plants'!F:F,D477,'CBG Plants'!L:L,"Under Construction")+SUMIFS('CBG Plants'!N:N,'CBG Plants'!F:F,D477,'CBG Plants'!L:L,"Yet to start construction")</f>
        <v>0</v>
      </c>
      <c r="G477" s="62">
        <f>COUNTIFS('CBG Plants'!F:F,D477,'CBG Plants'!L:L,"Completed")
+COUNTIFS('CBG Plants'!F:F,D477,'CBG Plants'!L:L,"Functional")</f>
        <v>0</v>
      </c>
      <c r="H477" s="62">
        <f>COUNTIFS('CBG Plants'!F:F,D477,'CBG Plants'!L:L,"Under Construction")</f>
        <v>0</v>
      </c>
      <c r="I477" s="62">
        <f>COUNTIFS('CBG Plants'!F:F,D477,'CBG Plants'!L:L,"Yet to start construction")</f>
        <v>0</v>
      </c>
      <c r="M477" s="72">
        <f t="shared" si="29"/>
        <v>3.36</v>
      </c>
      <c r="N477" s="72">
        <f t="shared" si="30"/>
        <v>3.36</v>
      </c>
      <c r="O477" s="72">
        <v>0</v>
      </c>
      <c r="P477" s="72">
        <v>3.36</v>
      </c>
      <c r="Q477" s="72">
        <v>0</v>
      </c>
      <c r="R477" s="62">
        <f t="shared" si="31"/>
        <v>0.6</v>
      </c>
      <c r="S477" s="72">
        <f>IFERROR(T477*Assumptions!$C$4,"")</f>
        <v>20</v>
      </c>
      <c r="T477" s="72">
        <v>8</v>
      </c>
      <c r="U477" s="62">
        <f>IFERROR(S477*Assumptions!$C$5,"")+IFERROR(V477*Assumptions!$C$8*Assumptions!$C$5,"")</f>
        <v>0.6</v>
      </c>
      <c r="V477" s="72">
        <v>0</v>
      </c>
      <c r="W477" s="72">
        <f>IFERROR(ROUND(T477*(1+Assumptions!$C$7)^5,0),"")</f>
        <v>24</v>
      </c>
      <c r="X477" s="62">
        <f>IFERROR(ROUND(W477*Assumptions!$C$4*Assumptions!$C$6,4),"")+IFERROR(ROUND(Y477*Assumptions!$C$8*Assumptions!$C$6,4),"")</f>
        <v>3</v>
      </c>
      <c r="Y477" s="62">
        <f>IFERROR(ROUND(V477*(1+Assumptions!$C$7)^5,0),"")</f>
        <v>0</v>
      </c>
      <c r="Z477" t="s">
        <v>164</v>
      </c>
      <c r="AA477" t="s">
        <v>186</v>
      </c>
      <c r="AB477" s="72">
        <v>101.7</v>
      </c>
      <c r="AC477" s="72">
        <v>16</v>
      </c>
      <c r="AD477">
        <v>0</v>
      </c>
      <c r="AK477" s="40" t="str">
        <f>IFERROR(INDEX(Assumptions!$D$92:$D$115,MATCH(C477,Assumptions!$B$92:$B$115,0)),"Low")</f>
        <v>Low</v>
      </c>
    </row>
    <row r="478" spans="2:37" x14ac:dyDescent="0.2">
      <c r="B478">
        <v>475</v>
      </c>
      <c r="C478" t="s">
        <v>185</v>
      </c>
      <c r="D478" t="s">
        <v>2330</v>
      </c>
      <c r="E478" s="62">
        <f t="shared" si="32"/>
        <v>0</v>
      </c>
      <c r="F478" s="71">
        <f>SUMIFS('CBG Plants'!N:N,'CBG Plants'!F:F,D478,'CBG Plants'!L:L,"Completed")
+SUMIFS('CBG Plants'!N:N,'CBG Plants'!F:F,D478,'CBG Plants'!L:L,"Functional")+SUMIFS('CBG Plants'!N:N,'CBG Plants'!F:F,D478,'CBG Plants'!L:L,"Under Construction")+SUMIFS('CBG Plants'!N:N,'CBG Plants'!F:F,D478,'CBG Plants'!L:L,"Yet to start construction")</f>
        <v>0</v>
      </c>
      <c r="G478" s="62">
        <f>COUNTIFS('CBG Plants'!F:F,D478,'CBG Plants'!L:L,"Completed")
+COUNTIFS('CBG Plants'!F:F,D478,'CBG Plants'!L:L,"Functional")</f>
        <v>0</v>
      </c>
      <c r="H478" s="62">
        <f>COUNTIFS('CBG Plants'!F:F,D478,'CBG Plants'!L:L,"Under Construction")</f>
        <v>0</v>
      </c>
      <c r="I478" s="62">
        <f>COUNTIFS('CBG Plants'!F:F,D478,'CBG Plants'!L:L,"Yet to start construction")</f>
        <v>0</v>
      </c>
      <c r="M478" s="72">
        <f t="shared" si="29"/>
        <v>1.26</v>
      </c>
      <c r="N478" s="72">
        <f t="shared" si="30"/>
        <v>1.26</v>
      </c>
      <c r="O478" s="72">
        <v>0</v>
      </c>
      <c r="P478" s="72">
        <v>1.26</v>
      </c>
      <c r="Q478" s="72">
        <v>0</v>
      </c>
      <c r="R478" s="62">
        <f t="shared" si="31"/>
        <v>1.3886284499999999</v>
      </c>
      <c r="S478" s="72">
        <f>IFERROR(T478*Assumptions!$C$4,"")</f>
        <v>40</v>
      </c>
      <c r="T478" s="72">
        <v>16</v>
      </c>
      <c r="U478" s="62">
        <f>IFERROR(S478*Assumptions!$C$5,"")+IFERROR(V478*Assumptions!$C$8*Assumptions!$C$5,"")</f>
        <v>1.3886284499999999</v>
      </c>
      <c r="V478" s="72">
        <v>18769</v>
      </c>
      <c r="W478" s="72">
        <f>IFERROR(ROUND(T478*(1+Assumptions!$C$7)^5,0),"")</f>
        <v>49</v>
      </c>
      <c r="X478" s="62">
        <f>IFERROR(ROUND(W478*Assumptions!$C$4*Assumptions!$C$6,4),"")+IFERROR(ROUND(Y478*Assumptions!$C$8*Assumptions!$C$6,4),"")</f>
        <v>7.0844000000000005</v>
      </c>
      <c r="Y478" s="62">
        <f>IFERROR(ROUND(V478*(1+Assumptions!$C$7)^5,0),"")</f>
        <v>57278</v>
      </c>
      <c r="Z478" t="s">
        <v>164</v>
      </c>
      <c r="AA478" t="s">
        <v>186</v>
      </c>
      <c r="AB478" s="72">
        <v>167.5</v>
      </c>
      <c r="AC478" s="72">
        <v>16</v>
      </c>
      <c r="AD478">
        <v>0</v>
      </c>
      <c r="AK478" s="40" t="str">
        <f>IFERROR(INDEX(Assumptions!$D$92:$D$115,MATCH(C478,Assumptions!$B$92:$B$115,0)),"Low")</f>
        <v>Low</v>
      </c>
    </row>
    <row r="479" spans="2:37" x14ac:dyDescent="0.2">
      <c r="B479">
        <v>476</v>
      </c>
      <c r="C479" t="s">
        <v>185</v>
      </c>
      <c r="D479" t="s">
        <v>2326</v>
      </c>
      <c r="E479" s="62">
        <f t="shared" si="32"/>
        <v>1</v>
      </c>
      <c r="F479" s="71">
        <f>SUMIFS('CBG Plants'!N:N,'CBG Plants'!F:F,D479,'CBG Plants'!L:L,"Completed")
+SUMIFS('CBG Plants'!N:N,'CBG Plants'!F:F,D479,'CBG Plants'!L:L,"Functional")+SUMIFS('CBG Plants'!N:N,'CBG Plants'!F:F,D479,'CBG Plants'!L:L,"Under Construction")+SUMIFS('CBG Plants'!N:N,'CBG Plants'!F:F,D479,'CBG Plants'!L:L,"Yet to start construction")</f>
        <v>12</v>
      </c>
      <c r="G479" s="62">
        <f>COUNTIFS('CBG Plants'!F:F,D479,'CBG Plants'!L:L,"Completed")
+COUNTIFS('CBG Plants'!F:F,D479,'CBG Plants'!L:L,"Functional")</f>
        <v>0</v>
      </c>
      <c r="H479" s="62">
        <f>COUNTIFS('CBG Plants'!F:F,D479,'CBG Plants'!L:L,"Under Construction")</f>
        <v>0</v>
      </c>
      <c r="I479" s="62">
        <f>COUNTIFS('CBG Plants'!F:F,D479,'CBG Plants'!L:L,"Yet to start construction")</f>
        <v>1</v>
      </c>
      <c r="J479" t="s">
        <v>3189</v>
      </c>
      <c r="M479" s="72">
        <f t="shared" si="29"/>
        <v>30.66</v>
      </c>
      <c r="N479" s="72">
        <f t="shared" si="30"/>
        <v>30.66</v>
      </c>
      <c r="O479" s="72">
        <v>0</v>
      </c>
      <c r="P479" s="72">
        <v>30.66</v>
      </c>
      <c r="Q479" s="72">
        <v>0</v>
      </c>
      <c r="R479" s="62">
        <f t="shared" si="31"/>
        <v>-9.5593245000000007</v>
      </c>
      <c r="S479" s="72">
        <f>IFERROR(T479*Assumptions!$C$4,"")</f>
        <v>77.5</v>
      </c>
      <c r="T479" s="72">
        <v>31</v>
      </c>
      <c r="U479" s="62">
        <f>IFERROR(S479*Assumptions!$C$5,"")+IFERROR(V479*Assumptions!$C$8*Assumptions!$C$5,"")</f>
        <v>2.4406754999999998</v>
      </c>
      <c r="V479" s="72">
        <v>11510</v>
      </c>
      <c r="W479" s="72">
        <f>IFERROR(ROUND(T479*(1+Assumptions!$C$7)^5,0),"")</f>
        <v>95</v>
      </c>
      <c r="X479" s="62">
        <f>IFERROR(ROUND(W479*Assumptions!$C$4*Assumptions!$C$6,4),"")+IFERROR(ROUND(Y479*Assumptions!$C$8*Assumptions!$C$6,4),"")</f>
        <v>12.4634</v>
      </c>
      <c r="Y479" s="62">
        <f>IFERROR(ROUND(V479*(1+Assumptions!$C$7)^5,0),"")</f>
        <v>35126</v>
      </c>
      <c r="Z479" t="s">
        <v>164</v>
      </c>
      <c r="AA479" t="s">
        <v>186</v>
      </c>
      <c r="AB479" s="72">
        <v>10.4</v>
      </c>
      <c r="AC479" s="72">
        <v>16</v>
      </c>
      <c r="AD479">
        <v>0</v>
      </c>
      <c r="AK479" s="40" t="str">
        <f>IFERROR(INDEX(Assumptions!$D$92:$D$115,MATCH(C479,Assumptions!$B$92:$B$115,0)),"Low")</f>
        <v>Low</v>
      </c>
    </row>
    <row r="480" spans="2:37" x14ac:dyDescent="0.2">
      <c r="B480">
        <v>477</v>
      </c>
      <c r="C480" t="s">
        <v>185</v>
      </c>
      <c r="D480" t="s">
        <v>2321</v>
      </c>
      <c r="E480" s="62">
        <f t="shared" si="32"/>
        <v>0</v>
      </c>
      <c r="F480" s="71">
        <f>SUMIFS('CBG Plants'!N:N,'CBG Plants'!F:F,D480,'CBG Plants'!L:L,"Completed")
+SUMIFS('CBG Plants'!N:N,'CBG Plants'!F:F,D480,'CBG Plants'!L:L,"Functional")+SUMIFS('CBG Plants'!N:N,'CBG Plants'!F:F,D480,'CBG Plants'!L:L,"Under Construction")+SUMIFS('CBG Plants'!N:N,'CBG Plants'!F:F,D480,'CBG Plants'!L:L,"Yet to start construction")</f>
        <v>0</v>
      </c>
      <c r="G480" s="62">
        <f>COUNTIFS('CBG Plants'!F:F,D480,'CBG Plants'!L:L,"Completed")
+COUNTIFS('CBG Plants'!F:F,D480,'CBG Plants'!L:L,"Functional")</f>
        <v>0</v>
      </c>
      <c r="H480" s="62">
        <f>COUNTIFS('CBG Plants'!F:F,D480,'CBG Plants'!L:L,"Under Construction")</f>
        <v>0</v>
      </c>
      <c r="I480" s="62">
        <f>COUNTIFS('CBG Plants'!F:F,D480,'CBG Plants'!L:L,"Yet to start construction")</f>
        <v>0</v>
      </c>
      <c r="M480" s="72">
        <f t="shared" si="29"/>
        <v>9.24</v>
      </c>
      <c r="N480" s="72">
        <f t="shared" si="30"/>
        <v>9.24</v>
      </c>
      <c r="O480" s="72">
        <v>0</v>
      </c>
      <c r="P480" s="72">
        <v>9.24</v>
      </c>
      <c r="Q480" s="72">
        <v>0</v>
      </c>
      <c r="R480" s="62">
        <f t="shared" si="31"/>
        <v>1.33171215</v>
      </c>
      <c r="S480" s="72">
        <f>IFERROR(T480*Assumptions!$C$4,"")</f>
        <v>42.5</v>
      </c>
      <c r="T480" s="72">
        <v>17</v>
      </c>
      <c r="U480" s="62">
        <f>IFERROR(S480*Assumptions!$C$5,"")+IFERROR(V480*Assumptions!$C$8*Assumptions!$C$5,"")</f>
        <v>1.33171215</v>
      </c>
      <c r="V480" s="72">
        <v>5643</v>
      </c>
      <c r="W480" s="72">
        <f>IFERROR(ROUND(T480*(1+Assumptions!$C$7)^5,0),"")</f>
        <v>52</v>
      </c>
      <c r="X480" s="62">
        <f>IFERROR(ROUND(W480*Assumptions!$C$4*Assumptions!$C$6,4),"")+IFERROR(ROUND(Y480*Assumptions!$C$8*Assumptions!$C$6,4),"")</f>
        <v>6.7885</v>
      </c>
      <c r="Y480" s="62">
        <f>IFERROR(ROUND(V480*(1+Assumptions!$C$7)^5,0),"")</f>
        <v>17221</v>
      </c>
      <c r="Z480" t="s">
        <v>164</v>
      </c>
      <c r="AA480" t="s">
        <v>186</v>
      </c>
      <c r="AB480" s="72">
        <v>37.799999999999997</v>
      </c>
      <c r="AC480" s="72">
        <v>16</v>
      </c>
      <c r="AD480">
        <v>0</v>
      </c>
      <c r="AK480" s="40" t="str">
        <f>IFERROR(INDEX(Assumptions!$D$92:$D$115,MATCH(C480,Assumptions!$B$92:$B$115,0)),"Low")</f>
        <v>Low</v>
      </c>
    </row>
    <row r="481" spans="2:37" x14ac:dyDescent="0.2">
      <c r="B481">
        <v>478</v>
      </c>
      <c r="C481" t="s">
        <v>187</v>
      </c>
      <c r="D481" t="s">
        <v>2362</v>
      </c>
      <c r="E481" s="62">
        <f t="shared" si="32"/>
        <v>0</v>
      </c>
      <c r="F481" s="71">
        <f>SUMIFS('CBG Plants'!N:N,'CBG Plants'!F:F,D481,'CBG Plants'!L:L,"Completed")
+SUMIFS('CBG Plants'!N:N,'CBG Plants'!F:F,D481,'CBG Plants'!L:L,"Functional")+SUMIFS('CBG Plants'!N:N,'CBG Plants'!F:F,D481,'CBG Plants'!L:L,"Under Construction")+SUMIFS('CBG Plants'!N:N,'CBG Plants'!F:F,D481,'CBG Plants'!L:L,"Yet to start construction")</f>
        <v>0</v>
      </c>
      <c r="G481" s="62">
        <f>COUNTIFS('CBG Plants'!F:F,D481,'CBG Plants'!L:L,"Completed")
+COUNTIFS('CBG Plants'!F:F,D481,'CBG Plants'!L:L,"Functional")</f>
        <v>0</v>
      </c>
      <c r="H481" s="62">
        <f>COUNTIFS('CBG Plants'!F:F,D481,'CBG Plants'!L:L,"Under Construction")</f>
        <v>0</v>
      </c>
      <c r="I481" s="62">
        <f>COUNTIFS('CBG Plants'!F:F,D481,'CBG Plants'!L:L,"Yet to start construction")</f>
        <v>0</v>
      </c>
      <c r="M481" s="72">
        <f t="shared" si="29"/>
        <v>144.79499999999999</v>
      </c>
      <c r="N481" s="72">
        <f t="shared" si="30"/>
        <v>144.79499999999999</v>
      </c>
      <c r="O481" s="72">
        <v>141.75</v>
      </c>
      <c r="P481" s="72">
        <v>0.42</v>
      </c>
      <c r="Q481" s="72">
        <v>2.625</v>
      </c>
      <c r="R481" s="62">
        <f t="shared" si="31"/>
        <v>0.22499999999999998</v>
      </c>
      <c r="S481" s="72">
        <f>IFERROR(T481*Assumptions!$C$4,"")</f>
        <v>7.5</v>
      </c>
      <c r="T481" s="72">
        <v>3</v>
      </c>
      <c r="U481" s="62">
        <f>IFERROR(S481*Assumptions!$C$5,"")+IFERROR(V481*Assumptions!$C$8*Assumptions!$C$5,"")</f>
        <v>0.22499999999999998</v>
      </c>
      <c r="V481" s="72">
        <v>0</v>
      </c>
      <c r="W481" s="72">
        <f>IFERROR(ROUND(T481*(1+Assumptions!$C$7)^5,0),"")</f>
        <v>9</v>
      </c>
      <c r="X481" s="62">
        <f>IFERROR(ROUND(W481*Assumptions!$C$4*Assumptions!$C$6,4),"")+IFERROR(ROUND(Y481*Assumptions!$C$8*Assumptions!$C$6,4),"")</f>
        <v>1.125</v>
      </c>
      <c r="Y481" s="62">
        <f>IFERROR(ROUND(V481*(1+Assumptions!$C$7)^5,0),"")</f>
        <v>0</v>
      </c>
      <c r="Z481" t="s">
        <v>164</v>
      </c>
      <c r="AA481" t="s">
        <v>188</v>
      </c>
      <c r="AB481" s="72">
        <v>37.9</v>
      </c>
      <c r="AC481" s="72">
        <v>78.3</v>
      </c>
      <c r="AD481">
        <v>0</v>
      </c>
      <c r="AK481" s="40" t="str">
        <f>IFERROR(INDEX(Assumptions!$D$92:$D$115,MATCH(C481,Assumptions!$B$92:$B$115,0)),"Low")</f>
        <v>High</v>
      </c>
    </row>
    <row r="482" spans="2:37" x14ac:dyDescent="0.2">
      <c r="B482">
        <v>479</v>
      </c>
      <c r="C482" t="s">
        <v>187</v>
      </c>
      <c r="D482" t="s">
        <v>2393</v>
      </c>
      <c r="E482" s="62">
        <f t="shared" si="32"/>
        <v>0</v>
      </c>
      <c r="F482" s="71">
        <f>SUMIFS('CBG Plants'!N:N,'CBG Plants'!F:F,D482,'CBG Plants'!L:L,"Completed")
+SUMIFS('CBG Plants'!N:N,'CBG Plants'!F:F,D482,'CBG Plants'!L:L,"Functional")+SUMIFS('CBG Plants'!N:N,'CBG Plants'!F:F,D482,'CBG Plants'!L:L,"Under Construction")+SUMIFS('CBG Plants'!N:N,'CBG Plants'!F:F,D482,'CBG Plants'!L:L,"Yet to start construction")</f>
        <v>0</v>
      </c>
      <c r="G482" s="62">
        <f>COUNTIFS('CBG Plants'!F:F,D482,'CBG Plants'!L:L,"Completed")
+COUNTIFS('CBG Plants'!F:F,D482,'CBG Plants'!L:L,"Functional")</f>
        <v>0</v>
      </c>
      <c r="H482" s="62">
        <f>COUNTIFS('CBG Plants'!F:F,D482,'CBG Plants'!L:L,"Under Construction")</f>
        <v>0</v>
      </c>
      <c r="I482" s="62">
        <f>COUNTIFS('CBG Plants'!F:F,D482,'CBG Plants'!L:L,"Yet to start construction")</f>
        <v>0</v>
      </c>
      <c r="M482" s="72">
        <f t="shared" si="29"/>
        <v>110.22</v>
      </c>
      <c r="N482" s="72">
        <f t="shared" si="30"/>
        <v>110.22</v>
      </c>
      <c r="O482" s="72">
        <v>27.9</v>
      </c>
      <c r="P482" s="72">
        <v>2.52</v>
      </c>
      <c r="Q482" s="72">
        <v>79.8</v>
      </c>
      <c r="R482" s="62">
        <f t="shared" si="31"/>
        <v>0.45094469999999998</v>
      </c>
      <c r="S482" s="72">
        <f>IFERROR(T482*Assumptions!$C$4,"")</f>
        <v>15</v>
      </c>
      <c r="T482" s="72">
        <v>6</v>
      </c>
      <c r="U482" s="62">
        <f>IFERROR(S482*Assumptions!$C$5,"")+IFERROR(V482*Assumptions!$C$8*Assumptions!$C$5,"")</f>
        <v>0.45094469999999998</v>
      </c>
      <c r="V482" s="72">
        <v>94</v>
      </c>
      <c r="W482" s="72">
        <f>IFERROR(ROUND(T482*(1+Assumptions!$C$7)^5,0),"")</f>
        <v>18</v>
      </c>
      <c r="X482" s="62">
        <f>IFERROR(ROUND(W482*Assumptions!$C$4*Assumptions!$C$6,4),"")+IFERROR(ROUND(Y482*Assumptions!$C$8*Assumptions!$C$6,4),"")</f>
        <v>2.2547999999999999</v>
      </c>
      <c r="Y482" s="62">
        <f>IFERROR(ROUND(V482*(1+Assumptions!$C$7)^5,0),"")</f>
        <v>287</v>
      </c>
      <c r="Z482" t="s">
        <v>164</v>
      </c>
      <c r="AA482" t="s">
        <v>188</v>
      </c>
      <c r="AB482" s="72">
        <v>278.10000000000002</v>
      </c>
      <c r="AC482" s="72">
        <v>78.3</v>
      </c>
      <c r="AD482">
        <v>0</v>
      </c>
      <c r="AK482" s="40" t="str">
        <f>IFERROR(INDEX(Assumptions!$D$92:$D$115,MATCH(C482,Assumptions!$B$92:$B$115,0)),"Low")</f>
        <v>High</v>
      </c>
    </row>
    <row r="483" spans="2:37" x14ac:dyDescent="0.2">
      <c r="B483">
        <v>480</v>
      </c>
      <c r="C483" t="s">
        <v>187</v>
      </c>
      <c r="D483" t="s">
        <v>2355</v>
      </c>
      <c r="E483" s="62">
        <f t="shared" si="32"/>
        <v>0</v>
      </c>
      <c r="F483" s="71">
        <f>SUMIFS('CBG Plants'!N:N,'CBG Plants'!F:F,D483,'CBG Plants'!L:L,"Completed")
+SUMIFS('CBG Plants'!N:N,'CBG Plants'!F:F,D483,'CBG Plants'!L:L,"Functional")+SUMIFS('CBG Plants'!N:N,'CBG Plants'!F:F,D483,'CBG Plants'!L:L,"Under Construction")+SUMIFS('CBG Plants'!N:N,'CBG Plants'!F:F,D483,'CBG Plants'!L:L,"Yet to start construction")</f>
        <v>0</v>
      </c>
      <c r="G483" s="62">
        <f>COUNTIFS('CBG Plants'!F:F,D483,'CBG Plants'!L:L,"Completed")
+COUNTIFS('CBG Plants'!F:F,D483,'CBG Plants'!L:L,"Functional")</f>
        <v>0</v>
      </c>
      <c r="H483" s="62">
        <f>COUNTIFS('CBG Plants'!F:F,D483,'CBG Plants'!L:L,"Under Construction")</f>
        <v>0</v>
      </c>
      <c r="I483" s="62">
        <f>COUNTIFS('CBG Plants'!F:F,D483,'CBG Plants'!L:L,"Yet to start construction")</f>
        <v>0</v>
      </c>
      <c r="M483" s="72">
        <f t="shared" si="29"/>
        <v>124.59</v>
      </c>
      <c r="N483" s="72">
        <f t="shared" si="30"/>
        <v>124.59</v>
      </c>
      <c r="O483" s="72">
        <v>10.35</v>
      </c>
      <c r="P483" s="72">
        <v>105.84</v>
      </c>
      <c r="Q483" s="72">
        <v>8.4</v>
      </c>
      <c r="R483" s="62">
        <f t="shared" si="31"/>
        <v>0.22499999999999998</v>
      </c>
      <c r="S483" s="72">
        <f>IFERROR(T483*Assumptions!$C$4,"")</f>
        <v>7.5</v>
      </c>
      <c r="T483" s="72">
        <v>3</v>
      </c>
      <c r="U483" s="62">
        <f>IFERROR(S483*Assumptions!$C$5,"")+IFERROR(V483*Assumptions!$C$8*Assumptions!$C$5,"")</f>
        <v>0.22499999999999998</v>
      </c>
      <c r="V483" s="72">
        <v>0</v>
      </c>
      <c r="W483" s="72">
        <f>IFERROR(ROUND(T483*(1+Assumptions!$C$7)^5,0),"")</f>
        <v>9</v>
      </c>
      <c r="X483" s="62">
        <f>IFERROR(ROUND(W483*Assumptions!$C$4*Assumptions!$C$6,4),"")+IFERROR(ROUND(Y483*Assumptions!$C$8*Assumptions!$C$6,4),"")</f>
        <v>1.125</v>
      </c>
      <c r="Y483" s="62">
        <f>IFERROR(ROUND(V483*(1+Assumptions!$C$7)^5,0),"")</f>
        <v>0</v>
      </c>
      <c r="Z483" t="s">
        <v>164</v>
      </c>
      <c r="AA483" t="s">
        <v>188</v>
      </c>
      <c r="AB483" s="72">
        <v>389.3</v>
      </c>
      <c r="AC483" s="72">
        <v>78.3</v>
      </c>
      <c r="AD483">
        <v>0</v>
      </c>
      <c r="AK483" s="40" t="str">
        <f>IFERROR(INDEX(Assumptions!$D$92:$D$115,MATCH(C483,Assumptions!$B$92:$B$115,0)),"Low")</f>
        <v>High</v>
      </c>
    </row>
    <row r="484" spans="2:37" x14ac:dyDescent="0.2">
      <c r="B484">
        <v>481</v>
      </c>
      <c r="C484" t="s">
        <v>187</v>
      </c>
      <c r="D484" t="s">
        <v>2342</v>
      </c>
      <c r="E484" s="62">
        <f t="shared" si="32"/>
        <v>1</v>
      </c>
      <c r="F484" s="71">
        <f>SUMIFS('CBG Plants'!N:N,'CBG Plants'!F:F,D484,'CBG Plants'!L:L,"Completed")
+SUMIFS('CBG Plants'!N:N,'CBG Plants'!F:F,D484,'CBG Plants'!L:L,"Functional")+SUMIFS('CBG Plants'!N:N,'CBG Plants'!F:F,D484,'CBG Plants'!L:L,"Under Construction")+SUMIFS('CBG Plants'!N:N,'CBG Plants'!F:F,D484,'CBG Plants'!L:L,"Yet to start construction")</f>
        <v>2.4</v>
      </c>
      <c r="G484" s="62">
        <f>COUNTIFS('CBG Plants'!F:F,D484,'CBG Plants'!L:L,"Completed")
+COUNTIFS('CBG Plants'!F:F,D484,'CBG Plants'!L:L,"Functional")</f>
        <v>0</v>
      </c>
      <c r="H484" s="62">
        <f>COUNTIFS('CBG Plants'!F:F,D484,'CBG Plants'!L:L,"Under Construction")</f>
        <v>0</v>
      </c>
      <c r="I484" s="62">
        <f>COUNTIFS('CBG Plants'!F:F,D484,'CBG Plants'!L:L,"Yet to start construction")</f>
        <v>1</v>
      </c>
      <c r="J484" t="s">
        <v>3014</v>
      </c>
      <c r="M484" s="72">
        <f t="shared" si="29"/>
        <v>334.30500000000001</v>
      </c>
      <c r="N484" s="72">
        <f t="shared" si="30"/>
        <v>334.30500000000001</v>
      </c>
      <c r="O484" s="72">
        <v>196.65</v>
      </c>
      <c r="P484" s="72">
        <v>37.380000000000003</v>
      </c>
      <c r="Q484" s="72">
        <v>100.27500000000001</v>
      </c>
      <c r="R484" s="62">
        <f t="shared" si="31"/>
        <v>-2.1568497</v>
      </c>
      <c r="S484" s="72">
        <f>IFERROR(T484*Assumptions!$C$4,"")</f>
        <v>7.5</v>
      </c>
      <c r="T484" s="72">
        <v>3</v>
      </c>
      <c r="U484" s="62">
        <f>IFERROR(S484*Assumptions!$C$5,"")+IFERROR(V484*Assumptions!$C$8*Assumptions!$C$5,"")</f>
        <v>0.24315029999999999</v>
      </c>
      <c r="V484" s="72">
        <v>1806</v>
      </c>
      <c r="W484" s="72">
        <f>IFERROR(ROUND(T484*(1+Assumptions!$C$7)^5,0),"")</f>
        <v>9</v>
      </c>
      <c r="X484" s="62">
        <f>IFERROR(ROUND(W484*Assumptions!$C$4*Assumptions!$C$6,4),"")+IFERROR(ROUND(Y484*Assumptions!$C$8*Assumptions!$C$6,4),"")</f>
        <v>1.2173</v>
      </c>
      <c r="Y484" s="62">
        <f>IFERROR(ROUND(V484*(1+Assumptions!$C$7)^5,0),"")</f>
        <v>5511</v>
      </c>
      <c r="Z484" t="s">
        <v>164</v>
      </c>
      <c r="AA484" t="s">
        <v>188</v>
      </c>
      <c r="AB484" s="72">
        <v>142.19999999999999</v>
      </c>
      <c r="AC484" s="72">
        <v>78.3</v>
      </c>
      <c r="AD484">
        <v>0</v>
      </c>
      <c r="AK484" s="40" t="str">
        <f>IFERROR(INDEX(Assumptions!$D$92:$D$115,MATCH(C484,Assumptions!$B$92:$B$115,0)),"Low")</f>
        <v>High</v>
      </c>
    </row>
    <row r="485" spans="2:37" x14ac:dyDescent="0.2">
      <c r="B485">
        <v>482</v>
      </c>
      <c r="C485" t="s">
        <v>187</v>
      </c>
      <c r="D485" t="s">
        <v>2380</v>
      </c>
      <c r="E485" s="62">
        <f t="shared" si="32"/>
        <v>4</v>
      </c>
      <c r="F485" s="71">
        <f>SUMIFS('CBG Plants'!N:N,'CBG Plants'!F:F,D485,'CBG Plants'!L:L,"Completed")
+SUMIFS('CBG Plants'!N:N,'CBG Plants'!F:F,D485,'CBG Plants'!L:L,"Functional")+SUMIFS('CBG Plants'!N:N,'CBG Plants'!F:F,D485,'CBG Plants'!L:L,"Under Construction")+SUMIFS('CBG Plants'!N:N,'CBG Plants'!F:F,D485,'CBG Plants'!L:L,"Yet to start construction")</f>
        <v>32</v>
      </c>
      <c r="G485" s="62">
        <f>COUNTIFS('CBG Plants'!F:F,D485,'CBG Plants'!L:L,"Completed")
+COUNTIFS('CBG Plants'!F:F,D485,'CBG Plants'!L:L,"Functional")</f>
        <v>0</v>
      </c>
      <c r="H485" s="62">
        <f>COUNTIFS('CBG Plants'!F:F,D485,'CBG Plants'!L:L,"Under Construction")</f>
        <v>1</v>
      </c>
      <c r="I485" s="62">
        <f>COUNTIFS('CBG Plants'!F:F,D485,'CBG Plants'!L:L,"Yet to start construction")</f>
        <v>3</v>
      </c>
      <c r="J485" t="s">
        <v>3190</v>
      </c>
      <c r="K485" t="s">
        <v>3191</v>
      </c>
      <c r="L485" t="s">
        <v>3192</v>
      </c>
      <c r="M485" s="72">
        <f t="shared" si="29"/>
        <v>354.40499999999997</v>
      </c>
      <c r="N485" s="72">
        <f t="shared" si="30"/>
        <v>354.40499999999997</v>
      </c>
      <c r="O485" s="72">
        <v>22.5</v>
      </c>
      <c r="P485" s="72">
        <v>329.28</v>
      </c>
      <c r="Q485" s="72">
        <v>2.625</v>
      </c>
      <c r="R485" s="62">
        <f t="shared" si="31"/>
        <v>-31.849557799999999</v>
      </c>
      <c r="S485" s="72">
        <f>IFERROR(T485*Assumptions!$C$4,"")</f>
        <v>5</v>
      </c>
      <c r="T485" s="72">
        <v>2</v>
      </c>
      <c r="U485" s="62">
        <f>IFERROR(S485*Assumptions!$C$5,"")+IFERROR(V485*Assumptions!$C$8*Assumptions!$C$5,"")</f>
        <v>0.1504422</v>
      </c>
      <c r="V485" s="72">
        <v>44</v>
      </c>
      <c r="W485" s="72">
        <f>IFERROR(ROUND(T485*(1+Assumptions!$C$7)^5,0),"")</f>
        <v>6</v>
      </c>
      <c r="X485" s="62">
        <f>IFERROR(ROUND(W485*Assumptions!$C$4*Assumptions!$C$6,4),"")+IFERROR(ROUND(Y485*Assumptions!$C$8*Assumptions!$C$6,4),"")</f>
        <v>0.75219999999999998</v>
      </c>
      <c r="Y485" s="62">
        <f>IFERROR(ROUND(V485*(1+Assumptions!$C$7)^5,0),"")</f>
        <v>134</v>
      </c>
      <c r="Z485" t="s">
        <v>164</v>
      </c>
      <c r="AA485" t="s">
        <v>188</v>
      </c>
      <c r="AB485" s="72">
        <v>211.9</v>
      </c>
      <c r="AC485" s="72">
        <v>78.3</v>
      </c>
      <c r="AD485">
        <v>0</v>
      </c>
      <c r="AK485" s="40" t="str">
        <f>IFERROR(INDEX(Assumptions!$D$92:$D$115,MATCH(C485,Assumptions!$B$92:$B$115,0)),"Low")</f>
        <v>High</v>
      </c>
    </row>
    <row r="486" spans="2:37" x14ac:dyDescent="0.2">
      <c r="B486">
        <v>483</v>
      </c>
      <c r="C486" t="s">
        <v>187</v>
      </c>
      <c r="D486" t="s">
        <v>2395</v>
      </c>
      <c r="E486" s="62">
        <f t="shared" si="32"/>
        <v>2</v>
      </c>
      <c r="F486" s="71">
        <f>SUMIFS('CBG Plants'!N:N,'CBG Plants'!F:F,D486,'CBG Plants'!L:L,"Completed")
+SUMIFS('CBG Plants'!N:N,'CBG Plants'!F:F,D486,'CBG Plants'!L:L,"Functional")+SUMIFS('CBG Plants'!N:N,'CBG Plants'!F:F,D486,'CBG Plants'!L:L,"Under Construction")+SUMIFS('CBG Plants'!N:N,'CBG Plants'!F:F,D486,'CBG Plants'!L:L,"Yet to start construction")</f>
        <v>19</v>
      </c>
      <c r="G486" s="62">
        <f>COUNTIFS('CBG Plants'!F:F,D486,'CBG Plants'!L:L,"Completed")
+COUNTIFS('CBG Plants'!F:F,D486,'CBG Plants'!L:L,"Functional")</f>
        <v>0</v>
      </c>
      <c r="H486" s="62">
        <f>COUNTIFS('CBG Plants'!F:F,D486,'CBG Plants'!L:L,"Under Construction")</f>
        <v>1</v>
      </c>
      <c r="I486" s="62">
        <f>COUNTIFS('CBG Plants'!F:F,D486,'CBG Plants'!L:L,"Yet to start construction")</f>
        <v>1</v>
      </c>
      <c r="J486" t="s">
        <v>3193</v>
      </c>
      <c r="K486" t="s">
        <v>3194</v>
      </c>
      <c r="M486" s="72">
        <f t="shared" si="29"/>
        <v>318.495</v>
      </c>
      <c r="N486" s="72">
        <f t="shared" si="30"/>
        <v>318.495</v>
      </c>
      <c r="O486" s="72">
        <v>98.1</v>
      </c>
      <c r="P486" s="72">
        <v>0.42</v>
      </c>
      <c r="Q486" s="72">
        <v>219.97499999999999</v>
      </c>
      <c r="R486" s="62">
        <f t="shared" si="31"/>
        <v>-18.549055299999999</v>
      </c>
      <c r="S486" s="72">
        <f>IFERROR(T486*Assumptions!$C$4,"")</f>
        <v>15</v>
      </c>
      <c r="T486" s="72">
        <v>6</v>
      </c>
      <c r="U486" s="62">
        <f>IFERROR(S486*Assumptions!$C$5,"")+IFERROR(V486*Assumptions!$C$8*Assumptions!$C$5,"")</f>
        <v>0.45094469999999998</v>
      </c>
      <c r="V486" s="72">
        <v>94</v>
      </c>
      <c r="W486" s="72">
        <f>IFERROR(ROUND(T486*(1+Assumptions!$C$7)^5,0),"")</f>
        <v>18</v>
      </c>
      <c r="X486" s="62">
        <f>IFERROR(ROUND(W486*Assumptions!$C$4*Assumptions!$C$6,4),"")+IFERROR(ROUND(Y486*Assumptions!$C$8*Assumptions!$C$6,4),"")</f>
        <v>2.2547999999999999</v>
      </c>
      <c r="Y486" s="62">
        <f>IFERROR(ROUND(V486*(1+Assumptions!$C$7)^5,0),"")</f>
        <v>287</v>
      </c>
      <c r="Z486" t="s">
        <v>164</v>
      </c>
      <c r="AA486" t="s">
        <v>188</v>
      </c>
      <c r="AB486" s="72">
        <v>281.3</v>
      </c>
      <c r="AC486" s="72">
        <v>78.3</v>
      </c>
      <c r="AD486">
        <v>0</v>
      </c>
      <c r="AK486" s="40" t="str">
        <f>IFERROR(INDEX(Assumptions!$D$92:$D$115,MATCH(C486,Assumptions!$B$92:$B$115,0)),"Low")</f>
        <v>High</v>
      </c>
    </row>
    <row r="487" spans="2:37" x14ac:dyDescent="0.2">
      <c r="B487">
        <v>484</v>
      </c>
      <c r="C487" t="s">
        <v>187</v>
      </c>
      <c r="D487" t="s">
        <v>2376</v>
      </c>
      <c r="E487" s="62">
        <f t="shared" si="32"/>
        <v>6</v>
      </c>
      <c r="F487" s="71">
        <f>SUMIFS('CBG Plants'!N:N,'CBG Plants'!F:F,D487,'CBG Plants'!L:L,"Completed")
+SUMIFS('CBG Plants'!N:N,'CBG Plants'!F:F,D487,'CBG Plants'!L:L,"Functional")+SUMIFS('CBG Plants'!N:N,'CBG Plants'!F:F,D487,'CBG Plants'!L:L,"Under Construction")+SUMIFS('CBG Plants'!N:N,'CBG Plants'!F:F,D487,'CBG Plants'!L:L,"Yet to start construction")</f>
        <v>29.9</v>
      </c>
      <c r="G487" s="62">
        <f>COUNTIFS('CBG Plants'!F:F,D487,'CBG Plants'!L:L,"Completed")
+COUNTIFS('CBG Plants'!F:F,D487,'CBG Plants'!L:L,"Functional")</f>
        <v>0</v>
      </c>
      <c r="H487" s="62">
        <f>COUNTIFS('CBG Plants'!F:F,D487,'CBG Plants'!L:L,"Under Construction")</f>
        <v>0</v>
      </c>
      <c r="I487" s="62">
        <f>COUNTIFS('CBG Plants'!F:F,D487,'CBG Plants'!L:L,"Yet to start construction")</f>
        <v>6</v>
      </c>
      <c r="J487" t="s">
        <v>3195</v>
      </c>
      <c r="K487" t="s">
        <v>3196</v>
      </c>
      <c r="L487" t="s">
        <v>3197</v>
      </c>
      <c r="M487" s="72">
        <f t="shared" si="29"/>
        <v>602.92499999999995</v>
      </c>
      <c r="N487" s="72">
        <f t="shared" si="30"/>
        <v>602.92499999999995</v>
      </c>
      <c r="O487" s="72">
        <v>263.25</v>
      </c>
      <c r="P487" s="72">
        <v>42</v>
      </c>
      <c r="Q487" s="72">
        <v>297.67500000000001</v>
      </c>
      <c r="R487" s="62">
        <f t="shared" si="31"/>
        <v>-29.749557799999998</v>
      </c>
      <c r="S487" s="72">
        <f>IFERROR(T487*Assumptions!$C$4,"")</f>
        <v>5</v>
      </c>
      <c r="T487" s="72">
        <v>2</v>
      </c>
      <c r="U487" s="62">
        <f>IFERROR(S487*Assumptions!$C$5,"")+IFERROR(V487*Assumptions!$C$8*Assumptions!$C$5,"")</f>
        <v>0.1504422</v>
      </c>
      <c r="V487" s="72">
        <v>44</v>
      </c>
      <c r="W487" s="72">
        <f>IFERROR(ROUND(T487*(1+Assumptions!$C$7)^5,0),"")</f>
        <v>6</v>
      </c>
      <c r="X487" s="62">
        <f>IFERROR(ROUND(W487*Assumptions!$C$4*Assumptions!$C$6,4),"")+IFERROR(ROUND(Y487*Assumptions!$C$8*Assumptions!$C$6,4),"")</f>
        <v>0.75219999999999998</v>
      </c>
      <c r="Y487" s="62">
        <f>IFERROR(ROUND(V487*(1+Assumptions!$C$7)^5,0),"")</f>
        <v>134</v>
      </c>
      <c r="Z487" t="s">
        <v>164</v>
      </c>
      <c r="AA487" t="s">
        <v>188</v>
      </c>
      <c r="AB487" s="72">
        <v>21.7</v>
      </c>
      <c r="AC487" s="72">
        <v>78.3</v>
      </c>
      <c r="AD487">
        <v>0</v>
      </c>
      <c r="AK487" s="40" t="str">
        <f>IFERROR(INDEX(Assumptions!$D$92:$D$115,MATCH(C487,Assumptions!$B$92:$B$115,0)),"Low")</f>
        <v>High</v>
      </c>
    </row>
    <row r="488" spans="2:37" x14ac:dyDescent="0.2">
      <c r="B488">
        <v>485</v>
      </c>
      <c r="C488" t="s">
        <v>187</v>
      </c>
      <c r="D488" t="s">
        <v>2359</v>
      </c>
      <c r="E488" s="62">
        <f t="shared" si="32"/>
        <v>1</v>
      </c>
      <c r="F488" s="71">
        <f>SUMIFS('CBG Plants'!N:N,'CBG Plants'!F:F,D488,'CBG Plants'!L:L,"Completed")
+SUMIFS('CBG Plants'!N:N,'CBG Plants'!F:F,D488,'CBG Plants'!L:L,"Functional")+SUMIFS('CBG Plants'!N:N,'CBG Plants'!F:F,D488,'CBG Plants'!L:L,"Under Construction")+SUMIFS('CBG Plants'!N:N,'CBG Plants'!F:F,D488,'CBG Plants'!L:L,"Yet to start construction")</f>
        <v>4</v>
      </c>
      <c r="G488" s="62">
        <f>COUNTIFS('CBG Plants'!F:F,D488,'CBG Plants'!L:L,"Completed")
+COUNTIFS('CBG Plants'!F:F,D488,'CBG Plants'!L:L,"Functional")</f>
        <v>0</v>
      </c>
      <c r="H488" s="62">
        <f>COUNTIFS('CBG Plants'!F:F,D488,'CBG Plants'!L:L,"Under Construction")</f>
        <v>0</v>
      </c>
      <c r="I488" s="62">
        <f>COUNTIFS('CBG Plants'!F:F,D488,'CBG Plants'!L:L,"Yet to start construction")</f>
        <v>1</v>
      </c>
      <c r="J488" t="s">
        <v>3198</v>
      </c>
      <c r="M488" s="72">
        <f t="shared" si="29"/>
        <v>250.41</v>
      </c>
      <c r="N488" s="72">
        <f t="shared" si="30"/>
        <v>250.41</v>
      </c>
      <c r="O488" s="72">
        <v>196.65</v>
      </c>
      <c r="P488" s="72">
        <v>53.76</v>
      </c>
      <c r="Q488" s="72">
        <v>0</v>
      </c>
      <c r="R488" s="62">
        <f t="shared" si="31"/>
        <v>-3.6997889499999999</v>
      </c>
      <c r="S488" s="72">
        <f>IFERROR(T488*Assumptions!$C$4,"")</f>
        <v>10</v>
      </c>
      <c r="T488" s="72">
        <v>4</v>
      </c>
      <c r="U488" s="62">
        <f>IFERROR(S488*Assumptions!$C$5,"")+IFERROR(V488*Assumptions!$C$8*Assumptions!$C$5,"")</f>
        <v>0.30021104999999998</v>
      </c>
      <c r="V488" s="72">
        <v>21</v>
      </c>
      <c r="W488" s="72">
        <f>IFERROR(ROUND(T488*(1+Assumptions!$C$7)^5,0),"")</f>
        <v>12</v>
      </c>
      <c r="X488" s="62">
        <f>IFERROR(ROUND(W488*Assumptions!$C$4*Assumptions!$C$6,4),"")+IFERROR(ROUND(Y488*Assumptions!$C$8*Assumptions!$C$6,4),"")</f>
        <v>1.5011000000000001</v>
      </c>
      <c r="Y488" s="62">
        <f>IFERROR(ROUND(V488*(1+Assumptions!$C$7)^5,0),"")</f>
        <v>64</v>
      </c>
      <c r="Z488" t="s">
        <v>164</v>
      </c>
      <c r="AA488" t="s">
        <v>188</v>
      </c>
      <c r="AB488" s="72">
        <v>92.8</v>
      </c>
      <c r="AC488" s="72">
        <v>78.3</v>
      </c>
      <c r="AD488">
        <v>0</v>
      </c>
      <c r="AK488" s="40" t="str">
        <f>IFERROR(INDEX(Assumptions!$D$92:$D$115,MATCH(C488,Assumptions!$B$92:$B$115,0)),"Low")</f>
        <v>High</v>
      </c>
    </row>
    <row r="489" spans="2:37" x14ac:dyDescent="0.2">
      <c r="B489">
        <v>486</v>
      </c>
      <c r="C489" t="s">
        <v>187</v>
      </c>
      <c r="D489" t="s">
        <v>2336</v>
      </c>
      <c r="E489" s="62">
        <f t="shared" si="32"/>
        <v>7</v>
      </c>
      <c r="F489" s="71">
        <f>SUMIFS('CBG Plants'!N:N,'CBG Plants'!F:F,D489,'CBG Plants'!L:L,"Completed")
+SUMIFS('CBG Plants'!N:N,'CBG Plants'!F:F,D489,'CBG Plants'!L:L,"Functional")+SUMIFS('CBG Plants'!N:N,'CBG Plants'!F:F,D489,'CBG Plants'!L:L,"Under Construction")+SUMIFS('CBG Plants'!N:N,'CBG Plants'!F:F,D489,'CBG Plants'!L:L,"Yet to start construction")</f>
        <v>51.78</v>
      </c>
      <c r="G489" s="62">
        <f>COUNTIFS('CBG Plants'!F:F,D489,'CBG Plants'!L:L,"Completed")
+COUNTIFS('CBG Plants'!F:F,D489,'CBG Plants'!L:L,"Functional")</f>
        <v>2</v>
      </c>
      <c r="H489" s="62">
        <f>COUNTIFS('CBG Plants'!F:F,D489,'CBG Plants'!L:L,"Under Construction")</f>
        <v>2</v>
      </c>
      <c r="I489" s="62">
        <f>COUNTIFS('CBG Plants'!F:F,D489,'CBG Plants'!L:L,"Yet to start construction")</f>
        <v>3</v>
      </c>
      <c r="J489" t="s">
        <v>3199</v>
      </c>
      <c r="K489" t="s">
        <v>3200</v>
      </c>
      <c r="L489" t="s">
        <v>3201</v>
      </c>
      <c r="M489" s="72">
        <f t="shared" si="29"/>
        <v>146.07499999999999</v>
      </c>
      <c r="N489" s="72">
        <f t="shared" si="30"/>
        <v>197.17499999999998</v>
      </c>
      <c r="O489" s="72">
        <v>162</v>
      </c>
      <c r="P489" s="72">
        <v>33.6</v>
      </c>
      <c r="Q489" s="72">
        <v>1.575</v>
      </c>
      <c r="R489" s="62">
        <f t="shared" si="31"/>
        <v>-50.006854199999999</v>
      </c>
      <c r="S489" s="72">
        <f>IFERROR(T489*Assumptions!$C$4,"")</f>
        <v>52.5</v>
      </c>
      <c r="T489" s="72">
        <v>21</v>
      </c>
      <c r="U489" s="62">
        <f>IFERROR(S489*Assumptions!$C$5,"")+IFERROR(V489*Assumptions!$C$8*Assumptions!$C$5,"")</f>
        <v>1.7731458</v>
      </c>
      <c r="V489" s="72">
        <v>19716</v>
      </c>
      <c r="W489" s="72">
        <f>IFERROR(ROUND(T489*(1+Assumptions!$C$7)^5,0),"")</f>
        <v>64</v>
      </c>
      <c r="X489" s="62">
        <f>IFERROR(ROUND(W489*Assumptions!$C$4*Assumptions!$C$6,4),"")+IFERROR(ROUND(Y489*Assumptions!$C$8*Assumptions!$C$6,4),"")</f>
        <v>9.0077999999999996</v>
      </c>
      <c r="Y489" s="62">
        <f>IFERROR(ROUND(V489*(1+Assumptions!$C$7)^5,0),"")</f>
        <v>60168</v>
      </c>
      <c r="Z489" t="s">
        <v>164</v>
      </c>
      <c r="AA489" t="s">
        <v>188</v>
      </c>
      <c r="AB489" s="72">
        <v>16.600000000000001</v>
      </c>
      <c r="AC489" s="72">
        <v>78.3</v>
      </c>
      <c r="AD489">
        <v>140</v>
      </c>
      <c r="AK489" s="40" t="str">
        <f>IFERROR(INDEX(Assumptions!$D$92:$D$115,MATCH(C489,Assumptions!$B$92:$B$115,0)),"Low")</f>
        <v>High</v>
      </c>
    </row>
    <row r="490" spans="2:37" x14ac:dyDescent="0.2">
      <c r="B490">
        <v>487</v>
      </c>
      <c r="C490" t="s">
        <v>187</v>
      </c>
      <c r="D490" t="s">
        <v>2366</v>
      </c>
      <c r="E490" s="62">
        <f t="shared" si="32"/>
        <v>0</v>
      </c>
      <c r="F490" s="71">
        <f>SUMIFS('CBG Plants'!N:N,'CBG Plants'!F:F,D490,'CBG Plants'!L:L,"Completed")
+SUMIFS('CBG Plants'!N:N,'CBG Plants'!F:F,D490,'CBG Plants'!L:L,"Functional")+SUMIFS('CBG Plants'!N:N,'CBG Plants'!F:F,D490,'CBG Plants'!L:L,"Under Construction")+SUMIFS('CBG Plants'!N:N,'CBG Plants'!F:F,D490,'CBG Plants'!L:L,"Yet to start construction")</f>
        <v>0</v>
      </c>
      <c r="G490" s="62">
        <f>COUNTIFS('CBG Plants'!F:F,D490,'CBG Plants'!L:L,"Completed")
+COUNTIFS('CBG Plants'!F:F,D490,'CBG Plants'!L:L,"Functional")</f>
        <v>0</v>
      </c>
      <c r="H490" s="62">
        <f>COUNTIFS('CBG Plants'!F:F,D490,'CBG Plants'!L:L,"Under Construction")</f>
        <v>0</v>
      </c>
      <c r="I490" s="62">
        <f>COUNTIFS('CBG Plants'!F:F,D490,'CBG Plants'!L:L,"Yet to start construction")</f>
        <v>0</v>
      </c>
      <c r="M490" s="72">
        <f t="shared" si="29"/>
        <v>83.594999999999999</v>
      </c>
      <c r="N490" s="72">
        <f t="shared" si="30"/>
        <v>83.594999999999999</v>
      </c>
      <c r="O490" s="72">
        <v>11.25</v>
      </c>
      <c r="P490" s="72">
        <v>0.42</v>
      </c>
      <c r="Q490" s="72">
        <v>71.924999999999997</v>
      </c>
      <c r="R490" s="62">
        <f t="shared" si="31"/>
        <v>0.6</v>
      </c>
      <c r="S490" s="72">
        <f>IFERROR(T490*Assumptions!$C$4,"")</f>
        <v>20</v>
      </c>
      <c r="T490" s="72">
        <v>8</v>
      </c>
      <c r="U490" s="62">
        <f>IFERROR(S490*Assumptions!$C$5,"")+IFERROR(V490*Assumptions!$C$8*Assumptions!$C$5,"")</f>
        <v>0.6</v>
      </c>
      <c r="V490" s="72">
        <v>0</v>
      </c>
      <c r="W490" s="72">
        <f>IFERROR(ROUND(T490*(1+Assumptions!$C$7)^5,0),"")</f>
        <v>24</v>
      </c>
      <c r="X490" s="62">
        <f>IFERROR(ROUND(W490*Assumptions!$C$4*Assumptions!$C$6,4),"")+IFERROR(ROUND(Y490*Assumptions!$C$8*Assumptions!$C$6,4),"")</f>
        <v>3</v>
      </c>
      <c r="Y490" s="62">
        <f>IFERROR(ROUND(V490*(1+Assumptions!$C$7)^5,0),"")</f>
        <v>0</v>
      </c>
      <c r="Z490" t="s">
        <v>164</v>
      </c>
      <c r="AA490" t="s">
        <v>188</v>
      </c>
      <c r="AB490" s="72">
        <v>186.4</v>
      </c>
      <c r="AC490" s="72">
        <v>78.3</v>
      </c>
      <c r="AD490">
        <v>0</v>
      </c>
      <c r="AK490" s="40" t="str">
        <f>IFERROR(INDEX(Assumptions!$D$92:$D$115,MATCH(C490,Assumptions!$B$92:$B$115,0)),"Low")</f>
        <v>High</v>
      </c>
    </row>
    <row r="491" spans="2:37" x14ac:dyDescent="0.2">
      <c r="B491">
        <v>488</v>
      </c>
      <c r="C491" t="s">
        <v>187</v>
      </c>
      <c r="D491" t="s">
        <v>2374</v>
      </c>
      <c r="E491" s="62">
        <f t="shared" si="32"/>
        <v>1</v>
      </c>
      <c r="F491" s="71">
        <f>SUMIFS('CBG Plants'!N:N,'CBG Plants'!F:F,D491,'CBG Plants'!L:L,"Completed")
+SUMIFS('CBG Plants'!N:N,'CBG Plants'!F:F,D491,'CBG Plants'!L:L,"Functional")+SUMIFS('CBG Plants'!N:N,'CBG Plants'!F:F,D491,'CBG Plants'!L:L,"Under Construction")+SUMIFS('CBG Plants'!N:N,'CBG Plants'!F:F,D491,'CBG Plants'!L:L,"Yet to start construction")</f>
        <v>7.2</v>
      </c>
      <c r="G491" s="62">
        <f>COUNTIFS('CBG Plants'!F:F,D491,'CBG Plants'!L:L,"Completed")
+COUNTIFS('CBG Plants'!F:F,D491,'CBG Plants'!L:L,"Functional")</f>
        <v>0</v>
      </c>
      <c r="H491" s="62">
        <f>COUNTIFS('CBG Plants'!F:F,D491,'CBG Plants'!L:L,"Under Construction")</f>
        <v>0</v>
      </c>
      <c r="I491" s="62">
        <f>COUNTIFS('CBG Plants'!F:F,D491,'CBG Plants'!L:L,"Yet to start construction")</f>
        <v>1</v>
      </c>
      <c r="J491" t="s">
        <v>3202</v>
      </c>
      <c r="M491" s="72">
        <f t="shared" si="29"/>
        <v>287.07</v>
      </c>
      <c r="N491" s="72">
        <f t="shared" si="30"/>
        <v>287.07</v>
      </c>
      <c r="O491" s="72">
        <v>283.5</v>
      </c>
      <c r="P491" s="72">
        <v>2.52</v>
      </c>
      <c r="Q491" s="72">
        <v>1.05</v>
      </c>
      <c r="R491" s="62">
        <f t="shared" si="31"/>
        <v>-6.9</v>
      </c>
      <c r="S491" s="72">
        <f>IFERROR(T491*Assumptions!$C$4,"")</f>
        <v>10</v>
      </c>
      <c r="T491" s="72">
        <v>4</v>
      </c>
      <c r="U491" s="62">
        <f>IFERROR(S491*Assumptions!$C$5,"")+IFERROR(V491*Assumptions!$C$8*Assumptions!$C$5,"")</f>
        <v>0.3</v>
      </c>
      <c r="V491" s="72">
        <v>0</v>
      </c>
      <c r="W491" s="72">
        <f>IFERROR(ROUND(T491*(1+Assumptions!$C$7)^5,0),"")</f>
        <v>12</v>
      </c>
      <c r="X491" s="62">
        <f>IFERROR(ROUND(W491*Assumptions!$C$4*Assumptions!$C$6,4),"")+IFERROR(ROUND(Y491*Assumptions!$C$8*Assumptions!$C$6,4),"")</f>
        <v>1.5</v>
      </c>
      <c r="Y491" s="62">
        <f>IFERROR(ROUND(V491*(1+Assumptions!$C$7)^5,0),"")</f>
        <v>0</v>
      </c>
      <c r="Z491" t="s">
        <v>164</v>
      </c>
      <c r="AA491" t="s">
        <v>188</v>
      </c>
      <c r="AB491" s="72">
        <v>212.1</v>
      </c>
      <c r="AC491" s="72">
        <v>78.3</v>
      </c>
      <c r="AD491">
        <v>0</v>
      </c>
      <c r="AK491" s="40" t="str">
        <f>IFERROR(INDEX(Assumptions!$D$92:$D$115,MATCH(C491,Assumptions!$B$92:$B$115,0)),"Low")</f>
        <v>High</v>
      </c>
    </row>
    <row r="492" spans="2:37" x14ac:dyDescent="0.2">
      <c r="B492">
        <v>489</v>
      </c>
      <c r="C492" t="s">
        <v>187</v>
      </c>
      <c r="D492" t="s">
        <v>2378</v>
      </c>
      <c r="E492" s="62">
        <f t="shared" si="32"/>
        <v>5</v>
      </c>
      <c r="F492" s="71">
        <f>SUMIFS('CBG Plants'!N:N,'CBG Plants'!F:F,D492,'CBG Plants'!L:L,"Completed")
+SUMIFS('CBG Plants'!N:N,'CBG Plants'!F:F,D492,'CBG Plants'!L:L,"Functional")+SUMIFS('CBG Plants'!N:N,'CBG Plants'!F:F,D492,'CBG Plants'!L:L,"Under Construction")+SUMIFS('CBG Plants'!N:N,'CBG Plants'!F:F,D492,'CBG Plants'!L:L,"Yet to start construction")</f>
        <v>21.5</v>
      </c>
      <c r="G492" s="62">
        <f>COUNTIFS('CBG Plants'!F:F,D492,'CBG Plants'!L:L,"Completed")
+COUNTIFS('CBG Plants'!F:F,D492,'CBG Plants'!L:L,"Functional")</f>
        <v>0</v>
      </c>
      <c r="H492" s="62">
        <f>COUNTIFS('CBG Plants'!F:F,D492,'CBG Plants'!L:L,"Under Construction")</f>
        <v>2</v>
      </c>
      <c r="I492" s="62">
        <f>COUNTIFS('CBG Plants'!F:F,D492,'CBG Plants'!L:L,"Yet to start construction")</f>
        <v>3</v>
      </c>
      <c r="J492" t="s">
        <v>3203</v>
      </c>
      <c r="K492" t="s">
        <v>3204</v>
      </c>
      <c r="L492" t="s">
        <v>3205</v>
      </c>
      <c r="M492" s="72">
        <f t="shared" si="29"/>
        <v>886.875</v>
      </c>
      <c r="N492" s="72">
        <f t="shared" si="30"/>
        <v>886.875</v>
      </c>
      <c r="O492" s="72">
        <v>276.3</v>
      </c>
      <c r="P492" s="72">
        <v>21</v>
      </c>
      <c r="Q492" s="72">
        <v>589.57500000000005</v>
      </c>
      <c r="R492" s="62">
        <f t="shared" si="31"/>
        <v>-21.349557799999999</v>
      </c>
      <c r="S492" s="72">
        <f>IFERROR(T492*Assumptions!$C$4,"")</f>
        <v>5</v>
      </c>
      <c r="T492" s="72">
        <v>2</v>
      </c>
      <c r="U492" s="62">
        <f>IFERROR(S492*Assumptions!$C$5,"")+IFERROR(V492*Assumptions!$C$8*Assumptions!$C$5,"")</f>
        <v>0.1504422</v>
      </c>
      <c r="V492" s="72">
        <v>44</v>
      </c>
      <c r="W492" s="72">
        <f>IFERROR(ROUND(T492*(1+Assumptions!$C$7)^5,0),"")</f>
        <v>6</v>
      </c>
      <c r="X492" s="62">
        <f>IFERROR(ROUND(W492*Assumptions!$C$4*Assumptions!$C$6,4),"")+IFERROR(ROUND(Y492*Assumptions!$C$8*Assumptions!$C$6,4),"")</f>
        <v>0.75219999999999998</v>
      </c>
      <c r="Y492" s="62">
        <f>IFERROR(ROUND(V492*(1+Assumptions!$C$7)^5,0),"")</f>
        <v>134</v>
      </c>
      <c r="Z492" t="s">
        <v>164</v>
      </c>
      <c r="AA492" t="s">
        <v>188</v>
      </c>
      <c r="AB492" s="72">
        <v>89.5</v>
      </c>
      <c r="AC492" s="72">
        <v>78.3</v>
      </c>
      <c r="AD492">
        <v>0</v>
      </c>
      <c r="AK492" s="40" t="str">
        <f>IFERROR(INDEX(Assumptions!$D$92:$D$115,MATCH(C492,Assumptions!$B$92:$B$115,0)),"Low")</f>
        <v>High</v>
      </c>
    </row>
    <row r="493" spans="2:37" x14ac:dyDescent="0.2">
      <c r="B493">
        <v>490</v>
      </c>
      <c r="C493" t="s">
        <v>187</v>
      </c>
      <c r="D493" t="s">
        <v>2381</v>
      </c>
      <c r="E493" s="62">
        <f t="shared" si="32"/>
        <v>1</v>
      </c>
      <c r="F493" s="71">
        <f>SUMIFS('CBG Plants'!N:N,'CBG Plants'!F:F,D493,'CBG Plants'!L:L,"Completed")
+SUMIFS('CBG Plants'!N:N,'CBG Plants'!F:F,D493,'CBG Plants'!L:L,"Functional")+SUMIFS('CBG Plants'!N:N,'CBG Plants'!F:F,D493,'CBG Plants'!L:L,"Under Construction")+SUMIFS('CBG Plants'!N:N,'CBG Plants'!F:F,D493,'CBG Plants'!L:L,"Yet to start construction")</f>
        <v>2.4</v>
      </c>
      <c r="G493" s="62">
        <f>COUNTIFS('CBG Plants'!F:F,D493,'CBG Plants'!L:L,"Completed")
+COUNTIFS('CBG Plants'!F:F,D493,'CBG Plants'!L:L,"Functional")</f>
        <v>0</v>
      </c>
      <c r="H493" s="62">
        <f>COUNTIFS('CBG Plants'!F:F,D493,'CBG Plants'!L:L,"Under Construction")</f>
        <v>0</v>
      </c>
      <c r="I493" s="62">
        <f>COUNTIFS('CBG Plants'!F:F,D493,'CBG Plants'!L:L,"Yet to start construction")</f>
        <v>1</v>
      </c>
      <c r="J493" t="s">
        <v>3206</v>
      </c>
      <c r="M493" s="72">
        <f t="shared" si="29"/>
        <v>289.09499999999997</v>
      </c>
      <c r="N493" s="72">
        <f t="shared" si="30"/>
        <v>289.09499999999997</v>
      </c>
      <c r="O493" s="72">
        <v>170.55</v>
      </c>
      <c r="P493" s="72">
        <v>97.02</v>
      </c>
      <c r="Q493" s="72">
        <v>21.524999999999999</v>
      </c>
      <c r="R493" s="62">
        <f t="shared" si="31"/>
        <v>-2.25</v>
      </c>
      <c r="S493" s="72">
        <f>IFERROR(T493*Assumptions!$C$4,"")</f>
        <v>5</v>
      </c>
      <c r="T493" s="72">
        <v>2</v>
      </c>
      <c r="U493" s="62">
        <f>IFERROR(S493*Assumptions!$C$5,"")+IFERROR(V493*Assumptions!$C$8*Assumptions!$C$5,"")</f>
        <v>0.15</v>
      </c>
      <c r="V493" s="72">
        <v>0</v>
      </c>
      <c r="W493" s="72">
        <f>IFERROR(ROUND(T493*(1+Assumptions!$C$7)^5,0),"")</f>
        <v>6</v>
      </c>
      <c r="X493" s="62">
        <f>IFERROR(ROUND(W493*Assumptions!$C$4*Assumptions!$C$6,4),"")+IFERROR(ROUND(Y493*Assumptions!$C$8*Assumptions!$C$6,4),"")</f>
        <v>0.75</v>
      </c>
      <c r="Y493" s="62">
        <f>IFERROR(ROUND(V493*(1+Assumptions!$C$7)^5,0),"")</f>
        <v>0</v>
      </c>
      <c r="Z493" t="s">
        <v>164</v>
      </c>
      <c r="AA493" t="s">
        <v>188</v>
      </c>
      <c r="AB493" s="72">
        <v>221.8</v>
      </c>
      <c r="AC493" s="72">
        <v>78.3</v>
      </c>
      <c r="AD493">
        <v>0</v>
      </c>
      <c r="AK493" s="40" t="str">
        <f>IFERROR(INDEX(Assumptions!$D$92:$D$115,MATCH(C493,Assumptions!$B$92:$B$115,0)),"Low")</f>
        <v>High</v>
      </c>
    </row>
    <row r="494" spans="2:37" x14ac:dyDescent="0.2">
      <c r="B494">
        <v>491</v>
      </c>
      <c r="C494" t="s">
        <v>187</v>
      </c>
      <c r="D494" t="s">
        <v>2361</v>
      </c>
      <c r="E494" s="62">
        <f t="shared" si="32"/>
        <v>1</v>
      </c>
      <c r="F494" s="71">
        <f>SUMIFS('CBG Plants'!N:N,'CBG Plants'!F:F,D494,'CBG Plants'!L:L,"Completed")
+SUMIFS('CBG Plants'!N:N,'CBG Plants'!F:F,D494,'CBG Plants'!L:L,"Functional")+SUMIFS('CBG Plants'!N:N,'CBG Plants'!F:F,D494,'CBG Plants'!L:L,"Under Construction")+SUMIFS('CBG Plants'!N:N,'CBG Plants'!F:F,D494,'CBG Plants'!L:L,"Yet to start construction")</f>
        <v>15</v>
      </c>
      <c r="G494" s="62">
        <f>COUNTIFS('CBG Plants'!F:F,D494,'CBG Plants'!L:L,"Completed")
+COUNTIFS('CBG Plants'!F:F,D494,'CBG Plants'!L:L,"Functional")</f>
        <v>0</v>
      </c>
      <c r="H494" s="62">
        <f>COUNTIFS('CBG Plants'!F:F,D494,'CBG Plants'!L:L,"Under Construction")</f>
        <v>0</v>
      </c>
      <c r="I494" s="62">
        <f>COUNTIFS('CBG Plants'!F:F,D494,'CBG Plants'!L:L,"Yet to start construction")</f>
        <v>1</v>
      </c>
      <c r="J494" t="s">
        <v>3207</v>
      </c>
      <c r="M494" s="72">
        <f t="shared" si="29"/>
        <v>272.83499999999998</v>
      </c>
      <c r="N494" s="72">
        <f t="shared" si="30"/>
        <v>272.83499999999998</v>
      </c>
      <c r="O494" s="72">
        <v>191.25</v>
      </c>
      <c r="P494" s="72">
        <v>81.06</v>
      </c>
      <c r="Q494" s="72">
        <v>0.52500000000000002</v>
      </c>
      <c r="R494" s="62">
        <f t="shared" si="31"/>
        <v>-14.69978895</v>
      </c>
      <c r="S494" s="72">
        <f>IFERROR(T494*Assumptions!$C$4,"")</f>
        <v>10</v>
      </c>
      <c r="T494" s="72">
        <v>4</v>
      </c>
      <c r="U494" s="62">
        <f>IFERROR(S494*Assumptions!$C$5,"")+IFERROR(V494*Assumptions!$C$8*Assumptions!$C$5,"")</f>
        <v>0.30021104999999998</v>
      </c>
      <c r="V494" s="72">
        <v>21</v>
      </c>
      <c r="W494" s="72">
        <f>IFERROR(ROUND(T494*(1+Assumptions!$C$7)^5,0),"")</f>
        <v>12</v>
      </c>
      <c r="X494" s="62">
        <f>IFERROR(ROUND(W494*Assumptions!$C$4*Assumptions!$C$6,4),"")+IFERROR(ROUND(Y494*Assumptions!$C$8*Assumptions!$C$6,4),"")</f>
        <v>1.5011000000000001</v>
      </c>
      <c r="Y494" s="62">
        <f>IFERROR(ROUND(V494*(1+Assumptions!$C$7)^5,0),"")</f>
        <v>64</v>
      </c>
      <c r="Z494" t="s">
        <v>164</v>
      </c>
      <c r="AA494" t="s">
        <v>188</v>
      </c>
      <c r="AB494" s="72">
        <v>62.5</v>
      </c>
      <c r="AC494" s="72">
        <v>78.3</v>
      </c>
      <c r="AD494">
        <v>0</v>
      </c>
      <c r="AK494" s="40" t="str">
        <f>IFERROR(INDEX(Assumptions!$D$92:$D$115,MATCH(C494,Assumptions!$B$92:$B$115,0)),"Low")</f>
        <v>High</v>
      </c>
    </row>
    <row r="495" spans="2:37" x14ac:dyDescent="0.2">
      <c r="B495">
        <v>492</v>
      </c>
      <c r="C495" t="s">
        <v>187</v>
      </c>
      <c r="D495" t="s">
        <v>260</v>
      </c>
      <c r="E495" s="62">
        <f t="shared" si="32"/>
        <v>2</v>
      </c>
      <c r="F495" s="71">
        <f>SUMIFS('CBG Plants'!N:N,'CBG Plants'!F:F,D495,'CBG Plants'!L:L,"Completed")
+SUMIFS('CBG Plants'!N:N,'CBG Plants'!F:F,D495,'CBG Plants'!L:L,"Functional")+SUMIFS('CBG Plants'!N:N,'CBG Plants'!F:F,D495,'CBG Plants'!L:L,"Under Construction")+SUMIFS('CBG Plants'!N:N,'CBG Plants'!F:F,D495,'CBG Plants'!L:L,"Yet to start construction")</f>
        <v>6.6</v>
      </c>
      <c r="G495" s="62">
        <f>COUNTIFS('CBG Plants'!F:F,D495,'CBG Plants'!L:L,"Completed")
+COUNTIFS('CBG Plants'!F:F,D495,'CBG Plants'!L:L,"Functional")</f>
        <v>0</v>
      </c>
      <c r="H495" s="62">
        <f>COUNTIFS('CBG Plants'!F:F,D495,'CBG Plants'!L:L,"Under Construction")</f>
        <v>1</v>
      </c>
      <c r="I495" s="62">
        <f>COUNTIFS('CBG Plants'!F:F,D495,'CBG Plants'!L:L,"Yet to start construction")</f>
        <v>1</v>
      </c>
      <c r="J495" t="s">
        <v>3208</v>
      </c>
      <c r="K495" t="s">
        <v>3209</v>
      </c>
      <c r="M495" s="72">
        <f t="shared" si="29"/>
        <v>382.32</v>
      </c>
      <c r="N495" s="72">
        <f t="shared" si="30"/>
        <v>382.32</v>
      </c>
      <c r="O495" s="72">
        <v>345.15</v>
      </c>
      <c r="P495" s="72">
        <v>0.42</v>
      </c>
      <c r="Q495" s="72">
        <v>36.75</v>
      </c>
      <c r="R495" s="62">
        <f t="shared" si="31"/>
        <v>-5.13534705</v>
      </c>
      <c r="S495" s="72">
        <f>IFERROR(T495*Assumptions!$C$4,"")</f>
        <v>35</v>
      </c>
      <c r="T495" s="72">
        <v>14</v>
      </c>
      <c r="U495" s="62">
        <f>IFERROR(S495*Assumptions!$C$5,"")+IFERROR(V495*Assumptions!$C$8*Assumptions!$C$5,"")</f>
        <v>1.4646529500000001</v>
      </c>
      <c r="V495" s="72">
        <v>41259</v>
      </c>
      <c r="W495" s="72">
        <f>IFERROR(ROUND(T495*(1+Assumptions!$C$7)^5,0),"")</f>
        <v>43</v>
      </c>
      <c r="X495" s="62">
        <f>IFERROR(ROUND(W495*Assumptions!$C$4*Assumptions!$C$6,4),"")+IFERROR(ROUND(Y495*Assumptions!$C$8*Assumptions!$C$6,4),"")</f>
        <v>7.484</v>
      </c>
      <c r="Y495" s="62">
        <f>IFERROR(ROUND(V495*(1+Assumptions!$C$7)^5,0),"")</f>
        <v>125912</v>
      </c>
      <c r="Z495" t="s">
        <v>164</v>
      </c>
      <c r="AA495" t="s">
        <v>188</v>
      </c>
      <c r="AB495" s="72">
        <v>106.1</v>
      </c>
      <c r="AC495" s="72">
        <v>78.3</v>
      </c>
      <c r="AD495">
        <v>0</v>
      </c>
      <c r="AK495" s="40" t="str">
        <f>IFERROR(INDEX(Assumptions!$D$92:$D$115,MATCH(C495,Assumptions!$B$92:$B$115,0)),"Low")</f>
        <v>High</v>
      </c>
    </row>
    <row r="496" spans="2:37" x14ac:dyDescent="0.2">
      <c r="B496">
        <v>493</v>
      </c>
      <c r="C496" t="s">
        <v>187</v>
      </c>
      <c r="D496" t="s">
        <v>2335</v>
      </c>
      <c r="E496" s="62">
        <f t="shared" si="32"/>
        <v>1</v>
      </c>
      <c r="F496" s="71">
        <f>SUMIFS('CBG Plants'!N:N,'CBG Plants'!F:F,D496,'CBG Plants'!L:L,"Completed")
+SUMIFS('CBG Plants'!N:N,'CBG Plants'!F:F,D496,'CBG Plants'!L:L,"Functional")+SUMIFS('CBG Plants'!N:N,'CBG Plants'!F:F,D496,'CBG Plants'!L:L,"Under Construction")+SUMIFS('CBG Plants'!N:N,'CBG Plants'!F:F,D496,'CBG Plants'!L:L,"Yet to start construction")</f>
        <v>3.6</v>
      </c>
      <c r="G496" s="62">
        <f>COUNTIFS('CBG Plants'!F:F,D496,'CBG Plants'!L:L,"Completed")
+COUNTIFS('CBG Plants'!F:F,D496,'CBG Plants'!L:L,"Functional")</f>
        <v>0</v>
      </c>
      <c r="H496" s="62">
        <f>COUNTIFS('CBG Plants'!F:F,D496,'CBG Plants'!L:L,"Under Construction")</f>
        <v>0</v>
      </c>
      <c r="I496" s="62">
        <f>COUNTIFS('CBG Plants'!F:F,D496,'CBG Plants'!L:L,"Yet to start construction")</f>
        <v>1</v>
      </c>
      <c r="J496" t="s">
        <v>3210</v>
      </c>
      <c r="M496" s="72">
        <f t="shared" si="29"/>
        <v>558.07500000000005</v>
      </c>
      <c r="N496" s="72">
        <f t="shared" si="30"/>
        <v>558.07500000000005</v>
      </c>
      <c r="O496" s="72">
        <v>406.35</v>
      </c>
      <c r="P496" s="72">
        <v>0</v>
      </c>
      <c r="Q496" s="72">
        <v>151.72499999999999</v>
      </c>
      <c r="R496" s="62">
        <f t="shared" si="31"/>
        <v>-3.2058849</v>
      </c>
      <c r="S496" s="72">
        <f>IFERROR(T496*Assumptions!$C$4,"")</f>
        <v>12.5</v>
      </c>
      <c r="T496" s="72">
        <v>5</v>
      </c>
      <c r="U496" s="62">
        <f>IFERROR(S496*Assumptions!$C$5,"")+IFERROR(V496*Assumptions!$C$8*Assumptions!$C$5,"")</f>
        <v>0.3941151</v>
      </c>
      <c r="V496" s="72">
        <v>1902</v>
      </c>
      <c r="W496" s="72">
        <f>IFERROR(ROUND(T496*(1+Assumptions!$C$7)^5,0),"")</f>
        <v>15</v>
      </c>
      <c r="X496" s="62">
        <f>IFERROR(ROUND(W496*Assumptions!$C$4*Assumptions!$C$6,4),"")+IFERROR(ROUND(Y496*Assumptions!$C$8*Assumptions!$C$6,4),"")</f>
        <v>1.9722</v>
      </c>
      <c r="Y496" s="62">
        <f>IFERROR(ROUND(V496*(1+Assumptions!$C$7)^5,0),"")</f>
        <v>5804</v>
      </c>
      <c r="Z496" t="s">
        <v>164</v>
      </c>
      <c r="AA496" t="s">
        <v>188</v>
      </c>
      <c r="AB496" s="72">
        <v>214.6</v>
      </c>
      <c r="AC496" s="72">
        <v>78.3</v>
      </c>
      <c r="AD496">
        <v>0</v>
      </c>
      <c r="AK496" s="40" t="str">
        <f>IFERROR(INDEX(Assumptions!$D$92:$D$115,MATCH(C496,Assumptions!$B$92:$B$115,0)),"Low")</f>
        <v>High</v>
      </c>
    </row>
    <row r="497" spans="2:37" x14ac:dyDescent="0.2">
      <c r="B497">
        <v>494</v>
      </c>
      <c r="C497" t="s">
        <v>187</v>
      </c>
      <c r="D497" t="s">
        <v>2387</v>
      </c>
      <c r="E497" s="62">
        <f t="shared" si="32"/>
        <v>1</v>
      </c>
      <c r="F497" s="71">
        <f>SUMIFS('CBG Plants'!N:N,'CBG Plants'!F:F,D497,'CBG Plants'!L:L,"Completed")
+SUMIFS('CBG Plants'!N:N,'CBG Plants'!F:F,D497,'CBG Plants'!L:L,"Functional")+SUMIFS('CBG Plants'!N:N,'CBG Plants'!F:F,D497,'CBG Plants'!L:L,"Under Construction")+SUMIFS('CBG Plants'!N:N,'CBG Plants'!F:F,D497,'CBG Plants'!L:L,"Yet to start construction")</f>
        <v>2</v>
      </c>
      <c r="G497" s="62">
        <f>COUNTIFS('CBG Plants'!F:F,D497,'CBG Plants'!L:L,"Completed")
+COUNTIFS('CBG Plants'!F:F,D497,'CBG Plants'!L:L,"Functional")</f>
        <v>0</v>
      </c>
      <c r="H497" s="62">
        <f>COUNTIFS('CBG Plants'!F:F,D497,'CBG Plants'!L:L,"Under Construction")</f>
        <v>0</v>
      </c>
      <c r="I497" s="62">
        <f>COUNTIFS('CBG Plants'!F:F,D497,'CBG Plants'!L:L,"Yet to start construction")</f>
        <v>1</v>
      </c>
      <c r="J497" t="s">
        <v>3211</v>
      </c>
      <c r="M497" s="72">
        <f t="shared" si="29"/>
        <v>145.05000000000001</v>
      </c>
      <c r="N497" s="72">
        <f t="shared" si="30"/>
        <v>145.05000000000001</v>
      </c>
      <c r="O497" s="72">
        <v>27.45</v>
      </c>
      <c r="P497" s="72">
        <v>94.5</v>
      </c>
      <c r="Q497" s="72">
        <v>23.1</v>
      </c>
      <c r="R497" s="62">
        <f t="shared" si="31"/>
        <v>-1.85</v>
      </c>
      <c r="S497" s="72">
        <f>IFERROR(T497*Assumptions!$C$4,"")</f>
        <v>5</v>
      </c>
      <c r="T497" s="72">
        <v>2</v>
      </c>
      <c r="U497" s="62">
        <f>IFERROR(S497*Assumptions!$C$5,"")+IFERROR(V497*Assumptions!$C$8*Assumptions!$C$5,"")</f>
        <v>0.15</v>
      </c>
      <c r="V497" s="72">
        <v>0</v>
      </c>
      <c r="W497" s="72">
        <f>IFERROR(ROUND(T497*(1+Assumptions!$C$7)^5,0),"")</f>
        <v>6</v>
      </c>
      <c r="X497" s="62">
        <f>IFERROR(ROUND(W497*Assumptions!$C$4*Assumptions!$C$6,4),"")+IFERROR(ROUND(Y497*Assumptions!$C$8*Assumptions!$C$6,4),"")</f>
        <v>0.75</v>
      </c>
      <c r="Y497" s="62">
        <f>IFERROR(ROUND(V497*(1+Assumptions!$C$7)^5,0),"")</f>
        <v>0</v>
      </c>
      <c r="Z497" t="s">
        <v>164</v>
      </c>
      <c r="AA497" t="s">
        <v>188</v>
      </c>
      <c r="AB497" s="72">
        <v>322.8</v>
      </c>
      <c r="AC497" s="72">
        <v>78.3</v>
      </c>
      <c r="AD497">
        <v>0</v>
      </c>
      <c r="AK497" s="40" t="str">
        <f>IFERROR(INDEX(Assumptions!$D$92:$D$115,MATCH(C497,Assumptions!$B$92:$B$115,0)),"Low")</f>
        <v>High</v>
      </c>
    </row>
    <row r="498" spans="2:37" x14ac:dyDescent="0.2">
      <c r="B498">
        <v>495</v>
      </c>
      <c r="C498" t="s">
        <v>187</v>
      </c>
      <c r="D498" t="s">
        <v>2338</v>
      </c>
      <c r="E498" s="62">
        <f t="shared" si="32"/>
        <v>2</v>
      </c>
      <c r="F498" s="71">
        <f>SUMIFS('CBG Plants'!N:N,'CBG Plants'!F:F,D498,'CBG Plants'!L:L,"Completed")
+SUMIFS('CBG Plants'!N:N,'CBG Plants'!F:F,D498,'CBG Plants'!L:L,"Functional")+SUMIFS('CBG Plants'!N:N,'CBG Plants'!F:F,D498,'CBG Plants'!L:L,"Under Construction")+SUMIFS('CBG Plants'!N:N,'CBG Plants'!F:F,D498,'CBG Plants'!L:L,"Yet to start construction")</f>
        <v>13.5</v>
      </c>
      <c r="G498" s="62">
        <f>COUNTIFS('CBG Plants'!F:F,D498,'CBG Plants'!L:L,"Completed")
+COUNTIFS('CBG Plants'!F:F,D498,'CBG Plants'!L:L,"Functional")</f>
        <v>0</v>
      </c>
      <c r="H498" s="62">
        <f>COUNTIFS('CBG Plants'!F:F,D498,'CBG Plants'!L:L,"Under Construction")</f>
        <v>1</v>
      </c>
      <c r="I498" s="62">
        <f>COUNTIFS('CBG Plants'!F:F,D498,'CBG Plants'!L:L,"Yet to start construction")</f>
        <v>1</v>
      </c>
      <c r="J498" t="s">
        <v>3212</v>
      </c>
      <c r="K498" t="s">
        <v>3213</v>
      </c>
      <c r="M498" s="72">
        <f t="shared" si="29"/>
        <v>643.47</v>
      </c>
      <c r="N498" s="72">
        <f t="shared" si="30"/>
        <v>643.47</v>
      </c>
      <c r="O498" s="72">
        <v>290.25</v>
      </c>
      <c r="P498" s="72">
        <v>10.92</v>
      </c>
      <c r="Q498" s="72">
        <v>342.3</v>
      </c>
      <c r="R498" s="62">
        <f t="shared" si="31"/>
        <v>-13.031779350000001</v>
      </c>
      <c r="S498" s="72">
        <f>IFERROR(T498*Assumptions!$C$4,"")</f>
        <v>15</v>
      </c>
      <c r="T498" s="72">
        <v>6</v>
      </c>
      <c r="U498" s="62">
        <f>IFERROR(S498*Assumptions!$C$5,"")+IFERROR(V498*Assumptions!$C$8*Assumptions!$C$5,"")</f>
        <v>0.46822064999999996</v>
      </c>
      <c r="V498" s="72">
        <v>1813</v>
      </c>
      <c r="W498" s="72">
        <f>IFERROR(ROUND(T498*(1+Assumptions!$C$7)^5,0),"")</f>
        <v>18</v>
      </c>
      <c r="X498" s="62">
        <f>IFERROR(ROUND(W498*Assumptions!$C$4*Assumptions!$C$6,4),"")+IFERROR(ROUND(Y498*Assumptions!$C$8*Assumptions!$C$6,4),"")</f>
        <v>2.3426999999999998</v>
      </c>
      <c r="Y498" s="62">
        <f>IFERROR(ROUND(V498*(1+Assumptions!$C$7)^5,0),"")</f>
        <v>5533</v>
      </c>
      <c r="Z498" t="s">
        <v>164</v>
      </c>
      <c r="AA498" t="s">
        <v>188</v>
      </c>
      <c r="AB498" s="72">
        <v>97.3</v>
      </c>
      <c r="AC498" s="72">
        <v>78.3</v>
      </c>
      <c r="AD498">
        <v>0</v>
      </c>
      <c r="AK498" s="40" t="str">
        <f>IFERROR(INDEX(Assumptions!$D$92:$D$115,MATCH(C498,Assumptions!$B$92:$B$115,0)),"Low")</f>
        <v>High</v>
      </c>
    </row>
    <row r="499" spans="2:37" x14ac:dyDescent="0.2">
      <c r="B499">
        <v>496</v>
      </c>
      <c r="C499" t="s">
        <v>187</v>
      </c>
      <c r="D499" t="s">
        <v>1786</v>
      </c>
      <c r="E499" s="62">
        <f t="shared" si="32"/>
        <v>6</v>
      </c>
      <c r="F499" s="71">
        <f>SUMIFS('CBG Plants'!N:N,'CBG Plants'!F:F,D499,'CBG Plants'!L:L,"Completed")
+SUMIFS('CBG Plants'!N:N,'CBG Plants'!F:F,D499,'CBG Plants'!L:L,"Functional")+SUMIFS('CBG Plants'!N:N,'CBG Plants'!F:F,D499,'CBG Plants'!L:L,"Under Construction")+SUMIFS('CBG Plants'!N:N,'CBG Plants'!F:F,D499,'CBG Plants'!L:L,"Yet to start construction")</f>
        <v>24.5</v>
      </c>
      <c r="G499" s="62">
        <f>COUNTIFS('CBG Plants'!F:F,D499,'CBG Plants'!L:L,"Completed")
+COUNTIFS('CBG Plants'!F:F,D499,'CBG Plants'!L:L,"Functional")</f>
        <v>1</v>
      </c>
      <c r="H499" s="62">
        <f>COUNTIFS('CBG Plants'!F:F,D499,'CBG Plants'!L:L,"Under Construction")</f>
        <v>0</v>
      </c>
      <c r="I499" s="62">
        <f>COUNTIFS('CBG Plants'!F:F,D499,'CBG Plants'!L:L,"Yet to start construction")</f>
        <v>5</v>
      </c>
      <c r="J499" t="s">
        <v>3214</v>
      </c>
      <c r="K499" t="s">
        <v>3215</v>
      </c>
      <c r="L499" t="s">
        <v>3216</v>
      </c>
      <c r="M499" s="72">
        <f t="shared" si="29"/>
        <v>283.61499999999995</v>
      </c>
      <c r="N499" s="72">
        <f t="shared" si="30"/>
        <v>320.11499999999995</v>
      </c>
      <c r="O499" s="72">
        <v>194.85</v>
      </c>
      <c r="P499" s="72">
        <v>124.74</v>
      </c>
      <c r="Q499" s="72">
        <v>0.52500000000000002</v>
      </c>
      <c r="R499" s="62">
        <f t="shared" si="31"/>
        <v>-20.973253100000001</v>
      </c>
      <c r="S499" s="72">
        <f>IFERROR(T499*Assumptions!$C$4,"")</f>
        <v>95</v>
      </c>
      <c r="T499" s="72">
        <v>38</v>
      </c>
      <c r="U499" s="62">
        <f>IFERROR(S499*Assumptions!$C$5,"")+IFERROR(V499*Assumptions!$C$8*Assumptions!$C$5,"")</f>
        <v>3.5267469</v>
      </c>
      <c r="V499" s="72">
        <v>67338</v>
      </c>
      <c r="W499" s="72">
        <f>IFERROR(ROUND(T499*(1+Assumptions!$C$7)^5,0),"")</f>
        <v>116</v>
      </c>
      <c r="X499" s="62">
        <f>IFERROR(ROUND(W499*Assumptions!$C$4*Assumptions!$C$6,4),"")+IFERROR(ROUND(Y499*Assumptions!$C$8*Assumptions!$C$6,4),"")</f>
        <v>17.9421</v>
      </c>
      <c r="Y499" s="62">
        <f>IFERROR(ROUND(V499*(1+Assumptions!$C$7)^5,0),"")</f>
        <v>205499</v>
      </c>
      <c r="Z499" t="s">
        <v>164</v>
      </c>
      <c r="AA499" t="s">
        <v>188</v>
      </c>
      <c r="AB499" s="72">
        <v>21.4</v>
      </c>
      <c r="AC499" s="72">
        <v>78.3</v>
      </c>
      <c r="AD499">
        <v>100</v>
      </c>
      <c r="AK499" s="40" t="str">
        <f>IFERROR(INDEX(Assumptions!$D$92:$D$115,MATCH(C499,Assumptions!$B$92:$B$115,0)),"Low")</f>
        <v>High</v>
      </c>
    </row>
    <row r="500" spans="2:37" x14ac:dyDescent="0.2">
      <c r="B500">
        <v>497</v>
      </c>
      <c r="C500" t="s">
        <v>187</v>
      </c>
      <c r="D500" t="s">
        <v>2370</v>
      </c>
      <c r="E500" s="62">
        <f t="shared" si="32"/>
        <v>0</v>
      </c>
      <c r="F500" s="71">
        <f>SUMIFS('CBG Plants'!N:N,'CBG Plants'!F:F,D500,'CBG Plants'!L:L,"Completed")
+SUMIFS('CBG Plants'!N:N,'CBG Plants'!F:F,D500,'CBG Plants'!L:L,"Functional")+SUMIFS('CBG Plants'!N:N,'CBG Plants'!F:F,D500,'CBG Plants'!L:L,"Under Construction")+SUMIFS('CBG Plants'!N:N,'CBG Plants'!F:F,D500,'CBG Plants'!L:L,"Yet to start construction")</f>
        <v>0</v>
      </c>
      <c r="G500" s="62">
        <f>COUNTIFS('CBG Plants'!F:F,D500,'CBG Plants'!L:L,"Completed")
+COUNTIFS('CBG Plants'!F:F,D500,'CBG Plants'!L:L,"Functional")</f>
        <v>0</v>
      </c>
      <c r="H500" s="62">
        <f>COUNTIFS('CBG Plants'!F:F,D500,'CBG Plants'!L:L,"Under Construction")</f>
        <v>0</v>
      </c>
      <c r="I500" s="62">
        <f>COUNTIFS('CBG Plants'!F:F,D500,'CBG Plants'!L:L,"Yet to start construction")</f>
        <v>0</v>
      </c>
      <c r="J500" t="s">
        <v>3189</v>
      </c>
      <c r="K500" t="s">
        <v>3217</v>
      </c>
      <c r="L500" t="s">
        <v>3218</v>
      </c>
      <c r="M500" s="72">
        <f t="shared" si="29"/>
        <v>187.29</v>
      </c>
      <c r="N500" s="72">
        <f t="shared" si="30"/>
        <v>187.29</v>
      </c>
      <c r="O500" s="72">
        <v>135</v>
      </c>
      <c r="P500" s="72">
        <v>2.94</v>
      </c>
      <c r="Q500" s="72">
        <v>49.35</v>
      </c>
      <c r="R500" s="62">
        <f t="shared" si="31"/>
        <v>0.6</v>
      </c>
      <c r="S500" s="72">
        <f>IFERROR(T500*Assumptions!$C$4,"")</f>
        <v>20</v>
      </c>
      <c r="T500" s="72">
        <v>8</v>
      </c>
      <c r="U500" s="62">
        <f>IFERROR(S500*Assumptions!$C$5,"")+IFERROR(V500*Assumptions!$C$8*Assumptions!$C$5,"")</f>
        <v>0.6</v>
      </c>
      <c r="V500" s="72">
        <v>0</v>
      </c>
      <c r="W500" s="72">
        <f>IFERROR(ROUND(T500*(1+Assumptions!$C$7)^5,0),"")</f>
        <v>24</v>
      </c>
      <c r="X500" s="62">
        <f>IFERROR(ROUND(W500*Assumptions!$C$4*Assumptions!$C$6,4),"")+IFERROR(ROUND(Y500*Assumptions!$C$8*Assumptions!$C$6,4),"")</f>
        <v>3</v>
      </c>
      <c r="Y500" s="62">
        <f>IFERROR(ROUND(V500*(1+Assumptions!$C$7)^5,0),"")</f>
        <v>0</v>
      </c>
      <c r="Z500" t="s">
        <v>164</v>
      </c>
      <c r="AA500" t="s">
        <v>188</v>
      </c>
      <c r="AB500" s="72">
        <v>75</v>
      </c>
      <c r="AC500" s="72">
        <v>78.3</v>
      </c>
      <c r="AD500">
        <v>0</v>
      </c>
      <c r="AK500" s="40" t="str">
        <f>IFERROR(INDEX(Assumptions!$D$92:$D$115,MATCH(C500,Assumptions!$B$92:$B$115,0)),"Low")</f>
        <v>High</v>
      </c>
    </row>
    <row r="501" spans="2:37" x14ac:dyDescent="0.2">
      <c r="B501">
        <v>498</v>
      </c>
      <c r="C501" t="s">
        <v>187</v>
      </c>
      <c r="D501" t="s">
        <v>2354</v>
      </c>
      <c r="E501" s="62">
        <f t="shared" si="32"/>
        <v>6</v>
      </c>
      <c r="F501" s="71">
        <f>SUMIFS('CBG Plants'!N:N,'CBG Plants'!F:F,D501,'CBG Plants'!L:L,"Completed")
+SUMIFS('CBG Plants'!N:N,'CBG Plants'!F:F,D501,'CBG Plants'!L:L,"Functional")+SUMIFS('CBG Plants'!N:N,'CBG Plants'!F:F,D501,'CBG Plants'!L:L,"Under Construction")+SUMIFS('CBG Plants'!N:N,'CBG Plants'!F:F,D501,'CBG Plants'!L:L,"Yet to start construction")</f>
        <v>49.55</v>
      </c>
      <c r="G501" s="62">
        <f>COUNTIFS('CBG Plants'!F:F,D501,'CBG Plants'!L:L,"Completed")
+COUNTIFS('CBG Plants'!F:F,D501,'CBG Plants'!L:L,"Functional")</f>
        <v>4</v>
      </c>
      <c r="H501" s="62">
        <f>COUNTIFS('CBG Plants'!F:F,D501,'CBG Plants'!L:L,"Under Construction")</f>
        <v>0</v>
      </c>
      <c r="I501" s="62">
        <f>COUNTIFS('CBG Plants'!F:F,D501,'CBG Plants'!L:L,"Yet to start construction")</f>
        <v>2</v>
      </c>
      <c r="J501" t="s">
        <v>3219</v>
      </c>
      <c r="K501" t="s">
        <v>3220</v>
      </c>
      <c r="L501" t="s">
        <v>3221</v>
      </c>
      <c r="M501" s="72">
        <f t="shared" si="29"/>
        <v>-76.899999999999977</v>
      </c>
      <c r="N501" s="72">
        <f t="shared" si="30"/>
        <v>281.89500000000004</v>
      </c>
      <c r="O501" s="72">
        <v>276.75</v>
      </c>
      <c r="P501" s="72">
        <v>0.42</v>
      </c>
      <c r="Q501" s="72">
        <v>4.7249999999999996</v>
      </c>
      <c r="R501" s="62">
        <f t="shared" si="31"/>
        <v>-40.897808299999994</v>
      </c>
      <c r="S501" s="72">
        <f>IFERROR(T501*Assumptions!$C$4,"")</f>
        <v>242.5</v>
      </c>
      <c r="T501" s="72">
        <v>97</v>
      </c>
      <c r="U501" s="62">
        <f>IFERROR(S501*Assumptions!$C$5,"")+IFERROR(V501*Assumptions!$C$8*Assumptions!$C$5,"")</f>
        <v>8.6521916999999995</v>
      </c>
      <c r="V501" s="72">
        <v>137034</v>
      </c>
      <c r="W501" s="72">
        <f>IFERROR(ROUND(T501*(1+Assumptions!$C$7)^5,0),"")</f>
        <v>296</v>
      </c>
      <c r="X501" s="62">
        <f>IFERROR(ROUND(W501*Assumptions!$C$4*Assumptions!$C$6,4),"")+IFERROR(ROUND(Y501*Assumptions!$C$8*Assumptions!$C$6,4),"")</f>
        <v>44.004800000000003</v>
      </c>
      <c r="Y501" s="62">
        <f>IFERROR(ROUND(V501*(1+Assumptions!$C$7)^5,0),"")</f>
        <v>418195</v>
      </c>
      <c r="Z501" t="s">
        <v>164</v>
      </c>
      <c r="AA501" t="s">
        <v>188</v>
      </c>
      <c r="AB501" s="72">
        <v>152.19999999999999</v>
      </c>
      <c r="AC501" s="72">
        <v>78.3</v>
      </c>
      <c r="AD501">
        <v>983</v>
      </c>
      <c r="AK501" s="40" t="str">
        <f>IFERROR(INDEX(Assumptions!$D$92:$D$115,MATCH(C501,Assumptions!$B$92:$B$115,0)),"Low")</f>
        <v>High</v>
      </c>
    </row>
    <row r="502" spans="2:37" x14ac:dyDescent="0.2">
      <c r="B502">
        <v>499</v>
      </c>
      <c r="C502" t="s">
        <v>187</v>
      </c>
      <c r="D502" t="s">
        <v>2383</v>
      </c>
      <c r="E502" s="62">
        <f t="shared" si="32"/>
        <v>4</v>
      </c>
      <c r="F502" s="71">
        <f>SUMIFS('CBG Plants'!N:N,'CBG Plants'!F:F,D502,'CBG Plants'!L:L,"Completed")
+SUMIFS('CBG Plants'!N:N,'CBG Plants'!F:F,D502,'CBG Plants'!L:L,"Functional")+SUMIFS('CBG Plants'!N:N,'CBG Plants'!F:F,D502,'CBG Plants'!L:L,"Under Construction")+SUMIFS('CBG Plants'!N:N,'CBG Plants'!F:F,D502,'CBG Plants'!L:L,"Yet to start construction")</f>
        <v>42.6</v>
      </c>
      <c r="G502" s="62">
        <f>COUNTIFS('CBG Plants'!F:F,D502,'CBG Plants'!L:L,"Completed")
+COUNTIFS('CBG Plants'!F:F,D502,'CBG Plants'!L:L,"Functional")</f>
        <v>1</v>
      </c>
      <c r="H502" s="62">
        <f>COUNTIFS('CBG Plants'!F:F,D502,'CBG Plants'!L:L,"Under Construction")</f>
        <v>1</v>
      </c>
      <c r="I502" s="62">
        <f>COUNTIFS('CBG Plants'!F:F,D502,'CBG Plants'!L:L,"Yet to start construction")</f>
        <v>2</v>
      </c>
      <c r="J502" t="s">
        <v>3222</v>
      </c>
      <c r="K502" t="s">
        <v>3223</v>
      </c>
      <c r="L502" t="s">
        <v>3224</v>
      </c>
      <c r="M502" s="72">
        <f t="shared" si="29"/>
        <v>336.005</v>
      </c>
      <c r="N502" s="72">
        <f t="shared" si="30"/>
        <v>463.755</v>
      </c>
      <c r="O502" s="72">
        <v>232.65</v>
      </c>
      <c r="P502" s="72">
        <v>165.48</v>
      </c>
      <c r="Q502" s="72">
        <v>65.625</v>
      </c>
      <c r="R502" s="62">
        <f t="shared" si="31"/>
        <v>-42.45</v>
      </c>
      <c r="S502" s="72">
        <f>IFERROR(T502*Assumptions!$C$4,"")</f>
        <v>5</v>
      </c>
      <c r="T502" s="72">
        <v>2</v>
      </c>
      <c r="U502" s="62">
        <f>IFERROR(S502*Assumptions!$C$5,"")+IFERROR(V502*Assumptions!$C$8*Assumptions!$C$5,"")</f>
        <v>0.15</v>
      </c>
      <c r="V502" s="72">
        <v>0</v>
      </c>
      <c r="W502" s="72">
        <f>IFERROR(ROUND(T502*(1+Assumptions!$C$7)^5,0),"")</f>
        <v>6</v>
      </c>
      <c r="X502" s="62">
        <f>IFERROR(ROUND(W502*Assumptions!$C$4*Assumptions!$C$6,4),"")+IFERROR(ROUND(Y502*Assumptions!$C$8*Assumptions!$C$6,4),"")</f>
        <v>0.75</v>
      </c>
      <c r="Y502" s="62">
        <f>IFERROR(ROUND(V502*(1+Assumptions!$C$7)^5,0),"")</f>
        <v>0</v>
      </c>
      <c r="Z502" t="s">
        <v>164</v>
      </c>
      <c r="AA502" t="s">
        <v>188</v>
      </c>
      <c r="AB502" s="72">
        <v>237.6</v>
      </c>
      <c r="AC502" s="72">
        <v>78.3</v>
      </c>
      <c r="AD502">
        <v>350</v>
      </c>
      <c r="AK502" s="40" t="str">
        <f>IFERROR(INDEX(Assumptions!$D$92:$D$115,MATCH(C502,Assumptions!$B$92:$B$115,0)),"Low")</f>
        <v>High</v>
      </c>
    </row>
    <row r="503" spans="2:37" x14ac:dyDescent="0.2">
      <c r="B503">
        <v>500</v>
      </c>
      <c r="C503" t="s">
        <v>187</v>
      </c>
      <c r="D503" t="s">
        <v>2356</v>
      </c>
      <c r="E503" s="62">
        <f t="shared" si="32"/>
        <v>0</v>
      </c>
      <c r="F503" s="71">
        <f>SUMIFS('CBG Plants'!N:N,'CBG Plants'!F:F,D503,'CBG Plants'!L:L,"Completed")
+SUMIFS('CBG Plants'!N:N,'CBG Plants'!F:F,D503,'CBG Plants'!L:L,"Functional")+SUMIFS('CBG Plants'!N:N,'CBG Plants'!F:F,D503,'CBG Plants'!L:L,"Under Construction")+SUMIFS('CBG Plants'!N:N,'CBG Plants'!F:F,D503,'CBG Plants'!L:L,"Yet to start construction")</f>
        <v>0</v>
      </c>
      <c r="G503" s="62">
        <f>COUNTIFS('CBG Plants'!F:F,D503,'CBG Plants'!L:L,"Completed")
+COUNTIFS('CBG Plants'!F:F,D503,'CBG Plants'!L:L,"Functional")</f>
        <v>0</v>
      </c>
      <c r="H503" s="62">
        <f>COUNTIFS('CBG Plants'!F:F,D503,'CBG Plants'!L:L,"Under Construction")</f>
        <v>0</v>
      </c>
      <c r="I503" s="62">
        <f>COUNTIFS('CBG Plants'!F:F,D503,'CBG Plants'!L:L,"Yet to start construction")</f>
        <v>0</v>
      </c>
      <c r="M503" s="72">
        <f t="shared" si="29"/>
        <v>178.05</v>
      </c>
      <c r="N503" s="72">
        <f t="shared" si="30"/>
        <v>178.05</v>
      </c>
      <c r="O503" s="72">
        <v>72</v>
      </c>
      <c r="P503" s="72">
        <v>2.1</v>
      </c>
      <c r="Q503" s="72">
        <v>103.95</v>
      </c>
      <c r="R503" s="62">
        <f t="shared" si="31"/>
        <v>0.60647220000000002</v>
      </c>
      <c r="S503" s="72">
        <f>IFERROR(T503*Assumptions!$C$4,"")</f>
        <v>20</v>
      </c>
      <c r="T503" s="72">
        <v>8</v>
      </c>
      <c r="U503" s="62">
        <f>IFERROR(S503*Assumptions!$C$5,"")+IFERROR(V503*Assumptions!$C$8*Assumptions!$C$5,"")</f>
        <v>0.60647220000000002</v>
      </c>
      <c r="V503" s="72">
        <v>644</v>
      </c>
      <c r="W503" s="72">
        <f>IFERROR(ROUND(T503*(1+Assumptions!$C$7)^5,0),"")</f>
        <v>24</v>
      </c>
      <c r="X503" s="62">
        <f>IFERROR(ROUND(W503*Assumptions!$C$4*Assumptions!$C$6,4),"")+IFERROR(ROUND(Y503*Assumptions!$C$8*Assumptions!$C$6,4),"")</f>
        <v>3.0329000000000002</v>
      </c>
      <c r="Y503" s="62">
        <f>IFERROR(ROUND(V503*(1+Assumptions!$C$7)^5,0),"")</f>
        <v>1965</v>
      </c>
      <c r="Z503" t="s">
        <v>164</v>
      </c>
      <c r="AA503" t="s">
        <v>188</v>
      </c>
      <c r="AB503" s="72">
        <v>208.4</v>
      </c>
      <c r="AC503" s="72">
        <v>78.3</v>
      </c>
      <c r="AD503">
        <v>0</v>
      </c>
      <c r="AK503" s="40" t="str">
        <f>IFERROR(INDEX(Assumptions!$D$92:$D$115,MATCH(C503,Assumptions!$B$92:$B$115,0)),"Low")</f>
        <v>High</v>
      </c>
    </row>
    <row r="504" spans="2:37" x14ac:dyDescent="0.2">
      <c r="B504">
        <v>501</v>
      </c>
      <c r="C504" t="s">
        <v>187</v>
      </c>
      <c r="D504" t="s">
        <v>2384</v>
      </c>
      <c r="E504" s="62">
        <f t="shared" si="32"/>
        <v>0</v>
      </c>
      <c r="F504" s="71">
        <f>SUMIFS('CBG Plants'!N:N,'CBG Plants'!F:F,D504,'CBG Plants'!L:L,"Completed")
+SUMIFS('CBG Plants'!N:N,'CBG Plants'!F:F,D504,'CBG Plants'!L:L,"Functional")+SUMIFS('CBG Plants'!N:N,'CBG Plants'!F:F,D504,'CBG Plants'!L:L,"Under Construction")+SUMIFS('CBG Plants'!N:N,'CBG Plants'!F:F,D504,'CBG Plants'!L:L,"Yet to start construction")</f>
        <v>0</v>
      </c>
      <c r="G504" s="62">
        <f>COUNTIFS('CBG Plants'!F:F,D504,'CBG Plants'!L:L,"Completed")
+COUNTIFS('CBG Plants'!F:F,D504,'CBG Plants'!L:L,"Functional")</f>
        <v>0</v>
      </c>
      <c r="H504" s="62">
        <f>COUNTIFS('CBG Plants'!F:F,D504,'CBG Plants'!L:L,"Under Construction")</f>
        <v>0</v>
      </c>
      <c r="I504" s="62">
        <f>COUNTIFS('CBG Plants'!F:F,D504,'CBG Plants'!L:L,"Yet to start construction")</f>
        <v>0</v>
      </c>
      <c r="J504" t="s">
        <v>3225</v>
      </c>
      <c r="K504" t="s">
        <v>3226</v>
      </c>
      <c r="M504" s="72">
        <f t="shared" si="29"/>
        <v>395.23500000000001</v>
      </c>
      <c r="N504" s="72">
        <f t="shared" si="30"/>
        <v>449.98500000000001</v>
      </c>
      <c r="O504" s="72">
        <v>224.55</v>
      </c>
      <c r="P504" s="72">
        <v>223.86</v>
      </c>
      <c r="Q504" s="72">
        <v>1.575</v>
      </c>
      <c r="R504" s="62">
        <f t="shared" si="31"/>
        <v>0.15</v>
      </c>
      <c r="S504" s="72">
        <f>IFERROR(T504*Assumptions!$C$4,"")</f>
        <v>5</v>
      </c>
      <c r="T504" s="72">
        <v>2</v>
      </c>
      <c r="U504" s="62">
        <f>IFERROR(S504*Assumptions!$C$5,"")+IFERROR(V504*Assumptions!$C$8*Assumptions!$C$5,"")</f>
        <v>0.15</v>
      </c>
      <c r="V504" s="72">
        <v>0</v>
      </c>
      <c r="W504" s="72">
        <f>IFERROR(ROUND(T504*(1+Assumptions!$C$7)^5,0),"")</f>
        <v>6</v>
      </c>
      <c r="X504" s="62">
        <f>IFERROR(ROUND(W504*Assumptions!$C$4*Assumptions!$C$6,4),"")+IFERROR(ROUND(Y504*Assumptions!$C$8*Assumptions!$C$6,4),"")</f>
        <v>0.75</v>
      </c>
      <c r="Y504" s="62">
        <f>IFERROR(ROUND(V504*(1+Assumptions!$C$7)^5,0),"")</f>
        <v>0</v>
      </c>
      <c r="Z504" t="s">
        <v>164</v>
      </c>
      <c r="AA504" t="s">
        <v>188</v>
      </c>
      <c r="AB504" s="72">
        <v>300.8</v>
      </c>
      <c r="AC504" s="72">
        <v>78.3</v>
      </c>
      <c r="AD504">
        <v>150</v>
      </c>
      <c r="AK504" s="40" t="str">
        <f>IFERROR(INDEX(Assumptions!$D$92:$D$115,MATCH(C504,Assumptions!$B$92:$B$115,0)),"Low")</f>
        <v>High</v>
      </c>
    </row>
    <row r="505" spans="2:37" x14ac:dyDescent="0.2">
      <c r="B505">
        <v>502</v>
      </c>
      <c r="C505" t="s">
        <v>187</v>
      </c>
      <c r="D505" t="s">
        <v>2368</v>
      </c>
      <c r="E505" s="62">
        <f t="shared" si="32"/>
        <v>0</v>
      </c>
      <c r="F505" s="71">
        <f>SUMIFS('CBG Plants'!N:N,'CBG Plants'!F:F,D505,'CBG Plants'!L:L,"Completed")
+SUMIFS('CBG Plants'!N:N,'CBG Plants'!F:F,D505,'CBG Plants'!L:L,"Functional")+SUMIFS('CBG Plants'!N:N,'CBG Plants'!F:F,D505,'CBG Plants'!L:L,"Under Construction")+SUMIFS('CBG Plants'!N:N,'CBG Plants'!F:F,D505,'CBG Plants'!L:L,"Yet to start construction")</f>
        <v>0</v>
      </c>
      <c r="G505" s="62">
        <f>COUNTIFS('CBG Plants'!F:F,D505,'CBG Plants'!L:L,"Completed")
+COUNTIFS('CBG Plants'!F:F,D505,'CBG Plants'!L:L,"Functional")</f>
        <v>0</v>
      </c>
      <c r="H505" s="62">
        <f>COUNTIFS('CBG Plants'!F:F,D505,'CBG Plants'!L:L,"Under Construction")</f>
        <v>0</v>
      </c>
      <c r="I505" s="62">
        <f>COUNTIFS('CBG Plants'!F:F,D505,'CBG Plants'!L:L,"Yet to start construction")</f>
        <v>0</v>
      </c>
      <c r="J505" t="s">
        <v>3189</v>
      </c>
      <c r="K505" t="s">
        <v>3217</v>
      </c>
      <c r="L505" t="s">
        <v>3218</v>
      </c>
      <c r="M505" s="72">
        <f t="shared" si="29"/>
        <v>236.67</v>
      </c>
      <c r="N505" s="72">
        <f t="shared" si="30"/>
        <v>236.67</v>
      </c>
      <c r="O505" s="72">
        <v>154.35</v>
      </c>
      <c r="P505" s="72">
        <v>0.42</v>
      </c>
      <c r="Q505" s="72">
        <v>81.900000000000006</v>
      </c>
      <c r="R505" s="62">
        <f t="shared" si="31"/>
        <v>0.6</v>
      </c>
      <c r="S505" s="72">
        <f>IFERROR(T505*Assumptions!$C$4,"")</f>
        <v>20</v>
      </c>
      <c r="T505" s="72">
        <v>8</v>
      </c>
      <c r="U505" s="62">
        <f>IFERROR(S505*Assumptions!$C$5,"")+IFERROR(V505*Assumptions!$C$8*Assumptions!$C$5,"")</f>
        <v>0.6</v>
      </c>
      <c r="V505" s="72">
        <v>0</v>
      </c>
      <c r="W505" s="72">
        <f>IFERROR(ROUND(T505*(1+Assumptions!$C$7)^5,0),"")</f>
        <v>24</v>
      </c>
      <c r="X505" s="62">
        <f>IFERROR(ROUND(W505*Assumptions!$C$4*Assumptions!$C$6,4),"")+IFERROR(ROUND(Y505*Assumptions!$C$8*Assumptions!$C$6,4),"")</f>
        <v>3</v>
      </c>
      <c r="Y505" s="62">
        <f>IFERROR(ROUND(V505*(1+Assumptions!$C$7)^5,0),"")</f>
        <v>0</v>
      </c>
      <c r="Z505" t="s">
        <v>164</v>
      </c>
      <c r="AA505" t="s">
        <v>188</v>
      </c>
      <c r="AB505" s="72">
        <v>140.80000000000001</v>
      </c>
      <c r="AC505" s="72">
        <v>78.3</v>
      </c>
      <c r="AD505">
        <v>0</v>
      </c>
      <c r="AK505" s="40" t="str">
        <f>IFERROR(INDEX(Assumptions!$D$92:$D$115,MATCH(C505,Assumptions!$B$92:$B$115,0)),"Low")</f>
        <v>High</v>
      </c>
    </row>
    <row r="506" spans="2:37" x14ac:dyDescent="0.2">
      <c r="B506">
        <v>503</v>
      </c>
      <c r="C506" t="s">
        <v>187</v>
      </c>
      <c r="D506" t="s">
        <v>2369</v>
      </c>
      <c r="E506" s="62">
        <f t="shared" si="32"/>
        <v>0</v>
      </c>
      <c r="F506" s="71">
        <f>SUMIFS('CBG Plants'!N:N,'CBG Plants'!F:F,D506,'CBG Plants'!L:L,"Completed")
+SUMIFS('CBG Plants'!N:N,'CBG Plants'!F:F,D506,'CBG Plants'!L:L,"Functional")+SUMIFS('CBG Plants'!N:N,'CBG Plants'!F:F,D506,'CBG Plants'!L:L,"Under Construction")+SUMIFS('CBG Plants'!N:N,'CBG Plants'!F:F,D506,'CBG Plants'!L:L,"Yet to start construction")</f>
        <v>0</v>
      </c>
      <c r="G506" s="62">
        <f>COUNTIFS('CBG Plants'!F:F,D506,'CBG Plants'!L:L,"Completed")
+COUNTIFS('CBG Plants'!F:F,D506,'CBG Plants'!L:L,"Functional")</f>
        <v>0</v>
      </c>
      <c r="H506" s="62">
        <f>COUNTIFS('CBG Plants'!F:F,D506,'CBG Plants'!L:L,"Under Construction")</f>
        <v>0</v>
      </c>
      <c r="I506" s="62">
        <f>COUNTIFS('CBG Plants'!F:F,D506,'CBG Plants'!L:L,"Yet to start construction")</f>
        <v>0</v>
      </c>
      <c r="J506" t="s">
        <v>3227</v>
      </c>
      <c r="K506" t="s">
        <v>3228</v>
      </c>
      <c r="L506" t="s">
        <v>3229</v>
      </c>
      <c r="M506" s="72">
        <f t="shared" si="29"/>
        <v>420</v>
      </c>
      <c r="N506" s="72">
        <f t="shared" si="30"/>
        <v>420</v>
      </c>
      <c r="O506" s="72">
        <v>211.05</v>
      </c>
      <c r="P506" s="72">
        <v>0</v>
      </c>
      <c r="Q506" s="72">
        <v>208.95</v>
      </c>
      <c r="R506" s="62">
        <f t="shared" si="31"/>
        <v>0.6</v>
      </c>
      <c r="S506" s="72">
        <f>IFERROR(T506*Assumptions!$C$4,"")</f>
        <v>20</v>
      </c>
      <c r="T506" s="72">
        <v>8</v>
      </c>
      <c r="U506" s="62">
        <f>IFERROR(S506*Assumptions!$C$5,"")+IFERROR(V506*Assumptions!$C$8*Assumptions!$C$5,"")</f>
        <v>0.6</v>
      </c>
      <c r="V506" s="72">
        <v>0</v>
      </c>
      <c r="W506" s="72">
        <f>IFERROR(ROUND(T506*(1+Assumptions!$C$7)^5,0),"")</f>
        <v>24</v>
      </c>
      <c r="X506" s="62">
        <f>IFERROR(ROUND(W506*Assumptions!$C$4*Assumptions!$C$6,4),"")+IFERROR(ROUND(Y506*Assumptions!$C$8*Assumptions!$C$6,4),"")</f>
        <v>3</v>
      </c>
      <c r="Y506" s="62">
        <f>IFERROR(ROUND(V506*(1+Assumptions!$C$7)^5,0),"")</f>
        <v>0</v>
      </c>
      <c r="Z506" t="s">
        <v>164</v>
      </c>
      <c r="AA506" t="s">
        <v>188</v>
      </c>
      <c r="AB506" s="72">
        <v>215.8</v>
      </c>
      <c r="AC506" s="72">
        <v>78.3</v>
      </c>
      <c r="AD506">
        <v>0</v>
      </c>
      <c r="AK506" s="40" t="str">
        <f>IFERROR(INDEX(Assumptions!$D$92:$D$115,MATCH(C506,Assumptions!$B$92:$B$115,0)),"Low")</f>
        <v>High</v>
      </c>
    </row>
    <row r="507" spans="2:37" x14ac:dyDescent="0.2">
      <c r="B507">
        <v>504</v>
      </c>
      <c r="C507" t="s">
        <v>187</v>
      </c>
      <c r="D507" t="s">
        <v>3230</v>
      </c>
      <c r="E507" s="62">
        <f t="shared" si="32"/>
        <v>0</v>
      </c>
      <c r="F507" s="71">
        <f>SUMIFS('CBG Plants'!N:N,'CBG Plants'!F:F,D507,'CBG Plants'!L:L,"Completed")
+SUMIFS('CBG Plants'!N:N,'CBG Plants'!F:F,D507,'CBG Plants'!L:L,"Functional")+SUMIFS('CBG Plants'!N:N,'CBG Plants'!F:F,D507,'CBG Plants'!L:L,"Under Construction")+SUMIFS('CBG Plants'!N:N,'CBG Plants'!F:F,D507,'CBG Plants'!L:L,"Yet to start construction")</f>
        <v>0</v>
      </c>
      <c r="G507" s="62">
        <f>COUNTIFS('CBG Plants'!F:F,D507,'CBG Plants'!L:L,"Completed")
+COUNTIFS('CBG Plants'!F:F,D507,'CBG Plants'!L:L,"Functional")</f>
        <v>0</v>
      </c>
      <c r="H507" s="62">
        <f>COUNTIFS('CBG Plants'!F:F,D507,'CBG Plants'!L:L,"Under Construction")</f>
        <v>0</v>
      </c>
      <c r="I507" s="62">
        <f>COUNTIFS('CBG Plants'!F:F,D507,'CBG Plants'!L:L,"Yet to start construction")</f>
        <v>0</v>
      </c>
      <c r="J507" t="s">
        <v>3210</v>
      </c>
      <c r="M507" s="72">
        <f t="shared" si="29"/>
        <v>190.76999999999998</v>
      </c>
      <c r="N507" s="72">
        <f t="shared" si="30"/>
        <v>190.76999999999998</v>
      </c>
      <c r="O507" s="72">
        <v>95.85</v>
      </c>
      <c r="P507" s="72">
        <v>94.92</v>
      </c>
      <c r="Q507" s="72">
        <v>0</v>
      </c>
      <c r="R507" s="62">
        <f t="shared" si="31"/>
        <v>0</v>
      </c>
      <c r="S507" s="72">
        <f>IFERROR(T507*Assumptions!$C$4,"")</f>
        <v>0</v>
      </c>
      <c r="T507" s="72">
        <v>0</v>
      </c>
      <c r="U507" s="62">
        <f>IFERROR(S507*Assumptions!$C$5,"")+IFERROR(V507*Assumptions!$C$8*Assumptions!$C$5,"")</f>
        <v>0</v>
      </c>
      <c r="V507" s="72">
        <v>0</v>
      </c>
      <c r="W507" s="72">
        <f>IFERROR(ROUND(T507*(1+Assumptions!$C$7)^5,0),"")</f>
        <v>0</v>
      </c>
      <c r="X507" s="62">
        <f>IFERROR(ROUND(W507*Assumptions!$C$4*Assumptions!$C$6,4),"")+IFERROR(ROUND(Y507*Assumptions!$C$8*Assumptions!$C$6,4),"")</f>
        <v>0</v>
      </c>
      <c r="Y507" s="62">
        <f>IFERROR(ROUND(V507*(1+Assumptions!$C$7)^5,0),"")</f>
        <v>0</v>
      </c>
      <c r="Z507" t="s">
        <v>164</v>
      </c>
      <c r="AA507" t="s">
        <v>188</v>
      </c>
      <c r="AB507" s="72">
        <v>356.3</v>
      </c>
      <c r="AC507" s="72">
        <v>78.3</v>
      </c>
      <c r="AD507">
        <v>0</v>
      </c>
      <c r="AK507" s="40" t="str">
        <f>IFERROR(INDEX(Assumptions!$D$92:$D$115,MATCH(C507,Assumptions!$B$92:$B$115,0)),"Low")</f>
        <v>High</v>
      </c>
    </row>
    <row r="508" spans="2:37" x14ac:dyDescent="0.2">
      <c r="B508">
        <v>505</v>
      </c>
      <c r="C508" t="s">
        <v>187</v>
      </c>
      <c r="D508" t="s">
        <v>2385</v>
      </c>
      <c r="E508" s="62">
        <f t="shared" si="32"/>
        <v>0</v>
      </c>
      <c r="F508" s="71">
        <f>SUMIFS('CBG Plants'!N:N,'CBG Plants'!F:F,D508,'CBG Plants'!L:L,"Completed")
+SUMIFS('CBG Plants'!N:N,'CBG Plants'!F:F,D508,'CBG Plants'!L:L,"Functional")+SUMIFS('CBG Plants'!N:N,'CBG Plants'!F:F,D508,'CBG Plants'!L:L,"Under Construction")+SUMIFS('CBG Plants'!N:N,'CBG Plants'!F:F,D508,'CBG Plants'!L:L,"Yet to start construction")</f>
        <v>0</v>
      </c>
      <c r="G508" s="62">
        <f>COUNTIFS('CBG Plants'!F:F,D508,'CBG Plants'!L:L,"Completed")
+COUNTIFS('CBG Plants'!F:F,D508,'CBG Plants'!L:L,"Functional")</f>
        <v>0</v>
      </c>
      <c r="H508" s="62">
        <f>COUNTIFS('CBG Plants'!F:F,D508,'CBG Plants'!L:L,"Under Construction")</f>
        <v>0</v>
      </c>
      <c r="I508" s="62">
        <f>COUNTIFS('CBG Plants'!F:F,D508,'CBG Plants'!L:L,"Yet to start construction")</f>
        <v>0</v>
      </c>
      <c r="J508" t="s">
        <v>3231</v>
      </c>
      <c r="K508" t="s">
        <v>3232</v>
      </c>
      <c r="L508" t="s">
        <v>3233</v>
      </c>
      <c r="M508" s="72">
        <f t="shared" si="29"/>
        <v>266.27999999999997</v>
      </c>
      <c r="N508" s="72">
        <f t="shared" si="30"/>
        <v>266.27999999999997</v>
      </c>
      <c r="O508" s="72">
        <v>53.55</v>
      </c>
      <c r="P508" s="72">
        <v>175.98</v>
      </c>
      <c r="Q508" s="72">
        <v>36.75</v>
      </c>
      <c r="R508" s="62">
        <f t="shared" si="31"/>
        <v>0.15</v>
      </c>
      <c r="S508" s="72">
        <f>IFERROR(T508*Assumptions!$C$4,"")</f>
        <v>5</v>
      </c>
      <c r="T508" s="72">
        <v>2</v>
      </c>
      <c r="U508" s="62">
        <f>IFERROR(S508*Assumptions!$C$5,"")+IFERROR(V508*Assumptions!$C$8*Assumptions!$C$5,"")</f>
        <v>0.15</v>
      </c>
      <c r="V508" s="72">
        <v>0</v>
      </c>
      <c r="W508" s="72">
        <f>IFERROR(ROUND(T508*(1+Assumptions!$C$7)^5,0),"")</f>
        <v>6</v>
      </c>
      <c r="X508" s="62">
        <f>IFERROR(ROUND(W508*Assumptions!$C$4*Assumptions!$C$6,4),"")+IFERROR(ROUND(Y508*Assumptions!$C$8*Assumptions!$C$6,4),"")</f>
        <v>0.75</v>
      </c>
      <c r="Y508" s="62">
        <f>IFERROR(ROUND(V508*(1+Assumptions!$C$7)^5,0),"")</f>
        <v>0</v>
      </c>
      <c r="Z508" t="s">
        <v>164</v>
      </c>
      <c r="AA508" t="s">
        <v>188</v>
      </c>
      <c r="AB508" s="72">
        <v>260.8</v>
      </c>
      <c r="AC508" s="72">
        <v>78.3</v>
      </c>
      <c r="AD508">
        <v>0</v>
      </c>
      <c r="AK508" s="40" t="str">
        <f>IFERROR(INDEX(Assumptions!$D$92:$D$115,MATCH(C508,Assumptions!$B$92:$B$115,0)),"Low")</f>
        <v>High</v>
      </c>
    </row>
    <row r="509" spans="2:37" x14ac:dyDescent="0.2">
      <c r="B509">
        <v>506</v>
      </c>
      <c r="C509" t="s">
        <v>187</v>
      </c>
      <c r="D509" t="s">
        <v>2365</v>
      </c>
      <c r="E509" s="62">
        <f t="shared" si="32"/>
        <v>3</v>
      </c>
      <c r="F509" s="71">
        <f>SUMIFS('CBG Plants'!N:N,'CBG Plants'!F:F,D509,'CBG Plants'!L:L,"Completed")
+SUMIFS('CBG Plants'!N:N,'CBG Plants'!F:F,D509,'CBG Plants'!L:L,"Functional")+SUMIFS('CBG Plants'!N:N,'CBG Plants'!F:F,D509,'CBG Plants'!L:L,"Under Construction")+SUMIFS('CBG Plants'!N:N,'CBG Plants'!F:F,D509,'CBG Plants'!L:L,"Yet to start construction")</f>
        <v>14.7</v>
      </c>
      <c r="G509" s="62">
        <f>COUNTIFS('CBG Plants'!F:F,D509,'CBG Plants'!L:L,"Completed")
+COUNTIFS('CBG Plants'!F:F,D509,'CBG Plants'!L:L,"Functional")</f>
        <v>0</v>
      </c>
      <c r="H509" s="62">
        <f>COUNTIFS('CBG Plants'!F:F,D509,'CBG Plants'!L:L,"Under Construction")</f>
        <v>1</v>
      </c>
      <c r="I509" s="62">
        <f>COUNTIFS('CBG Plants'!F:F,D509,'CBG Plants'!L:L,"Yet to start construction")</f>
        <v>2</v>
      </c>
      <c r="J509" t="s">
        <v>3231</v>
      </c>
      <c r="K509" t="s">
        <v>3232</v>
      </c>
      <c r="L509" t="s">
        <v>3233</v>
      </c>
      <c r="M509" s="72">
        <f t="shared" si="29"/>
        <v>314.25</v>
      </c>
      <c r="N509" s="72">
        <f t="shared" si="30"/>
        <v>314.25</v>
      </c>
      <c r="O509" s="72">
        <v>303.75</v>
      </c>
      <c r="P509" s="72">
        <v>0</v>
      </c>
      <c r="Q509" s="72">
        <v>10.5</v>
      </c>
      <c r="R509" s="62">
        <f t="shared" si="31"/>
        <v>-14.475</v>
      </c>
      <c r="S509" s="72">
        <f>IFERROR(T509*Assumptions!$C$4,"")</f>
        <v>7.5</v>
      </c>
      <c r="T509" s="72">
        <v>3</v>
      </c>
      <c r="U509" s="62">
        <f>IFERROR(S509*Assumptions!$C$5,"")+IFERROR(V509*Assumptions!$C$8*Assumptions!$C$5,"")</f>
        <v>0.22499999999999998</v>
      </c>
      <c r="V509" s="72">
        <v>0</v>
      </c>
      <c r="W509" s="72">
        <f>IFERROR(ROUND(T509*(1+Assumptions!$C$7)^5,0),"")</f>
        <v>9</v>
      </c>
      <c r="X509" s="62">
        <f>IFERROR(ROUND(W509*Assumptions!$C$4*Assumptions!$C$6,4),"")+IFERROR(ROUND(Y509*Assumptions!$C$8*Assumptions!$C$6,4),"")</f>
        <v>1.125</v>
      </c>
      <c r="Y509" s="62">
        <f>IFERROR(ROUND(V509*(1+Assumptions!$C$7)^5,0),"")</f>
        <v>0</v>
      </c>
      <c r="Z509" t="s">
        <v>164</v>
      </c>
      <c r="AA509" t="s">
        <v>188</v>
      </c>
      <c r="AB509" s="72">
        <v>48.3</v>
      </c>
      <c r="AC509" s="72">
        <v>78.3</v>
      </c>
      <c r="AD509">
        <v>0</v>
      </c>
      <c r="AK509" s="40" t="str">
        <f>IFERROR(INDEX(Assumptions!$D$92:$D$115,MATCH(C509,Assumptions!$B$92:$B$115,0)),"Low")</f>
        <v>High</v>
      </c>
    </row>
    <row r="510" spans="2:37" x14ac:dyDescent="0.2">
      <c r="B510">
        <v>507</v>
      </c>
      <c r="C510" t="s">
        <v>187</v>
      </c>
      <c r="D510" t="s">
        <v>3234</v>
      </c>
      <c r="E510" s="62">
        <f t="shared" si="32"/>
        <v>0</v>
      </c>
      <c r="F510" s="71">
        <f>SUMIFS('CBG Plants'!N:N,'CBG Plants'!F:F,D510,'CBG Plants'!L:L,"Completed")
+SUMIFS('CBG Plants'!N:N,'CBG Plants'!F:F,D510,'CBG Plants'!L:L,"Functional")+SUMIFS('CBG Plants'!N:N,'CBG Plants'!F:F,D510,'CBG Plants'!L:L,"Under Construction")+SUMIFS('CBG Plants'!N:N,'CBG Plants'!F:F,D510,'CBG Plants'!L:L,"Yet to start construction")</f>
        <v>0</v>
      </c>
      <c r="G510" s="62">
        <f>COUNTIFS('CBG Plants'!F:F,D510,'CBG Plants'!L:L,"Completed")
+COUNTIFS('CBG Plants'!F:F,D510,'CBG Plants'!L:L,"Functional")</f>
        <v>0</v>
      </c>
      <c r="H510" s="62">
        <f>COUNTIFS('CBG Plants'!F:F,D510,'CBG Plants'!L:L,"Under Construction")</f>
        <v>0</v>
      </c>
      <c r="I510" s="62">
        <f>COUNTIFS('CBG Plants'!F:F,D510,'CBG Plants'!L:L,"Yet to start construction")</f>
        <v>0</v>
      </c>
      <c r="M510" s="72">
        <f t="shared" si="29"/>
        <v>160.095</v>
      </c>
      <c r="N510" s="72">
        <f t="shared" si="30"/>
        <v>160.095</v>
      </c>
      <c r="O510" s="72">
        <v>68.849999999999994</v>
      </c>
      <c r="P510" s="72">
        <v>90.72</v>
      </c>
      <c r="Q510" s="72">
        <v>0.52500000000000002</v>
      </c>
      <c r="R510" s="62">
        <f t="shared" si="31"/>
        <v>0</v>
      </c>
      <c r="S510" s="72">
        <f>IFERROR(T510*Assumptions!$C$4,"")</f>
        <v>0</v>
      </c>
      <c r="T510" s="72">
        <v>0</v>
      </c>
      <c r="U510" s="62">
        <f>IFERROR(S510*Assumptions!$C$5,"")+IFERROR(V510*Assumptions!$C$8*Assumptions!$C$5,"")</f>
        <v>0</v>
      </c>
      <c r="V510" s="72">
        <v>0</v>
      </c>
      <c r="W510" s="72">
        <f>IFERROR(ROUND(T510*(1+Assumptions!$C$7)^5,0),"")</f>
        <v>0</v>
      </c>
      <c r="X510" s="62">
        <f>IFERROR(ROUND(W510*Assumptions!$C$4*Assumptions!$C$6,4),"")+IFERROR(ROUND(Y510*Assumptions!$C$8*Assumptions!$C$6,4),"")</f>
        <v>0</v>
      </c>
      <c r="Y510" s="62">
        <f>IFERROR(ROUND(V510*(1+Assumptions!$C$7)^5,0),"")</f>
        <v>0</v>
      </c>
      <c r="Z510" t="s">
        <v>164</v>
      </c>
      <c r="AA510" t="s">
        <v>188</v>
      </c>
      <c r="AB510" s="72">
        <v>420.7</v>
      </c>
      <c r="AC510" s="72">
        <v>78.3</v>
      </c>
      <c r="AD510">
        <v>0</v>
      </c>
      <c r="AK510" s="40" t="str">
        <f>IFERROR(INDEX(Assumptions!$D$92:$D$115,MATCH(C510,Assumptions!$B$92:$B$115,0)),"Low")</f>
        <v>High</v>
      </c>
    </row>
    <row r="511" spans="2:37" x14ac:dyDescent="0.2">
      <c r="B511">
        <v>508</v>
      </c>
      <c r="C511" t="s">
        <v>187</v>
      </c>
      <c r="D511" t="s">
        <v>2345</v>
      </c>
      <c r="E511" s="62">
        <f t="shared" si="32"/>
        <v>2</v>
      </c>
      <c r="F511" s="71">
        <f>SUMIFS('CBG Plants'!N:N,'CBG Plants'!F:F,D511,'CBG Plants'!L:L,"Completed")
+SUMIFS('CBG Plants'!N:N,'CBG Plants'!F:F,D511,'CBG Plants'!L:L,"Functional")+SUMIFS('CBG Plants'!N:N,'CBG Plants'!F:F,D511,'CBG Plants'!L:L,"Under Construction")+SUMIFS('CBG Plants'!N:N,'CBG Plants'!F:F,D511,'CBG Plants'!L:L,"Yet to start construction")</f>
        <v>10.5</v>
      </c>
      <c r="G511" s="62">
        <f>COUNTIFS('CBG Plants'!F:F,D511,'CBG Plants'!L:L,"Completed")
+COUNTIFS('CBG Plants'!F:F,D511,'CBG Plants'!L:L,"Functional")</f>
        <v>0</v>
      </c>
      <c r="H511" s="62">
        <f>COUNTIFS('CBG Plants'!F:F,D511,'CBG Plants'!L:L,"Under Construction")</f>
        <v>1</v>
      </c>
      <c r="I511" s="62">
        <f>COUNTIFS('CBG Plants'!F:F,D511,'CBG Plants'!L:L,"Yet to start construction")</f>
        <v>1</v>
      </c>
      <c r="J511" t="s">
        <v>3235</v>
      </c>
      <c r="K511" t="s">
        <v>3236</v>
      </c>
      <c r="M511" s="72">
        <f t="shared" si="29"/>
        <v>175.47</v>
      </c>
      <c r="N511" s="72">
        <f t="shared" si="30"/>
        <v>175.47</v>
      </c>
      <c r="O511" s="72">
        <v>162.44999999999999</v>
      </c>
      <c r="P511" s="72">
        <v>13.02</v>
      </c>
      <c r="Q511" s="72">
        <v>0</v>
      </c>
      <c r="R511" s="62">
        <f t="shared" si="31"/>
        <v>-9.9330110999999999</v>
      </c>
      <c r="S511" s="72">
        <f>IFERROR(T511*Assumptions!$C$4,"")</f>
        <v>17.5</v>
      </c>
      <c r="T511" s="72">
        <v>7</v>
      </c>
      <c r="U511" s="62">
        <f>IFERROR(S511*Assumptions!$C$5,"")+IFERROR(V511*Assumptions!$C$8*Assumptions!$C$5,"")</f>
        <v>0.56698890000000002</v>
      </c>
      <c r="V511" s="72">
        <v>4178</v>
      </c>
      <c r="W511" s="72">
        <f>IFERROR(ROUND(T511*(1+Assumptions!$C$7)^5,0),"")</f>
        <v>21</v>
      </c>
      <c r="X511" s="62">
        <f>IFERROR(ROUND(W511*Assumptions!$C$4*Assumptions!$C$6,4),"")+IFERROR(ROUND(Y511*Assumptions!$C$8*Assumptions!$C$6,4),"")</f>
        <v>2.8386</v>
      </c>
      <c r="Y511" s="62">
        <f>IFERROR(ROUND(V511*(1+Assumptions!$C$7)^5,0),"")</f>
        <v>12750</v>
      </c>
      <c r="Z511" t="s">
        <v>164</v>
      </c>
      <c r="AA511" t="s">
        <v>188</v>
      </c>
      <c r="AB511" s="72">
        <v>53.9</v>
      </c>
      <c r="AC511" s="72">
        <v>78.3</v>
      </c>
      <c r="AD511">
        <v>0</v>
      </c>
      <c r="AK511" s="40" t="str">
        <f>IFERROR(INDEX(Assumptions!$D$92:$D$115,MATCH(C511,Assumptions!$B$92:$B$115,0)),"Low")</f>
        <v>High</v>
      </c>
    </row>
    <row r="512" spans="2:37" x14ac:dyDescent="0.2">
      <c r="B512">
        <v>509</v>
      </c>
      <c r="C512" t="s">
        <v>187</v>
      </c>
      <c r="D512" t="s">
        <v>2388</v>
      </c>
      <c r="E512" s="62">
        <f t="shared" si="32"/>
        <v>0</v>
      </c>
      <c r="F512" s="71">
        <f>SUMIFS('CBG Plants'!N:N,'CBG Plants'!F:F,D512,'CBG Plants'!L:L,"Completed")
+SUMIFS('CBG Plants'!N:N,'CBG Plants'!F:F,D512,'CBG Plants'!L:L,"Functional")+SUMIFS('CBG Plants'!N:N,'CBG Plants'!F:F,D512,'CBG Plants'!L:L,"Under Construction")+SUMIFS('CBG Plants'!N:N,'CBG Plants'!F:F,D512,'CBG Plants'!L:L,"Yet to start construction")</f>
        <v>0</v>
      </c>
      <c r="G512" s="62">
        <f>COUNTIFS('CBG Plants'!F:F,D512,'CBG Plants'!L:L,"Completed")
+COUNTIFS('CBG Plants'!F:F,D512,'CBG Plants'!L:L,"Functional")</f>
        <v>0</v>
      </c>
      <c r="H512" s="62">
        <f>COUNTIFS('CBG Plants'!F:F,D512,'CBG Plants'!L:L,"Under Construction")</f>
        <v>0</v>
      </c>
      <c r="I512" s="62">
        <f>COUNTIFS('CBG Plants'!F:F,D512,'CBG Plants'!L:L,"Yet to start construction")</f>
        <v>0</v>
      </c>
      <c r="J512" t="s">
        <v>3231</v>
      </c>
      <c r="K512" t="s">
        <v>3232</v>
      </c>
      <c r="L512" t="s">
        <v>3233</v>
      </c>
      <c r="M512" s="72">
        <f t="shared" si="29"/>
        <v>638.98500000000001</v>
      </c>
      <c r="N512" s="72">
        <f t="shared" si="30"/>
        <v>638.98500000000001</v>
      </c>
      <c r="O512" s="72">
        <v>360</v>
      </c>
      <c r="P512" s="72">
        <v>223.86</v>
      </c>
      <c r="Q512" s="72">
        <v>55.125</v>
      </c>
      <c r="R512" s="62">
        <f t="shared" si="31"/>
        <v>0.15</v>
      </c>
      <c r="S512" s="72">
        <f>IFERROR(T512*Assumptions!$C$4,"")</f>
        <v>5</v>
      </c>
      <c r="T512" s="72">
        <v>2</v>
      </c>
      <c r="U512" s="62">
        <f>IFERROR(S512*Assumptions!$C$5,"")+IFERROR(V512*Assumptions!$C$8*Assumptions!$C$5,"")</f>
        <v>0.15</v>
      </c>
      <c r="V512" s="72">
        <v>0</v>
      </c>
      <c r="W512" s="72">
        <f>IFERROR(ROUND(T512*(1+Assumptions!$C$7)^5,0),"")</f>
        <v>6</v>
      </c>
      <c r="X512" s="62">
        <f>IFERROR(ROUND(W512*Assumptions!$C$4*Assumptions!$C$6,4),"")+IFERROR(ROUND(Y512*Assumptions!$C$8*Assumptions!$C$6,4),"")</f>
        <v>0.75</v>
      </c>
      <c r="Y512" s="62">
        <f>IFERROR(ROUND(V512*(1+Assumptions!$C$7)^5,0),"")</f>
        <v>0</v>
      </c>
      <c r="Z512" t="s">
        <v>164</v>
      </c>
      <c r="AA512" t="s">
        <v>188</v>
      </c>
      <c r="AB512" s="72">
        <v>22.7</v>
      </c>
      <c r="AC512" s="72">
        <v>78.3</v>
      </c>
      <c r="AD512">
        <v>0</v>
      </c>
      <c r="AK512" s="40" t="str">
        <f>IFERROR(INDEX(Assumptions!$D$92:$D$115,MATCH(C512,Assumptions!$B$92:$B$115,0)),"Low")</f>
        <v>High</v>
      </c>
    </row>
    <row r="513" spans="2:37" x14ac:dyDescent="0.2">
      <c r="B513">
        <v>510</v>
      </c>
      <c r="C513" t="s">
        <v>187</v>
      </c>
      <c r="D513" t="s">
        <v>2390</v>
      </c>
      <c r="E513" s="62">
        <f t="shared" si="32"/>
        <v>0</v>
      </c>
      <c r="F513" s="71">
        <f>SUMIFS('CBG Plants'!N:N,'CBG Plants'!F:F,D513,'CBG Plants'!L:L,"Completed")
+SUMIFS('CBG Plants'!N:N,'CBG Plants'!F:F,D513,'CBG Plants'!L:L,"Functional")+SUMIFS('CBG Plants'!N:N,'CBG Plants'!F:F,D513,'CBG Plants'!L:L,"Under Construction")+SUMIFS('CBG Plants'!N:N,'CBG Plants'!F:F,D513,'CBG Plants'!L:L,"Yet to start construction")</f>
        <v>0</v>
      </c>
      <c r="G513" s="62">
        <f>COUNTIFS('CBG Plants'!F:F,D513,'CBG Plants'!L:L,"Completed")
+COUNTIFS('CBG Plants'!F:F,D513,'CBG Plants'!L:L,"Functional")</f>
        <v>0</v>
      </c>
      <c r="H513" s="62">
        <f>COUNTIFS('CBG Plants'!F:F,D513,'CBG Plants'!L:L,"Under Construction")</f>
        <v>0</v>
      </c>
      <c r="I513" s="62">
        <f>COUNTIFS('CBG Plants'!F:F,D513,'CBG Plants'!L:L,"Yet to start construction")</f>
        <v>0</v>
      </c>
      <c r="J513" t="s">
        <v>3237</v>
      </c>
      <c r="K513" t="s">
        <v>3238</v>
      </c>
      <c r="L513" t="s">
        <v>674</v>
      </c>
      <c r="M513" s="72">
        <f t="shared" si="29"/>
        <v>364.27499999999998</v>
      </c>
      <c r="N513" s="72">
        <f t="shared" si="30"/>
        <v>364.27499999999998</v>
      </c>
      <c r="O513" s="72">
        <v>183.15</v>
      </c>
      <c r="P513" s="72">
        <v>86.1</v>
      </c>
      <c r="Q513" s="72">
        <v>95.025000000000006</v>
      </c>
      <c r="R513" s="62">
        <f t="shared" si="31"/>
        <v>0.15</v>
      </c>
      <c r="S513" s="72">
        <f>IFERROR(T513*Assumptions!$C$4,"")</f>
        <v>5</v>
      </c>
      <c r="T513" s="72">
        <v>2</v>
      </c>
      <c r="U513" s="62">
        <f>IFERROR(S513*Assumptions!$C$5,"")+IFERROR(V513*Assumptions!$C$8*Assumptions!$C$5,"")</f>
        <v>0.15</v>
      </c>
      <c r="V513" s="72">
        <v>0</v>
      </c>
      <c r="W513" s="72">
        <f>IFERROR(ROUND(T513*(1+Assumptions!$C$7)^5,0),"")</f>
        <v>6</v>
      </c>
      <c r="X513" s="62">
        <f>IFERROR(ROUND(W513*Assumptions!$C$4*Assumptions!$C$6,4),"")+IFERROR(ROUND(Y513*Assumptions!$C$8*Assumptions!$C$6,4),"")</f>
        <v>0.75</v>
      </c>
      <c r="Y513" s="62">
        <f>IFERROR(ROUND(V513*(1+Assumptions!$C$7)^5,0),"")</f>
        <v>0</v>
      </c>
      <c r="Z513" t="s">
        <v>164</v>
      </c>
      <c r="AA513" t="s">
        <v>188</v>
      </c>
      <c r="AB513" s="72">
        <v>141.1</v>
      </c>
      <c r="AC513" s="72">
        <v>78.3</v>
      </c>
      <c r="AD513">
        <v>0</v>
      </c>
      <c r="AK513" s="40" t="str">
        <f>IFERROR(INDEX(Assumptions!$D$92:$D$115,MATCH(C513,Assumptions!$B$92:$B$115,0)),"Low")</f>
        <v>High</v>
      </c>
    </row>
    <row r="514" spans="2:37" x14ac:dyDescent="0.2">
      <c r="B514">
        <v>511</v>
      </c>
      <c r="C514" t="s">
        <v>187</v>
      </c>
      <c r="D514" t="s">
        <v>2364</v>
      </c>
      <c r="E514" s="62">
        <f t="shared" si="32"/>
        <v>1</v>
      </c>
      <c r="F514" s="71">
        <f>SUMIFS('CBG Plants'!N:N,'CBG Plants'!F:F,D514,'CBG Plants'!L:L,"Completed")
+SUMIFS('CBG Plants'!N:N,'CBG Plants'!F:F,D514,'CBG Plants'!L:L,"Functional")+SUMIFS('CBG Plants'!N:N,'CBG Plants'!F:F,D514,'CBG Plants'!L:L,"Under Construction")+SUMIFS('CBG Plants'!N:N,'CBG Plants'!F:F,D514,'CBG Plants'!L:L,"Yet to start construction")</f>
        <v>6</v>
      </c>
      <c r="G514" s="62">
        <f>COUNTIFS('CBG Plants'!F:F,D514,'CBG Plants'!L:L,"Completed")
+COUNTIFS('CBG Plants'!F:F,D514,'CBG Plants'!L:L,"Functional")</f>
        <v>0</v>
      </c>
      <c r="H514" s="62">
        <f>COUNTIFS('CBG Plants'!F:F,D514,'CBG Plants'!L:L,"Under Construction")</f>
        <v>0</v>
      </c>
      <c r="I514" s="62">
        <f>COUNTIFS('CBG Plants'!F:F,D514,'CBG Plants'!L:L,"Yet to start construction")</f>
        <v>1</v>
      </c>
      <c r="J514" t="s">
        <v>3239</v>
      </c>
      <c r="M514" s="72">
        <f t="shared" si="29"/>
        <v>137.02500000000001</v>
      </c>
      <c r="N514" s="72">
        <f t="shared" si="30"/>
        <v>137.02500000000001</v>
      </c>
      <c r="O514" s="72">
        <v>107.1</v>
      </c>
      <c r="P514" s="72">
        <v>0</v>
      </c>
      <c r="Q514" s="72">
        <v>29.925000000000001</v>
      </c>
      <c r="R514" s="62">
        <f t="shared" si="31"/>
        <v>-5.7750000000000004</v>
      </c>
      <c r="S514" s="72">
        <f>IFERROR(T514*Assumptions!$C$4,"")</f>
        <v>7.5</v>
      </c>
      <c r="T514" s="72">
        <v>3</v>
      </c>
      <c r="U514" s="62">
        <f>IFERROR(S514*Assumptions!$C$5,"")+IFERROR(V514*Assumptions!$C$8*Assumptions!$C$5,"")</f>
        <v>0.22499999999999998</v>
      </c>
      <c r="V514" s="72">
        <v>0</v>
      </c>
      <c r="W514" s="72">
        <f>IFERROR(ROUND(T514*(1+Assumptions!$C$7)^5,0),"")</f>
        <v>9</v>
      </c>
      <c r="X514" s="62">
        <f>IFERROR(ROUND(W514*Assumptions!$C$4*Assumptions!$C$6,4),"")+IFERROR(ROUND(Y514*Assumptions!$C$8*Assumptions!$C$6,4),"")</f>
        <v>1.125</v>
      </c>
      <c r="Y514" s="62">
        <f>IFERROR(ROUND(V514*(1+Assumptions!$C$7)^5,0),"")</f>
        <v>0</v>
      </c>
      <c r="Z514" t="s">
        <v>164</v>
      </c>
      <c r="AA514" t="s">
        <v>188</v>
      </c>
      <c r="AB514" s="72">
        <v>32</v>
      </c>
      <c r="AC514" s="72">
        <v>78.3</v>
      </c>
      <c r="AD514">
        <v>0</v>
      </c>
      <c r="AK514" s="40" t="str">
        <f>IFERROR(INDEX(Assumptions!$D$92:$D$115,MATCH(C514,Assumptions!$B$92:$B$115,0)),"Low")</f>
        <v>High</v>
      </c>
    </row>
    <row r="515" spans="2:37" x14ac:dyDescent="0.2">
      <c r="B515">
        <v>512</v>
      </c>
      <c r="C515" t="s">
        <v>187</v>
      </c>
      <c r="D515" t="s">
        <v>2373</v>
      </c>
      <c r="E515" s="62">
        <f t="shared" si="32"/>
        <v>0</v>
      </c>
      <c r="F515" s="71">
        <f>SUMIFS('CBG Plants'!N:N,'CBG Plants'!F:F,D515,'CBG Plants'!L:L,"Completed")
+SUMIFS('CBG Plants'!N:N,'CBG Plants'!F:F,D515,'CBG Plants'!L:L,"Functional")+SUMIFS('CBG Plants'!N:N,'CBG Plants'!F:F,D515,'CBG Plants'!L:L,"Under Construction")+SUMIFS('CBG Plants'!N:N,'CBG Plants'!F:F,D515,'CBG Plants'!L:L,"Yet to start construction")</f>
        <v>0</v>
      </c>
      <c r="G515" s="62">
        <f>COUNTIFS('CBG Plants'!F:F,D515,'CBG Plants'!L:L,"Completed")
+COUNTIFS('CBG Plants'!F:F,D515,'CBG Plants'!L:L,"Functional")</f>
        <v>0</v>
      </c>
      <c r="H515" s="62">
        <f>COUNTIFS('CBG Plants'!F:F,D515,'CBG Plants'!L:L,"Under Construction")</f>
        <v>0</v>
      </c>
      <c r="I515" s="62">
        <f>COUNTIFS('CBG Plants'!F:F,D515,'CBG Plants'!L:L,"Yet to start construction")</f>
        <v>0</v>
      </c>
      <c r="M515" s="72">
        <f t="shared" si="29"/>
        <v>68.820000000000007</v>
      </c>
      <c r="N515" s="72">
        <f t="shared" si="30"/>
        <v>68.820000000000007</v>
      </c>
      <c r="O515" s="72">
        <v>68.400000000000006</v>
      </c>
      <c r="P515" s="72">
        <v>0.42</v>
      </c>
      <c r="Q515" s="72">
        <v>0</v>
      </c>
      <c r="R515" s="62">
        <f t="shared" si="31"/>
        <v>0.3</v>
      </c>
      <c r="S515" s="72">
        <f>IFERROR(T515*Assumptions!$C$4,"")</f>
        <v>10</v>
      </c>
      <c r="T515" s="72">
        <v>4</v>
      </c>
      <c r="U515" s="62">
        <f>IFERROR(S515*Assumptions!$C$5,"")+IFERROR(V515*Assumptions!$C$8*Assumptions!$C$5,"")</f>
        <v>0.3</v>
      </c>
      <c r="V515" s="72">
        <v>0</v>
      </c>
      <c r="W515" s="72">
        <f>IFERROR(ROUND(T515*(1+Assumptions!$C$7)^5,0),"")</f>
        <v>12</v>
      </c>
      <c r="X515" s="62">
        <f>IFERROR(ROUND(W515*Assumptions!$C$4*Assumptions!$C$6,4),"")+IFERROR(ROUND(Y515*Assumptions!$C$8*Assumptions!$C$6,4),"")</f>
        <v>1.5</v>
      </c>
      <c r="Y515" s="62">
        <f>IFERROR(ROUND(V515*(1+Assumptions!$C$7)^5,0),"")</f>
        <v>0</v>
      </c>
      <c r="Z515" t="s">
        <v>164</v>
      </c>
      <c r="AA515" t="s">
        <v>188</v>
      </c>
      <c r="AB515" s="72">
        <v>106.4</v>
      </c>
      <c r="AC515" s="72">
        <v>78.3</v>
      </c>
      <c r="AD515">
        <v>0</v>
      </c>
      <c r="AK515" s="40" t="str">
        <f>IFERROR(INDEX(Assumptions!$D$92:$D$115,MATCH(C515,Assumptions!$B$92:$B$115,0)),"Low")</f>
        <v>High</v>
      </c>
    </row>
    <row r="516" spans="2:37" x14ac:dyDescent="0.2">
      <c r="B516">
        <v>513</v>
      </c>
      <c r="C516" t="s">
        <v>187</v>
      </c>
      <c r="D516" t="s">
        <v>3240</v>
      </c>
      <c r="E516" s="62">
        <f t="shared" si="32"/>
        <v>0</v>
      </c>
      <c r="F516" s="71">
        <f>SUMIFS('CBG Plants'!N:N,'CBG Plants'!F:F,D516,'CBG Plants'!L:L,"Completed")
+SUMIFS('CBG Plants'!N:N,'CBG Plants'!F:F,D516,'CBG Plants'!L:L,"Functional")+SUMIFS('CBG Plants'!N:N,'CBG Plants'!F:F,D516,'CBG Plants'!L:L,"Under Construction")+SUMIFS('CBG Plants'!N:N,'CBG Plants'!F:F,D516,'CBG Plants'!L:L,"Yet to start construction")</f>
        <v>0</v>
      </c>
      <c r="G516" s="62">
        <f>COUNTIFS('CBG Plants'!F:F,D516,'CBG Plants'!L:L,"Completed")
+COUNTIFS('CBG Plants'!F:F,D516,'CBG Plants'!L:L,"Functional")</f>
        <v>0</v>
      </c>
      <c r="H516" s="62">
        <f>COUNTIFS('CBG Plants'!F:F,D516,'CBG Plants'!L:L,"Under Construction")</f>
        <v>0</v>
      </c>
      <c r="I516" s="62">
        <f>COUNTIFS('CBG Plants'!F:F,D516,'CBG Plants'!L:L,"Yet to start construction")</f>
        <v>0</v>
      </c>
      <c r="J516" t="s">
        <v>3241</v>
      </c>
      <c r="K516" t="s">
        <v>3241</v>
      </c>
      <c r="M516" s="72">
        <f t="shared" ref="M516:M579" si="33">IFERROR(N516-(AD516*365/1000),"")</f>
        <v>41.94</v>
      </c>
      <c r="N516" s="72">
        <f t="shared" ref="N516:N579" si="34">SUM(O516:Q516)</f>
        <v>41.94</v>
      </c>
      <c r="O516" s="72">
        <v>14.85</v>
      </c>
      <c r="P516" s="72">
        <v>0.84</v>
      </c>
      <c r="Q516" s="72">
        <v>26.25</v>
      </c>
      <c r="R516" s="62">
        <f t="shared" ref="R516:R579" si="35">IFERROR(U516-F516,"")</f>
        <v>0</v>
      </c>
      <c r="S516" s="72">
        <f>IFERROR(T516*Assumptions!$C$4,"")</f>
        <v>0</v>
      </c>
      <c r="T516" s="72">
        <v>0</v>
      </c>
      <c r="U516" s="62">
        <f>IFERROR(S516*Assumptions!$C$5,"")+IFERROR(V516*Assumptions!$C$8*Assumptions!$C$5,"")</f>
        <v>0</v>
      </c>
      <c r="V516" s="72">
        <v>0</v>
      </c>
      <c r="W516" s="72">
        <f>IFERROR(ROUND(T516*(1+Assumptions!$C$7)^5,0),"")</f>
        <v>0</v>
      </c>
      <c r="X516" s="62">
        <f>IFERROR(ROUND(W516*Assumptions!$C$4*Assumptions!$C$6,4),"")+IFERROR(ROUND(Y516*Assumptions!$C$8*Assumptions!$C$6,4),"")</f>
        <v>0</v>
      </c>
      <c r="Y516" s="62">
        <f>IFERROR(ROUND(V516*(1+Assumptions!$C$7)^5,0),"")</f>
        <v>0</v>
      </c>
      <c r="Z516" t="s">
        <v>164</v>
      </c>
      <c r="AA516" t="s">
        <v>188</v>
      </c>
      <c r="AB516" s="72">
        <v>43</v>
      </c>
      <c r="AC516" s="72">
        <v>78.3</v>
      </c>
      <c r="AD516">
        <v>0</v>
      </c>
      <c r="AK516" s="40" t="str">
        <f>IFERROR(INDEX(Assumptions!$D$92:$D$115,MATCH(C516,Assumptions!$B$92:$B$115,0)),"Low")</f>
        <v>High</v>
      </c>
    </row>
    <row r="517" spans="2:37" x14ac:dyDescent="0.2">
      <c r="B517">
        <v>514</v>
      </c>
      <c r="C517" t="s">
        <v>187</v>
      </c>
      <c r="D517" t="s">
        <v>2375</v>
      </c>
      <c r="E517" s="62">
        <f t="shared" ref="E517:E580" si="36">SUM(G517:I517)</f>
        <v>2</v>
      </c>
      <c r="F517" s="71">
        <f>SUMIFS('CBG Plants'!N:N,'CBG Plants'!F:F,D517,'CBG Plants'!L:L,"Completed")
+SUMIFS('CBG Plants'!N:N,'CBG Plants'!F:F,D517,'CBG Plants'!L:L,"Functional")+SUMIFS('CBG Plants'!N:N,'CBG Plants'!F:F,D517,'CBG Plants'!L:L,"Under Construction")+SUMIFS('CBG Plants'!N:N,'CBG Plants'!F:F,D517,'CBG Plants'!L:L,"Yet to start construction")</f>
        <v>10</v>
      </c>
      <c r="G517" s="62">
        <f>COUNTIFS('CBG Plants'!F:F,D517,'CBG Plants'!L:L,"Completed")
+COUNTIFS('CBG Plants'!F:F,D517,'CBG Plants'!L:L,"Functional")</f>
        <v>0</v>
      </c>
      <c r="H517" s="62">
        <f>COUNTIFS('CBG Plants'!F:F,D517,'CBG Plants'!L:L,"Under Construction")</f>
        <v>0</v>
      </c>
      <c r="I517" s="62">
        <f>COUNTIFS('CBG Plants'!F:F,D517,'CBG Plants'!L:L,"Yet to start construction")</f>
        <v>2</v>
      </c>
      <c r="J517" t="s">
        <v>3241</v>
      </c>
      <c r="K517" t="s">
        <v>3241</v>
      </c>
      <c r="M517" s="72">
        <f t="shared" si="33"/>
        <v>268.14000000000004</v>
      </c>
      <c r="N517" s="72">
        <f t="shared" si="34"/>
        <v>268.14000000000004</v>
      </c>
      <c r="O517" s="72">
        <v>150.75</v>
      </c>
      <c r="P517" s="72">
        <v>116.34</v>
      </c>
      <c r="Q517" s="72">
        <v>1.05</v>
      </c>
      <c r="R517" s="62">
        <f t="shared" si="35"/>
        <v>-9.6999999999999993</v>
      </c>
      <c r="S517" s="72">
        <f>IFERROR(T517*Assumptions!$C$4,"")</f>
        <v>10</v>
      </c>
      <c r="T517" s="72">
        <v>4</v>
      </c>
      <c r="U517" s="62">
        <f>IFERROR(S517*Assumptions!$C$5,"")+IFERROR(V517*Assumptions!$C$8*Assumptions!$C$5,"")</f>
        <v>0.3</v>
      </c>
      <c r="V517" s="72">
        <v>0</v>
      </c>
      <c r="W517" s="72">
        <f>IFERROR(ROUND(T517*(1+Assumptions!$C$7)^5,0),"")</f>
        <v>12</v>
      </c>
      <c r="X517" s="62">
        <f>IFERROR(ROUND(W517*Assumptions!$C$4*Assumptions!$C$6,4),"")+IFERROR(ROUND(Y517*Assumptions!$C$8*Assumptions!$C$6,4),"")</f>
        <v>1.5</v>
      </c>
      <c r="Y517" s="62">
        <f>IFERROR(ROUND(V517*(1+Assumptions!$C$7)^5,0),"")</f>
        <v>0</v>
      </c>
      <c r="Z517" t="s">
        <v>164</v>
      </c>
      <c r="AA517" t="s">
        <v>188</v>
      </c>
      <c r="AB517" s="72">
        <v>279.8</v>
      </c>
      <c r="AC517" s="72">
        <v>78.3</v>
      </c>
      <c r="AD517">
        <v>0</v>
      </c>
      <c r="AK517" s="40" t="str">
        <f>IFERROR(INDEX(Assumptions!$D$92:$D$115,MATCH(C517,Assumptions!$B$92:$B$115,0)),"Low")</f>
        <v>High</v>
      </c>
    </row>
    <row r="518" spans="2:37" x14ac:dyDescent="0.2">
      <c r="B518">
        <v>515</v>
      </c>
      <c r="C518" t="s">
        <v>187</v>
      </c>
      <c r="D518" t="s">
        <v>2346</v>
      </c>
      <c r="E518" s="62">
        <f t="shared" si="36"/>
        <v>8</v>
      </c>
      <c r="F518" s="71">
        <f>SUMIFS('CBG Plants'!N:N,'CBG Plants'!F:F,D518,'CBG Plants'!L:L,"Completed")
+SUMIFS('CBG Plants'!N:N,'CBG Plants'!F:F,D518,'CBG Plants'!L:L,"Functional")+SUMIFS('CBG Plants'!N:N,'CBG Plants'!F:F,D518,'CBG Plants'!L:L,"Under Construction")+SUMIFS('CBG Plants'!N:N,'CBG Plants'!F:F,D518,'CBG Plants'!L:L,"Yet to start construction")</f>
        <v>40</v>
      </c>
      <c r="G518" s="62">
        <f>COUNTIFS('CBG Plants'!F:F,D518,'CBG Plants'!L:L,"Completed")
+COUNTIFS('CBG Plants'!F:F,D518,'CBG Plants'!L:L,"Functional")</f>
        <v>0</v>
      </c>
      <c r="H518" s="62">
        <f>COUNTIFS('CBG Plants'!F:F,D518,'CBG Plants'!L:L,"Under Construction")</f>
        <v>2</v>
      </c>
      <c r="I518" s="62">
        <f>COUNTIFS('CBG Plants'!F:F,D518,'CBG Plants'!L:L,"Yet to start construction")</f>
        <v>6</v>
      </c>
      <c r="J518" t="s">
        <v>3242</v>
      </c>
      <c r="K518" t="s">
        <v>3243</v>
      </c>
      <c r="L518" t="s">
        <v>3244</v>
      </c>
      <c r="M518" s="72">
        <f t="shared" si="33"/>
        <v>626.42999999999995</v>
      </c>
      <c r="N518" s="72">
        <f t="shared" si="34"/>
        <v>626.42999999999995</v>
      </c>
      <c r="O518" s="72">
        <v>337.05</v>
      </c>
      <c r="P518" s="72">
        <v>272.58</v>
      </c>
      <c r="Q518" s="72">
        <v>16.8</v>
      </c>
      <c r="R518" s="62">
        <f t="shared" si="35"/>
        <v>-39.210181900000002</v>
      </c>
      <c r="S518" s="72">
        <f>IFERROR(T518*Assumptions!$C$4,"")</f>
        <v>25</v>
      </c>
      <c r="T518" s="72">
        <v>10</v>
      </c>
      <c r="U518" s="62">
        <f>IFERROR(S518*Assumptions!$C$5,"")+IFERROR(V518*Assumptions!$C$8*Assumptions!$C$5,"")</f>
        <v>0.78981809999999997</v>
      </c>
      <c r="V518" s="72">
        <v>3962</v>
      </c>
      <c r="W518" s="72">
        <f>IFERROR(ROUND(T518*(1+Assumptions!$C$7)^5,0),"")</f>
        <v>31</v>
      </c>
      <c r="X518" s="62">
        <f>IFERROR(ROUND(W518*Assumptions!$C$4*Assumptions!$C$6,4),"")+IFERROR(ROUND(Y518*Assumptions!$C$8*Assumptions!$C$6,4),"")</f>
        <v>4.0774999999999997</v>
      </c>
      <c r="Y518" s="62">
        <f>IFERROR(ROUND(V518*(1+Assumptions!$C$7)^5,0),"")</f>
        <v>12091</v>
      </c>
      <c r="Z518" t="s">
        <v>164</v>
      </c>
      <c r="AA518" t="s">
        <v>188</v>
      </c>
      <c r="AB518" s="72">
        <v>64</v>
      </c>
      <c r="AC518" s="72">
        <v>78.3</v>
      </c>
      <c r="AD518">
        <v>0</v>
      </c>
      <c r="AK518" s="40" t="str">
        <f>IFERROR(INDEX(Assumptions!$D$92:$D$115,MATCH(C518,Assumptions!$B$92:$B$115,0)),"Low")</f>
        <v>High</v>
      </c>
    </row>
    <row r="519" spans="2:37" x14ac:dyDescent="0.2">
      <c r="B519">
        <v>516</v>
      </c>
      <c r="C519" t="s">
        <v>187</v>
      </c>
      <c r="D519" t="s">
        <v>2337</v>
      </c>
      <c r="E519" s="62">
        <f t="shared" si="36"/>
        <v>2</v>
      </c>
      <c r="F519" s="71">
        <f>SUMIFS('CBG Plants'!N:N,'CBG Plants'!F:F,D519,'CBG Plants'!L:L,"Completed")
+SUMIFS('CBG Plants'!N:N,'CBG Plants'!F:F,D519,'CBG Plants'!L:L,"Functional")+SUMIFS('CBG Plants'!N:N,'CBG Plants'!F:F,D519,'CBG Plants'!L:L,"Under Construction")+SUMIFS('CBG Plants'!N:N,'CBG Plants'!F:F,D519,'CBG Plants'!L:L,"Yet to start construction")</f>
        <v>7</v>
      </c>
      <c r="G519" s="62">
        <f>COUNTIFS('CBG Plants'!F:F,D519,'CBG Plants'!L:L,"Completed")
+COUNTIFS('CBG Plants'!F:F,D519,'CBG Plants'!L:L,"Functional")</f>
        <v>0</v>
      </c>
      <c r="H519" s="62">
        <f>COUNTIFS('CBG Plants'!F:F,D519,'CBG Plants'!L:L,"Under Construction")</f>
        <v>0</v>
      </c>
      <c r="I519" s="62">
        <f>COUNTIFS('CBG Plants'!F:F,D519,'CBG Plants'!L:L,"Yet to start construction")</f>
        <v>2</v>
      </c>
      <c r="J519" t="s">
        <v>3245</v>
      </c>
      <c r="K519" t="s">
        <v>3246</v>
      </c>
      <c r="M519" s="72">
        <f t="shared" si="33"/>
        <v>519.72</v>
      </c>
      <c r="N519" s="72">
        <f t="shared" si="34"/>
        <v>519.72</v>
      </c>
      <c r="O519" s="72">
        <v>484.65</v>
      </c>
      <c r="P519" s="72">
        <v>0.42</v>
      </c>
      <c r="Q519" s="72">
        <v>34.65</v>
      </c>
      <c r="R519" s="62">
        <f t="shared" si="35"/>
        <v>-5.2268542</v>
      </c>
      <c r="S519" s="72">
        <f>IFERROR(T519*Assumptions!$C$4,"")</f>
        <v>52.5</v>
      </c>
      <c r="T519" s="72">
        <v>21</v>
      </c>
      <c r="U519" s="62">
        <f>IFERROR(S519*Assumptions!$C$5,"")+IFERROR(V519*Assumptions!$C$8*Assumptions!$C$5,"")</f>
        <v>1.7731458</v>
      </c>
      <c r="V519" s="72">
        <v>19716</v>
      </c>
      <c r="W519" s="72">
        <f>IFERROR(ROUND(T519*(1+Assumptions!$C$7)^5,0),"")</f>
        <v>64</v>
      </c>
      <c r="X519" s="62">
        <f>IFERROR(ROUND(W519*Assumptions!$C$4*Assumptions!$C$6,4),"")+IFERROR(ROUND(Y519*Assumptions!$C$8*Assumptions!$C$6,4),"")</f>
        <v>9.0077999999999996</v>
      </c>
      <c r="Y519" s="62">
        <f>IFERROR(ROUND(V519*(1+Assumptions!$C$7)^5,0),"")</f>
        <v>60168</v>
      </c>
      <c r="Z519" t="s">
        <v>164</v>
      </c>
      <c r="AA519" t="s">
        <v>188</v>
      </c>
      <c r="AB519" s="72">
        <v>7.7</v>
      </c>
      <c r="AC519" s="72">
        <v>78.3</v>
      </c>
      <c r="AD519">
        <v>0</v>
      </c>
      <c r="AK519" s="40" t="str">
        <f>IFERROR(INDEX(Assumptions!$D$92:$D$115,MATCH(C519,Assumptions!$B$92:$B$115,0)),"Low")</f>
        <v>High</v>
      </c>
    </row>
    <row r="520" spans="2:37" x14ac:dyDescent="0.2">
      <c r="B520">
        <v>517</v>
      </c>
      <c r="C520" t="s">
        <v>187</v>
      </c>
      <c r="D520" t="s">
        <v>2358</v>
      </c>
      <c r="E520" s="62">
        <f t="shared" si="36"/>
        <v>3</v>
      </c>
      <c r="F520" s="71">
        <f>SUMIFS('CBG Plants'!N:N,'CBG Plants'!F:F,D520,'CBG Plants'!L:L,"Completed")
+SUMIFS('CBG Plants'!N:N,'CBG Plants'!F:F,D520,'CBG Plants'!L:L,"Functional")+SUMIFS('CBG Plants'!N:N,'CBG Plants'!F:F,D520,'CBG Plants'!L:L,"Under Construction")+SUMIFS('CBG Plants'!N:N,'CBG Plants'!F:F,D520,'CBG Plants'!L:L,"Yet to start construction")</f>
        <v>8.4</v>
      </c>
      <c r="G520" s="62">
        <f>COUNTIFS('CBG Plants'!F:F,D520,'CBG Plants'!L:L,"Completed")
+COUNTIFS('CBG Plants'!F:F,D520,'CBG Plants'!L:L,"Functional")</f>
        <v>0</v>
      </c>
      <c r="H520" s="62">
        <f>COUNTIFS('CBG Plants'!F:F,D520,'CBG Plants'!L:L,"Under Construction")</f>
        <v>0</v>
      </c>
      <c r="I520" s="62">
        <f>COUNTIFS('CBG Plants'!F:F,D520,'CBG Plants'!L:L,"Yet to start construction")</f>
        <v>3</v>
      </c>
      <c r="J520" t="s">
        <v>3247</v>
      </c>
      <c r="K520" t="s">
        <v>3248</v>
      </c>
      <c r="L520" t="s">
        <v>3249</v>
      </c>
      <c r="M520" s="72">
        <f t="shared" si="33"/>
        <v>333.22500000000002</v>
      </c>
      <c r="N520" s="72">
        <f t="shared" si="34"/>
        <v>333.22500000000002</v>
      </c>
      <c r="O520" s="72">
        <v>297</v>
      </c>
      <c r="P520" s="72">
        <v>0</v>
      </c>
      <c r="Q520" s="72">
        <v>36.225000000000001</v>
      </c>
      <c r="R520" s="62">
        <f t="shared" si="35"/>
        <v>-7.7935278000000006</v>
      </c>
      <c r="S520" s="72">
        <f>IFERROR(T520*Assumptions!$C$4,"")</f>
        <v>20</v>
      </c>
      <c r="T520" s="72">
        <v>8</v>
      </c>
      <c r="U520" s="62">
        <f>IFERROR(S520*Assumptions!$C$5,"")+IFERROR(V520*Assumptions!$C$8*Assumptions!$C$5,"")</f>
        <v>0.60647220000000002</v>
      </c>
      <c r="V520" s="72">
        <v>644</v>
      </c>
      <c r="W520" s="72">
        <f>IFERROR(ROUND(T520*(1+Assumptions!$C$7)^5,0),"")</f>
        <v>24</v>
      </c>
      <c r="X520" s="62">
        <f>IFERROR(ROUND(W520*Assumptions!$C$4*Assumptions!$C$6,4),"")+IFERROR(ROUND(Y520*Assumptions!$C$8*Assumptions!$C$6,4),"")</f>
        <v>3.0329000000000002</v>
      </c>
      <c r="Y520" s="62">
        <f>IFERROR(ROUND(V520*(1+Assumptions!$C$7)^5,0),"")</f>
        <v>1965</v>
      </c>
      <c r="Z520" t="s">
        <v>164</v>
      </c>
      <c r="AA520" t="s">
        <v>188</v>
      </c>
      <c r="AB520" s="72">
        <v>129</v>
      </c>
      <c r="AC520" s="72">
        <v>78.3</v>
      </c>
      <c r="AD520">
        <v>0</v>
      </c>
      <c r="AK520" s="40" t="str">
        <f>IFERROR(INDEX(Assumptions!$D$92:$D$115,MATCH(C520,Assumptions!$B$92:$B$115,0)),"Low")</f>
        <v>High</v>
      </c>
    </row>
    <row r="521" spans="2:37" x14ac:dyDescent="0.2">
      <c r="B521">
        <v>518</v>
      </c>
      <c r="C521" t="s">
        <v>187</v>
      </c>
      <c r="D521" t="s">
        <v>2339</v>
      </c>
      <c r="E521" s="62">
        <f t="shared" si="36"/>
        <v>4</v>
      </c>
      <c r="F521" s="71">
        <f>SUMIFS('CBG Plants'!N:N,'CBG Plants'!F:F,D521,'CBG Plants'!L:L,"Completed")
+SUMIFS('CBG Plants'!N:N,'CBG Plants'!F:F,D521,'CBG Plants'!L:L,"Functional")+SUMIFS('CBG Plants'!N:N,'CBG Plants'!F:F,D521,'CBG Plants'!L:L,"Under Construction")+SUMIFS('CBG Plants'!N:N,'CBG Plants'!F:F,D521,'CBG Plants'!L:L,"Yet to start construction")</f>
        <v>43</v>
      </c>
      <c r="G521" s="62">
        <f>COUNTIFS('CBG Plants'!F:F,D521,'CBG Plants'!L:L,"Completed")
+COUNTIFS('CBG Plants'!F:F,D521,'CBG Plants'!L:L,"Functional")</f>
        <v>0</v>
      </c>
      <c r="H521" s="62">
        <f>COUNTIFS('CBG Plants'!F:F,D521,'CBG Plants'!L:L,"Under Construction")</f>
        <v>0</v>
      </c>
      <c r="I521" s="62">
        <f>COUNTIFS('CBG Plants'!F:F,D521,'CBG Plants'!L:L,"Yet to start construction")</f>
        <v>4</v>
      </c>
      <c r="J521" t="s">
        <v>3250</v>
      </c>
      <c r="K521" t="s">
        <v>3251</v>
      </c>
      <c r="L521" t="s">
        <v>3252</v>
      </c>
      <c r="M521" s="72">
        <f t="shared" si="33"/>
        <v>476.34000000000003</v>
      </c>
      <c r="N521" s="72">
        <f t="shared" si="34"/>
        <v>476.34000000000003</v>
      </c>
      <c r="O521" s="72">
        <v>234</v>
      </c>
      <c r="P521" s="72">
        <v>242.34</v>
      </c>
      <c r="Q521" s="72">
        <v>0</v>
      </c>
      <c r="R521" s="62">
        <f t="shared" si="35"/>
        <v>-42.371558499999999</v>
      </c>
      <c r="S521" s="72">
        <f>IFERROR(T521*Assumptions!$C$4,"")</f>
        <v>20</v>
      </c>
      <c r="T521" s="72">
        <v>8</v>
      </c>
      <c r="U521" s="62">
        <f>IFERROR(S521*Assumptions!$C$5,"")+IFERROR(V521*Assumptions!$C$8*Assumptions!$C$5,"")</f>
        <v>0.62844149999999999</v>
      </c>
      <c r="V521" s="72">
        <v>2830</v>
      </c>
      <c r="W521" s="72">
        <f>IFERROR(ROUND(T521*(1+Assumptions!$C$7)^5,0),"")</f>
        <v>24</v>
      </c>
      <c r="X521" s="62">
        <f>IFERROR(ROUND(W521*Assumptions!$C$4*Assumptions!$C$6,4),"")+IFERROR(ROUND(Y521*Assumptions!$C$8*Assumptions!$C$6,4),"")</f>
        <v>3.1446999999999998</v>
      </c>
      <c r="Y521" s="62">
        <f>IFERROR(ROUND(V521*(1+Assumptions!$C$7)^5,0),"")</f>
        <v>8636</v>
      </c>
      <c r="Z521" t="s">
        <v>164</v>
      </c>
      <c r="AA521" t="s">
        <v>188</v>
      </c>
      <c r="AB521" s="72">
        <v>372.9</v>
      </c>
      <c r="AC521" s="72">
        <v>78.3</v>
      </c>
      <c r="AD521">
        <v>0</v>
      </c>
      <c r="AK521" s="40" t="str">
        <f>IFERROR(INDEX(Assumptions!$D$92:$D$115,MATCH(C521,Assumptions!$B$92:$B$115,0)),"Low")</f>
        <v>High</v>
      </c>
    </row>
    <row r="522" spans="2:37" x14ac:dyDescent="0.2">
      <c r="B522">
        <v>519</v>
      </c>
      <c r="C522" t="s">
        <v>187</v>
      </c>
      <c r="D522" t="s">
        <v>2391</v>
      </c>
      <c r="E522" s="62">
        <f t="shared" si="36"/>
        <v>3</v>
      </c>
      <c r="F522" s="71">
        <f>SUMIFS('CBG Plants'!N:N,'CBG Plants'!F:F,D522,'CBG Plants'!L:L,"Completed")
+SUMIFS('CBG Plants'!N:N,'CBG Plants'!F:F,D522,'CBG Plants'!L:L,"Functional")+SUMIFS('CBG Plants'!N:N,'CBG Plants'!F:F,D522,'CBG Plants'!L:L,"Under Construction")+SUMIFS('CBG Plants'!N:N,'CBG Plants'!F:F,D522,'CBG Plants'!L:L,"Yet to start construction")</f>
        <v>22.5</v>
      </c>
      <c r="G522" s="62">
        <f>COUNTIFS('CBG Plants'!F:F,D522,'CBG Plants'!L:L,"Completed")
+COUNTIFS('CBG Plants'!F:F,D522,'CBG Plants'!L:L,"Functional")</f>
        <v>0</v>
      </c>
      <c r="H522" s="62">
        <f>COUNTIFS('CBG Plants'!F:F,D522,'CBG Plants'!L:L,"Under Construction")</f>
        <v>1</v>
      </c>
      <c r="I522" s="62">
        <f>COUNTIFS('CBG Plants'!F:F,D522,'CBG Plants'!L:L,"Yet to start construction")</f>
        <v>2</v>
      </c>
      <c r="J522" t="s">
        <v>3253</v>
      </c>
      <c r="K522" t="s">
        <v>3254</v>
      </c>
      <c r="L522" t="s">
        <v>3255</v>
      </c>
      <c r="M522" s="72">
        <f t="shared" si="33"/>
        <v>458.49</v>
      </c>
      <c r="N522" s="72">
        <f t="shared" si="34"/>
        <v>458.49</v>
      </c>
      <c r="O522" s="72">
        <v>325.35000000000002</v>
      </c>
      <c r="P522" s="72">
        <v>17.64</v>
      </c>
      <c r="Q522" s="72">
        <v>115.5</v>
      </c>
      <c r="R522" s="62">
        <f t="shared" si="35"/>
        <v>-22.35</v>
      </c>
      <c r="S522" s="72">
        <f>IFERROR(T522*Assumptions!$C$4,"")</f>
        <v>5</v>
      </c>
      <c r="T522" s="72">
        <v>2</v>
      </c>
      <c r="U522" s="62">
        <f>IFERROR(S522*Assumptions!$C$5,"")+IFERROR(V522*Assumptions!$C$8*Assumptions!$C$5,"")</f>
        <v>0.15</v>
      </c>
      <c r="V522" s="72">
        <v>0</v>
      </c>
      <c r="W522" s="72">
        <f>IFERROR(ROUND(T522*(1+Assumptions!$C$7)^5,0),"")</f>
        <v>6</v>
      </c>
      <c r="X522" s="62">
        <f>IFERROR(ROUND(W522*Assumptions!$C$4*Assumptions!$C$6,4),"")+IFERROR(ROUND(Y522*Assumptions!$C$8*Assumptions!$C$6,4),"")</f>
        <v>0.75</v>
      </c>
      <c r="Y522" s="62">
        <f>IFERROR(ROUND(V522*(1+Assumptions!$C$7)^5,0),"")</f>
        <v>0</v>
      </c>
      <c r="Z522" t="s">
        <v>164</v>
      </c>
      <c r="AA522" t="s">
        <v>188</v>
      </c>
      <c r="AB522" s="72">
        <v>152.19999999999999</v>
      </c>
      <c r="AC522" s="72">
        <v>78.3</v>
      </c>
      <c r="AD522">
        <v>0</v>
      </c>
      <c r="AK522" s="40" t="str">
        <f>IFERROR(INDEX(Assumptions!$D$92:$D$115,MATCH(C522,Assumptions!$B$92:$B$115,0)),"Low")</f>
        <v>High</v>
      </c>
    </row>
    <row r="523" spans="2:37" x14ac:dyDescent="0.2">
      <c r="B523">
        <v>520</v>
      </c>
      <c r="C523" t="s">
        <v>187</v>
      </c>
      <c r="D523" t="s">
        <v>2340</v>
      </c>
      <c r="E523" s="62">
        <f t="shared" si="36"/>
        <v>2</v>
      </c>
      <c r="F523" s="71">
        <f>SUMIFS('CBG Plants'!N:N,'CBG Plants'!F:F,D523,'CBG Plants'!L:L,"Completed")
+SUMIFS('CBG Plants'!N:N,'CBG Plants'!F:F,D523,'CBG Plants'!L:L,"Functional")+SUMIFS('CBG Plants'!N:N,'CBG Plants'!F:F,D523,'CBG Plants'!L:L,"Under Construction")+SUMIFS('CBG Plants'!N:N,'CBG Plants'!F:F,D523,'CBG Plants'!L:L,"Yet to start construction")</f>
        <v>120</v>
      </c>
      <c r="G523" s="62">
        <f>COUNTIFS('CBG Plants'!F:F,D523,'CBG Plants'!L:L,"Completed")
+COUNTIFS('CBG Plants'!F:F,D523,'CBG Plants'!L:L,"Functional")</f>
        <v>1</v>
      </c>
      <c r="H523" s="62">
        <f>COUNTIFS('CBG Plants'!F:F,D523,'CBG Plants'!L:L,"Under Construction")</f>
        <v>0</v>
      </c>
      <c r="I523" s="62">
        <f>COUNTIFS('CBG Plants'!F:F,D523,'CBG Plants'!L:L,"Yet to start construction")</f>
        <v>1</v>
      </c>
      <c r="J523" t="s">
        <v>3225</v>
      </c>
      <c r="K523" t="s">
        <v>3226</v>
      </c>
      <c r="M523" s="72">
        <f t="shared" si="33"/>
        <v>404.19</v>
      </c>
      <c r="N523" s="72">
        <f t="shared" si="34"/>
        <v>458.94</v>
      </c>
      <c r="O523" s="72">
        <v>250.2</v>
      </c>
      <c r="P523" s="72">
        <v>208.74</v>
      </c>
      <c r="Q523" s="72">
        <v>0</v>
      </c>
      <c r="R523" s="62">
        <f t="shared" si="35"/>
        <v>-118.89464460000001</v>
      </c>
      <c r="S523" s="72">
        <f>IFERROR(T523*Assumptions!$C$4,"")</f>
        <v>35</v>
      </c>
      <c r="T523" s="72">
        <v>14</v>
      </c>
      <c r="U523" s="62">
        <f>IFERROR(S523*Assumptions!$C$5,"")+IFERROR(V523*Assumptions!$C$8*Assumptions!$C$5,"")</f>
        <v>1.1053554000000001</v>
      </c>
      <c r="V523" s="72">
        <v>5508</v>
      </c>
      <c r="W523" s="72">
        <f>IFERROR(ROUND(T523*(1+Assumptions!$C$7)^5,0),"")</f>
        <v>43</v>
      </c>
      <c r="X523" s="62">
        <f>IFERROR(ROUND(W523*Assumptions!$C$4*Assumptions!$C$6,4),"")+IFERROR(ROUND(Y523*Assumptions!$C$8*Assumptions!$C$6,4),"")</f>
        <v>5.6566000000000001</v>
      </c>
      <c r="Y523" s="62">
        <f>IFERROR(ROUND(V523*(1+Assumptions!$C$7)^5,0),"")</f>
        <v>16809</v>
      </c>
      <c r="Z523" t="s">
        <v>164</v>
      </c>
      <c r="AA523" t="s">
        <v>188</v>
      </c>
      <c r="AB523" s="72">
        <v>316.2</v>
      </c>
      <c r="AC523" s="72">
        <v>78.3</v>
      </c>
      <c r="AD523">
        <v>150</v>
      </c>
      <c r="AK523" s="40" t="str">
        <f>IFERROR(INDEX(Assumptions!$D$92:$D$115,MATCH(C523,Assumptions!$B$92:$B$115,0)),"Low")</f>
        <v>High</v>
      </c>
    </row>
    <row r="524" spans="2:37" x14ac:dyDescent="0.2">
      <c r="B524">
        <v>521</v>
      </c>
      <c r="C524" t="s">
        <v>187</v>
      </c>
      <c r="D524" t="s">
        <v>2348</v>
      </c>
      <c r="E524" s="62">
        <f t="shared" si="36"/>
        <v>7</v>
      </c>
      <c r="F524" s="71">
        <f>SUMIFS('CBG Plants'!N:N,'CBG Plants'!F:F,D524,'CBG Plants'!L:L,"Completed")
+SUMIFS('CBG Plants'!N:N,'CBG Plants'!F:F,D524,'CBG Plants'!L:L,"Functional")+SUMIFS('CBG Plants'!N:N,'CBG Plants'!F:F,D524,'CBG Plants'!L:L,"Under Construction")+SUMIFS('CBG Plants'!N:N,'CBG Plants'!F:F,D524,'CBG Plants'!L:L,"Yet to start construction")</f>
        <v>16081.5</v>
      </c>
      <c r="G524" s="62">
        <f>COUNTIFS('CBG Plants'!F:F,D524,'CBG Plants'!L:L,"Completed")
+COUNTIFS('CBG Plants'!F:F,D524,'CBG Plants'!L:L,"Functional")</f>
        <v>0</v>
      </c>
      <c r="H524" s="62">
        <f>COUNTIFS('CBG Plants'!F:F,D524,'CBG Plants'!L:L,"Under Construction")</f>
        <v>1</v>
      </c>
      <c r="I524" s="62">
        <f>COUNTIFS('CBG Plants'!F:F,D524,'CBG Plants'!L:L,"Yet to start construction")</f>
        <v>6</v>
      </c>
      <c r="J524" t="s">
        <v>3256</v>
      </c>
      <c r="K524" t="s">
        <v>3257</v>
      </c>
      <c r="L524" t="s">
        <v>3258</v>
      </c>
      <c r="M524" s="72">
        <f t="shared" si="33"/>
        <v>540.88499999999999</v>
      </c>
      <c r="N524" s="72">
        <f t="shared" si="34"/>
        <v>540.88499999999999</v>
      </c>
      <c r="O524" s="72">
        <v>441.45</v>
      </c>
      <c r="P524" s="72">
        <v>49.56</v>
      </c>
      <c r="Q524" s="72">
        <v>49.875</v>
      </c>
      <c r="R524" s="62">
        <f t="shared" si="35"/>
        <v>-16080.7101819</v>
      </c>
      <c r="S524" s="72">
        <f>IFERROR(T524*Assumptions!$C$4,"")</f>
        <v>25</v>
      </c>
      <c r="T524" s="72">
        <v>10</v>
      </c>
      <c r="U524" s="62">
        <f>IFERROR(S524*Assumptions!$C$5,"")+IFERROR(V524*Assumptions!$C$8*Assumptions!$C$5,"")</f>
        <v>0.78981809999999997</v>
      </c>
      <c r="V524" s="72">
        <v>3962</v>
      </c>
      <c r="W524" s="72">
        <f>IFERROR(ROUND(T524*(1+Assumptions!$C$7)^5,0),"")</f>
        <v>31</v>
      </c>
      <c r="X524" s="62">
        <f>IFERROR(ROUND(W524*Assumptions!$C$4*Assumptions!$C$6,4),"")+IFERROR(ROUND(Y524*Assumptions!$C$8*Assumptions!$C$6,4),"")</f>
        <v>4.0774999999999997</v>
      </c>
      <c r="Y524" s="62">
        <f>IFERROR(ROUND(V524*(1+Assumptions!$C$7)^5,0),"")</f>
        <v>12091</v>
      </c>
      <c r="Z524" t="s">
        <v>164</v>
      </c>
      <c r="AA524" t="s">
        <v>188</v>
      </c>
      <c r="AB524" s="72">
        <v>39.4</v>
      </c>
      <c r="AC524" s="72">
        <v>78.3</v>
      </c>
      <c r="AD524">
        <v>0</v>
      </c>
      <c r="AK524" s="40" t="str">
        <f>IFERROR(INDEX(Assumptions!$D$92:$D$115,MATCH(C524,Assumptions!$B$92:$B$115,0)),"Low")</f>
        <v>High</v>
      </c>
    </row>
    <row r="525" spans="2:37" x14ac:dyDescent="0.2">
      <c r="B525">
        <v>522</v>
      </c>
      <c r="C525" t="s">
        <v>187</v>
      </c>
      <c r="D525" t="s">
        <v>2379</v>
      </c>
      <c r="E525" s="62">
        <f t="shared" si="36"/>
        <v>4</v>
      </c>
      <c r="F525" s="71">
        <f>SUMIFS('CBG Plants'!N:N,'CBG Plants'!F:F,D525,'CBG Plants'!L:L,"Completed")
+SUMIFS('CBG Plants'!N:N,'CBG Plants'!F:F,D525,'CBG Plants'!L:L,"Functional")+SUMIFS('CBG Plants'!N:N,'CBG Plants'!F:F,D525,'CBG Plants'!L:L,"Under Construction")+SUMIFS('CBG Plants'!N:N,'CBG Plants'!F:F,D525,'CBG Plants'!L:L,"Yet to start construction")</f>
        <v>31</v>
      </c>
      <c r="G525" s="62">
        <f>COUNTIFS('CBG Plants'!F:F,D525,'CBG Plants'!L:L,"Completed")
+COUNTIFS('CBG Plants'!F:F,D525,'CBG Plants'!L:L,"Functional")</f>
        <v>0</v>
      </c>
      <c r="H525" s="62">
        <f>COUNTIFS('CBG Plants'!F:F,D525,'CBG Plants'!L:L,"Under Construction")</f>
        <v>0</v>
      </c>
      <c r="I525" s="62">
        <f>COUNTIFS('CBG Plants'!F:F,D525,'CBG Plants'!L:L,"Yet to start construction")</f>
        <v>4</v>
      </c>
      <c r="J525" t="s">
        <v>3259</v>
      </c>
      <c r="K525" t="s">
        <v>3260</v>
      </c>
      <c r="L525" t="s">
        <v>3261</v>
      </c>
      <c r="M525" s="72">
        <f t="shared" si="33"/>
        <v>792.01499999999999</v>
      </c>
      <c r="N525" s="72">
        <f t="shared" si="34"/>
        <v>792.01499999999999</v>
      </c>
      <c r="O525" s="72">
        <v>292.95</v>
      </c>
      <c r="P525" s="72">
        <v>152.04</v>
      </c>
      <c r="Q525" s="72">
        <v>347.02499999999998</v>
      </c>
      <c r="R525" s="62">
        <f t="shared" si="35"/>
        <v>-30.849557799999999</v>
      </c>
      <c r="S525" s="72">
        <f>IFERROR(T525*Assumptions!$C$4,"")</f>
        <v>5</v>
      </c>
      <c r="T525" s="72">
        <v>2</v>
      </c>
      <c r="U525" s="62">
        <f>IFERROR(S525*Assumptions!$C$5,"")+IFERROR(V525*Assumptions!$C$8*Assumptions!$C$5,"")</f>
        <v>0.1504422</v>
      </c>
      <c r="V525" s="72">
        <v>44</v>
      </c>
      <c r="W525" s="72">
        <f>IFERROR(ROUND(T525*(1+Assumptions!$C$7)^5,0),"")</f>
        <v>6</v>
      </c>
      <c r="X525" s="62">
        <f>IFERROR(ROUND(W525*Assumptions!$C$4*Assumptions!$C$6,4),"")+IFERROR(ROUND(Y525*Assumptions!$C$8*Assumptions!$C$6,4),"")</f>
        <v>0.75219999999999998</v>
      </c>
      <c r="Y525" s="62">
        <f>IFERROR(ROUND(V525*(1+Assumptions!$C$7)^5,0),"")</f>
        <v>134</v>
      </c>
      <c r="Z525" t="s">
        <v>164</v>
      </c>
      <c r="AA525" t="s">
        <v>188</v>
      </c>
      <c r="AB525" s="72">
        <v>169</v>
      </c>
      <c r="AC525" s="72">
        <v>78.3</v>
      </c>
      <c r="AD525">
        <v>0</v>
      </c>
      <c r="AK525" s="40" t="str">
        <f>IFERROR(INDEX(Assumptions!$D$92:$D$115,MATCH(C525,Assumptions!$B$92:$B$115,0)),"Low")</f>
        <v>High</v>
      </c>
    </row>
    <row r="526" spans="2:37" x14ac:dyDescent="0.2">
      <c r="B526">
        <v>523</v>
      </c>
      <c r="C526" t="s">
        <v>187</v>
      </c>
      <c r="D526" t="s">
        <v>2341</v>
      </c>
      <c r="E526" s="62">
        <f t="shared" si="36"/>
        <v>0</v>
      </c>
      <c r="F526" s="71">
        <f>SUMIFS('CBG Plants'!N:N,'CBG Plants'!F:F,D526,'CBG Plants'!L:L,"Completed")
+SUMIFS('CBG Plants'!N:N,'CBG Plants'!F:F,D526,'CBG Plants'!L:L,"Functional")+SUMIFS('CBG Plants'!N:N,'CBG Plants'!F:F,D526,'CBG Plants'!L:L,"Under Construction")+SUMIFS('CBG Plants'!N:N,'CBG Plants'!F:F,D526,'CBG Plants'!L:L,"Yet to start construction")</f>
        <v>0</v>
      </c>
      <c r="G526" s="62">
        <f>COUNTIFS('CBG Plants'!F:F,D526,'CBG Plants'!L:L,"Completed")
+COUNTIFS('CBG Plants'!F:F,D526,'CBG Plants'!L:L,"Functional")</f>
        <v>0</v>
      </c>
      <c r="H526" s="62">
        <f>COUNTIFS('CBG Plants'!F:F,D526,'CBG Plants'!L:L,"Under Construction")</f>
        <v>0</v>
      </c>
      <c r="I526" s="62">
        <f>COUNTIFS('CBG Plants'!F:F,D526,'CBG Plants'!L:L,"Yet to start construction")</f>
        <v>0</v>
      </c>
      <c r="M526" s="72">
        <f t="shared" si="33"/>
        <v>183.54</v>
      </c>
      <c r="N526" s="72">
        <f t="shared" si="34"/>
        <v>183.54</v>
      </c>
      <c r="O526" s="72">
        <v>44.1</v>
      </c>
      <c r="P526" s="72">
        <v>135.24</v>
      </c>
      <c r="Q526" s="72">
        <v>4.2</v>
      </c>
      <c r="R526" s="62">
        <f t="shared" si="35"/>
        <v>1.1053554000000001</v>
      </c>
      <c r="S526" s="72">
        <f>IFERROR(T526*Assumptions!$C$4,"")</f>
        <v>35</v>
      </c>
      <c r="T526" s="72">
        <v>14</v>
      </c>
      <c r="U526" s="62">
        <f>IFERROR(S526*Assumptions!$C$5,"")+IFERROR(V526*Assumptions!$C$8*Assumptions!$C$5,"")</f>
        <v>1.1053554000000001</v>
      </c>
      <c r="V526" s="72">
        <v>5508</v>
      </c>
      <c r="W526" s="72">
        <f>IFERROR(ROUND(T526*(1+Assumptions!$C$7)^5,0),"")</f>
        <v>43</v>
      </c>
      <c r="X526" s="62">
        <f>IFERROR(ROUND(W526*Assumptions!$C$4*Assumptions!$C$6,4),"")+IFERROR(ROUND(Y526*Assumptions!$C$8*Assumptions!$C$6,4),"")</f>
        <v>5.6566000000000001</v>
      </c>
      <c r="Y526" s="62">
        <f>IFERROR(ROUND(V526*(1+Assumptions!$C$7)^5,0),"")</f>
        <v>16809</v>
      </c>
      <c r="Z526" t="s">
        <v>164</v>
      </c>
      <c r="AA526" t="s">
        <v>188</v>
      </c>
      <c r="AB526" s="72">
        <v>395.5</v>
      </c>
      <c r="AC526" s="72">
        <v>78.3</v>
      </c>
      <c r="AD526">
        <v>0</v>
      </c>
      <c r="AK526" s="40" t="str">
        <f>IFERROR(INDEX(Assumptions!$D$92:$D$115,MATCH(C526,Assumptions!$B$92:$B$115,0)),"Low")</f>
        <v>High</v>
      </c>
    </row>
    <row r="527" spans="2:37" x14ac:dyDescent="0.2">
      <c r="B527">
        <v>524</v>
      </c>
      <c r="C527" t="s">
        <v>187</v>
      </c>
      <c r="D527" t="s">
        <v>2347</v>
      </c>
      <c r="E527" s="62">
        <f t="shared" si="36"/>
        <v>1</v>
      </c>
      <c r="F527" s="71">
        <f>SUMIFS('CBG Plants'!N:N,'CBG Plants'!F:F,D527,'CBG Plants'!L:L,"Completed")
+SUMIFS('CBG Plants'!N:N,'CBG Plants'!F:F,D527,'CBG Plants'!L:L,"Functional")+SUMIFS('CBG Plants'!N:N,'CBG Plants'!F:F,D527,'CBG Plants'!L:L,"Under Construction")+SUMIFS('CBG Plants'!N:N,'CBG Plants'!F:F,D527,'CBG Plants'!L:L,"Yet to start construction")</f>
        <v>3</v>
      </c>
      <c r="G527" s="62">
        <f>COUNTIFS('CBG Plants'!F:F,D527,'CBG Plants'!L:L,"Completed")
+COUNTIFS('CBG Plants'!F:F,D527,'CBG Plants'!L:L,"Functional")</f>
        <v>0</v>
      </c>
      <c r="H527" s="62">
        <f>COUNTIFS('CBG Plants'!F:F,D527,'CBG Plants'!L:L,"Under Construction")</f>
        <v>0</v>
      </c>
      <c r="I527" s="62">
        <f>COUNTIFS('CBG Plants'!F:F,D527,'CBG Plants'!L:L,"Yet to start construction")</f>
        <v>1</v>
      </c>
      <c r="J527" t="s">
        <v>3262</v>
      </c>
      <c r="M527" s="72">
        <f t="shared" si="33"/>
        <v>267.90000000000003</v>
      </c>
      <c r="N527" s="72">
        <f t="shared" si="34"/>
        <v>267.90000000000003</v>
      </c>
      <c r="O527" s="72">
        <v>266.85000000000002</v>
      </c>
      <c r="P527" s="72">
        <v>0</v>
      </c>
      <c r="Q527" s="72">
        <v>1.05</v>
      </c>
      <c r="R527" s="62">
        <f t="shared" si="35"/>
        <v>-2.2101819000000003</v>
      </c>
      <c r="S527" s="72">
        <f>IFERROR(T527*Assumptions!$C$4,"")</f>
        <v>25</v>
      </c>
      <c r="T527" s="72">
        <v>10</v>
      </c>
      <c r="U527" s="62">
        <f>IFERROR(S527*Assumptions!$C$5,"")+IFERROR(V527*Assumptions!$C$8*Assumptions!$C$5,"")</f>
        <v>0.78981809999999997</v>
      </c>
      <c r="V527" s="72">
        <v>3962</v>
      </c>
      <c r="W527" s="72">
        <f>IFERROR(ROUND(T527*(1+Assumptions!$C$7)^5,0),"")</f>
        <v>31</v>
      </c>
      <c r="X527" s="62">
        <f>IFERROR(ROUND(W527*Assumptions!$C$4*Assumptions!$C$6,4),"")+IFERROR(ROUND(Y527*Assumptions!$C$8*Assumptions!$C$6,4),"")</f>
        <v>4.0774999999999997</v>
      </c>
      <c r="Y527" s="62">
        <f>IFERROR(ROUND(V527*(1+Assumptions!$C$7)^5,0),"")</f>
        <v>12091</v>
      </c>
      <c r="Z527" t="s">
        <v>164</v>
      </c>
      <c r="AA527" t="s">
        <v>188</v>
      </c>
      <c r="AB527" s="72">
        <v>44.4</v>
      </c>
      <c r="AC527" s="72">
        <v>78.3</v>
      </c>
      <c r="AD527">
        <v>0</v>
      </c>
      <c r="AK527" s="40" t="str">
        <f>IFERROR(INDEX(Assumptions!$D$92:$D$115,MATCH(C527,Assumptions!$B$92:$B$115,0)),"Low")</f>
        <v>High</v>
      </c>
    </row>
    <row r="528" spans="2:37" x14ac:dyDescent="0.2">
      <c r="B528">
        <v>525</v>
      </c>
      <c r="C528" t="s">
        <v>187</v>
      </c>
      <c r="D528" t="s">
        <v>2344</v>
      </c>
      <c r="E528" s="62">
        <f t="shared" si="36"/>
        <v>0</v>
      </c>
      <c r="F528" s="71">
        <f>SUMIFS('CBG Plants'!N:N,'CBG Plants'!F:F,D528,'CBG Plants'!L:L,"Completed")
+SUMIFS('CBG Plants'!N:N,'CBG Plants'!F:F,D528,'CBG Plants'!L:L,"Functional")+SUMIFS('CBG Plants'!N:N,'CBG Plants'!F:F,D528,'CBG Plants'!L:L,"Under Construction")+SUMIFS('CBG Plants'!N:N,'CBG Plants'!F:F,D528,'CBG Plants'!L:L,"Yet to start construction")</f>
        <v>0</v>
      </c>
      <c r="G528" s="62">
        <f>COUNTIFS('CBG Plants'!F:F,D528,'CBG Plants'!L:L,"Completed")
+COUNTIFS('CBG Plants'!F:F,D528,'CBG Plants'!L:L,"Functional")</f>
        <v>0</v>
      </c>
      <c r="H528" s="62">
        <f>COUNTIFS('CBG Plants'!F:F,D528,'CBG Plants'!L:L,"Under Construction")</f>
        <v>0</v>
      </c>
      <c r="I528" s="62">
        <f>COUNTIFS('CBG Plants'!F:F,D528,'CBG Plants'!L:L,"Yet to start construction")</f>
        <v>0</v>
      </c>
      <c r="J528" t="s">
        <v>3262</v>
      </c>
      <c r="M528" s="72">
        <f t="shared" si="33"/>
        <v>281.43</v>
      </c>
      <c r="N528" s="72">
        <f t="shared" si="34"/>
        <v>281.43</v>
      </c>
      <c r="O528" s="72">
        <v>170.55</v>
      </c>
      <c r="P528" s="72">
        <v>106.68</v>
      </c>
      <c r="Q528" s="72">
        <v>4.2</v>
      </c>
      <c r="R528" s="62">
        <f t="shared" si="35"/>
        <v>0.37851750000000001</v>
      </c>
      <c r="S528" s="72">
        <f>IFERROR(T528*Assumptions!$C$4,"")</f>
        <v>12.5</v>
      </c>
      <c r="T528" s="72">
        <v>5</v>
      </c>
      <c r="U528" s="62">
        <f>IFERROR(S528*Assumptions!$C$5,"")+IFERROR(V528*Assumptions!$C$8*Assumptions!$C$5,"")</f>
        <v>0.37851750000000001</v>
      </c>
      <c r="V528" s="72">
        <v>350</v>
      </c>
      <c r="W528" s="72">
        <f>IFERROR(ROUND(T528*(1+Assumptions!$C$7)^5,0),"")</f>
        <v>15</v>
      </c>
      <c r="X528" s="62">
        <f>IFERROR(ROUND(W528*Assumptions!$C$4*Assumptions!$C$6,4),"")+IFERROR(ROUND(Y528*Assumptions!$C$8*Assumptions!$C$6,4),"")</f>
        <v>1.8929</v>
      </c>
      <c r="Y528" s="62">
        <f>IFERROR(ROUND(V528*(1+Assumptions!$C$7)^5,0),"")</f>
        <v>1068</v>
      </c>
      <c r="Z528" t="s">
        <v>164</v>
      </c>
      <c r="AA528" t="s">
        <v>188</v>
      </c>
      <c r="AB528" s="72">
        <v>1.1000000000000001</v>
      </c>
      <c r="AC528" s="72">
        <v>78.3</v>
      </c>
      <c r="AD528">
        <v>0</v>
      </c>
      <c r="AK528" s="40" t="str">
        <f>IFERROR(INDEX(Assumptions!$D$92:$D$115,MATCH(C528,Assumptions!$B$92:$B$115,0)),"Low")</f>
        <v>High</v>
      </c>
    </row>
    <row r="529" spans="2:37" x14ac:dyDescent="0.2">
      <c r="B529">
        <v>526</v>
      </c>
      <c r="C529" t="s">
        <v>187</v>
      </c>
      <c r="D529" t="s">
        <v>2349</v>
      </c>
      <c r="E529" s="62">
        <f t="shared" si="36"/>
        <v>0</v>
      </c>
      <c r="F529" s="71">
        <f>SUMIFS('CBG Plants'!N:N,'CBG Plants'!F:F,D529,'CBG Plants'!L:L,"Completed")
+SUMIFS('CBG Plants'!N:N,'CBG Plants'!F:F,D529,'CBG Plants'!L:L,"Functional")+SUMIFS('CBG Plants'!N:N,'CBG Plants'!F:F,D529,'CBG Plants'!L:L,"Under Construction")+SUMIFS('CBG Plants'!N:N,'CBG Plants'!F:F,D529,'CBG Plants'!L:L,"Yet to start construction")</f>
        <v>0</v>
      </c>
      <c r="G529" s="62">
        <f>COUNTIFS('CBG Plants'!F:F,D529,'CBG Plants'!L:L,"Completed")
+COUNTIFS('CBG Plants'!F:F,D529,'CBG Plants'!L:L,"Functional")</f>
        <v>0</v>
      </c>
      <c r="H529" s="62">
        <f>COUNTIFS('CBG Plants'!F:F,D529,'CBG Plants'!L:L,"Under Construction")</f>
        <v>0</v>
      </c>
      <c r="I529" s="62">
        <f>COUNTIFS('CBG Plants'!F:F,D529,'CBG Plants'!L:L,"Yet to start construction")</f>
        <v>0</v>
      </c>
      <c r="J529" t="s">
        <v>3262</v>
      </c>
      <c r="M529" s="72">
        <f t="shared" si="33"/>
        <v>519</v>
      </c>
      <c r="N529" s="72">
        <f t="shared" si="34"/>
        <v>519</v>
      </c>
      <c r="O529" s="72">
        <v>354.15</v>
      </c>
      <c r="P529" s="72">
        <v>69.3</v>
      </c>
      <c r="Q529" s="72">
        <v>95.55</v>
      </c>
      <c r="R529" s="62">
        <f t="shared" si="35"/>
        <v>0.48141629999999996</v>
      </c>
      <c r="S529" s="72">
        <f>IFERROR(T529*Assumptions!$C$4,"")</f>
        <v>15</v>
      </c>
      <c r="T529" s="72">
        <v>6</v>
      </c>
      <c r="U529" s="62">
        <f>IFERROR(S529*Assumptions!$C$5,"")+IFERROR(V529*Assumptions!$C$8*Assumptions!$C$5,"")</f>
        <v>0.48141629999999996</v>
      </c>
      <c r="V529" s="72">
        <v>3126</v>
      </c>
      <c r="W529" s="72">
        <f>IFERROR(ROUND(T529*(1+Assumptions!$C$7)^5,0),"")</f>
        <v>18</v>
      </c>
      <c r="X529" s="62">
        <f>IFERROR(ROUND(W529*Assumptions!$C$4*Assumptions!$C$6,4),"")+IFERROR(ROUND(Y529*Assumptions!$C$8*Assumptions!$C$6,4),"")</f>
        <v>2.4098000000000002</v>
      </c>
      <c r="Y529" s="62">
        <f>IFERROR(ROUND(V529*(1+Assumptions!$C$7)^5,0),"")</f>
        <v>9540</v>
      </c>
      <c r="Z529" t="s">
        <v>164</v>
      </c>
      <c r="AA529" t="s">
        <v>188</v>
      </c>
      <c r="AB529" s="72">
        <v>59.2</v>
      </c>
      <c r="AC529" s="72">
        <v>78.3</v>
      </c>
      <c r="AD529">
        <v>0</v>
      </c>
      <c r="AK529" s="40" t="str">
        <f>IFERROR(INDEX(Assumptions!$D$92:$D$115,MATCH(C529,Assumptions!$B$92:$B$115,0)),"Low")</f>
        <v>High</v>
      </c>
    </row>
    <row r="530" spans="2:37" x14ac:dyDescent="0.2">
      <c r="B530">
        <v>527</v>
      </c>
      <c r="C530" t="s">
        <v>187</v>
      </c>
      <c r="D530" t="s">
        <v>2350</v>
      </c>
      <c r="E530" s="62">
        <f t="shared" si="36"/>
        <v>0</v>
      </c>
      <c r="F530" s="71">
        <f>SUMIFS('CBG Plants'!N:N,'CBG Plants'!F:F,D530,'CBG Plants'!L:L,"Completed")
+SUMIFS('CBG Plants'!N:N,'CBG Plants'!F:F,D530,'CBG Plants'!L:L,"Functional")+SUMIFS('CBG Plants'!N:N,'CBG Plants'!F:F,D530,'CBG Plants'!L:L,"Under Construction")+SUMIFS('CBG Plants'!N:N,'CBG Plants'!F:F,D530,'CBG Plants'!L:L,"Yet to start construction")</f>
        <v>0</v>
      </c>
      <c r="G530" s="62">
        <f>COUNTIFS('CBG Plants'!F:F,D530,'CBG Plants'!L:L,"Completed")
+COUNTIFS('CBG Plants'!F:F,D530,'CBG Plants'!L:L,"Functional")</f>
        <v>0</v>
      </c>
      <c r="H530" s="62">
        <f>COUNTIFS('CBG Plants'!F:F,D530,'CBG Plants'!L:L,"Under Construction")</f>
        <v>0</v>
      </c>
      <c r="I530" s="62">
        <f>COUNTIFS('CBG Plants'!F:F,D530,'CBG Plants'!L:L,"Yet to start construction")</f>
        <v>0</v>
      </c>
      <c r="M530" s="72">
        <f t="shared" si="33"/>
        <v>184.08</v>
      </c>
      <c r="N530" s="72">
        <f t="shared" si="34"/>
        <v>184.08</v>
      </c>
      <c r="O530" s="72">
        <v>83.7</v>
      </c>
      <c r="P530" s="72">
        <v>91.98</v>
      </c>
      <c r="Q530" s="72">
        <v>8.4</v>
      </c>
      <c r="R530" s="62">
        <f t="shared" si="35"/>
        <v>0.51046079999999994</v>
      </c>
      <c r="S530" s="72">
        <f>IFERROR(T530*Assumptions!$C$4,"")</f>
        <v>15</v>
      </c>
      <c r="T530" s="72">
        <v>6</v>
      </c>
      <c r="U530" s="62">
        <f>IFERROR(S530*Assumptions!$C$5,"")+IFERROR(V530*Assumptions!$C$8*Assumptions!$C$5,"")</f>
        <v>0.51046079999999994</v>
      </c>
      <c r="V530" s="72">
        <v>6016</v>
      </c>
      <c r="W530" s="72">
        <f>IFERROR(ROUND(T530*(1+Assumptions!$C$7)^5,0),"")</f>
        <v>18</v>
      </c>
      <c r="X530" s="62">
        <f>IFERROR(ROUND(W530*Assumptions!$C$4*Assumptions!$C$6,4),"")+IFERROR(ROUND(Y530*Assumptions!$C$8*Assumptions!$C$6,4),"")</f>
        <v>2.5575000000000001</v>
      </c>
      <c r="Y530" s="62">
        <f>IFERROR(ROUND(V530*(1+Assumptions!$C$7)^5,0),"")</f>
        <v>18359</v>
      </c>
      <c r="Z530" t="s">
        <v>164</v>
      </c>
      <c r="AA530" t="s">
        <v>188</v>
      </c>
      <c r="AB530" s="72">
        <v>433.9</v>
      </c>
      <c r="AC530" s="72">
        <v>78.3</v>
      </c>
      <c r="AD530">
        <v>0</v>
      </c>
      <c r="AK530" s="40" t="str">
        <f>IFERROR(INDEX(Assumptions!$D$92:$D$115,MATCH(C530,Assumptions!$B$92:$B$115,0)),"Low")</f>
        <v>High</v>
      </c>
    </row>
    <row r="531" spans="2:37" x14ac:dyDescent="0.2">
      <c r="B531">
        <v>528</v>
      </c>
      <c r="C531" t="s">
        <v>187</v>
      </c>
      <c r="D531" t="s">
        <v>2351</v>
      </c>
      <c r="E531" s="62">
        <f t="shared" si="36"/>
        <v>1</v>
      </c>
      <c r="F531" s="71">
        <f>SUMIFS('CBG Plants'!N:N,'CBG Plants'!F:F,D531,'CBG Plants'!L:L,"Completed")
+SUMIFS('CBG Plants'!N:N,'CBG Plants'!F:F,D531,'CBG Plants'!L:L,"Functional")+SUMIFS('CBG Plants'!N:N,'CBG Plants'!F:F,D531,'CBG Plants'!L:L,"Under Construction")+SUMIFS('CBG Plants'!N:N,'CBG Plants'!F:F,D531,'CBG Plants'!L:L,"Yet to start construction")</f>
        <v>33</v>
      </c>
      <c r="G531" s="62">
        <f>COUNTIFS('CBG Plants'!F:F,D531,'CBG Plants'!L:L,"Completed")
+COUNTIFS('CBG Plants'!F:F,D531,'CBG Plants'!L:L,"Functional")</f>
        <v>0</v>
      </c>
      <c r="H531" s="62">
        <f>COUNTIFS('CBG Plants'!F:F,D531,'CBG Plants'!L:L,"Under Construction")</f>
        <v>0</v>
      </c>
      <c r="I531" s="62">
        <f>COUNTIFS('CBG Plants'!F:F,D531,'CBG Plants'!L:L,"Yet to start construction")</f>
        <v>1</v>
      </c>
      <c r="J531" t="s">
        <v>3263</v>
      </c>
      <c r="M531" s="72">
        <f t="shared" si="33"/>
        <v>179.95499999999998</v>
      </c>
      <c r="N531" s="72">
        <f t="shared" si="34"/>
        <v>179.95499999999998</v>
      </c>
      <c r="O531" s="72">
        <v>64.349999999999994</v>
      </c>
      <c r="P531" s="72">
        <v>100.38</v>
      </c>
      <c r="Q531" s="72">
        <v>15.225</v>
      </c>
      <c r="R531" s="62">
        <f t="shared" si="35"/>
        <v>-32.489539200000003</v>
      </c>
      <c r="S531" s="72">
        <f>IFERROR(T531*Assumptions!$C$4,"")</f>
        <v>15</v>
      </c>
      <c r="T531" s="72">
        <v>6</v>
      </c>
      <c r="U531" s="62">
        <f>IFERROR(S531*Assumptions!$C$5,"")+IFERROR(V531*Assumptions!$C$8*Assumptions!$C$5,"")</f>
        <v>0.51046079999999994</v>
      </c>
      <c r="V531" s="72">
        <v>6016</v>
      </c>
      <c r="W531" s="72">
        <f>IFERROR(ROUND(T531*(1+Assumptions!$C$7)^5,0),"")</f>
        <v>18</v>
      </c>
      <c r="X531" s="62">
        <f>IFERROR(ROUND(W531*Assumptions!$C$4*Assumptions!$C$6,4),"")+IFERROR(ROUND(Y531*Assumptions!$C$8*Assumptions!$C$6,4),"")</f>
        <v>2.5575000000000001</v>
      </c>
      <c r="Y531" s="62">
        <f>IFERROR(ROUND(V531*(1+Assumptions!$C$7)^5,0),"")</f>
        <v>18359</v>
      </c>
      <c r="Z531" t="s">
        <v>164</v>
      </c>
      <c r="AA531" t="s">
        <v>188</v>
      </c>
      <c r="AB531" s="72">
        <v>487.9</v>
      </c>
      <c r="AC531" s="72">
        <v>78.3</v>
      </c>
      <c r="AD531">
        <v>0</v>
      </c>
      <c r="AK531" s="40" t="str">
        <f>IFERROR(INDEX(Assumptions!$D$92:$D$115,MATCH(C531,Assumptions!$B$92:$B$115,0)),"Low")</f>
        <v>High</v>
      </c>
    </row>
    <row r="532" spans="2:37" x14ac:dyDescent="0.2">
      <c r="B532">
        <v>529</v>
      </c>
      <c r="C532" t="s">
        <v>187</v>
      </c>
      <c r="D532" t="s">
        <v>2371</v>
      </c>
      <c r="E532" s="62">
        <f t="shared" si="36"/>
        <v>0</v>
      </c>
      <c r="F532" s="71">
        <f>SUMIFS('CBG Plants'!N:N,'CBG Plants'!F:F,D532,'CBG Plants'!L:L,"Completed")
+SUMIFS('CBG Plants'!N:N,'CBG Plants'!F:F,D532,'CBG Plants'!L:L,"Functional")+SUMIFS('CBG Plants'!N:N,'CBG Plants'!F:F,D532,'CBG Plants'!L:L,"Under Construction")+SUMIFS('CBG Plants'!N:N,'CBG Plants'!F:F,D532,'CBG Plants'!L:L,"Yet to start construction")</f>
        <v>0</v>
      </c>
      <c r="G532" s="62">
        <f>COUNTIFS('CBG Plants'!F:F,D532,'CBG Plants'!L:L,"Completed")
+COUNTIFS('CBG Plants'!F:F,D532,'CBG Plants'!L:L,"Functional")</f>
        <v>0</v>
      </c>
      <c r="H532" s="62">
        <f>COUNTIFS('CBG Plants'!F:F,D532,'CBG Plants'!L:L,"Under Construction")</f>
        <v>0</v>
      </c>
      <c r="I532" s="62">
        <f>COUNTIFS('CBG Plants'!F:F,D532,'CBG Plants'!L:L,"Yet to start construction")</f>
        <v>0</v>
      </c>
      <c r="J532" t="s">
        <v>3245</v>
      </c>
      <c r="K532" t="s">
        <v>3246</v>
      </c>
      <c r="M532" s="72">
        <f t="shared" si="33"/>
        <v>206.92500000000001</v>
      </c>
      <c r="N532" s="72">
        <f t="shared" si="34"/>
        <v>206.92500000000001</v>
      </c>
      <c r="O532" s="72">
        <v>204.3</v>
      </c>
      <c r="P532" s="72">
        <v>2.1</v>
      </c>
      <c r="Q532" s="72">
        <v>0.52500000000000002</v>
      </c>
      <c r="R532" s="62">
        <f t="shared" si="35"/>
        <v>0.3</v>
      </c>
      <c r="S532" s="72">
        <f>IFERROR(T532*Assumptions!$C$4,"")</f>
        <v>10</v>
      </c>
      <c r="T532" s="72">
        <v>4</v>
      </c>
      <c r="U532" s="62">
        <f>IFERROR(S532*Assumptions!$C$5,"")+IFERROR(V532*Assumptions!$C$8*Assumptions!$C$5,"")</f>
        <v>0.3</v>
      </c>
      <c r="V532" s="72">
        <v>0</v>
      </c>
      <c r="W532" s="72">
        <f>IFERROR(ROUND(T532*(1+Assumptions!$C$7)^5,0),"")</f>
        <v>12</v>
      </c>
      <c r="X532" s="62">
        <f>IFERROR(ROUND(W532*Assumptions!$C$4*Assumptions!$C$6,4),"")+IFERROR(ROUND(Y532*Assumptions!$C$8*Assumptions!$C$6,4),"")</f>
        <v>1.5</v>
      </c>
      <c r="Y532" s="62">
        <f>IFERROR(ROUND(V532*(1+Assumptions!$C$7)^5,0),"")</f>
        <v>0</v>
      </c>
      <c r="Z532" t="s">
        <v>164</v>
      </c>
      <c r="AA532" t="s">
        <v>188</v>
      </c>
      <c r="AB532" s="72">
        <v>157.1</v>
      </c>
      <c r="AC532" s="72">
        <v>78.3</v>
      </c>
      <c r="AD532">
        <v>0</v>
      </c>
      <c r="AK532" s="40" t="str">
        <f>IFERROR(INDEX(Assumptions!$D$92:$D$115,MATCH(C532,Assumptions!$B$92:$B$115,0)),"Low")</f>
        <v>High</v>
      </c>
    </row>
    <row r="533" spans="2:37" x14ac:dyDescent="0.2">
      <c r="B533">
        <v>530</v>
      </c>
      <c r="C533" t="s">
        <v>187</v>
      </c>
      <c r="D533" t="s">
        <v>2352</v>
      </c>
      <c r="E533" s="62">
        <f t="shared" si="36"/>
        <v>2</v>
      </c>
      <c r="F533" s="71">
        <f>SUMIFS('CBG Plants'!N:N,'CBG Plants'!F:F,D533,'CBG Plants'!L:L,"Completed")
+SUMIFS('CBG Plants'!N:N,'CBG Plants'!F:F,D533,'CBG Plants'!L:L,"Functional")+SUMIFS('CBG Plants'!N:N,'CBG Plants'!F:F,D533,'CBG Plants'!L:L,"Under Construction")+SUMIFS('CBG Plants'!N:N,'CBG Plants'!F:F,D533,'CBG Plants'!L:L,"Yet to start construction")</f>
        <v>6.3</v>
      </c>
      <c r="G533" s="62">
        <f>COUNTIFS('CBG Plants'!F:F,D533,'CBG Plants'!L:L,"Completed")
+COUNTIFS('CBG Plants'!F:F,D533,'CBG Plants'!L:L,"Functional")</f>
        <v>1</v>
      </c>
      <c r="H533" s="62">
        <f>COUNTIFS('CBG Plants'!F:F,D533,'CBG Plants'!L:L,"Under Construction")</f>
        <v>0</v>
      </c>
      <c r="I533" s="62">
        <f>COUNTIFS('CBG Plants'!F:F,D533,'CBG Plants'!L:L,"Yet to start construction")</f>
        <v>1</v>
      </c>
      <c r="J533" t="s">
        <v>3264</v>
      </c>
      <c r="K533" t="s">
        <v>3265</v>
      </c>
      <c r="M533" s="72">
        <f t="shared" si="33"/>
        <v>545.37499999999989</v>
      </c>
      <c r="N533" s="72">
        <f t="shared" si="34"/>
        <v>547.19999999999993</v>
      </c>
      <c r="O533" s="72">
        <v>544.04999999999995</v>
      </c>
      <c r="P533" s="72">
        <v>0</v>
      </c>
      <c r="Q533" s="72">
        <v>3.15</v>
      </c>
      <c r="R533" s="62">
        <f t="shared" si="35"/>
        <v>-5.6925428999999994</v>
      </c>
      <c r="S533" s="72">
        <f>IFERROR(T533*Assumptions!$C$4,"")</f>
        <v>20</v>
      </c>
      <c r="T533" s="72">
        <v>8</v>
      </c>
      <c r="U533" s="62">
        <f>IFERROR(S533*Assumptions!$C$5,"")+IFERROR(V533*Assumptions!$C$8*Assumptions!$C$5,"")</f>
        <v>0.60745709999999997</v>
      </c>
      <c r="V533" s="72">
        <v>742</v>
      </c>
      <c r="W533" s="72">
        <f>IFERROR(ROUND(T533*(1+Assumptions!$C$7)^5,0),"")</f>
        <v>24</v>
      </c>
      <c r="X533" s="62">
        <f>IFERROR(ROUND(W533*Assumptions!$C$4*Assumptions!$C$6,4),"")+IFERROR(ROUND(Y533*Assumptions!$C$8*Assumptions!$C$6,4),"")</f>
        <v>3.0379</v>
      </c>
      <c r="Y533" s="62">
        <f>IFERROR(ROUND(V533*(1+Assumptions!$C$7)^5,0),"")</f>
        <v>2264</v>
      </c>
      <c r="Z533" t="s">
        <v>164</v>
      </c>
      <c r="AA533" t="s">
        <v>188</v>
      </c>
      <c r="AB533" s="72">
        <v>106.4</v>
      </c>
      <c r="AC533" s="72">
        <v>78.3</v>
      </c>
      <c r="AD533">
        <v>5</v>
      </c>
      <c r="AK533" s="40" t="str">
        <f>IFERROR(INDEX(Assumptions!$D$92:$D$115,MATCH(C533,Assumptions!$B$92:$B$115,0)),"Low")</f>
        <v>High</v>
      </c>
    </row>
    <row r="534" spans="2:37" x14ac:dyDescent="0.2">
      <c r="B534">
        <v>531</v>
      </c>
      <c r="C534" t="s">
        <v>187</v>
      </c>
      <c r="D534" t="s">
        <v>2386</v>
      </c>
      <c r="E534" s="62">
        <f t="shared" si="36"/>
        <v>0</v>
      </c>
      <c r="F534" s="71">
        <f>SUMIFS('CBG Plants'!N:N,'CBG Plants'!F:F,D534,'CBG Plants'!L:L,"Completed")
+SUMIFS('CBG Plants'!N:N,'CBG Plants'!F:F,D534,'CBG Plants'!L:L,"Functional")+SUMIFS('CBG Plants'!N:N,'CBG Plants'!F:F,D534,'CBG Plants'!L:L,"Under Construction")+SUMIFS('CBG Plants'!N:N,'CBG Plants'!F:F,D534,'CBG Plants'!L:L,"Yet to start construction")</f>
        <v>0</v>
      </c>
      <c r="G534" s="62">
        <f>COUNTIFS('CBG Plants'!F:F,D534,'CBG Plants'!L:L,"Completed")
+COUNTIFS('CBG Plants'!F:F,D534,'CBG Plants'!L:L,"Functional")</f>
        <v>0</v>
      </c>
      <c r="H534" s="62">
        <f>COUNTIFS('CBG Plants'!F:F,D534,'CBG Plants'!L:L,"Under Construction")</f>
        <v>0</v>
      </c>
      <c r="I534" s="62">
        <f>COUNTIFS('CBG Plants'!F:F,D534,'CBG Plants'!L:L,"Yet to start construction")</f>
        <v>0</v>
      </c>
      <c r="M534" s="72">
        <f t="shared" si="33"/>
        <v>147.78</v>
      </c>
      <c r="N534" s="72">
        <f t="shared" si="34"/>
        <v>147.78</v>
      </c>
      <c r="O534" s="72">
        <v>65.25</v>
      </c>
      <c r="P534" s="72">
        <v>77.28</v>
      </c>
      <c r="Q534" s="72">
        <v>5.25</v>
      </c>
      <c r="R534" s="62">
        <f t="shared" si="35"/>
        <v>0.15</v>
      </c>
      <c r="S534" s="72">
        <f>IFERROR(T534*Assumptions!$C$4,"")</f>
        <v>5</v>
      </c>
      <c r="T534" s="72">
        <v>2</v>
      </c>
      <c r="U534" s="62">
        <f>IFERROR(S534*Assumptions!$C$5,"")+IFERROR(V534*Assumptions!$C$8*Assumptions!$C$5,"")</f>
        <v>0.15</v>
      </c>
      <c r="V534" s="72">
        <v>0</v>
      </c>
      <c r="W534" s="72">
        <f>IFERROR(ROUND(T534*(1+Assumptions!$C$7)^5,0),"")</f>
        <v>6</v>
      </c>
      <c r="X534" s="62">
        <f>IFERROR(ROUND(W534*Assumptions!$C$4*Assumptions!$C$6,4),"")+IFERROR(ROUND(Y534*Assumptions!$C$8*Assumptions!$C$6,4),"")</f>
        <v>0.75</v>
      </c>
      <c r="Y534" s="62">
        <f>IFERROR(ROUND(V534*(1+Assumptions!$C$7)^5,0),"")</f>
        <v>0</v>
      </c>
      <c r="Z534" t="s">
        <v>164</v>
      </c>
      <c r="AA534" t="s">
        <v>188</v>
      </c>
      <c r="AB534" s="72">
        <v>345.6</v>
      </c>
      <c r="AC534" s="72">
        <v>78.3</v>
      </c>
      <c r="AD534">
        <v>0</v>
      </c>
      <c r="AK534" s="40" t="str">
        <f>IFERROR(INDEX(Assumptions!$D$92:$D$115,MATCH(C534,Assumptions!$B$92:$B$115,0)),"Low")</f>
        <v>High</v>
      </c>
    </row>
    <row r="535" spans="2:37" x14ac:dyDescent="0.2">
      <c r="B535">
        <v>532</v>
      </c>
      <c r="C535" t="s">
        <v>187</v>
      </c>
      <c r="D535" t="s">
        <v>2392</v>
      </c>
      <c r="E535" s="62">
        <f t="shared" si="36"/>
        <v>2</v>
      </c>
      <c r="F535" s="71">
        <f>SUMIFS('CBG Plants'!N:N,'CBG Plants'!F:F,D535,'CBG Plants'!L:L,"Completed")
+SUMIFS('CBG Plants'!N:N,'CBG Plants'!F:F,D535,'CBG Plants'!L:L,"Functional")+SUMIFS('CBG Plants'!N:N,'CBG Plants'!F:F,D535,'CBG Plants'!L:L,"Under Construction")+SUMIFS('CBG Plants'!N:N,'CBG Plants'!F:F,D535,'CBG Plants'!L:L,"Yet to start construction")</f>
        <v>7.5</v>
      </c>
      <c r="G535" s="62">
        <f>COUNTIFS('CBG Plants'!F:F,D535,'CBG Plants'!L:L,"Completed")
+COUNTIFS('CBG Plants'!F:F,D535,'CBG Plants'!L:L,"Functional")</f>
        <v>0</v>
      </c>
      <c r="H535" s="62">
        <f>COUNTIFS('CBG Plants'!F:F,D535,'CBG Plants'!L:L,"Under Construction")</f>
        <v>0</v>
      </c>
      <c r="I535" s="62">
        <f>COUNTIFS('CBG Plants'!F:F,D535,'CBG Plants'!L:L,"Yet to start construction")</f>
        <v>2</v>
      </c>
      <c r="J535" t="s">
        <v>3266</v>
      </c>
      <c r="K535" t="s">
        <v>3267</v>
      </c>
      <c r="M535" s="72">
        <f t="shared" si="33"/>
        <v>464.91</v>
      </c>
      <c r="N535" s="72">
        <f t="shared" si="34"/>
        <v>464.91</v>
      </c>
      <c r="O535" s="72">
        <v>377.55</v>
      </c>
      <c r="P535" s="72">
        <v>62.16</v>
      </c>
      <c r="Q535" s="72">
        <v>25.2</v>
      </c>
      <c r="R535" s="62">
        <f t="shared" si="35"/>
        <v>-7.35</v>
      </c>
      <c r="S535" s="72">
        <f>IFERROR(T535*Assumptions!$C$4,"")</f>
        <v>5</v>
      </c>
      <c r="T535" s="72">
        <v>2</v>
      </c>
      <c r="U535" s="62">
        <f>IFERROR(S535*Assumptions!$C$5,"")+IFERROR(V535*Assumptions!$C$8*Assumptions!$C$5,"")</f>
        <v>0.15</v>
      </c>
      <c r="V535" s="72">
        <v>0</v>
      </c>
      <c r="W535" s="72">
        <f>IFERROR(ROUND(T535*(1+Assumptions!$C$7)^5,0),"")</f>
        <v>6</v>
      </c>
      <c r="X535" s="62">
        <f>IFERROR(ROUND(W535*Assumptions!$C$4*Assumptions!$C$6,4),"")+IFERROR(ROUND(Y535*Assumptions!$C$8*Assumptions!$C$6,4),"")</f>
        <v>0.75</v>
      </c>
      <c r="Y535" s="62">
        <f>IFERROR(ROUND(V535*(1+Assumptions!$C$7)^5,0),"")</f>
        <v>0</v>
      </c>
      <c r="Z535" t="s">
        <v>164</v>
      </c>
      <c r="AA535" t="s">
        <v>188</v>
      </c>
      <c r="AB535" s="72">
        <v>80.099999999999994</v>
      </c>
      <c r="AC535" s="72">
        <v>78.3</v>
      </c>
      <c r="AD535">
        <v>0</v>
      </c>
      <c r="AK535" s="40" t="str">
        <f>IFERROR(INDEX(Assumptions!$D$92:$D$115,MATCH(C535,Assumptions!$B$92:$B$115,0)),"Low")</f>
        <v>High</v>
      </c>
    </row>
    <row r="536" spans="2:37" x14ac:dyDescent="0.2">
      <c r="B536">
        <v>533</v>
      </c>
      <c r="C536" t="s">
        <v>189</v>
      </c>
      <c r="D536" t="s">
        <v>2396</v>
      </c>
      <c r="E536" s="62">
        <f t="shared" si="36"/>
        <v>0</v>
      </c>
      <c r="F536" s="71">
        <f>SUMIFS('CBG Plants'!N:N,'CBG Plants'!F:F,D536,'CBG Plants'!L:L,"Completed")
+SUMIFS('CBG Plants'!N:N,'CBG Plants'!F:F,D536,'CBG Plants'!L:L,"Functional")+SUMIFS('CBG Plants'!N:N,'CBG Plants'!F:F,D536,'CBG Plants'!L:L,"Under Construction")+SUMIFS('CBG Plants'!N:N,'CBG Plants'!F:F,D536,'CBG Plants'!L:L,"Yet to start construction")</f>
        <v>0</v>
      </c>
      <c r="G536" s="62">
        <f>COUNTIFS('CBG Plants'!F:F,D536,'CBG Plants'!L:L,"Completed")
+COUNTIFS('CBG Plants'!F:F,D536,'CBG Plants'!L:L,"Functional")</f>
        <v>0</v>
      </c>
      <c r="H536" s="62">
        <f>COUNTIFS('CBG Plants'!F:F,D536,'CBG Plants'!L:L,"Under Construction")</f>
        <v>0</v>
      </c>
      <c r="I536" s="62">
        <f>COUNTIFS('CBG Plants'!F:F,D536,'CBG Plants'!L:L,"Yet to start construction")</f>
        <v>0</v>
      </c>
      <c r="J536" t="s">
        <v>3268</v>
      </c>
      <c r="M536" s="72">
        <f t="shared" si="33"/>
        <v>113.50500000000001</v>
      </c>
      <c r="N536" s="72">
        <f t="shared" si="34"/>
        <v>113.50500000000001</v>
      </c>
      <c r="O536" s="72">
        <v>0</v>
      </c>
      <c r="P536" s="72">
        <v>112.98</v>
      </c>
      <c r="Q536" s="72">
        <v>0.52500000000000002</v>
      </c>
      <c r="R536" s="62">
        <f t="shared" si="35"/>
        <v>0.57081795000000002</v>
      </c>
      <c r="S536" s="72">
        <f>IFERROR(T536*Assumptions!$C$4,"")</f>
        <v>17.5</v>
      </c>
      <c r="T536" s="72">
        <v>7</v>
      </c>
      <c r="U536" s="62">
        <f>IFERROR(S536*Assumptions!$C$5,"")+IFERROR(V536*Assumptions!$C$8*Assumptions!$C$5,"")</f>
        <v>0.57081795000000002</v>
      </c>
      <c r="V536" s="72">
        <v>4559</v>
      </c>
      <c r="W536" s="72">
        <f>IFERROR(ROUND(T536*(1+Assumptions!$C$7)^5,0),"")</f>
        <v>21</v>
      </c>
      <c r="X536" s="62">
        <f>IFERROR(ROUND(W536*Assumptions!$C$4*Assumptions!$C$6,4),"")+IFERROR(ROUND(Y536*Assumptions!$C$8*Assumptions!$C$6,4),"")</f>
        <v>2.8580000000000001</v>
      </c>
      <c r="Y536" s="62">
        <f>IFERROR(ROUND(V536*(1+Assumptions!$C$7)^5,0),"")</f>
        <v>13913</v>
      </c>
      <c r="Z536" t="s">
        <v>153</v>
      </c>
      <c r="AA536" t="s">
        <v>175</v>
      </c>
      <c r="AB536" s="72">
        <v>134</v>
      </c>
      <c r="AC536" s="72">
        <v>16.5</v>
      </c>
      <c r="AD536">
        <v>0</v>
      </c>
      <c r="AK536" s="40" t="str">
        <f>IFERROR(INDEX(Assumptions!$D$92:$D$115,MATCH(C536,Assumptions!$B$92:$B$115,0)),"Low")</f>
        <v>Low</v>
      </c>
    </row>
    <row r="537" spans="2:37" x14ac:dyDescent="0.2">
      <c r="B537">
        <v>534</v>
      </c>
      <c r="C537" t="s">
        <v>189</v>
      </c>
      <c r="D537" t="s">
        <v>2427</v>
      </c>
      <c r="E537" s="62">
        <f t="shared" si="36"/>
        <v>1</v>
      </c>
      <c r="F537" s="71">
        <f>SUMIFS('CBG Plants'!N:N,'CBG Plants'!F:F,D537,'CBG Plants'!L:L,"Completed")
+SUMIFS('CBG Plants'!N:N,'CBG Plants'!F:F,D537,'CBG Plants'!L:L,"Functional")+SUMIFS('CBG Plants'!N:N,'CBG Plants'!F:F,D537,'CBG Plants'!L:L,"Under Construction")+SUMIFS('CBG Plants'!N:N,'CBG Plants'!F:F,D537,'CBG Plants'!L:L,"Yet to start construction")</f>
        <v>3</v>
      </c>
      <c r="G537" s="62">
        <f>COUNTIFS('CBG Plants'!F:F,D537,'CBG Plants'!L:L,"Completed")
+COUNTIFS('CBG Plants'!F:F,D537,'CBG Plants'!L:L,"Functional")</f>
        <v>0</v>
      </c>
      <c r="H537" s="62">
        <f>COUNTIFS('CBG Plants'!F:F,D537,'CBG Plants'!L:L,"Under Construction")</f>
        <v>1</v>
      </c>
      <c r="I537" s="62">
        <f>COUNTIFS('CBG Plants'!F:F,D537,'CBG Plants'!L:L,"Yet to start construction")</f>
        <v>0</v>
      </c>
      <c r="J537" t="s">
        <v>3269</v>
      </c>
      <c r="M537" s="72">
        <f t="shared" si="33"/>
        <v>151.41000000000003</v>
      </c>
      <c r="N537" s="72">
        <f t="shared" si="34"/>
        <v>151.41000000000003</v>
      </c>
      <c r="O537" s="72">
        <v>0</v>
      </c>
      <c r="P537" s="72">
        <v>150.36000000000001</v>
      </c>
      <c r="Q537" s="72">
        <v>1.05</v>
      </c>
      <c r="R537" s="62">
        <f t="shared" si="35"/>
        <v>-2.9248995</v>
      </c>
      <c r="S537" s="72">
        <f>IFERROR(T537*Assumptions!$C$4,"")</f>
        <v>2.5</v>
      </c>
      <c r="T537" s="72">
        <v>1</v>
      </c>
      <c r="U537" s="62">
        <f>IFERROR(S537*Assumptions!$C$5,"")+IFERROR(V537*Assumptions!$C$8*Assumptions!$C$5,"")</f>
        <v>7.5100500000000001E-2</v>
      </c>
      <c r="V537" s="72">
        <v>10</v>
      </c>
      <c r="W537" s="72">
        <f>IFERROR(ROUND(T537*(1+Assumptions!$C$7)^5,0),"")</f>
        <v>3</v>
      </c>
      <c r="X537" s="62">
        <f>IFERROR(ROUND(W537*Assumptions!$C$4*Assumptions!$C$6,4),"")+IFERROR(ROUND(Y537*Assumptions!$C$8*Assumptions!$C$6,4),"")</f>
        <v>0.3755</v>
      </c>
      <c r="Y537" s="62">
        <f>IFERROR(ROUND(V537*(1+Assumptions!$C$7)^5,0),"")</f>
        <v>31</v>
      </c>
      <c r="Z537" t="s">
        <v>153</v>
      </c>
      <c r="AA537" t="s">
        <v>175</v>
      </c>
      <c r="AB537" s="72">
        <v>146.69999999999999</v>
      </c>
      <c r="AC537" s="72">
        <v>16.5</v>
      </c>
      <c r="AD537">
        <v>0</v>
      </c>
      <c r="AK537" s="40" t="str">
        <f>IFERROR(INDEX(Assumptions!$D$92:$D$115,MATCH(C537,Assumptions!$B$92:$B$115,0)),"Low")</f>
        <v>Low</v>
      </c>
    </row>
    <row r="538" spans="2:37" x14ac:dyDescent="0.2">
      <c r="B538">
        <v>535</v>
      </c>
      <c r="C538" t="s">
        <v>189</v>
      </c>
      <c r="D538" t="s">
        <v>2400</v>
      </c>
      <c r="E538" s="62">
        <f t="shared" si="36"/>
        <v>0</v>
      </c>
      <c r="F538" s="71">
        <f>SUMIFS('CBG Plants'!N:N,'CBG Plants'!F:F,D538,'CBG Plants'!L:L,"Completed")
+SUMIFS('CBG Plants'!N:N,'CBG Plants'!F:F,D538,'CBG Plants'!L:L,"Functional")+SUMIFS('CBG Plants'!N:N,'CBG Plants'!F:F,D538,'CBG Plants'!L:L,"Under Construction")+SUMIFS('CBG Plants'!N:N,'CBG Plants'!F:F,D538,'CBG Plants'!L:L,"Yet to start construction")</f>
        <v>0</v>
      </c>
      <c r="G538" s="62">
        <f>COUNTIFS('CBG Plants'!F:F,D538,'CBG Plants'!L:L,"Completed")
+COUNTIFS('CBG Plants'!F:F,D538,'CBG Plants'!L:L,"Functional")</f>
        <v>0</v>
      </c>
      <c r="H538" s="62">
        <f>COUNTIFS('CBG Plants'!F:F,D538,'CBG Plants'!L:L,"Under Construction")</f>
        <v>0</v>
      </c>
      <c r="I538" s="62">
        <f>COUNTIFS('CBG Plants'!F:F,D538,'CBG Plants'!L:L,"Yet to start construction")</f>
        <v>0</v>
      </c>
      <c r="J538" t="s">
        <v>3269</v>
      </c>
      <c r="M538" s="72">
        <f t="shared" si="33"/>
        <v>237.3</v>
      </c>
      <c r="N538" s="72">
        <f t="shared" si="34"/>
        <v>237.3</v>
      </c>
      <c r="O538" s="72">
        <v>0</v>
      </c>
      <c r="P538" s="72">
        <v>237.3</v>
      </c>
      <c r="Q538" s="72">
        <v>0</v>
      </c>
      <c r="R538" s="62">
        <f t="shared" si="35"/>
        <v>0.30487425000000001</v>
      </c>
      <c r="S538" s="72">
        <f>IFERROR(T538*Assumptions!$C$4,"")</f>
        <v>10</v>
      </c>
      <c r="T538" s="72">
        <v>4</v>
      </c>
      <c r="U538" s="62">
        <f>IFERROR(S538*Assumptions!$C$5,"")+IFERROR(V538*Assumptions!$C$8*Assumptions!$C$5,"")</f>
        <v>0.30487425000000001</v>
      </c>
      <c r="V538" s="72">
        <v>485</v>
      </c>
      <c r="W538" s="72">
        <f>IFERROR(ROUND(T538*(1+Assumptions!$C$7)^5,0),"")</f>
        <v>12</v>
      </c>
      <c r="X538" s="62">
        <f>IFERROR(ROUND(W538*Assumptions!$C$4*Assumptions!$C$6,4),"")+IFERROR(ROUND(Y538*Assumptions!$C$8*Assumptions!$C$6,4),"")</f>
        <v>1.5247999999999999</v>
      </c>
      <c r="Y538" s="62">
        <f>IFERROR(ROUND(V538*(1+Assumptions!$C$7)^5,0),"")</f>
        <v>1480</v>
      </c>
      <c r="Z538" t="s">
        <v>153</v>
      </c>
      <c r="AA538" t="s">
        <v>175</v>
      </c>
      <c r="AB538" s="72">
        <v>302.89999999999998</v>
      </c>
      <c r="AC538" s="72">
        <v>16.5</v>
      </c>
      <c r="AD538">
        <v>0</v>
      </c>
      <c r="AK538" s="40" t="str">
        <f>IFERROR(INDEX(Assumptions!$D$92:$D$115,MATCH(C538,Assumptions!$B$92:$B$115,0)),"Low")</f>
        <v>Low</v>
      </c>
    </row>
    <row r="539" spans="2:37" x14ac:dyDescent="0.2">
      <c r="B539">
        <v>536</v>
      </c>
      <c r="C539" t="s">
        <v>189</v>
      </c>
      <c r="D539" t="s">
        <v>2404</v>
      </c>
      <c r="E539" s="62">
        <f t="shared" si="36"/>
        <v>2</v>
      </c>
      <c r="F539" s="71">
        <f>SUMIFS('CBG Plants'!N:N,'CBG Plants'!F:F,D539,'CBG Plants'!L:L,"Completed")
+SUMIFS('CBG Plants'!N:N,'CBG Plants'!F:F,D539,'CBG Plants'!L:L,"Functional")+SUMIFS('CBG Plants'!N:N,'CBG Plants'!F:F,D539,'CBG Plants'!L:L,"Under Construction")+SUMIFS('CBG Plants'!N:N,'CBG Plants'!F:F,D539,'CBG Plants'!L:L,"Yet to start construction")</f>
        <v>15</v>
      </c>
      <c r="G539" s="62">
        <f>COUNTIFS('CBG Plants'!F:F,D539,'CBG Plants'!L:L,"Completed")
+COUNTIFS('CBG Plants'!F:F,D539,'CBG Plants'!L:L,"Functional")</f>
        <v>0</v>
      </c>
      <c r="H539" s="62">
        <f>COUNTIFS('CBG Plants'!F:F,D539,'CBG Plants'!L:L,"Under Construction")</f>
        <v>0</v>
      </c>
      <c r="I539" s="62">
        <f>COUNTIFS('CBG Plants'!F:F,D539,'CBG Plants'!L:L,"Yet to start construction")</f>
        <v>2</v>
      </c>
      <c r="J539" t="s">
        <v>3268</v>
      </c>
      <c r="K539" t="s">
        <v>3270</v>
      </c>
      <c r="M539" s="72">
        <f t="shared" si="33"/>
        <v>438.06</v>
      </c>
      <c r="N539" s="72">
        <f t="shared" si="34"/>
        <v>438.06</v>
      </c>
      <c r="O539" s="72">
        <v>0</v>
      </c>
      <c r="P539" s="72">
        <v>438.06</v>
      </c>
      <c r="Q539" s="72">
        <v>0</v>
      </c>
      <c r="R539" s="62">
        <f t="shared" si="35"/>
        <v>-14.295221850000001</v>
      </c>
      <c r="S539" s="72">
        <f>IFERROR(T539*Assumptions!$C$4,"")</f>
        <v>22.5</v>
      </c>
      <c r="T539" s="72">
        <v>9</v>
      </c>
      <c r="U539" s="62">
        <f>IFERROR(S539*Assumptions!$C$5,"")+IFERROR(V539*Assumptions!$C$8*Assumptions!$C$5,"")</f>
        <v>0.70477814999999988</v>
      </c>
      <c r="V539" s="72">
        <v>2963</v>
      </c>
      <c r="W539" s="72">
        <f>IFERROR(ROUND(T539*(1+Assumptions!$C$7)^5,0),"")</f>
        <v>27</v>
      </c>
      <c r="X539" s="62">
        <f>IFERROR(ROUND(W539*Assumptions!$C$4*Assumptions!$C$6,4),"")+IFERROR(ROUND(Y539*Assumptions!$C$8*Assumptions!$C$6,4),"")</f>
        <v>3.5265</v>
      </c>
      <c r="Y539" s="62">
        <f>IFERROR(ROUND(V539*(1+Assumptions!$C$7)^5,0),"")</f>
        <v>9042</v>
      </c>
      <c r="Z539" t="s">
        <v>153</v>
      </c>
      <c r="AA539" t="s">
        <v>175</v>
      </c>
      <c r="AB539" s="72">
        <v>75.2</v>
      </c>
      <c r="AC539" s="72">
        <v>16.5</v>
      </c>
      <c r="AD539">
        <v>0</v>
      </c>
      <c r="AK539" s="40" t="str">
        <f>IFERROR(INDEX(Assumptions!$D$92:$D$115,MATCH(C539,Assumptions!$B$92:$B$115,0)),"Low")</f>
        <v>Low</v>
      </c>
    </row>
    <row r="540" spans="2:37" x14ac:dyDescent="0.2">
      <c r="B540">
        <v>537</v>
      </c>
      <c r="C540" t="s">
        <v>189</v>
      </c>
      <c r="D540" t="s">
        <v>2402</v>
      </c>
      <c r="E540" s="62">
        <f t="shared" si="36"/>
        <v>0</v>
      </c>
      <c r="F540" s="71">
        <f>SUMIFS('CBG Plants'!N:N,'CBG Plants'!F:F,D540,'CBG Plants'!L:L,"Completed")
+SUMIFS('CBG Plants'!N:N,'CBG Plants'!F:F,D540,'CBG Plants'!L:L,"Functional")+SUMIFS('CBG Plants'!N:N,'CBG Plants'!F:F,D540,'CBG Plants'!L:L,"Under Construction")+SUMIFS('CBG Plants'!N:N,'CBG Plants'!F:F,D540,'CBG Plants'!L:L,"Yet to start construction")</f>
        <v>0</v>
      </c>
      <c r="G540" s="62">
        <f>COUNTIFS('CBG Plants'!F:F,D540,'CBG Plants'!L:L,"Completed")
+COUNTIFS('CBG Plants'!F:F,D540,'CBG Plants'!L:L,"Functional")</f>
        <v>0</v>
      </c>
      <c r="H540" s="62">
        <f>COUNTIFS('CBG Plants'!F:F,D540,'CBG Plants'!L:L,"Under Construction")</f>
        <v>0</v>
      </c>
      <c r="I540" s="62">
        <f>COUNTIFS('CBG Plants'!F:F,D540,'CBG Plants'!L:L,"Yet to start construction")</f>
        <v>0</v>
      </c>
      <c r="M540" s="72">
        <f t="shared" si="33"/>
        <v>112.98</v>
      </c>
      <c r="N540" s="72">
        <f t="shared" si="34"/>
        <v>112.98</v>
      </c>
      <c r="O540" s="72">
        <v>0</v>
      </c>
      <c r="P540" s="72">
        <v>112.98</v>
      </c>
      <c r="Q540" s="72">
        <v>0</v>
      </c>
      <c r="R540" s="62">
        <f t="shared" si="35"/>
        <v>0.30487425000000001</v>
      </c>
      <c r="S540" s="72">
        <f>IFERROR(T540*Assumptions!$C$4,"")</f>
        <v>10</v>
      </c>
      <c r="T540" s="72">
        <v>4</v>
      </c>
      <c r="U540" s="62">
        <f>IFERROR(S540*Assumptions!$C$5,"")+IFERROR(V540*Assumptions!$C$8*Assumptions!$C$5,"")</f>
        <v>0.30487425000000001</v>
      </c>
      <c r="V540" s="72">
        <v>485</v>
      </c>
      <c r="W540" s="72">
        <f>IFERROR(ROUND(T540*(1+Assumptions!$C$7)^5,0),"")</f>
        <v>12</v>
      </c>
      <c r="X540" s="62">
        <f>IFERROR(ROUND(W540*Assumptions!$C$4*Assumptions!$C$6,4),"")+IFERROR(ROUND(Y540*Assumptions!$C$8*Assumptions!$C$6,4),"")</f>
        <v>1.5247999999999999</v>
      </c>
      <c r="Y540" s="62">
        <f>IFERROR(ROUND(V540*(1+Assumptions!$C$7)^5,0),"")</f>
        <v>1480</v>
      </c>
      <c r="Z540" t="s">
        <v>153</v>
      </c>
      <c r="AA540" t="s">
        <v>175</v>
      </c>
      <c r="AB540" s="72">
        <v>288.2</v>
      </c>
      <c r="AC540" s="72">
        <v>16.5</v>
      </c>
      <c r="AD540">
        <v>0</v>
      </c>
      <c r="AK540" s="40" t="str">
        <f>IFERROR(INDEX(Assumptions!$D$92:$D$115,MATCH(C540,Assumptions!$B$92:$B$115,0)),"Low")</f>
        <v>Low</v>
      </c>
    </row>
    <row r="541" spans="2:37" x14ac:dyDescent="0.2">
      <c r="B541">
        <v>538</v>
      </c>
      <c r="C541" t="s">
        <v>189</v>
      </c>
      <c r="D541" t="s">
        <v>2422</v>
      </c>
      <c r="E541" s="62">
        <f t="shared" si="36"/>
        <v>0</v>
      </c>
      <c r="F541" s="71">
        <f>SUMIFS('CBG Plants'!N:N,'CBG Plants'!F:F,D541,'CBG Plants'!L:L,"Completed")
+SUMIFS('CBG Plants'!N:N,'CBG Plants'!F:F,D541,'CBG Plants'!L:L,"Functional")+SUMIFS('CBG Plants'!N:N,'CBG Plants'!F:F,D541,'CBG Plants'!L:L,"Under Construction")+SUMIFS('CBG Plants'!N:N,'CBG Plants'!F:F,D541,'CBG Plants'!L:L,"Yet to start construction")</f>
        <v>0</v>
      </c>
      <c r="G541" s="62">
        <f>COUNTIFS('CBG Plants'!F:F,D541,'CBG Plants'!L:L,"Completed")
+COUNTIFS('CBG Plants'!F:F,D541,'CBG Plants'!L:L,"Functional")</f>
        <v>0</v>
      </c>
      <c r="H541" s="62">
        <f>COUNTIFS('CBG Plants'!F:F,D541,'CBG Plants'!L:L,"Under Construction")</f>
        <v>0</v>
      </c>
      <c r="I541" s="62">
        <f>COUNTIFS('CBG Plants'!F:F,D541,'CBG Plants'!L:L,"Yet to start construction")</f>
        <v>0</v>
      </c>
      <c r="M541" s="72">
        <f t="shared" si="33"/>
        <v>76.44</v>
      </c>
      <c r="N541" s="72">
        <f t="shared" si="34"/>
        <v>76.44</v>
      </c>
      <c r="O541" s="72">
        <v>0</v>
      </c>
      <c r="P541" s="72">
        <v>76.44</v>
      </c>
      <c r="Q541" s="72">
        <v>0</v>
      </c>
      <c r="R541" s="62">
        <f t="shared" si="35"/>
        <v>7.905015E-2</v>
      </c>
      <c r="S541" s="72">
        <f>IFERROR(T541*Assumptions!$C$4,"")</f>
        <v>2.5</v>
      </c>
      <c r="T541" s="72">
        <v>1</v>
      </c>
      <c r="U541" s="62">
        <f>IFERROR(S541*Assumptions!$C$5,"")+IFERROR(V541*Assumptions!$C$8*Assumptions!$C$5,"")</f>
        <v>7.905015E-2</v>
      </c>
      <c r="V541" s="72">
        <v>403</v>
      </c>
      <c r="W541" s="72">
        <f>IFERROR(ROUND(T541*(1+Assumptions!$C$7)^5,0),"")</f>
        <v>3</v>
      </c>
      <c r="X541" s="62">
        <f>IFERROR(ROUND(W541*Assumptions!$C$4*Assumptions!$C$6,4),"")+IFERROR(ROUND(Y541*Assumptions!$C$8*Assumptions!$C$6,4),"")</f>
        <v>0.39560000000000001</v>
      </c>
      <c r="Y541" s="62">
        <f>IFERROR(ROUND(V541*(1+Assumptions!$C$7)^5,0),"")</f>
        <v>1230</v>
      </c>
      <c r="Z541" t="s">
        <v>153</v>
      </c>
      <c r="AA541" t="s">
        <v>175</v>
      </c>
      <c r="AB541" s="72">
        <v>135.30000000000001</v>
      </c>
      <c r="AC541" s="72">
        <v>16.5</v>
      </c>
      <c r="AD541">
        <v>0</v>
      </c>
      <c r="AK541" s="40" t="str">
        <f>IFERROR(INDEX(Assumptions!$D$92:$D$115,MATCH(C541,Assumptions!$B$92:$B$115,0)),"Low")</f>
        <v>Low</v>
      </c>
    </row>
    <row r="542" spans="2:37" x14ac:dyDescent="0.2">
      <c r="B542">
        <v>539</v>
      </c>
      <c r="C542" t="s">
        <v>189</v>
      </c>
      <c r="D542" t="s">
        <v>2430</v>
      </c>
      <c r="E542" s="62">
        <f t="shared" si="36"/>
        <v>4</v>
      </c>
      <c r="F542" s="71">
        <f>SUMIFS('CBG Plants'!N:N,'CBG Plants'!F:F,D542,'CBG Plants'!L:L,"Completed")
+SUMIFS('CBG Plants'!N:N,'CBG Plants'!F:F,D542,'CBG Plants'!L:L,"Functional")+SUMIFS('CBG Plants'!N:N,'CBG Plants'!F:F,D542,'CBG Plants'!L:L,"Under Construction")+SUMIFS('CBG Plants'!N:N,'CBG Plants'!F:F,D542,'CBG Plants'!L:L,"Yet to start construction")</f>
        <v>41</v>
      </c>
      <c r="G542" s="62">
        <f>COUNTIFS('CBG Plants'!F:F,D542,'CBG Plants'!L:L,"Completed")
+COUNTIFS('CBG Plants'!F:F,D542,'CBG Plants'!L:L,"Functional")</f>
        <v>0</v>
      </c>
      <c r="H542" s="62">
        <f>COUNTIFS('CBG Plants'!F:F,D542,'CBG Plants'!L:L,"Under Construction")</f>
        <v>2</v>
      </c>
      <c r="I542" s="62">
        <f>COUNTIFS('CBG Plants'!F:F,D542,'CBG Plants'!L:L,"Yet to start construction")</f>
        <v>2</v>
      </c>
      <c r="J542" t="s">
        <v>3271</v>
      </c>
      <c r="K542" t="s">
        <v>3272</v>
      </c>
      <c r="L542" t="s">
        <v>3273</v>
      </c>
      <c r="M542" s="72">
        <f t="shared" si="33"/>
        <v>132.30000000000001</v>
      </c>
      <c r="N542" s="72">
        <f t="shared" si="34"/>
        <v>132.30000000000001</v>
      </c>
      <c r="O542" s="72">
        <v>0</v>
      </c>
      <c r="P542" s="72">
        <v>132.30000000000001</v>
      </c>
      <c r="Q542" s="72">
        <v>0</v>
      </c>
      <c r="R542" s="62">
        <f t="shared" si="35"/>
        <v>-39.565557349999999</v>
      </c>
      <c r="S542" s="72">
        <f>IFERROR(T542*Assumptions!$C$4,"")</f>
        <v>35</v>
      </c>
      <c r="T542" s="72">
        <v>14</v>
      </c>
      <c r="U542" s="62">
        <f>IFERROR(S542*Assumptions!$C$5,"")+IFERROR(V542*Assumptions!$C$8*Assumptions!$C$5,"")</f>
        <v>1.43444265</v>
      </c>
      <c r="V542" s="72">
        <v>38253</v>
      </c>
      <c r="W542" s="72">
        <f>IFERROR(ROUND(T542*(1+Assumptions!$C$7)^5,0),"")</f>
        <v>43</v>
      </c>
      <c r="X542" s="62">
        <f>IFERROR(ROUND(W542*Assumptions!$C$4*Assumptions!$C$6,4),"")+IFERROR(ROUND(Y542*Assumptions!$C$8*Assumptions!$C$6,4),"")</f>
        <v>7.3304</v>
      </c>
      <c r="Y542" s="62">
        <f>IFERROR(ROUND(V542*(1+Assumptions!$C$7)^5,0),"")</f>
        <v>116739</v>
      </c>
      <c r="Z542" t="s">
        <v>153</v>
      </c>
      <c r="AA542" t="s">
        <v>175</v>
      </c>
      <c r="AB542" s="72">
        <v>234.4</v>
      </c>
      <c r="AC542" s="72">
        <v>16.5</v>
      </c>
      <c r="AD542">
        <v>0</v>
      </c>
      <c r="AK542" s="40" t="str">
        <f>IFERROR(INDEX(Assumptions!$D$92:$D$115,MATCH(C542,Assumptions!$B$92:$B$115,0)),"Low")</f>
        <v>Low</v>
      </c>
    </row>
    <row r="543" spans="2:37" x14ac:dyDescent="0.2">
      <c r="B543">
        <v>540</v>
      </c>
      <c r="C543" t="s">
        <v>189</v>
      </c>
      <c r="D543" t="s">
        <v>2406</v>
      </c>
      <c r="E543" s="62">
        <f t="shared" si="36"/>
        <v>0</v>
      </c>
      <c r="F543" s="71">
        <f>SUMIFS('CBG Plants'!N:N,'CBG Plants'!F:F,D543,'CBG Plants'!L:L,"Completed")
+SUMIFS('CBG Plants'!N:N,'CBG Plants'!F:F,D543,'CBG Plants'!L:L,"Functional")+SUMIFS('CBG Plants'!N:N,'CBG Plants'!F:F,D543,'CBG Plants'!L:L,"Under Construction")+SUMIFS('CBG Plants'!N:N,'CBG Plants'!F:F,D543,'CBG Plants'!L:L,"Yet to start construction")</f>
        <v>0</v>
      </c>
      <c r="G543" s="62">
        <f>COUNTIFS('CBG Plants'!F:F,D543,'CBG Plants'!L:L,"Completed")
+COUNTIFS('CBG Plants'!F:F,D543,'CBG Plants'!L:L,"Functional")</f>
        <v>0</v>
      </c>
      <c r="H543" s="62">
        <f>COUNTIFS('CBG Plants'!F:F,D543,'CBG Plants'!L:L,"Under Construction")</f>
        <v>0</v>
      </c>
      <c r="I543" s="62">
        <f>COUNTIFS('CBG Plants'!F:F,D543,'CBG Plants'!L:L,"Yet to start construction")</f>
        <v>0</v>
      </c>
      <c r="M543" s="72">
        <f t="shared" si="33"/>
        <v>29.82</v>
      </c>
      <c r="N543" s="72">
        <f t="shared" si="34"/>
        <v>29.82</v>
      </c>
      <c r="O543" s="72">
        <v>0</v>
      </c>
      <c r="P543" s="72">
        <v>29.82</v>
      </c>
      <c r="Q543" s="72">
        <v>0</v>
      </c>
      <c r="R543" s="62">
        <f t="shared" si="35"/>
        <v>0.70477814999999988</v>
      </c>
      <c r="S543" s="72">
        <f>IFERROR(T543*Assumptions!$C$4,"")</f>
        <v>22.5</v>
      </c>
      <c r="T543" s="72">
        <v>9</v>
      </c>
      <c r="U543" s="62">
        <f>IFERROR(S543*Assumptions!$C$5,"")+IFERROR(V543*Assumptions!$C$8*Assumptions!$C$5,"")</f>
        <v>0.70477814999999988</v>
      </c>
      <c r="V543" s="72">
        <v>2963</v>
      </c>
      <c r="W543" s="72">
        <f>IFERROR(ROUND(T543*(1+Assumptions!$C$7)^5,0),"")</f>
        <v>27</v>
      </c>
      <c r="X543" s="62">
        <f>IFERROR(ROUND(W543*Assumptions!$C$4*Assumptions!$C$6,4),"")+IFERROR(ROUND(Y543*Assumptions!$C$8*Assumptions!$C$6,4),"")</f>
        <v>3.5265</v>
      </c>
      <c r="Y543" s="62">
        <f>IFERROR(ROUND(V543*(1+Assumptions!$C$7)^5,0),"")</f>
        <v>9042</v>
      </c>
      <c r="Z543" t="s">
        <v>153</v>
      </c>
      <c r="AA543" t="s">
        <v>175</v>
      </c>
      <c r="AB543" s="72">
        <v>91.4</v>
      </c>
      <c r="AC543" s="72">
        <v>16.5</v>
      </c>
      <c r="AD543">
        <v>0</v>
      </c>
      <c r="AK543" s="40" t="str">
        <f>IFERROR(INDEX(Assumptions!$D$92:$D$115,MATCH(C543,Assumptions!$B$92:$B$115,0)),"Low")</f>
        <v>Low</v>
      </c>
    </row>
    <row r="544" spans="2:37" x14ac:dyDescent="0.2">
      <c r="B544">
        <v>541</v>
      </c>
      <c r="C544" t="s">
        <v>189</v>
      </c>
      <c r="D544" t="s">
        <v>2397</v>
      </c>
      <c r="E544" s="62">
        <f t="shared" si="36"/>
        <v>3</v>
      </c>
      <c r="F544" s="71">
        <f>SUMIFS('CBG Plants'!N:N,'CBG Plants'!F:F,D544,'CBG Plants'!L:L,"Completed")
+SUMIFS('CBG Plants'!N:N,'CBG Plants'!F:F,D544,'CBG Plants'!L:L,"Functional")+SUMIFS('CBG Plants'!N:N,'CBG Plants'!F:F,D544,'CBG Plants'!L:L,"Under Construction")+SUMIFS('CBG Plants'!N:N,'CBG Plants'!F:F,D544,'CBG Plants'!L:L,"Yet to start construction")</f>
        <v>44.8</v>
      </c>
      <c r="G544" s="62">
        <f>COUNTIFS('CBG Plants'!F:F,D544,'CBG Plants'!L:L,"Completed")
+COUNTIFS('CBG Plants'!F:F,D544,'CBG Plants'!L:L,"Functional")</f>
        <v>0</v>
      </c>
      <c r="H544" s="62">
        <f>COUNTIFS('CBG Plants'!F:F,D544,'CBG Plants'!L:L,"Under Construction")</f>
        <v>2</v>
      </c>
      <c r="I544" s="62">
        <f>COUNTIFS('CBG Plants'!F:F,D544,'CBG Plants'!L:L,"Yet to start construction")</f>
        <v>1</v>
      </c>
      <c r="J544" t="s">
        <v>3274</v>
      </c>
      <c r="K544" t="s">
        <v>3275</v>
      </c>
      <c r="L544" t="s">
        <v>3276</v>
      </c>
      <c r="M544" s="72">
        <f t="shared" si="33"/>
        <v>118.965</v>
      </c>
      <c r="N544" s="72">
        <f t="shared" si="34"/>
        <v>118.965</v>
      </c>
      <c r="O544" s="72">
        <v>0</v>
      </c>
      <c r="P544" s="72">
        <v>118.44</v>
      </c>
      <c r="Q544" s="72">
        <v>0.52500000000000002</v>
      </c>
      <c r="R544" s="62">
        <f t="shared" si="35"/>
        <v>-44.229182049999999</v>
      </c>
      <c r="S544" s="72">
        <f>IFERROR(T544*Assumptions!$C$4,"")</f>
        <v>17.5</v>
      </c>
      <c r="T544" s="72">
        <v>7</v>
      </c>
      <c r="U544" s="62">
        <f>IFERROR(S544*Assumptions!$C$5,"")+IFERROR(V544*Assumptions!$C$8*Assumptions!$C$5,"")</f>
        <v>0.57081795000000002</v>
      </c>
      <c r="V544" s="72">
        <v>4559</v>
      </c>
      <c r="W544" s="72">
        <f>IFERROR(ROUND(T544*(1+Assumptions!$C$7)^5,0),"")</f>
        <v>21</v>
      </c>
      <c r="X544" s="62">
        <f>IFERROR(ROUND(W544*Assumptions!$C$4*Assumptions!$C$6,4),"")+IFERROR(ROUND(Y544*Assumptions!$C$8*Assumptions!$C$6,4),"")</f>
        <v>2.8580000000000001</v>
      </c>
      <c r="Y544" s="62">
        <f>IFERROR(ROUND(V544*(1+Assumptions!$C$7)^5,0),"")</f>
        <v>13913</v>
      </c>
      <c r="Z544" t="s">
        <v>153</v>
      </c>
      <c r="AA544" t="s">
        <v>175</v>
      </c>
      <c r="AB544" s="72">
        <v>194.4</v>
      </c>
      <c r="AC544" s="72">
        <v>16.5</v>
      </c>
      <c r="AD544">
        <v>0</v>
      </c>
      <c r="AK544" s="40" t="str">
        <f>IFERROR(INDEX(Assumptions!$D$92:$D$115,MATCH(C544,Assumptions!$B$92:$B$115,0)),"Low")</f>
        <v>Low</v>
      </c>
    </row>
    <row r="545" spans="2:37" x14ac:dyDescent="0.2">
      <c r="B545">
        <v>542</v>
      </c>
      <c r="C545" t="s">
        <v>189</v>
      </c>
      <c r="D545" t="s">
        <v>2419</v>
      </c>
      <c r="E545" s="62">
        <f t="shared" si="36"/>
        <v>1</v>
      </c>
      <c r="F545" s="71">
        <f>SUMIFS('CBG Plants'!N:N,'CBG Plants'!F:F,D545,'CBG Plants'!L:L,"Completed")
+SUMIFS('CBG Plants'!N:N,'CBG Plants'!F:F,D545,'CBG Plants'!L:L,"Functional")+SUMIFS('CBG Plants'!N:N,'CBG Plants'!F:F,D545,'CBG Plants'!L:L,"Under Construction")+SUMIFS('CBG Plants'!N:N,'CBG Plants'!F:F,D545,'CBG Plants'!L:L,"Yet to start construction")</f>
        <v>4.8</v>
      </c>
      <c r="G545" s="62">
        <f>COUNTIFS('CBG Plants'!F:F,D545,'CBG Plants'!L:L,"Completed")
+COUNTIFS('CBG Plants'!F:F,D545,'CBG Plants'!L:L,"Functional")</f>
        <v>0</v>
      </c>
      <c r="H545" s="62">
        <f>COUNTIFS('CBG Plants'!F:F,D545,'CBG Plants'!L:L,"Under Construction")</f>
        <v>0</v>
      </c>
      <c r="I545" s="62">
        <f>COUNTIFS('CBG Plants'!F:F,D545,'CBG Plants'!L:L,"Yet to start construction")</f>
        <v>1</v>
      </c>
      <c r="J545" t="s">
        <v>3277</v>
      </c>
      <c r="M545" s="72">
        <f t="shared" si="33"/>
        <v>49.454999999999998</v>
      </c>
      <c r="N545" s="72">
        <f t="shared" si="34"/>
        <v>49.454999999999998</v>
      </c>
      <c r="O545" s="72">
        <v>0</v>
      </c>
      <c r="P545" s="72">
        <v>26.88</v>
      </c>
      <c r="Q545" s="72">
        <v>22.574999999999999</v>
      </c>
      <c r="R545" s="62">
        <f t="shared" si="35"/>
        <v>-4.7209498500000002</v>
      </c>
      <c r="S545" s="72">
        <f>IFERROR(T545*Assumptions!$C$4,"")</f>
        <v>2.5</v>
      </c>
      <c r="T545" s="72">
        <v>1</v>
      </c>
      <c r="U545" s="62">
        <f>IFERROR(S545*Assumptions!$C$5,"")+IFERROR(V545*Assumptions!$C$8*Assumptions!$C$5,"")</f>
        <v>7.905015E-2</v>
      </c>
      <c r="V545" s="72">
        <v>403</v>
      </c>
      <c r="W545" s="72">
        <f>IFERROR(ROUND(T545*(1+Assumptions!$C$7)^5,0),"")</f>
        <v>3</v>
      </c>
      <c r="X545" s="62">
        <f>IFERROR(ROUND(W545*Assumptions!$C$4*Assumptions!$C$6,4),"")+IFERROR(ROUND(Y545*Assumptions!$C$8*Assumptions!$C$6,4),"")</f>
        <v>0.39560000000000001</v>
      </c>
      <c r="Y545" s="62">
        <f>IFERROR(ROUND(V545*(1+Assumptions!$C$7)^5,0),"")</f>
        <v>1230</v>
      </c>
      <c r="Z545" t="s">
        <v>153</v>
      </c>
      <c r="AA545" t="s">
        <v>175</v>
      </c>
      <c r="AB545" s="72">
        <v>296.2</v>
      </c>
      <c r="AC545" s="72">
        <v>16.5</v>
      </c>
      <c r="AD545">
        <v>0</v>
      </c>
      <c r="AK545" s="40" t="str">
        <f>IFERROR(INDEX(Assumptions!$D$92:$D$115,MATCH(C545,Assumptions!$B$92:$B$115,0)),"Low")</f>
        <v>Low</v>
      </c>
    </row>
    <row r="546" spans="2:37" x14ac:dyDescent="0.2">
      <c r="B546">
        <v>543</v>
      </c>
      <c r="C546" t="s">
        <v>189</v>
      </c>
      <c r="D546" t="s">
        <v>2408</v>
      </c>
      <c r="E546" s="62">
        <f t="shared" si="36"/>
        <v>0</v>
      </c>
      <c r="F546" s="71">
        <f>SUMIFS('CBG Plants'!N:N,'CBG Plants'!F:F,D546,'CBG Plants'!L:L,"Completed")
+SUMIFS('CBG Plants'!N:N,'CBG Plants'!F:F,D546,'CBG Plants'!L:L,"Functional")+SUMIFS('CBG Plants'!N:N,'CBG Plants'!F:F,D546,'CBG Plants'!L:L,"Under Construction")+SUMIFS('CBG Plants'!N:N,'CBG Plants'!F:F,D546,'CBG Plants'!L:L,"Yet to start construction")</f>
        <v>0</v>
      </c>
      <c r="G546" s="62">
        <f>COUNTIFS('CBG Plants'!F:F,D546,'CBG Plants'!L:L,"Completed")
+COUNTIFS('CBG Plants'!F:F,D546,'CBG Plants'!L:L,"Functional")</f>
        <v>0</v>
      </c>
      <c r="H546" s="62">
        <f>COUNTIFS('CBG Plants'!F:F,D546,'CBG Plants'!L:L,"Under Construction")</f>
        <v>0</v>
      </c>
      <c r="I546" s="62">
        <f>COUNTIFS('CBG Plants'!F:F,D546,'CBG Plants'!L:L,"Yet to start construction")</f>
        <v>0</v>
      </c>
      <c r="M546" s="72">
        <f t="shared" si="33"/>
        <v>258.61500000000001</v>
      </c>
      <c r="N546" s="72">
        <f t="shared" si="34"/>
        <v>258.61500000000001</v>
      </c>
      <c r="O546" s="72">
        <v>0</v>
      </c>
      <c r="P546" s="72">
        <v>254.94</v>
      </c>
      <c r="Q546" s="72">
        <v>3.6749999999999998</v>
      </c>
      <c r="R546" s="62">
        <f t="shared" si="35"/>
        <v>0.32826060000000001</v>
      </c>
      <c r="S546" s="72">
        <f>IFERROR(T546*Assumptions!$C$4,"")</f>
        <v>10</v>
      </c>
      <c r="T546" s="72">
        <v>4</v>
      </c>
      <c r="U546" s="62">
        <f>IFERROR(S546*Assumptions!$C$5,"")+IFERROR(V546*Assumptions!$C$8*Assumptions!$C$5,"")</f>
        <v>0.32826060000000001</v>
      </c>
      <c r="V546" s="72">
        <v>2812</v>
      </c>
      <c r="W546" s="72">
        <f>IFERROR(ROUND(T546*(1+Assumptions!$C$7)^5,0),"")</f>
        <v>12</v>
      </c>
      <c r="X546" s="62">
        <f>IFERROR(ROUND(W546*Assumptions!$C$4*Assumptions!$C$6,4),"")+IFERROR(ROUND(Y546*Assumptions!$C$8*Assumptions!$C$6,4),"")</f>
        <v>1.6436999999999999</v>
      </c>
      <c r="Y546" s="62">
        <f>IFERROR(ROUND(V546*(1+Assumptions!$C$7)^5,0),"")</f>
        <v>8582</v>
      </c>
      <c r="Z546" t="s">
        <v>153</v>
      </c>
      <c r="AA546" t="s">
        <v>175</v>
      </c>
      <c r="AB546" s="72">
        <v>256.60000000000002</v>
      </c>
      <c r="AC546" s="72">
        <v>16.5</v>
      </c>
      <c r="AD546">
        <v>0</v>
      </c>
      <c r="AK546" s="40" t="str">
        <f>IFERROR(INDEX(Assumptions!$D$92:$D$115,MATCH(C546,Assumptions!$B$92:$B$115,0)),"Low")</f>
        <v>Low</v>
      </c>
    </row>
    <row r="547" spans="2:37" x14ac:dyDescent="0.2">
      <c r="B547">
        <v>544</v>
      </c>
      <c r="C547" t="s">
        <v>189</v>
      </c>
      <c r="D547" t="s">
        <v>2411</v>
      </c>
      <c r="E547" s="62">
        <f t="shared" si="36"/>
        <v>1</v>
      </c>
      <c r="F547" s="71">
        <f>SUMIFS('CBG Plants'!N:N,'CBG Plants'!F:F,D547,'CBG Plants'!L:L,"Completed")
+SUMIFS('CBG Plants'!N:N,'CBG Plants'!F:F,D547,'CBG Plants'!L:L,"Functional")+SUMIFS('CBG Plants'!N:N,'CBG Plants'!F:F,D547,'CBG Plants'!L:L,"Under Construction")+SUMIFS('CBG Plants'!N:N,'CBG Plants'!F:F,D547,'CBG Plants'!L:L,"Yet to start construction")</f>
        <v>2</v>
      </c>
      <c r="G547" s="62">
        <f>COUNTIFS('CBG Plants'!F:F,D547,'CBG Plants'!L:L,"Completed")
+COUNTIFS('CBG Plants'!F:F,D547,'CBG Plants'!L:L,"Functional")</f>
        <v>0</v>
      </c>
      <c r="H547" s="62">
        <f>COUNTIFS('CBG Plants'!F:F,D547,'CBG Plants'!L:L,"Under Construction")</f>
        <v>0</v>
      </c>
      <c r="I547" s="62">
        <f>COUNTIFS('CBG Plants'!F:F,D547,'CBG Plants'!L:L,"Yet to start construction")</f>
        <v>1</v>
      </c>
      <c r="J547" t="s">
        <v>3278</v>
      </c>
      <c r="M547" s="72">
        <f t="shared" si="33"/>
        <v>77.28</v>
      </c>
      <c r="N547" s="72">
        <f t="shared" si="34"/>
        <v>77.28</v>
      </c>
      <c r="O547" s="72">
        <v>0</v>
      </c>
      <c r="P547" s="72">
        <v>77.28</v>
      </c>
      <c r="Q547" s="72">
        <v>0</v>
      </c>
      <c r="R547" s="62">
        <f t="shared" si="35"/>
        <v>-1.5629713999999999</v>
      </c>
      <c r="S547" s="72">
        <f>IFERROR(T547*Assumptions!$C$4,"")</f>
        <v>12.5</v>
      </c>
      <c r="T547" s="72">
        <v>5</v>
      </c>
      <c r="U547" s="62">
        <f>IFERROR(S547*Assumptions!$C$5,"")+IFERROR(V547*Assumptions!$C$8*Assumptions!$C$5,"")</f>
        <v>0.43702859999999999</v>
      </c>
      <c r="V547" s="72">
        <v>6172</v>
      </c>
      <c r="W547" s="72">
        <f>IFERROR(ROUND(T547*(1+Assumptions!$C$7)^5,0),"")</f>
        <v>15</v>
      </c>
      <c r="X547" s="62">
        <f>IFERROR(ROUND(W547*Assumptions!$C$4*Assumptions!$C$6,4),"")+IFERROR(ROUND(Y547*Assumptions!$C$8*Assumptions!$C$6,4),"")</f>
        <v>2.1905000000000001</v>
      </c>
      <c r="Y547" s="62">
        <f>IFERROR(ROUND(V547*(1+Assumptions!$C$7)^5,0),"")</f>
        <v>18835</v>
      </c>
      <c r="Z547" t="s">
        <v>153</v>
      </c>
      <c r="AA547" t="s">
        <v>175</v>
      </c>
      <c r="AB547" s="72">
        <v>302.39999999999998</v>
      </c>
      <c r="AC547" s="72">
        <v>16.5</v>
      </c>
      <c r="AD547">
        <v>0</v>
      </c>
      <c r="AK547" s="40" t="str">
        <f>IFERROR(INDEX(Assumptions!$D$92:$D$115,MATCH(C547,Assumptions!$B$92:$B$115,0)),"Low")</f>
        <v>Low</v>
      </c>
    </row>
    <row r="548" spans="2:37" x14ac:dyDescent="0.2">
      <c r="B548">
        <v>545</v>
      </c>
      <c r="C548" t="s">
        <v>189</v>
      </c>
      <c r="D548" t="s">
        <v>2413</v>
      </c>
      <c r="E548" s="62">
        <f t="shared" si="36"/>
        <v>0</v>
      </c>
      <c r="F548" s="71">
        <f>SUMIFS('CBG Plants'!N:N,'CBG Plants'!F:F,D548,'CBG Plants'!L:L,"Completed")
+SUMIFS('CBG Plants'!N:N,'CBG Plants'!F:F,D548,'CBG Plants'!L:L,"Functional")+SUMIFS('CBG Plants'!N:N,'CBG Plants'!F:F,D548,'CBG Plants'!L:L,"Under Construction")+SUMIFS('CBG Plants'!N:N,'CBG Plants'!F:F,D548,'CBG Plants'!L:L,"Yet to start construction")</f>
        <v>0</v>
      </c>
      <c r="G548" s="62">
        <f>COUNTIFS('CBG Plants'!F:F,D548,'CBG Plants'!L:L,"Completed")
+COUNTIFS('CBG Plants'!F:F,D548,'CBG Plants'!L:L,"Functional")</f>
        <v>0</v>
      </c>
      <c r="H548" s="62">
        <f>COUNTIFS('CBG Plants'!F:F,D548,'CBG Plants'!L:L,"Under Construction")</f>
        <v>0</v>
      </c>
      <c r="I548" s="62">
        <f>COUNTIFS('CBG Plants'!F:F,D548,'CBG Plants'!L:L,"Yet to start construction")</f>
        <v>0</v>
      </c>
      <c r="J548" t="s">
        <v>3268</v>
      </c>
      <c r="M548" s="72">
        <f t="shared" si="33"/>
        <v>94.92</v>
      </c>
      <c r="N548" s="72">
        <f t="shared" si="34"/>
        <v>94.92</v>
      </c>
      <c r="O548" s="72">
        <v>0</v>
      </c>
      <c r="P548" s="72">
        <v>94.92</v>
      </c>
      <c r="Q548" s="72">
        <v>0</v>
      </c>
      <c r="R548" s="62">
        <f t="shared" si="35"/>
        <v>1.0428978</v>
      </c>
      <c r="S548" s="72">
        <f>IFERROR(T548*Assumptions!$C$4,"")</f>
        <v>32.5</v>
      </c>
      <c r="T548" s="72">
        <v>13</v>
      </c>
      <c r="U548" s="62">
        <f>IFERROR(S548*Assumptions!$C$5,"")+IFERROR(V548*Assumptions!$C$8*Assumptions!$C$5,"")</f>
        <v>1.0428978</v>
      </c>
      <c r="V548" s="72">
        <v>6756</v>
      </c>
      <c r="W548" s="72">
        <f>IFERROR(ROUND(T548*(1+Assumptions!$C$7)^5,0),"")</f>
        <v>40</v>
      </c>
      <c r="X548" s="62">
        <f>IFERROR(ROUND(W548*Assumptions!$C$4*Assumptions!$C$6,4),"")+IFERROR(ROUND(Y548*Assumptions!$C$8*Assumptions!$C$6,4),"")</f>
        <v>5.3453999999999997</v>
      </c>
      <c r="Y548" s="62">
        <f>IFERROR(ROUND(V548*(1+Assumptions!$C$7)^5,0),"")</f>
        <v>20618</v>
      </c>
      <c r="Z548" t="s">
        <v>153</v>
      </c>
      <c r="AA548" t="s">
        <v>175</v>
      </c>
      <c r="AB548" s="72">
        <v>248.4</v>
      </c>
      <c r="AC548" s="72">
        <v>16.5</v>
      </c>
      <c r="AD548">
        <v>0</v>
      </c>
      <c r="AK548" s="40" t="str">
        <f>IFERROR(INDEX(Assumptions!$D$92:$D$115,MATCH(C548,Assumptions!$B$92:$B$115,0)),"Low")</f>
        <v>Low</v>
      </c>
    </row>
    <row r="549" spans="2:37" x14ac:dyDescent="0.2">
      <c r="B549">
        <v>546</v>
      </c>
      <c r="C549" t="s">
        <v>189</v>
      </c>
      <c r="D549" t="s">
        <v>2399</v>
      </c>
      <c r="E549" s="62">
        <f t="shared" si="36"/>
        <v>1</v>
      </c>
      <c r="F549" s="71">
        <f>SUMIFS('CBG Plants'!N:N,'CBG Plants'!F:F,D549,'CBG Plants'!L:L,"Completed")
+SUMIFS('CBG Plants'!N:N,'CBG Plants'!F:F,D549,'CBG Plants'!L:L,"Functional")+SUMIFS('CBG Plants'!N:N,'CBG Plants'!F:F,D549,'CBG Plants'!L:L,"Under Construction")+SUMIFS('CBG Plants'!N:N,'CBG Plants'!F:F,D549,'CBG Plants'!L:L,"Yet to start construction")</f>
        <v>12</v>
      </c>
      <c r="G549" s="62">
        <f>COUNTIFS('CBG Plants'!F:F,D549,'CBG Plants'!L:L,"Completed")
+COUNTIFS('CBG Plants'!F:F,D549,'CBG Plants'!L:L,"Functional")</f>
        <v>0</v>
      </c>
      <c r="H549" s="62">
        <f>COUNTIFS('CBG Plants'!F:F,D549,'CBG Plants'!L:L,"Under Construction")</f>
        <v>0</v>
      </c>
      <c r="I549" s="62">
        <f>COUNTIFS('CBG Plants'!F:F,D549,'CBG Plants'!L:L,"Yet to start construction")</f>
        <v>1</v>
      </c>
      <c r="J549" t="s">
        <v>3268</v>
      </c>
      <c r="M549" s="72">
        <f t="shared" si="33"/>
        <v>31.08</v>
      </c>
      <c r="N549" s="72">
        <f t="shared" si="34"/>
        <v>31.08</v>
      </c>
      <c r="O549" s="72">
        <v>0</v>
      </c>
      <c r="P549" s="72">
        <v>31.08</v>
      </c>
      <c r="Q549" s="72">
        <v>0</v>
      </c>
      <c r="R549" s="62">
        <f t="shared" si="35"/>
        <v>-11.44408305</v>
      </c>
      <c r="S549" s="72">
        <f>IFERROR(T549*Assumptions!$C$4,"")</f>
        <v>15</v>
      </c>
      <c r="T549" s="72">
        <v>6</v>
      </c>
      <c r="U549" s="62">
        <f>IFERROR(S549*Assumptions!$C$5,"")+IFERROR(V549*Assumptions!$C$8*Assumptions!$C$5,"")</f>
        <v>0.55591694999999997</v>
      </c>
      <c r="V549" s="72">
        <v>10539</v>
      </c>
      <c r="W549" s="72">
        <f>IFERROR(ROUND(T549*(1+Assumptions!$C$7)^5,0),"")</f>
        <v>18</v>
      </c>
      <c r="X549" s="62">
        <f>IFERROR(ROUND(W549*Assumptions!$C$4*Assumptions!$C$6,4),"")+IFERROR(ROUND(Y549*Assumptions!$C$8*Assumptions!$C$6,4),"")</f>
        <v>2.7887</v>
      </c>
      <c r="Y549" s="62">
        <f>IFERROR(ROUND(V549*(1+Assumptions!$C$7)^5,0),"")</f>
        <v>32162</v>
      </c>
      <c r="Z549" t="s">
        <v>153</v>
      </c>
      <c r="AA549" t="s">
        <v>175</v>
      </c>
      <c r="AB549" s="72">
        <v>5.9</v>
      </c>
      <c r="AC549" s="72">
        <v>16.5</v>
      </c>
      <c r="AD549">
        <v>0</v>
      </c>
      <c r="AK549" s="40" t="str">
        <f>IFERROR(INDEX(Assumptions!$D$92:$D$115,MATCH(C549,Assumptions!$B$92:$B$115,0)),"Low")</f>
        <v>Low</v>
      </c>
    </row>
    <row r="550" spans="2:37" x14ac:dyDescent="0.2">
      <c r="B550">
        <v>547</v>
      </c>
      <c r="C550" t="s">
        <v>189</v>
      </c>
      <c r="D550" t="s">
        <v>2426</v>
      </c>
      <c r="E550" s="62">
        <f t="shared" si="36"/>
        <v>2</v>
      </c>
      <c r="F550" s="71">
        <f>SUMIFS('CBG Plants'!N:N,'CBG Plants'!F:F,D550,'CBG Plants'!L:L,"Completed")
+SUMIFS('CBG Plants'!N:N,'CBG Plants'!F:F,D550,'CBG Plants'!L:L,"Functional")+SUMIFS('CBG Plants'!N:N,'CBG Plants'!F:F,D550,'CBG Plants'!L:L,"Under Construction")+SUMIFS('CBG Plants'!N:N,'CBG Plants'!F:F,D550,'CBG Plants'!L:L,"Yet to start construction")</f>
        <v>13</v>
      </c>
      <c r="G550" s="62">
        <f>COUNTIFS('CBG Plants'!F:F,D550,'CBG Plants'!L:L,"Completed")
+COUNTIFS('CBG Plants'!F:F,D550,'CBG Plants'!L:L,"Functional")</f>
        <v>0</v>
      </c>
      <c r="H550" s="62">
        <f>COUNTIFS('CBG Plants'!F:F,D550,'CBG Plants'!L:L,"Under Construction")</f>
        <v>1</v>
      </c>
      <c r="I550" s="62">
        <f>COUNTIFS('CBG Plants'!F:F,D550,'CBG Plants'!L:L,"Yet to start construction")</f>
        <v>1</v>
      </c>
      <c r="J550" t="s">
        <v>3279</v>
      </c>
      <c r="K550" t="s">
        <v>3280</v>
      </c>
      <c r="M550" s="72">
        <f t="shared" si="33"/>
        <v>290.64000000000004</v>
      </c>
      <c r="N550" s="72">
        <f t="shared" si="34"/>
        <v>290.64000000000004</v>
      </c>
      <c r="O550" s="72">
        <v>0</v>
      </c>
      <c r="P550" s="72">
        <v>288.54000000000002</v>
      </c>
      <c r="Q550" s="72">
        <v>2.1</v>
      </c>
      <c r="R550" s="62">
        <f t="shared" si="35"/>
        <v>-12.9248995</v>
      </c>
      <c r="S550" s="72">
        <f>IFERROR(T550*Assumptions!$C$4,"")</f>
        <v>2.5</v>
      </c>
      <c r="T550" s="72">
        <v>1</v>
      </c>
      <c r="U550" s="62">
        <f>IFERROR(S550*Assumptions!$C$5,"")+IFERROR(V550*Assumptions!$C$8*Assumptions!$C$5,"")</f>
        <v>7.5100500000000001E-2</v>
      </c>
      <c r="V550" s="72">
        <v>10</v>
      </c>
      <c r="W550" s="72">
        <f>IFERROR(ROUND(T550*(1+Assumptions!$C$7)^5,0),"")</f>
        <v>3</v>
      </c>
      <c r="X550" s="62">
        <f>IFERROR(ROUND(W550*Assumptions!$C$4*Assumptions!$C$6,4),"")+IFERROR(ROUND(Y550*Assumptions!$C$8*Assumptions!$C$6,4),"")</f>
        <v>0.3755</v>
      </c>
      <c r="Y550" s="62">
        <f>IFERROR(ROUND(V550*(1+Assumptions!$C$7)^5,0),"")</f>
        <v>31</v>
      </c>
      <c r="Z550" t="s">
        <v>153</v>
      </c>
      <c r="AA550" t="s">
        <v>175</v>
      </c>
      <c r="AB550" s="72">
        <v>217.3</v>
      </c>
      <c r="AC550" s="72">
        <v>16.5</v>
      </c>
      <c r="AD550">
        <v>0</v>
      </c>
      <c r="AK550" s="40" t="str">
        <f>IFERROR(INDEX(Assumptions!$D$92:$D$115,MATCH(C550,Assumptions!$B$92:$B$115,0)),"Low")</f>
        <v>Low</v>
      </c>
    </row>
    <row r="551" spans="2:37" x14ac:dyDescent="0.2">
      <c r="B551">
        <v>548</v>
      </c>
      <c r="C551" t="s">
        <v>189</v>
      </c>
      <c r="D551" t="s">
        <v>2421</v>
      </c>
      <c r="E551" s="62">
        <f t="shared" si="36"/>
        <v>1</v>
      </c>
      <c r="F551" s="71">
        <f>SUMIFS('CBG Plants'!N:N,'CBG Plants'!F:F,D551,'CBG Plants'!L:L,"Completed")
+SUMIFS('CBG Plants'!N:N,'CBG Plants'!F:F,D551,'CBG Plants'!L:L,"Functional")+SUMIFS('CBG Plants'!N:N,'CBG Plants'!F:F,D551,'CBG Plants'!L:L,"Under Construction")+SUMIFS('CBG Plants'!N:N,'CBG Plants'!F:F,D551,'CBG Plants'!L:L,"Yet to start construction")</f>
        <v>10</v>
      </c>
      <c r="G551" s="62">
        <f>COUNTIFS('CBG Plants'!F:F,D551,'CBG Plants'!L:L,"Completed")
+COUNTIFS('CBG Plants'!F:F,D551,'CBG Plants'!L:L,"Functional")</f>
        <v>0</v>
      </c>
      <c r="H551" s="62">
        <f>COUNTIFS('CBG Plants'!F:F,D551,'CBG Plants'!L:L,"Under Construction")</f>
        <v>0</v>
      </c>
      <c r="I551" s="62">
        <f>COUNTIFS('CBG Plants'!F:F,D551,'CBG Plants'!L:L,"Yet to start construction")</f>
        <v>1</v>
      </c>
      <c r="J551" t="s">
        <v>3281</v>
      </c>
      <c r="M551" s="72">
        <f t="shared" si="33"/>
        <v>28.875</v>
      </c>
      <c r="N551" s="72">
        <f t="shared" si="34"/>
        <v>28.875</v>
      </c>
      <c r="O551" s="72">
        <v>0</v>
      </c>
      <c r="P551" s="72">
        <v>27.3</v>
      </c>
      <c r="Q551" s="72">
        <v>1.575</v>
      </c>
      <c r="R551" s="62">
        <f t="shared" si="35"/>
        <v>-9.9209498499999995</v>
      </c>
      <c r="S551" s="72">
        <f>IFERROR(T551*Assumptions!$C$4,"")</f>
        <v>2.5</v>
      </c>
      <c r="T551" s="72">
        <v>1</v>
      </c>
      <c r="U551" s="62">
        <f>IFERROR(S551*Assumptions!$C$5,"")+IFERROR(V551*Assumptions!$C$8*Assumptions!$C$5,"")</f>
        <v>7.905015E-2</v>
      </c>
      <c r="V551" s="72">
        <v>403</v>
      </c>
      <c r="W551" s="72">
        <f>IFERROR(ROUND(T551*(1+Assumptions!$C$7)^5,0),"")</f>
        <v>3</v>
      </c>
      <c r="X551" s="62">
        <f>IFERROR(ROUND(W551*Assumptions!$C$4*Assumptions!$C$6,4),"")+IFERROR(ROUND(Y551*Assumptions!$C$8*Assumptions!$C$6,4),"")</f>
        <v>0.39560000000000001</v>
      </c>
      <c r="Y551" s="62">
        <f>IFERROR(ROUND(V551*(1+Assumptions!$C$7)^5,0),"")</f>
        <v>1230</v>
      </c>
      <c r="Z551" t="s">
        <v>153</v>
      </c>
      <c r="AA551" t="s">
        <v>175</v>
      </c>
      <c r="AB551" s="72">
        <v>191.3</v>
      </c>
      <c r="AC551" s="72">
        <v>16.5</v>
      </c>
      <c r="AD551">
        <v>0</v>
      </c>
      <c r="AK551" s="40" t="str">
        <f>IFERROR(INDEX(Assumptions!$D$92:$D$115,MATCH(C551,Assumptions!$B$92:$B$115,0)),"Low")</f>
        <v>Low</v>
      </c>
    </row>
    <row r="552" spans="2:37" x14ac:dyDescent="0.2">
      <c r="B552">
        <v>549</v>
      </c>
      <c r="C552" t="s">
        <v>189</v>
      </c>
      <c r="D552" t="s">
        <v>2412</v>
      </c>
      <c r="E552" s="62">
        <f t="shared" si="36"/>
        <v>0</v>
      </c>
      <c r="F552" s="71">
        <f>SUMIFS('CBG Plants'!N:N,'CBG Plants'!F:F,D552,'CBG Plants'!L:L,"Completed")
+SUMIFS('CBG Plants'!N:N,'CBG Plants'!F:F,D552,'CBG Plants'!L:L,"Functional")+SUMIFS('CBG Plants'!N:N,'CBG Plants'!F:F,D552,'CBG Plants'!L:L,"Under Construction")+SUMIFS('CBG Plants'!N:N,'CBG Plants'!F:F,D552,'CBG Plants'!L:L,"Yet to start construction")</f>
        <v>0</v>
      </c>
      <c r="G552" s="62">
        <f>COUNTIFS('CBG Plants'!F:F,D552,'CBG Plants'!L:L,"Completed")
+COUNTIFS('CBG Plants'!F:F,D552,'CBG Plants'!L:L,"Functional")</f>
        <v>0</v>
      </c>
      <c r="H552" s="62">
        <f>COUNTIFS('CBG Plants'!F:F,D552,'CBG Plants'!L:L,"Under Construction")</f>
        <v>0</v>
      </c>
      <c r="I552" s="62">
        <f>COUNTIFS('CBG Plants'!F:F,D552,'CBG Plants'!L:L,"Yet to start construction")</f>
        <v>0</v>
      </c>
      <c r="J552" t="s">
        <v>3282</v>
      </c>
      <c r="M552" s="72">
        <f t="shared" si="33"/>
        <v>109.62</v>
      </c>
      <c r="N552" s="72">
        <f t="shared" si="34"/>
        <v>109.62</v>
      </c>
      <c r="O552" s="72">
        <v>0</v>
      </c>
      <c r="P552" s="72">
        <v>109.62</v>
      </c>
      <c r="Q552" s="72">
        <v>0</v>
      </c>
      <c r="R552" s="62">
        <f t="shared" si="35"/>
        <v>0.43702859999999999</v>
      </c>
      <c r="S552" s="72">
        <f>IFERROR(T552*Assumptions!$C$4,"")</f>
        <v>12.5</v>
      </c>
      <c r="T552" s="72">
        <v>5</v>
      </c>
      <c r="U552" s="62">
        <f>IFERROR(S552*Assumptions!$C$5,"")+IFERROR(V552*Assumptions!$C$8*Assumptions!$C$5,"")</f>
        <v>0.43702859999999999</v>
      </c>
      <c r="V552" s="72">
        <v>6172</v>
      </c>
      <c r="W552" s="72">
        <f>IFERROR(ROUND(T552*(1+Assumptions!$C$7)^5,0),"")</f>
        <v>15</v>
      </c>
      <c r="X552" s="62">
        <f>IFERROR(ROUND(W552*Assumptions!$C$4*Assumptions!$C$6,4),"")+IFERROR(ROUND(Y552*Assumptions!$C$8*Assumptions!$C$6,4),"")</f>
        <v>2.1905000000000001</v>
      </c>
      <c r="Y552" s="62">
        <f>IFERROR(ROUND(V552*(1+Assumptions!$C$7)^5,0),"")</f>
        <v>18835</v>
      </c>
      <c r="Z552" t="s">
        <v>153</v>
      </c>
      <c r="AA552" t="s">
        <v>175</v>
      </c>
      <c r="AB552" s="72">
        <v>306.39999999999998</v>
      </c>
      <c r="AC552" s="72">
        <v>16.5</v>
      </c>
      <c r="AD552">
        <v>0</v>
      </c>
      <c r="AK552" s="40" t="str">
        <f>IFERROR(INDEX(Assumptions!$D$92:$D$115,MATCH(C552,Assumptions!$B$92:$B$115,0)),"Low")</f>
        <v>Low</v>
      </c>
    </row>
    <row r="553" spans="2:37" x14ac:dyDescent="0.2">
      <c r="B553">
        <v>550</v>
      </c>
      <c r="C553" t="s">
        <v>189</v>
      </c>
      <c r="D553" t="s">
        <v>2414</v>
      </c>
      <c r="E553" s="62">
        <f t="shared" si="36"/>
        <v>0</v>
      </c>
      <c r="F553" s="71">
        <f>SUMIFS('CBG Plants'!N:N,'CBG Plants'!F:F,D553,'CBG Plants'!L:L,"Completed")
+SUMIFS('CBG Plants'!N:N,'CBG Plants'!F:F,D553,'CBG Plants'!L:L,"Functional")+SUMIFS('CBG Plants'!N:N,'CBG Plants'!F:F,D553,'CBG Plants'!L:L,"Under Construction")+SUMIFS('CBG Plants'!N:N,'CBG Plants'!F:F,D553,'CBG Plants'!L:L,"Yet to start construction")</f>
        <v>0</v>
      </c>
      <c r="G553" s="62">
        <f>COUNTIFS('CBG Plants'!F:F,D553,'CBG Plants'!L:L,"Completed")
+COUNTIFS('CBG Plants'!F:F,D553,'CBG Plants'!L:L,"Functional")</f>
        <v>0</v>
      </c>
      <c r="H553" s="62">
        <f>COUNTIFS('CBG Plants'!F:F,D553,'CBG Plants'!L:L,"Under Construction")</f>
        <v>0</v>
      </c>
      <c r="I553" s="62">
        <f>COUNTIFS('CBG Plants'!F:F,D553,'CBG Plants'!L:L,"Yet to start construction")</f>
        <v>0</v>
      </c>
      <c r="J553" t="s">
        <v>3282</v>
      </c>
      <c r="M553" s="72">
        <f t="shared" si="33"/>
        <v>195.405</v>
      </c>
      <c r="N553" s="72">
        <f t="shared" si="34"/>
        <v>195.405</v>
      </c>
      <c r="O553" s="72">
        <v>0</v>
      </c>
      <c r="P553" s="72">
        <v>192.78</v>
      </c>
      <c r="Q553" s="72">
        <v>2.625</v>
      </c>
      <c r="R553" s="62">
        <f t="shared" si="35"/>
        <v>1.0428978</v>
      </c>
      <c r="S553" s="72">
        <f>IFERROR(T553*Assumptions!$C$4,"")</f>
        <v>32.5</v>
      </c>
      <c r="T553" s="72">
        <v>13</v>
      </c>
      <c r="U553" s="62">
        <f>IFERROR(S553*Assumptions!$C$5,"")+IFERROR(V553*Assumptions!$C$8*Assumptions!$C$5,"")</f>
        <v>1.0428978</v>
      </c>
      <c r="V553" s="72">
        <v>6756</v>
      </c>
      <c r="W553" s="72">
        <f>IFERROR(ROUND(T553*(1+Assumptions!$C$7)^5,0),"")</f>
        <v>40</v>
      </c>
      <c r="X553" s="62">
        <f>IFERROR(ROUND(W553*Assumptions!$C$4*Assumptions!$C$6,4),"")+IFERROR(ROUND(Y553*Assumptions!$C$8*Assumptions!$C$6,4),"")</f>
        <v>5.3453999999999997</v>
      </c>
      <c r="Y553" s="62">
        <f>IFERROR(ROUND(V553*(1+Assumptions!$C$7)^5,0),"")</f>
        <v>20618</v>
      </c>
      <c r="Z553" t="s">
        <v>153</v>
      </c>
      <c r="AA553" t="s">
        <v>175</v>
      </c>
      <c r="AB553" s="72">
        <v>179</v>
      </c>
      <c r="AC553" s="72">
        <v>16.5</v>
      </c>
      <c r="AD553">
        <v>0</v>
      </c>
      <c r="AK553" s="40" t="str">
        <f>IFERROR(INDEX(Assumptions!$D$92:$D$115,MATCH(C553,Assumptions!$B$92:$B$115,0)),"Low")</f>
        <v>Low</v>
      </c>
    </row>
    <row r="554" spans="2:37" x14ac:dyDescent="0.2">
      <c r="B554">
        <v>551</v>
      </c>
      <c r="C554" t="s">
        <v>189</v>
      </c>
      <c r="D554" t="s">
        <v>2429</v>
      </c>
      <c r="E554" s="62">
        <f t="shared" si="36"/>
        <v>6</v>
      </c>
      <c r="F554" s="71">
        <f>SUMIFS('CBG Plants'!N:N,'CBG Plants'!F:F,D554,'CBG Plants'!L:L,"Completed")
+SUMIFS('CBG Plants'!N:N,'CBG Plants'!F:F,D554,'CBG Plants'!L:L,"Functional")+SUMIFS('CBG Plants'!N:N,'CBG Plants'!F:F,D554,'CBG Plants'!L:L,"Under Construction")+SUMIFS('CBG Plants'!N:N,'CBG Plants'!F:F,D554,'CBG Plants'!L:L,"Yet to start construction")</f>
        <v>19</v>
      </c>
      <c r="G554" s="62">
        <f>COUNTIFS('CBG Plants'!F:F,D554,'CBG Plants'!L:L,"Completed")
+COUNTIFS('CBG Plants'!F:F,D554,'CBG Plants'!L:L,"Functional")</f>
        <v>0</v>
      </c>
      <c r="H554" s="62">
        <f>COUNTIFS('CBG Plants'!F:F,D554,'CBG Plants'!L:L,"Under Construction")</f>
        <v>1</v>
      </c>
      <c r="I554" s="62">
        <f>COUNTIFS('CBG Plants'!F:F,D554,'CBG Plants'!L:L,"Yet to start construction")</f>
        <v>5</v>
      </c>
      <c r="J554" t="s">
        <v>3283</v>
      </c>
      <c r="K554" t="s">
        <v>3284</v>
      </c>
      <c r="L554" t="s">
        <v>3285</v>
      </c>
      <c r="M554" s="72">
        <f t="shared" si="33"/>
        <v>98.7</v>
      </c>
      <c r="N554" s="72">
        <f t="shared" si="34"/>
        <v>98.7</v>
      </c>
      <c r="O554" s="72">
        <v>0</v>
      </c>
      <c r="P554" s="72">
        <v>98.7</v>
      </c>
      <c r="Q554" s="72">
        <v>0</v>
      </c>
      <c r="R554" s="62">
        <f t="shared" si="35"/>
        <v>-16.42704445</v>
      </c>
      <c r="S554" s="72">
        <f>IFERROR(T554*Assumptions!$C$4,"")</f>
        <v>60</v>
      </c>
      <c r="T554" s="72">
        <v>24</v>
      </c>
      <c r="U554" s="62">
        <f>IFERROR(S554*Assumptions!$C$5,"")+IFERROR(V554*Assumptions!$C$8*Assumptions!$C$5,"")</f>
        <v>2.5729555499999996</v>
      </c>
      <c r="V554" s="72">
        <v>76911</v>
      </c>
      <c r="W554" s="72">
        <f>IFERROR(ROUND(T554*(1+Assumptions!$C$7)^5,0),"")</f>
        <v>73</v>
      </c>
      <c r="X554" s="62">
        <f>IFERROR(ROUND(W554*Assumptions!$C$4*Assumptions!$C$6,4),"")+IFERROR(ROUND(Y554*Assumptions!$C$8*Assumptions!$C$6,4),"")</f>
        <v>13.0565</v>
      </c>
      <c r="Y554" s="62">
        <f>IFERROR(ROUND(V554*(1+Assumptions!$C$7)^5,0),"")</f>
        <v>234714</v>
      </c>
      <c r="Z554" t="s">
        <v>153</v>
      </c>
      <c r="AA554" t="s">
        <v>175</v>
      </c>
      <c r="AB554" s="72">
        <v>250.6</v>
      </c>
      <c r="AC554" s="72">
        <v>16.5</v>
      </c>
      <c r="AD554">
        <v>0</v>
      </c>
      <c r="AK554" s="40" t="str">
        <f>IFERROR(INDEX(Assumptions!$D$92:$D$115,MATCH(C554,Assumptions!$B$92:$B$115,0)),"Low")</f>
        <v>Low</v>
      </c>
    </row>
    <row r="555" spans="2:37" x14ac:dyDescent="0.2">
      <c r="B555">
        <v>552</v>
      </c>
      <c r="C555" t="s">
        <v>189</v>
      </c>
      <c r="D555" t="s">
        <v>2415</v>
      </c>
      <c r="E555" s="62">
        <f t="shared" si="36"/>
        <v>0</v>
      </c>
      <c r="F555" s="71">
        <f>SUMIFS('CBG Plants'!N:N,'CBG Plants'!F:F,D555,'CBG Plants'!L:L,"Completed")
+SUMIFS('CBG Plants'!N:N,'CBG Plants'!F:F,D555,'CBG Plants'!L:L,"Functional")+SUMIFS('CBG Plants'!N:N,'CBG Plants'!F:F,D555,'CBG Plants'!L:L,"Under Construction")+SUMIFS('CBG Plants'!N:N,'CBG Plants'!F:F,D555,'CBG Plants'!L:L,"Yet to start construction")</f>
        <v>0</v>
      </c>
      <c r="G555" s="62">
        <f>COUNTIFS('CBG Plants'!F:F,D555,'CBG Plants'!L:L,"Completed")
+COUNTIFS('CBG Plants'!F:F,D555,'CBG Plants'!L:L,"Functional")</f>
        <v>0</v>
      </c>
      <c r="H555" s="62">
        <f>COUNTIFS('CBG Plants'!F:F,D555,'CBG Plants'!L:L,"Under Construction")</f>
        <v>0</v>
      </c>
      <c r="I555" s="62">
        <f>COUNTIFS('CBG Plants'!F:F,D555,'CBG Plants'!L:L,"Yet to start construction")</f>
        <v>0</v>
      </c>
      <c r="M555" s="72">
        <f t="shared" si="33"/>
        <v>162.96</v>
      </c>
      <c r="N555" s="72">
        <f t="shared" si="34"/>
        <v>162.96</v>
      </c>
      <c r="O555" s="72">
        <v>0</v>
      </c>
      <c r="P555" s="72">
        <v>146.16</v>
      </c>
      <c r="Q555" s="72">
        <v>16.8</v>
      </c>
      <c r="R555" s="62">
        <f t="shared" si="35"/>
        <v>7.4999999999999997E-2</v>
      </c>
      <c r="S555" s="72">
        <f>IFERROR(T555*Assumptions!$C$4,"")</f>
        <v>2.5</v>
      </c>
      <c r="T555" s="72">
        <v>1</v>
      </c>
      <c r="U555" s="62">
        <f>IFERROR(S555*Assumptions!$C$5,"")+IFERROR(V555*Assumptions!$C$8*Assumptions!$C$5,"")</f>
        <v>7.4999999999999997E-2</v>
      </c>
      <c r="V555" s="72">
        <v>0</v>
      </c>
      <c r="W555" s="72">
        <f>IFERROR(ROUND(T555*(1+Assumptions!$C$7)^5,0),"")</f>
        <v>3</v>
      </c>
      <c r="X555" s="62">
        <f>IFERROR(ROUND(W555*Assumptions!$C$4*Assumptions!$C$6,4),"")+IFERROR(ROUND(Y555*Assumptions!$C$8*Assumptions!$C$6,4),"")</f>
        <v>0.375</v>
      </c>
      <c r="Y555" s="62">
        <f>IFERROR(ROUND(V555*(1+Assumptions!$C$7)^5,0),"")</f>
        <v>0</v>
      </c>
      <c r="Z555" t="s">
        <v>153</v>
      </c>
      <c r="AA555" t="s">
        <v>175</v>
      </c>
      <c r="AB555" s="72">
        <v>293.10000000000002</v>
      </c>
      <c r="AC555" s="72">
        <v>16.5</v>
      </c>
      <c r="AD555">
        <v>0</v>
      </c>
      <c r="AK555" s="40" t="str">
        <f>IFERROR(INDEX(Assumptions!$D$92:$D$115,MATCH(C555,Assumptions!$B$92:$B$115,0)),"Low")</f>
        <v>Low</v>
      </c>
    </row>
    <row r="556" spans="2:37" x14ac:dyDescent="0.2">
      <c r="B556">
        <v>553</v>
      </c>
      <c r="C556" t="s">
        <v>189</v>
      </c>
      <c r="D556" t="s">
        <v>2417</v>
      </c>
      <c r="E556" s="62">
        <f t="shared" si="36"/>
        <v>0</v>
      </c>
      <c r="F556" s="71">
        <f>SUMIFS('CBG Plants'!N:N,'CBG Plants'!F:F,D556,'CBG Plants'!L:L,"Completed")
+SUMIFS('CBG Plants'!N:N,'CBG Plants'!F:F,D556,'CBG Plants'!L:L,"Functional")+SUMIFS('CBG Plants'!N:N,'CBG Plants'!F:F,D556,'CBG Plants'!L:L,"Under Construction")+SUMIFS('CBG Plants'!N:N,'CBG Plants'!F:F,D556,'CBG Plants'!L:L,"Yet to start construction")</f>
        <v>0</v>
      </c>
      <c r="G556" s="62">
        <f>COUNTIFS('CBG Plants'!F:F,D556,'CBG Plants'!L:L,"Completed")
+COUNTIFS('CBG Plants'!F:F,D556,'CBG Plants'!L:L,"Functional")</f>
        <v>0</v>
      </c>
      <c r="H556" s="62">
        <f>COUNTIFS('CBG Plants'!F:F,D556,'CBG Plants'!L:L,"Under Construction")</f>
        <v>0</v>
      </c>
      <c r="I556" s="62">
        <f>COUNTIFS('CBG Plants'!F:F,D556,'CBG Plants'!L:L,"Yet to start construction")</f>
        <v>0</v>
      </c>
      <c r="J556" t="s">
        <v>3269</v>
      </c>
      <c r="M556" s="72">
        <f t="shared" si="33"/>
        <v>104.265</v>
      </c>
      <c r="N556" s="72">
        <f t="shared" si="34"/>
        <v>104.265</v>
      </c>
      <c r="O556" s="72">
        <v>0</v>
      </c>
      <c r="P556" s="72">
        <v>103.74</v>
      </c>
      <c r="Q556" s="72">
        <v>0.52500000000000002</v>
      </c>
      <c r="R556" s="62">
        <f t="shared" si="35"/>
        <v>7.4999999999999997E-2</v>
      </c>
      <c r="S556" s="72">
        <f>IFERROR(T556*Assumptions!$C$4,"")</f>
        <v>2.5</v>
      </c>
      <c r="T556" s="72">
        <v>1</v>
      </c>
      <c r="U556" s="62">
        <f>IFERROR(S556*Assumptions!$C$5,"")+IFERROR(V556*Assumptions!$C$8*Assumptions!$C$5,"")</f>
        <v>7.4999999999999997E-2</v>
      </c>
      <c r="V556" s="72">
        <v>0</v>
      </c>
      <c r="W556" s="72">
        <f>IFERROR(ROUND(T556*(1+Assumptions!$C$7)^5,0),"")</f>
        <v>3</v>
      </c>
      <c r="X556" s="62">
        <f>IFERROR(ROUND(W556*Assumptions!$C$4*Assumptions!$C$6,4),"")+IFERROR(ROUND(Y556*Assumptions!$C$8*Assumptions!$C$6,4),"")</f>
        <v>0.375</v>
      </c>
      <c r="Y556" s="62">
        <f>IFERROR(ROUND(V556*(1+Assumptions!$C$7)^5,0),"")</f>
        <v>0</v>
      </c>
      <c r="Z556" t="s">
        <v>153</v>
      </c>
      <c r="AA556" t="s">
        <v>175</v>
      </c>
      <c r="AB556" s="72">
        <v>333.1</v>
      </c>
      <c r="AC556" s="72">
        <v>16.5</v>
      </c>
      <c r="AD556">
        <v>0</v>
      </c>
      <c r="AK556" s="40" t="str">
        <f>IFERROR(INDEX(Assumptions!$D$92:$D$115,MATCH(C556,Assumptions!$B$92:$B$115,0)),"Low")</f>
        <v>Low</v>
      </c>
    </row>
    <row r="557" spans="2:37" x14ac:dyDescent="0.2">
      <c r="B557">
        <v>554</v>
      </c>
      <c r="C557" t="s">
        <v>189</v>
      </c>
      <c r="D557" t="s">
        <v>2403</v>
      </c>
      <c r="E557" s="62">
        <f t="shared" si="36"/>
        <v>0</v>
      </c>
      <c r="F557" s="71">
        <f>SUMIFS('CBG Plants'!N:N,'CBG Plants'!F:F,D557,'CBG Plants'!L:L,"Completed")
+SUMIFS('CBG Plants'!N:N,'CBG Plants'!F:F,D557,'CBG Plants'!L:L,"Functional")+SUMIFS('CBG Plants'!N:N,'CBG Plants'!F:F,D557,'CBG Plants'!L:L,"Under Construction")+SUMIFS('CBG Plants'!N:N,'CBG Plants'!F:F,D557,'CBG Plants'!L:L,"Yet to start construction")</f>
        <v>0</v>
      </c>
      <c r="G557" s="62">
        <f>COUNTIFS('CBG Plants'!F:F,D557,'CBG Plants'!L:L,"Completed")
+COUNTIFS('CBG Plants'!F:F,D557,'CBG Plants'!L:L,"Functional")</f>
        <v>0</v>
      </c>
      <c r="H557" s="62">
        <f>COUNTIFS('CBG Plants'!F:F,D557,'CBG Plants'!L:L,"Under Construction")</f>
        <v>0</v>
      </c>
      <c r="I557" s="62">
        <f>COUNTIFS('CBG Plants'!F:F,D557,'CBG Plants'!L:L,"Yet to start construction")</f>
        <v>0</v>
      </c>
      <c r="M557" s="72">
        <f t="shared" si="33"/>
        <v>318.99</v>
      </c>
      <c r="N557" s="72">
        <f t="shared" si="34"/>
        <v>318.99</v>
      </c>
      <c r="O557" s="72">
        <v>0</v>
      </c>
      <c r="P557" s="72">
        <v>317.94</v>
      </c>
      <c r="Q557" s="72">
        <v>1.05</v>
      </c>
      <c r="R557" s="62">
        <f t="shared" si="35"/>
        <v>0.30487425000000001</v>
      </c>
      <c r="S557" s="72">
        <f>IFERROR(T557*Assumptions!$C$4,"")</f>
        <v>10</v>
      </c>
      <c r="T557" s="72">
        <v>4</v>
      </c>
      <c r="U557" s="62">
        <f>IFERROR(S557*Assumptions!$C$5,"")+IFERROR(V557*Assumptions!$C$8*Assumptions!$C$5,"")</f>
        <v>0.30487425000000001</v>
      </c>
      <c r="V557" s="72">
        <v>485</v>
      </c>
      <c r="W557" s="72">
        <f>IFERROR(ROUND(T557*(1+Assumptions!$C$7)^5,0),"")</f>
        <v>12</v>
      </c>
      <c r="X557" s="62">
        <f>IFERROR(ROUND(W557*Assumptions!$C$4*Assumptions!$C$6,4),"")+IFERROR(ROUND(Y557*Assumptions!$C$8*Assumptions!$C$6,4),"")</f>
        <v>1.5247999999999999</v>
      </c>
      <c r="Y557" s="62">
        <f>IFERROR(ROUND(V557*(1+Assumptions!$C$7)^5,0),"")</f>
        <v>1480</v>
      </c>
      <c r="Z557" t="s">
        <v>153</v>
      </c>
      <c r="AA557" t="s">
        <v>175</v>
      </c>
      <c r="AB557" s="72">
        <v>248.3</v>
      </c>
      <c r="AC557" s="72">
        <v>16.5</v>
      </c>
      <c r="AD557">
        <v>0</v>
      </c>
      <c r="AK557" s="40" t="str">
        <f>IFERROR(INDEX(Assumptions!$D$92:$D$115,MATCH(C557,Assumptions!$B$92:$B$115,0)),"Low")</f>
        <v>Low</v>
      </c>
    </row>
    <row r="558" spans="2:37" x14ac:dyDescent="0.2">
      <c r="B558">
        <v>555</v>
      </c>
      <c r="C558" t="s">
        <v>189</v>
      </c>
      <c r="D558" t="s">
        <v>2418</v>
      </c>
      <c r="E558" s="62">
        <f t="shared" si="36"/>
        <v>0</v>
      </c>
      <c r="F558" s="71">
        <f>SUMIFS('CBG Plants'!N:N,'CBG Plants'!F:F,D558,'CBG Plants'!L:L,"Completed")
+SUMIFS('CBG Plants'!N:N,'CBG Plants'!F:F,D558,'CBG Plants'!L:L,"Functional")+SUMIFS('CBG Plants'!N:N,'CBG Plants'!F:F,D558,'CBG Plants'!L:L,"Under Construction")+SUMIFS('CBG Plants'!N:N,'CBG Plants'!F:F,D558,'CBG Plants'!L:L,"Yet to start construction")</f>
        <v>0</v>
      </c>
      <c r="G558" s="62">
        <f>COUNTIFS('CBG Plants'!F:F,D558,'CBG Plants'!L:L,"Completed")
+COUNTIFS('CBG Plants'!F:F,D558,'CBG Plants'!L:L,"Functional")</f>
        <v>0</v>
      </c>
      <c r="H558" s="62">
        <f>COUNTIFS('CBG Plants'!F:F,D558,'CBG Plants'!L:L,"Under Construction")</f>
        <v>0</v>
      </c>
      <c r="I558" s="62">
        <f>COUNTIFS('CBG Plants'!F:F,D558,'CBG Plants'!L:L,"Yet to start construction")</f>
        <v>0</v>
      </c>
      <c r="J558" t="s">
        <v>3269</v>
      </c>
      <c r="M558" s="72">
        <f t="shared" si="33"/>
        <v>178.815</v>
      </c>
      <c r="N558" s="72">
        <f t="shared" si="34"/>
        <v>178.815</v>
      </c>
      <c r="O558" s="72">
        <v>0</v>
      </c>
      <c r="P558" s="72">
        <v>99.54</v>
      </c>
      <c r="Q558" s="72">
        <v>79.275000000000006</v>
      </c>
      <c r="R558" s="62">
        <f t="shared" si="35"/>
        <v>7.4999999999999997E-2</v>
      </c>
      <c r="S558" s="72">
        <f>IFERROR(T558*Assumptions!$C$4,"")</f>
        <v>2.5</v>
      </c>
      <c r="T558" s="72">
        <v>1</v>
      </c>
      <c r="U558" s="62">
        <f>IFERROR(S558*Assumptions!$C$5,"")+IFERROR(V558*Assumptions!$C$8*Assumptions!$C$5,"")</f>
        <v>7.4999999999999997E-2</v>
      </c>
      <c r="V558" s="72">
        <v>0</v>
      </c>
      <c r="W558" s="72">
        <f>IFERROR(ROUND(T558*(1+Assumptions!$C$7)^5,0),"")</f>
        <v>3</v>
      </c>
      <c r="X558" s="62">
        <f>IFERROR(ROUND(W558*Assumptions!$C$4*Assumptions!$C$6,4),"")+IFERROR(ROUND(Y558*Assumptions!$C$8*Assumptions!$C$6,4),"")</f>
        <v>0.375</v>
      </c>
      <c r="Y558" s="62">
        <f>IFERROR(ROUND(V558*(1+Assumptions!$C$7)^5,0),"")</f>
        <v>0</v>
      </c>
      <c r="Z558" t="s">
        <v>153</v>
      </c>
      <c r="AA558" t="s">
        <v>175</v>
      </c>
      <c r="AB558" s="72">
        <v>199.5</v>
      </c>
      <c r="AC558" s="72">
        <v>16.5</v>
      </c>
      <c r="AD558">
        <v>0</v>
      </c>
      <c r="AK558" s="40" t="str">
        <f>IFERROR(INDEX(Assumptions!$D$92:$D$115,MATCH(C558,Assumptions!$B$92:$B$115,0)),"Low")</f>
        <v>Low</v>
      </c>
    </row>
    <row r="559" spans="2:37" x14ac:dyDescent="0.2">
      <c r="B559">
        <v>556</v>
      </c>
      <c r="C559" t="s">
        <v>189</v>
      </c>
      <c r="D559" t="s">
        <v>2409</v>
      </c>
      <c r="E559" s="62">
        <f t="shared" si="36"/>
        <v>0</v>
      </c>
      <c r="F559" s="71">
        <f>SUMIFS('CBG Plants'!N:N,'CBG Plants'!F:F,D559,'CBG Plants'!L:L,"Completed")
+SUMIFS('CBG Plants'!N:N,'CBG Plants'!F:F,D559,'CBG Plants'!L:L,"Functional")+SUMIFS('CBG Plants'!N:N,'CBG Plants'!F:F,D559,'CBG Plants'!L:L,"Under Construction")+SUMIFS('CBG Plants'!N:N,'CBG Plants'!F:F,D559,'CBG Plants'!L:L,"Yet to start construction")</f>
        <v>0</v>
      </c>
      <c r="G559" s="62">
        <f>COUNTIFS('CBG Plants'!F:F,D559,'CBG Plants'!L:L,"Completed")
+COUNTIFS('CBG Plants'!F:F,D559,'CBG Plants'!L:L,"Functional")</f>
        <v>0</v>
      </c>
      <c r="H559" s="62">
        <f>COUNTIFS('CBG Plants'!F:F,D559,'CBG Plants'!L:L,"Under Construction")</f>
        <v>0</v>
      </c>
      <c r="I559" s="62">
        <f>COUNTIFS('CBG Plants'!F:F,D559,'CBG Plants'!L:L,"Yet to start construction")</f>
        <v>0</v>
      </c>
      <c r="J559" t="s">
        <v>3268</v>
      </c>
      <c r="K559" t="s">
        <v>3270</v>
      </c>
      <c r="M559" s="72">
        <f t="shared" si="33"/>
        <v>82.53</v>
      </c>
      <c r="N559" s="72">
        <f t="shared" si="34"/>
        <v>82.53</v>
      </c>
      <c r="O559" s="72">
        <v>0</v>
      </c>
      <c r="P559" s="72">
        <v>81.48</v>
      </c>
      <c r="Q559" s="72">
        <v>1.05</v>
      </c>
      <c r="R559" s="62">
        <f t="shared" si="35"/>
        <v>0.32826060000000001</v>
      </c>
      <c r="S559" s="72">
        <f>IFERROR(T559*Assumptions!$C$4,"")</f>
        <v>10</v>
      </c>
      <c r="T559" s="72">
        <v>4</v>
      </c>
      <c r="U559" s="62">
        <f>IFERROR(S559*Assumptions!$C$5,"")+IFERROR(V559*Assumptions!$C$8*Assumptions!$C$5,"")</f>
        <v>0.32826060000000001</v>
      </c>
      <c r="V559" s="72">
        <v>2812</v>
      </c>
      <c r="W559" s="72">
        <f>IFERROR(ROUND(T559*(1+Assumptions!$C$7)^5,0),"")</f>
        <v>12</v>
      </c>
      <c r="X559" s="62">
        <f>IFERROR(ROUND(W559*Assumptions!$C$4*Assumptions!$C$6,4),"")+IFERROR(ROUND(Y559*Assumptions!$C$8*Assumptions!$C$6,4),"")</f>
        <v>1.6436999999999999</v>
      </c>
      <c r="Y559" s="62">
        <f>IFERROR(ROUND(V559*(1+Assumptions!$C$7)^5,0),"")</f>
        <v>8582</v>
      </c>
      <c r="Z559" t="s">
        <v>153</v>
      </c>
      <c r="AA559" t="s">
        <v>175</v>
      </c>
      <c r="AB559" s="72">
        <v>209.1</v>
      </c>
      <c r="AC559" s="72">
        <v>16.5</v>
      </c>
      <c r="AD559">
        <v>0</v>
      </c>
      <c r="AK559" s="40" t="str">
        <f>IFERROR(INDEX(Assumptions!$D$92:$D$115,MATCH(C559,Assumptions!$B$92:$B$115,0)),"Low")</f>
        <v>Low</v>
      </c>
    </row>
    <row r="560" spans="2:37" x14ac:dyDescent="0.2">
      <c r="B560">
        <v>557</v>
      </c>
      <c r="C560" t="s">
        <v>189</v>
      </c>
      <c r="D560" t="s">
        <v>2428</v>
      </c>
      <c r="E560" s="62">
        <f t="shared" si="36"/>
        <v>0</v>
      </c>
      <c r="F560" s="71">
        <f>SUMIFS('CBG Plants'!N:N,'CBG Plants'!F:F,D560,'CBG Plants'!L:L,"Completed")
+SUMIFS('CBG Plants'!N:N,'CBG Plants'!F:F,D560,'CBG Plants'!L:L,"Functional")+SUMIFS('CBG Plants'!N:N,'CBG Plants'!F:F,D560,'CBG Plants'!L:L,"Under Construction")+SUMIFS('CBG Plants'!N:N,'CBG Plants'!F:F,D560,'CBG Plants'!L:L,"Yet to start construction")</f>
        <v>0</v>
      </c>
      <c r="G560" s="62">
        <f>COUNTIFS('CBG Plants'!F:F,D560,'CBG Plants'!L:L,"Completed")
+COUNTIFS('CBG Plants'!F:F,D560,'CBG Plants'!L:L,"Functional")</f>
        <v>0</v>
      </c>
      <c r="H560" s="62">
        <f>COUNTIFS('CBG Plants'!F:F,D560,'CBG Plants'!L:L,"Under Construction")</f>
        <v>0</v>
      </c>
      <c r="I560" s="62">
        <f>COUNTIFS('CBG Plants'!F:F,D560,'CBG Plants'!L:L,"Yet to start construction")</f>
        <v>0</v>
      </c>
      <c r="M560" s="72">
        <f t="shared" si="33"/>
        <v>61.635000000000005</v>
      </c>
      <c r="N560" s="72">
        <f t="shared" si="34"/>
        <v>61.635000000000005</v>
      </c>
      <c r="O560" s="72">
        <v>0</v>
      </c>
      <c r="P560" s="72">
        <v>60.06</v>
      </c>
      <c r="Q560" s="72">
        <v>1.575</v>
      </c>
      <c r="R560" s="62">
        <f t="shared" si="35"/>
        <v>7.5100500000000001E-2</v>
      </c>
      <c r="S560" s="72">
        <f>IFERROR(T560*Assumptions!$C$4,"")</f>
        <v>2.5</v>
      </c>
      <c r="T560" s="72">
        <v>1</v>
      </c>
      <c r="U560" s="62">
        <f>IFERROR(S560*Assumptions!$C$5,"")+IFERROR(V560*Assumptions!$C$8*Assumptions!$C$5,"")</f>
        <v>7.5100500000000001E-2</v>
      </c>
      <c r="V560" s="72">
        <v>10</v>
      </c>
      <c r="W560" s="72">
        <f>IFERROR(ROUND(T560*(1+Assumptions!$C$7)^5,0),"")</f>
        <v>3</v>
      </c>
      <c r="X560" s="62">
        <f>IFERROR(ROUND(W560*Assumptions!$C$4*Assumptions!$C$6,4),"")+IFERROR(ROUND(Y560*Assumptions!$C$8*Assumptions!$C$6,4),"")</f>
        <v>0.3755</v>
      </c>
      <c r="Y560" s="62">
        <f>IFERROR(ROUND(V560*(1+Assumptions!$C$7)^5,0),"")</f>
        <v>31</v>
      </c>
      <c r="Z560" t="s">
        <v>153</v>
      </c>
      <c r="AA560" t="s">
        <v>175</v>
      </c>
      <c r="AB560" s="72">
        <v>131.4</v>
      </c>
      <c r="AC560" s="72">
        <v>16.5</v>
      </c>
      <c r="AD560">
        <v>0</v>
      </c>
      <c r="AK560" s="40" t="str">
        <f>IFERROR(INDEX(Assumptions!$D$92:$D$115,MATCH(C560,Assumptions!$B$92:$B$115,0)),"Low")</f>
        <v>Low</v>
      </c>
    </row>
    <row r="561" spans="2:37" x14ac:dyDescent="0.2">
      <c r="B561">
        <v>558</v>
      </c>
      <c r="C561" t="s">
        <v>189</v>
      </c>
      <c r="D561" t="s">
        <v>2410</v>
      </c>
      <c r="E561" s="62">
        <f t="shared" si="36"/>
        <v>1</v>
      </c>
      <c r="F561" s="71">
        <f>SUMIFS('CBG Plants'!N:N,'CBG Plants'!F:F,D561,'CBG Plants'!L:L,"Completed")
+SUMIFS('CBG Plants'!N:N,'CBG Plants'!F:F,D561,'CBG Plants'!L:L,"Functional")+SUMIFS('CBG Plants'!N:N,'CBG Plants'!F:F,D561,'CBG Plants'!L:L,"Under Construction")+SUMIFS('CBG Plants'!N:N,'CBG Plants'!F:F,D561,'CBG Plants'!L:L,"Yet to start construction")</f>
        <v>3</v>
      </c>
      <c r="G561" s="62">
        <f>COUNTIFS('CBG Plants'!F:F,D561,'CBG Plants'!L:L,"Completed")
+COUNTIFS('CBG Plants'!F:F,D561,'CBG Plants'!L:L,"Functional")</f>
        <v>0</v>
      </c>
      <c r="H561" s="62">
        <f>COUNTIFS('CBG Plants'!F:F,D561,'CBG Plants'!L:L,"Under Construction")</f>
        <v>0</v>
      </c>
      <c r="I561" s="62">
        <f>COUNTIFS('CBG Plants'!F:F,D561,'CBG Plants'!L:L,"Yet to start construction")</f>
        <v>1</v>
      </c>
      <c r="J561" t="s">
        <v>3286</v>
      </c>
      <c r="M561" s="72">
        <f t="shared" si="33"/>
        <v>139.44</v>
      </c>
      <c r="N561" s="72">
        <f t="shared" si="34"/>
        <v>139.44</v>
      </c>
      <c r="O561" s="72">
        <v>0</v>
      </c>
      <c r="P561" s="72">
        <v>139.44</v>
      </c>
      <c r="Q561" s="72">
        <v>0</v>
      </c>
      <c r="R561" s="62">
        <f t="shared" si="35"/>
        <v>-2.6717393999999999</v>
      </c>
      <c r="S561" s="72">
        <f>IFERROR(T561*Assumptions!$C$4,"")</f>
        <v>10</v>
      </c>
      <c r="T561" s="72">
        <v>4</v>
      </c>
      <c r="U561" s="62">
        <f>IFERROR(S561*Assumptions!$C$5,"")+IFERROR(V561*Assumptions!$C$8*Assumptions!$C$5,"")</f>
        <v>0.32826060000000001</v>
      </c>
      <c r="V561" s="72">
        <v>2812</v>
      </c>
      <c r="W561" s="72">
        <f>IFERROR(ROUND(T561*(1+Assumptions!$C$7)^5,0),"")</f>
        <v>12</v>
      </c>
      <c r="X561" s="62">
        <f>IFERROR(ROUND(W561*Assumptions!$C$4*Assumptions!$C$6,4),"")+IFERROR(ROUND(Y561*Assumptions!$C$8*Assumptions!$C$6,4),"")</f>
        <v>1.6436999999999999</v>
      </c>
      <c r="Y561" s="62">
        <f>IFERROR(ROUND(V561*(1+Assumptions!$C$7)^5,0),"")</f>
        <v>8582</v>
      </c>
      <c r="Z561" t="s">
        <v>153</v>
      </c>
      <c r="AA561" t="s">
        <v>175</v>
      </c>
      <c r="AB561" s="72">
        <v>282.7</v>
      </c>
      <c r="AC561" s="72">
        <v>16.5</v>
      </c>
      <c r="AD561">
        <v>0</v>
      </c>
      <c r="AK561" s="40" t="str">
        <f>IFERROR(INDEX(Assumptions!$D$92:$D$115,MATCH(C561,Assumptions!$B$92:$B$115,0)),"Low")</f>
        <v>Low</v>
      </c>
    </row>
    <row r="562" spans="2:37" x14ac:dyDescent="0.2">
      <c r="B562">
        <v>559</v>
      </c>
      <c r="C562" t="s">
        <v>189</v>
      </c>
      <c r="D562" t="s">
        <v>2424</v>
      </c>
      <c r="E562" s="62">
        <f t="shared" si="36"/>
        <v>1</v>
      </c>
      <c r="F562" s="71">
        <f>SUMIFS('CBG Plants'!N:N,'CBG Plants'!F:F,D562,'CBG Plants'!L:L,"Completed")
+SUMIFS('CBG Plants'!N:N,'CBG Plants'!F:F,D562,'CBG Plants'!L:L,"Functional")+SUMIFS('CBG Plants'!N:N,'CBG Plants'!F:F,D562,'CBG Plants'!L:L,"Under Construction")+SUMIFS('CBG Plants'!N:N,'CBG Plants'!F:F,D562,'CBG Plants'!L:L,"Yet to start construction")</f>
        <v>5</v>
      </c>
      <c r="G562" s="62">
        <f>COUNTIFS('CBG Plants'!F:F,D562,'CBG Plants'!L:L,"Completed")
+COUNTIFS('CBG Plants'!F:F,D562,'CBG Plants'!L:L,"Functional")</f>
        <v>0</v>
      </c>
      <c r="H562" s="62">
        <f>COUNTIFS('CBG Plants'!F:F,D562,'CBG Plants'!L:L,"Under Construction")</f>
        <v>0</v>
      </c>
      <c r="I562" s="62">
        <f>COUNTIFS('CBG Plants'!F:F,D562,'CBG Plants'!L:L,"Yet to start construction")</f>
        <v>1</v>
      </c>
      <c r="J562" t="s">
        <v>3287</v>
      </c>
      <c r="M562" s="72">
        <f t="shared" si="33"/>
        <v>56.384999999999998</v>
      </c>
      <c r="N562" s="72">
        <f t="shared" si="34"/>
        <v>56.384999999999998</v>
      </c>
      <c r="O562" s="72">
        <v>0</v>
      </c>
      <c r="P562" s="72">
        <v>53.76</v>
      </c>
      <c r="Q562" s="72">
        <v>2.625</v>
      </c>
      <c r="R562" s="62">
        <f t="shared" si="35"/>
        <v>-4.9248995000000004</v>
      </c>
      <c r="S562" s="72">
        <f>IFERROR(T562*Assumptions!$C$4,"")</f>
        <v>2.5</v>
      </c>
      <c r="T562" s="72">
        <v>1</v>
      </c>
      <c r="U562" s="62">
        <f>IFERROR(S562*Assumptions!$C$5,"")+IFERROR(V562*Assumptions!$C$8*Assumptions!$C$5,"")</f>
        <v>7.5100500000000001E-2</v>
      </c>
      <c r="V562" s="72">
        <v>10</v>
      </c>
      <c r="W562" s="72">
        <f>IFERROR(ROUND(T562*(1+Assumptions!$C$7)^5,0),"")</f>
        <v>3</v>
      </c>
      <c r="X562" s="62">
        <f>IFERROR(ROUND(W562*Assumptions!$C$4*Assumptions!$C$6,4),"")+IFERROR(ROUND(Y562*Assumptions!$C$8*Assumptions!$C$6,4),"")</f>
        <v>0.3755</v>
      </c>
      <c r="Y562" s="62">
        <f>IFERROR(ROUND(V562*(1+Assumptions!$C$7)^5,0),"")</f>
        <v>31</v>
      </c>
      <c r="Z562" t="s">
        <v>153</v>
      </c>
      <c r="AA562" t="s">
        <v>175</v>
      </c>
      <c r="AB562" s="72">
        <v>278.89999999999998</v>
      </c>
      <c r="AC562" s="72">
        <v>16.5</v>
      </c>
      <c r="AD562">
        <v>0</v>
      </c>
      <c r="AK562" s="40" t="str">
        <f>IFERROR(INDEX(Assumptions!$D$92:$D$115,MATCH(C562,Assumptions!$B$92:$B$115,0)),"Low")</f>
        <v>Low</v>
      </c>
    </row>
    <row r="563" spans="2:37" x14ac:dyDescent="0.2">
      <c r="B563">
        <v>560</v>
      </c>
      <c r="C563" t="s">
        <v>189</v>
      </c>
      <c r="D563" t="s">
        <v>2407</v>
      </c>
      <c r="E563" s="62">
        <f t="shared" si="36"/>
        <v>2</v>
      </c>
      <c r="F563" s="71">
        <f>SUMIFS('CBG Plants'!N:N,'CBG Plants'!F:F,D563,'CBG Plants'!L:L,"Completed")
+SUMIFS('CBG Plants'!N:N,'CBG Plants'!F:F,D563,'CBG Plants'!L:L,"Functional")+SUMIFS('CBG Plants'!N:N,'CBG Plants'!F:F,D563,'CBG Plants'!L:L,"Under Construction")+SUMIFS('CBG Plants'!N:N,'CBG Plants'!F:F,D563,'CBG Plants'!L:L,"Yet to start construction")</f>
        <v>22</v>
      </c>
      <c r="G563" s="62">
        <f>COUNTIFS('CBG Plants'!F:F,D563,'CBG Plants'!L:L,"Completed")
+COUNTIFS('CBG Plants'!F:F,D563,'CBG Plants'!L:L,"Functional")</f>
        <v>0</v>
      </c>
      <c r="H563" s="62">
        <f>COUNTIFS('CBG Plants'!F:F,D563,'CBG Plants'!L:L,"Under Construction")</f>
        <v>1</v>
      </c>
      <c r="I563" s="62">
        <f>COUNTIFS('CBG Plants'!F:F,D563,'CBG Plants'!L:L,"Yet to start construction")</f>
        <v>1</v>
      </c>
      <c r="J563" t="s">
        <v>3268</v>
      </c>
      <c r="K563" t="s">
        <v>3288</v>
      </c>
      <c r="M563" s="72">
        <f t="shared" si="33"/>
        <v>122.22</v>
      </c>
      <c r="N563" s="72">
        <f t="shared" si="34"/>
        <v>122.22</v>
      </c>
      <c r="O563" s="72">
        <v>0</v>
      </c>
      <c r="P563" s="72">
        <v>122.22</v>
      </c>
      <c r="Q563" s="72">
        <v>0</v>
      </c>
      <c r="R563" s="62">
        <f t="shared" si="35"/>
        <v>-21.295221850000001</v>
      </c>
      <c r="S563" s="72">
        <f>IFERROR(T563*Assumptions!$C$4,"")</f>
        <v>22.5</v>
      </c>
      <c r="T563" s="72">
        <v>9</v>
      </c>
      <c r="U563" s="62">
        <f>IFERROR(S563*Assumptions!$C$5,"")+IFERROR(V563*Assumptions!$C$8*Assumptions!$C$5,"")</f>
        <v>0.70477814999999988</v>
      </c>
      <c r="V563" s="72">
        <v>2963</v>
      </c>
      <c r="W563" s="72">
        <f>IFERROR(ROUND(T563*(1+Assumptions!$C$7)^5,0),"")</f>
        <v>27</v>
      </c>
      <c r="X563" s="62">
        <f>IFERROR(ROUND(W563*Assumptions!$C$4*Assumptions!$C$6,4),"")+IFERROR(ROUND(Y563*Assumptions!$C$8*Assumptions!$C$6,4),"")</f>
        <v>3.5265</v>
      </c>
      <c r="Y563" s="62">
        <f>IFERROR(ROUND(V563*(1+Assumptions!$C$7)^5,0),"")</f>
        <v>9042</v>
      </c>
      <c r="Z563" t="s">
        <v>153</v>
      </c>
      <c r="AA563" t="s">
        <v>175</v>
      </c>
      <c r="AB563" s="72">
        <v>52.9</v>
      </c>
      <c r="AC563" s="72">
        <v>16.5</v>
      </c>
      <c r="AD563">
        <v>0</v>
      </c>
      <c r="AK563" s="40" t="str">
        <f>IFERROR(INDEX(Assumptions!$D$92:$D$115,MATCH(C563,Assumptions!$B$92:$B$115,0)),"Low")</f>
        <v>Low</v>
      </c>
    </row>
    <row r="564" spans="2:37" x14ac:dyDescent="0.2">
      <c r="B564">
        <v>561</v>
      </c>
      <c r="C564" t="s">
        <v>189</v>
      </c>
      <c r="D564" t="s">
        <v>2423</v>
      </c>
      <c r="E564" s="62">
        <f t="shared" si="36"/>
        <v>0</v>
      </c>
      <c r="F564" s="71">
        <f>SUMIFS('CBG Plants'!N:N,'CBG Plants'!F:F,D564,'CBG Plants'!L:L,"Completed")
+SUMIFS('CBG Plants'!N:N,'CBG Plants'!F:F,D564,'CBG Plants'!L:L,"Functional")+SUMIFS('CBG Plants'!N:N,'CBG Plants'!F:F,D564,'CBG Plants'!L:L,"Under Construction")+SUMIFS('CBG Plants'!N:N,'CBG Plants'!F:F,D564,'CBG Plants'!L:L,"Yet to start construction")</f>
        <v>0</v>
      </c>
      <c r="G564" s="62">
        <f>COUNTIFS('CBG Plants'!F:F,D564,'CBG Plants'!L:L,"Completed")
+COUNTIFS('CBG Plants'!F:F,D564,'CBG Plants'!L:L,"Functional")</f>
        <v>0</v>
      </c>
      <c r="H564" s="62">
        <f>COUNTIFS('CBG Plants'!F:F,D564,'CBG Plants'!L:L,"Under Construction")</f>
        <v>0</v>
      </c>
      <c r="I564" s="62">
        <f>COUNTIFS('CBG Plants'!F:F,D564,'CBG Plants'!L:L,"Yet to start construction")</f>
        <v>0</v>
      </c>
      <c r="M564" s="72">
        <f t="shared" si="33"/>
        <v>179.34</v>
      </c>
      <c r="N564" s="72">
        <f t="shared" si="34"/>
        <v>179.34</v>
      </c>
      <c r="O564" s="72">
        <v>0</v>
      </c>
      <c r="P564" s="72">
        <v>179.34</v>
      </c>
      <c r="Q564" s="72">
        <v>0</v>
      </c>
      <c r="R564" s="62">
        <f t="shared" si="35"/>
        <v>7.905015E-2</v>
      </c>
      <c r="S564" s="72">
        <f>IFERROR(T564*Assumptions!$C$4,"")</f>
        <v>2.5</v>
      </c>
      <c r="T564" s="72">
        <v>1</v>
      </c>
      <c r="U564" s="62">
        <f>IFERROR(S564*Assumptions!$C$5,"")+IFERROR(V564*Assumptions!$C$8*Assumptions!$C$5,"")</f>
        <v>7.905015E-2</v>
      </c>
      <c r="V564" s="72">
        <v>403</v>
      </c>
      <c r="W564" s="72">
        <f>IFERROR(ROUND(T564*(1+Assumptions!$C$7)^5,0),"")</f>
        <v>3</v>
      </c>
      <c r="X564" s="62">
        <f>IFERROR(ROUND(W564*Assumptions!$C$4*Assumptions!$C$6,4),"")+IFERROR(ROUND(Y564*Assumptions!$C$8*Assumptions!$C$6,4),"")</f>
        <v>0.39560000000000001</v>
      </c>
      <c r="Y564" s="62">
        <f>IFERROR(ROUND(V564*(1+Assumptions!$C$7)^5,0),"")</f>
        <v>1230</v>
      </c>
      <c r="Z564" t="s">
        <v>153</v>
      </c>
      <c r="AA564" t="s">
        <v>175</v>
      </c>
      <c r="AB564" s="72">
        <v>103.5</v>
      </c>
      <c r="AC564" s="72">
        <v>16.5</v>
      </c>
      <c r="AD564">
        <v>0</v>
      </c>
      <c r="AK564" s="40" t="str">
        <f>IFERROR(INDEX(Assumptions!$D$92:$D$115,MATCH(C564,Assumptions!$B$92:$B$115,0)),"Low")</f>
        <v>Low</v>
      </c>
    </row>
    <row r="565" spans="2:37" x14ac:dyDescent="0.2">
      <c r="B565">
        <v>562</v>
      </c>
      <c r="C565" t="s">
        <v>189</v>
      </c>
      <c r="D565" t="s">
        <v>2398</v>
      </c>
      <c r="E565" s="62">
        <f t="shared" si="36"/>
        <v>0</v>
      </c>
      <c r="F565" s="71">
        <f>SUMIFS('CBG Plants'!N:N,'CBG Plants'!F:F,D565,'CBG Plants'!L:L,"Completed")
+SUMIFS('CBG Plants'!N:N,'CBG Plants'!F:F,D565,'CBG Plants'!L:L,"Functional")+SUMIFS('CBG Plants'!N:N,'CBG Plants'!F:F,D565,'CBG Plants'!L:L,"Under Construction")+SUMIFS('CBG Plants'!N:N,'CBG Plants'!F:F,D565,'CBG Plants'!L:L,"Yet to start construction")</f>
        <v>0</v>
      </c>
      <c r="G565" s="62">
        <f>COUNTIFS('CBG Plants'!F:F,D565,'CBG Plants'!L:L,"Completed")
+COUNTIFS('CBG Plants'!F:F,D565,'CBG Plants'!L:L,"Functional")</f>
        <v>0</v>
      </c>
      <c r="H565" s="62">
        <f>COUNTIFS('CBG Plants'!F:F,D565,'CBG Plants'!L:L,"Under Construction")</f>
        <v>0</v>
      </c>
      <c r="I565" s="62">
        <f>COUNTIFS('CBG Plants'!F:F,D565,'CBG Plants'!L:L,"Yet to start construction")</f>
        <v>0</v>
      </c>
      <c r="J565" t="s">
        <v>3268</v>
      </c>
      <c r="K565" t="s">
        <v>3270</v>
      </c>
      <c r="M565" s="72">
        <f t="shared" si="33"/>
        <v>87.57</v>
      </c>
      <c r="N565" s="72">
        <f t="shared" si="34"/>
        <v>87.57</v>
      </c>
      <c r="O565" s="72">
        <v>0</v>
      </c>
      <c r="P565" s="72">
        <v>86.52</v>
      </c>
      <c r="Q565" s="72">
        <v>1.05</v>
      </c>
      <c r="R565" s="62">
        <f t="shared" si="35"/>
        <v>0.55591694999999997</v>
      </c>
      <c r="S565" s="72">
        <f>IFERROR(T565*Assumptions!$C$4,"")</f>
        <v>15</v>
      </c>
      <c r="T565" s="72">
        <v>6</v>
      </c>
      <c r="U565" s="62">
        <f>IFERROR(S565*Assumptions!$C$5,"")+IFERROR(V565*Assumptions!$C$8*Assumptions!$C$5,"")</f>
        <v>0.55591694999999997</v>
      </c>
      <c r="V565" s="72">
        <v>10539</v>
      </c>
      <c r="W565" s="72">
        <f>IFERROR(ROUND(T565*(1+Assumptions!$C$7)^5,0),"")</f>
        <v>18</v>
      </c>
      <c r="X565" s="62">
        <f>IFERROR(ROUND(W565*Assumptions!$C$4*Assumptions!$C$6,4),"")+IFERROR(ROUND(Y565*Assumptions!$C$8*Assumptions!$C$6,4),"")</f>
        <v>2.7887</v>
      </c>
      <c r="Y565" s="62">
        <f>IFERROR(ROUND(V565*(1+Assumptions!$C$7)^5,0),"")</f>
        <v>32162</v>
      </c>
      <c r="Z565" t="s">
        <v>153</v>
      </c>
      <c r="AA565" t="s">
        <v>175</v>
      </c>
      <c r="AB565" s="72">
        <v>57.6</v>
      </c>
      <c r="AC565" s="72">
        <v>16.5</v>
      </c>
      <c r="AD565">
        <v>0</v>
      </c>
      <c r="AK565" s="40" t="str">
        <f>IFERROR(INDEX(Assumptions!$D$92:$D$115,MATCH(C565,Assumptions!$B$92:$B$115,0)),"Low")</f>
        <v>Low</v>
      </c>
    </row>
    <row r="566" spans="2:37" x14ac:dyDescent="0.2">
      <c r="B566">
        <v>563</v>
      </c>
      <c r="C566" t="s">
        <v>190</v>
      </c>
      <c r="D566" t="s">
        <v>2449</v>
      </c>
      <c r="E566" s="62">
        <f t="shared" si="36"/>
        <v>0</v>
      </c>
      <c r="F566" s="71">
        <f>SUMIFS('CBG Plants'!N:N,'CBG Plants'!F:F,D566,'CBG Plants'!L:L,"Completed")
+SUMIFS('CBG Plants'!N:N,'CBG Plants'!F:F,D566,'CBG Plants'!L:L,"Functional")+SUMIFS('CBG Plants'!N:N,'CBG Plants'!F:F,D566,'CBG Plants'!L:L,"Under Construction")+SUMIFS('CBG Plants'!N:N,'CBG Plants'!F:F,D566,'CBG Plants'!L:L,"Yet to start construction")</f>
        <v>0</v>
      </c>
      <c r="G566" s="62">
        <f>COUNTIFS('CBG Plants'!F:F,D566,'CBG Plants'!L:L,"Completed")
+COUNTIFS('CBG Plants'!F:F,D566,'CBG Plants'!L:L,"Functional")</f>
        <v>0</v>
      </c>
      <c r="H566" s="62">
        <f>COUNTIFS('CBG Plants'!F:F,D566,'CBG Plants'!L:L,"Under Construction")</f>
        <v>0</v>
      </c>
      <c r="I566" s="62">
        <f>COUNTIFS('CBG Plants'!F:F,D566,'CBG Plants'!L:L,"Yet to start construction")</f>
        <v>0</v>
      </c>
      <c r="J566" t="s">
        <v>3289</v>
      </c>
      <c r="M566" s="72">
        <f t="shared" si="33"/>
        <v>100.065</v>
      </c>
      <c r="N566" s="72">
        <f t="shared" si="34"/>
        <v>100.065</v>
      </c>
      <c r="O566" s="72">
        <v>0</v>
      </c>
      <c r="P566" s="72">
        <v>40.74</v>
      </c>
      <c r="Q566" s="72">
        <v>59.325000000000003</v>
      </c>
      <c r="R566" s="62">
        <f t="shared" si="35"/>
        <v>0.22499999999999998</v>
      </c>
      <c r="S566" s="72">
        <f>IFERROR(T566*Assumptions!$C$4,"")</f>
        <v>7.5</v>
      </c>
      <c r="T566" s="72">
        <v>3</v>
      </c>
      <c r="U566" s="62">
        <f>IFERROR(S566*Assumptions!$C$5,"")+IFERROR(V566*Assumptions!$C$8*Assumptions!$C$5,"")</f>
        <v>0.22499999999999998</v>
      </c>
      <c r="V566" s="72">
        <v>0</v>
      </c>
      <c r="W566" s="72">
        <f>IFERROR(ROUND(T566*(1+Assumptions!$C$7)^5,0),"")</f>
        <v>9</v>
      </c>
      <c r="X566" s="62">
        <f>IFERROR(ROUND(W566*Assumptions!$C$4*Assumptions!$C$6,4),"")+IFERROR(ROUND(Y566*Assumptions!$C$8*Assumptions!$C$6,4),"")</f>
        <v>1.125</v>
      </c>
      <c r="Y566" s="62">
        <f>IFERROR(ROUND(V566*(1+Assumptions!$C$7)^5,0),"")</f>
        <v>0</v>
      </c>
      <c r="Z566" t="s">
        <v>164</v>
      </c>
      <c r="AA566" t="s">
        <v>191</v>
      </c>
      <c r="AB566" s="72">
        <v>25.7</v>
      </c>
      <c r="AC566" s="72">
        <v>84.7</v>
      </c>
      <c r="AD566">
        <v>0</v>
      </c>
      <c r="AK566" s="40" t="str">
        <f>IFERROR(INDEX(Assumptions!$D$92:$D$115,MATCH(C566,Assumptions!$B$92:$B$115,0)),"Low")</f>
        <v>Low</v>
      </c>
    </row>
    <row r="567" spans="2:37" x14ac:dyDescent="0.2">
      <c r="B567">
        <v>564</v>
      </c>
      <c r="C567" t="s">
        <v>190</v>
      </c>
      <c r="D567" t="s">
        <v>3290</v>
      </c>
      <c r="E567" s="62">
        <f t="shared" si="36"/>
        <v>2</v>
      </c>
      <c r="F567" s="71">
        <f>SUMIFS('CBG Plants'!N:N,'CBG Plants'!F:F,D567,'CBG Plants'!L:L,"Completed")
+SUMIFS('CBG Plants'!N:N,'CBG Plants'!F:F,D567,'CBG Plants'!L:L,"Functional")+SUMIFS('CBG Plants'!N:N,'CBG Plants'!F:F,D567,'CBG Plants'!L:L,"Under Construction")+SUMIFS('CBG Plants'!N:N,'CBG Plants'!F:F,D567,'CBG Plants'!L:L,"Yet to start construction")</f>
        <v>4.5</v>
      </c>
      <c r="G567" s="62">
        <f>COUNTIFS('CBG Plants'!F:F,D567,'CBG Plants'!L:L,"Completed")
+COUNTIFS('CBG Plants'!F:F,D567,'CBG Plants'!L:L,"Functional")</f>
        <v>0</v>
      </c>
      <c r="H567" s="62">
        <f>COUNTIFS('CBG Plants'!F:F,D567,'CBG Plants'!L:L,"Under Construction")</f>
        <v>0</v>
      </c>
      <c r="I567" s="62">
        <f>COUNTIFS('CBG Plants'!F:F,D567,'CBG Plants'!L:L,"Yet to start construction")</f>
        <v>2</v>
      </c>
      <c r="J567" t="s">
        <v>3291</v>
      </c>
      <c r="K567" t="s">
        <v>3292</v>
      </c>
      <c r="M567" s="72">
        <f t="shared" si="33"/>
        <v>90.3</v>
      </c>
      <c r="N567" s="72">
        <f t="shared" si="34"/>
        <v>90.3</v>
      </c>
      <c r="O567" s="72">
        <v>0</v>
      </c>
      <c r="P567" s="72">
        <v>90.3</v>
      </c>
      <c r="Q567" s="72">
        <v>0</v>
      </c>
      <c r="R567" s="62">
        <f t="shared" si="35"/>
        <v>-4.5</v>
      </c>
      <c r="S567" s="72">
        <f>IFERROR(T567*Assumptions!$C$4,"")</f>
        <v>0</v>
      </c>
      <c r="T567" s="72">
        <v>0</v>
      </c>
      <c r="U567" s="62">
        <f>IFERROR(S567*Assumptions!$C$5,"")+IFERROR(V567*Assumptions!$C$8*Assumptions!$C$5,"")</f>
        <v>0</v>
      </c>
      <c r="V567" s="72">
        <v>0</v>
      </c>
      <c r="W567" s="72">
        <f>IFERROR(ROUND(T567*(1+Assumptions!$C$7)^5,0),"")</f>
        <v>0</v>
      </c>
      <c r="X567" s="62">
        <f>IFERROR(ROUND(W567*Assumptions!$C$4*Assumptions!$C$6,4),"")+IFERROR(ROUND(Y567*Assumptions!$C$8*Assumptions!$C$6,4),"")</f>
        <v>0</v>
      </c>
      <c r="Y567" s="62">
        <f>IFERROR(ROUND(V567*(1+Assumptions!$C$7)^5,0),"")</f>
        <v>0</v>
      </c>
      <c r="Z567" t="s">
        <v>164</v>
      </c>
      <c r="AA567" t="s">
        <v>191</v>
      </c>
      <c r="AB567" s="72">
        <v>6.7</v>
      </c>
      <c r="AC567" s="72">
        <v>84.7</v>
      </c>
      <c r="AD567">
        <v>0</v>
      </c>
      <c r="AK567" s="40" t="str">
        <f>IFERROR(INDEX(Assumptions!$D$92:$D$115,MATCH(C567,Assumptions!$B$92:$B$115,0)),"Low")</f>
        <v>Low</v>
      </c>
    </row>
    <row r="568" spans="2:37" x14ac:dyDescent="0.2">
      <c r="B568">
        <v>565</v>
      </c>
      <c r="C568" t="s">
        <v>190</v>
      </c>
      <c r="D568" t="s">
        <v>2433</v>
      </c>
      <c r="E568" s="62">
        <f t="shared" si="36"/>
        <v>12</v>
      </c>
      <c r="F568" s="71">
        <f>SUMIFS('CBG Plants'!N:N,'CBG Plants'!F:F,D568,'CBG Plants'!L:L,"Completed")
+SUMIFS('CBG Plants'!N:N,'CBG Plants'!F:F,D568,'CBG Plants'!L:L,"Functional")+SUMIFS('CBG Plants'!N:N,'CBG Plants'!F:F,D568,'CBG Plants'!L:L,"Under Construction")+SUMIFS('CBG Plants'!N:N,'CBG Plants'!F:F,D568,'CBG Plants'!L:L,"Yet to start construction")</f>
        <v>84.800000000000011</v>
      </c>
      <c r="G568" s="62">
        <f>COUNTIFS('CBG Plants'!F:F,D568,'CBG Plants'!L:L,"Completed")
+COUNTIFS('CBG Plants'!F:F,D568,'CBG Plants'!L:L,"Functional")</f>
        <v>3</v>
      </c>
      <c r="H568" s="62">
        <f>COUNTIFS('CBG Plants'!F:F,D568,'CBG Plants'!L:L,"Under Construction")</f>
        <v>2</v>
      </c>
      <c r="I568" s="62">
        <f>COUNTIFS('CBG Plants'!F:F,D568,'CBG Plants'!L:L,"Yet to start construction")</f>
        <v>7</v>
      </c>
      <c r="J568" t="s">
        <v>3293</v>
      </c>
      <c r="K568" t="s">
        <v>3294</v>
      </c>
      <c r="L568" t="s">
        <v>3295</v>
      </c>
      <c r="M568" s="72">
        <f t="shared" si="33"/>
        <v>-109.5</v>
      </c>
      <c r="N568" s="72">
        <f t="shared" si="34"/>
        <v>0</v>
      </c>
      <c r="O568" s="72">
        <v>0</v>
      </c>
      <c r="P568" s="72">
        <v>0</v>
      </c>
      <c r="Q568" s="72">
        <v>0</v>
      </c>
      <c r="R568" s="62">
        <f t="shared" si="35"/>
        <v>-81.472211750000014</v>
      </c>
      <c r="S568" s="72">
        <f>IFERROR(T568*Assumptions!$C$4,"")</f>
        <v>110</v>
      </c>
      <c r="T568" s="72">
        <v>44</v>
      </c>
      <c r="U568" s="62">
        <f>IFERROR(S568*Assumptions!$C$5,"")+IFERROR(V568*Assumptions!$C$8*Assumptions!$C$5,"")</f>
        <v>3.3277882499999998</v>
      </c>
      <c r="V568" s="72">
        <v>2765</v>
      </c>
      <c r="W568" s="72">
        <f>IFERROR(ROUND(T568*(1+Assumptions!$C$7)^5,0),"")</f>
        <v>134</v>
      </c>
      <c r="X568" s="62">
        <f>IFERROR(ROUND(W568*Assumptions!$C$4*Assumptions!$C$6,4),"")+IFERROR(ROUND(Y568*Assumptions!$C$8*Assumptions!$C$6,4),"")</f>
        <v>16.891300000000001</v>
      </c>
      <c r="Y568" s="62">
        <f>IFERROR(ROUND(V568*(1+Assumptions!$C$7)^5,0),"")</f>
        <v>8438</v>
      </c>
      <c r="Z568" t="s">
        <v>164</v>
      </c>
      <c r="AA568" t="s">
        <v>191</v>
      </c>
      <c r="AB568" s="72">
        <v>2.4</v>
      </c>
      <c r="AC568" s="72">
        <v>84.7</v>
      </c>
      <c r="AD568">
        <v>300</v>
      </c>
      <c r="AK568" s="40" t="str">
        <f>IFERROR(INDEX(Assumptions!$D$92:$D$115,MATCH(C568,Assumptions!$B$92:$B$115,0)),"Low")</f>
        <v>Low</v>
      </c>
    </row>
    <row r="569" spans="2:37" x14ac:dyDescent="0.2">
      <c r="B569">
        <v>566</v>
      </c>
      <c r="C569" t="s">
        <v>190</v>
      </c>
      <c r="D569" t="s">
        <v>2435</v>
      </c>
      <c r="E569" s="62">
        <f t="shared" si="36"/>
        <v>2</v>
      </c>
      <c r="F569" s="71">
        <f>SUMIFS('CBG Plants'!N:N,'CBG Plants'!F:F,D569,'CBG Plants'!L:L,"Completed")
+SUMIFS('CBG Plants'!N:N,'CBG Plants'!F:F,D569,'CBG Plants'!L:L,"Functional")+SUMIFS('CBG Plants'!N:N,'CBG Plants'!F:F,D569,'CBG Plants'!L:L,"Under Construction")+SUMIFS('CBG Plants'!N:N,'CBG Plants'!F:F,D569,'CBG Plants'!L:L,"Yet to start construction")</f>
        <v>205</v>
      </c>
      <c r="G569" s="62">
        <f>COUNTIFS('CBG Plants'!F:F,D569,'CBG Plants'!L:L,"Completed")
+COUNTIFS('CBG Plants'!F:F,D569,'CBG Plants'!L:L,"Functional")</f>
        <v>0</v>
      </c>
      <c r="H569" s="62">
        <f>COUNTIFS('CBG Plants'!F:F,D569,'CBG Plants'!L:L,"Under Construction")</f>
        <v>0</v>
      </c>
      <c r="I569" s="62">
        <f>COUNTIFS('CBG Plants'!F:F,D569,'CBG Plants'!L:L,"Yet to start construction")</f>
        <v>2</v>
      </c>
      <c r="J569" t="s">
        <v>3296</v>
      </c>
      <c r="K569" t="s">
        <v>2565</v>
      </c>
      <c r="M569" s="72">
        <f t="shared" si="33"/>
        <v>8.61</v>
      </c>
      <c r="N569" s="72">
        <f t="shared" si="34"/>
        <v>8.61</v>
      </c>
      <c r="O569" s="72">
        <v>0</v>
      </c>
      <c r="P569" s="72">
        <v>1.26</v>
      </c>
      <c r="Q569" s="72">
        <v>7.35</v>
      </c>
      <c r="R569" s="62">
        <f t="shared" si="35"/>
        <v>-201.37856769999999</v>
      </c>
      <c r="S569" s="72">
        <f>IFERROR(T569*Assumptions!$C$4,"")</f>
        <v>107.5</v>
      </c>
      <c r="T569" s="72">
        <v>43</v>
      </c>
      <c r="U569" s="62">
        <f>IFERROR(S569*Assumptions!$C$5,"")+IFERROR(V569*Assumptions!$C$8*Assumptions!$C$5,"")</f>
        <v>3.6214322999999999</v>
      </c>
      <c r="V569" s="72">
        <v>39446</v>
      </c>
      <c r="W569" s="72">
        <f>IFERROR(ROUND(T569*(1+Assumptions!$C$7)^5,0),"")</f>
        <v>131</v>
      </c>
      <c r="X569" s="62">
        <f>IFERROR(ROUND(W569*Assumptions!$C$4*Assumptions!$C$6,4),"")+IFERROR(ROUND(Y569*Assumptions!$C$8*Assumptions!$C$6,4),"")</f>
        <v>18.391400000000001</v>
      </c>
      <c r="Y569" s="62">
        <f>IFERROR(ROUND(V569*(1+Assumptions!$C$7)^5,0),"")</f>
        <v>120380</v>
      </c>
      <c r="Z569" t="s">
        <v>164</v>
      </c>
      <c r="AA569" t="s">
        <v>191</v>
      </c>
      <c r="AB569" s="72">
        <v>162.69999999999999</v>
      </c>
      <c r="AC569" s="72">
        <v>84.7</v>
      </c>
      <c r="AD569">
        <v>0</v>
      </c>
      <c r="AK569" s="40" t="str">
        <f>IFERROR(INDEX(Assumptions!$D$92:$D$115,MATCH(C569,Assumptions!$B$92:$B$115,0)),"Low")</f>
        <v>Low</v>
      </c>
    </row>
    <row r="570" spans="2:37" x14ac:dyDescent="0.2">
      <c r="B570">
        <v>567</v>
      </c>
      <c r="C570" t="s">
        <v>190</v>
      </c>
      <c r="D570" t="s">
        <v>2436</v>
      </c>
      <c r="E570" s="62">
        <f t="shared" si="36"/>
        <v>2</v>
      </c>
      <c r="F570" s="71">
        <f>SUMIFS('CBG Plants'!N:N,'CBG Plants'!F:F,D570,'CBG Plants'!L:L,"Completed")
+SUMIFS('CBG Plants'!N:N,'CBG Plants'!F:F,D570,'CBG Plants'!L:L,"Functional")+SUMIFS('CBG Plants'!N:N,'CBG Plants'!F:F,D570,'CBG Plants'!L:L,"Under Construction")+SUMIFS('CBG Plants'!N:N,'CBG Plants'!F:F,D570,'CBG Plants'!L:L,"Yet to start construction")</f>
        <v>13.399999999999999</v>
      </c>
      <c r="G570" s="62">
        <f>COUNTIFS('CBG Plants'!F:F,D570,'CBG Plants'!L:L,"Completed")
+COUNTIFS('CBG Plants'!F:F,D570,'CBG Plants'!L:L,"Functional")</f>
        <v>2</v>
      </c>
      <c r="H570" s="62">
        <f>COUNTIFS('CBG Plants'!F:F,D570,'CBG Plants'!L:L,"Under Construction")</f>
        <v>0</v>
      </c>
      <c r="I570" s="62">
        <f>COUNTIFS('CBG Plants'!F:F,D570,'CBG Plants'!L:L,"Yet to start construction")</f>
        <v>0</v>
      </c>
      <c r="J570" t="s">
        <v>3297</v>
      </c>
      <c r="K570" t="s">
        <v>3298</v>
      </c>
      <c r="M570" s="72">
        <f t="shared" si="33"/>
        <v>108.66500000000002</v>
      </c>
      <c r="N570" s="72">
        <f t="shared" si="34"/>
        <v>214.51500000000001</v>
      </c>
      <c r="O570" s="72">
        <v>0</v>
      </c>
      <c r="P570" s="72">
        <v>189.84</v>
      </c>
      <c r="Q570" s="72">
        <v>24.675000000000001</v>
      </c>
      <c r="R570" s="62">
        <f t="shared" si="35"/>
        <v>-12.798954799999999</v>
      </c>
      <c r="S570" s="72">
        <f>IFERROR(T570*Assumptions!$C$4,"")</f>
        <v>20</v>
      </c>
      <c r="T570" s="72">
        <v>8</v>
      </c>
      <c r="U570" s="62">
        <f>IFERROR(S570*Assumptions!$C$5,"")+IFERROR(V570*Assumptions!$C$8*Assumptions!$C$5,"")</f>
        <v>0.60104519999999995</v>
      </c>
      <c r="V570" s="72">
        <v>104</v>
      </c>
      <c r="W570" s="72">
        <f>IFERROR(ROUND(T570*(1+Assumptions!$C$7)^5,0),"")</f>
        <v>24</v>
      </c>
      <c r="X570" s="62">
        <f>IFERROR(ROUND(W570*Assumptions!$C$4*Assumptions!$C$6,4),"")+IFERROR(ROUND(Y570*Assumptions!$C$8*Assumptions!$C$6,4),"")</f>
        <v>3.0053000000000001</v>
      </c>
      <c r="Y570" s="62">
        <f>IFERROR(ROUND(V570*(1+Assumptions!$C$7)^5,0),"")</f>
        <v>317</v>
      </c>
      <c r="Z570" t="s">
        <v>164</v>
      </c>
      <c r="AA570" t="s">
        <v>191</v>
      </c>
      <c r="AB570" s="72">
        <v>21.4</v>
      </c>
      <c r="AC570" s="72">
        <v>84.7</v>
      </c>
      <c r="AD570">
        <v>290</v>
      </c>
      <c r="AK570" s="40" t="str">
        <f>IFERROR(INDEX(Assumptions!$D$92:$D$115,MATCH(C570,Assumptions!$B$92:$B$115,0)),"Low")</f>
        <v>Low</v>
      </c>
    </row>
    <row r="571" spans="2:37" x14ac:dyDescent="0.2">
      <c r="B571">
        <v>568</v>
      </c>
      <c r="C571" t="s">
        <v>190</v>
      </c>
      <c r="D571" t="s">
        <v>2443</v>
      </c>
      <c r="E571" s="62">
        <f t="shared" si="36"/>
        <v>2</v>
      </c>
      <c r="F571" s="71">
        <f>SUMIFS('CBG Plants'!N:N,'CBG Plants'!F:F,D571,'CBG Plants'!L:L,"Completed")
+SUMIFS('CBG Plants'!N:N,'CBG Plants'!F:F,D571,'CBG Plants'!L:L,"Functional")+SUMIFS('CBG Plants'!N:N,'CBG Plants'!F:F,D571,'CBG Plants'!L:L,"Under Construction")+SUMIFS('CBG Plants'!N:N,'CBG Plants'!F:F,D571,'CBG Plants'!L:L,"Yet to start construction")</f>
        <v>6.8</v>
      </c>
      <c r="G571" s="62">
        <f>COUNTIFS('CBG Plants'!F:F,D571,'CBG Plants'!L:L,"Completed")
+COUNTIFS('CBG Plants'!F:F,D571,'CBG Plants'!L:L,"Functional")</f>
        <v>0</v>
      </c>
      <c r="H571" s="62">
        <f>COUNTIFS('CBG Plants'!F:F,D571,'CBG Plants'!L:L,"Under Construction")</f>
        <v>1</v>
      </c>
      <c r="I571" s="62">
        <f>COUNTIFS('CBG Plants'!F:F,D571,'CBG Plants'!L:L,"Yet to start construction")</f>
        <v>1</v>
      </c>
      <c r="J571" t="s">
        <v>3299</v>
      </c>
      <c r="K571" t="s">
        <v>3300</v>
      </c>
      <c r="M571" s="72">
        <f t="shared" si="33"/>
        <v>59.429999999999993</v>
      </c>
      <c r="N571" s="72">
        <f t="shared" si="34"/>
        <v>59.429999999999993</v>
      </c>
      <c r="O571" s="72">
        <v>0</v>
      </c>
      <c r="P571" s="72">
        <v>39.479999999999997</v>
      </c>
      <c r="Q571" s="72">
        <v>19.95</v>
      </c>
      <c r="R571" s="62">
        <f t="shared" si="35"/>
        <v>-6.1156936999999996</v>
      </c>
      <c r="S571" s="72">
        <f>IFERROR(T571*Assumptions!$C$4,"")</f>
        <v>22.5</v>
      </c>
      <c r="T571" s="72">
        <v>9</v>
      </c>
      <c r="U571" s="62">
        <f>IFERROR(S571*Assumptions!$C$5,"")+IFERROR(V571*Assumptions!$C$8*Assumptions!$C$5,"")</f>
        <v>0.68430629999999992</v>
      </c>
      <c r="V571" s="72">
        <v>926</v>
      </c>
      <c r="W571" s="72">
        <f>IFERROR(ROUND(T571*(1+Assumptions!$C$7)^5,0),"")</f>
        <v>27</v>
      </c>
      <c r="X571" s="62">
        <f>IFERROR(ROUND(W571*Assumptions!$C$4*Assumptions!$C$6,4),"")+IFERROR(ROUND(Y571*Assumptions!$C$8*Assumptions!$C$6,4),"")</f>
        <v>3.4222999999999999</v>
      </c>
      <c r="Y571" s="62">
        <f>IFERROR(ROUND(V571*(1+Assumptions!$C$7)^5,0),"")</f>
        <v>2826</v>
      </c>
      <c r="Z571" t="s">
        <v>164</v>
      </c>
      <c r="AA571" t="s">
        <v>191</v>
      </c>
      <c r="AB571" s="72">
        <v>127.2</v>
      </c>
      <c r="AC571" s="72">
        <v>84.7</v>
      </c>
      <c r="AD571">
        <v>0</v>
      </c>
      <c r="AK571" s="40" t="str">
        <f>IFERROR(INDEX(Assumptions!$D$92:$D$115,MATCH(C571,Assumptions!$B$92:$B$115,0)),"Low")</f>
        <v>Low</v>
      </c>
    </row>
    <row r="572" spans="2:37" x14ac:dyDescent="0.2">
      <c r="B572">
        <v>569</v>
      </c>
      <c r="C572" t="s">
        <v>190</v>
      </c>
      <c r="D572" t="s">
        <v>2466</v>
      </c>
      <c r="E572" s="62">
        <f t="shared" si="36"/>
        <v>1</v>
      </c>
      <c r="F572" s="71">
        <f>SUMIFS('CBG Plants'!N:N,'CBG Plants'!F:F,D572,'CBG Plants'!L:L,"Completed")
+SUMIFS('CBG Plants'!N:N,'CBG Plants'!F:F,D572,'CBG Plants'!L:L,"Functional")+SUMIFS('CBG Plants'!N:N,'CBG Plants'!F:F,D572,'CBG Plants'!L:L,"Under Construction")+SUMIFS('CBG Plants'!N:N,'CBG Plants'!F:F,D572,'CBG Plants'!L:L,"Yet to start construction")</f>
        <v>10.19</v>
      </c>
      <c r="G572" s="62">
        <f>COUNTIFS('CBG Plants'!F:F,D572,'CBG Plants'!L:L,"Completed")
+COUNTIFS('CBG Plants'!F:F,D572,'CBG Plants'!L:L,"Functional")</f>
        <v>0</v>
      </c>
      <c r="H572" s="62">
        <f>COUNTIFS('CBG Plants'!F:F,D572,'CBG Plants'!L:L,"Under Construction")</f>
        <v>0</v>
      </c>
      <c r="I572" s="62">
        <f>COUNTIFS('CBG Plants'!F:F,D572,'CBG Plants'!L:L,"Yet to start construction")</f>
        <v>1</v>
      </c>
      <c r="J572" t="s">
        <v>2940</v>
      </c>
      <c r="M572" s="72">
        <f t="shared" si="33"/>
        <v>147.10499999999999</v>
      </c>
      <c r="N572" s="72">
        <f t="shared" si="34"/>
        <v>147.10499999999999</v>
      </c>
      <c r="O572" s="72">
        <v>0</v>
      </c>
      <c r="P572" s="72">
        <v>28.98</v>
      </c>
      <c r="Q572" s="72">
        <v>118.125</v>
      </c>
      <c r="R572" s="62">
        <f t="shared" si="35"/>
        <v>-9.8899999999999988</v>
      </c>
      <c r="S572" s="72">
        <f>IFERROR(T572*Assumptions!$C$4,"")</f>
        <v>10</v>
      </c>
      <c r="T572" s="72">
        <v>4</v>
      </c>
      <c r="U572" s="62">
        <f>IFERROR(S572*Assumptions!$C$5,"")+IFERROR(V572*Assumptions!$C$8*Assumptions!$C$5,"")</f>
        <v>0.3</v>
      </c>
      <c r="V572" s="72">
        <v>0</v>
      </c>
      <c r="W572" s="72">
        <f>IFERROR(ROUND(T572*(1+Assumptions!$C$7)^5,0),"")</f>
        <v>12</v>
      </c>
      <c r="X572" s="62">
        <f>IFERROR(ROUND(W572*Assumptions!$C$4*Assumptions!$C$6,4),"")+IFERROR(ROUND(Y572*Assumptions!$C$8*Assumptions!$C$6,4),"")</f>
        <v>1.5</v>
      </c>
      <c r="Y572" s="62">
        <f>IFERROR(ROUND(V572*(1+Assumptions!$C$7)^5,0),"")</f>
        <v>0</v>
      </c>
      <c r="Z572" t="s">
        <v>164</v>
      </c>
      <c r="AA572" t="s">
        <v>191</v>
      </c>
      <c r="AB572" s="72">
        <v>56</v>
      </c>
      <c r="AC572" s="72">
        <v>84.7</v>
      </c>
      <c r="AD572">
        <v>0</v>
      </c>
      <c r="AK572" s="40" t="str">
        <f>IFERROR(INDEX(Assumptions!$D$92:$D$115,MATCH(C572,Assumptions!$B$92:$B$115,0)),"Low")</f>
        <v>Low</v>
      </c>
    </row>
    <row r="573" spans="2:37" x14ac:dyDescent="0.2">
      <c r="B573">
        <v>570</v>
      </c>
      <c r="C573" t="s">
        <v>190</v>
      </c>
      <c r="D573" t="s">
        <v>2469</v>
      </c>
      <c r="E573" s="62">
        <f t="shared" si="36"/>
        <v>2</v>
      </c>
      <c r="F573" s="71">
        <f>SUMIFS('CBG Plants'!N:N,'CBG Plants'!F:F,D573,'CBG Plants'!L:L,"Completed")
+SUMIFS('CBG Plants'!N:N,'CBG Plants'!F:F,D573,'CBG Plants'!L:L,"Functional")+SUMIFS('CBG Plants'!N:N,'CBG Plants'!F:F,D573,'CBG Plants'!L:L,"Under Construction")+SUMIFS('CBG Plants'!N:N,'CBG Plants'!F:F,D573,'CBG Plants'!L:L,"Yet to start construction")</f>
        <v>16.399999999999999</v>
      </c>
      <c r="G573" s="62">
        <f>COUNTIFS('CBG Plants'!F:F,D573,'CBG Plants'!L:L,"Completed")
+COUNTIFS('CBG Plants'!F:F,D573,'CBG Plants'!L:L,"Functional")</f>
        <v>0</v>
      </c>
      <c r="H573" s="62">
        <f>COUNTIFS('CBG Plants'!F:F,D573,'CBG Plants'!L:L,"Under Construction")</f>
        <v>0</v>
      </c>
      <c r="I573" s="62">
        <f>COUNTIFS('CBG Plants'!F:F,D573,'CBG Plants'!L:L,"Yet to start construction")</f>
        <v>2</v>
      </c>
      <c r="J573" t="s">
        <v>3301</v>
      </c>
      <c r="K573" t="s">
        <v>3302</v>
      </c>
      <c r="M573" s="72">
        <f t="shared" si="33"/>
        <v>110.77500000000001</v>
      </c>
      <c r="N573" s="72">
        <f t="shared" si="34"/>
        <v>110.77500000000001</v>
      </c>
      <c r="O573" s="72">
        <v>0</v>
      </c>
      <c r="P573" s="72">
        <v>44.1</v>
      </c>
      <c r="Q573" s="72">
        <v>66.674999999999997</v>
      </c>
      <c r="R573" s="62">
        <f t="shared" si="35"/>
        <v>-13.353388699999998</v>
      </c>
      <c r="S573" s="72">
        <f>IFERROR(T573*Assumptions!$C$4,"")</f>
        <v>92.5</v>
      </c>
      <c r="T573" s="72">
        <v>37</v>
      </c>
      <c r="U573" s="62">
        <f>IFERROR(S573*Assumptions!$C$5,"")+IFERROR(V573*Assumptions!$C$8*Assumptions!$C$5,"")</f>
        <v>3.0466112999999999</v>
      </c>
      <c r="V573" s="72">
        <v>27026</v>
      </c>
      <c r="W573" s="72">
        <f>IFERROR(ROUND(T573*(1+Assumptions!$C$7)^5,0),"")</f>
        <v>113</v>
      </c>
      <c r="X573" s="62">
        <f>IFERROR(ROUND(W573*Assumptions!$C$4*Assumptions!$C$6,4),"")+IFERROR(ROUND(Y573*Assumptions!$C$8*Assumptions!$C$6,4),"")</f>
        <v>15.506499999999999</v>
      </c>
      <c r="Y573" s="62">
        <f>IFERROR(ROUND(V573*(1+Assumptions!$C$7)^5,0),"")</f>
        <v>82477</v>
      </c>
      <c r="Z573" t="s">
        <v>164</v>
      </c>
      <c r="AA573" t="s">
        <v>191</v>
      </c>
      <c r="AB573" s="72">
        <v>162.1</v>
      </c>
      <c r="AC573" s="72">
        <v>84.7</v>
      </c>
      <c r="AD573">
        <v>0</v>
      </c>
      <c r="AK573" s="40" t="str">
        <f>IFERROR(INDEX(Assumptions!$D$92:$D$115,MATCH(C573,Assumptions!$B$92:$B$115,0)),"Low")</f>
        <v>Low</v>
      </c>
    </row>
    <row r="574" spans="2:37" x14ac:dyDescent="0.2">
      <c r="B574">
        <v>571</v>
      </c>
      <c r="C574" t="s">
        <v>190</v>
      </c>
      <c r="D574" t="s">
        <v>2448</v>
      </c>
      <c r="E574" s="62">
        <f t="shared" si="36"/>
        <v>0</v>
      </c>
      <c r="F574" s="71">
        <f>SUMIFS('CBG Plants'!N:N,'CBG Plants'!F:F,D574,'CBG Plants'!L:L,"Completed")
+SUMIFS('CBG Plants'!N:N,'CBG Plants'!F:F,D574,'CBG Plants'!L:L,"Functional")+SUMIFS('CBG Plants'!N:N,'CBG Plants'!F:F,D574,'CBG Plants'!L:L,"Under Construction")+SUMIFS('CBG Plants'!N:N,'CBG Plants'!F:F,D574,'CBG Plants'!L:L,"Yet to start construction")</f>
        <v>0</v>
      </c>
      <c r="G574" s="62">
        <f>COUNTIFS('CBG Plants'!F:F,D574,'CBG Plants'!L:L,"Completed")
+COUNTIFS('CBG Plants'!F:F,D574,'CBG Plants'!L:L,"Functional")</f>
        <v>0</v>
      </c>
      <c r="H574" s="62">
        <f>COUNTIFS('CBG Plants'!F:F,D574,'CBG Plants'!L:L,"Under Construction")</f>
        <v>0</v>
      </c>
      <c r="I574" s="62">
        <f>COUNTIFS('CBG Plants'!F:F,D574,'CBG Plants'!L:L,"Yet to start construction")</f>
        <v>0</v>
      </c>
      <c r="J574" t="s">
        <v>3303</v>
      </c>
      <c r="M574" s="72">
        <f t="shared" si="33"/>
        <v>211.155</v>
      </c>
      <c r="N574" s="72">
        <f t="shared" si="34"/>
        <v>211.155</v>
      </c>
      <c r="O574" s="72">
        <v>0</v>
      </c>
      <c r="P574" s="72">
        <v>85.68</v>
      </c>
      <c r="Q574" s="72">
        <v>125.47499999999999</v>
      </c>
      <c r="R574" s="62">
        <f t="shared" si="35"/>
        <v>0.30004019999999998</v>
      </c>
      <c r="S574" s="72">
        <f>IFERROR(T574*Assumptions!$C$4,"")</f>
        <v>10</v>
      </c>
      <c r="T574" s="72">
        <v>4</v>
      </c>
      <c r="U574" s="62">
        <f>IFERROR(S574*Assumptions!$C$5,"")+IFERROR(V574*Assumptions!$C$8*Assumptions!$C$5,"")</f>
        <v>0.30004019999999998</v>
      </c>
      <c r="V574" s="72">
        <v>4</v>
      </c>
      <c r="W574" s="72">
        <f>IFERROR(ROUND(T574*(1+Assumptions!$C$7)^5,0),"")</f>
        <v>12</v>
      </c>
      <c r="X574" s="62">
        <f>IFERROR(ROUND(W574*Assumptions!$C$4*Assumptions!$C$6,4),"")+IFERROR(ROUND(Y574*Assumptions!$C$8*Assumptions!$C$6,4),"")</f>
        <v>1.5002</v>
      </c>
      <c r="Y574" s="62">
        <f>IFERROR(ROUND(V574*(1+Assumptions!$C$7)^5,0),"")</f>
        <v>12</v>
      </c>
      <c r="Z574" t="s">
        <v>164</v>
      </c>
      <c r="AA574" t="s">
        <v>191</v>
      </c>
      <c r="AB574" s="72">
        <v>34.6</v>
      </c>
      <c r="AC574" s="72">
        <v>84.7</v>
      </c>
      <c r="AD574">
        <v>0</v>
      </c>
      <c r="AK574" s="40" t="str">
        <f>IFERROR(INDEX(Assumptions!$D$92:$D$115,MATCH(C574,Assumptions!$B$92:$B$115,0)),"Low")</f>
        <v>Low</v>
      </c>
    </row>
    <row r="575" spans="2:37" x14ac:dyDescent="0.2">
      <c r="B575">
        <v>572</v>
      </c>
      <c r="C575" t="s">
        <v>190</v>
      </c>
      <c r="D575" t="s">
        <v>2432</v>
      </c>
      <c r="E575" s="62">
        <f t="shared" si="36"/>
        <v>2</v>
      </c>
      <c r="F575" s="71">
        <f>SUMIFS('CBG Plants'!N:N,'CBG Plants'!F:F,D575,'CBG Plants'!L:L,"Completed")
+SUMIFS('CBG Plants'!N:N,'CBG Plants'!F:F,D575,'CBG Plants'!L:L,"Functional")+SUMIFS('CBG Plants'!N:N,'CBG Plants'!F:F,D575,'CBG Plants'!L:L,"Under Construction")+SUMIFS('CBG Plants'!N:N,'CBG Plants'!F:F,D575,'CBG Plants'!L:L,"Yet to start construction")</f>
        <v>11.2</v>
      </c>
      <c r="G575" s="62">
        <f>COUNTIFS('CBG Plants'!F:F,D575,'CBG Plants'!L:L,"Completed")
+COUNTIFS('CBG Plants'!F:F,D575,'CBG Plants'!L:L,"Functional")</f>
        <v>0</v>
      </c>
      <c r="H575" s="62">
        <f>COUNTIFS('CBG Plants'!F:F,D575,'CBG Plants'!L:L,"Under Construction")</f>
        <v>2</v>
      </c>
      <c r="I575" s="62">
        <f>COUNTIFS('CBG Plants'!F:F,D575,'CBG Plants'!L:L,"Yet to start construction")</f>
        <v>0</v>
      </c>
      <c r="J575" t="s">
        <v>3304</v>
      </c>
      <c r="K575" t="s">
        <v>3305</v>
      </c>
      <c r="M575" s="72">
        <f t="shared" si="33"/>
        <v>81.48</v>
      </c>
      <c r="N575" s="72">
        <f t="shared" si="34"/>
        <v>81.48</v>
      </c>
      <c r="O575" s="72">
        <v>0</v>
      </c>
      <c r="P575" s="72">
        <v>81.48</v>
      </c>
      <c r="Q575" s="72">
        <v>0</v>
      </c>
      <c r="R575" s="62">
        <f t="shared" si="35"/>
        <v>-7.1824350999999993</v>
      </c>
      <c r="S575" s="72">
        <f>IFERROR(T575*Assumptions!$C$4,"")</f>
        <v>130</v>
      </c>
      <c r="T575" s="72">
        <v>52</v>
      </c>
      <c r="U575" s="62">
        <f>IFERROR(S575*Assumptions!$C$5,"")+IFERROR(V575*Assumptions!$C$8*Assumptions!$C$5,"")</f>
        <v>4.0175649</v>
      </c>
      <c r="V575" s="72">
        <v>11698</v>
      </c>
      <c r="W575" s="72">
        <f>IFERROR(ROUND(T575*(1+Assumptions!$C$7)^5,0),"")</f>
        <v>159</v>
      </c>
      <c r="X575" s="62">
        <f>IFERROR(ROUND(W575*Assumptions!$C$4*Assumptions!$C$6,4),"")+IFERROR(ROUND(Y575*Assumptions!$C$8*Assumptions!$C$6,4),"")</f>
        <v>20.472999999999999</v>
      </c>
      <c r="Y575" s="62">
        <f>IFERROR(ROUND(V575*(1+Assumptions!$C$7)^5,0),"")</f>
        <v>35699</v>
      </c>
      <c r="Z575" t="s">
        <v>164</v>
      </c>
      <c r="AA575" t="s">
        <v>191</v>
      </c>
      <c r="AB575" s="72">
        <v>23.6</v>
      </c>
      <c r="AC575" s="72">
        <v>84.7</v>
      </c>
      <c r="AD575">
        <v>0</v>
      </c>
      <c r="AK575" s="40" t="str">
        <f>IFERROR(INDEX(Assumptions!$D$92:$D$115,MATCH(C575,Assumptions!$B$92:$B$115,0)),"Low")</f>
        <v>Low</v>
      </c>
    </row>
    <row r="576" spans="2:37" x14ac:dyDescent="0.2">
      <c r="B576">
        <v>573</v>
      </c>
      <c r="C576" t="s">
        <v>190</v>
      </c>
      <c r="D576" t="s">
        <v>2461</v>
      </c>
      <c r="E576" s="62">
        <f t="shared" si="36"/>
        <v>0</v>
      </c>
      <c r="F576" s="71">
        <f>SUMIFS('CBG Plants'!N:N,'CBG Plants'!F:F,D576,'CBG Plants'!L:L,"Completed")
+SUMIFS('CBG Plants'!N:N,'CBG Plants'!F:F,D576,'CBG Plants'!L:L,"Functional")+SUMIFS('CBG Plants'!N:N,'CBG Plants'!F:F,D576,'CBG Plants'!L:L,"Under Construction")+SUMIFS('CBG Plants'!N:N,'CBG Plants'!F:F,D576,'CBG Plants'!L:L,"Yet to start construction")</f>
        <v>0</v>
      </c>
      <c r="G576" s="62">
        <f>COUNTIFS('CBG Plants'!F:F,D576,'CBG Plants'!L:L,"Completed")
+COUNTIFS('CBG Plants'!F:F,D576,'CBG Plants'!L:L,"Functional")</f>
        <v>0</v>
      </c>
      <c r="H576" s="62">
        <f>COUNTIFS('CBG Plants'!F:F,D576,'CBG Plants'!L:L,"Under Construction")</f>
        <v>0</v>
      </c>
      <c r="I576" s="62">
        <f>COUNTIFS('CBG Plants'!F:F,D576,'CBG Plants'!L:L,"Yet to start construction")</f>
        <v>0</v>
      </c>
      <c r="J576" t="s">
        <v>3303</v>
      </c>
      <c r="M576" s="72">
        <f t="shared" si="33"/>
        <v>22.68</v>
      </c>
      <c r="N576" s="72">
        <f t="shared" si="34"/>
        <v>22.68</v>
      </c>
      <c r="O576" s="72">
        <v>0</v>
      </c>
      <c r="P576" s="72">
        <v>22.68</v>
      </c>
      <c r="Q576" s="72">
        <v>0</v>
      </c>
      <c r="R576" s="62">
        <f t="shared" si="35"/>
        <v>0.30553754999999999</v>
      </c>
      <c r="S576" s="72">
        <f>IFERROR(T576*Assumptions!$C$4,"")</f>
        <v>10</v>
      </c>
      <c r="T576" s="72">
        <v>4</v>
      </c>
      <c r="U576" s="62">
        <f>IFERROR(S576*Assumptions!$C$5,"")+IFERROR(V576*Assumptions!$C$8*Assumptions!$C$5,"")</f>
        <v>0.30553754999999999</v>
      </c>
      <c r="V576" s="72">
        <v>551</v>
      </c>
      <c r="W576" s="72">
        <f>IFERROR(ROUND(T576*(1+Assumptions!$C$7)^5,0),"")</f>
        <v>12</v>
      </c>
      <c r="X576" s="62">
        <f>IFERROR(ROUND(W576*Assumptions!$C$4*Assumptions!$C$6,4),"")+IFERROR(ROUND(Y576*Assumptions!$C$8*Assumptions!$C$6,4),"")</f>
        <v>1.5282</v>
      </c>
      <c r="Y576" s="62">
        <f>IFERROR(ROUND(V576*(1+Assumptions!$C$7)^5,0),"")</f>
        <v>1682</v>
      </c>
      <c r="Z576" t="s">
        <v>164</v>
      </c>
      <c r="AA576" t="s">
        <v>191</v>
      </c>
      <c r="AB576" s="72">
        <v>99.1</v>
      </c>
      <c r="AC576" s="72">
        <v>84.7</v>
      </c>
      <c r="AD576">
        <v>0</v>
      </c>
      <c r="AK576" s="40" t="str">
        <f>IFERROR(INDEX(Assumptions!$D$92:$D$115,MATCH(C576,Assumptions!$B$92:$B$115,0)),"Low")</f>
        <v>Low</v>
      </c>
    </row>
    <row r="577" spans="2:37" x14ac:dyDescent="0.2">
      <c r="B577">
        <v>574</v>
      </c>
      <c r="C577" t="s">
        <v>190</v>
      </c>
      <c r="D577" t="s">
        <v>2467</v>
      </c>
      <c r="E577" s="62">
        <f t="shared" si="36"/>
        <v>1</v>
      </c>
      <c r="F577" s="71">
        <f>SUMIFS('CBG Plants'!N:N,'CBG Plants'!F:F,D577,'CBG Plants'!L:L,"Completed")
+SUMIFS('CBG Plants'!N:N,'CBG Plants'!F:F,D577,'CBG Plants'!L:L,"Functional")+SUMIFS('CBG Plants'!N:N,'CBG Plants'!F:F,D577,'CBG Plants'!L:L,"Under Construction")+SUMIFS('CBG Plants'!N:N,'CBG Plants'!F:F,D577,'CBG Plants'!L:L,"Yet to start construction")</f>
        <v>0.75</v>
      </c>
      <c r="G577" s="62">
        <f>COUNTIFS('CBG Plants'!F:F,D577,'CBG Plants'!L:L,"Completed")
+COUNTIFS('CBG Plants'!F:F,D577,'CBG Plants'!L:L,"Functional")</f>
        <v>0</v>
      </c>
      <c r="H577" s="62">
        <f>COUNTIFS('CBG Plants'!F:F,D577,'CBG Plants'!L:L,"Under Construction")</f>
        <v>0</v>
      </c>
      <c r="I577" s="62">
        <f>COUNTIFS('CBG Plants'!F:F,D577,'CBG Plants'!L:L,"Yet to start construction")</f>
        <v>1</v>
      </c>
      <c r="J577" t="s">
        <v>3289</v>
      </c>
      <c r="M577" s="72">
        <f t="shared" si="33"/>
        <v>22.68</v>
      </c>
      <c r="N577" s="72">
        <f t="shared" si="34"/>
        <v>22.68</v>
      </c>
      <c r="O577" s="72">
        <v>0</v>
      </c>
      <c r="P577" s="72">
        <v>20.58</v>
      </c>
      <c r="Q577" s="72">
        <v>2.1</v>
      </c>
      <c r="R577" s="62">
        <f t="shared" si="35"/>
        <v>-0.45</v>
      </c>
      <c r="S577" s="72">
        <f>IFERROR(T577*Assumptions!$C$4,"")</f>
        <v>10</v>
      </c>
      <c r="T577" s="72">
        <v>4</v>
      </c>
      <c r="U577" s="62">
        <f>IFERROR(S577*Assumptions!$C$5,"")+IFERROR(V577*Assumptions!$C$8*Assumptions!$C$5,"")</f>
        <v>0.3</v>
      </c>
      <c r="V577" s="72">
        <v>0</v>
      </c>
      <c r="W577" s="72">
        <f>IFERROR(ROUND(T577*(1+Assumptions!$C$7)^5,0),"")</f>
        <v>12</v>
      </c>
      <c r="X577" s="62">
        <f>IFERROR(ROUND(W577*Assumptions!$C$4*Assumptions!$C$6,4),"")+IFERROR(ROUND(Y577*Assumptions!$C$8*Assumptions!$C$6,4),"")</f>
        <v>1.5</v>
      </c>
      <c r="Y577" s="62">
        <f>IFERROR(ROUND(V577*(1+Assumptions!$C$7)^5,0),"")</f>
        <v>0</v>
      </c>
      <c r="Z577" t="s">
        <v>164</v>
      </c>
      <c r="AA577" t="s">
        <v>191</v>
      </c>
      <c r="AB577" s="72">
        <v>55.2</v>
      </c>
      <c r="AC577" s="72">
        <v>84.7</v>
      </c>
      <c r="AD577">
        <v>0</v>
      </c>
      <c r="AK577" s="40" t="str">
        <f>IFERROR(INDEX(Assumptions!$D$92:$D$115,MATCH(C577,Assumptions!$B$92:$B$115,0)),"Low")</f>
        <v>Low</v>
      </c>
    </row>
    <row r="578" spans="2:37" x14ac:dyDescent="0.2">
      <c r="B578">
        <v>575</v>
      </c>
      <c r="C578" t="s">
        <v>190</v>
      </c>
      <c r="D578" t="s">
        <v>2444</v>
      </c>
      <c r="E578" s="62">
        <f t="shared" si="36"/>
        <v>1</v>
      </c>
      <c r="F578" s="71">
        <f>SUMIFS('CBG Plants'!N:N,'CBG Plants'!F:F,D578,'CBG Plants'!L:L,"Completed")
+SUMIFS('CBG Plants'!N:N,'CBG Plants'!F:F,D578,'CBG Plants'!L:L,"Functional")+SUMIFS('CBG Plants'!N:N,'CBG Plants'!F:F,D578,'CBG Plants'!L:L,"Under Construction")+SUMIFS('CBG Plants'!N:N,'CBG Plants'!F:F,D578,'CBG Plants'!L:L,"Yet to start construction")</f>
        <v>0.8</v>
      </c>
      <c r="G578" s="62">
        <f>COUNTIFS('CBG Plants'!F:F,D578,'CBG Plants'!L:L,"Completed")
+COUNTIFS('CBG Plants'!F:F,D578,'CBG Plants'!L:L,"Functional")</f>
        <v>0</v>
      </c>
      <c r="H578" s="62">
        <f>COUNTIFS('CBG Plants'!F:F,D578,'CBG Plants'!L:L,"Under Construction")</f>
        <v>0</v>
      </c>
      <c r="I578" s="62">
        <f>COUNTIFS('CBG Plants'!F:F,D578,'CBG Plants'!L:L,"Yet to start construction")</f>
        <v>1</v>
      </c>
      <c r="J578" t="s">
        <v>3175</v>
      </c>
      <c r="M578" s="72">
        <f t="shared" si="33"/>
        <v>54.285000000000004</v>
      </c>
      <c r="N578" s="72">
        <f t="shared" si="34"/>
        <v>54.285000000000004</v>
      </c>
      <c r="O578" s="72">
        <v>0</v>
      </c>
      <c r="P578" s="72">
        <v>47.46</v>
      </c>
      <c r="Q578" s="72">
        <v>6.8250000000000002</v>
      </c>
      <c r="R578" s="62">
        <f t="shared" si="35"/>
        <v>-0.11569370000000012</v>
      </c>
      <c r="S578" s="72">
        <f>IFERROR(T578*Assumptions!$C$4,"")</f>
        <v>22.5</v>
      </c>
      <c r="T578" s="72">
        <v>9</v>
      </c>
      <c r="U578" s="62">
        <f>IFERROR(S578*Assumptions!$C$5,"")+IFERROR(V578*Assumptions!$C$8*Assumptions!$C$5,"")</f>
        <v>0.68430629999999992</v>
      </c>
      <c r="V578" s="72">
        <v>926</v>
      </c>
      <c r="W578" s="72">
        <f>IFERROR(ROUND(T578*(1+Assumptions!$C$7)^5,0),"")</f>
        <v>27</v>
      </c>
      <c r="X578" s="62">
        <f>IFERROR(ROUND(W578*Assumptions!$C$4*Assumptions!$C$6,4),"")+IFERROR(ROUND(Y578*Assumptions!$C$8*Assumptions!$C$6,4),"")</f>
        <v>3.4222999999999999</v>
      </c>
      <c r="Y578" s="62">
        <f>IFERROR(ROUND(V578*(1+Assumptions!$C$7)^5,0),"")</f>
        <v>2826</v>
      </c>
      <c r="Z578" t="s">
        <v>164</v>
      </c>
      <c r="AA578" t="s">
        <v>191</v>
      </c>
      <c r="AB578" s="72">
        <v>165.8</v>
      </c>
      <c r="AC578" s="72">
        <v>84.7</v>
      </c>
      <c r="AD578">
        <v>0</v>
      </c>
      <c r="AK578" s="40" t="str">
        <f>IFERROR(INDEX(Assumptions!$D$92:$D$115,MATCH(C578,Assumptions!$B$92:$B$115,0)),"Low")</f>
        <v>Low</v>
      </c>
    </row>
    <row r="579" spans="2:37" x14ac:dyDescent="0.2">
      <c r="B579">
        <v>576</v>
      </c>
      <c r="C579" t="s">
        <v>190</v>
      </c>
      <c r="D579" t="s">
        <v>2457</v>
      </c>
      <c r="E579" s="62">
        <f t="shared" si="36"/>
        <v>1</v>
      </c>
      <c r="F579" s="71">
        <f>SUMIFS('CBG Plants'!N:N,'CBG Plants'!F:F,D579,'CBG Plants'!L:L,"Completed")
+SUMIFS('CBG Plants'!N:N,'CBG Plants'!F:F,D579,'CBG Plants'!L:L,"Functional")+SUMIFS('CBG Plants'!N:N,'CBG Plants'!F:F,D579,'CBG Plants'!L:L,"Under Construction")+SUMIFS('CBG Plants'!N:N,'CBG Plants'!F:F,D579,'CBG Plants'!L:L,"Yet to start construction")</f>
        <v>2</v>
      </c>
      <c r="G579" s="62">
        <f>COUNTIFS('CBG Plants'!F:F,D579,'CBG Plants'!L:L,"Completed")
+COUNTIFS('CBG Plants'!F:F,D579,'CBG Plants'!L:L,"Functional")</f>
        <v>0</v>
      </c>
      <c r="H579" s="62">
        <f>COUNTIFS('CBG Plants'!F:F,D579,'CBG Plants'!L:L,"Under Construction")</f>
        <v>0</v>
      </c>
      <c r="I579" s="62">
        <f>COUNTIFS('CBG Plants'!F:F,D579,'CBG Plants'!L:L,"Yet to start construction")</f>
        <v>1</v>
      </c>
      <c r="J579" t="s">
        <v>3306</v>
      </c>
      <c r="M579" s="72">
        <f t="shared" si="33"/>
        <v>129.04500000000002</v>
      </c>
      <c r="N579" s="72">
        <f t="shared" si="34"/>
        <v>129.04500000000002</v>
      </c>
      <c r="O579" s="72">
        <v>0</v>
      </c>
      <c r="P579" s="72">
        <v>73.92</v>
      </c>
      <c r="Q579" s="72">
        <v>55.125</v>
      </c>
      <c r="R579" s="62">
        <f t="shared" si="35"/>
        <v>-1.3168193000000001</v>
      </c>
      <c r="S579" s="72">
        <f>IFERROR(T579*Assumptions!$C$4,"")</f>
        <v>22.5</v>
      </c>
      <c r="T579" s="72">
        <v>9</v>
      </c>
      <c r="U579" s="62">
        <f>IFERROR(S579*Assumptions!$C$5,"")+IFERROR(V579*Assumptions!$C$8*Assumptions!$C$5,"")</f>
        <v>0.68318069999999997</v>
      </c>
      <c r="V579" s="72">
        <v>814</v>
      </c>
      <c r="W579" s="72">
        <f>IFERROR(ROUND(T579*(1+Assumptions!$C$7)^5,0),"")</f>
        <v>27</v>
      </c>
      <c r="X579" s="62">
        <f>IFERROR(ROUND(W579*Assumptions!$C$4*Assumptions!$C$6,4),"")+IFERROR(ROUND(Y579*Assumptions!$C$8*Assumptions!$C$6,4),"")</f>
        <v>3.4165999999999999</v>
      </c>
      <c r="Y579" s="62">
        <f>IFERROR(ROUND(V579*(1+Assumptions!$C$7)^5,0),"")</f>
        <v>2484</v>
      </c>
      <c r="Z579" t="s">
        <v>164</v>
      </c>
      <c r="AA579" t="s">
        <v>191</v>
      </c>
      <c r="AB579" s="72">
        <v>12.6</v>
      </c>
      <c r="AC579" s="72">
        <v>84.7</v>
      </c>
      <c r="AD579">
        <v>0</v>
      </c>
      <c r="AK579" s="40" t="str">
        <f>IFERROR(INDEX(Assumptions!$D$92:$D$115,MATCH(C579,Assumptions!$B$92:$B$115,0)),"Low")</f>
        <v>Low</v>
      </c>
    </row>
    <row r="580" spans="2:37" x14ac:dyDescent="0.2">
      <c r="B580">
        <v>577</v>
      </c>
      <c r="C580" t="s">
        <v>190</v>
      </c>
      <c r="D580" t="s">
        <v>3307</v>
      </c>
      <c r="E580" s="62">
        <f t="shared" si="36"/>
        <v>0</v>
      </c>
      <c r="F580" s="71">
        <f>SUMIFS('CBG Plants'!N:N,'CBG Plants'!F:F,D580,'CBG Plants'!L:L,"Completed")
+SUMIFS('CBG Plants'!N:N,'CBG Plants'!F:F,D580,'CBG Plants'!L:L,"Functional")+SUMIFS('CBG Plants'!N:N,'CBG Plants'!F:F,D580,'CBG Plants'!L:L,"Under Construction")+SUMIFS('CBG Plants'!N:N,'CBG Plants'!F:F,D580,'CBG Plants'!L:L,"Yet to start construction")</f>
        <v>0</v>
      </c>
      <c r="G580" s="62">
        <f>COUNTIFS('CBG Plants'!F:F,D580,'CBG Plants'!L:L,"Completed")
+COUNTIFS('CBG Plants'!F:F,D580,'CBG Plants'!L:L,"Functional")</f>
        <v>0</v>
      </c>
      <c r="H580" s="62">
        <f>COUNTIFS('CBG Plants'!F:F,D580,'CBG Plants'!L:L,"Under Construction")</f>
        <v>0</v>
      </c>
      <c r="I580" s="62">
        <f>COUNTIFS('CBG Plants'!F:F,D580,'CBG Plants'!L:L,"Yet to start construction")</f>
        <v>0</v>
      </c>
      <c r="J580" t="s">
        <v>3306</v>
      </c>
      <c r="M580" s="72">
        <f t="shared" ref="M580:M643" si="37">IFERROR(N580-(AD580*365/1000),"")</f>
        <v>168.42</v>
      </c>
      <c r="N580" s="72">
        <f t="shared" ref="N580:N643" si="38">SUM(O580:Q580)</f>
        <v>168.42</v>
      </c>
      <c r="O580" s="72">
        <v>0</v>
      </c>
      <c r="P580" s="72">
        <v>168.42</v>
      </c>
      <c r="Q580" s="72">
        <v>0</v>
      </c>
      <c r="R580" s="62">
        <f t="shared" ref="R580:R627" si="39">IFERROR(U580-F580,"")</f>
        <v>0</v>
      </c>
      <c r="S580" s="72">
        <f>IFERROR(T580*Assumptions!$C$4,"")</f>
        <v>0</v>
      </c>
      <c r="T580" s="72">
        <v>0</v>
      </c>
      <c r="U580" s="62">
        <f>IFERROR(S580*Assumptions!$C$5,"")+IFERROR(V580*Assumptions!$C$8*Assumptions!$C$5,"")</f>
        <v>0</v>
      </c>
      <c r="V580" s="72">
        <v>0</v>
      </c>
      <c r="W580" s="72">
        <f>IFERROR(ROUND(T580*(1+Assumptions!$C$7)^5,0),"")</f>
        <v>0</v>
      </c>
      <c r="X580" s="62">
        <f>IFERROR(ROUND(W580*Assumptions!$C$4*Assumptions!$C$6,4),"")+IFERROR(ROUND(Y580*Assumptions!$C$8*Assumptions!$C$6,4),"")</f>
        <v>0</v>
      </c>
      <c r="Y580" s="62">
        <f>IFERROR(ROUND(V580*(1+Assumptions!$C$7)^5,0),"")</f>
        <v>0</v>
      </c>
      <c r="Z580" t="s">
        <v>164</v>
      </c>
      <c r="AA580" t="s">
        <v>191</v>
      </c>
      <c r="AB580" s="72">
        <v>68.599999999999994</v>
      </c>
      <c r="AC580" s="72">
        <v>84.7</v>
      </c>
      <c r="AD580">
        <v>0</v>
      </c>
      <c r="AK580" s="40" t="str">
        <f>IFERROR(INDEX(Assumptions!$D$92:$D$115,MATCH(C580,Assumptions!$B$92:$B$115,0)),"Low")</f>
        <v>Low</v>
      </c>
    </row>
    <row r="581" spans="2:37" x14ac:dyDescent="0.2">
      <c r="B581">
        <v>578</v>
      </c>
      <c r="C581" t="s">
        <v>190</v>
      </c>
      <c r="D581" t="s">
        <v>2431</v>
      </c>
      <c r="E581" s="62">
        <f t="shared" ref="E581:E627" si="40">SUM(G581:I581)</f>
        <v>0</v>
      </c>
      <c r="F581" s="71">
        <f>SUMIFS('CBG Plants'!N:N,'CBG Plants'!F:F,D581,'CBG Plants'!L:L,"Completed")
+SUMIFS('CBG Plants'!N:N,'CBG Plants'!F:F,D581,'CBG Plants'!L:L,"Functional")+SUMIFS('CBG Plants'!N:N,'CBG Plants'!F:F,D581,'CBG Plants'!L:L,"Under Construction")+SUMIFS('CBG Plants'!N:N,'CBG Plants'!F:F,D581,'CBG Plants'!L:L,"Yet to start construction")</f>
        <v>0</v>
      </c>
      <c r="G581" s="62">
        <f>COUNTIFS('CBG Plants'!F:F,D581,'CBG Plants'!L:L,"Completed")
+COUNTIFS('CBG Plants'!F:F,D581,'CBG Plants'!L:L,"Functional")</f>
        <v>0</v>
      </c>
      <c r="H581" s="62">
        <f>COUNTIFS('CBG Plants'!F:F,D581,'CBG Plants'!L:L,"Under Construction")</f>
        <v>0</v>
      </c>
      <c r="I581" s="62">
        <f>COUNTIFS('CBG Plants'!F:F,D581,'CBG Plants'!L:L,"Yet to start construction")</f>
        <v>0</v>
      </c>
      <c r="M581" s="72">
        <f t="shared" si="37"/>
        <v>68.459999999999994</v>
      </c>
      <c r="N581" s="72">
        <f t="shared" si="38"/>
        <v>68.459999999999994</v>
      </c>
      <c r="O581" s="72">
        <v>0</v>
      </c>
      <c r="P581" s="72">
        <v>68.459999999999994</v>
      </c>
      <c r="Q581" s="72">
        <v>0</v>
      </c>
      <c r="R581" s="62">
        <f t="shared" si="39"/>
        <v>0.98032649999999999</v>
      </c>
      <c r="S581" s="72">
        <f>IFERROR(T581*Assumptions!$C$4,"")</f>
        <v>32.5</v>
      </c>
      <c r="T581" s="72">
        <v>13</v>
      </c>
      <c r="U581" s="62">
        <f>IFERROR(S581*Assumptions!$C$5,"")+IFERROR(V581*Assumptions!$C$8*Assumptions!$C$5,"")</f>
        <v>0.98032649999999999</v>
      </c>
      <c r="V581" s="72">
        <v>530</v>
      </c>
      <c r="W581" s="72">
        <f>IFERROR(ROUND(T581*(1+Assumptions!$C$7)^5,0),"")</f>
        <v>40</v>
      </c>
      <c r="X581" s="62">
        <f>IFERROR(ROUND(W581*Assumptions!$C$4*Assumptions!$C$6,4),"")+IFERROR(ROUND(Y581*Assumptions!$C$8*Assumptions!$C$6,4),"")</f>
        <v>5.0270999999999999</v>
      </c>
      <c r="Y581" s="62">
        <f>IFERROR(ROUND(V581*(1+Assumptions!$C$7)^5,0),"")</f>
        <v>1617</v>
      </c>
      <c r="Z581" t="s">
        <v>164</v>
      </c>
      <c r="AA581" t="s">
        <v>191</v>
      </c>
      <c r="AB581" s="72">
        <v>109</v>
      </c>
      <c r="AC581" s="72">
        <v>84.7</v>
      </c>
      <c r="AD581">
        <v>0</v>
      </c>
      <c r="AK581" s="40" t="str">
        <f>IFERROR(INDEX(Assumptions!$D$92:$D$115,MATCH(C581,Assumptions!$B$92:$B$115,0)),"Low")</f>
        <v>Low</v>
      </c>
    </row>
    <row r="582" spans="2:37" x14ac:dyDescent="0.2">
      <c r="B582">
        <v>579</v>
      </c>
      <c r="C582" t="s">
        <v>190</v>
      </c>
      <c r="D582" t="s">
        <v>2451</v>
      </c>
      <c r="E582" s="62">
        <f t="shared" si="40"/>
        <v>1</v>
      </c>
      <c r="F582" s="71">
        <f>SUMIFS('CBG Plants'!N:N,'CBG Plants'!F:F,D582,'CBG Plants'!L:L,"Completed")
+SUMIFS('CBG Plants'!N:N,'CBG Plants'!F:F,D582,'CBG Plants'!L:L,"Functional")+SUMIFS('CBG Plants'!N:N,'CBG Plants'!F:F,D582,'CBG Plants'!L:L,"Under Construction")+SUMIFS('CBG Plants'!N:N,'CBG Plants'!F:F,D582,'CBG Plants'!L:L,"Yet to start construction")</f>
        <v>10</v>
      </c>
      <c r="G582" s="62">
        <f>COUNTIFS('CBG Plants'!F:F,D582,'CBG Plants'!L:L,"Completed")
+COUNTIFS('CBG Plants'!F:F,D582,'CBG Plants'!L:L,"Functional")</f>
        <v>1</v>
      </c>
      <c r="H582" s="62">
        <f>COUNTIFS('CBG Plants'!F:F,D582,'CBG Plants'!L:L,"Under Construction")</f>
        <v>0</v>
      </c>
      <c r="I582" s="62">
        <f>COUNTIFS('CBG Plants'!F:F,D582,'CBG Plants'!L:L,"Yet to start construction")</f>
        <v>0</v>
      </c>
      <c r="J582" t="s">
        <v>3308</v>
      </c>
      <c r="M582" s="72">
        <f t="shared" si="37"/>
        <v>-20.740000000000002</v>
      </c>
      <c r="N582" s="72">
        <f t="shared" si="38"/>
        <v>63.21</v>
      </c>
      <c r="O582" s="72">
        <v>0</v>
      </c>
      <c r="P582" s="72">
        <v>15.96</v>
      </c>
      <c r="Q582" s="72">
        <v>47.25</v>
      </c>
      <c r="R582" s="62">
        <f t="shared" si="39"/>
        <v>-8.1902916999999995</v>
      </c>
      <c r="S582" s="72">
        <f>IFERROR(T582*Assumptions!$C$4,"")</f>
        <v>60</v>
      </c>
      <c r="T582" s="72">
        <v>24</v>
      </c>
      <c r="U582" s="62">
        <f>IFERROR(S582*Assumptions!$C$5,"")+IFERROR(V582*Assumptions!$C$8*Assumptions!$C$5,"")</f>
        <v>1.8097082999999998</v>
      </c>
      <c r="V582" s="72">
        <v>966</v>
      </c>
      <c r="W582" s="72">
        <f>IFERROR(ROUND(T582*(1+Assumptions!$C$7)^5,0),"")</f>
        <v>73</v>
      </c>
      <c r="X582" s="62">
        <f>IFERROR(ROUND(W582*Assumptions!$C$4*Assumptions!$C$6,4),"")+IFERROR(ROUND(Y582*Assumptions!$C$8*Assumptions!$C$6,4),"")</f>
        <v>9.1744000000000003</v>
      </c>
      <c r="Y582" s="62">
        <f>IFERROR(ROUND(V582*(1+Assumptions!$C$7)^5,0),"")</f>
        <v>2948</v>
      </c>
      <c r="Z582" t="s">
        <v>164</v>
      </c>
      <c r="AA582" t="s">
        <v>191</v>
      </c>
      <c r="AB582" s="72">
        <v>84.2</v>
      </c>
      <c r="AC582" s="72">
        <v>84.7</v>
      </c>
      <c r="AD582">
        <v>230</v>
      </c>
      <c r="AK582" s="40" t="str">
        <f>IFERROR(INDEX(Assumptions!$D$92:$D$115,MATCH(C582,Assumptions!$B$92:$B$115,0)),"Low")</f>
        <v>Low</v>
      </c>
    </row>
    <row r="583" spans="2:37" x14ac:dyDescent="0.2">
      <c r="B583">
        <v>580</v>
      </c>
      <c r="C583" t="s">
        <v>190</v>
      </c>
      <c r="D583" t="s">
        <v>2450</v>
      </c>
      <c r="E583" s="62">
        <f t="shared" si="40"/>
        <v>0</v>
      </c>
      <c r="F583" s="71">
        <f>SUMIFS('CBG Plants'!N:N,'CBG Plants'!F:F,D583,'CBG Plants'!L:L,"Completed")
+SUMIFS('CBG Plants'!N:N,'CBG Plants'!F:F,D583,'CBG Plants'!L:L,"Functional")+SUMIFS('CBG Plants'!N:N,'CBG Plants'!F:F,D583,'CBG Plants'!L:L,"Under Construction")+SUMIFS('CBG Plants'!N:N,'CBG Plants'!F:F,D583,'CBG Plants'!L:L,"Yet to start construction")</f>
        <v>0</v>
      </c>
      <c r="G583" s="62">
        <f>COUNTIFS('CBG Plants'!F:F,D583,'CBG Plants'!L:L,"Completed")
+COUNTIFS('CBG Plants'!F:F,D583,'CBG Plants'!L:L,"Functional")</f>
        <v>0</v>
      </c>
      <c r="H583" s="62">
        <f>COUNTIFS('CBG Plants'!F:F,D583,'CBG Plants'!L:L,"Under Construction")</f>
        <v>0</v>
      </c>
      <c r="I583" s="62">
        <f>COUNTIFS('CBG Plants'!F:F,D583,'CBG Plants'!L:L,"Yet to start construction")</f>
        <v>0</v>
      </c>
      <c r="M583" s="72">
        <f t="shared" si="37"/>
        <v>234.255</v>
      </c>
      <c r="N583" s="72">
        <f t="shared" si="38"/>
        <v>234.255</v>
      </c>
      <c r="O583" s="72">
        <v>0</v>
      </c>
      <c r="P583" s="72">
        <v>12.18</v>
      </c>
      <c r="Q583" s="72">
        <v>222.07499999999999</v>
      </c>
      <c r="R583" s="62">
        <f t="shared" si="39"/>
        <v>0.22499999999999998</v>
      </c>
      <c r="S583" s="72">
        <f>IFERROR(T583*Assumptions!$C$4,"")</f>
        <v>7.5</v>
      </c>
      <c r="T583" s="72">
        <v>3</v>
      </c>
      <c r="U583" s="62">
        <f>IFERROR(S583*Assumptions!$C$5,"")+IFERROR(V583*Assumptions!$C$8*Assumptions!$C$5,"")</f>
        <v>0.22499999999999998</v>
      </c>
      <c r="V583" s="72">
        <v>0</v>
      </c>
      <c r="W583" s="72">
        <f>IFERROR(ROUND(T583*(1+Assumptions!$C$7)^5,0),"")</f>
        <v>9</v>
      </c>
      <c r="X583" s="62">
        <f>IFERROR(ROUND(W583*Assumptions!$C$4*Assumptions!$C$6,4),"")+IFERROR(ROUND(Y583*Assumptions!$C$8*Assumptions!$C$6,4),"")</f>
        <v>1.125</v>
      </c>
      <c r="Y583" s="62">
        <f>IFERROR(ROUND(V583*(1+Assumptions!$C$7)^5,0),"")</f>
        <v>0</v>
      </c>
      <c r="Z583" t="s">
        <v>164</v>
      </c>
      <c r="AA583" t="s">
        <v>191</v>
      </c>
      <c r="AB583" s="72">
        <v>13.1</v>
      </c>
      <c r="AC583" s="72">
        <v>84.7</v>
      </c>
      <c r="AD583">
        <v>0</v>
      </c>
      <c r="AK583" s="40" t="str">
        <f>IFERROR(INDEX(Assumptions!$D$92:$D$115,MATCH(C583,Assumptions!$B$92:$B$115,0)),"Low")</f>
        <v>Low</v>
      </c>
    </row>
    <row r="584" spans="2:37" x14ac:dyDescent="0.2">
      <c r="B584">
        <v>581</v>
      </c>
      <c r="C584" t="s">
        <v>190</v>
      </c>
      <c r="D584" t="s">
        <v>2453</v>
      </c>
      <c r="E584" s="62">
        <f t="shared" si="40"/>
        <v>0</v>
      </c>
      <c r="F584" s="71">
        <f>SUMIFS('CBG Plants'!N:N,'CBG Plants'!F:F,D584,'CBG Plants'!L:L,"Completed")
+SUMIFS('CBG Plants'!N:N,'CBG Plants'!F:F,D584,'CBG Plants'!L:L,"Functional")+SUMIFS('CBG Plants'!N:N,'CBG Plants'!F:F,D584,'CBG Plants'!L:L,"Under Construction")+SUMIFS('CBG Plants'!N:N,'CBG Plants'!F:F,D584,'CBG Plants'!L:L,"Yet to start construction")</f>
        <v>0</v>
      </c>
      <c r="G584" s="62">
        <f>COUNTIFS('CBG Plants'!F:F,D584,'CBG Plants'!L:L,"Completed")
+COUNTIFS('CBG Plants'!F:F,D584,'CBG Plants'!L:L,"Functional")</f>
        <v>0</v>
      </c>
      <c r="H584" s="62">
        <f>COUNTIFS('CBG Plants'!F:F,D584,'CBG Plants'!L:L,"Under Construction")</f>
        <v>0</v>
      </c>
      <c r="I584" s="62">
        <f>COUNTIFS('CBG Plants'!F:F,D584,'CBG Plants'!L:L,"Yet to start construction")</f>
        <v>0</v>
      </c>
      <c r="M584" s="72">
        <f t="shared" si="37"/>
        <v>129.255</v>
      </c>
      <c r="N584" s="72">
        <f t="shared" si="38"/>
        <v>129.255</v>
      </c>
      <c r="O584" s="72">
        <v>0</v>
      </c>
      <c r="P584" s="72">
        <v>123.48</v>
      </c>
      <c r="Q584" s="72">
        <v>5.7750000000000004</v>
      </c>
      <c r="R584" s="62">
        <f t="shared" si="39"/>
        <v>0.22499999999999998</v>
      </c>
      <c r="S584" s="72">
        <f>IFERROR(T584*Assumptions!$C$4,"")</f>
        <v>7.5</v>
      </c>
      <c r="T584" s="72">
        <v>3</v>
      </c>
      <c r="U584" s="62">
        <f>IFERROR(S584*Assumptions!$C$5,"")+IFERROR(V584*Assumptions!$C$8*Assumptions!$C$5,"")</f>
        <v>0.22499999999999998</v>
      </c>
      <c r="V584" s="72">
        <v>0</v>
      </c>
      <c r="W584" s="72">
        <f>IFERROR(ROUND(T584*(1+Assumptions!$C$7)^5,0),"")</f>
        <v>9</v>
      </c>
      <c r="X584" s="62">
        <f>IFERROR(ROUND(W584*Assumptions!$C$4*Assumptions!$C$6,4),"")+IFERROR(ROUND(Y584*Assumptions!$C$8*Assumptions!$C$6,4),"")</f>
        <v>1.125</v>
      </c>
      <c r="Y584" s="62">
        <f>IFERROR(ROUND(V584*(1+Assumptions!$C$7)^5,0),"")</f>
        <v>0</v>
      </c>
      <c r="Z584" t="s">
        <v>164</v>
      </c>
      <c r="AA584" t="s">
        <v>191</v>
      </c>
      <c r="AB584" s="72">
        <v>42.3</v>
      </c>
      <c r="AC584" s="72">
        <v>84.7</v>
      </c>
      <c r="AD584">
        <v>0</v>
      </c>
      <c r="AK584" s="40" t="str">
        <f>IFERROR(INDEX(Assumptions!$D$92:$D$115,MATCH(C584,Assumptions!$B$92:$B$115,0)),"Low")</f>
        <v>Low</v>
      </c>
    </row>
    <row r="585" spans="2:37" x14ac:dyDescent="0.2">
      <c r="B585">
        <v>582</v>
      </c>
      <c r="C585" t="s">
        <v>190</v>
      </c>
      <c r="D585" t="s">
        <v>2439</v>
      </c>
      <c r="E585" s="62">
        <f t="shared" si="40"/>
        <v>5</v>
      </c>
      <c r="F585" s="71">
        <f>SUMIFS('CBG Plants'!N:N,'CBG Plants'!F:F,D585,'CBG Plants'!L:L,"Completed")
+SUMIFS('CBG Plants'!N:N,'CBG Plants'!F:F,D585,'CBG Plants'!L:L,"Functional")+SUMIFS('CBG Plants'!N:N,'CBG Plants'!F:F,D585,'CBG Plants'!L:L,"Under Construction")+SUMIFS('CBG Plants'!N:N,'CBG Plants'!F:F,D585,'CBG Plants'!L:L,"Yet to start construction")</f>
        <v>40.799999999999997</v>
      </c>
      <c r="G585" s="62">
        <f>COUNTIFS('CBG Plants'!F:F,D585,'CBG Plants'!L:L,"Completed")
+COUNTIFS('CBG Plants'!F:F,D585,'CBG Plants'!L:L,"Functional")</f>
        <v>0</v>
      </c>
      <c r="H585" s="62">
        <f>COUNTIFS('CBG Plants'!F:F,D585,'CBG Plants'!L:L,"Under Construction")</f>
        <v>0</v>
      </c>
      <c r="I585" s="62">
        <f>COUNTIFS('CBG Plants'!F:F,D585,'CBG Plants'!L:L,"Yet to start construction")</f>
        <v>5</v>
      </c>
      <c r="J585" t="s">
        <v>3309</v>
      </c>
      <c r="K585" t="s">
        <v>3310</v>
      </c>
      <c r="L585" t="s">
        <v>3311</v>
      </c>
      <c r="M585" s="72">
        <f t="shared" si="37"/>
        <v>108.14999999999999</v>
      </c>
      <c r="N585" s="72">
        <f t="shared" si="38"/>
        <v>108.14999999999999</v>
      </c>
      <c r="O585" s="72">
        <v>0</v>
      </c>
      <c r="P585" s="72">
        <v>107.1</v>
      </c>
      <c r="Q585" s="72">
        <v>1.05</v>
      </c>
      <c r="R585" s="62">
        <f t="shared" si="39"/>
        <v>-40.076006249999999</v>
      </c>
      <c r="S585" s="72">
        <f>IFERROR(T585*Assumptions!$C$4,"")</f>
        <v>22.5</v>
      </c>
      <c r="T585" s="72">
        <v>9</v>
      </c>
      <c r="U585" s="62">
        <f>IFERROR(S585*Assumptions!$C$5,"")+IFERROR(V585*Assumptions!$C$8*Assumptions!$C$5,"")</f>
        <v>0.72399374999999999</v>
      </c>
      <c r="V585" s="72">
        <v>4875</v>
      </c>
      <c r="W585" s="72">
        <f>IFERROR(ROUND(T585*(1+Assumptions!$C$7)^5,0),"")</f>
        <v>27</v>
      </c>
      <c r="X585" s="62">
        <f>IFERROR(ROUND(W585*Assumptions!$C$4*Assumptions!$C$6,4),"")+IFERROR(ROUND(Y585*Assumptions!$C$8*Assumptions!$C$6,4),"")</f>
        <v>3.6242000000000001</v>
      </c>
      <c r="Y585" s="62">
        <f>IFERROR(ROUND(V585*(1+Assumptions!$C$7)^5,0),"")</f>
        <v>14877</v>
      </c>
      <c r="Z585" t="s">
        <v>164</v>
      </c>
      <c r="AA585" t="s">
        <v>191</v>
      </c>
      <c r="AB585" s="72">
        <v>61.4</v>
      </c>
      <c r="AC585" s="72">
        <v>84.7</v>
      </c>
      <c r="AD585">
        <v>0</v>
      </c>
      <c r="AK585" s="40" t="str">
        <f>IFERROR(INDEX(Assumptions!$D$92:$D$115,MATCH(C585,Assumptions!$B$92:$B$115,0)),"Low")</f>
        <v>Low</v>
      </c>
    </row>
    <row r="586" spans="2:37" x14ac:dyDescent="0.2">
      <c r="B586">
        <v>583</v>
      </c>
      <c r="C586" t="s">
        <v>190</v>
      </c>
      <c r="D586" t="s">
        <v>3312</v>
      </c>
      <c r="E586" s="62">
        <f t="shared" si="40"/>
        <v>2</v>
      </c>
      <c r="F586" s="71">
        <f>SUMIFS('CBG Plants'!N:N,'CBG Plants'!F:F,D586,'CBG Plants'!L:L,"Completed")
+SUMIFS('CBG Plants'!N:N,'CBG Plants'!F:F,D586,'CBG Plants'!L:L,"Functional")+SUMIFS('CBG Plants'!N:N,'CBG Plants'!F:F,D586,'CBG Plants'!L:L,"Under Construction")+SUMIFS('CBG Plants'!N:N,'CBG Plants'!F:F,D586,'CBG Plants'!L:L,"Yet to start construction")</f>
        <v>8.8000000000000007</v>
      </c>
      <c r="G586" s="62">
        <f>COUNTIFS('CBG Plants'!F:F,D586,'CBG Plants'!L:L,"Completed")
+COUNTIFS('CBG Plants'!F:F,D586,'CBG Plants'!L:L,"Functional")</f>
        <v>1</v>
      </c>
      <c r="H586" s="62">
        <f>COUNTIFS('CBG Plants'!F:F,D586,'CBG Plants'!L:L,"Under Construction")</f>
        <v>0</v>
      </c>
      <c r="I586" s="62">
        <f>COUNTIFS('CBG Plants'!F:F,D586,'CBG Plants'!L:L,"Yet to start construction")</f>
        <v>1</v>
      </c>
      <c r="J586" t="s">
        <v>3313</v>
      </c>
      <c r="K586" t="s">
        <v>3314</v>
      </c>
      <c r="M586" s="72">
        <f t="shared" si="37"/>
        <v>53.249999999999993</v>
      </c>
      <c r="N586" s="72">
        <f t="shared" si="38"/>
        <v>86.1</v>
      </c>
      <c r="O586" s="72">
        <v>0</v>
      </c>
      <c r="P586" s="72">
        <v>86.1</v>
      </c>
      <c r="Q586" s="72">
        <v>0</v>
      </c>
      <c r="R586" s="62">
        <f t="shared" si="39"/>
        <v>-8.8000000000000007</v>
      </c>
      <c r="S586" s="72">
        <f>IFERROR(T586*Assumptions!$C$4,"")</f>
        <v>0</v>
      </c>
      <c r="T586" s="72">
        <v>0</v>
      </c>
      <c r="U586" s="62">
        <f>IFERROR(S586*Assumptions!$C$5,"")+IFERROR(V586*Assumptions!$C$8*Assumptions!$C$5,"")</f>
        <v>0</v>
      </c>
      <c r="V586" s="72">
        <v>0</v>
      </c>
      <c r="W586" s="72">
        <f>IFERROR(ROUND(T586*(1+Assumptions!$C$7)^5,0),"")</f>
        <v>0</v>
      </c>
      <c r="X586" s="62">
        <f>IFERROR(ROUND(W586*Assumptions!$C$4*Assumptions!$C$6,4),"")+IFERROR(ROUND(Y586*Assumptions!$C$8*Assumptions!$C$6,4),"")</f>
        <v>0</v>
      </c>
      <c r="Y586" s="62">
        <f>IFERROR(ROUND(V586*(1+Assumptions!$C$7)^5,0),"")</f>
        <v>0</v>
      </c>
      <c r="Z586" t="s">
        <v>164</v>
      </c>
      <c r="AA586" t="s">
        <v>191</v>
      </c>
      <c r="AB586" s="72">
        <v>64.8</v>
      </c>
      <c r="AC586" s="72">
        <v>84.7</v>
      </c>
      <c r="AD586">
        <v>90</v>
      </c>
      <c r="AK586" s="40" t="str">
        <f>IFERROR(INDEX(Assumptions!$D$92:$D$115,MATCH(C586,Assumptions!$B$92:$B$115,0)),"Low")</f>
        <v>Low</v>
      </c>
    </row>
    <row r="587" spans="2:37" x14ac:dyDescent="0.2">
      <c r="B587">
        <v>584</v>
      </c>
      <c r="C587" t="s">
        <v>190</v>
      </c>
      <c r="D587" t="s">
        <v>2440</v>
      </c>
      <c r="E587" s="62">
        <f t="shared" si="40"/>
        <v>2</v>
      </c>
      <c r="F587" s="71">
        <f>SUMIFS('CBG Plants'!N:N,'CBG Plants'!F:F,D587,'CBG Plants'!L:L,"Completed")
+SUMIFS('CBG Plants'!N:N,'CBG Plants'!F:F,D587,'CBG Plants'!L:L,"Functional")+SUMIFS('CBG Plants'!N:N,'CBG Plants'!F:F,D587,'CBG Plants'!L:L,"Under Construction")+SUMIFS('CBG Plants'!N:N,'CBG Plants'!F:F,D587,'CBG Plants'!L:L,"Yet to start construction")</f>
        <v>9.1</v>
      </c>
      <c r="G587" s="62">
        <f>COUNTIFS('CBG Plants'!F:F,D587,'CBG Plants'!L:L,"Completed")
+COUNTIFS('CBG Plants'!F:F,D587,'CBG Plants'!L:L,"Functional")</f>
        <v>0</v>
      </c>
      <c r="H587" s="62">
        <f>COUNTIFS('CBG Plants'!F:F,D587,'CBG Plants'!L:L,"Under Construction")</f>
        <v>0</v>
      </c>
      <c r="I587" s="62">
        <f>COUNTIFS('CBG Plants'!F:F,D587,'CBG Plants'!L:L,"Yet to start construction")</f>
        <v>2</v>
      </c>
      <c r="J587" t="s">
        <v>3315</v>
      </c>
      <c r="K587" t="s">
        <v>3316</v>
      </c>
      <c r="M587" s="72">
        <f t="shared" si="37"/>
        <v>252.315</v>
      </c>
      <c r="N587" s="72">
        <f t="shared" si="38"/>
        <v>252.315</v>
      </c>
      <c r="O587" s="72">
        <v>0</v>
      </c>
      <c r="P587" s="72">
        <v>36.54</v>
      </c>
      <c r="Q587" s="72">
        <v>215.77500000000001</v>
      </c>
      <c r="R587" s="62">
        <f t="shared" si="39"/>
        <v>-7.2450666999999997</v>
      </c>
      <c r="S587" s="72">
        <f>IFERROR(T587*Assumptions!$C$4,"")</f>
        <v>60</v>
      </c>
      <c r="T587" s="72">
        <v>24</v>
      </c>
      <c r="U587" s="62">
        <f>IFERROR(S587*Assumptions!$C$5,"")+IFERROR(V587*Assumptions!$C$8*Assumptions!$C$5,"")</f>
        <v>1.8549332999999999</v>
      </c>
      <c r="V587" s="72">
        <v>5466</v>
      </c>
      <c r="W587" s="72">
        <f>IFERROR(ROUND(T587*(1+Assumptions!$C$7)^5,0),"")</f>
        <v>73</v>
      </c>
      <c r="X587" s="62">
        <f>IFERROR(ROUND(W587*Assumptions!$C$4*Assumptions!$C$6,4),"")+IFERROR(ROUND(Y587*Assumptions!$C$8*Assumptions!$C$6,4),"")</f>
        <v>9.4044000000000008</v>
      </c>
      <c r="Y587" s="62">
        <f>IFERROR(ROUND(V587*(1+Assumptions!$C$7)^5,0),"")</f>
        <v>16681</v>
      </c>
      <c r="Z587" t="s">
        <v>164</v>
      </c>
      <c r="AA587" t="s">
        <v>191</v>
      </c>
      <c r="AB587" s="72">
        <v>98.4</v>
      </c>
      <c r="AC587" s="72">
        <v>84.7</v>
      </c>
      <c r="AD587">
        <v>0</v>
      </c>
      <c r="AK587" s="40" t="str">
        <f>IFERROR(INDEX(Assumptions!$D$92:$D$115,MATCH(C587,Assumptions!$B$92:$B$115,0)),"Low")</f>
        <v>Low</v>
      </c>
    </row>
    <row r="588" spans="2:37" x14ac:dyDescent="0.2">
      <c r="B588">
        <v>585</v>
      </c>
      <c r="C588" t="s">
        <v>190</v>
      </c>
      <c r="D588" t="s">
        <v>2455</v>
      </c>
      <c r="E588" s="62">
        <f t="shared" si="40"/>
        <v>1</v>
      </c>
      <c r="F588" s="71">
        <f>SUMIFS('CBG Plants'!N:N,'CBG Plants'!F:F,D588,'CBG Plants'!L:L,"Completed")
+SUMIFS('CBG Plants'!N:N,'CBG Plants'!F:F,D588,'CBG Plants'!L:L,"Functional")+SUMIFS('CBG Plants'!N:N,'CBG Plants'!F:F,D588,'CBG Plants'!L:L,"Under Construction")+SUMIFS('CBG Plants'!N:N,'CBG Plants'!F:F,D588,'CBG Plants'!L:L,"Yet to start construction")</f>
        <v>6</v>
      </c>
      <c r="G588" s="62">
        <f>COUNTIFS('CBG Plants'!F:F,D588,'CBG Plants'!L:L,"Completed")
+COUNTIFS('CBG Plants'!F:F,D588,'CBG Plants'!L:L,"Functional")</f>
        <v>0</v>
      </c>
      <c r="H588" s="62">
        <f>COUNTIFS('CBG Plants'!F:F,D588,'CBG Plants'!L:L,"Under Construction")</f>
        <v>0</v>
      </c>
      <c r="I588" s="62">
        <f>COUNTIFS('CBG Plants'!F:F,D588,'CBG Plants'!L:L,"Yet to start construction")</f>
        <v>1</v>
      </c>
      <c r="J588" t="s">
        <v>3317</v>
      </c>
      <c r="M588" s="72">
        <f t="shared" si="37"/>
        <v>91.14</v>
      </c>
      <c r="N588" s="72">
        <f t="shared" si="38"/>
        <v>91.14</v>
      </c>
      <c r="O588" s="72">
        <v>0</v>
      </c>
      <c r="P588" s="72">
        <v>91.14</v>
      </c>
      <c r="Q588" s="72">
        <v>0</v>
      </c>
      <c r="R588" s="62">
        <f t="shared" si="39"/>
        <v>-5.7750000000000004</v>
      </c>
      <c r="S588" s="72">
        <f>IFERROR(T588*Assumptions!$C$4,"")</f>
        <v>7.5</v>
      </c>
      <c r="T588" s="72">
        <v>3</v>
      </c>
      <c r="U588" s="62">
        <f>IFERROR(S588*Assumptions!$C$5,"")+IFERROR(V588*Assumptions!$C$8*Assumptions!$C$5,"")</f>
        <v>0.22499999999999998</v>
      </c>
      <c r="V588" s="72">
        <v>0</v>
      </c>
      <c r="W588" s="72">
        <f>IFERROR(ROUND(T588*(1+Assumptions!$C$7)^5,0),"")</f>
        <v>9</v>
      </c>
      <c r="X588" s="62">
        <f>IFERROR(ROUND(W588*Assumptions!$C$4*Assumptions!$C$6,4),"")+IFERROR(ROUND(Y588*Assumptions!$C$8*Assumptions!$C$6,4),"")</f>
        <v>1.125</v>
      </c>
      <c r="Y588" s="62">
        <f>IFERROR(ROUND(V588*(1+Assumptions!$C$7)^5,0),"")</f>
        <v>0</v>
      </c>
      <c r="Z588" t="s">
        <v>164</v>
      </c>
      <c r="AA588" t="s">
        <v>191</v>
      </c>
      <c r="AB588" s="72">
        <v>43.9</v>
      </c>
      <c r="AC588" s="72">
        <v>84.7</v>
      </c>
      <c r="AD588">
        <v>0</v>
      </c>
      <c r="AK588" s="40" t="str">
        <f>IFERROR(INDEX(Assumptions!$D$92:$D$115,MATCH(C588,Assumptions!$B$92:$B$115,0)),"Low")</f>
        <v>Low</v>
      </c>
    </row>
    <row r="589" spans="2:37" x14ac:dyDescent="0.2">
      <c r="B589">
        <v>586</v>
      </c>
      <c r="C589" t="s">
        <v>190</v>
      </c>
      <c r="D589" t="s">
        <v>2465</v>
      </c>
      <c r="E589" s="62">
        <f t="shared" si="40"/>
        <v>0</v>
      </c>
      <c r="F589" s="71">
        <f>SUMIFS('CBG Plants'!N:N,'CBG Plants'!F:F,D589,'CBG Plants'!L:L,"Completed")
+SUMIFS('CBG Plants'!N:N,'CBG Plants'!F:F,D589,'CBG Plants'!L:L,"Functional")+SUMIFS('CBG Plants'!N:N,'CBG Plants'!F:F,D589,'CBG Plants'!L:L,"Under Construction")+SUMIFS('CBG Plants'!N:N,'CBG Plants'!F:F,D589,'CBG Plants'!L:L,"Yet to start construction")</f>
        <v>0</v>
      </c>
      <c r="G589" s="62">
        <f>COUNTIFS('CBG Plants'!F:F,D589,'CBG Plants'!L:L,"Completed")
+COUNTIFS('CBG Plants'!F:F,D589,'CBG Plants'!L:L,"Functional")</f>
        <v>0</v>
      </c>
      <c r="H589" s="62">
        <f>COUNTIFS('CBG Plants'!F:F,D589,'CBG Plants'!L:L,"Under Construction")</f>
        <v>0</v>
      </c>
      <c r="I589" s="62">
        <f>COUNTIFS('CBG Plants'!F:F,D589,'CBG Plants'!L:L,"Yet to start construction")</f>
        <v>0</v>
      </c>
      <c r="J589" t="s">
        <v>3318</v>
      </c>
      <c r="M589" s="72">
        <f t="shared" si="37"/>
        <v>113.08500000000001</v>
      </c>
      <c r="N589" s="72">
        <f t="shared" si="38"/>
        <v>113.08500000000001</v>
      </c>
      <c r="O589" s="72">
        <v>0</v>
      </c>
      <c r="P589" s="72">
        <v>66.36</v>
      </c>
      <c r="Q589" s="72">
        <v>46.725000000000001</v>
      </c>
      <c r="R589" s="62">
        <f t="shared" si="39"/>
        <v>0.30553754999999999</v>
      </c>
      <c r="S589" s="72">
        <f>IFERROR(T589*Assumptions!$C$4,"")</f>
        <v>10</v>
      </c>
      <c r="T589" s="72">
        <v>4</v>
      </c>
      <c r="U589" s="62">
        <f>IFERROR(S589*Assumptions!$C$5,"")+IFERROR(V589*Assumptions!$C$8*Assumptions!$C$5,"")</f>
        <v>0.30553754999999999</v>
      </c>
      <c r="V589" s="72">
        <v>551</v>
      </c>
      <c r="W589" s="72">
        <f>IFERROR(ROUND(T589*(1+Assumptions!$C$7)^5,0),"")</f>
        <v>12</v>
      </c>
      <c r="X589" s="62">
        <f>IFERROR(ROUND(W589*Assumptions!$C$4*Assumptions!$C$6,4),"")+IFERROR(ROUND(Y589*Assumptions!$C$8*Assumptions!$C$6,4),"")</f>
        <v>1.5282</v>
      </c>
      <c r="Y589" s="62">
        <f>IFERROR(ROUND(V589*(1+Assumptions!$C$7)^5,0),"")</f>
        <v>1682</v>
      </c>
      <c r="Z589" t="s">
        <v>164</v>
      </c>
      <c r="AA589" t="s">
        <v>191</v>
      </c>
      <c r="AB589" s="72">
        <v>75.2</v>
      </c>
      <c r="AC589" s="72">
        <v>84.7</v>
      </c>
      <c r="AD589">
        <v>0</v>
      </c>
      <c r="AK589" s="40" t="str">
        <f>IFERROR(INDEX(Assumptions!$D$92:$D$115,MATCH(C589,Assumptions!$B$92:$B$115,0)),"Low")</f>
        <v>Low</v>
      </c>
    </row>
    <row r="590" spans="2:37" x14ac:dyDescent="0.2">
      <c r="B590">
        <v>587</v>
      </c>
      <c r="C590" t="s">
        <v>190</v>
      </c>
      <c r="D590" t="s">
        <v>2456</v>
      </c>
      <c r="E590" s="62">
        <f t="shared" si="40"/>
        <v>3</v>
      </c>
      <c r="F590" s="71">
        <f>SUMIFS('CBG Plants'!N:N,'CBG Plants'!F:F,D590,'CBG Plants'!L:L,"Completed")
+SUMIFS('CBG Plants'!N:N,'CBG Plants'!F:F,D590,'CBG Plants'!L:L,"Functional")+SUMIFS('CBG Plants'!N:N,'CBG Plants'!F:F,D590,'CBG Plants'!L:L,"Under Construction")+SUMIFS('CBG Plants'!N:N,'CBG Plants'!F:F,D590,'CBG Plants'!L:L,"Yet to start construction")</f>
        <v>30.5</v>
      </c>
      <c r="G590" s="62">
        <f>COUNTIFS('CBG Plants'!F:F,D590,'CBG Plants'!L:L,"Completed")
+COUNTIFS('CBG Plants'!F:F,D590,'CBG Plants'!L:L,"Functional")</f>
        <v>0</v>
      </c>
      <c r="H590" s="62">
        <f>COUNTIFS('CBG Plants'!F:F,D590,'CBG Plants'!L:L,"Under Construction")</f>
        <v>0</v>
      </c>
      <c r="I590" s="62">
        <f>COUNTIFS('CBG Plants'!F:F,D590,'CBG Plants'!L:L,"Yet to start construction")</f>
        <v>3</v>
      </c>
      <c r="J590" t="s">
        <v>3319</v>
      </c>
      <c r="K590" t="s">
        <v>3320</v>
      </c>
      <c r="L590" t="s">
        <v>3321</v>
      </c>
      <c r="M590" s="72">
        <f t="shared" si="37"/>
        <v>309.96000000000004</v>
      </c>
      <c r="N590" s="72">
        <f t="shared" si="38"/>
        <v>309.96000000000004</v>
      </c>
      <c r="O590" s="72">
        <v>0</v>
      </c>
      <c r="P590" s="72">
        <v>307.86</v>
      </c>
      <c r="Q590" s="72">
        <v>2.1</v>
      </c>
      <c r="R590" s="62">
        <f t="shared" si="39"/>
        <v>-30.274999999999999</v>
      </c>
      <c r="S590" s="72">
        <f>IFERROR(T590*Assumptions!$C$4,"")</f>
        <v>7.5</v>
      </c>
      <c r="T590" s="72">
        <v>3</v>
      </c>
      <c r="U590" s="62">
        <f>IFERROR(S590*Assumptions!$C$5,"")+IFERROR(V590*Assumptions!$C$8*Assumptions!$C$5,"")</f>
        <v>0.22499999999999998</v>
      </c>
      <c r="V590" s="72">
        <v>0</v>
      </c>
      <c r="W590" s="72">
        <f>IFERROR(ROUND(T590*(1+Assumptions!$C$7)^5,0),"")</f>
        <v>9</v>
      </c>
      <c r="X590" s="62">
        <f>IFERROR(ROUND(W590*Assumptions!$C$4*Assumptions!$C$6,4),"")+IFERROR(ROUND(Y590*Assumptions!$C$8*Assumptions!$C$6,4),"")</f>
        <v>1.125</v>
      </c>
      <c r="Y590" s="62">
        <f>IFERROR(ROUND(V590*(1+Assumptions!$C$7)^5,0),"")</f>
        <v>0</v>
      </c>
      <c r="Z590" t="s">
        <v>164</v>
      </c>
      <c r="AA590" t="s">
        <v>191</v>
      </c>
      <c r="AB590" s="72">
        <v>55.9</v>
      </c>
      <c r="AC590" s="72">
        <v>84.7</v>
      </c>
      <c r="AD590">
        <v>0</v>
      </c>
      <c r="AK590" s="40" t="str">
        <f>IFERROR(INDEX(Assumptions!$D$92:$D$115,MATCH(C590,Assumptions!$B$92:$B$115,0)),"Low")</f>
        <v>Low</v>
      </c>
    </row>
    <row r="591" spans="2:37" x14ac:dyDescent="0.2">
      <c r="B591">
        <v>588</v>
      </c>
      <c r="C591" t="s">
        <v>190</v>
      </c>
      <c r="D591" t="s">
        <v>2468</v>
      </c>
      <c r="E591" s="62">
        <f t="shared" si="40"/>
        <v>0</v>
      </c>
      <c r="F591" s="71">
        <f>SUMIFS('CBG Plants'!N:N,'CBG Plants'!F:F,D591,'CBG Plants'!L:L,"Completed")
+SUMIFS('CBG Plants'!N:N,'CBG Plants'!F:F,D591,'CBG Plants'!L:L,"Functional")+SUMIFS('CBG Plants'!N:N,'CBG Plants'!F:F,D591,'CBG Plants'!L:L,"Under Construction")+SUMIFS('CBG Plants'!N:N,'CBG Plants'!F:F,D591,'CBG Plants'!L:L,"Yet to start construction")</f>
        <v>0</v>
      </c>
      <c r="G591" s="62">
        <f>COUNTIFS('CBG Plants'!F:F,D591,'CBG Plants'!L:L,"Completed")
+COUNTIFS('CBG Plants'!F:F,D591,'CBG Plants'!L:L,"Functional")</f>
        <v>0</v>
      </c>
      <c r="H591" s="62">
        <f>COUNTIFS('CBG Plants'!F:F,D591,'CBG Plants'!L:L,"Under Construction")</f>
        <v>0</v>
      </c>
      <c r="I591" s="62">
        <f>COUNTIFS('CBG Plants'!F:F,D591,'CBG Plants'!L:L,"Yet to start construction")</f>
        <v>0</v>
      </c>
      <c r="M591" s="72">
        <f t="shared" si="37"/>
        <v>0</v>
      </c>
      <c r="N591" s="72">
        <f t="shared" si="38"/>
        <v>0</v>
      </c>
      <c r="O591" s="72">
        <v>0</v>
      </c>
      <c r="P591" s="72">
        <v>0</v>
      </c>
      <c r="Q591" s="72">
        <v>0</v>
      </c>
      <c r="R591" s="62">
        <f t="shared" si="39"/>
        <v>3.0466112999999999</v>
      </c>
      <c r="S591" s="72">
        <f>IFERROR(T591*Assumptions!$C$4,"")</f>
        <v>92.5</v>
      </c>
      <c r="T591" s="72">
        <v>37</v>
      </c>
      <c r="U591" s="62">
        <f>IFERROR(S591*Assumptions!$C$5,"")+IFERROR(V591*Assumptions!$C$8*Assumptions!$C$5,"")</f>
        <v>3.0466112999999999</v>
      </c>
      <c r="V591" s="72">
        <v>27026</v>
      </c>
      <c r="W591" s="72">
        <f>IFERROR(ROUND(T591*(1+Assumptions!$C$7)^5,0),"")</f>
        <v>113</v>
      </c>
      <c r="X591" s="62">
        <f>IFERROR(ROUND(W591*Assumptions!$C$4*Assumptions!$C$6,4),"")+IFERROR(ROUND(Y591*Assumptions!$C$8*Assumptions!$C$6,4),"")</f>
        <v>15.506499999999999</v>
      </c>
      <c r="Y591" s="62">
        <f>IFERROR(ROUND(V591*(1+Assumptions!$C$7)^5,0),"")</f>
        <v>82477</v>
      </c>
      <c r="Z591" t="s">
        <v>164</v>
      </c>
      <c r="AA591" t="s">
        <v>191</v>
      </c>
      <c r="AB591" s="72">
        <v>228.6</v>
      </c>
      <c r="AC591" s="72">
        <v>84.7</v>
      </c>
      <c r="AD591">
        <v>0</v>
      </c>
      <c r="AK591" s="40" t="str">
        <f>IFERROR(INDEX(Assumptions!$D$92:$D$115,MATCH(C591,Assumptions!$B$92:$B$115,0)),"Low")</f>
        <v>Low</v>
      </c>
    </row>
    <row r="592" spans="2:37" x14ac:dyDescent="0.2">
      <c r="B592">
        <v>589</v>
      </c>
      <c r="C592" t="s">
        <v>190</v>
      </c>
      <c r="D592" t="s">
        <v>2459</v>
      </c>
      <c r="E592" s="62">
        <f t="shared" si="40"/>
        <v>1</v>
      </c>
      <c r="F592" s="71">
        <f>SUMIFS('CBG Plants'!N:N,'CBG Plants'!F:F,D592,'CBG Plants'!L:L,"Completed")
+SUMIFS('CBG Plants'!N:N,'CBG Plants'!F:F,D592,'CBG Plants'!L:L,"Functional")+SUMIFS('CBG Plants'!N:N,'CBG Plants'!F:F,D592,'CBG Plants'!L:L,"Under Construction")+SUMIFS('CBG Plants'!N:N,'CBG Plants'!F:F,D592,'CBG Plants'!L:L,"Yet to start construction")</f>
        <v>12</v>
      </c>
      <c r="G592" s="62">
        <f>COUNTIFS('CBG Plants'!F:F,D592,'CBG Plants'!L:L,"Completed")
+COUNTIFS('CBG Plants'!F:F,D592,'CBG Plants'!L:L,"Functional")</f>
        <v>0</v>
      </c>
      <c r="H592" s="62">
        <f>COUNTIFS('CBG Plants'!F:F,D592,'CBG Plants'!L:L,"Under Construction")</f>
        <v>1</v>
      </c>
      <c r="I592" s="62">
        <f>COUNTIFS('CBG Plants'!F:F,D592,'CBG Plants'!L:L,"Yet to start construction")</f>
        <v>0</v>
      </c>
      <c r="J592" t="s">
        <v>3318</v>
      </c>
      <c r="M592" s="72">
        <f t="shared" si="37"/>
        <v>48.93</v>
      </c>
      <c r="N592" s="72">
        <f t="shared" si="38"/>
        <v>48.93</v>
      </c>
      <c r="O592" s="72">
        <v>0</v>
      </c>
      <c r="P592" s="72">
        <v>28.98</v>
      </c>
      <c r="Q592" s="72">
        <v>19.95</v>
      </c>
      <c r="R592" s="62">
        <f t="shared" si="39"/>
        <v>-11.316819300000001</v>
      </c>
      <c r="S592" s="72">
        <f>IFERROR(T592*Assumptions!$C$4,"")</f>
        <v>22.5</v>
      </c>
      <c r="T592" s="72">
        <v>9</v>
      </c>
      <c r="U592" s="62">
        <f>IFERROR(S592*Assumptions!$C$5,"")+IFERROR(V592*Assumptions!$C$8*Assumptions!$C$5,"")</f>
        <v>0.68318069999999997</v>
      </c>
      <c r="V592" s="72">
        <v>814</v>
      </c>
      <c r="W592" s="72">
        <f>IFERROR(ROUND(T592*(1+Assumptions!$C$7)^5,0),"")</f>
        <v>27</v>
      </c>
      <c r="X592" s="62">
        <f>IFERROR(ROUND(W592*Assumptions!$C$4*Assumptions!$C$6,4),"")+IFERROR(ROUND(Y592*Assumptions!$C$8*Assumptions!$C$6,4),"")</f>
        <v>3.4165999999999999</v>
      </c>
      <c r="Y592" s="62">
        <f>IFERROR(ROUND(V592*(1+Assumptions!$C$7)^5,0),"")</f>
        <v>2484</v>
      </c>
      <c r="Z592" t="s">
        <v>164</v>
      </c>
      <c r="AA592" t="s">
        <v>191</v>
      </c>
      <c r="AB592" s="72">
        <v>74.8</v>
      </c>
      <c r="AC592" s="72">
        <v>84.7</v>
      </c>
      <c r="AD592">
        <v>0</v>
      </c>
      <c r="AK592" s="40" t="str">
        <f>IFERROR(INDEX(Assumptions!$D$92:$D$115,MATCH(C592,Assumptions!$B$92:$B$115,0)),"Low")</f>
        <v>Low</v>
      </c>
    </row>
    <row r="593" spans="2:37" x14ac:dyDescent="0.2">
      <c r="B593">
        <v>590</v>
      </c>
      <c r="C593" t="s">
        <v>190</v>
      </c>
      <c r="D593" t="s">
        <v>2434</v>
      </c>
      <c r="E593" s="62">
        <f t="shared" si="40"/>
        <v>0</v>
      </c>
      <c r="F593" s="71">
        <f>SUMIFS('CBG Plants'!N:N,'CBG Plants'!F:F,D593,'CBG Plants'!L:L,"Completed")
+SUMIFS('CBG Plants'!N:N,'CBG Plants'!F:F,D593,'CBG Plants'!L:L,"Functional")+SUMIFS('CBG Plants'!N:N,'CBG Plants'!F:F,D593,'CBG Plants'!L:L,"Under Construction")+SUMIFS('CBG Plants'!N:N,'CBG Plants'!F:F,D593,'CBG Plants'!L:L,"Yet to start construction")</f>
        <v>0</v>
      </c>
      <c r="G593" s="62">
        <f>COUNTIFS('CBG Plants'!F:F,D593,'CBG Plants'!L:L,"Completed")
+COUNTIFS('CBG Plants'!F:F,D593,'CBG Plants'!L:L,"Functional")</f>
        <v>0</v>
      </c>
      <c r="H593" s="62">
        <f>COUNTIFS('CBG Plants'!F:F,D593,'CBG Plants'!L:L,"Under Construction")</f>
        <v>0</v>
      </c>
      <c r="I593" s="62">
        <f>COUNTIFS('CBG Plants'!F:F,D593,'CBG Plants'!L:L,"Yet to start construction")</f>
        <v>0</v>
      </c>
      <c r="J593" t="s">
        <v>3322</v>
      </c>
      <c r="K593" t="s">
        <v>3323</v>
      </c>
      <c r="L593" t="s">
        <v>3324</v>
      </c>
      <c r="M593" s="72">
        <f t="shared" si="37"/>
        <v>109.34</v>
      </c>
      <c r="N593" s="72">
        <f t="shared" si="38"/>
        <v>160.44</v>
      </c>
      <c r="O593" s="72">
        <v>0</v>
      </c>
      <c r="P593" s="72">
        <v>160.44</v>
      </c>
      <c r="Q593" s="72">
        <v>0</v>
      </c>
      <c r="R593" s="62">
        <f t="shared" si="39"/>
        <v>3.3277882499999998</v>
      </c>
      <c r="S593" s="72">
        <f>IFERROR(T593*Assumptions!$C$4,"")</f>
        <v>110</v>
      </c>
      <c r="T593" s="72">
        <v>44</v>
      </c>
      <c r="U593" s="62">
        <f>IFERROR(S593*Assumptions!$C$5,"")+IFERROR(V593*Assumptions!$C$8*Assumptions!$C$5,"")</f>
        <v>3.3277882499999998</v>
      </c>
      <c r="V593" s="72">
        <v>2765</v>
      </c>
      <c r="W593" s="72">
        <f>IFERROR(ROUND(T593*(1+Assumptions!$C$7)^5,0),"")</f>
        <v>134</v>
      </c>
      <c r="X593" s="62">
        <f>IFERROR(ROUND(W593*Assumptions!$C$4*Assumptions!$C$6,4),"")+IFERROR(ROUND(Y593*Assumptions!$C$8*Assumptions!$C$6,4),"")</f>
        <v>16.891300000000001</v>
      </c>
      <c r="Y593" s="62">
        <f>IFERROR(ROUND(V593*(1+Assumptions!$C$7)^5,0),"")</f>
        <v>8438</v>
      </c>
      <c r="Z593" t="s">
        <v>164</v>
      </c>
      <c r="AA593" t="s">
        <v>191</v>
      </c>
      <c r="AB593" s="72">
        <v>40.4</v>
      </c>
      <c r="AC593" s="72">
        <v>84.7</v>
      </c>
      <c r="AD593">
        <v>140</v>
      </c>
      <c r="AK593" s="40" t="str">
        <f>IFERROR(INDEX(Assumptions!$D$92:$D$115,MATCH(C593,Assumptions!$B$92:$B$115,0)),"Low")</f>
        <v>Low</v>
      </c>
    </row>
    <row r="594" spans="2:37" x14ac:dyDescent="0.2">
      <c r="B594">
        <v>591</v>
      </c>
      <c r="C594" t="s">
        <v>190</v>
      </c>
      <c r="D594" t="s">
        <v>2438</v>
      </c>
      <c r="E594" s="62">
        <f t="shared" si="40"/>
        <v>0</v>
      </c>
      <c r="F594" s="71">
        <f>SUMIFS('CBG Plants'!N:N,'CBG Plants'!F:F,D594,'CBG Plants'!L:L,"Completed")
+SUMIFS('CBG Plants'!N:N,'CBG Plants'!F:F,D594,'CBG Plants'!L:L,"Functional")+SUMIFS('CBG Plants'!N:N,'CBG Plants'!F:F,D594,'CBG Plants'!L:L,"Under Construction")+SUMIFS('CBG Plants'!N:N,'CBG Plants'!F:F,D594,'CBG Plants'!L:L,"Yet to start construction")</f>
        <v>0</v>
      </c>
      <c r="G594" s="62">
        <f>COUNTIFS('CBG Plants'!F:F,D594,'CBG Plants'!L:L,"Completed")
+COUNTIFS('CBG Plants'!F:F,D594,'CBG Plants'!L:L,"Functional")</f>
        <v>0</v>
      </c>
      <c r="H594" s="62">
        <f>COUNTIFS('CBG Plants'!F:F,D594,'CBG Plants'!L:L,"Under Construction")</f>
        <v>0</v>
      </c>
      <c r="I594" s="62">
        <f>COUNTIFS('CBG Plants'!F:F,D594,'CBG Plants'!L:L,"Yet to start construction")</f>
        <v>0</v>
      </c>
      <c r="J594" t="s">
        <v>3322</v>
      </c>
      <c r="K594" t="s">
        <v>3323</v>
      </c>
      <c r="L594" t="s">
        <v>3324</v>
      </c>
      <c r="M594" s="72">
        <f t="shared" si="37"/>
        <v>216.44000000000003</v>
      </c>
      <c r="N594" s="72">
        <f t="shared" si="38"/>
        <v>267.54000000000002</v>
      </c>
      <c r="O594" s="72">
        <v>0</v>
      </c>
      <c r="P594" s="72">
        <v>267.54000000000002</v>
      </c>
      <c r="Q594" s="72">
        <v>0</v>
      </c>
      <c r="R594" s="62">
        <f t="shared" si="39"/>
        <v>0.60104519999999995</v>
      </c>
      <c r="S594" s="72">
        <f>IFERROR(T594*Assumptions!$C$4,"")</f>
        <v>20</v>
      </c>
      <c r="T594" s="72">
        <v>8</v>
      </c>
      <c r="U594" s="62">
        <f>IFERROR(S594*Assumptions!$C$5,"")+IFERROR(V594*Assumptions!$C$8*Assumptions!$C$5,"")</f>
        <v>0.60104519999999995</v>
      </c>
      <c r="V594" s="72">
        <v>104</v>
      </c>
      <c r="W594" s="72">
        <f>IFERROR(ROUND(T594*(1+Assumptions!$C$7)^5,0),"")</f>
        <v>24</v>
      </c>
      <c r="X594" s="62">
        <f>IFERROR(ROUND(W594*Assumptions!$C$4*Assumptions!$C$6,4),"")+IFERROR(ROUND(Y594*Assumptions!$C$8*Assumptions!$C$6,4),"")</f>
        <v>3.0053000000000001</v>
      </c>
      <c r="Y594" s="62">
        <f>IFERROR(ROUND(V594*(1+Assumptions!$C$7)^5,0),"")</f>
        <v>317</v>
      </c>
      <c r="Z594" t="s">
        <v>164</v>
      </c>
      <c r="AA594" t="s">
        <v>191</v>
      </c>
      <c r="AB594" s="72">
        <v>82.1</v>
      </c>
      <c r="AC594" s="72">
        <v>84.7</v>
      </c>
      <c r="AD594">
        <v>140</v>
      </c>
      <c r="AK594" s="40" t="str">
        <f>IFERROR(INDEX(Assumptions!$D$92:$D$115,MATCH(C594,Assumptions!$B$92:$B$115,0)),"Low")</f>
        <v>Low</v>
      </c>
    </row>
    <row r="595" spans="2:37" x14ac:dyDescent="0.2">
      <c r="B595">
        <v>592</v>
      </c>
      <c r="C595" t="s">
        <v>190</v>
      </c>
      <c r="D595" t="s">
        <v>2463</v>
      </c>
      <c r="E595" s="62">
        <f t="shared" si="40"/>
        <v>0</v>
      </c>
      <c r="F595" s="71">
        <f>SUMIFS('CBG Plants'!N:N,'CBG Plants'!F:F,D595,'CBG Plants'!L:L,"Completed")
+SUMIFS('CBG Plants'!N:N,'CBG Plants'!F:F,D595,'CBG Plants'!L:L,"Functional")+SUMIFS('CBG Plants'!N:N,'CBG Plants'!F:F,D595,'CBG Plants'!L:L,"Under Construction")+SUMIFS('CBG Plants'!N:N,'CBG Plants'!F:F,D595,'CBG Plants'!L:L,"Yet to start construction")</f>
        <v>0</v>
      </c>
      <c r="G595" s="62">
        <f>COUNTIFS('CBG Plants'!F:F,D595,'CBG Plants'!L:L,"Completed")
+COUNTIFS('CBG Plants'!F:F,D595,'CBG Plants'!L:L,"Functional")</f>
        <v>0</v>
      </c>
      <c r="H595" s="62">
        <f>COUNTIFS('CBG Plants'!F:F,D595,'CBG Plants'!L:L,"Under Construction")</f>
        <v>0</v>
      </c>
      <c r="I595" s="62">
        <f>COUNTIFS('CBG Plants'!F:F,D595,'CBG Plants'!L:L,"Yet to start construction")</f>
        <v>0</v>
      </c>
      <c r="M595" s="72">
        <f t="shared" si="37"/>
        <v>97.545000000000002</v>
      </c>
      <c r="N595" s="72">
        <f t="shared" si="38"/>
        <v>97.545000000000002</v>
      </c>
      <c r="O595" s="72">
        <v>0</v>
      </c>
      <c r="P595" s="72">
        <v>15.12</v>
      </c>
      <c r="Q595" s="72">
        <v>82.424999999999997</v>
      </c>
      <c r="R595" s="62">
        <f t="shared" si="39"/>
        <v>0.30553754999999999</v>
      </c>
      <c r="S595" s="72">
        <f>IFERROR(T595*Assumptions!$C$4,"")</f>
        <v>10</v>
      </c>
      <c r="T595" s="72">
        <v>4</v>
      </c>
      <c r="U595" s="62">
        <f>IFERROR(S595*Assumptions!$C$5,"")+IFERROR(V595*Assumptions!$C$8*Assumptions!$C$5,"")</f>
        <v>0.30553754999999999</v>
      </c>
      <c r="V595" s="72">
        <v>551</v>
      </c>
      <c r="W595" s="72">
        <f>IFERROR(ROUND(T595*(1+Assumptions!$C$7)^5,0),"")</f>
        <v>12</v>
      </c>
      <c r="X595" s="62">
        <f>IFERROR(ROUND(W595*Assumptions!$C$4*Assumptions!$C$6,4),"")+IFERROR(ROUND(Y595*Assumptions!$C$8*Assumptions!$C$6,4),"")</f>
        <v>1.5282</v>
      </c>
      <c r="Y595" s="62">
        <f>IFERROR(ROUND(V595*(1+Assumptions!$C$7)^5,0),"")</f>
        <v>1682</v>
      </c>
      <c r="Z595" t="s">
        <v>164</v>
      </c>
      <c r="AA595" t="s">
        <v>191</v>
      </c>
      <c r="AB595" s="72">
        <v>14.9</v>
      </c>
      <c r="AC595" s="72">
        <v>84.7</v>
      </c>
      <c r="AD595">
        <v>0</v>
      </c>
      <c r="AK595" s="40" t="str">
        <f>IFERROR(INDEX(Assumptions!$D$92:$D$115,MATCH(C595,Assumptions!$B$92:$B$115,0)),"Low")</f>
        <v>Low</v>
      </c>
    </row>
    <row r="596" spans="2:37" x14ac:dyDescent="0.2">
      <c r="B596">
        <v>593</v>
      </c>
      <c r="C596" t="s">
        <v>190</v>
      </c>
      <c r="D596" t="s">
        <v>2452</v>
      </c>
      <c r="E596" s="62">
        <f t="shared" si="40"/>
        <v>2</v>
      </c>
      <c r="F596" s="71">
        <f>SUMIFS('CBG Plants'!N:N,'CBG Plants'!F:F,D596,'CBG Plants'!L:L,"Completed")
+SUMIFS('CBG Plants'!N:N,'CBG Plants'!F:F,D596,'CBG Plants'!L:L,"Functional")+SUMIFS('CBG Plants'!N:N,'CBG Plants'!F:F,D596,'CBG Plants'!L:L,"Under Construction")+SUMIFS('CBG Plants'!N:N,'CBG Plants'!F:F,D596,'CBG Plants'!L:L,"Yet to start construction")</f>
        <v>6.1</v>
      </c>
      <c r="G596" s="62">
        <f>COUNTIFS('CBG Plants'!F:F,D596,'CBG Plants'!L:L,"Completed")
+COUNTIFS('CBG Plants'!F:F,D596,'CBG Plants'!L:L,"Functional")</f>
        <v>0</v>
      </c>
      <c r="H596" s="62">
        <f>COUNTIFS('CBG Plants'!F:F,D596,'CBG Plants'!L:L,"Under Construction")</f>
        <v>0</v>
      </c>
      <c r="I596" s="62">
        <f>COUNTIFS('CBG Plants'!F:F,D596,'CBG Plants'!L:L,"Yet to start construction")</f>
        <v>2</v>
      </c>
      <c r="J596" t="s">
        <v>3325</v>
      </c>
      <c r="K596" t="s">
        <v>3326</v>
      </c>
      <c r="M596" s="72">
        <f t="shared" si="37"/>
        <v>169.155</v>
      </c>
      <c r="N596" s="72">
        <f t="shared" si="38"/>
        <v>169.155</v>
      </c>
      <c r="O596" s="72">
        <v>0</v>
      </c>
      <c r="P596" s="72">
        <v>104.58</v>
      </c>
      <c r="Q596" s="72">
        <v>64.575000000000003</v>
      </c>
      <c r="R596" s="62">
        <f t="shared" si="39"/>
        <v>-4.2902917</v>
      </c>
      <c r="S596" s="72">
        <f>IFERROR(T596*Assumptions!$C$4,"")</f>
        <v>60</v>
      </c>
      <c r="T596" s="72">
        <v>24</v>
      </c>
      <c r="U596" s="62">
        <f>IFERROR(S596*Assumptions!$C$5,"")+IFERROR(V596*Assumptions!$C$8*Assumptions!$C$5,"")</f>
        <v>1.8097082999999998</v>
      </c>
      <c r="V596" s="72">
        <v>966</v>
      </c>
      <c r="W596" s="72">
        <f>IFERROR(ROUND(T596*(1+Assumptions!$C$7)^5,0),"")</f>
        <v>73</v>
      </c>
      <c r="X596" s="62">
        <f>IFERROR(ROUND(W596*Assumptions!$C$4*Assumptions!$C$6,4),"")+IFERROR(ROUND(Y596*Assumptions!$C$8*Assumptions!$C$6,4),"")</f>
        <v>9.1744000000000003</v>
      </c>
      <c r="Y596" s="62">
        <f>IFERROR(ROUND(V596*(1+Assumptions!$C$7)^5,0),"")</f>
        <v>2948</v>
      </c>
      <c r="Z596" t="s">
        <v>164</v>
      </c>
      <c r="AA596" t="s">
        <v>191</v>
      </c>
      <c r="AB596" s="72">
        <v>18.3</v>
      </c>
      <c r="AC596" s="72">
        <v>84.7</v>
      </c>
      <c r="AD596">
        <v>0</v>
      </c>
      <c r="AK596" s="40" t="str">
        <f>IFERROR(INDEX(Assumptions!$D$92:$D$115,MATCH(C596,Assumptions!$B$92:$B$115,0)),"Low")</f>
        <v>Low</v>
      </c>
    </row>
    <row r="597" spans="2:37" x14ac:dyDescent="0.2">
      <c r="B597">
        <v>594</v>
      </c>
      <c r="C597" t="s">
        <v>190</v>
      </c>
      <c r="D597" t="s">
        <v>2464</v>
      </c>
      <c r="E597" s="62">
        <f t="shared" si="40"/>
        <v>1</v>
      </c>
      <c r="F597" s="71">
        <f>SUMIFS('CBG Plants'!N:N,'CBG Plants'!F:F,D597,'CBG Plants'!L:L,"Completed")
+SUMIFS('CBG Plants'!N:N,'CBG Plants'!F:F,D597,'CBG Plants'!L:L,"Functional")+SUMIFS('CBG Plants'!N:N,'CBG Plants'!F:F,D597,'CBG Plants'!L:L,"Under Construction")+SUMIFS('CBG Plants'!N:N,'CBG Plants'!F:F,D597,'CBG Plants'!L:L,"Yet to start construction")</f>
        <v>1.5</v>
      </c>
      <c r="G597" s="62">
        <f>COUNTIFS('CBG Plants'!F:F,D597,'CBG Plants'!L:L,"Completed")
+COUNTIFS('CBG Plants'!F:F,D597,'CBG Plants'!L:L,"Functional")</f>
        <v>0</v>
      </c>
      <c r="H597" s="62">
        <f>COUNTIFS('CBG Plants'!F:F,D597,'CBG Plants'!L:L,"Under Construction")</f>
        <v>0</v>
      </c>
      <c r="I597" s="62">
        <f>COUNTIFS('CBG Plants'!F:F,D597,'CBG Plants'!L:L,"Yet to start construction")</f>
        <v>1</v>
      </c>
      <c r="J597" t="s">
        <v>3327</v>
      </c>
      <c r="M597" s="72">
        <f t="shared" si="37"/>
        <v>76.965000000000003</v>
      </c>
      <c r="N597" s="72">
        <f t="shared" si="38"/>
        <v>76.965000000000003</v>
      </c>
      <c r="O597" s="72">
        <v>0</v>
      </c>
      <c r="P597" s="72">
        <v>74.34</v>
      </c>
      <c r="Q597" s="72">
        <v>2.625</v>
      </c>
      <c r="R597" s="62">
        <f t="shared" si="39"/>
        <v>-1.1944624500000001</v>
      </c>
      <c r="S597" s="72">
        <f>IFERROR(T597*Assumptions!$C$4,"")</f>
        <v>10</v>
      </c>
      <c r="T597" s="72">
        <v>4</v>
      </c>
      <c r="U597" s="62">
        <f>IFERROR(S597*Assumptions!$C$5,"")+IFERROR(V597*Assumptions!$C$8*Assumptions!$C$5,"")</f>
        <v>0.30553754999999999</v>
      </c>
      <c r="V597" s="72">
        <v>551</v>
      </c>
      <c r="W597" s="72">
        <f>IFERROR(ROUND(T597*(1+Assumptions!$C$7)^5,0),"")</f>
        <v>12</v>
      </c>
      <c r="X597" s="62">
        <f>IFERROR(ROUND(W597*Assumptions!$C$4*Assumptions!$C$6,4),"")+IFERROR(ROUND(Y597*Assumptions!$C$8*Assumptions!$C$6,4),"")</f>
        <v>1.5282</v>
      </c>
      <c r="Y597" s="62">
        <f>IFERROR(ROUND(V597*(1+Assumptions!$C$7)^5,0),"")</f>
        <v>1682</v>
      </c>
      <c r="Z597" t="s">
        <v>164</v>
      </c>
      <c r="AA597" t="s">
        <v>191</v>
      </c>
      <c r="AB597" s="72">
        <v>62.2</v>
      </c>
      <c r="AC597" s="72">
        <v>84.7</v>
      </c>
      <c r="AD597">
        <v>0</v>
      </c>
      <c r="AK597" s="40" t="str">
        <f>IFERROR(INDEX(Assumptions!$D$92:$D$115,MATCH(C597,Assumptions!$B$92:$B$115,0)),"Low")</f>
        <v>Low</v>
      </c>
    </row>
    <row r="598" spans="2:37" x14ac:dyDescent="0.2">
      <c r="B598">
        <v>595</v>
      </c>
      <c r="C598" t="s">
        <v>190</v>
      </c>
      <c r="D598" t="s">
        <v>3328</v>
      </c>
      <c r="E598" s="62">
        <f t="shared" si="40"/>
        <v>0</v>
      </c>
      <c r="F598" s="71">
        <f>SUMIFS('CBG Plants'!N:N,'CBG Plants'!F:F,D598,'CBG Plants'!L:L,"Completed")
+SUMIFS('CBG Plants'!N:N,'CBG Plants'!F:F,D598,'CBG Plants'!L:L,"Functional")+SUMIFS('CBG Plants'!N:N,'CBG Plants'!F:F,D598,'CBG Plants'!L:L,"Under Construction")+SUMIFS('CBG Plants'!N:N,'CBG Plants'!F:F,D598,'CBG Plants'!L:L,"Yet to start construction")</f>
        <v>0</v>
      </c>
      <c r="G598" s="62">
        <f>COUNTIFS('CBG Plants'!F:F,D598,'CBG Plants'!L:L,"Completed")
+COUNTIFS('CBG Plants'!F:F,D598,'CBG Plants'!L:L,"Functional")</f>
        <v>0</v>
      </c>
      <c r="H598" s="62">
        <f>COUNTIFS('CBG Plants'!F:F,D598,'CBG Plants'!L:L,"Under Construction")</f>
        <v>0</v>
      </c>
      <c r="I598" s="62">
        <f>COUNTIFS('CBG Plants'!F:F,D598,'CBG Plants'!L:L,"Yet to start construction")</f>
        <v>0</v>
      </c>
      <c r="J598" t="s">
        <v>3329</v>
      </c>
      <c r="K598" t="s">
        <v>3330</v>
      </c>
      <c r="M598" s="72">
        <f t="shared" si="37"/>
        <v>17.43</v>
      </c>
      <c r="N598" s="72">
        <f t="shared" si="38"/>
        <v>17.43</v>
      </c>
      <c r="O598" s="72">
        <v>0</v>
      </c>
      <c r="P598" s="72">
        <v>14.28</v>
      </c>
      <c r="Q598" s="72">
        <v>3.15</v>
      </c>
      <c r="R598" s="62">
        <f t="shared" si="39"/>
        <v>0</v>
      </c>
      <c r="S598" s="72">
        <f>IFERROR(T598*Assumptions!$C$4,"")</f>
        <v>0</v>
      </c>
      <c r="T598" s="72">
        <v>0</v>
      </c>
      <c r="U598" s="62">
        <f>IFERROR(S598*Assumptions!$C$5,"")+IFERROR(V598*Assumptions!$C$8*Assumptions!$C$5,"")</f>
        <v>0</v>
      </c>
      <c r="V598" s="72">
        <v>0</v>
      </c>
      <c r="W598" s="72">
        <f>IFERROR(ROUND(T598*(1+Assumptions!$C$7)^5,0),"")</f>
        <v>0</v>
      </c>
      <c r="X598" s="62">
        <f>IFERROR(ROUND(W598*Assumptions!$C$4*Assumptions!$C$6,4),"")+IFERROR(ROUND(Y598*Assumptions!$C$8*Assumptions!$C$6,4),"")</f>
        <v>0</v>
      </c>
      <c r="Y598" s="62">
        <f>IFERROR(ROUND(V598*(1+Assumptions!$C$7)^5,0),"")</f>
        <v>0</v>
      </c>
      <c r="Z598" t="s">
        <v>164</v>
      </c>
      <c r="AA598" t="s">
        <v>191</v>
      </c>
      <c r="AB598" s="72">
        <v>116.2</v>
      </c>
      <c r="AC598" s="72">
        <v>84.7</v>
      </c>
      <c r="AD598">
        <v>0</v>
      </c>
      <c r="AK598" s="40" t="str">
        <f>IFERROR(INDEX(Assumptions!$D$92:$D$115,MATCH(C598,Assumptions!$B$92:$B$115,0)),"Low")</f>
        <v>Low</v>
      </c>
    </row>
    <row r="599" spans="2:37" x14ac:dyDescent="0.2">
      <c r="B599">
        <v>596</v>
      </c>
      <c r="C599" t="s">
        <v>190</v>
      </c>
      <c r="D599" t="s">
        <v>2441</v>
      </c>
      <c r="E599" s="62">
        <f t="shared" si="40"/>
        <v>2</v>
      </c>
      <c r="F599" s="71">
        <f>SUMIFS('CBG Plants'!N:N,'CBG Plants'!F:F,D599,'CBG Plants'!L:L,"Completed")
+SUMIFS('CBG Plants'!N:N,'CBG Plants'!F:F,D599,'CBG Plants'!L:L,"Functional")+SUMIFS('CBG Plants'!N:N,'CBG Plants'!F:F,D599,'CBG Plants'!L:L,"Under Construction")+SUMIFS('CBG Plants'!N:N,'CBG Plants'!F:F,D599,'CBG Plants'!L:L,"Yet to start construction")</f>
        <v>15.3</v>
      </c>
      <c r="G599" s="62">
        <f>COUNTIFS('CBG Plants'!F:F,D599,'CBG Plants'!L:L,"Completed")
+COUNTIFS('CBG Plants'!F:F,D599,'CBG Plants'!L:L,"Functional")</f>
        <v>0</v>
      </c>
      <c r="H599" s="62">
        <f>COUNTIFS('CBG Plants'!F:F,D599,'CBG Plants'!L:L,"Under Construction")</f>
        <v>1</v>
      </c>
      <c r="I599" s="62">
        <f>COUNTIFS('CBG Plants'!F:F,D599,'CBG Plants'!L:L,"Yet to start construction")</f>
        <v>1</v>
      </c>
      <c r="J599" t="s">
        <v>3329</v>
      </c>
      <c r="K599" t="s">
        <v>3330</v>
      </c>
      <c r="M599" s="72">
        <f t="shared" si="37"/>
        <v>103.425</v>
      </c>
      <c r="N599" s="72">
        <f t="shared" si="38"/>
        <v>103.425</v>
      </c>
      <c r="O599" s="72">
        <v>0</v>
      </c>
      <c r="P599" s="72">
        <v>16.8</v>
      </c>
      <c r="Q599" s="72">
        <v>86.625</v>
      </c>
      <c r="R599" s="62">
        <f t="shared" si="39"/>
        <v>-12.542956200000001</v>
      </c>
      <c r="S599" s="72">
        <f>IFERROR(T599*Assumptions!$C$4,"")</f>
        <v>90</v>
      </c>
      <c r="T599" s="72">
        <v>36</v>
      </c>
      <c r="U599" s="62">
        <f>IFERROR(S599*Assumptions!$C$5,"")+IFERROR(V599*Assumptions!$C$8*Assumptions!$C$5,"")</f>
        <v>2.7570437999999999</v>
      </c>
      <c r="V599" s="72">
        <v>5676</v>
      </c>
      <c r="W599" s="72">
        <f>IFERROR(ROUND(T599*(1+Assumptions!$C$7)^5,0),"")</f>
        <v>110</v>
      </c>
      <c r="X599" s="62">
        <f>IFERROR(ROUND(W599*Assumptions!$C$4*Assumptions!$C$6,4),"")+IFERROR(ROUND(Y599*Assumptions!$C$8*Assumptions!$C$6,4),"")</f>
        <v>14.040100000000001</v>
      </c>
      <c r="Y599" s="62">
        <f>IFERROR(ROUND(V599*(1+Assumptions!$C$7)^5,0),"")</f>
        <v>17322</v>
      </c>
      <c r="Z599" t="s">
        <v>164</v>
      </c>
      <c r="AA599" t="s">
        <v>191</v>
      </c>
      <c r="AB599" s="72">
        <v>121</v>
      </c>
      <c r="AC599" s="72">
        <v>84.7</v>
      </c>
      <c r="AD599">
        <v>0</v>
      </c>
      <c r="AK599" s="40" t="str">
        <f>IFERROR(INDEX(Assumptions!$D$92:$D$115,MATCH(C599,Assumptions!$B$92:$B$115,0)),"Low")</f>
        <v>Low</v>
      </c>
    </row>
    <row r="600" spans="2:37" x14ac:dyDescent="0.2">
      <c r="B600">
        <v>597</v>
      </c>
      <c r="C600" t="s">
        <v>190</v>
      </c>
      <c r="D600" t="s">
        <v>2445</v>
      </c>
      <c r="E600" s="62">
        <f t="shared" si="40"/>
        <v>0</v>
      </c>
      <c r="F600" s="71">
        <f>SUMIFS('CBG Plants'!N:N,'CBG Plants'!F:F,D600,'CBG Plants'!L:L,"Completed")
+SUMIFS('CBG Plants'!N:N,'CBG Plants'!F:F,D600,'CBG Plants'!L:L,"Functional")+SUMIFS('CBG Plants'!N:N,'CBG Plants'!F:F,D600,'CBG Plants'!L:L,"Under Construction")+SUMIFS('CBG Plants'!N:N,'CBG Plants'!F:F,D600,'CBG Plants'!L:L,"Yet to start construction")</f>
        <v>0</v>
      </c>
      <c r="G600" s="62">
        <f>COUNTIFS('CBG Plants'!F:F,D600,'CBG Plants'!L:L,"Completed")
+COUNTIFS('CBG Plants'!F:F,D600,'CBG Plants'!L:L,"Functional")</f>
        <v>0</v>
      </c>
      <c r="H600" s="62">
        <f>COUNTIFS('CBG Plants'!F:F,D600,'CBG Plants'!L:L,"Under Construction")</f>
        <v>0</v>
      </c>
      <c r="I600" s="62">
        <f>COUNTIFS('CBG Plants'!F:F,D600,'CBG Plants'!L:L,"Yet to start construction")</f>
        <v>0</v>
      </c>
      <c r="M600" s="72">
        <f t="shared" si="37"/>
        <v>287.59499999999997</v>
      </c>
      <c r="N600" s="72">
        <f t="shared" si="38"/>
        <v>287.59499999999997</v>
      </c>
      <c r="O600" s="72">
        <v>0</v>
      </c>
      <c r="P600" s="72">
        <v>275.52</v>
      </c>
      <c r="Q600" s="72">
        <v>12.074999999999999</v>
      </c>
      <c r="R600" s="62">
        <f t="shared" si="39"/>
        <v>0.30004019999999998</v>
      </c>
      <c r="S600" s="72">
        <f>IFERROR(T600*Assumptions!$C$4,"")</f>
        <v>10</v>
      </c>
      <c r="T600" s="72">
        <v>4</v>
      </c>
      <c r="U600" s="62">
        <f>IFERROR(S600*Assumptions!$C$5,"")+IFERROR(V600*Assumptions!$C$8*Assumptions!$C$5,"")</f>
        <v>0.30004019999999998</v>
      </c>
      <c r="V600" s="72">
        <v>4</v>
      </c>
      <c r="W600" s="72">
        <f>IFERROR(ROUND(T600*(1+Assumptions!$C$7)^5,0),"")</f>
        <v>12</v>
      </c>
      <c r="X600" s="62">
        <f>IFERROR(ROUND(W600*Assumptions!$C$4*Assumptions!$C$6,4),"")+IFERROR(ROUND(Y600*Assumptions!$C$8*Assumptions!$C$6,4),"")</f>
        <v>1.5002</v>
      </c>
      <c r="Y600" s="62">
        <f>IFERROR(ROUND(V600*(1+Assumptions!$C$7)^5,0),"")</f>
        <v>12</v>
      </c>
      <c r="Z600" t="s">
        <v>164</v>
      </c>
      <c r="AA600" t="s">
        <v>191</v>
      </c>
      <c r="AB600" s="72">
        <v>59.6</v>
      </c>
      <c r="AC600" s="72">
        <v>84.7</v>
      </c>
      <c r="AD600">
        <v>0</v>
      </c>
      <c r="AK600" s="40" t="str">
        <f>IFERROR(INDEX(Assumptions!$D$92:$D$115,MATCH(C600,Assumptions!$B$92:$B$115,0)),"Low")</f>
        <v>Low</v>
      </c>
    </row>
    <row r="601" spans="2:37" x14ac:dyDescent="0.2">
      <c r="B601">
        <v>598</v>
      </c>
      <c r="C601" t="s">
        <v>190</v>
      </c>
      <c r="D601" t="s">
        <v>2442</v>
      </c>
      <c r="E601" s="62">
        <f t="shared" si="40"/>
        <v>0</v>
      </c>
      <c r="F601" s="71">
        <f>SUMIFS('CBG Plants'!N:N,'CBG Plants'!F:F,D601,'CBG Plants'!L:L,"Completed")
+SUMIFS('CBG Plants'!N:N,'CBG Plants'!F:F,D601,'CBG Plants'!L:L,"Functional")+SUMIFS('CBG Plants'!N:N,'CBG Plants'!F:F,D601,'CBG Plants'!L:L,"Under Construction")+SUMIFS('CBG Plants'!N:N,'CBG Plants'!F:F,D601,'CBG Plants'!L:L,"Yet to start construction")</f>
        <v>0</v>
      </c>
      <c r="G601" s="62">
        <f>COUNTIFS('CBG Plants'!F:F,D601,'CBG Plants'!L:L,"Completed")
+COUNTIFS('CBG Plants'!F:F,D601,'CBG Plants'!L:L,"Functional")</f>
        <v>0</v>
      </c>
      <c r="H601" s="62">
        <f>COUNTIFS('CBG Plants'!F:F,D601,'CBG Plants'!L:L,"Under Construction")</f>
        <v>0</v>
      </c>
      <c r="I601" s="62">
        <f>COUNTIFS('CBG Plants'!F:F,D601,'CBG Plants'!L:L,"Yet to start construction")</f>
        <v>0</v>
      </c>
      <c r="M601" s="72">
        <f t="shared" si="37"/>
        <v>15.33</v>
      </c>
      <c r="N601" s="72">
        <f t="shared" si="38"/>
        <v>15.33</v>
      </c>
      <c r="O601" s="72">
        <v>0</v>
      </c>
      <c r="P601" s="72">
        <v>14.28</v>
      </c>
      <c r="Q601" s="72">
        <v>1.05</v>
      </c>
      <c r="R601" s="62">
        <f t="shared" si="39"/>
        <v>1.3382949</v>
      </c>
      <c r="S601" s="72">
        <f>IFERROR(T601*Assumptions!$C$4,"")</f>
        <v>42.5</v>
      </c>
      <c r="T601" s="72">
        <v>17</v>
      </c>
      <c r="U601" s="62">
        <f>IFERROR(S601*Assumptions!$C$5,"")+IFERROR(V601*Assumptions!$C$8*Assumptions!$C$5,"")</f>
        <v>1.3382949</v>
      </c>
      <c r="V601" s="72">
        <v>6298</v>
      </c>
      <c r="W601" s="72">
        <f>IFERROR(ROUND(T601*(1+Assumptions!$C$7)^5,0),"")</f>
        <v>52</v>
      </c>
      <c r="X601" s="62">
        <f>IFERROR(ROUND(W601*Assumptions!$C$4*Assumptions!$C$6,4),"")+IFERROR(ROUND(Y601*Assumptions!$C$8*Assumptions!$C$6,4),"")</f>
        <v>6.8219000000000003</v>
      </c>
      <c r="Y601" s="62">
        <f>IFERROR(ROUND(V601*(1+Assumptions!$C$7)^5,0),"")</f>
        <v>19220</v>
      </c>
      <c r="Z601" t="s">
        <v>164</v>
      </c>
      <c r="AA601" t="s">
        <v>191</v>
      </c>
      <c r="AB601" s="72">
        <v>107.4</v>
      </c>
      <c r="AC601" s="72">
        <v>84.7</v>
      </c>
      <c r="AD601">
        <v>0</v>
      </c>
      <c r="AK601" s="40" t="str">
        <f>IFERROR(INDEX(Assumptions!$D$92:$D$115,MATCH(C601,Assumptions!$B$92:$B$115,0)),"Low")</f>
        <v>Low</v>
      </c>
    </row>
    <row r="602" spans="2:37" x14ac:dyDescent="0.2">
      <c r="B602">
        <v>599</v>
      </c>
      <c r="C602" t="s">
        <v>190</v>
      </c>
      <c r="D602" t="s">
        <v>2447</v>
      </c>
      <c r="E602" s="62">
        <f t="shared" si="40"/>
        <v>0</v>
      </c>
      <c r="F602" s="71">
        <f>SUMIFS('CBG Plants'!N:N,'CBG Plants'!F:F,D602,'CBG Plants'!L:L,"Completed")
+SUMIFS('CBG Plants'!N:N,'CBG Plants'!F:F,D602,'CBG Plants'!L:L,"Functional")+SUMIFS('CBG Plants'!N:N,'CBG Plants'!F:F,D602,'CBG Plants'!L:L,"Under Construction")+SUMIFS('CBG Plants'!N:N,'CBG Plants'!F:F,D602,'CBG Plants'!L:L,"Yet to start construction")</f>
        <v>0</v>
      </c>
      <c r="G602" s="62">
        <f>COUNTIFS('CBG Plants'!F:F,D602,'CBG Plants'!L:L,"Completed")
+COUNTIFS('CBG Plants'!F:F,D602,'CBG Plants'!L:L,"Functional")</f>
        <v>0</v>
      </c>
      <c r="H602" s="62">
        <f>COUNTIFS('CBG Plants'!F:F,D602,'CBG Plants'!L:L,"Under Construction")</f>
        <v>0</v>
      </c>
      <c r="I602" s="62">
        <f>COUNTIFS('CBG Plants'!F:F,D602,'CBG Plants'!L:L,"Yet to start construction")</f>
        <v>0</v>
      </c>
      <c r="J602" t="s">
        <v>3268</v>
      </c>
      <c r="K602" t="s">
        <v>3331</v>
      </c>
      <c r="M602" s="72">
        <f t="shared" si="37"/>
        <v>129.35999999999999</v>
      </c>
      <c r="N602" s="72">
        <f t="shared" si="38"/>
        <v>129.35999999999999</v>
      </c>
      <c r="O602" s="72">
        <v>0</v>
      </c>
      <c r="P602" s="72">
        <v>125.16</v>
      </c>
      <c r="Q602" s="72">
        <v>4.2</v>
      </c>
      <c r="R602" s="62">
        <f t="shared" si="39"/>
        <v>0.30004019999999998</v>
      </c>
      <c r="S602" s="72">
        <f>IFERROR(T602*Assumptions!$C$4,"")</f>
        <v>10</v>
      </c>
      <c r="T602" s="72">
        <v>4</v>
      </c>
      <c r="U602" s="62">
        <f>IFERROR(S602*Assumptions!$C$5,"")+IFERROR(V602*Assumptions!$C$8*Assumptions!$C$5,"")</f>
        <v>0.30004019999999998</v>
      </c>
      <c r="V602" s="72">
        <v>4</v>
      </c>
      <c r="W602" s="72">
        <f>IFERROR(ROUND(T602*(1+Assumptions!$C$7)^5,0),"")</f>
        <v>12</v>
      </c>
      <c r="X602" s="62">
        <f>IFERROR(ROUND(W602*Assumptions!$C$4*Assumptions!$C$6,4),"")+IFERROR(ROUND(Y602*Assumptions!$C$8*Assumptions!$C$6,4),"")</f>
        <v>1.5002</v>
      </c>
      <c r="Y602" s="62">
        <f>IFERROR(ROUND(V602*(1+Assumptions!$C$7)^5,0),"")</f>
        <v>12</v>
      </c>
      <c r="Z602" t="s">
        <v>164</v>
      </c>
      <c r="AA602" t="s">
        <v>191</v>
      </c>
      <c r="AB602" s="72">
        <v>7.2</v>
      </c>
      <c r="AC602" s="72">
        <v>84.7</v>
      </c>
      <c r="AD602">
        <v>0</v>
      </c>
      <c r="AK602" s="40" t="str">
        <f>IFERROR(INDEX(Assumptions!$D$92:$D$115,MATCH(C602,Assumptions!$B$92:$B$115,0)),"Low")</f>
        <v>Low</v>
      </c>
    </row>
    <row r="603" spans="2:37" x14ac:dyDescent="0.2">
      <c r="B603">
        <v>600</v>
      </c>
      <c r="C603" t="s">
        <v>190</v>
      </c>
      <c r="D603" t="s">
        <v>2460</v>
      </c>
      <c r="E603" s="62">
        <f t="shared" si="40"/>
        <v>5</v>
      </c>
      <c r="F603" s="71">
        <f>SUMIFS('CBG Plants'!N:N,'CBG Plants'!F:F,D603,'CBG Plants'!L:L,"Completed")
+SUMIFS('CBG Plants'!N:N,'CBG Plants'!F:F,D603,'CBG Plants'!L:L,"Functional")+SUMIFS('CBG Plants'!N:N,'CBG Plants'!F:F,D603,'CBG Plants'!L:L,"Under Construction")+SUMIFS('CBG Plants'!N:N,'CBG Plants'!F:F,D603,'CBG Plants'!L:L,"Yet to start construction")</f>
        <v>49</v>
      </c>
      <c r="G603" s="62">
        <f>COUNTIFS('CBG Plants'!F:F,D603,'CBG Plants'!L:L,"Completed")
+COUNTIFS('CBG Plants'!F:F,D603,'CBG Plants'!L:L,"Functional")</f>
        <v>0</v>
      </c>
      <c r="H603" s="62">
        <f>COUNTIFS('CBG Plants'!F:F,D603,'CBG Plants'!L:L,"Under Construction")</f>
        <v>0</v>
      </c>
      <c r="I603" s="62">
        <f>COUNTIFS('CBG Plants'!F:F,D603,'CBG Plants'!L:L,"Yet to start construction")</f>
        <v>5</v>
      </c>
      <c r="J603" t="s">
        <v>3313</v>
      </c>
      <c r="K603" t="s">
        <v>3313</v>
      </c>
      <c r="L603" t="s">
        <v>3313</v>
      </c>
      <c r="M603" s="72">
        <f t="shared" si="37"/>
        <v>118.02</v>
      </c>
      <c r="N603" s="72">
        <f t="shared" si="38"/>
        <v>118.02</v>
      </c>
      <c r="O603" s="72">
        <v>0</v>
      </c>
      <c r="P603" s="72">
        <v>31.92</v>
      </c>
      <c r="Q603" s="72">
        <v>86.1</v>
      </c>
      <c r="R603" s="62">
        <f t="shared" si="39"/>
        <v>-48.316819299999999</v>
      </c>
      <c r="S603" s="72">
        <f>IFERROR(T603*Assumptions!$C$4,"")</f>
        <v>22.5</v>
      </c>
      <c r="T603" s="72">
        <v>9</v>
      </c>
      <c r="U603" s="62">
        <f>IFERROR(S603*Assumptions!$C$5,"")+IFERROR(V603*Assumptions!$C$8*Assumptions!$C$5,"")</f>
        <v>0.68318069999999997</v>
      </c>
      <c r="V603" s="72">
        <v>814</v>
      </c>
      <c r="W603" s="72">
        <f>IFERROR(ROUND(T603*(1+Assumptions!$C$7)^5,0),"")</f>
        <v>27</v>
      </c>
      <c r="X603" s="62">
        <f>IFERROR(ROUND(W603*Assumptions!$C$4*Assumptions!$C$6,4),"")+IFERROR(ROUND(Y603*Assumptions!$C$8*Assumptions!$C$6,4),"")</f>
        <v>3.4165999999999999</v>
      </c>
      <c r="Y603" s="62">
        <f>IFERROR(ROUND(V603*(1+Assumptions!$C$7)^5,0),"")</f>
        <v>2484</v>
      </c>
      <c r="Z603" t="s">
        <v>164</v>
      </c>
      <c r="AA603" t="s">
        <v>191</v>
      </c>
      <c r="AB603" s="72">
        <v>24.1</v>
      </c>
      <c r="AC603" s="72">
        <v>84.7</v>
      </c>
      <c r="AD603">
        <v>0</v>
      </c>
      <c r="AK603" s="40" t="str">
        <f>IFERROR(INDEX(Assumptions!$D$92:$D$115,MATCH(C603,Assumptions!$B$92:$B$115,0)),"Low")</f>
        <v>Low</v>
      </c>
    </row>
    <row r="604" spans="2:37" x14ac:dyDescent="0.2">
      <c r="B604">
        <v>601</v>
      </c>
      <c r="C604" t="s">
        <v>192</v>
      </c>
      <c r="D604" t="s">
        <v>2482</v>
      </c>
      <c r="E604" s="62">
        <f t="shared" si="40"/>
        <v>0</v>
      </c>
      <c r="F604" s="71">
        <f>SUMIFS('CBG Plants'!N:N,'CBG Plants'!F:F,D604,'CBG Plants'!L:L,"Completed")
+SUMIFS('CBG Plants'!N:N,'CBG Plants'!F:F,D604,'CBG Plants'!L:L,"Functional")+SUMIFS('CBG Plants'!N:N,'CBG Plants'!F:F,D604,'CBG Plants'!L:L,"Under Construction")+SUMIFS('CBG Plants'!N:N,'CBG Plants'!F:F,D604,'CBG Plants'!L:L,"Yet to start construction")</f>
        <v>0</v>
      </c>
      <c r="G604" s="62">
        <f>COUNTIFS('CBG Plants'!F:F,D604,'CBG Plants'!L:L,"Completed")
+COUNTIFS('CBG Plants'!F:F,D604,'CBG Plants'!L:L,"Functional")</f>
        <v>0</v>
      </c>
      <c r="H604" s="62">
        <f>COUNTIFS('CBG Plants'!F:F,D604,'CBG Plants'!L:L,"Under Construction")</f>
        <v>0</v>
      </c>
      <c r="I604" s="62">
        <f>COUNTIFS('CBG Plants'!F:F,D604,'CBG Plants'!L:L,"Yet to start construction")</f>
        <v>0</v>
      </c>
      <c r="M604" s="72">
        <f t="shared" si="37"/>
        <v>14.61</v>
      </c>
      <c r="N604" s="72">
        <f t="shared" si="38"/>
        <v>14.61</v>
      </c>
      <c r="O604" s="72">
        <v>8.1</v>
      </c>
      <c r="P604" s="72">
        <v>5.46</v>
      </c>
      <c r="Q604" s="72">
        <v>1.05</v>
      </c>
      <c r="R604" s="62">
        <f t="shared" si="39"/>
        <v>0</v>
      </c>
      <c r="S604" s="72">
        <f>IFERROR(T604*Assumptions!$C$4,"")</f>
        <v>0</v>
      </c>
      <c r="T604" s="72">
        <v>0</v>
      </c>
      <c r="U604" s="62">
        <f>IFERROR(S604*Assumptions!$C$5,"")+IFERROR(V604*Assumptions!$C$8*Assumptions!$C$5,"")</f>
        <v>0</v>
      </c>
      <c r="V604" s="72">
        <v>0</v>
      </c>
      <c r="W604" s="72">
        <f>IFERROR(ROUND(T604*(1+Assumptions!$C$7)^5,0),"")</f>
        <v>0</v>
      </c>
      <c r="X604" s="62">
        <f>IFERROR(ROUND(W604*Assumptions!$C$4*Assumptions!$C$6,4),"")+IFERROR(ROUND(Y604*Assumptions!$C$8*Assumptions!$C$6,4),"")</f>
        <v>0</v>
      </c>
      <c r="Y604" s="62">
        <f>IFERROR(ROUND(V604*(1+Assumptions!$C$7)^5,0),"")</f>
        <v>0</v>
      </c>
      <c r="Z604" t="s">
        <v>153</v>
      </c>
      <c r="AA604" t="s">
        <v>173</v>
      </c>
      <c r="AB604" s="72">
        <v>227</v>
      </c>
      <c r="AC604" s="72">
        <v>31</v>
      </c>
      <c r="AD604">
        <v>0</v>
      </c>
      <c r="AK604" s="40" t="str">
        <f>IFERROR(INDEX(Assumptions!$D$92:$D$115,MATCH(C604,Assumptions!$B$92:$B$115,0)),"Low")</f>
        <v>Low</v>
      </c>
    </row>
    <row r="605" spans="2:37" x14ac:dyDescent="0.2">
      <c r="B605">
        <v>602</v>
      </c>
      <c r="C605" t="s">
        <v>192</v>
      </c>
      <c r="D605" t="s">
        <v>2484</v>
      </c>
      <c r="E605" s="62">
        <f t="shared" si="40"/>
        <v>0</v>
      </c>
      <c r="F605" s="71">
        <f>SUMIFS('CBG Plants'!N:N,'CBG Plants'!F:F,D605,'CBG Plants'!L:L,"Completed")
+SUMIFS('CBG Plants'!N:N,'CBG Plants'!F:F,D605,'CBG Plants'!L:L,"Functional")+SUMIFS('CBG Plants'!N:N,'CBG Plants'!F:F,D605,'CBG Plants'!L:L,"Under Construction")+SUMIFS('CBG Plants'!N:N,'CBG Plants'!F:F,D605,'CBG Plants'!L:L,"Yet to start construction")</f>
        <v>0</v>
      </c>
      <c r="G605" s="62">
        <f>COUNTIFS('CBG Plants'!F:F,D605,'CBG Plants'!L:L,"Completed")
+COUNTIFS('CBG Plants'!F:F,D605,'CBG Plants'!L:L,"Functional")</f>
        <v>0</v>
      </c>
      <c r="H605" s="62">
        <f>COUNTIFS('CBG Plants'!F:F,D605,'CBG Plants'!L:L,"Under Construction")</f>
        <v>0</v>
      </c>
      <c r="I605" s="62">
        <f>COUNTIFS('CBG Plants'!F:F,D605,'CBG Plants'!L:L,"Yet to start construction")</f>
        <v>0</v>
      </c>
      <c r="M605" s="72">
        <f t="shared" si="37"/>
        <v>18.689999999999998</v>
      </c>
      <c r="N605" s="72">
        <f t="shared" si="38"/>
        <v>18.689999999999998</v>
      </c>
      <c r="O605" s="72">
        <v>9.4499999999999993</v>
      </c>
      <c r="P605" s="72">
        <v>9.24</v>
      </c>
      <c r="Q605" s="72">
        <v>0</v>
      </c>
      <c r="R605" s="62">
        <f t="shared" si="39"/>
        <v>0</v>
      </c>
      <c r="S605" s="72">
        <f>IFERROR(T605*Assumptions!$C$4,"")</f>
        <v>0</v>
      </c>
      <c r="T605" s="72">
        <v>0</v>
      </c>
      <c r="U605" s="62">
        <f>IFERROR(S605*Assumptions!$C$5,"")+IFERROR(V605*Assumptions!$C$8*Assumptions!$C$5,"")</f>
        <v>0</v>
      </c>
      <c r="V605" s="72">
        <v>0</v>
      </c>
      <c r="W605" s="72">
        <f>IFERROR(ROUND(T605*(1+Assumptions!$C$7)^5,0),"")</f>
        <v>0</v>
      </c>
      <c r="X605" s="62">
        <f>IFERROR(ROUND(W605*Assumptions!$C$4*Assumptions!$C$6,4),"")+IFERROR(ROUND(Y605*Assumptions!$C$8*Assumptions!$C$6,4),"")</f>
        <v>0</v>
      </c>
      <c r="Y605" s="62">
        <f>IFERROR(ROUND(V605*(1+Assumptions!$C$7)^5,0),"")</f>
        <v>0</v>
      </c>
      <c r="Z605" t="s">
        <v>153</v>
      </c>
      <c r="AA605" t="s">
        <v>173</v>
      </c>
      <c r="AB605" s="72">
        <v>274.39999999999998</v>
      </c>
      <c r="AC605" s="72">
        <v>31</v>
      </c>
      <c r="AD605">
        <v>0</v>
      </c>
      <c r="AK605" s="40" t="str">
        <f>IFERROR(INDEX(Assumptions!$D$92:$D$115,MATCH(C605,Assumptions!$B$92:$B$115,0)),"Low")</f>
        <v>Low</v>
      </c>
    </row>
    <row r="606" spans="2:37" x14ac:dyDescent="0.2">
      <c r="B606">
        <v>603</v>
      </c>
      <c r="C606" t="s">
        <v>192</v>
      </c>
      <c r="D606" t="s">
        <v>2483</v>
      </c>
      <c r="E606" s="62">
        <f t="shared" si="40"/>
        <v>0</v>
      </c>
      <c r="F606" s="71">
        <f>SUMIFS('CBG Plants'!N:N,'CBG Plants'!F:F,D606,'CBG Plants'!L:L,"Completed")
+SUMIFS('CBG Plants'!N:N,'CBG Plants'!F:F,D606,'CBG Plants'!L:L,"Functional")+SUMIFS('CBG Plants'!N:N,'CBG Plants'!F:F,D606,'CBG Plants'!L:L,"Under Construction")+SUMIFS('CBG Plants'!N:N,'CBG Plants'!F:F,D606,'CBG Plants'!L:L,"Yet to start construction")</f>
        <v>0</v>
      </c>
      <c r="G606" s="62">
        <f>COUNTIFS('CBG Plants'!F:F,D606,'CBG Plants'!L:L,"Completed")
+COUNTIFS('CBG Plants'!F:F,D606,'CBG Plants'!L:L,"Functional")</f>
        <v>0</v>
      </c>
      <c r="H606" s="62">
        <f>COUNTIFS('CBG Plants'!F:F,D606,'CBG Plants'!L:L,"Under Construction")</f>
        <v>0</v>
      </c>
      <c r="I606" s="62">
        <f>COUNTIFS('CBG Plants'!F:F,D606,'CBG Plants'!L:L,"Yet to start construction")</f>
        <v>0</v>
      </c>
      <c r="M606" s="72">
        <f t="shared" si="37"/>
        <v>15.690000000000001</v>
      </c>
      <c r="N606" s="72">
        <f t="shared" si="38"/>
        <v>15.690000000000001</v>
      </c>
      <c r="O606" s="72">
        <v>8.5500000000000007</v>
      </c>
      <c r="P606" s="72">
        <v>7.14</v>
      </c>
      <c r="Q606" s="72">
        <v>0</v>
      </c>
      <c r="R606" s="62">
        <f t="shared" si="39"/>
        <v>0</v>
      </c>
      <c r="S606" s="72">
        <f>IFERROR(T606*Assumptions!$C$4,"")</f>
        <v>0</v>
      </c>
      <c r="T606" s="72">
        <v>0</v>
      </c>
      <c r="U606" s="62">
        <f>IFERROR(S606*Assumptions!$C$5,"")+IFERROR(V606*Assumptions!$C$8*Assumptions!$C$5,"")</f>
        <v>0</v>
      </c>
      <c r="V606" s="72">
        <v>0</v>
      </c>
      <c r="W606" s="72">
        <f>IFERROR(ROUND(T606*(1+Assumptions!$C$7)^5,0),"")</f>
        <v>0</v>
      </c>
      <c r="X606" s="62">
        <f>IFERROR(ROUND(W606*Assumptions!$C$4*Assumptions!$C$6,4),"")+IFERROR(ROUND(Y606*Assumptions!$C$8*Assumptions!$C$6,4),"")</f>
        <v>0</v>
      </c>
      <c r="Y606" s="62">
        <f>IFERROR(ROUND(V606*(1+Assumptions!$C$7)^5,0),"")</f>
        <v>0</v>
      </c>
      <c r="Z606" t="s">
        <v>153</v>
      </c>
      <c r="AA606" t="s">
        <v>173</v>
      </c>
      <c r="AB606" s="72">
        <v>274.39999999999998</v>
      </c>
      <c r="AC606" s="72">
        <v>31</v>
      </c>
      <c r="AD606">
        <v>0</v>
      </c>
      <c r="AK606" s="40" t="str">
        <f>IFERROR(INDEX(Assumptions!$D$92:$D$115,MATCH(C606,Assumptions!$B$92:$B$115,0)),"Low")</f>
        <v>Low</v>
      </c>
    </row>
    <row r="607" spans="2:37" x14ac:dyDescent="0.2">
      <c r="B607">
        <v>604</v>
      </c>
      <c r="C607" t="s">
        <v>192</v>
      </c>
      <c r="D607" t="s">
        <v>2481</v>
      </c>
      <c r="E607" s="62">
        <f t="shared" si="40"/>
        <v>1</v>
      </c>
      <c r="F607" s="71">
        <f>SUMIFS('CBG Plants'!N:N,'CBG Plants'!F:F,D607,'CBG Plants'!L:L,"Completed")
+SUMIFS('CBG Plants'!N:N,'CBG Plants'!F:F,D607,'CBG Plants'!L:L,"Functional")+SUMIFS('CBG Plants'!N:N,'CBG Plants'!F:F,D607,'CBG Plants'!L:L,"Under Construction")+SUMIFS('CBG Plants'!N:N,'CBG Plants'!F:F,D607,'CBG Plants'!L:L,"Yet to start construction")</f>
        <v>804</v>
      </c>
      <c r="G607" s="62">
        <f>COUNTIFS('CBG Plants'!F:F,D607,'CBG Plants'!L:L,"Completed")
+COUNTIFS('CBG Plants'!F:F,D607,'CBG Plants'!L:L,"Functional")</f>
        <v>0</v>
      </c>
      <c r="H607" s="62">
        <f>COUNTIFS('CBG Plants'!F:F,D607,'CBG Plants'!L:L,"Under Construction")</f>
        <v>0</v>
      </c>
      <c r="I607" s="62">
        <f>COUNTIFS('CBG Plants'!F:F,D607,'CBG Plants'!L:L,"Yet to start construction")</f>
        <v>1</v>
      </c>
      <c r="J607" t="s">
        <v>3332</v>
      </c>
      <c r="M607" s="72">
        <f t="shared" si="37"/>
        <v>8.9700000000000006</v>
      </c>
      <c r="N607" s="72">
        <f t="shared" si="38"/>
        <v>8.9700000000000006</v>
      </c>
      <c r="O607" s="72">
        <v>5.4</v>
      </c>
      <c r="P607" s="72">
        <v>2.52</v>
      </c>
      <c r="Q607" s="72">
        <v>1.05</v>
      </c>
      <c r="R607" s="62">
        <f t="shared" si="39"/>
        <v>-804</v>
      </c>
      <c r="S607" s="72">
        <f>IFERROR(T607*Assumptions!$C$4,"")</f>
        <v>0</v>
      </c>
      <c r="T607" s="72">
        <v>0</v>
      </c>
      <c r="U607" s="62">
        <f>IFERROR(S607*Assumptions!$C$5,"")+IFERROR(V607*Assumptions!$C$8*Assumptions!$C$5,"")</f>
        <v>0</v>
      </c>
      <c r="V607" s="72">
        <v>0</v>
      </c>
      <c r="W607" s="72">
        <f>IFERROR(ROUND(T607*(1+Assumptions!$C$7)^5,0),"")</f>
        <v>0</v>
      </c>
      <c r="X607" s="62">
        <f>IFERROR(ROUND(W607*Assumptions!$C$4*Assumptions!$C$6,4),"")+IFERROR(ROUND(Y607*Assumptions!$C$8*Assumptions!$C$6,4),"")</f>
        <v>0</v>
      </c>
      <c r="Y607" s="62">
        <f>IFERROR(ROUND(V607*(1+Assumptions!$C$7)^5,0),"")</f>
        <v>0</v>
      </c>
      <c r="Z607" t="s">
        <v>153</v>
      </c>
      <c r="AA607" t="s">
        <v>173</v>
      </c>
      <c r="AB607" s="72">
        <v>257.10000000000002</v>
      </c>
      <c r="AC607" s="72">
        <v>31</v>
      </c>
      <c r="AD607">
        <v>0</v>
      </c>
      <c r="AK607" s="40" t="str">
        <f>IFERROR(INDEX(Assumptions!$D$92:$D$115,MATCH(C607,Assumptions!$B$92:$B$115,0)),"Low")</f>
        <v>Low</v>
      </c>
    </row>
    <row r="608" spans="2:37" x14ac:dyDescent="0.2">
      <c r="B608">
        <v>605</v>
      </c>
      <c r="C608" t="s">
        <v>192</v>
      </c>
      <c r="D608" t="s">
        <v>2472</v>
      </c>
      <c r="E608" s="62">
        <f t="shared" si="40"/>
        <v>1</v>
      </c>
      <c r="F608" s="71">
        <f>SUMIFS('CBG Plants'!N:N,'CBG Plants'!F:F,D608,'CBG Plants'!L:L,"Completed")
+SUMIFS('CBG Plants'!N:N,'CBG Plants'!F:F,D608,'CBG Plants'!L:L,"Functional")+SUMIFS('CBG Plants'!N:N,'CBG Plants'!F:F,D608,'CBG Plants'!L:L,"Under Construction")+SUMIFS('CBG Plants'!N:N,'CBG Plants'!F:F,D608,'CBG Plants'!L:L,"Yet to start construction")</f>
        <v>2.5</v>
      </c>
      <c r="G608" s="62">
        <f>COUNTIFS('CBG Plants'!F:F,D608,'CBG Plants'!L:L,"Completed")
+COUNTIFS('CBG Plants'!F:F,D608,'CBG Plants'!L:L,"Functional")</f>
        <v>0</v>
      </c>
      <c r="H608" s="62">
        <f>COUNTIFS('CBG Plants'!F:F,D608,'CBG Plants'!L:L,"Under Construction")</f>
        <v>0</v>
      </c>
      <c r="I608" s="62">
        <f>COUNTIFS('CBG Plants'!F:F,D608,'CBG Plants'!L:L,"Yet to start construction")</f>
        <v>1</v>
      </c>
      <c r="J608" t="s">
        <v>3333</v>
      </c>
      <c r="M608" s="72">
        <f t="shared" si="37"/>
        <v>34.994999999999997</v>
      </c>
      <c r="N608" s="72">
        <f t="shared" si="38"/>
        <v>34.994999999999997</v>
      </c>
      <c r="O608" s="72">
        <v>16.2</v>
      </c>
      <c r="P608" s="72">
        <v>8.82</v>
      </c>
      <c r="Q608" s="72">
        <v>9.9749999999999996</v>
      </c>
      <c r="R608" s="62">
        <f t="shared" si="39"/>
        <v>-0.9881755000000001</v>
      </c>
      <c r="S608" s="72">
        <f>IFERROR(T608*Assumptions!$C$4,"")</f>
        <v>37.5</v>
      </c>
      <c r="T608" s="72">
        <v>15</v>
      </c>
      <c r="U608" s="62">
        <f>IFERROR(S608*Assumptions!$C$5,"")+IFERROR(V608*Assumptions!$C$8*Assumptions!$C$5,"")</f>
        <v>1.5118244999999999</v>
      </c>
      <c r="V608" s="72">
        <v>38490</v>
      </c>
      <c r="W608" s="72">
        <f>IFERROR(ROUND(T608*(1+Assumptions!$C$7)^5,0),"")</f>
        <v>46</v>
      </c>
      <c r="X608" s="62">
        <f>IFERROR(ROUND(W608*Assumptions!$C$4*Assumptions!$C$6,4),"")+IFERROR(ROUND(Y608*Assumptions!$C$8*Assumptions!$C$6,4),"")</f>
        <v>7.7175000000000002</v>
      </c>
      <c r="Y608" s="62">
        <f>IFERROR(ROUND(V608*(1+Assumptions!$C$7)^5,0),"")</f>
        <v>117462</v>
      </c>
      <c r="Z608" t="s">
        <v>153</v>
      </c>
      <c r="AA608" t="s">
        <v>173</v>
      </c>
      <c r="AB608" s="72">
        <v>123.6</v>
      </c>
      <c r="AC608" s="72">
        <v>31</v>
      </c>
      <c r="AD608">
        <v>0</v>
      </c>
      <c r="AK608" s="40" t="str">
        <f>IFERROR(INDEX(Assumptions!$D$92:$D$115,MATCH(C608,Assumptions!$B$92:$B$115,0)),"Low")</f>
        <v>Low</v>
      </c>
    </row>
    <row r="609" spans="2:37" x14ac:dyDescent="0.2">
      <c r="B609">
        <v>606</v>
      </c>
      <c r="C609" t="s">
        <v>192</v>
      </c>
      <c r="D609" t="s">
        <v>2471</v>
      </c>
      <c r="E609" s="62">
        <f t="shared" si="40"/>
        <v>6</v>
      </c>
      <c r="F609" s="71">
        <f>SUMIFS('CBG Plants'!N:N,'CBG Plants'!F:F,D609,'CBG Plants'!L:L,"Completed")
+SUMIFS('CBG Plants'!N:N,'CBG Plants'!F:F,D609,'CBG Plants'!L:L,"Functional")+SUMIFS('CBG Plants'!N:N,'CBG Plants'!F:F,D609,'CBG Plants'!L:L,"Under Construction")+SUMIFS('CBG Plants'!N:N,'CBG Plants'!F:F,D609,'CBG Plants'!L:L,"Yet to start construction")</f>
        <v>16.32</v>
      </c>
      <c r="G609" s="62">
        <f>COUNTIFS('CBG Plants'!F:F,D609,'CBG Plants'!L:L,"Completed")
+COUNTIFS('CBG Plants'!F:F,D609,'CBG Plants'!L:L,"Functional")</f>
        <v>3</v>
      </c>
      <c r="H609" s="62">
        <f>COUNTIFS('CBG Plants'!F:F,D609,'CBG Plants'!L:L,"Under Construction")</f>
        <v>1</v>
      </c>
      <c r="I609" s="62">
        <f>COUNTIFS('CBG Plants'!F:F,D609,'CBG Plants'!L:L,"Yet to start construction")</f>
        <v>2</v>
      </c>
      <c r="J609" t="s">
        <v>3334</v>
      </c>
      <c r="K609" t="s">
        <v>3335</v>
      </c>
      <c r="L609" t="s">
        <v>3336</v>
      </c>
      <c r="M609" s="72">
        <f t="shared" si="37"/>
        <v>24.805000000000014</v>
      </c>
      <c r="N609" s="72">
        <f t="shared" si="38"/>
        <v>83.205000000000013</v>
      </c>
      <c r="O609" s="72">
        <v>68.400000000000006</v>
      </c>
      <c r="P609" s="72">
        <v>14.28</v>
      </c>
      <c r="Q609" s="72">
        <v>0.52500000000000002</v>
      </c>
      <c r="R609" s="62">
        <f t="shared" si="39"/>
        <v>-15.135595050000001</v>
      </c>
      <c r="S609" s="72">
        <f>IFERROR(T609*Assumptions!$C$4,"")</f>
        <v>30</v>
      </c>
      <c r="T609" s="72">
        <v>12</v>
      </c>
      <c r="U609" s="62">
        <f>IFERROR(S609*Assumptions!$C$5,"")+IFERROR(V609*Assumptions!$C$8*Assumptions!$C$5,"")</f>
        <v>1.1844049499999998</v>
      </c>
      <c r="V609" s="72">
        <v>28299</v>
      </c>
      <c r="W609" s="72">
        <f>IFERROR(ROUND(T609*(1+Assumptions!$C$7)^5,0),"")</f>
        <v>37</v>
      </c>
      <c r="X609" s="62">
        <f>IFERROR(ROUND(W609*Assumptions!$C$4*Assumptions!$C$6,4),"")+IFERROR(ROUND(Y609*Assumptions!$C$8*Assumptions!$C$6,4),"")</f>
        <v>6.0716000000000001</v>
      </c>
      <c r="Y609" s="62">
        <f>IFERROR(ROUND(V609*(1+Assumptions!$C$7)^5,0),"")</f>
        <v>86362</v>
      </c>
      <c r="Z609" t="s">
        <v>153</v>
      </c>
      <c r="AA609" t="s">
        <v>173</v>
      </c>
      <c r="AB609" s="72">
        <v>110.4</v>
      </c>
      <c r="AC609" s="72">
        <v>31</v>
      </c>
      <c r="AD609">
        <v>160</v>
      </c>
      <c r="AK609" s="40" t="str">
        <f>IFERROR(INDEX(Assumptions!$D$92:$D$115,MATCH(C609,Assumptions!$B$92:$B$115,0)),"Low")</f>
        <v>Low</v>
      </c>
    </row>
    <row r="610" spans="2:37" x14ac:dyDescent="0.2">
      <c r="B610">
        <v>607</v>
      </c>
      <c r="C610" t="s">
        <v>192</v>
      </c>
      <c r="D610" t="s">
        <v>2473</v>
      </c>
      <c r="E610" s="62">
        <f t="shared" si="40"/>
        <v>0</v>
      </c>
      <c r="F610" s="71">
        <f>SUMIFS('CBG Plants'!N:N,'CBG Plants'!F:F,D610,'CBG Plants'!L:L,"Completed")
+SUMIFS('CBG Plants'!N:N,'CBG Plants'!F:F,D610,'CBG Plants'!L:L,"Functional")+SUMIFS('CBG Plants'!N:N,'CBG Plants'!F:F,D610,'CBG Plants'!L:L,"Under Construction")+SUMIFS('CBG Plants'!N:N,'CBG Plants'!F:F,D610,'CBG Plants'!L:L,"Yet to start construction")</f>
        <v>0</v>
      </c>
      <c r="G610" s="62">
        <f>COUNTIFS('CBG Plants'!F:F,D610,'CBG Plants'!L:L,"Completed")
+COUNTIFS('CBG Plants'!F:F,D610,'CBG Plants'!L:L,"Functional")</f>
        <v>0</v>
      </c>
      <c r="H610" s="62">
        <f>COUNTIFS('CBG Plants'!F:F,D610,'CBG Plants'!L:L,"Under Construction")</f>
        <v>0</v>
      </c>
      <c r="I610" s="62">
        <f>COUNTIFS('CBG Plants'!F:F,D610,'CBG Plants'!L:L,"Yet to start construction")</f>
        <v>0</v>
      </c>
      <c r="M610" s="72">
        <f t="shared" si="37"/>
        <v>53.31</v>
      </c>
      <c r="N610" s="72">
        <f t="shared" si="38"/>
        <v>53.31</v>
      </c>
      <c r="O610" s="72">
        <v>34.200000000000003</v>
      </c>
      <c r="P610" s="72">
        <v>15.96</v>
      </c>
      <c r="Q610" s="72">
        <v>3.15</v>
      </c>
      <c r="R610" s="62">
        <f t="shared" si="39"/>
        <v>1.6696609499999999</v>
      </c>
      <c r="S610" s="72">
        <f>IFERROR(T610*Assumptions!$C$4,"")</f>
        <v>52.5</v>
      </c>
      <c r="T610" s="72">
        <v>21</v>
      </c>
      <c r="U610" s="62">
        <f>IFERROR(S610*Assumptions!$C$5,"")+IFERROR(V610*Assumptions!$C$8*Assumptions!$C$5,"")</f>
        <v>1.6696609499999999</v>
      </c>
      <c r="V610" s="72">
        <v>9419</v>
      </c>
      <c r="W610" s="72">
        <f>IFERROR(ROUND(T610*(1+Assumptions!$C$7)^5,0),"")</f>
        <v>64</v>
      </c>
      <c r="X610" s="62">
        <f>IFERROR(ROUND(W610*Assumptions!$C$4*Assumptions!$C$6,4),"")+IFERROR(ROUND(Y610*Assumptions!$C$8*Assumptions!$C$6,4),"")</f>
        <v>8.4815000000000005</v>
      </c>
      <c r="Y610" s="62">
        <f>IFERROR(ROUND(V610*(1+Assumptions!$C$7)^5,0),"")</f>
        <v>28745</v>
      </c>
      <c r="Z610" t="s">
        <v>153</v>
      </c>
      <c r="AA610" t="s">
        <v>173</v>
      </c>
      <c r="AB610" s="72">
        <v>203.5</v>
      </c>
      <c r="AC610" s="72">
        <v>31</v>
      </c>
      <c r="AD610">
        <v>0</v>
      </c>
      <c r="AK610" s="40" t="str">
        <f>IFERROR(INDEX(Assumptions!$D$92:$D$115,MATCH(C610,Assumptions!$B$92:$B$115,0)),"Low")</f>
        <v>Low</v>
      </c>
    </row>
    <row r="611" spans="2:37" x14ac:dyDescent="0.2">
      <c r="B611">
        <v>608</v>
      </c>
      <c r="C611" t="s">
        <v>192</v>
      </c>
      <c r="D611" t="s">
        <v>2474</v>
      </c>
      <c r="E611" s="62">
        <f t="shared" si="40"/>
        <v>0</v>
      </c>
      <c r="F611" s="71">
        <f>SUMIFS('CBG Plants'!N:N,'CBG Plants'!F:F,D611,'CBG Plants'!L:L,"Completed")
+SUMIFS('CBG Plants'!N:N,'CBG Plants'!F:F,D611,'CBG Plants'!L:L,"Functional")+SUMIFS('CBG Plants'!N:N,'CBG Plants'!F:F,D611,'CBG Plants'!L:L,"Under Construction")+SUMIFS('CBG Plants'!N:N,'CBG Plants'!F:F,D611,'CBG Plants'!L:L,"Yet to start construction")</f>
        <v>0</v>
      </c>
      <c r="G611" s="62">
        <f>COUNTIFS('CBG Plants'!F:F,D611,'CBG Plants'!L:L,"Completed")
+COUNTIFS('CBG Plants'!F:F,D611,'CBG Plants'!L:L,"Functional")</f>
        <v>0</v>
      </c>
      <c r="H611" s="62">
        <f>COUNTIFS('CBG Plants'!F:F,D611,'CBG Plants'!L:L,"Under Construction")</f>
        <v>0</v>
      </c>
      <c r="I611" s="62">
        <f>COUNTIFS('CBG Plants'!F:F,D611,'CBG Plants'!L:L,"Yet to start construction")</f>
        <v>0</v>
      </c>
      <c r="M611" s="72">
        <f t="shared" si="37"/>
        <v>9.0149999999999988</v>
      </c>
      <c r="N611" s="72">
        <f t="shared" si="38"/>
        <v>9.0149999999999988</v>
      </c>
      <c r="O611" s="72">
        <v>4.5</v>
      </c>
      <c r="P611" s="72">
        <v>2.94</v>
      </c>
      <c r="Q611" s="72">
        <v>1.575</v>
      </c>
      <c r="R611" s="62">
        <f t="shared" si="39"/>
        <v>7.5512549999999998E-2</v>
      </c>
      <c r="S611" s="72">
        <f>IFERROR(T611*Assumptions!$C$4,"")</f>
        <v>2.5</v>
      </c>
      <c r="T611" s="72">
        <v>1</v>
      </c>
      <c r="U611" s="62">
        <f>IFERROR(S611*Assumptions!$C$5,"")+IFERROR(V611*Assumptions!$C$8*Assumptions!$C$5,"")</f>
        <v>7.5512549999999998E-2</v>
      </c>
      <c r="V611" s="72">
        <v>51</v>
      </c>
      <c r="W611" s="72">
        <f>IFERROR(ROUND(T611*(1+Assumptions!$C$7)^5,0),"")</f>
        <v>3</v>
      </c>
      <c r="X611" s="62">
        <f>IFERROR(ROUND(W611*Assumptions!$C$4*Assumptions!$C$6,4),"")+IFERROR(ROUND(Y611*Assumptions!$C$8*Assumptions!$C$6,4),"")</f>
        <v>0.37759999999999999</v>
      </c>
      <c r="Y611" s="62">
        <f>IFERROR(ROUND(V611*(1+Assumptions!$C$7)^5,0),"")</f>
        <v>156</v>
      </c>
      <c r="Z611" t="s">
        <v>153</v>
      </c>
      <c r="AA611" t="s">
        <v>173</v>
      </c>
      <c r="AB611" s="72">
        <v>182.3</v>
      </c>
      <c r="AC611" s="72">
        <v>31</v>
      </c>
      <c r="AD611">
        <v>0</v>
      </c>
      <c r="AK611" s="40" t="str">
        <f>IFERROR(INDEX(Assumptions!$D$92:$D$115,MATCH(C611,Assumptions!$B$92:$B$115,0)),"Low")</f>
        <v>Low</v>
      </c>
    </row>
    <row r="612" spans="2:37" x14ac:dyDescent="0.2">
      <c r="B612">
        <v>609</v>
      </c>
      <c r="C612" t="s">
        <v>192</v>
      </c>
      <c r="D612" t="s">
        <v>2479</v>
      </c>
      <c r="E612" s="62">
        <f t="shared" si="40"/>
        <v>0</v>
      </c>
      <c r="F612" s="71">
        <f>SUMIFS('CBG Plants'!N:N,'CBG Plants'!F:F,D612,'CBG Plants'!L:L,"Completed")
+SUMIFS('CBG Plants'!N:N,'CBG Plants'!F:F,D612,'CBG Plants'!L:L,"Functional")+SUMIFS('CBG Plants'!N:N,'CBG Plants'!F:F,D612,'CBG Plants'!L:L,"Under Construction")+SUMIFS('CBG Plants'!N:N,'CBG Plants'!F:F,D612,'CBG Plants'!L:L,"Yet to start construction")</f>
        <v>0</v>
      </c>
      <c r="G612" s="62">
        <f>COUNTIFS('CBG Plants'!F:F,D612,'CBG Plants'!L:L,"Completed")
+COUNTIFS('CBG Plants'!F:F,D612,'CBG Plants'!L:L,"Functional")</f>
        <v>0</v>
      </c>
      <c r="H612" s="62">
        <f>COUNTIFS('CBG Plants'!F:F,D612,'CBG Plants'!L:L,"Under Construction")</f>
        <v>0</v>
      </c>
      <c r="I612" s="62">
        <f>COUNTIFS('CBG Plants'!F:F,D612,'CBG Plants'!L:L,"Yet to start construction")</f>
        <v>0</v>
      </c>
      <c r="M612" s="72">
        <f t="shared" si="37"/>
        <v>21.720000000000002</v>
      </c>
      <c r="N612" s="72">
        <f t="shared" si="38"/>
        <v>21.720000000000002</v>
      </c>
      <c r="O612" s="72">
        <v>10.8</v>
      </c>
      <c r="P612" s="72">
        <v>8.82</v>
      </c>
      <c r="Q612" s="72">
        <v>2.1</v>
      </c>
      <c r="R612" s="62">
        <f t="shared" si="39"/>
        <v>0</v>
      </c>
      <c r="S612" s="72">
        <f>IFERROR(T612*Assumptions!$C$4,"")</f>
        <v>0</v>
      </c>
      <c r="T612" s="72">
        <v>0</v>
      </c>
      <c r="U612" s="62">
        <f>IFERROR(S612*Assumptions!$C$5,"")+IFERROR(V612*Assumptions!$C$8*Assumptions!$C$5,"")</f>
        <v>0</v>
      </c>
      <c r="V612" s="72">
        <v>0</v>
      </c>
      <c r="W612" s="72">
        <f>IFERROR(ROUND(T612*(1+Assumptions!$C$7)^5,0),"")</f>
        <v>0</v>
      </c>
      <c r="X612" s="62">
        <f>IFERROR(ROUND(W612*Assumptions!$C$4*Assumptions!$C$6,4),"")+IFERROR(ROUND(Y612*Assumptions!$C$8*Assumptions!$C$6,4),"")</f>
        <v>0</v>
      </c>
      <c r="Y612" s="62">
        <f>IFERROR(ROUND(V612*(1+Assumptions!$C$7)^5,0),"")</f>
        <v>0</v>
      </c>
      <c r="Z612" t="s">
        <v>153</v>
      </c>
      <c r="AA612" t="s">
        <v>173</v>
      </c>
      <c r="AB612" s="72">
        <v>320.8</v>
      </c>
      <c r="AC612" s="72">
        <v>31</v>
      </c>
      <c r="AD612">
        <v>0</v>
      </c>
      <c r="AK612" s="40" t="str">
        <f>IFERROR(INDEX(Assumptions!$D$92:$D$115,MATCH(C612,Assumptions!$B$92:$B$115,0)),"Low")</f>
        <v>Low</v>
      </c>
    </row>
    <row r="613" spans="2:37" x14ac:dyDescent="0.2">
      <c r="B613">
        <v>610</v>
      </c>
      <c r="C613" t="s">
        <v>192</v>
      </c>
      <c r="D613" t="s">
        <v>2477</v>
      </c>
      <c r="E613" s="62">
        <f t="shared" si="40"/>
        <v>0</v>
      </c>
      <c r="F613" s="71">
        <f>SUMIFS('CBG Plants'!N:N,'CBG Plants'!F:F,D613,'CBG Plants'!L:L,"Completed")
+SUMIFS('CBG Plants'!N:N,'CBG Plants'!F:F,D613,'CBG Plants'!L:L,"Functional")+SUMIFS('CBG Plants'!N:N,'CBG Plants'!F:F,D613,'CBG Plants'!L:L,"Under Construction")+SUMIFS('CBG Plants'!N:N,'CBG Plants'!F:F,D613,'CBG Plants'!L:L,"Yet to start construction")</f>
        <v>0</v>
      </c>
      <c r="G613" s="62">
        <f>COUNTIFS('CBG Plants'!F:F,D613,'CBG Plants'!L:L,"Completed")
+COUNTIFS('CBG Plants'!F:F,D613,'CBG Plants'!L:L,"Functional")</f>
        <v>0</v>
      </c>
      <c r="H613" s="62">
        <f>COUNTIFS('CBG Plants'!F:F,D613,'CBG Plants'!L:L,"Under Construction")</f>
        <v>0</v>
      </c>
      <c r="I613" s="62">
        <f>COUNTIFS('CBG Plants'!F:F,D613,'CBG Plants'!L:L,"Yet to start construction")</f>
        <v>0</v>
      </c>
      <c r="M613" s="72">
        <f t="shared" si="37"/>
        <v>11.34</v>
      </c>
      <c r="N613" s="72">
        <f t="shared" si="38"/>
        <v>11.34</v>
      </c>
      <c r="O613" s="72">
        <v>6.3</v>
      </c>
      <c r="P613" s="72">
        <v>5.04</v>
      </c>
      <c r="Q613" s="72">
        <v>0</v>
      </c>
      <c r="R613" s="62">
        <f t="shared" si="39"/>
        <v>7.5512549999999998E-2</v>
      </c>
      <c r="S613" s="72">
        <f>IFERROR(T613*Assumptions!$C$4,"")</f>
        <v>2.5</v>
      </c>
      <c r="T613" s="72">
        <v>1</v>
      </c>
      <c r="U613" s="62">
        <f>IFERROR(S613*Assumptions!$C$5,"")+IFERROR(V613*Assumptions!$C$8*Assumptions!$C$5,"")</f>
        <v>7.5512549999999998E-2</v>
      </c>
      <c r="V613" s="72">
        <v>51</v>
      </c>
      <c r="W613" s="72">
        <f>IFERROR(ROUND(T613*(1+Assumptions!$C$7)^5,0),"")</f>
        <v>3</v>
      </c>
      <c r="X613" s="62">
        <f>IFERROR(ROUND(W613*Assumptions!$C$4*Assumptions!$C$6,4),"")+IFERROR(ROUND(Y613*Assumptions!$C$8*Assumptions!$C$6,4),"")</f>
        <v>0.37759999999999999</v>
      </c>
      <c r="Y613" s="62">
        <f>IFERROR(ROUND(V613*(1+Assumptions!$C$7)^5,0),"")</f>
        <v>156</v>
      </c>
      <c r="Z613" t="s">
        <v>153</v>
      </c>
      <c r="AA613" t="s">
        <v>173</v>
      </c>
      <c r="AB613" s="72">
        <v>225.7</v>
      </c>
      <c r="AC613" s="72">
        <v>31</v>
      </c>
      <c r="AD613">
        <v>0</v>
      </c>
      <c r="AK613" s="40" t="str">
        <f>IFERROR(INDEX(Assumptions!$D$92:$D$115,MATCH(C613,Assumptions!$B$92:$B$115,0)),"Low")</f>
        <v>Low</v>
      </c>
    </row>
    <row r="614" spans="2:37" x14ac:dyDescent="0.2">
      <c r="B614">
        <v>611</v>
      </c>
      <c r="C614" t="s">
        <v>192</v>
      </c>
      <c r="D614" t="s">
        <v>2478</v>
      </c>
      <c r="E614" s="62">
        <f t="shared" si="40"/>
        <v>0</v>
      </c>
      <c r="F614" s="71">
        <f>SUMIFS('CBG Plants'!N:N,'CBG Plants'!F:F,D614,'CBG Plants'!L:L,"Completed")
+SUMIFS('CBG Plants'!N:N,'CBG Plants'!F:F,D614,'CBG Plants'!L:L,"Functional")+SUMIFS('CBG Plants'!N:N,'CBG Plants'!F:F,D614,'CBG Plants'!L:L,"Under Construction")+SUMIFS('CBG Plants'!N:N,'CBG Plants'!F:F,D614,'CBG Plants'!L:L,"Yet to start construction")</f>
        <v>0</v>
      </c>
      <c r="G614" s="62">
        <f>COUNTIFS('CBG Plants'!F:F,D614,'CBG Plants'!L:L,"Completed")
+COUNTIFS('CBG Plants'!F:F,D614,'CBG Plants'!L:L,"Functional")</f>
        <v>0</v>
      </c>
      <c r="H614" s="62">
        <f>COUNTIFS('CBG Plants'!F:F,D614,'CBG Plants'!L:L,"Under Construction")</f>
        <v>0</v>
      </c>
      <c r="I614" s="62">
        <f>COUNTIFS('CBG Plants'!F:F,D614,'CBG Plants'!L:L,"Yet to start construction")</f>
        <v>0</v>
      </c>
      <c r="M614" s="72">
        <f t="shared" si="37"/>
        <v>19.274999999999999</v>
      </c>
      <c r="N614" s="72">
        <f t="shared" si="38"/>
        <v>19.274999999999999</v>
      </c>
      <c r="O614" s="72">
        <v>10.35</v>
      </c>
      <c r="P614" s="72">
        <v>6.3</v>
      </c>
      <c r="Q614" s="72">
        <v>2.625</v>
      </c>
      <c r="R614" s="62">
        <f t="shared" si="39"/>
        <v>7.5512549999999998E-2</v>
      </c>
      <c r="S614" s="72">
        <f>IFERROR(T614*Assumptions!$C$4,"")</f>
        <v>2.5</v>
      </c>
      <c r="T614" s="72">
        <v>1</v>
      </c>
      <c r="U614" s="62">
        <f>IFERROR(S614*Assumptions!$C$5,"")+IFERROR(V614*Assumptions!$C$8*Assumptions!$C$5,"")</f>
        <v>7.5512549999999998E-2</v>
      </c>
      <c r="V614" s="72">
        <v>51</v>
      </c>
      <c r="W614" s="72">
        <f>IFERROR(ROUND(T614*(1+Assumptions!$C$7)^5,0),"")</f>
        <v>3</v>
      </c>
      <c r="X614" s="62">
        <f>IFERROR(ROUND(W614*Assumptions!$C$4*Assumptions!$C$6,4),"")+IFERROR(ROUND(Y614*Assumptions!$C$8*Assumptions!$C$6,4),"")</f>
        <v>0.37759999999999999</v>
      </c>
      <c r="Y614" s="62">
        <f>IFERROR(ROUND(V614*(1+Assumptions!$C$7)^5,0),"")</f>
        <v>156</v>
      </c>
      <c r="Z614" t="s">
        <v>153</v>
      </c>
      <c r="AA614" t="s">
        <v>173</v>
      </c>
      <c r="AB614" s="72">
        <v>175.6</v>
      </c>
      <c r="AC614" s="72">
        <v>31</v>
      </c>
      <c r="AD614">
        <v>0</v>
      </c>
      <c r="AK614" s="40" t="str">
        <f>IFERROR(INDEX(Assumptions!$D$92:$D$115,MATCH(C614,Assumptions!$B$92:$B$115,0)),"Low")</f>
        <v>Low</v>
      </c>
    </row>
    <row r="615" spans="2:37" x14ac:dyDescent="0.2">
      <c r="B615">
        <v>612</v>
      </c>
      <c r="C615" t="s">
        <v>192</v>
      </c>
      <c r="D615" t="s">
        <v>2470</v>
      </c>
      <c r="E615" s="62">
        <f t="shared" si="40"/>
        <v>7</v>
      </c>
      <c r="F615" s="71">
        <f>SUMIFS('CBG Plants'!N:N,'CBG Plants'!F:F,D615,'CBG Plants'!L:L,"Completed")
+SUMIFS('CBG Plants'!N:N,'CBG Plants'!F:F,D615,'CBG Plants'!L:L,"Functional")+SUMIFS('CBG Plants'!N:N,'CBG Plants'!F:F,D615,'CBG Plants'!L:L,"Under Construction")+SUMIFS('CBG Plants'!N:N,'CBG Plants'!F:F,D615,'CBG Plants'!L:L,"Yet to start construction")</f>
        <v>2137.5</v>
      </c>
      <c r="G615" s="62">
        <f>COUNTIFS('CBG Plants'!F:F,D615,'CBG Plants'!L:L,"Completed")
+COUNTIFS('CBG Plants'!F:F,D615,'CBG Plants'!L:L,"Functional")</f>
        <v>0</v>
      </c>
      <c r="H615" s="62">
        <f>COUNTIFS('CBG Plants'!F:F,D615,'CBG Plants'!L:L,"Under Construction")</f>
        <v>1</v>
      </c>
      <c r="I615" s="62">
        <f>COUNTIFS('CBG Plants'!F:F,D615,'CBG Plants'!L:L,"Yet to start construction")</f>
        <v>6</v>
      </c>
      <c r="J615" t="s">
        <v>3337</v>
      </c>
      <c r="K615" t="s">
        <v>3338</v>
      </c>
      <c r="L615" t="s">
        <v>3339</v>
      </c>
      <c r="M615" s="72">
        <f t="shared" si="37"/>
        <v>351.6</v>
      </c>
      <c r="N615" s="72">
        <f t="shared" si="38"/>
        <v>351.6</v>
      </c>
      <c r="O615" s="72">
        <v>196.2</v>
      </c>
      <c r="P615" s="72">
        <v>153.30000000000001</v>
      </c>
      <c r="Q615" s="72">
        <v>2.1</v>
      </c>
      <c r="R615" s="62">
        <f t="shared" si="39"/>
        <v>-2136.2636026499999</v>
      </c>
      <c r="S615" s="72">
        <f>IFERROR(T615*Assumptions!$C$4,"")</f>
        <v>35</v>
      </c>
      <c r="T615" s="72">
        <v>14</v>
      </c>
      <c r="U615" s="62">
        <f>IFERROR(S615*Assumptions!$C$5,"")+IFERROR(V615*Assumptions!$C$8*Assumptions!$C$5,"")</f>
        <v>1.2363973500000001</v>
      </c>
      <c r="V615" s="72">
        <v>18547</v>
      </c>
      <c r="W615" s="72">
        <f>IFERROR(ROUND(T615*(1+Assumptions!$C$7)^5,0),"")</f>
        <v>43</v>
      </c>
      <c r="X615" s="62">
        <f>IFERROR(ROUND(W615*Assumptions!$C$4*Assumptions!$C$6,4),"")+IFERROR(ROUND(Y615*Assumptions!$C$8*Assumptions!$C$6,4),"")</f>
        <v>6.3231000000000002</v>
      </c>
      <c r="Y615" s="62">
        <f>IFERROR(ROUND(V615*(1+Assumptions!$C$7)^5,0),"")</f>
        <v>56601</v>
      </c>
      <c r="Z615" t="s">
        <v>153</v>
      </c>
      <c r="AA615" t="s">
        <v>173</v>
      </c>
      <c r="AB615" s="72">
        <v>193.7</v>
      </c>
      <c r="AC615" s="72">
        <v>31</v>
      </c>
      <c r="AD615">
        <v>0</v>
      </c>
      <c r="AK615" s="40" t="str">
        <f>IFERROR(INDEX(Assumptions!$D$92:$D$115,MATCH(C615,Assumptions!$B$92:$B$115,0)),"Low")</f>
        <v>Low</v>
      </c>
    </row>
    <row r="616" spans="2:37" x14ac:dyDescent="0.2">
      <c r="B616">
        <v>613</v>
      </c>
      <c r="C616" t="s">
        <v>192</v>
      </c>
      <c r="D616" t="s">
        <v>2476</v>
      </c>
      <c r="E616" s="62">
        <f t="shared" si="40"/>
        <v>0</v>
      </c>
      <c r="F616" s="71">
        <f>SUMIFS('CBG Plants'!N:N,'CBG Plants'!F:F,D616,'CBG Plants'!L:L,"Completed")
+SUMIFS('CBG Plants'!N:N,'CBG Plants'!F:F,D616,'CBG Plants'!L:L,"Functional")+SUMIFS('CBG Plants'!N:N,'CBG Plants'!F:F,D616,'CBG Plants'!L:L,"Under Construction")+SUMIFS('CBG Plants'!N:N,'CBG Plants'!F:F,D616,'CBG Plants'!L:L,"Yet to start construction")</f>
        <v>0</v>
      </c>
      <c r="G616" s="62">
        <f>COUNTIFS('CBG Plants'!F:F,D616,'CBG Plants'!L:L,"Completed")
+COUNTIFS('CBG Plants'!F:F,D616,'CBG Plants'!L:L,"Functional")</f>
        <v>0</v>
      </c>
      <c r="H616" s="62">
        <f>COUNTIFS('CBG Plants'!F:F,D616,'CBG Plants'!L:L,"Under Construction")</f>
        <v>0</v>
      </c>
      <c r="I616" s="62">
        <f>COUNTIFS('CBG Plants'!F:F,D616,'CBG Plants'!L:L,"Yet to start construction")</f>
        <v>0</v>
      </c>
      <c r="M616" s="72">
        <f t="shared" si="37"/>
        <v>14.52</v>
      </c>
      <c r="N616" s="72">
        <f t="shared" si="38"/>
        <v>14.52</v>
      </c>
      <c r="O616" s="72">
        <v>6.75</v>
      </c>
      <c r="P616" s="72">
        <v>6.72</v>
      </c>
      <c r="Q616" s="72">
        <v>1.05</v>
      </c>
      <c r="R616" s="62">
        <f t="shared" si="39"/>
        <v>7.5512549999999998E-2</v>
      </c>
      <c r="S616" s="72">
        <f>IFERROR(T616*Assumptions!$C$4,"")</f>
        <v>2.5</v>
      </c>
      <c r="T616" s="72">
        <v>1</v>
      </c>
      <c r="U616" s="62">
        <f>IFERROR(S616*Assumptions!$C$5,"")+IFERROR(V616*Assumptions!$C$8*Assumptions!$C$5,"")</f>
        <v>7.5512549999999998E-2</v>
      </c>
      <c r="V616" s="72">
        <v>51</v>
      </c>
      <c r="W616" s="72">
        <f>IFERROR(ROUND(T616*(1+Assumptions!$C$7)^5,0),"")</f>
        <v>3</v>
      </c>
      <c r="X616" s="62">
        <f>IFERROR(ROUND(W616*Assumptions!$C$4*Assumptions!$C$6,4),"")+IFERROR(ROUND(Y616*Assumptions!$C$8*Assumptions!$C$6,4),"")</f>
        <v>0.37759999999999999</v>
      </c>
      <c r="Y616" s="62">
        <f>IFERROR(ROUND(V616*(1+Assumptions!$C$7)^5,0),"")</f>
        <v>156</v>
      </c>
      <c r="Z616" t="s">
        <v>153</v>
      </c>
      <c r="AA616" t="s">
        <v>173</v>
      </c>
      <c r="AB616" s="72">
        <v>196.3</v>
      </c>
      <c r="AC616" s="72">
        <v>31</v>
      </c>
      <c r="AD616">
        <v>0</v>
      </c>
      <c r="AK616" s="40" t="str">
        <f>IFERROR(INDEX(Assumptions!$D$92:$D$115,MATCH(C616,Assumptions!$B$92:$B$115,0)),"Low")</f>
        <v>Low</v>
      </c>
    </row>
    <row r="617" spans="2:37" x14ac:dyDescent="0.2">
      <c r="B617">
        <v>614</v>
      </c>
      <c r="C617" t="s">
        <v>193</v>
      </c>
      <c r="D617" t="s">
        <v>2493</v>
      </c>
      <c r="E617" s="62">
        <f t="shared" si="40"/>
        <v>2</v>
      </c>
      <c r="F617" s="71">
        <f>SUMIFS('CBG Plants'!N:N,'CBG Plants'!F:F,D617,'CBG Plants'!L:L,"Completed")
+SUMIFS('CBG Plants'!N:N,'CBG Plants'!F:F,D617,'CBG Plants'!L:L,"Functional")+SUMIFS('CBG Plants'!N:N,'CBG Plants'!F:F,D617,'CBG Plants'!L:L,"Under Construction")+SUMIFS('CBG Plants'!N:N,'CBG Plants'!F:F,D617,'CBG Plants'!L:L,"Yet to start construction")</f>
        <v>10</v>
      </c>
      <c r="G617" s="62">
        <f>COUNTIFS('CBG Plants'!F:F,D617,'CBG Plants'!L:L,"Completed")
+COUNTIFS('CBG Plants'!F:F,D617,'CBG Plants'!L:L,"Functional")</f>
        <v>0</v>
      </c>
      <c r="H617" s="62">
        <f>COUNTIFS('CBG Plants'!F:F,D617,'CBG Plants'!L:L,"Under Construction")</f>
        <v>0</v>
      </c>
      <c r="I617" s="62">
        <f>COUNTIFS('CBG Plants'!F:F,D617,'CBG Plants'!L:L,"Yet to start construction")</f>
        <v>2</v>
      </c>
      <c r="J617" t="s">
        <v>3340</v>
      </c>
      <c r="K617" t="s">
        <v>3341</v>
      </c>
      <c r="M617" s="72">
        <f t="shared" si="37"/>
        <v>0</v>
      </c>
      <c r="N617" s="72">
        <f t="shared" si="38"/>
        <v>0</v>
      </c>
      <c r="O617" s="72">
        <v>0</v>
      </c>
      <c r="P617" s="72">
        <v>0</v>
      </c>
      <c r="Q617" s="72">
        <v>0</v>
      </c>
      <c r="R617" s="62">
        <f t="shared" si="39"/>
        <v>-8.596916499999999</v>
      </c>
      <c r="S617" s="72">
        <f>IFERROR(T617*Assumptions!$C$4,"")</f>
        <v>37.5</v>
      </c>
      <c r="T617" s="72">
        <v>15</v>
      </c>
      <c r="U617" s="62">
        <f>IFERROR(S617*Assumptions!$C$5,"")+IFERROR(V617*Assumptions!$C$8*Assumptions!$C$5,"")</f>
        <v>1.4030835000000002</v>
      </c>
      <c r="V617" s="72">
        <v>27670</v>
      </c>
      <c r="W617" s="72">
        <f>IFERROR(ROUND(T617*(1+Assumptions!$C$7)^5,0),"")</f>
        <v>46</v>
      </c>
      <c r="X617" s="62">
        <f>IFERROR(ROUND(W617*Assumptions!$C$4*Assumptions!$C$6,4),"")+IFERROR(ROUND(Y617*Assumptions!$C$8*Assumptions!$C$6,4),"")</f>
        <v>7.1644000000000005</v>
      </c>
      <c r="Y617" s="62">
        <f>IFERROR(ROUND(V617*(1+Assumptions!$C$7)^5,0),"")</f>
        <v>84442</v>
      </c>
      <c r="Z617" t="s">
        <v>164</v>
      </c>
      <c r="AA617" t="s">
        <v>171</v>
      </c>
      <c r="AB617" s="72">
        <v>42.8</v>
      </c>
      <c r="AC617" s="72">
        <v>23</v>
      </c>
      <c r="AD617">
        <v>0</v>
      </c>
      <c r="AK617" s="40" t="str">
        <f>IFERROR(INDEX(Assumptions!$D$92:$D$115,MATCH(C617,Assumptions!$B$92:$B$115,0)),"Low")</f>
        <v>Low</v>
      </c>
    </row>
    <row r="618" spans="2:37" x14ac:dyDescent="0.2">
      <c r="B618">
        <v>615</v>
      </c>
      <c r="C618" t="s">
        <v>193</v>
      </c>
      <c r="D618" t="s">
        <v>2497</v>
      </c>
      <c r="E618" s="62">
        <f t="shared" si="40"/>
        <v>1</v>
      </c>
      <c r="F618" s="71">
        <f>SUMIFS('CBG Plants'!N:N,'CBG Plants'!F:F,D618,'CBG Plants'!L:L,"Completed")
+SUMIFS('CBG Plants'!N:N,'CBG Plants'!F:F,D618,'CBG Plants'!L:L,"Functional")+SUMIFS('CBG Plants'!N:N,'CBG Plants'!F:F,D618,'CBG Plants'!L:L,"Under Construction")+SUMIFS('CBG Plants'!N:N,'CBG Plants'!F:F,D618,'CBG Plants'!L:L,"Yet to start construction")</f>
        <v>10</v>
      </c>
      <c r="G618" s="62">
        <f>COUNTIFS('CBG Plants'!F:F,D618,'CBG Plants'!L:L,"Completed")
+COUNTIFS('CBG Plants'!F:F,D618,'CBG Plants'!L:L,"Functional")</f>
        <v>1</v>
      </c>
      <c r="H618" s="62">
        <f>COUNTIFS('CBG Plants'!F:F,D618,'CBG Plants'!L:L,"Under Construction")</f>
        <v>0</v>
      </c>
      <c r="I618" s="62">
        <f>COUNTIFS('CBG Plants'!F:F,D618,'CBG Plants'!L:L,"Yet to start construction")</f>
        <v>0</v>
      </c>
      <c r="J618" t="s">
        <v>3342</v>
      </c>
      <c r="M618" s="72">
        <f t="shared" si="37"/>
        <v>-36.5</v>
      </c>
      <c r="N618" s="72">
        <f t="shared" si="38"/>
        <v>0</v>
      </c>
      <c r="O618" s="72">
        <v>0</v>
      </c>
      <c r="P618" s="72">
        <v>0</v>
      </c>
      <c r="Q618" s="72">
        <v>0</v>
      </c>
      <c r="R618" s="62">
        <f t="shared" si="39"/>
        <v>-9.5297391999999999</v>
      </c>
      <c r="S618" s="72">
        <f>IFERROR(T618*Assumptions!$C$4,"")</f>
        <v>15</v>
      </c>
      <c r="T618" s="72">
        <v>6</v>
      </c>
      <c r="U618" s="62">
        <f>IFERROR(S618*Assumptions!$C$5,"")+IFERROR(V618*Assumptions!$C$8*Assumptions!$C$5,"")</f>
        <v>0.47026079999999998</v>
      </c>
      <c r="V618" s="72">
        <v>2016</v>
      </c>
      <c r="W618" s="72">
        <f>IFERROR(ROUND(T618*(1+Assumptions!$C$7)^5,0),"")</f>
        <v>18</v>
      </c>
      <c r="X618" s="62">
        <f>IFERROR(ROUND(W618*Assumptions!$C$4*Assumptions!$C$6,4),"")+IFERROR(ROUND(Y618*Assumptions!$C$8*Assumptions!$C$6,4),"")</f>
        <v>2.3530000000000002</v>
      </c>
      <c r="Y618" s="62">
        <f>IFERROR(ROUND(V618*(1+Assumptions!$C$7)^5,0),"")</f>
        <v>6152</v>
      </c>
      <c r="Z618" t="s">
        <v>164</v>
      </c>
      <c r="AA618" t="s">
        <v>171</v>
      </c>
      <c r="AB618" s="72">
        <v>60</v>
      </c>
      <c r="AC618" s="72">
        <v>23</v>
      </c>
      <c r="AD618">
        <v>100</v>
      </c>
      <c r="AK618" s="40" t="str">
        <f>IFERROR(INDEX(Assumptions!$D$92:$D$115,MATCH(C618,Assumptions!$B$92:$B$115,0)),"Low")</f>
        <v>Low</v>
      </c>
    </row>
    <row r="619" spans="2:37" x14ac:dyDescent="0.2">
      <c r="B619">
        <v>616</v>
      </c>
      <c r="C619" t="s">
        <v>193</v>
      </c>
      <c r="D619" t="s">
        <v>2488</v>
      </c>
      <c r="E619" s="62">
        <f t="shared" si="40"/>
        <v>1</v>
      </c>
      <c r="F619" s="71">
        <f>SUMIFS('CBG Plants'!N:N,'CBG Plants'!F:F,D619,'CBG Plants'!L:L,"Completed")
+SUMIFS('CBG Plants'!N:N,'CBG Plants'!F:F,D619,'CBG Plants'!L:L,"Functional")+SUMIFS('CBG Plants'!N:N,'CBG Plants'!F:F,D619,'CBG Plants'!L:L,"Under Construction")+SUMIFS('CBG Plants'!N:N,'CBG Plants'!F:F,D619,'CBG Plants'!L:L,"Yet to start construction")</f>
        <v>10</v>
      </c>
      <c r="G619" s="62">
        <f>COUNTIFS('CBG Plants'!F:F,D619,'CBG Plants'!L:L,"Completed")
+COUNTIFS('CBG Plants'!F:F,D619,'CBG Plants'!L:L,"Functional")</f>
        <v>0</v>
      </c>
      <c r="H619" s="62">
        <f>COUNTIFS('CBG Plants'!F:F,D619,'CBG Plants'!L:L,"Under Construction")</f>
        <v>0</v>
      </c>
      <c r="I619" s="62">
        <f>COUNTIFS('CBG Plants'!F:F,D619,'CBG Plants'!L:L,"Yet to start construction")</f>
        <v>1</v>
      </c>
      <c r="J619" t="s">
        <v>3343</v>
      </c>
      <c r="M619" s="72">
        <f t="shared" si="37"/>
        <v>0</v>
      </c>
      <c r="N619" s="72">
        <f t="shared" si="38"/>
        <v>0</v>
      </c>
      <c r="O619" s="72">
        <v>0</v>
      </c>
      <c r="P619" s="72">
        <v>0</v>
      </c>
      <c r="Q619" s="72">
        <v>0</v>
      </c>
      <c r="R619" s="62">
        <f t="shared" si="39"/>
        <v>-8.5234334500000006</v>
      </c>
      <c r="S619" s="72">
        <f>IFERROR(T619*Assumptions!$C$4,"")</f>
        <v>47.5</v>
      </c>
      <c r="T619" s="72">
        <v>19</v>
      </c>
      <c r="U619" s="62">
        <f>IFERROR(S619*Assumptions!$C$5,"")+IFERROR(V619*Assumptions!$C$8*Assumptions!$C$5,"")</f>
        <v>1.47656655</v>
      </c>
      <c r="V619" s="72">
        <v>5131</v>
      </c>
      <c r="W619" s="72">
        <f>IFERROR(ROUND(T619*(1+Assumptions!$C$7)^5,0),"")</f>
        <v>58</v>
      </c>
      <c r="X619" s="62">
        <f>IFERROR(ROUND(W619*Assumptions!$C$4*Assumptions!$C$6,4),"")+IFERROR(ROUND(Y619*Assumptions!$C$8*Assumptions!$C$6,4),"")</f>
        <v>7.5122999999999998</v>
      </c>
      <c r="Y619" s="62">
        <f>IFERROR(ROUND(V619*(1+Assumptions!$C$7)^5,0),"")</f>
        <v>15659</v>
      </c>
      <c r="Z619" t="s">
        <v>164</v>
      </c>
      <c r="AA619" t="s">
        <v>171</v>
      </c>
      <c r="AB619" s="72">
        <v>4.2</v>
      </c>
      <c r="AC619" s="72">
        <v>23</v>
      </c>
      <c r="AD619">
        <v>0</v>
      </c>
      <c r="AK619" s="40" t="str">
        <f>IFERROR(INDEX(Assumptions!$D$92:$D$115,MATCH(C619,Assumptions!$B$92:$B$115,0)),"Low")</f>
        <v>Low</v>
      </c>
    </row>
    <row r="620" spans="2:37" x14ac:dyDescent="0.2">
      <c r="B620">
        <v>617</v>
      </c>
      <c r="C620" t="s">
        <v>193</v>
      </c>
      <c r="D620" t="s">
        <v>2486</v>
      </c>
      <c r="E620" s="62">
        <f t="shared" si="40"/>
        <v>1</v>
      </c>
      <c r="F620" s="71">
        <f>SUMIFS('CBG Plants'!N:N,'CBG Plants'!F:F,D620,'CBG Plants'!L:L,"Completed")
+SUMIFS('CBG Plants'!N:N,'CBG Plants'!F:F,D620,'CBG Plants'!L:L,"Functional")+SUMIFS('CBG Plants'!N:N,'CBG Plants'!F:F,D620,'CBG Plants'!L:L,"Under Construction")+SUMIFS('CBG Plants'!N:N,'CBG Plants'!F:F,D620,'CBG Plants'!L:L,"Yet to start construction")</f>
        <v>5</v>
      </c>
      <c r="G620" s="62">
        <f>COUNTIFS('CBG Plants'!F:F,D620,'CBG Plants'!L:L,"Completed")
+COUNTIFS('CBG Plants'!F:F,D620,'CBG Plants'!L:L,"Functional")</f>
        <v>0</v>
      </c>
      <c r="H620" s="62">
        <f>COUNTIFS('CBG Plants'!F:F,D620,'CBG Plants'!L:L,"Under Construction")</f>
        <v>0</v>
      </c>
      <c r="I620" s="62">
        <f>COUNTIFS('CBG Plants'!F:F,D620,'CBG Plants'!L:L,"Yet to start construction")</f>
        <v>1</v>
      </c>
      <c r="J620" t="s">
        <v>3344</v>
      </c>
      <c r="M620" s="72">
        <f t="shared" si="37"/>
        <v>0</v>
      </c>
      <c r="N620" s="72">
        <f t="shared" si="38"/>
        <v>0</v>
      </c>
      <c r="O620" s="72">
        <v>0</v>
      </c>
      <c r="P620" s="72">
        <v>0</v>
      </c>
      <c r="Q620" s="72">
        <v>0</v>
      </c>
      <c r="R620" s="62">
        <f t="shared" si="39"/>
        <v>-3.5234334499999997</v>
      </c>
      <c r="S620" s="72">
        <f>IFERROR(T620*Assumptions!$C$4,"")</f>
        <v>47.5</v>
      </c>
      <c r="T620" s="72">
        <v>19</v>
      </c>
      <c r="U620" s="62">
        <f>IFERROR(S620*Assumptions!$C$5,"")+IFERROR(V620*Assumptions!$C$8*Assumptions!$C$5,"")</f>
        <v>1.47656655</v>
      </c>
      <c r="V620" s="72">
        <v>5131</v>
      </c>
      <c r="W620" s="72">
        <f>IFERROR(ROUND(T620*(1+Assumptions!$C$7)^5,0),"")</f>
        <v>58</v>
      </c>
      <c r="X620" s="62">
        <f>IFERROR(ROUND(W620*Assumptions!$C$4*Assumptions!$C$6,4),"")+IFERROR(ROUND(Y620*Assumptions!$C$8*Assumptions!$C$6,4),"")</f>
        <v>7.5122999999999998</v>
      </c>
      <c r="Y620" s="62">
        <f>IFERROR(ROUND(V620*(1+Assumptions!$C$7)^5,0),"")</f>
        <v>15659</v>
      </c>
      <c r="Z620" t="s">
        <v>164</v>
      </c>
      <c r="AA620" t="s">
        <v>171</v>
      </c>
      <c r="AB620" s="72">
        <v>24.9</v>
      </c>
      <c r="AC620" s="72">
        <v>23</v>
      </c>
      <c r="AD620">
        <v>0</v>
      </c>
      <c r="AK620" s="40" t="str">
        <f>IFERROR(INDEX(Assumptions!$D$92:$D$115,MATCH(C620,Assumptions!$B$92:$B$115,0)),"Low")</f>
        <v>Low</v>
      </c>
    </row>
    <row r="621" spans="2:37" x14ac:dyDescent="0.2">
      <c r="B621">
        <v>618</v>
      </c>
      <c r="C621" t="s">
        <v>193</v>
      </c>
      <c r="D621" t="s">
        <v>2496</v>
      </c>
      <c r="E621" s="62">
        <f t="shared" si="40"/>
        <v>1</v>
      </c>
      <c r="F621" s="71">
        <f>SUMIFS('CBG Plants'!N:N,'CBG Plants'!F:F,D621,'CBG Plants'!L:L,"Completed")
+SUMIFS('CBG Plants'!N:N,'CBG Plants'!F:F,D621,'CBG Plants'!L:L,"Functional")+SUMIFS('CBG Plants'!N:N,'CBG Plants'!F:F,D621,'CBG Plants'!L:L,"Under Construction")+SUMIFS('CBG Plants'!N:N,'CBG Plants'!F:F,D621,'CBG Plants'!L:L,"Yet to start construction")</f>
        <v>10</v>
      </c>
      <c r="G621" s="62">
        <f>COUNTIFS('CBG Plants'!F:F,D621,'CBG Plants'!L:L,"Completed")
+COUNTIFS('CBG Plants'!F:F,D621,'CBG Plants'!L:L,"Functional")</f>
        <v>0</v>
      </c>
      <c r="H621" s="62">
        <f>COUNTIFS('CBG Plants'!F:F,D621,'CBG Plants'!L:L,"Under Construction")</f>
        <v>1</v>
      </c>
      <c r="I621" s="62">
        <f>COUNTIFS('CBG Plants'!F:F,D621,'CBG Plants'!L:L,"Yet to start construction")</f>
        <v>0</v>
      </c>
      <c r="J621" t="s">
        <v>3345</v>
      </c>
      <c r="M621" s="72">
        <f t="shared" si="37"/>
        <v>0</v>
      </c>
      <c r="N621" s="72">
        <f t="shared" si="38"/>
        <v>0</v>
      </c>
      <c r="O621" s="72">
        <v>0</v>
      </c>
      <c r="P621" s="72">
        <v>0</v>
      </c>
      <c r="Q621" s="72">
        <v>0</v>
      </c>
      <c r="R621" s="62">
        <f t="shared" si="39"/>
        <v>-9.7750000000000004</v>
      </c>
      <c r="S621" s="72">
        <f>IFERROR(T621*Assumptions!$C$4,"")</f>
        <v>7.5</v>
      </c>
      <c r="T621" s="72">
        <v>3</v>
      </c>
      <c r="U621" s="62">
        <f>IFERROR(S621*Assumptions!$C$5,"")+IFERROR(V621*Assumptions!$C$8*Assumptions!$C$5,"")</f>
        <v>0.22499999999999998</v>
      </c>
      <c r="V621" s="72">
        <v>0</v>
      </c>
      <c r="W621" s="72">
        <f>IFERROR(ROUND(T621*(1+Assumptions!$C$7)^5,0),"")</f>
        <v>9</v>
      </c>
      <c r="X621" s="62">
        <f>IFERROR(ROUND(W621*Assumptions!$C$4*Assumptions!$C$6,4),"")+IFERROR(ROUND(Y621*Assumptions!$C$8*Assumptions!$C$6,4),"")</f>
        <v>1.125</v>
      </c>
      <c r="Y621" s="62">
        <f>IFERROR(ROUND(V621*(1+Assumptions!$C$7)^5,0),"")</f>
        <v>0</v>
      </c>
      <c r="Z621" t="s">
        <v>164</v>
      </c>
      <c r="AA621" t="s">
        <v>171</v>
      </c>
      <c r="AB621" s="72">
        <v>117.4</v>
      </c>
      <c r="AC621" s="72">
        <v>23</v>
      </c>
      <c r="AD621">
        <v>0</v>
      </c>
      <c r="AK621" s="40" t="str">
        <f>IFERROR(INDEX(Assumptions!$D$92:$D$115,MATCH(C621,Assumptions!$B$92:$B$115,0)),"Low")</f>
        <v>Low</v>
      </c>
    </row>
    <row r="622" spans="2:37" x14ac:dyDescent="0.2">
      <c r="B622">
        <v>619</v>
      </c>
      <c r="C622" t="s">
        <v>193</v>
      </c>
      <c r="D622" t="s">
        <v>2494</v>
      </c>
      <c r="E622" s="62">
        <f t="shared" si="40"/>
        <v>2</v>
      </c>
      <c r="F622" s="71">
        <f>SUMIFS('CBG Plants'!N:N,'CBG Plants'!F:F,D622,'CBG Plants'!L:L,"Completed")
+SUMIFS('CBG Plants'!N:N,'CBG Plants'!F:F,D622,'CBG Plants'!L:L,"Functional")+SUMIFS('CBG Plants'!N:N,'CBG Plants'!F:F,D622,'CBG Plants'!L:L,"Under Construction")+SUMIFS('CBG Plants'!N:N,'CBG Plants'!F:F,D622,'CBG Plants'!L:L,"Yet to start construction")</f>
        <v>4</v>
      </c>
      <c r="G622" s="62">
        <f>COUNTIFS('CBG Plants'!F:F,D622,'CBG Plants'!L:L,"Completed")
+COUNTIFS('CBG Plants'!F:F,D622,'CBG Plants'!L:L,"Functional")</f>
        <v>0</v>
      </c>
      <c r="H622" s="62">
        <f>COUNTIFS('CBG Plants'!F:F,D622,'CBG Plants'!L:L,"Under Construction")</f>
        <v>1</v>
      </c>
      <c r="I622" s="62">
        <f>COUNTIFS('CBG Plants'!F:F,D622,'CBG Plants'!L:L,"Yet to start construction")</f>
        <v>1</v>
      </c>
      <c r="J622" t="s">
        <v>3346</v>
      </c>
      <c r="K622" t="s">
        <v>3347</v>
      </c>
      <c r="M622" s="72">
        <f t="shared" si="37"/>
        <v>0</v>
      </c>
      <c r="N622" s="72">
        <f t="shared" si="38"/>
        <v>0</v>
      </c>
      <c r="O622" s="72">
        <v>0</v>
      </c>
      <c r="P622" s="72">
        <v>0</v>
      </c>
      <c r="Q622" s="72">
        <v>0</v>
      </c>
      <c r="R622" s="62">
        <f t="shared" si="39"/>
        <v>-3.7749999999999999</v>
      </c>
      <c r="S622" s="72">
        <f>IFERROR(T622*Assumptions!$C$4,"")</f>
        <v>7.5</v>
      </c>
      <c r="T622" s="72">
        <v>3</v>
      </c>
      <c r="U622" s="62">
        <f>IFERROR(S622*Assumptions!$C$5,"")+IFERROR(V622*Assumptions!$C$8*Assumptions!$C$5,"")</f>
        <v>0.22499999999999998</v>
      </c>
      <c r="V622" s="72">
        <v>0</v>
      </c>
      <c r="W622" s="72">
        <f>IFERROR(ROUND(T622*(1+Assumptions!$C$7)^5,0),"")</f>
        <v>9</v>
      </c>
      <c r="X622" s="62">
        <f>IFERROR(ROUND(W622*Assumptions!$C$4*Assumptions!$C$6,4),"")+IFERROR(ROUND(Y622*Assumptions!$C$8*Assumptions!$C$6,4),"")</f>
        <v>1.125</v>
      </c>
      <c r="Y622" s="62">
        <f>IFERROR(ROUND(V622*(1+Assumptions!$C$7)^5,0),"")</f>
        <v>0</v>
      </c>
      <c r="Z622" t="s">
        <v>164</v>
      </c>
      <c r="AA622" t="s">
        <v>171</v>
      </c>
      <c r="AB622" s="72">
        <v>78.400000000000006</v>
      </c>
      <c r="AC622" s="72">
        <v>23</v>
      </c>
      <c r="AD622">
        <v>0</v>
      </c>
      <c r="AK622" s="40" t="str">
        <f>IFERROR(INDEX(Assumptions!$D$92:$D$115,MATCH(C622,Assumptions!$B$92:$B$115,0)),"Low")</f>
        <v>Low</v>
      </c>
    </row>
    <row r="623" spans="2:37" x14ac:dyDescent="0.2">
      <c r="B623">
        <v>620</v>
      </c>
      <c r="C623" t="s">
        <v>193</v>
      </c>
      <c r="D623" t="s">
        <v>2499</v>
      </c>
      <c r="E623" s="62">
        <f t="shared" si="40"/>
        <v>1</v>
      </c>
      <c r="F623" s="71">
        <f>SUMIFS('CBG Plants'!N:N,'CBG Plants'!F:F,D623,'CBG Plants'!L:L,"Completed")
+SUMIFS('CBG Plants'!N:N,'CBG Plants'!F:F,D623,'CBG Plants'!L:L,"Functional")+SUMIFS('CBG Plants'!N:N,'CBG Plants'!F:F,D623,'CBG Plants'!L:L,"Under Construction")+SUMIFS('CBG Plants'!N:N,'CBG Plants'!F:F,D623,'CBG Plants'!L:L,"Yet to start construction")</f>
        <v>5</v>
      </c>
      <c r="G623" s="62">
        <f>COUNTIFS('CBG Plants'!F:F,D623,'CBG Plants'!L:L,"Completed")
+COUNTIFS('CBG Plants'!F:F,D623,'CBG Plants'!L:L,"Functional")</f>
        <v>0</v>
      </c>
      <c r="H623" s="62">
        <f>COUNTIFS('CBG Plants'!F:F,D623,'CBG Plants'!L:L,"Under Construction")</f>
        <v>0</v>
      </c>
      <c r="I623" s="62">
        <f>COUNTIFS('CBG Plants'!F:F,D623,'CBG Plants'!L:L,"Yet to start construction")</f>
        <v>1</v>
      </c>
      <c r="J623" t="s">
        <v>3348</v>
      </c>
      <c r="M623" s="72">
        <f t="shared" si="37"/>
        <v>0</v>
      </c>
      <c r="N623" s="72">
        <f t="shared" si="38"/>
        <v>0</v>
      </c>
      <c r="O623" s="72">
        <v>0</v>
      </c>
      <c r="P623" s="72">
        <v>0</v>
      </c>
      <c r="Q623" s="72">
        <v>0</v>
      </c>
      <c r="R623" s="62">
        <f t="shared" si="39"/>
        <v>-4.5297391999999999</v>
      </c>
      <c r="S623" s="72">
        <f>IFERROR(T623*Assumptions!$C$4,"")</f>
        <v>15</v>
      </c>
      <c r="T623" s="72">
        <v>6</v>
      </c>
      <c r="U623" s="62">
        <f>IFERROR(S623*Assumptions!$C$5,"")+IFERROR(V623*Assumptions!$C$8*Assumptions!$C$5,"")</f>
        <v>0.47026079999999998</v>
      </c>
      <c r="V623" s="72">
        <v>2016</v>
      </c>
      <c r="W623" s="72">
        <f>IFERROR(ROUND(T623*(1+Assumptions!$C$7)^5,0),"")</f>
        <v>18</v>
      </c>
      <c r="X623" s="62">
        <f>IFERROR(ROUND(W623*Assumptions!$C$4*Assumptions!$C$6,4),"")+IFERROR(ROUND(Y623*Assumptions!$C$8*Assumptions!$C$6,4),"")</f>
        <v>2.3530000000000002</v>
      </c>
      <c r="Y623" s="62">
        <f>IFERROR(ROUND(V623*(1+Assumptions!$C$7)^5,0),"")</f>
        <v>6152</v>
      </c>
      <c r="Z623" t="s">
        <v>164</v>
      </c>
      <c r="AA623" t="s">
        <v>171</v>
      </c>
      <c r="AB623" s="72">
        <v>116.3</v>
      </c>
      <c r="AC623" s="72">
        <v>23</v>
      </c>
      <c r="AD623">
        <v>0</v>
      </c>
      <c r="AK623" s="40" t="str">
        <f>IFERROR(INDEX(Assumptions!$D$92:$D$115,MATCH(C623,Assumptions!$B$92:$B$115,0)),"Low")</f>
        <v>Low</v>
      </c>
    </row>
    <row r="624" spans="2:37" x14ac:dyDescent="0.2">
      <c r="B624">
        <v>621</v>
      </c>
      <c r="C624" t="s">
        <v>193</v>
      </c>
      <c r="D624" t="s">
        <v>2489</v>
      </c>
      <c r="E624" s="62">
        <f t="shared" si="40"/>
        <v>1</v>
      </c>
      <c r="F624" s="71">
        <f>SUMIFS('CBG Plants'!N:N,'CBG Plants'!F:F,D624,'CBG Plants'!L:L,"Completed")
+SUMIFS('CBG Plants'!N:N,'CBG Plants'!F:F,D624,'CBG Plants'!L:L,"Functional")+SUMIFS('CBG Plants'!N:N,'CBG Plants'!F:F,D624,'CBG Plants'!L:L,"Under Construction")+SUMIFS('CBG Plants'!N:N,'CBG Plants'!F:F,D624,'CBG Plants'!L:L,"Yet to start construction")</f>
        <v>10</v>
      </c>
      <c r="G624" s="62">
        <f>COUNTIFS('CBG Plants'!F:F,D624,'CBG Plants'!L:L,"Completed")
+COUNTIFS('CBG Plants'!F:F,D624,'CBG Plants'!L:L,"Functional")</f>
        <v>0</v>
      </c>
      <c r="H624" s="62">
        <f>COUNTIFS('CBG Plants'!F:F,D624,'CBG Plants'!L:L,"Under Construction")</f>
        <v>1</v>
      </c>
      <c r="I624" s="62">
        <f>COUNTIFS('CBG Plants'!F:F,D624,'CBG Plants'!L:L,"Yet to start construction")</f>
        <v>0</v>
      </c>
      <c r="J624" t="s">
        <v>3349</v>
      </c>
      <c r="M624" s="72">
        <f t="shared" si="37"/>
        <v>0</v>
      </c>
      <c r="N624" s="72">
        <f t="shared" si="38"/>
        <v>0</v>
      </c>
      <c r="O624" s="72">
        <v>0</v>
      </c>
      <c r="P624" s="72">
        <v>0</v>
      </c>
      <c r="Q624" s="72">
        <v>0</v>
      </c>
      <c r="R624" s="62">
        <f t="shared" si="39"/>
        <v>-8.6381780500000005</v>
      </c>
      <c r="S624" s="72">
        <f>IFERROR(T624*Assumptions!$C$4,"")</f>
        <v>42.5</v>
      </c>
      <c r="T624" s="72">
        <v>17</v>
      </c>
      <c r="U624" s="62">
        <f>IFERROR(S624*Assumptions!$C$5,"")+IFERROR(V624*Assumptions!$C$8*Assumptions!$C$5,"")</f>
        <v>1.3618219499999999</v>
      </c>
      <c r="V624" s="72">
        <v>8639</v>
      </c>
      <c r="W624" s="72">
        <f>IFERROR(ROUND(T624*(1+Assumptions!$C$7)^5,0),"")</f>
        <v>52</v>
      </c>
      <c r="X624" s="62">
        <f>IFERROR(ROUND(W624*Assumptions!$C$4*Assumptions!$C$6,4),"")+IFERROR(ROUND(Y624*Assumptions!$C$8*Assumptions!$C$6,4),"")</f>
        <v>6.9416000000000002</v>
      </c>
      <c r="Y624" s="62">
        <f>IFERROR(ROUND(V624*(1+Assumptions!$C$7)^5,0),"")</f>
        <v>26364</v>
      </c>
      <c r="Z624" t="s">
        <v>164</v>
      </c>
      <c r="AA624" t="s">
        <v>171</v>
      </c>
      <c r="AB624" s="72">
        <v>82.8</v>
      </c>
      <c r="AC624" s="72">
        <v>23</v>
      </c>
      <c r="AD624">
        <v>0</v>
      </c>
      <c r="AK624" s="40" t="str">
        <f>IFERROR(INDEX(Assumptions!$D$92:$D$115,MATCH(C624,Assumptions!$B$92:$B$115,0)),"Low")</f>
        <v>Low</v>
      </c>
    </row>
    <row r="625" spans="2:37" x14ac:dyDescent="0.2">
      <c r="B625">
        <v>622</v>
      </c>
      <c r="C625" t="s">
        <v>193</v>
      </c>
      <c r="D625" t="s">
        <v>2491</v>
      </c>
      <c r="E625" s="62">
        <f t="shared" si="40"/>
        <v>2</v>
      </c>
      <c r="F625" s="71">
        <f>SUMIFS('CBG Plants'!N:N,'CBG Plants'!F:F,D625,'CBG Plants'!L:L,"Completed")
+SUMIFS('CBG Plants'!N:N,'CBG Plants'!F:F,D625,'CBG Plants'!L:L,"Functional")+SUMIFS('CBG Plants'!N:N,'CBG Plants'!F:F,D625,'CBG Plants'!L:L,"Under Construction")+SUMIFS('CBG Plants'!N:N,'CBG Plants'!F:F,D625,'CBG Plants'!L:L,"Yet to start construction")</f>
        <v>2.9</v>
      </c>
      <c r="G625" s="62">
        <f>COUNTIFS('CBG Plants'!F:F,D625,'CBG Plants'!L:L,"Completed")
+COUNTIFS('CBG Plants'!F:F,D625,'CBG Plants'!L:L,"Functional")</f>
        <v>0</v>
      </c>
      <c r="H625" s="62">
        <f>COUNTIFS('CBG Plants'!F:F,D625,'CBG Plants'!L:L,"Under Construction")</f>
        <v>0</v>
      </c>
      <c r="I625" s="62">
        <f>COUNTIFS('CBG Plants'!F:F,D625,'CBG Plants'!L:L,"Yet to start construction")</f>
        <v>2</v>
      </c>
      <c r="J625" t="s">
        <v>3350</v>
      </c>
      <c r="K625" t="s">
        <v>3351</v>
      </c>
      <c r="M625" s="72">
        <f t="shared" si="37"/>
        <v>0</v>
      </c>
      <c r="N625" s="72">
        <f t="shared" si="38"/>
        <v>0</v>
      </c>
      <c r="O625" s="72">
        <v>0</v>
      </c>
      <c r="P625" s="72">
        <v>0</v>
      </c>
      <c r="Q625" s="72">
        <v>0</v>
      </c>
      <c r="R625" s="62">
        <f t="shared" si="39"/>
        <v>-1.53817805</v>
      </c>
      <c r="S625" s="72">
        <f>IFERROR(T625*Assumptions!$C$4,"")</f>
        <v>42.5</v>
      </c>
      <c r="T625" s="72">
        <v>17</v>
      </c>
      <c r="U625" s="62">
        <f>IFERROR(S625*Assumptions!$C$5,"")+IFERROR(V625*Assumptions!$C$8*Assumptions!$C$5,"")</f>
        <v>1.3618219499999999</v>
      </c>
      <c r="V625" s="72">
        <v>8639</v>
      </c>
      <c r="W625" s="72">
        <f>IFERROR(ROUND(T625*(1+Assumptions!$C$7)^5,0),"")</f>
        <v>52</v>
      </c>
      <c r="X625" s="62">
        <f>IFERROR(ROUND(W625*Assumptions!$C$4*Assumptions!$C$6,4),"")+IFERROR(ROUND(Y625*Assumptions!$C$8*Assumptions!$C$6,4),"")</f>
        <v>6.9416000000000002</v>
      </c>
      <c r="Y625" s="62">
        <f>IFERROR(ROUND(V625*(1+Assumptions!$C$7)^5,0),"")</f>
        <v>26364</v>
      </c>
      <c r="Z625" t="s">
        <v>164</v>
      </c>
      <c r="AA625" t="s">
        <v>171</v>
      </c>
      <c r="AB625" s="72">
        <v>46.8</v>
      </c>
      <c r="AC625" s="72">
        <v>23</v>
      </c>
      <c r="AD625">
        <v>0</v>
      </c>
      <c r="AK625" s="40" t="str">
        <f>IFERROR(INDEX(Assumptions!$D$92:$D$115,MATCH(C625,Assumptions!$B$92:$B$115,0)),"Low")</f>
        <v>Low</v>
      </c>
    </row>
    <row r="626" spans="2:37" x14ac:dyDescent="0.2">
      <c r="B626">
        <v>623</v>
      </c>
      <c r="C626" t="s">
        <v>193</v>
      </c>
      <c r="D626" t="s">
        <v>2485</v>
      </c>
      <c r="E626" s="62">
        <f t="shared" si="40"/>
        <v>1</v>
      </c>
      <c r="F626" s="71">
        <f>SUMIFS('CBG Plants'!N:N,'CBG Plants'!F:F,D626,'CBG Plants'!L:L,"Completed")
+SUMIFS('CBG Plants'!N:N,'CBG Plants'!F:F,D626,'CBG Plants'!L:L,"Functional")+SUMIFS('CBG Plants'!N:N,'CBG Plants'!F:F,D626,'CBG Plants'!L:L,"Under Construction")+SUMIFS('CBG Plants'!N:N,'CBG Plants'!F:F,D626,'CBG Plants'!L:L,"Yet to start construction")</f>
        <v>5</v>
      </c>
      <c r="G626" s="62">
        <f>COUNTIFS('CBG Plants'!F:F,D626,'CBG Plants'!L:L,"Completed")
+COUNTIFS('CBG Plants'!F:F,D626,'CBG Plants'!L:L,"Functional")</f>
        <v>0</v>
      </c>
      <c r="H626" s="62">
        <f>COUNTIFS('CBG Plants'!F:F,D626,'CBG Plants'!L:L,"Under Construction")</f>
        <v>0</v>
      </c>
      <c r="I626" s="62">
        <f>COUNTIFS('CBG Plants'!F:F,D626,'CBG Plants'!L:L,"Yet to start construction")</f>
        <v>1</v>
      </c>
      <c r="J626" t="s">
        <v>3352</v>
      </c>
      <c r="M626" s="72">
        <f t="shared" si="37"/>
        <v>0</v>
      </c>
      <c r="N626" s="72">
        <f t="shared" si="38"/>
        <v>0</v>
      </c>
      <c r="O626" s="72">
        <v>0</v>
      </c>
      <c r="P626" s="72">
        <v>0</v>
      </c>
      <c r="Q626" s="72">
        <v>0</v>
      </c>
      <c r="R626" s="62">
        <f t="shared" si="39"/>
        <v>-2.8905668000000002</v>
      </c>
      <c r="S626" s="72">
        <f>IFERROR(T626*Assumptions!$C$4,"")</f>
        <v>65</v>
      </c>
      <c r="T626" s="72">
        <v>26</v>
      </c>
      <c r="U626" s="62">
        <f>IFERROR(S626*Assumptions!$C$5,"")+IFERROR(V626*Assumptions!$C$8*Assumptions!$C$5,"")</f>
        <v>2.1094331999999998</v>
      </c>
      <c r="V626" s="72">
        <v>15864</v>
      </c>
      <c r="W626" s="72">
        <f>IFERROR(ROUND(T626*(1+Assumptions!$C$7)^5,0),"")</f>
        <v>79</v>
      </c>
      <c r="X626" s="62">
        <f>IFERROR(ROUND(W626*Assumptions!$C$4*Assumptions!$C$6,4),"")+IFERROR(ROUND(Y626*Assumptions!$C$8*Assumptions!$C$6,4),"")</f>
        <v>10.6859</v>
      </c>
      <c r="Y626" s="62">
        <f>IFERROR(ROUND(V626*(1+Assumptions!$C$7)^5,0),"")</f>
        <v>48413</v>
      </c>
      <c r="Z626" t="s">
        <v>164</v>
      </c>
      <c r="AA626" t="s">
        <v>171</v>
      </c>
      <c r="AB626" s="72">
        <v>32.6</v>
      </c>
      <c r="AC626" s="72">
        <v>23</v>
      </c>
      <c r="AD626">
        <v>0</v>
      </c>
      <c r="AK626" s="40" t="str">
        <f>IFERROR(INDEX(Assumptions!$D$92:$D$115,MATCH(C626,Assumptions!$B$92:$B$115,0)),"Low")</f>
        <v>Low</v>
      </c>
    </row>
    <row r="627" spans="2:37" x14ac:dyDescent="0.2">
      <c r="B627">
        <v>624</v>
      </c>
      <c r="C627" t="s">
        <v>193</v>
      </c>
      <c r="D627" t="s">
        <v>2492</v>
      </c>
      <c r="E627" s="62">
        <f t="shared" si="40"/>
        <v>1</v>
      </c>
      <c r="F627" s="71">
        <f>SUMIFS('CBG Plants'!N:N,'CBG Plants'!F:F,D627,'CBG Plants'!L:L,"Completed")
+SUMIFS('CBG Plants'!N:N,'CBG Plants'!F:F,D627,'CBG Plants'!L:L,"Functional")+SUMIFS('CBG Plants'!N:N,'CBG Plants'!F:F,D627,'CBG Plants'!L:L,"Under Construction")+SUMIFS('CBG Plants'!N:N,'CBG Plants'!F:F,D627,'CBG Plants'!L:L,"Yet to start construction")</f>
        <v>2</v>
      </c>
      <c r="G627" s="62">
        <f>COUNTIFS('CBG Plants'!F:F,D627,'CBG Plants'!L:L,"Completed")
+COUNTIFS('CBG Plants'!F:F,D627,'CBG Plants'!L:L,"Functional")</f>
        <v>0</v>
      </c>
      <c r="H627" s="62">
        <f>COUNTIFS('CBG Plants'!F:F,D627,'CBG Plants'!L:L,"Under Construction")</f>
        <v>1</v>
      </c>
      <c r="I627" s="62">
        <f>COUNTIFS('CBG Plants'!F:F,D627,'CBG Plants'!L:L,"Yet to start construction")</f>
        <v>0</v>
      </c>
      <c r="J627" t="s">
        <v>3353</v>
      </c>
      <c r="M627" s="72">
        <f t="shared" si="37"/>
        <v>0</v>
      </c>
      <c r="N627" s="72">
        <f t="shared" si="38"/>
        <v>0</v>
      </c>
      <c r="O627" s="72">
        <v>0</v>
      </c>
      <c r="P627" s="72">
        <v>0</v>
      </c>
      <c r="Q627" s="72">
        <v>0</v>
      </c>
      <c r="R627" s="62">
        <f t="shared" si="39"/>
        <v>-0.48728674999999999</v>
      </c>
      <c r="S627" s="72">
        <f>IFERROR(T627*Assumptions!$C$4,"")</f>
        <v>50</v>
      </c>
      <c r="T627" s="72">
        <v>20</v>
      </c>
      <c r="U627" s="62">
        <f>IFERROR(S627*Assumptions!$C$5,"")+IFERROR(V627*Assumptions!$C$8*Assumptions!$C$5,"")</f>
        <v>1.51271325</v>
      </c>
      <c r="V627" s="72">
        <v>1265</v>
      </c>
      <c r="W627" s="72">
        <f>IFERROR(ROUND(T627*(1+Assumptions!$C$7)^5,0),"")</f>
        <v>61</v>
      </c>
      <c r="X627" s="62">
        <f>IFERROR(ROUND(W627*Assumptions!$C$4*Assumptions!$C$6,4),"")+IFERROR(ROUND(Y627*Assumptions!$C$8*Assumptions!$C$6,4),"")</f>
        <v>7.6897000000000002</v>
      </c>
      <c r="Y627" s="62">
        <f>IFERROR(ROUND(V627*(1+Assumptions!$C$7)^5,0),"")</f>
        <v>3860</v>
      </c>
      <c r="Z627" t="s">
        <v>164</v>
      </c>
      <c r="AA627" t="s">
        <v>171</v>
      </c>
      <c r="AB627" s="72">
        <v>46.8</v>
      </c>
      <c r="AC627" s="72">
        <v>23</v>
      </c>
      <c r="AD627">
        <v>0</v>
      </c>
      <c r="AK627" s="40" t="str">
        <f>IFERROR(INDEX(Assumptions!$D$92:$D$115,MATCH(C627,Assumptions!$B$92:$B$115,0)),"Low")</f>
        <v>Low</v>
      </c>
    </row>
  </sheetData>
  <autoFilter ref="B3:AK627" xr:uid="{00000000-0001-0000-0200-000000000000}">
    <sortState xmlns:xlrd2="http://schemas.microsoft.com/office/spreadsheetml/2017/richdata2" ref="B4:AK627">
      <sortCondition ref="B3"/>
    </sortState>
  </autoFilter>
  <mergeCells count="3">
    <mergeCell ref="M2:Q2"/>
    <mergeCell ref="R2:Y2"/>
    <mergeCell ref="Z2:AC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O320"/>
  <sheetViews>
    <sheetView showGridLines="0" zoomScaleNormal="100" workbookViewId="0">
      <pane xSplit="4" ySplit="3" topLeftCell="E4" activePane="bottomRight" state="frozen"/>
      <selection pane="topRight" activeCell="N1" sqref="N1"/>
      <selection pane="bottomLeft" activeCell="A4" sqref="A4"/>
      <selection pane="bottomRight" activeCell="Y3" sqref="Y3"/>
    </sheetView>
  </sheetViews>
  <sheetFormatPr baseColWidth="10" defaultColWidth="8.6640625" defaultRowHeight="15" x14ac:dyDescent="0.2"/>
  <cols>
    <col min="2" max="2" width="3.33203125" customWidth="1"/>
    <col min="3" max="3" width="8" customWidth="1"/>
    <col min="4" max="4" width="5.83203125" customWidth="1"/>
    <col min="5" max="5" width="14" customWidth="1"/>
    <col min="6" max="6" width="13.6640625" customWidth="1"/>
    <col min="7" max="7" width="10.5" customWidth="1"/>
    <col min="8" max="8" width="6.5" customWidth="1"/>
    <col min="9" max="9" width="9" customWidth="1"/>
    <col min="10" max="10" width="10.5" customWidth="1"/>
    <col min="11" max="12" width="9" customWidth="1"/>
    <col min="13" max="14" width="16" customWidth="1"/>
    <col min="15" max="15" width="9.5" customWidth="1"/>
    <col min="16" max="17" width="11" customWidth="1"/>
    <col min="18" max="20" width="9" customWidth="1"/>
    <col min="21" max="23" width="11" customWidth="1"/>
    <col min="24" max="24" width="13" customWidth="1"/>
    <col min="25" max="26" width="11" customWidth="1"/>
    <col min="27" max="27" width="13" customWidth="1"/>
    <col min="28" max="28" width="11" customWidth="1"/>
    <col min="29" max="29" width="20" customWidth="1"/>
    <col min="30" max="30" width="20.33203125" customWidth="1"/>
    <col min="31" max="32" width="11" customWidth="1"/>
    <col min="33" max="33" width="9.5" customWidth="1"/>
    <col min="34" max="34" width="15" customWidth="1"/>
    <col min="35" max="35" width="14" customWidth="1"/>
    <col min="36" max="36" width="13" customWidth="1"/>
    <col min="37" max="37" width="12" customWidth="1"/>
    <col min="38" max="38" width="16" customWidth="1"/>
    <col min="39" max="39" width="15" customWidth="1"/>
    <col min="40" max="40" width="14" customWidth="1"/>
    <col min="41" max="41" width="12" customWidth="1"/>
    <col min="42" max="43" width="13" customWidth="1"/>
    <col min="44" max="44" width="12" customWidth="1"/>
    <col min="45" max="46" width="13" customWidth="1"/>
    <col min="47" max="47" width="12" customWidth="1"/>
    <col min="48" max="49" width="13" customWidth="1"/>
    <col min="50" max="51" width="9" customWidth="1"/>
  </cols>
  <sheetData>
    <row r="2" spans="2:41" ht="24" customHeight="1" x14ac:dyDescent="0.2">
      <c r="H2" s="88" t="s">
        <v>2500</v>
      </c>
      <c r="I2" s="88"/>
      <c r="J2" s="88"/>
      <c r="K2" s="88"/>
      <c r="L2" s="88"/>
      <c r="M2" s="88"/>
      <c r="N2" s="88"/>
      <c r="O2" s="88"/>
      <c r="P2" s="88" t="s">
        <v>2501</v>
      </c>
      <c r="Q2" s="88"/>
      <c r="R2" s="88"/>
      <c r="S2" s="88"/>
      <c r="T2" s="88"/>
      <c r="U2" s="88" t="s">
        <v>3354</v>
      </c>
      <c r="V2" s="88"/>
      <c r="W2" s="88"/>
      <c r="X2" s="88"/>
      <c r="Y2" s="88"/>
      <c r="Z2" s="88"/>
      <c r="AA2" s="88"/>
      <c r="AB2" s="88"/>
      <c r="AC2" s="88" t="s">
        <v>2503</v>
      </c>
      <c r="AD2" s="88"/>
      <c r="AE2" s="88"/>
      <c r="AF2" s="88"/>
    </row>
    <row r="3" spans="2:41" ht="60.75" customHeight="1" x14ac:dyDescent="0.2">
      <c r="B3" s="41" t="s">
        <v>2504</v>
      </c>
      <c r="C3" s="41" t="s">
        <v>2</v>
      </c>
      <c r="D3" s="41" t="s">
        <v>69</v>
      </c>
      <c r="E3" s="41" t="s">
        <v>3355</v>
      </c>
      <c r="F3" s="41" t="s">
        <v>35</v>
      </c>
      <c r="G3" s="41" t="s">
        <v>3356</v>
      </c>
      <c r="H3" s="42" t="s">
        <v>2505</v>
      </c>
      <c r="I3" s="42" t="s">
        <v>3357</v>
      </c>
      <c r="J3" s="42" t="s">
        <v>8498</v>
      </c>
      <c r="K3" s="42" t="s">
        <v>2508</v>
      </c>
      <c r="L3" s="42" t="s">
        <v>2509</v>
      </c>
      <c r="M3" s="42" t="s">
        <v>2510</v>
      </c>
      <c r="N3" s="42" t="s">
        <v>2511</v>
      </c>
      <c r="O3" s="42" t="s">
        <v>2512</v>
      </c>
      <c r="P3" s="43" t="s">
        <v>2513</v>
      </c>
      <c r="Q3" s="43" t="s">
        <v>2514</v>
      </c>
      <c r="R3" s="43" t="s">
        <v>2515</v>
      </c>
      <c r="S3" s="43" t="s">
        <v>2516</v>
      </c>
      <c r="T3" s="43" t="s">
        <v>2517</v>
      </c>
      <c r="U3" s="43" t="s">
        <v>2518</v>
      </c>
      <c r="V3" s="43" t="s">
        <v>2519</v>
      </c>
      <c r="W3" s="43" t="s">
        <v>2520</v>
      </c>
      <c r="X3" s="43" t="s">
        <v>2521</v>
      </c>
      <c r="Y3" s="43" t="s">
        <v>139</v>
      </c>
      <c r="Z3" s="43" t="s">
        <v>133</v>
      </c>
      <c r="AA3" s="43" t="s">
        <v>2522</v>
      </c>
      <c r="AB3" s="43" t="s">
        <v>136</v>
      </c>
      <c r="AC3" s="44" t="s">
        <v>148</v>
      </c>
      <c r="AD3" s="44" t="s">
        <v>2523</v>
      </c>
      <c r="AE3" s="44" t="s">
        <v>150</v>
      </c>
      <c r="AF3" s="44" t="s">
        <v>2525</v>
      </c>
      <c r="AG3" s="1" t="s">
        <v>2526</v>
      </c>
      <c r="AH3" t="s">
        <v>8481</v>
      </c>
      <c r="AI3" t="s">
        <v>8482</v>
      </c>
      <c r="AJ3" t="s">
        <v>117</v>
      </c>
      <c r="AO3" s="39" t="s">
        <v>219</v>
      </c>
    </row>
    <row r="4" spans="2:41" ht="41.25" customHeight="1" x14ac:dyDescent="0.2">
      <c r="B4" s="45">
        <v>273</v>
      </c>
      <c r="C4" s="45" t="s">
        <v>10</v>
      </c>
      <c r="D4" s="45" t="s">
        <v>1714</v>
      </c>
      <c r="E4" s="45" t="s">
        <v>61</v>
      </c>
      <c r="F4" s="45" t="s">
        <v>80</v>
      </c>
      <c r="G4" s="45" t="s">
        <v>1715</v>
      </c>
      <c r="H4" s="102">
        <v>0</v>
      </c>
      <c r="I4" s="102">
        <v>0</v>
      </c>
      <c r="J4" s="102"/>
      <c r="K4" s="102">
        <v>0</v>
      </c>
      <c r="L4" s="102">
        <v>0</v>
      </c>
      <c r="M4" s="45"/>
      <c r="N4" s="45"/>
      <c r="O4" s="45"/>
      <c r="P4" s="102">
        <f>IFERROR(Q4-(AG4*365/1000),"")</f>
        <v>79.38</v>
      </c>
      <c r="Q4" s="102">
        <f>SUM(R4:T4)</f>
        <v>79.38</v>
      </c>
      <c r="R4" s="102">
        <v>0</v>
      </c>
      <c r="S4" s="102">
        <v>79.38</v>
      </c>
      <c r="T4" s="102">
        <v>0</v>
      </c>
      <c r="U4" s="102">
        <f>IFERROR(X4-I4,"")</f>
        <v>14.549574</v>
      </c>
      <c r="V4" s="102">
        <f>IFERROR(W4*Assumptions!$C$4,"")</f>
        <v>352.5</v>
      </c>
      <c r="W4" s="102">
        <v>141</v>
      </c>
      <c r="X4" s="102">
        <f>IFERROR(V4*Assumptions!$C$5,"")+IFERROR(Y4*Assumptions!$C$8*Assumptions!$C$5,"")</f>
        <v>14.549574</v>
      </c>
      <c r="Y4" s="102">
        <v>395480</v>
      </c>
      <c r="Z4" s="102">
        <f>IFERROR(ROUND(W4*(1+Assumptions!$C$7)^5,0),"")</f>
        <v>430</v>
      </c>
      <c r="AA4" s="102">
        <f>IFERROR(ROUND(Z4*Assumptions!$C$4*Assumptions!$C$6,4),"")+AB4*Assumptions!$C$6*Assumptions!$C$8 - I4</f>
        <v>71.388755000000003</v>
      </c>
      <c r="AB4" s="102">
        <v>1053060</v>
      </c>
      <c r="AC4" s="45" t="s">
        <v>153</v>
      </c>
      <c r="AD4" s="45" t="s">
        <v>156</v>
      </c>
      <c r="AE4" s="45">
        <v>2748</v>
      </c>
      <c r="AF4" s="45">
        <v>44.8</v>
      </c>
      <c r="AG4" s="45">
        <v>0</v>
      </c>
      <c r="AH4" t="str">
        <f>IF(U4="","",IF(U4&gt;=Control!$D$4,"Y","N"))</f>
        <v>Y</v>
      </c>
      <c r="AI4" t="str">
        <f>IF(P4="","",IF(P4&gt;=Control!$D$5,"Y","N"))</f>
        <v>Y</v>
      </c>
      <c r="AJ4" t="str">
        <f>IF(AE4="","",IF(AE4&gt;0,"Y","N"))</f>
        <v>Y</v>
      </c>
      <c r="AO4" s="40" t="str">
        <f>IF(SUMPRODUCT(ISNUMBER(SEARCH(Assumptions!$C$92:$C$130,$C4))*(Assumptions!$D$92:$D$130="High"))&gt;0,"High","Low")</f>
        <v>High</v>
      </c>
    </row>
    <row r="5" spans="2:41" ht="68.25" customHeight="1" x14ac:dyDescent="0.2">
      <c r="B5" s="45">
        <v>257</v>
      </c>
      <c r="C5" s="45" t="s">
        <v>12</v>
      </c>
      <c r="D5" s="45" t="s">
        <v>1638</v>
      </c>
      <c r="E5" s="45" t="s">
        <v>1639</v>
      </c>
      <c r="F5" s="45" t="s">
        <v>518</v>
      </c>
      <c r="G5" s="45" t="s">
        <v>1631</v>
      </c>
      <c r="H5" s="102">
        <v>2</v>
      </c>
      <c r="I5" s="102">
        <v>3.2</v>
      </c>
      <c r="J5" s="102"/>
      <c r="K5" s="102">
        <v>0</v>
      </c>
      <c r="L5" s="102">
        <v>1</v>
      </c>
      <c r="M5" s="45" t="s">
        <v>3021</v>
      </c>
      <c r="N5" s="45" t="s">
        <v>3022</v>
      </c>
      <c r="O5" s="45"/>
      <c r="P5" s="102">
        <f>IFERROR(Q5-(AG5*365/1000),"")</f>
        <v>63.192499999999995</v>
      </c>
      <c r="Q5" s="102">
        <f>SUM(R5:T5)</f>
        <v>64.47</v>
      </c>
      <c r="R5" s="102">
        <v>59.85</v>
      </c>
      <c r="S5" s="102">
        <v>4.62</v>
      </c>
      <c r="T5" s="102">
        <v>0</v>
      </c>
      <c r="U5" s="102">
        <f>IFERROR(X5-I5,"")</f>
        <v>4.8764329000000002</v>
      </c>
      <c r="V5" s="102">
        <f>IFERROR(W5*Assumptions!$C$4,"")</f>
        <v>230</v>
      </c>
      <c r="W5" s="102">
        <v>92</v>
      </c>
      <c r="X5" s="102">
        <f>IFERROR(V5*Assumptions!$C$5,"")+IFERROR(Y5*Assumptions!$C$8*Assumptions!$C$5,"")</f>
        <v>8.0764329000000004</v>
      </c>
      <c r="Y5" s="102">
        <v>117058</v>
      </c>
      <c r="Z5" s="102">
        <f>IFERROR(ROUND(W5*(1+Assumptions!$C$7)^5,0),"")</f>
        <v>281</v>
      </c>
      <c r="AA5" s="102">
        <f>IFERROR(ROUND(Z5*Assumptions!$C$4*Assumptions!$C$6,4),"")+AB5*Assumptions!$C$6*Assumptions!$C$8 - I5</f>
        <v>39.525597249999997</v>
      </c>
      <c r="AB5" s="102">
        <v>453767</v>
      </c>
      <c r="AC5" s="45" t="s">
        <v>153</v>
      </c>
      <c r="AD5" s="45" t="s">
        <v>167</v>
      </c>
      <c r="AE5" s="45">
        <v>440</v>
      </c>
      <c r="AF5" s="45">
        <v>35</v>
      </c>
      <c r="AG5" s="45">
        <v>3.5</v>
      </c>
      <c r="AH5" t="str">
        <f>IF(U5="","",IF(U5&gt;=Control!$D$4,"Y","N"))</f>
        <v>Y</v>
      </c>
      <c r="AI5" t="str">
        <f>IF(P5="","",IF(P5&gt;=Control!$D$5,"Y","N"))</f>
        <v>Y</v>
      </c>
      <c r="AJ5" t="str">
        <f t="shared" ref="AJ5:AJ68" si="0">IF(AE5="","",IF(AE5&gt;0,"Y","N"))</f>
        <v>Y</v>
      </c>
      <c r="AO5" s="40" t="str">
        <f>IF(SUMPRODUCT(ISNUMBER(SEARCH(Assumptions!$C$92:$C$130,$C5))*(Assumptions!$D$92:$D$130="High"))&gt;0,"High","Low")</f>
        <v>High</v>
      </c>
    </row>
    <row r="6" spans="2:41" ht="68.25" customHeight="1" x14ac:dyDescent="0.2">
      <c r="B6" s="45">
        <v>276</v>
      </c>
      <c r="C6" s="45" t="s">
        <v>12</v>
      </c>
      <c r="D6" s="45" t="s">
        <v>1730</v>
      </c>
      <c r="E6" s="45" t="s">
        <v>1731</v>
      </c>
      <c r="F6" s="45" t="s">
        <v>1732</v>
      </c>
      <c r="G6" s="45" t="s">
        <v>1631</v>
      </c>
      <c r="H6" s="102">
        <v>2</v>
      </c>
      <c r="I6" s="102">
        <v>3.2</v>
      </c>
      <c r="J6" s="102"/>
      <c r="K6" s="102">
        <v>0</v>
      </c>
      <c r="L6" s="102">
        <v>1</v>
      </c>
      <c r="M6" s="45" t="s">
        <v>3021</v>
      </c>
      <c r="N6" s="45" t="s">
        <v>3022</v>
      </c>
      <c r="O6" s="45"/>
      <c r="P6" s="102">
        <f>IFERROR(Q6-(AG6*365/1000),"")</f>
        <v>63.192499999999995</v>
      </c>
      <c r="Q6" s="102">
        <f>SUM(R6:T6)</f>
        <v>64.47</v>
      </c>
      <c r="R6" s="102">
        <v>59.85</v>
      </c>
      <c r="S6" s="102">
        <v>4.62</v>
      </c>
      <c r="T6" s="102">
        <v>0</v>
      </c>
      <c r="U6" s="102">
        <f>IFERROR(X6-I6,"")</f>
        <v>4.8764329000000002</v>
      </c>
      <c r="V6" s="102">
        <f>IFERROR(W6*Assumptions!$C$4,"")</f>
        <v>230</v>
      </c>
      <c r="W6" s="102">
        <v>92</v>
      </c>
      <c r="X6" s="102">
        <f>IFERROR(V6*Assumptions!$C$5,"")+IFERROR(Y6*Assumptions!$C$8*Assumptions!$C$5,"")</f>
        <v>8.0764329000000004</v>
      </c>
      <c r="Y6" s="102">
        <v>117058</v>
      </c>
      <c r="Z6" s="102">
        <f>IFERROR(ROUND(W6*(1+Assumptions!$C$7)^5,0),"")</f>
        <v>281</v>
      </c>
      <c r="AA6" s="102">
        <f>IFERROR(ROUND(Z6*Assumptions!$C$4*Assumptions!$C$6,4),"")+AB6*Assumptions!$C$6*Assumptions!$C$8 - I6</f>
        <v>39.525597249999997</v>
      </c>
      <c r="AB6" s="102">
        <v>453767</v>
      </c>
      <c r="AC6" s="45" t="s">
        <v>153</v>
      </c>
      <c r="AD6" s="45" t="s">
        <v>167</v>
      </c>
      <c r="AE6" s="45">
        <v>440</v>
      </c>
      <c r="AF6" s="45">
        <v>35</v>
      </c>
      <c r="AG6" s="45">
        <v>3.5</v>
      </c>
      <c r="AH6" t="str">
        <f>IF(U6="","",IF(U6&gt;=Control!$D$4,"Y","N"))</f>
        <v>Y</v>
      </c>
      <c r="AI6" t="str">
        <f>IF(P6="","",IF(P6&gt;=Control!$D$5,"Y","N"))</f>
        <v>Y</v>
      </c>
      <c r="AJ6" t="str">
        <f t="shared" si="0"/>
        <v>Y</v>
      </c>
      <c r="AO6" s="40" t="str">
        <f>IF(SUMPRODUCT(ISNUMBER(SEARCH(Assumptions!$C$92:$C$130,$C6))*(Assumptions!$D$92:$D$130="High"))&gt;0,"High","Low")</f>
        <v>High</v>
      </c>
    </row>
    <row r="7" spans="2:41" ht="41.25" customHeight="1" x14ac:dyDescent="0.2">
      <c r="B7" s="45">
        <v>285</v>
      </c>
      <c r="C7" s="45" t="s">
        <v>17</v>
      </c>
      <c r="D7" s="45" t="s">
        <v>1771</v>
      </c>
      <c r="E7" s="45" t="s">
        <v>1772</v>
      </c>
      <c r="F7" s="45" t="s">
        <v>281</v>
      </c>
      <c r="G7" s="45" t="s">
        <v>1773</v>
      </c>
      <c r="H7" s="102">
        <v>2</v>
      </c>
      <c r="I7" s="102">
        <v>5</v>
      </c>
      <c r="J7" s="102"/>
      <c r="K7" s="102">
        <v>0</v>
      </c>
      <c r="L7" s="102">
        <v>0</v>
      </c>
      <c r="M7" s="45" t="s">
        <v>2532</v>
      </c>
      <c r="N7" s="45" t="s">
        <v>2533</v>
      </c>
      <c r="O7" s="45"/>
      <c r="P7" s="102">
        <f>IFERROR(Q7-(AG7*365/1000),"")</f>
        <v>0</v>
      </c>
      <c r="Q7" s="102">
        <f>SUM(R7:T7)</f>
        <v>0</v>
      </c>
      <c r="R7" s="102">
        <v>0</v>
      </c>
      <c r="S7" s="102">
        <v>0</v>
      </c>
      <c r="T7" s="102">
        <v>0</v>
      </c>
      <c r="U7" s="102">
        <f>IFERROR(X7-I7,"")</f>
        <v>4.7826125499999996</v>
      </c>
      <c r="V7" s="102">
        <f>IFERROR(W7*Assumptions!$C$4,"")</f>
        <v>245</v>
      </c>
      <c r="W7" s="102">
        <v>98</v>
      </c>
      <c r="X7" s="102">
        <f>IFERROR(V7*Assumptions!$C$5,"")+IFERROR(Y7*Assumptions!$C$8*Assumptions!$C$5,"")</f>
        <v>9.7826125499999996</v>
      </c>
      <c r="Y7" s="102">
        <v>242051</v>
      </c>
      <c r="Z7" s="102">
        <f>IFERROR(ROUND(W7*(1+Assumptions!$C$7)^5,0),"")</f>
        <v>299</v>
      </c>
      <c r="AA7" s="102">
        <f>IFERROR(ROUND(Z7*Assumptions!$C$4*Assumptions!$C$6,4),"")+AB7*Assumptions!$C$6*Assumptions!$C$8 - I7</f>
        <v>36.830500000000001</v>
      </c>
      <c r="AB7" s="102">
        <v>266000</v>
      </c>
      <c r="AC7" s="45" t="s">
        <v>153</v>
      </c>
      <c r="AD7" s="45" t="s">
        <v>154</v>
      </c>
      <c r="AE7" s="45">
        <v>1485</v>
      </c>
      <c r="AF7" s="45">
        <v>85</v>
      </c>
      <c r="AG7" s="45">
        <v>0</v>
      </c>
      <c r="AH7" t="str">
        <f>IF(U7="","",IF(U7&gt;=Control!$D$4,"Y","N"))</f>
        <v>Y</v>
      </c>
      <c r="AI7" t="str">
        <f>IF(P7="","",IF(P7&gt;=Control!$D$5,"Y","N"))</f>
        <v>N</v>
      </c>
      <c r="AJ7" t="str">
        <f t="shared" si="0"/>
        <v>Y</v>
      </c>
      <c r="AO7" s="40" t="str">
        <f>IF(SUMPRODUCT(ISNUMBER(SEARCH(Assumptions!$C$92:$C$130,$C7))*(Assumptions!$D$92:$D$130="High"))&gt;0,"High","Low")</f>
        <v>Low</v>
      </c>
    </row>
    <row r="8" spans="2:41" ht="59" customHeight="1" x14ac:dyDescent="0.2">
      <c r="B8" s="45">
        <v>255</v>
      </c>
      <c r="C8" s="45" t="s">
        <v>12</v>
      </c>
      <c r="D8" s="45" t="s">
        <v>1629</v>
      </c>
      <c r="E8" s="45" t="s">
        <v>1630</v>
      </c>
      <c r="F8" s="45" t="s">
        <v>97</v>
      </c>
      <c r="G8" s="45" t="s">
        <v>1631</v>
      </c>
      <c r="H8" s="102">
        <v>0</v>
      </c>
      <c r="I8" s="102">
        <v>0</v>
      </c>
      <c r="J8" s="102"/>
      <c r="K8" s="102">
        <v>0</v>
      </c>
      <c r="L8" s="102">
        <v>0</v>
      </c>
      <c r="M8" s="45" t="s">
        <v>3018</v>
      </c>
      <c r="N8" s="45" t="s">
        <v>3019</v>
      </c>
      <c r="O8" s="45" t="s">
        <v>3020</v>
      </c>
      <c r="P8" s="102">
        <f>IFERROR(Q8-(AG8*365/1000),"")</f>
        <v>59.295000000000002</v>
      </c>
      <c r="Q8" s="102">
        <f>SUM(R8:T8)</f>
        <v>77.91</v>
      </c>
      <c r="R8" s="102">
        <v>59.85</v>
      </c>
      <c r="S8" s="102">
        <v>18.059999999999999</v>
      </c>
      <c r="T8" s="102">
        <v>0</v>
      </c>
      <c r="U8" s="102">
        <f>IFERROR(X8-I8,"")</f>
        <v>4.4662171499999994</v>
      </c>
      <c r="V8" s="102">
        <f>IFERROR(W8*Assumptions!$C$4,"")</f>
        <v>90</v>
      </c>
      <c r="W8" s="102">
        <v>36</v>
      </c>
      <c r="X8" s="102">
        <f>IFERROR(V8*Assumptions!$C$5,"")+IFERROR(Y8*Assumptions!$C$8*Assumptions!$C$5,"")</f>
        <v>4.4662171499999994</v>
      </c>
      <c r="Y8" s="102">
        <v>175743</v>
      </c>
      <c r="Z8" s="102">
        <f>IFERROR(ROUND(W8*(1+Assumptions!$C$7)^5,0),"")</f>
        <v>110</v>
      </c>
      <c r="AA8" s="102">
        <f>IFERROR(ROUND(Z8*Assumptions!$C$4*Assumptions!$C$6,4),"")+AB8*Assumptions!$C$6*Assumptions!$C$8 - I8</f>
        <v>21.35059725</v>
      </c>
      <c r="AB8" s="102">
        <v>453767</v>
      </c>
      <c r="AC8" s="45" t="s">
        <v>153</v>
      </c>
      <c r="AD8" s="45" t="s">
        <v>167</v>
      </c>
      <c r="AE8" s="45">
        <v>440</v>
      </c>
      <c r="AF8" s="45">
        <v>35</v>
      </c>
      <c r="AG8" s="45">
        <v>51</v>
      </c>
      <c r="AH8" t="str">
        <f>IF(U8="","",IF(U8&gt;=Control!$D$4,"Y","N"))</f>
        <v>Y</v>
      </c>
      <c r="AI8" t="str">
        <f>IF(P8="","",IF(P8&gt;=Control!$D$5,"Y","N"))</f>
        <v>Y</v>
      </c>
      <c r="AJ8" t="str">
        <f t="shared" si="0"/>
        <v>Y</v>
      </c>
      <c r="AO8" s="40" t="str">
        <f>IF(SUMPRODUCT(ISNUMBER(SEARCH(Assumptions!$C$92:$C$130,$C8))*(Assumptions!$D$92:$D$130="High"))&gt;0,"High","Low")</f>
        <v>High</v>
      </c>
    </row>
    <row r="9" spans="2:41" ht="68.25" customHeight="1" x14ac:dyDescent="0.2">
      <c r="B9" s="45">
        <v>256</v>
      </c>
      <c r="C9" s="45" t="s">
        <v>12</v>
      </c>
      <c r="D9" s="45" t="s">
        <v>1635</v>
      </c>
      <c r="E9" s="45" t="s">
        <v>1636</v>
      </c>
      <c r="F9" s="45" t="s">
        <v>518</v>
      </c>
      <c r="G9" s="45" t="s">
        <v>1631</v>
      </c>
      <c r="H9" s="102">
        <v>0</v>
      </c>
      <c r="I9" s="102">
        <v>0</v>
      </c>
      <c r="J9" s="102"/>
      <c r="K9" s="102">
        <v>0</v>
      </c>
      <c r="L9" s="102">
        <v>0</v>
      </c>
      <c r="M9" s="45" t="s">
        <v>3018</v>
      </c>
      <c r="N9" s="45" t="s">
        <v>3019</v>
      </c>
      <c r="O9" s="45" t="s">
        <v>3020</v>
      </c>
      <c r="P9" s="102">
        <f>IFERROR(Q9-(AG9*365/1000),"")</f>
        <v>59.295000000000002</v>
      </c>
      <c r="Q9" s="102">
        <f>SUM(R9:T9)</f>
        <v>77.91</v>
      </c>
      <c r="R9" s="102">
        <v>59.85</v>
      </c>
      <c r="S9" s="102">
        <v>18.059999999999999</v>
      </c>
      <c r="T9" s="102">
        <v>0</v>
      </c>
      <c r="U9" s="102">
        <f>IFERROR(X9-I9,"")</f>
        <v>4.4662171499999994</v>
      </c>
      <c r="V9" s="102">
        <f>IFERROR(W9*Assumptions!$C$4,"")</f>
        <v>90</v>
      </c>
      <c r="W9" s="102">
        <v>36</v>
      </c>
      <c r="X9" s="102">
        <f>IFERROR(V9*Assumptions!$C$5,"")+IFERROR(Y9*Assumptions!$C$8*Assumptions!$C$5,"")</f>
        <v>4.4662171499999994</v>
      </c>
      <c r="Y9" s="102">
        <v>175743</v>
      </c>
      <c r="Z9" s="102">
        <f>IFERROR(ROUND(W9*(1+Assumptions!$C$7)^5,0),"")</f>
        <v>110</v>
      </c>
      <c r="AA9" s="102">
        <f>IFERROR(ROUND(Z9*Assumptions!$C$4*Assumptions!$C$6,4),"")+AB9*Assumptions!$C$6*Assumptions!$C$8 - I9</f>
        <v>21.35059725</v>
      </c>
      <c r="AB9" s="102">
        <v>453767</v>
      </c>
      <c r="AC9" s="45" t="s">
        <v>153</v>
      </c>
      <c r="AD9" s="45" t="s">
        <v>167</v>
      </c>
      <c r="AE9" s="45">
        <v>440</v>
      </c>
      <c r="AF9" s="45">
        <v>35</v>
      </c>
      <c r="AG9" s="45">
        <v>51</v>
      </c>
      <c r="AH9" t="str">
        <f>IF(U9="","",IF(U9&gt;=Control!$D$4,"Y","N"))</f>
        <v>Y</v>
      </c>
      <c r="AI9" t="str">
        <f>IF(P9="","",IF(P9&gt;=Control!$D$5,"Y","N"))</f>
        <v>Y</v>
      </c>
      <c r="AJ9" t="str">
        <f t="shared" si="0"/>
        <v>Y</v>
      </c>
      <c r="AO9" s="40" t="str">
        <f>IF(SUMPRODUCT(ISNUMBER(SEARCH(Assumptions!$C$92:$C$130,$C9))*(Assumptions!$D$92:$D$130="High"))&gt;0,"High","Low")</f>
        <v>High</v>
      </c>
    </row>
    <row r="10" spans="2:41" ht="41" customHeight="1" x14ac:dyDescent="0.2">
      <c r="B10" s="45">
        <v>269</v>
      </c>
      <c r="C10" s="45" t="s">
        <v>10</v>
      </c>
      <c r="D10" s="45" t="s">
        <v>1697</v>
      </c>
      <c r="E10" s="45" t="s">
        <v>62</v>
      </c>
      <c r="F10" s="45" t="s">
        <v>80</v>
      </c>
      <c r="G10" s="45" t="s">
        <v>1691</v>
      </c>
      <c r="H10" s="102">
        <v>2</v>
      </c>
      <c r="I10" s="102">
        <v>7.1</v>
      </c>
      <c r="J10" s="102"/>
      <c r="K10" s="102">
        <v>0</v>
      </c>
      <c r="L10" s="102">
        <v>2</v>
      </c>
      <c r="M10" s="45" t="s">
        <v>2622</v>
      </c>
      <c r="N10" s="45" t="s">
        <v>2623</v>
      </c>
      <c r="O10" s="45"/>
      <c r="P10" s="102">
        <f>IFERROR(Q10-(AG10*365/1000),"")</f>
        <v>177.75</v>
      </c>
      <c r="Q10" s="102">
        <f>SUM(R10:T10)</f>
        <v>177.75</v>
      </c>
      <c r="R10" s="102">
        <v>177.75</v>
      </c>
      <c r="S10" s="102">
        <v>0</v>
      </c>
      <c r="T10" s="102">
        <v>0</v>
      </c>
      <c r="U10" s="102">
        <f>IFERROR(X10-I10,"")</f>
        <v>4.4283409000000002</v>
      </c>
      <c r="V10" s="102">
        <f>IFERROR(W10*Assumptions!$C$4,"")</f>
        <v>242.5</v>
      </c>
      <c r="W10" s="102">
        <v>97</v>
      </c>
      <c r="X10" s="102">
        <f>IFERROR(V10*Assumptions!$C$5,"")+IFERROR(Y10*Assumptions!$C$8*Assumptions!$C$5,"")</f>
        <v>11.5283409</v>
      </c>
      <c r="Y10" s="102">
        <v>423218</v>
      </c>
      <c r="Z10" s="102">
        <f>IFERROR(ROUND(W10*(1+Assumptions!$C$7)^5,0),"")</f>
        <v>296</v>
      </c>
      <c r="AA10" s="102">
        <f>IFERROR(ROUND(Z10*Assumptions!$C$4*Assumptions!$C$6,4),"")+AB10*Assumptions!$C$6*Assumptions!$C$8 - I10</f>
        <v>51.533613250000002</v>
      </c>
      <c r="AB10" s="102">
        <f>IFERROR(ROUND(Y10*(1+Assumptions!$C$7)^5,0),"")</f>
        <v>1291559</v>
      </c>
      <c r="AC10" s="45" t="s">
        <v>153</v>
      </c>
      <c r="AD10" s="45" t="s">
        <v>156</v>
      </c>
      <c r="AE10" s="45">
        <v>2748</v>
      </c>
      <c r="AF10" s="45">
        <v>44.8</v>
      </c>
      <c r="AG10" s="45">
        <v>0</v>
      </c>
      <c r="AH10" t="str">
        <f>IF(U10="","",IF(U10&gt;=Control!$D$4,"Y","N"))</f>
        <v>Y</v>
      </c>
      <c r="AI10" t="str">
        <f>IF(P10="","",IF(P10&gt;=Control!$D$5,"Y","N"))</f>
        <v>Y</v>
      </c>
      <c r="AJ10" t="str">
        <f t="shared" si="0"/>
        <v>Y</v>
      </c>
      <c r="AO10" s="40" t="str">
        <f>IF(SUMPRODUCT(ISNUMBER(SEARCH(Assumptions!$C$92:$C$130,$C10))*(Assumptions!$D$92:$D$130="High"))&gt;0,"High","Low")</f>
        <v>High</v>
      </c>
    </row>
    <row r="11" spans="2:41" ht="41.25" customHeight="1" x14ac:dyDescent="0.2">
      <c r="B11" s="45">
        <v>277</v>
      </c>
      <c r="C11" s="45" t="s">
        <v>24</v>
      </c>
      <c r="D11" s="45" t="s">
        <v>1736</v>
      </c>
      <c r="E11" s="45" t="s">
        <v>1737</v>
      </c>
      <c r="F11" s="45" t="s">
        <v>518</v>
      </c>
      <c r="G11" s="45" t="s">
        <v>1738</v>
      </c>
      <c r="H11" s="102">
        <v>8</v>
      </c>
      <c r="I11" s="102">
        <v>50.3</v>
      </c>
      <c r="J11" s="102"/>
      <c r="K11" s="102">
        <v>7</v>
      </c>
      <c r="L11" s="102">
        <v>1</v>
      </c>
      <c r="M11" s="45"/>
      <c r="N11" s="45"/>
      <c r="O11" s="45"/>
      <c r="P11" s="102">
        <f>IFERROR(Q11-(AG11*365/1000),"")</f>
        <v>0</v>
      </c>
      <c r="Q11" s="102">
        <f>SUM(R11:T11)</f>
        <v>0</v>
      </c>
      <c r="R11" s="102">
        <v>0</v>
      </c>
      <c r="S11" s="102">
        <v>0</v>
      </c>
      <c r="T11" s="102">
        <v>0</v>
      </c>
      <c r="U11" s="102">
        <f>IFERROR(X11-I11,"")</f>
        <v>3.9795287500000001</v>
      </c>
      <c r="V11" s="102">
        <f>IFERROR(W11*Assumptions!$C$4,"")</f>
        <v>1147.5</v>
      </c>
      <c r="W11" s="102">
        <v>459</v>
      </c>
      <c r="X11" s="102">
        <f>IFERROR(V11*Assumptions!$C$5,"")+IFERROR(Y11*Assumptions!$C$8*Assumptions!$C$5,"")</f>
        <v>54.279528749999997</v>
      </c>
      <c r="Y11" s="102">
        <v>1975575</v>
      </c>
      <c r="Z11" s="102">
        <f>IFERROR(ROUND(W11*(1+Assumptions!$C$7)^5,0),"")</f>
        <v>1401</v>
      </c>
      <c r="AA11" s="102">
        <f>IFERROR(ROUND(Z11*Assumptions!$C$4*Assumptions!$C$6,4),"")+AB11*Assumptions!$C$6*Assumptions!$C$8 - I11</f>
        <v>128.79475000000002</v>
      </c>
      <c r="AB11" s="102">
        <v>237000</v>
      </c>
      <c r="AC11" s="45" t="s">
        <v>153</v>
      </c>
      <c r="AD11" s="45" t="s">
        <v>173</v>
      </c>
      <c r="AE11" s="45">
        <v>998</v>
      </c>
      <c r="AF11" s="45">
        <v>31</v>
      </c>
      <c r="AG11" s="45">
        <v>0</v>
      </c>
      <c r="AH11" t="str">
        <f>IF(U11="","",IF(U11&gt;=Control!$D$4,"Y","N"))</f>
        <v>Y</v>
      </c>
      <c r="AI11" t="str">
        <f>IF(P11="","",IF(P11&gt;=Control!$D$5,"Y","N"))</f>
        <v>N</v>
      </c>
      <c r="AJ11" t="str">
        <f t="shared" si="0"/>
        <v>Y</v>
      </c>
      <c r="AO11" s="40" t="str">
        <f>IF(SUMPRODUCT(ISNUMBER(SEARCH(Assumptions!$C$92:$C$130,$C11))*(Assumptions!$D$92:$D$130="High"))&gt;0,"High","Low")</f>
        <v>Low</v>
      </c>
    </row>
    <row r="12" spans="2:41" ht="27.75" customHeight="1" x14ac:dyDescent="0.2">
      <c r="B12" s="45">
        <v>47</v>
      </c>
      <c r="C12" s="45" t="s">
        <v>12</v>
      </c>
      <c r="D12" s="45" t="s">
        <v>516</v>
      </c>
      <c r="E12" s="45" t="s">
        <v>517</v>
      </c>
      <c r="F12" s="45" t="s">
        <v>518</v>
      </c>
      <c r="G12" s="45" t="s">
        <v>519</v>
      </c>
      <c r="H12" s="102">
        <v>0</v>
      </c>
      <c r="I12" s="102">
        <v>0</v>
      </c>
      <c r="J12" s="102"/>
      <c r="K12" s="102">
        <v>0</v>
      </c>
      <c r="L12" s="102">
        <v>0</v>
      </c>
      <c r="M12" s="45"/>
      <c r="N12" s="45"/>
      <c r="O12" s="45"/>
      <c r="P12" s="102">
        <f>IFERROR(Q12-(AG12*365/1000),"")</f>
        <v>68.16</v>
      </c>
      <c r="Q12" s="102">
        <f>SUM(R12:T12)</f>
        <v>68.16</v>
      </c>
      <c r="R12" s="102">
        <v>64.8</v>
      </c>
      <c r="S12" s="102">
        <v>3.36</v>
      </c>
      <c r="T12" s="102">
        <v>0</v>
      </c>
      <c r="U12" s="102">
        <f>IFERROR(X12-I12,"")</f>
        <v>3.6887038499999996</v>
      </c>
      <c r="V12" s="102">
        <f>IFERROR(W12*Assumptions!$C$4,"")</f>
        <v>110</v>
      </c>
      <c r="W12" s="102">
        <v>44</v>
      </c>
      <c r="X12" s="102">
        <f>IFERROR(V12*Assumptions!$C$5,"")+IFERROR(Y12*Assumptions!$C$8*Assumptions!$C$5,"")</f>
        <v>3.6887038499999996</v>
      </c>
      <c r="Y12" s="102">
        <v>38677</v>
      </c>
      <c r="Z12" s="102">
        <f>IFERROR(ROUND(W12*(1+Assumptions!$C$7)^5,0),"")</f>
        <v>134</v>
      </c>
      <c r="AA12" s="102">
        <f>IFERROR(ROUND(Z12*Assumptions!$C$4*Assumptions!$C$6,4),"")+AB12*Assumptions!$C$6*Assumptions!$C$8 - I12</f>
        <v>16.899108500000001</v>
      </c>
      <c r="AB12" s="102">
        <v>8902</v>
      </c>
      <c r="AC12" s="45" t="s">
        <v>153</v>
      </c>
      <c r="AD12" s="45" t="s">
        <v>167</v>
      </c>
      <c r="AE12" s="45">
        <v>440</v>
      </c>
      <c r="AF12" s="45">
        <v>35</v>
      </c>
      <c r="AG12" s="45">
        <v>0</v>
      </c>
      <c r="AH12" t="str">
        <f>IF(U12="","",IF(U12&gt;=Control!$D$4,"Y","N"))</f>
        <v>Y</v>
      </c>
      <c r="AI12" t="str">
        <f>IF(P12="","",IF(P12&gt;=Control!$D$5,"Y","N"))</f>
        <v>Y</v>
      </c>
      <c r="AJ12" t="str">
        <f t="shared" si="0"/>
        <v>Y</v>
      </c>
      <c r="AO12" s="40" t="str">
        <f>IF(SUMPRODUCT(ISNUMBER(SEARCH(Assumptions!$C$92:$C$130,$C12))*(Assumptions!$D$92:$D$130="High"))&gt;0,"High","Low")</f>
        <v>High</v>
      </c>
    </row>
    <row r="13" spans="2:41" ht="68.25" customHeight="1" x14ac:dyDescent="0.2">
      <c r="B13" s="45">
        <v>83</v>
      </c>
      <c r="C13" s="45" t="s">
        <v>15</v>
      </c>
      <c r="D13" s="45" t="s">
        <v>733</v>
      </c>
      <c r="E13" s="45" t="s">
        <v>734</v>
      </c>
      <c r="F13" s="45" t="s">
        <v>73</v>
      </c>
      <c r="G13" s="45" t="s">
        <v>735</v>
      </c>
      <c r="H13" s="102">
        <v>0</v>
      </c>
      <c r="I13" s="102">
        <v>0</v>
      </c>
      <c r="J13" s="102"/>
      <c r="K13" s="102">
        <v>0</v>
      </c>
      <c r="L13" s="102">
        <v>0</v>
      </c>
      <c r="M13" s="45"/>
      <c r="N13" s="45"/>
      <c r="O13" s="45"/>
      <c r="P13" s="102">
        <f>IFERROR(Q13-(AG13*365/1000),"")</f>
        <v>485.84999999999997</v>
      </c>
      <c r="Q13" s="102">
        <f>SUM(R13:T13)</f>
        <v>485.84999999999997</v>
      </c>
      <c r="R13" s="102">
        <v>4.95</v>
      </c>
      <c r="S13" s="102">
        <v>235.2</v>
      </c>
      <c r="T13" s="102">
        <v>245.7</v>
      </c>
      <c r="U13" s="102">
        <f>IFERROR(X13-I13,"")</f>
        <v>3.6433883999999996</v>
      </c>
      <c r="V13" s="102">
        <f>IFERROR(W13*Assumptions!$C$4,"")</f>
        <v>110</v>
      </c>
      <c r="W13" s="102">
        <v>44</v>
      </c>
      <c r="X13" s="102">
        <f>IFERROR(V13*Assumptions!$C$5,"")+IFERROR(Y13*Assumptions!$C$8*Assumptions!$C$5,"")</f>
        <v>3.6433883999999996</v>
      </c>
      <c r="Y13" s="102">
        <v>34168</v>
      </c>
      <c r="Z13" s="102">
        <f>IFERROR(ROUND(W13*(1+Assumptions!$C$7)^5,0),"")</f>
        <v>134</v>
      </c>
      <c r="AA13" s="102">
        <f>IFERROR(ROUND(Z13*Assumptions!$C$4*Assumptions!$C$6,4),"")+AB13*Assumptions!$C$6*Assumptions!$C$8 - I13</f>
        <v>17.651987500000001</v>
      </c>
      <c r="AB13" s="102">
        <v>53850</v>
      </c>
      <c r="AC13" s="45" t="s">
        <v>153</v>
      </c>
      <c r="AD13" s="45" t="s">
        <v>154</v>
      </c>
      <c r="AE13" s="45">
        <v>1485</v>
      </c>
      <c r="AF13" s="45">
        <v>85</v>
      </c>
      <c r="AG13" s="45">
        <v>0</v>
      </c>
      <c r="AH13" t="str">
        <f>IF(U13="","",IF(U13&gt;=Control!$D$4,"Y","N"))</f>
        <v>Y</v>
      </c>
      <c r="AI13" t="str">
        <f>IF(P13="","",IF(P13&gt;=Control!$D$5,"Y","N"))</f>
        <v>Y</v>
      </c>
      <c r="AJ13" t="str">
        <f t="shared" si="0"/>
        <v>Y</v>
      </c>
      <c r="AO13" s="40" t="str">
        <f>IF(SUMPRODUCT(ISNUMBER(SEARCH(Assumptions!$C$92:$C$130,$C13))*(Assumptions!$D$92:$D$130="High"))&gt;0,"High","Low")</f>
        <v>Low</v>
      </c>
    </row>
    <row r="14" spans="2:41" ht="81.75" customHeight="1" x14ac:dyDescent="0.2">
      <c r="B14" s="45">
        <v>88</v>
      </c>
      <c r="C14" s="45" t="s">
        <v>26</v>
      </c>
      <c r="D14" s="45" t="s">
        <v>767</v>
      </c>
      <c r="E14" s="45" t="s">
        <v>768</v>
      </c>
      <c r="F14" s="45" t="s">
        <v>298</v>
      </c>
      <c r="G14" s="45" t="s">
        <v>769</v>
      </c>
      <c r="H14" s="102">
        <v>0</v>
      </c>
      <c r="I14" s="102">
        <v>0</v>
      </c>
      <c r="J14" s="102"/>
      <c r="K14" s="102">
        <v>0</v>
      </c>
      <c r="L14" s="102">
        <v>0</v>
      </c>
      <c r="M14" s="45" t="s">
        <v>3185</v>
      </c>
      <c r="N14" s="45"/>
      <c r="O14" s="45"/>
      <c r="P14" s="102">
        <f>IFERROR(Q14-(AG14*365/1000),"")</f>
        <v>12.18</v>
      </c>
      <c r="Q14" s="102">
        <f>SUM(R14:T14)</f>
        <v>12.18</v>
      </c>
      <c r="R14" s="102">
        <v>0</v>
      </c>
      <c r="S14" s="102">
        <v>12.18</v>
      </c>
      <c r="T14" s="102">
        <v>0</v>
      </c>
      <c r="U14" s="102">
        <f>IFERROR(X14-I14,"")</f>
        <v>2.7559615499999999</v>
      </c>
      <c r="V14" s="102">
        <f>IFERROR(W14*Assumptions!$C$4,"")</f>
        <v>87.5</v>
      </c>
      <c r="W14" s="102">
        <v>35</v>
      </c>
      <c r="X14" s="102">
        <f>IFERROR(V14*Assumptions!$C$5,"")+IFERROR(Y14*Assumptions!$C$8*Assumptions!$C$5,"")</f>
        <v>2.7559615499999999</v>
      </c>
      <c r="Y14" s="102">
        <v>13031</v>
      </c>
      <c r="Z14" s="102">
        <f>IFERROR(ROUND(W14*(1+Assumptions!$C$7)^5,0),"")</f>
        <v>107</v>
      </c>
      <c r="AA14" s="102">
        <f>IFERROR(ROUND(Z14*Assumptions!$C$4*Assumptions!$C$6,4),"")+AB14*Assumptions!$C$6*Assumptions!$C$8 - I14</f>
        <v>19.0451765</v>
      </c>
      <c r="AB14" s="102">
        <v>338518</v>
      </c>
      <c r="AC14" s="45" t="s">
        <v>164</v>
      </c>
      <c r="AD14" s="45" t="s">
        <v>186</v>
      </c>
      <c r="AE14" s="45">
        <v>675</v>
      </c>
      <c r="AF14" s="45">
        <v>16</v>
      </c>
      <c r="AG14" s="45">
        <v>0</v>
      </c>
      <c r="AH14" t="str">
        <f>IF(U14="","",IF(U14&gt;=Control!$D$4,"Y","N"))</f>
        <v>N</v>
      </c>
      <c r="AI14" t="str">
        <f>IF(P14="","",IF(P14&gt;=Control!$D$5,"Y","N"))</f>
        <v>N</v>
      </c>
      <c r="AJ14" t="str">
        <f t="shared" si="0"/>
        <v>Y</v>
      </c>
      <c r="AO14" s="40" t="str">
        <f>IF(SUMPRODUCT(ISNUMBER(SEARCH(Assumptions!$C$92:$C$130,$C14))*(Assumptions!$D$92:$D$130="High"))&gt;0,"High","Low")</f>
        <v>Low</v>
      </c>
    </row>
    <row r="15" spans="2:41" ht="54.75" customHeight="1" x14ac:dyDescent="0.2">
      <c r="B15" s="45">
        <v>87</v>
      </c>
      <c r="C15" s="45" t="s">
        <v>26</v>
      </c>
      <c r="D15" s="45" t="s">
        <v>760</v>
      </c>
      <c r="E15" s="45" t="s">
        <v>761</v>
      </c>
      <c r="F15" s="45" t="s">
        <v>298</v>
      </c>
      <c r="G15" s="45" t="s">
        <v>762</v>
      </c>
      <c r="H15" s="102">
        <v>0</v>
      </c>
      <c r="I15" s="102">
        <v>0</v>
      </c>
      <c r="J15" s="102"/>
      <c r="K15" s="102">
        <v>0</v>
      </c>
      <c r="L15" s="102">
        <v>0</v>
      </c>
      <c r="M15" s="45"/>
      <c r="N15" s="45"/>
      <c r="O15" s="45"/>
      <c r="P15" s="102">
        <f>IFERROR(Q15-(AG15*365/1000),"")</f>
        <v>10.08</v>
      </c>
      <c r="Q15" s="102">
        <f>SUM(R15:T15)</f>
        <v>10.08</v>
      </c>
      <c r="R15" s="102">
        <v>0</v>
      </c>
      <c r="S15" s="102">
        <v>10.08</v>
      </c>
      <c r="T15" s="102">
        <v>0</v>
      </c>
      <c r="U15" s="102">
        <f>IFERROR(X15-I15,"")</f>
        <v>2.6634243</v>
      </c>
      <c r="V15" s="102">
        <f>IFERROR(W15*Assumptions!$C$4,"")</f>
        <v>85</v>
      </c>
      <c r="W15" s="102">
        <v>34</v>
      </c>
      <c r="X15" s="102">
        <f>IFERROR(V15*Assumptions!$C$5,"")+IFERROR(Y15*Assumptions!$C$8*Assumptions!$C$5,"")</f>
        <v>2.6634243</v>
      </c>
      <c r="Y15" s="102">
        <v>11286</v>
      </c>
      <c r="Z15" s="102">
        <f>IFERROR(ROUND(W15*(1+Assumptions!$C$7)^5,0),"")</f>
        <v>104</v>
      </c>
      <c r="AA15" s="102">
        <f>IFERROR(ROUND(Z15*Assumptions!$C$4*Assumptions!$C$6,4),"")+AB15*Assumptions!$C$6*Assumptions!$C$8 - I15</f>
        <v>20.056406500000001</v>
      </c>
      <c r="AB15" s="102">
        <v>421278</v>
      </c>
      <c r="AC15" s="45" t="s">
        <v>164</v>
      </c>
      <c r="AD15" s="45" t="s">
        <v>186</v>
      </c>
      <c r="AE15" s="45">
        <v>675</v>
      </c>
      <c r="AF15" s="45">
        <v>16</v>
      </c>
      <c r="AG15" s="45">
        <v>0</v>
      </c>
      <c r="AH15" t="str">
        <f>IF(U15="","",IF(U15&gt;=Control!$D$4,"Y","N"))</f>
        <v>N</v>
      </c>
      <c r="AI15" t="str">
        <f>IF(P15="","",IF(P15&gt;=Control!$D$5,"Y","N"))</f>
        <v>N</v>
      </c>
      <c r="AJ15" t="str">
        <f t="shared" si="0"/>
        <v>Y</v>
      </c>
      <c r="AO15" s="40" t="str">
        <f>IF(SUMPRODUCT(ISNUMBER(SEARCH(Assumptions!$C$92:$C$130,$C15))*(Assumptions!$D$92:$D$130="High"))&gt;0,"High","Low")</f>
        <v>Low</v>
      </c>
    </row>
    <row r="16" spans="2:41" ht="27.75" customHeight="1" x14ac:dyDescent="0.2">
      <c r="B16" s="45">
        <v>298</v>
      </c>
      <c r="C16" s="45" t="s">
        <v>1839</v>
      </c>
      <c r="D16" s="45" t="s">
        <v>1837</v>
      </c>
      <c r="E16" s="45" t="s">
        <v>1838</v>
      </c>
      <c r="F16" s="45" t="s">
        <v>91</v>
      </c>
      <c r="G16" s="45" t="s">
        <v>1840</v>
      </c>
      <c r="H16" s="102">
        <v>0</v>
      </c>
      <c r="I16" s="102">
        <v>0</v>
      </c>
      <c r="J16" s="102"/>
      <c r="K16" s="102">
        <v>0</v>
      </c>
      <c r="L16" s="102">
        <v>0</v>
      </c>
      <c r="M16" s="45"/>
      <c r="N16" s="45"/>
      <c r="O16" s="45"/>
      <c r="P16" s="102">
        <f>IFERROR(Q16-(AG16*365/1000),"")</f>
        <v>508.80000000000007</v>
      </c>
      <c r="Q16" s="102">
        <f>SUM(R16:T16)</f>
        <v>508.80000000000007</v>
      </c>
      <c r="R16" s="102">
        <v>90.9</v>
      </c>
      <c r="S16" s="102">
        <v>310.8</v>
      </c>
      <c r="T16" s="102">
        <v>107.1</v>
      </c>
      <c r="U16" s="102">
        <f>IFERROR(X16-I16,"")</f>
        <v>2.2747833000000002</v>
      </c>
      <c r="V16" s="102">
        <f>IFERROR(W16*Assumptions!$C$4,"")</f>
        <v>75</v>
      </c>
      <c r="W16" s="102">
        <v>30</v>
      </c>
      <c r="X16" s="102">
        <f>IFERROR(V16*Assumptions!$C$5,"")+IFERROR(Y16*Assumptions!$C$8*Assumptions!$C$5,"")</f>
        <v>2.2747833000000002</v>
      </c>
      <c r="Y16" s="102">
        <v>2466</v>
      </c>
      <c r="Z16" s="102">
        <f>IFERROR(ROUND(W16*(1+Assumptions!$C$7)^5,0),"")</f>
        <v>92</v>
      </c>
      <c r="AA16" s="102">
        <f>IFERROR(ROUND(Z16*Assumptions!$C$4*Assumptions!$C$6,4),"")+AB16*Assumptions!$C$6*Assumptions!$C$8 - I16</f>
        <v>36.226216000000008</v>
      </c>
      <c r="AB16" s="102">
        <v>1476192</v>
      </c>
      <c r="AC16" s="45" t="s">
        <v>164</v>
      </c>
      <c r="AD16" s="45" t="s">
        <v>171</v>
      </c>
      <c r="AE16" s="45">
        <v>3315</v>
      </c>
      <c r="AF16" s="45">
        <v>23</v>
      </c>
      <c r="AG16" s="45">
        <v>0</v>
      </c>
      <c r="AH16" t="str">
        <f>IF(U16="","",IF(U16&gt;=Control!$D$4,"Y","N"))</f>
        <v>N</v>
      </c>
      <c r="AI16" t="str">
        <f>IF(P16="","",IF(P16&gt;=Control!$D$5,"Y","N"))</f>
        <v>Y</v>
      </c>
      <c r="AJ16" t="str">
        <f t="shared" si="0"/>
        <v>Y</v>
      </c>
      <c r="AO16" s="40" t="str">
        <f>IF(SUMPRODUCT(ISNUMBER(SEARCH(Assumptions!$C$92:$C$130,$C16))*(Assumptions!$D$92:$D$130="High"))&gt;0,"High","Low")</f>
        <v>Low</v>
      </c>
    </row>
    <row r="17" spans="2:41" ht="27.75" customHeight="1" x14ac:dyDescent="0.2">
      <c r="B17" s="45">
        <v>89</v>
      </c>
      <c r="C17" s="45" t="s">
        <v>776</v>
      </c>
      <c r="D17" s="45" t="s">
        <v>774</v>
      </c>
      <c r="E17" s="45" t="s">
        <v>775</v>
      </c>
      <c r="F17" s="45" t="s">
        <v>298</v>
      </c>
      <c r="G17" s="45" t="s">
        <v>762</v>
      </c>
      <c r="H17" s="102">
        <v>0</v>
      </c>
      <c r="I17" s="102">
        <v>0</v>
      </c>
      <c r="J17" s="102"/>
      <c r="K17" s="102">
        <v>0</v>
      </c>
      <c r="L17" s="102">
        <v>0</v>
      </c>
      <c r="M17" s="45"/>
      <c r="N17" s="45"/>
      <c r="O17" s="45"/>
      <c r="P17" s="102">
        <f>IFERROR(Q17-(AG17*365/1000),"")</f>
        <v>5.04</v>
      </c>
      <c r="Q17" s="102">
        <f>SUM(R17:T17)</f>
        <v>5.04</v>
      </c>
      <c r="R17" s="102">
        <v>0</v>
      </c>
      <c r="S17" s="102">
        <v>5.04</v>
      </c>
      <c r="T17" s="102">
        <v>0</v>
      </c>
      <c r="U17" s="102">
        <f>IFERROR(X17-I17,"")</f>
        <v>1.7457161999999999</v>
      </c>
      <c r="V17" s="102">
        <f>IFERROR(W17*Assumptions!$C$4,"")</f>
        <v>55</v>
      </c>
      <c r="W17" s="102">
        <v>22</v>
      </c>
      <c r="X17" s="102">
        <f>IFERROR(V17*Assumptions!$C$5,"")+IFERROR(Y17*Assumptions!$C$8*Assumptions!$C$5,"")</f>
        <v>1.7457161999999999</v>
      </c>
      <c r="Y17" s="102">
        <v>9524</v>
      </c>
      <c r="Z17" s="102">
        <f>IFERROR(ROUND(W17*(1+Assumptions!$C$7)^5,0),"")</f>
        <v>67</v>
      </c>
      <c r="AA17" s="102">
        <f>IFERROR(ROUND(Z17*Assumptions!$C$4*Assumptions!$C$6,4),"")+AB17*Assumptions!$C$6*Assumptions!$C$8 - I17</f>
        <v>12.475132</v>
      </c>
      <c r="AB17" s="102">
        <v>244784</v>
      </c>
      <c r="AC17" s="45" t="s">
        <v>164</v>
      </c>
      <c r="AD17" s="45" t="s">
        <v>186</v>
      </c>
      <c r="AE17" s="45">
        <v>675</v>
      </c>
      <c r="AF17" s="45">
        <v>16</v>
      </c>
      <c r="AG17" s="45">
        <v>0</v>
      </c>
      <c r="AH17" t="str">
        <f>IF(U17="","",IF(U17&gt;=Control!$D$4,"Y","N"))</f>
        <v>N</v>
      </c>
      <c r="AI17" t="str">
        <f>IF(P17="","",IF(P17&gt;=Control!$D$5,"Y","N"))</f>
        <v>N</v>
      </c>
      <c r="AJ17" t="str">
        <f t="shared" si="0"/>
        <v>Y</v>
      </c>
      <c r="AO17" s="40" t="str">
        <f>IF(SUMPRODUCT(ISNUMBER(SEARCH(Assumptions!$C$92:$C$130,$C17))*(Assumptions!$D$92:$D$130="High"))&gt;0,"High","Low")</f>
        <v>Low</v>
      </c>
    </row>
    <row r="18" spans="2:41" ht="41.25" customHeight="1" x14ac:dyDescent="0.2">
      <c r="B18" s="45">
        <v>28</v>
      </c>
      <c r="C18" s="45" t="s">
        <v>13</v>
      </c>
      <c r="D18" s="45" t="s">
        <v>418</v>
      </c>
      <c r="E18" s="45" t="s">
        <v>419</v>
      </c>
      <c r="F18" s="45" t="s">
        <v>414</v>
      </c>
      <c r="G18" s="45" t="s">
        <v>415</v>
      </c>
      <c r="H18" s="102">
        <v>0</v>
      </c>
      <c r="I18" s="102">
        <v>0</v>
      </c>
      <c r="J18" s="102"/>
      <c r="K18" s="102">
        <v>0</v>
      </c>
      <c r="L18" s="102">
        <v>0</v>
      </c>
      <c r="M18" s="45" t="s">
        <v>2652</v>
      </c>
      <c r="N18" s="45" t="s">
        <v>2653</v>
      </c>
      <c r="O18" s="45" t="s">
        <v>2654</v>
      </c>
      <c r="P18" s="102">
        <f>IFERROR(Q18-(AG18*365/1000),"")</f>
        <v>320.505</v>
      </c>
      <c r="Q18" s="102">
        <f>SUM(R18:T18)</f>
        <v>342.40499999999997</v>
      </c>
      <c r="R18" s="102">
        <v>0</v>
      </c>
      <c r="S18" s="102">
        <v>341.88</v>
      </c>
      <c r="T18" s="102">
        <v>0.52500000000000002</v>
      </c>
      <c r="U18" s="102">
        <f>IFERROR(X18-I18,"")</f>
        <v>1.71366555</v>
      </c>
      <c r="V18" s="102">
        <f>IFERROR(W18*Assumptions!$C$4,"")</f>
        <v>40</v>
      </c>
      <c r="W18" s="102">
        <v>16</v>
      </c>
      <c r="X18" s="102">
        <f>IFERROR(V18*Assumptions!$C$5,"")+IFERROR(Y18*Assumptions!$C$8*Assumptions!$C$5,"")</f>
        <v>1.71366555</v>
      </c>
      <c r="Y18" s="102">
        <v>51111</v>
      </c>
      <c r="Z18" s="102">
        <f>IFERROR(ROUND(W18*(1+Assumptions!$C$7)^5,0),"")</f>
        <v>49</v>
      </c>
      <c r="AA18" s="102">
        <f>IFERROR(ROUND(Z18*Assumptions!$C$4*Assumptions!$C$6,4),"")+AB18*Assumptions!$C$6*Assumptions!$C$8 - I18</f>
        <v>7.039148</v>
      </c>
      <c r="AB18" s="102">
        <v>54576</v>
      </c>
      <c r="AC18" s="45" t="s">
        <v>153</v>
      </c>
      <c r="AD18" s="45" t="s">
        <v>158</v>
      </c>
      <c r="AE18" s="45">
        <v>867</v>
      </c>
      <c r="AF18" s="45">
        <v>16</v>
      </c>
      <c r="AG18" s="45">
        <v>60</v>
      </c>
      <c r="AH18" t="str">
        <f>IF(U18="","",IF(U18&gt;=Control!$D$4,"Y","N"))</f>
        <v>N</v>
      </c>
      <c r="AI18" t="str">
        <f>IF(P18="","",IF(P18&gt;=Control!$D$5,"Y","N"))</f>
        <v>Y</v>
      </c>
      <c r="AJ18" t="str">
        <f t="shared" si="0"/>
        <v>Y</v>
      </c>
      <c r="AO18" s="40" t="str">
        <f>IF(SUMPRODUCT(ISNUMBER(SEARCH(Assumptions!$C$92:$C$130,$C18))*(Assumptions!$D$92:$D$130="High"))&gt;0,"High","Low")</f>
        <v>Low</v>
      </c>
    </row>
    <row r="19" spans="2:41" ht="68.25" customHeight="1" x14ac:dyDescent="0.2">
      <c r="B19" s="45">
        <v>38</v>
      </c>
      <c r="C19" s="45" t="s">
        <v>11</v>
      </c>
      <c r="D19" s="45" t="s">
        <v>468</v>
      </c>
      <c r="E19" s="45" t="s">
        <v>469</v>
      </c>
      <c r="F19" s="45" t="s">
        <v>73</v>
      </c>
      <c r="G19" s="45" t="s">
        <v>470</v>
      </c>
      <c r="H19" s="102">
        <v>0</v>
      </c>
      <c r="I19" s="102">
        <v>0</v>
      </c>
      <c r="J19" s="102"/>
      <c r="K19" s="102">
        <v>0</v>
      </c>
      <c r="L19" s="102">
        <v>0</v>
      </c>
      <c r="M19" s="45"/>
      <c r="N19" s="45"/>
      <c r="O19" s="45"/>
      <c r="P19" s="102">
        <f>IFERROR(Q19-(AG19*365/1000),"")</f>
        <v>271.02</v>
      </c>
      <c r="Q19" s="102">
        <f>SUM(R19:T19)</f>
        <v>271.02</v>
      </c>
      <c r="R19" s="102">
        <v>140.4</v>
      </c>
      <c r="S19" s="102">
        <v>71.819999999999993</v>
      </c>
      <c r="T19" s="102">
        <v>58.8</v>
      </c>
      <c r="U19" s="102">
        <f>IFERROR(X19-I19,"")</f>
        <v>1.6117158</v>
      </c>
      <c r="V19" s="102">
        <f>IFERROR(W19*Assumptions!$C$4,"")</f>
        <v>50</v>
      </c>
      <c r="W19" s="102">
        <v>20</v>
      </c>
      <c r="X19" s="102">
        <f>IFERROR(V19*Assumptions!$C$5,"")+IFERROR(Y19*Assumptions!$C$8*Assumptions!$C$5,"")</f>
        <v>1.6117158</v>
      </c>
      <c r="Y19" s="102">
        <v>11116</v>
      </c>
      <c r="Z19" s="102">
        <f>IFERROR(ROUND(W19*(1+Assumptions!$C$7)^5,0),"")</f>
        <v>61</v>
      </c>
      <c r="AA19" s="102">
        <f>IFERROR(ROUND(Z19*Assumptions!$C$4*Assumptions!$C$6,4),"")+AB19*Assumptions!$C$6*Assumptions!$C$8 - I19</f>
        <v>7.7385985000000002</v>
      </c>
      <c r="AB19" s="102">
        <v>6782</v>
      </c>
      <c r="AC19" s="45" t="s">
        <v>164</v>
      </c>
      <c r="AD19" s="45" t="s">
        <v>165</v>
      </c>
      <c r="AE19" s="45">
        <v>1339</v>
      </c>
      <c r="AF19" s="45">
        <v>83.1</v>
      </c>
      <c r="AG19" s="45">
        <v>0</v>
      </c>
      <c r="AH19" t="str">
        <f>IF(U19="","",IF(U19&gt;=Control!$D$4,"Y","N"))</f>
        <v>N</v>
      </c>
      <c r="AI19" t="str">
        <f>IF(P19="","",IF(P19&gt;=Control!$D$5,"Y","N"))</f>
        <v>Y</v>
      </c>
      <c r="AJ19" t="str">
        <f t="shared" si="0"/>
        <v>Y</v>
      </c>
      <c r="AO19" s="40" t="str">
        <f>IF(SUMPRODUCT(ISNUMBER(SEARCH(Assumptions!$C$92:$C$130,$C19))*(Assumptions!$D$92:$D$130="High"))&gt;0,"High","Low")</f>
        <v>Low</v>
      </c>
    </row>
    <row r="20" spans="2:41" ht="81.75" customHeight="1" x14ac:dyDescent="0.2">
      <c r="B20" s="45">
        <v>40</v>
      </c>
      <c r="C20" s="45" t="s">
        <v>10</v>
      </c>
      <c r="D20" s="45" t="s">
        <v>479</v>
      </c>
      <c r="E20" s="45" t="s">
        <v>480</v>
      </c>
      <c r="F20" s="45" t="s">
        <v>80</v>
      </c>
      <c r="G20" s="45" t="s">
        <v>481</v>
      </c>
      <c r="H20" s="102">
        <v>0</v>
      </c>
      <c r="I20" s="102">
        <v>0</v>
      </c>
      <c r="J20" s="102"/>
      <c r="K20" s="102">
        <v>0</v>
      </c>
      <c r="L20" s="102">
        <v>0</v>
      </c>
      <c r="M20" s="45"/>
      <c r="N20" s="45"/>
      <c r="O20" s="45"/>
      <c r="P20" s="102">
        <f>IFERROR(Q20-(AG20*365/1000),"")</f>
        <v>204.82499999999999</v>
      </c>
      <c r="Q20" s="102">
        <f>SUM(R20:T20)</f>
        <v>204.82499999999999</v>
      </c>
      <c r="R20" s="102">
        <v>56.25</v>
      </c>
      <c r="S20" s="102">
        <v>29.4</v>
      </c>
      <c r="T20" s="102">
        <v>119.175</v>
      </c>
      <c r="U20" s="102">
        <f>IFERROR(X20-I20,"")</f>
        <v>1.58392065</v>
      </c>
      <c r="V20" s="102">
        <f>IFERROR(W20*Assumptions!$C$4,"")</f>
        <v>47.5</v>
      </c>
      <c r="W20" s="102">
        <v>19</v>
      </c>
      <c r="X20" s="102">
        <f>IFERROR(V20*Assumptions!$C$5,"")+IFERROR(Y20*Assumptions!$C$8*Assumptions!$C$5,"")</f>
        <v>1.58392065</v>
      </c>
      <c r="Y20" s="102">
        <v>15813</v>
      </c>
      <c r="Z20" s="102">
        <f>IFERROR(ROUND(W20*(1+Assumptions!$C$7)^5,0),"")</f>
        <v>58</v>
      </c>
      <c r="AA20" s="102">
        <f>IFERROR(ROUND(Z20*Assumptions!$C$4*Assumptions!$C$6,4),"")+AB20*Assumptions!$C$6*Assumptions!$C$8 - I20</f>
        <v>7.5299595000000004</v>
      </c>
      <c r="AB20" s="102">
        <v>16714</v>
      </c>
      <c r="AC20" s="45" t="s">
        <v>153</v>
      </c>
      <c r="AD20" s="45" t="s">
        <v>156</v>
      </c>
      <c r="AE20" s="45">
        <v>2748</v>
      </c>
      <c r="AF20" s="45">
        <v>44.8</v>
      </c>
      <c r="AG20" s="45">
        <v>0</v>
      </c>
      <c r="AH20" t="str">
        <f>IF(U20="","",IF(U20&gt;=Control!$D$4,"Y","N"))</f>
        <v>N</v>
      </c>
      <c r="AI20" t="str">
        <f>IF(P20="","",IF(P20&gt;=Control!$D$5,"Y","N"))</f>
        <v>Y</v>
      </c>
      <c r="AJ20" t="str">
        <f t="shared" si="0"/>
        <v>Y</v>
      </c>
      <c r="AO20" s="40" t="str">
        <f>IF(SUMPRODUCT(ISNUMBER(SEARCH(Assumptions!$C$92:$C$130,$C20))*(Assumptions!$D$92:$D$130="High"))&gt;0,"High","Low")</f>
        <v>High</v>
      </c>
    </row>
    <row r="21" spans="2:41" ht="68.25" customHeight="1" x14ac:dyDescent="0.2">
      <c r="B21" s="45">
        <v>157</v>
      </c>
      <c r="C21" s="45" t="s">
        <v>23</v>
      </c>
      <c r="D21" s="45" t="s">
        <v>1161</v>
      </c>
      <c r="E21" s="45" t="s">
        <v>1162</v>
      </c>
      <c r="F21" s="45" t="s">
        <v>261</v>
      </c>
      <c r="G21" s="45" t="s">
        <v>1114</v>
      </c>
      <c r="H21" s="102">
        <v>0</v>
      </c>
      <c r="I21" s="102">
        <v>0</v>
      </c>
      <c r="J21" s="102"/>
      <c r="K21" s="102">
        <v>0</v>
      </c>
      <c r="L21" s="102">
        <v>0</v>
      </c>
      <c r="M21" s="45"/>
      <c r="N21" s="45"/>
      <c r="O21" s="45"/>
      <c r="P21" s="102">
        <f>IFERROR(Q21-(AG21*365/1000),"")</f>
        <v>68.460000000000008</v>
      </c>
      <c r="Q21" s="102">
        <f>SUM(R21:T21)</f>
        <v>68.460000000000008</v>
      </c>
      <c r="R21" s="102">
        <v>3.15</v>
      </c>
      <c r="S21" s="102">
        <v>62.16</v>
      </c>
      <c r="T21" s="102">
        <v>3.15</v>
      </c>
      <c r="U21" s="102">
        <f>IFERROR(X21-I21,"")</f>
        <v>1.4996344499999998</v>
      </c>
      <c r="V21" s="102">
        <f>IFERROR(W21*Assumptions!$C$4,"")</f>
        <v>45</v>
      </c>
      <c r="W21" s="102">
        <v>18</v>
      </c>
      <c r="X21" s="102">
        <f>IFERROR(V21*Assumptions!$C$5,"")+IFERROR(Y21*Assumptions!$C$8*Assumptions!$C$5,"")</f>
        <v>1.4996344499999998</v>
      </c>
      <c r="Y21" s="102">
        <v>14889</v>
      </c>
      <c r="Z21" s="102">
        <f>IFERROR(ROUND(W21*(1+Assumptions!$C$7)^5,0),"")</f>
        <v>55</v>
      </c>
      <c r="AA21" s="102">
        <f>IFERROR(ROUND(Z21*Assumptions!$C$4*Assumptions!$C$6,4),"")+AB21*Assumptions!$C$6*Assumptions!$C$8 - I21</f>
        <v>10.560016750000001</v>
      </c>
      <c r="AB21" s="102">
        <v>220001</v>
      </c>
      <c r="AC21" s="45" t="s">
        <v>164</v>
      </c>
      <c r="AD21" s="45" t="s">
        <v>171</v>
      </c>
      <c r="AE21" s="45">
        <v>3315</v>
      </c>
      <c r="AF21" s="45">
        <v>23</v>
      </c>
      <c r="AG21" s="45">
        <v>0</v>
      </c>
      <c r="AH21" t="str">
        <f>IF(U21="","",IF(U21&gt;=Control!$D$4,"Y","N"))</f>
        <v>N</v>
      </c>
      <c r="AI21" t="str">
        <f>IF(P21="","",IF(P21&gt;=Control!$D$5,"Y","N"))</f>
        <v>Y</v>
      </c>
      <c r="AJ21" t="str">
        <f t="shared" si="0"/>
        <v>Y</v>
      </c>
      <c r="AO21" s="40" t="str">
        <f>IF(SUMPRODUCT(ISNUMBER(SEARCH(Assumptions!$C$92:$C$130,$C21))*(Assumptions!$D$92:$D$130="High"))&gt;0,"High","Low")</f>
        <v>Low</v>
      </c>
    </row>
    <row r="22" spans="2:41" ht="95.25" customHeight="1" x14ac:dyDescent="0.2">
      <c r="B22" s="45">
        <v>208</v>
      </c>
      <c r="C22" s="45" t="s">
        <v>23</v>
      </c>
      <c r="D22" s="45" t="s">
        <v>1403</v>
      </c>
      <c r="E22" s="45" t="s">
        <v>1404</v>
      </c>
      <c r="F22" s="45" t="s">
        <v>97</v>
      </c>
      <c r="G22" s="45" t="s">
        <v>1405</v>
      </c>
      <c r="H22" s="102">
        <v>0</v>
      </c>
      <c r="I22" s="102">
        <v>0</v>
      </c>
      <c r="J22" s="102"/>
      <c r="K22" s="102">
        <v>0</v>
      </c>
      <c r="L22" s="102">
        <v>0</v>
      </c>
      <c r="M22" s="45"/>
      <c r="N22" s="45"/>
      <c r="O22" s="45"/>
      <c r="P22" s="102">
        <f>IFERROR(Q22-(AG22*365/1000),"")</f>
        <v>491.1</v>
      </c>
      <c r="Q22" s="102">
        <f>SUM(R22:T22)</f>
        <v>491.1</v>
      </c>
      <c r="R22" s="102">
        <v>61.65</v>
      </c>
      <c r="S22" s="102">
        <v>327.60000000000002</v>
      </c>
      <c r="T22" s="102">
        <v>101.85</v>
      </c>
      <c r="U22" s="102">
        <f>IFERROR(X22-I22,"")</f>
        <v>1.3499999999999999</v>
      </c>
      <c r="V22" s="102">
        <f>IFERROR(W22*Assumptions!$C$4,"")</f>
        <v>45</v>
      </c>
      <c r="W22" s="102">
        <v>18</v>
      </c>
      <c r="X22" s="102">
        <f>IFERROR(V22*Assumptions!$C$5,"")+IFERROR(Y22*Assumptions!$C$8*Assumptions!$C$5,"")</f>
        <v>1.3499999999999999</v>
      </c>
      <c r="Y22" s="102">
        <v>0</v>
      </c>
      <c r="Z22" s="102">
        <f>IFERROR(ROUND(W22*(1+Assumptions!$C$7)^5,0),"")</f>
        <v>55</v>
      </c>
      <c r="AA22" s="102">
        <f>IFERROR(ROUND(Z22*Assumptions!$C$4*Assumptions!$C$6,4),"")+AB22*Assumptions!$C$6*Assumptions!$C$8 - I22</f>
        <v>9.5880980000000005</v>
      </c>
      <c r="AB22" s="102">
        <v>161976</v>
      </c>
      <c r="AC22" s="45" t="s">
        <v>164</v>
      </c>
      <c r="AD22" s="45" t="s">
        <v>171</v>
      </c>
      <c r="AE22" s="45">
        <v>3315</v>
      </c>
      <c r="AF22" s="45">
        <v>23</v>
      </c>
      <c r="AG22" s="45">
        <v>0</v>
      </c>
      <c r="AH22" t="str">
        <f>IF(U22="","",IF(U22&gt;=Control!$D$4,"Y","N"))</f>
        <v>N</v>
      </c>
      <c r="AI22" t="str">
        <f>IF(P22="","",IF(P22&gt;=Control!$D$5,"Y","N"))</f>
        <v>Y</v>
      </c>
      <c r="AJ22" t="str">
        <f t="shared" si="0"/>
        <v>Y</v>
      </c>
      <c r="AO22" s="40" t="str">
        <f>IF(SUMPRODUCT(ISNUMBER(SEARCH(Assumptions!$C$92:$C$130,$C22))*(Assumptions!$D$92:$D$130="High"))&gt;0,"High","Low")</f>
        <v>Low</v>
      </c>
    </row>
    <row r="23" spans="2:41" ht="41.25" customHeight="1" x14ac:dyDescent="0.2">
      <c r="B23" s="45">
        <v>29</v>
      </c>
      <c r="C23" s="45" t="s">
        <v>15</v>
      </c>
      <c r="D23" s="45" t="s">
        <v>422</v>
      </c>
      <c r="E23" s="45" t="s">
        <v>423</v>
      </c>
      <c r="F23" s="45" t="s">
        <v>424</v>
      </c>
      <c r="G23" s="45" t="s">
        <v>415</v>
      </c>
      <c r="H23" s="102">
        <v>0</v>
      </c>
      <c r="I23" s="102">
        <v>0</v>
      </c>
      <c r="J23" s="102"/>
      <c r="K23" s="102">
        <v>0</v>
      </c>
      <c r="L23" s="102">
        <v>0</v>
      </c>
      <c r="M23" s="45"/>
      <c r="N23" s="45"/>
      <c r="O23" s="45"/>
      <c r="P23" s="102">
        <f>IFERROR(Q23-(AG23*365/1000),"")</f>
        <v>52.919999999999995</v>
      </c>
      <c r="Q23" s="102">
        <f>SUM(R23:T23)</f>
        <v>52.919999999999995</v>
      </c>
      <c r="R23" s="102">
        <v>0</v>
      </c>
      <c r="S23" s="102">
        <v>4.62</v>
      </c>
      <c r="T23" s="102">
        <v>48.3</v>
      </c>
      <c r="U23" s="102">
        <f>IFERROR(X23-I23,"")</f>
        <v>1.3080268500000001</v>
      </c>
      <c r="V23" s="102">
        <f>IFERROR(W23*Assumptions!$C$4,"")</f>
        <v>32.5</v>
      </c>
      <c r="W23" s="102">
        <v>13</v>
      </c>
      <c r="X23" s="102">
        <f>IFERROR(V23*Assumptions!$C$5,"")+IFERROR(Y23*Assumptions!$C$8*Assumptions!$C$5,"")</f>
        <v>1.3080268500000001</v>
      </c>
      <c r="Y23" s="102">
        <v>33137</v>
      </c>
      <c r="Z23" s="102">
        <f>IFERROR(ROUND(W23*(1+Assumptions!$C$7)^5,0),"")</f>
        <v>40</v>
      </c>
      <c r="AA23" s="102">
        <f>IFERROR(ROUND(Z23*Assumptions!$C$4*Assumptions!$C$6,4),"")+AB23*Assumptions!$C$6*Assumptions!$C$8 - I23</f>
        <v>5.5360670000000001</v>
      </c>
      <c r="AB23" s="102">
        <v>32004</v>
      </c>
      <c r="AC23" s="45" t="s">
        <v>153</v>
      </c>
      <c r="AD23" s="45" t="s">
        <v>154</v>
      </c>
      <c r="AE23" s="45">
        <v>1485</v>
      </c>
      <c r="AF23" s="45">
        <v>85</v>
      </c>
      <c r="AG23" s="45">
        <v>0</v>
      </c>
      <c r="AH23" t="str">
        <f>IF(U23="","",IF(U23&gt;=Control!$D$4,"Y","N"))</f>
        <v>N</v>
      </c>
      <c r="AI23" t="str">
        <f>IF(P23="","",IF(P23&gt;=Control!$D$5,"Y","N"))</f>
        <v>Y</v>
      </c>
      <c r="AJ23" t="str">
        <f t="shared" si="0"/>
        <v>Y</v>
      </c>
      <c r="AO23" s="40" t="str">
        <f>IF(SUMPRODUCT(ISNUMBER(SEARCH(Assumptions!$C$92:$C$130,$C23))*(Assumptions!$D$92:$D$130="High"))&gt;0,"High","Low")</f>
        <v>Low</v>
      </c>
    </row>
    <row r="24" spans="2:41" ht="27.75" customHeight="1" x14ac:dyDescent="0.2">
      <c r="B24" s="45">
        <v>31</v>
      </c>
      <c r="C24" s="45" t="s">
        <v>15</v>
      </c>
      <c r="D24" s="45" t="s">
        <v>432</v>
      </c>
      <c r="E24" s="45" t="s">
        <v>433</v>
      </c>
      <c r="F24" s="45" t="s">
        <v>298</v>
      </c>
      <c r="G24" s="45" t="s">
        <v>429</v>
      </c>
      <c r="H24" s="102">
        <v>0</v>
      </c>
      <c r="I24" s="102">
        <v>0</v>
      </c>
      <c r="J24" s="102"/>
      <c r="K24" s="102">
        <v>0</v>
      </c>
      <c r="L24" s="102">
        <v>0</v>
      </c>
      <c r="M24" s="45"/>
      <c r="N24" s="45"/>
      <c r="O24" s="45"/>
      <c r="P24" s="102">
        <f>IFERROR(Q24-(AG24*365/1000),"")</f>
        <v>123.495</v>
      </c>
      <c r="Q24" s="102">
        <f>SUM(R24:T24)</f>
        <v>123.495</v>
      </c>
      <c r="R24" s="102">
        <v>4.95</v>
      </c>
      <c r="S24" s="102">
        <v>4.62</v>
      </c>
      <c r="T24" s="102">
        <v>113.925</v>
      </c>
      <c r="U24" s="102">
        <f>IFERROR(X24-I24,"")</f>
        <v>1.1093816999999999</v>
      </c>
      <c r="V24" s="102">
        <f>IFERROR(W24*Assumptions!$C$4,"")</f>
        <v>30</v>
      </c>
      <c r="W24" s="102">
        <v>12</v>
      </c>
      <c r="X24" s="102">
        <f>IFERROR(V24*Assumptions!$C$5,"")+IFERROR(Y24*Assumptions!$C$8*Assumptions!$C$5,"")</f>
        <v>1.1093816999999999</v>
      </c>
      <c r="Y24" s="102">
        <v>20834</v>
      </c>
      <c r="Z24" s="102">
        <f>IFERROR(ROUND(W24*(1+Assumptions!$C$7)^5,0),"")</f>
        <v>37</v>
      </c>
      <c r="AA24" s="102">
        <f>IFERROR(ROUND(Z24*Assumptions!$C$4*Assumptions!$C$6,4),"")+AB24*Assumptions!$C$6*Assumptions!$C$8 - I24</f>
        <v>4.94551125</v>
      </c>
      <c r="AB24" s="102">
        <v>19135</v>
      </c>
      <c r="AC24" s="45" t="s">
        <v>153</v>
      </c>
      <c r="AD24" s="45" t="s">
        <v>154</v>
      </c>
      <c r="AE24" s="45">
        <v>1485</v>
      </c>
      <c r="AF24" s="45">
        <v>85</v>
      </c>
      <c r="AG24" s="45">
        <v>0</v>
      </c>
      <c r="AH24" t="str">
        <f>IF(U24="","",IF(U24&gt;=Control!$D$4,"Y","N"))</f>
        <v>N</v>
      </c>
      <c r="AI24" t="str">
        <f>IF(P24="","",IF(P24&gt;=Control!$D$5,"Y","N"))</f>
        <v>Y</v>
      </c>
      <c r="AJ24" t="str">
        <f t="shared" si="0"/>
        <v>Y</v>
      </c>
      <c r="AO24" s="40" t="str">
        <f>IF(SUMPRODUCT(ISNUMBER(SEARCH(Assumptions!$C$92:$C$130,$C24))*(Assumptions!$D$92:$D$130="High"))&gt;0,"High","Low")</f>
        <v>Low</v>
      </c>
    </row>
    <row r="25" spans="2:41" ht="81.75" customHeight="1" x14ac:dyDescent="0.2">
      <c r="B25" s="45">
        <v>107</v>
      </c>
      <c r="C25" s="45" t="s">
        <v>874</v>
      </c>
      <c r="D25" s="45" t="s">
        <v>872</v>
      </c>
      <c r="E25" s="45" t="s">
        <v>873</v>
      </c>
      <c r="F25" s="45" t="s">
        <v>274</v>
      </c>
      <c r="G25" s="45" t="s">
        <v>660</v>
      </c>
      <c r="H25" s="102">
        <v>0</v>
      </c>
      <c r="I25" s="102">
        <v>0</v>
      </c>
      <c r="J25" s="102"/>
      <c r="K25" s="102">
        <v>0</v>
      </c>
      <c r="L25" s="102">
        <v>0</v>
      </c>
      <c r="M25" s="45" t="s">
        <v>3308</v>
      </c>
      <c r="N25" s="45"/>
      <c r="O25" s="45"/>
      <c r="P25" s="102">
        <f>IFERROR(Q25-(AG25*365/1000),"")</f>
        <v>-15.490000000000009</v>
      </c>
      <c r="Q25" s="102">
        <f>SUM(R25:T25)</f>
        <v>68.459999999999994</v>
      </c>
      <c r="R25" s="102">
        <v>0</v>
      </c>
      <c r="S25" s="102">
        <v>68.459999999999994</v>
      </c>
      <c r="T25" s="102">
        <v>0</v>
      </c>
      <c r="U25" s="102">
        <f>IFERROR(X25-I25,"")</f>
        <v>0.98032649999999999</v>
      </c>
      <c r="V25" s="102">
        <f>IFERROR(W25*Assumptions!$C$4,"")</f>
        <v>32.5</v>
      </c>
      <c r="W25" s="102">
        <v>13</v>
      </c>
      <c r="X25" s="102">
        <f>IFERROR(V25*Assumptions!$C$5,"")+IFERROR(Y25*Assumptions!$C$8*Assumptions!$C$5,"")</f>
        <v>0.98032649999999999</v>
      </c>
      <c r="Y25" s="102">
        <v>530</v>
      </c>
      <c r="Z25" s="102">
        <f>IFERROR(ROUND(W25*(1+Assumptions!$C$7)^5,0),"")</f>
        <v>40</v>
      </c>
      <c r="AA25" s="102">
        <f>IFERROR(ROUND(Z25*Assumptions!$C$4*Assumptions!$C$6,4),"")+AB25*Assumptions!$C$6*Assumptions!$C$8 - I25</f>
        <v>8.0711460000000006</v>
      </c>
      <c r="AB25" s="102">
        <v>183352</v>
      </c>
      <c r="AC25" s="45" t="s">
        <v>164</v>
      </c>
      <c r="AD25" s="45" t="s">
        <v>191</v>
      </c>
      <c r="AE25" s="45">
        <v>1121</v>
      </c>
      <c r="AF25" s="45">
        <v>84.7</v>
      </c>
      <c r="AG25" s="45">
        <v>230</v>
      </c>
      <c r="AH25" t="str">
        <f>IF(U25="","",IF(U25&gt;=Control!$D$4,"Y","N"))</f>
        <v>N</v>
      </c>
      <c r="AI25" t="str">
        <f>IF(P25="","",IF(P25&gt;=Control!$D$5,"Y","N"))</f>
        <v>N</v>
      </c>
      <c r="AJ25" t="str">
        <f t="shared" si="0"/>
        <v>Y</v>
      </c>
      <c r="AO25" s="40" t="str">
        <f>IF(SUMPRODUCT(ISNUMBER(SEARCH(Assumptions!$C$92:$C$130,$C25))*(Assumptions!$D$92:$D$130="High"))&gt;0,"High","Low")</f>
        <v>Low</v>
      </c>
    </row>
    <row r="26" spans="2:41" ht="41.25" customHeight="1" x14ac:dyDescent="0.2">
      <c r="B26" s="45">
        <v>86</v>
      </c>
      <c r="C26" s="45" t="s">
        <v>15</v>
      </c>
      <c r="D26" s="45" t="s">
        <v>754</v>
      </c>
      <c r="E26" s="45" t="s">
        <v>755</v>
      </c>
      <c r="F26" s="45" t="s">
        <v>77</v>
      </c>
      <c r="G26" s="45" t="s">
        <v>660</v>
      </c>
      <c r="H26" s="102">
        <v>1</v>
      </c>
      <c r="I26" s="102">
        <v>1.5</v>
      </c>
      <c r="J26" s="102"/>
      <c r="K26" s="102">
        <v>0</v>
      </c>
      <c r="L26" s="102">
        <v>0</v>
      </c>
      <c r="M26" s="45" t="s">
        <v>3177</v>
      </c>
      <c r="N26" s="45"/>
      <c r="O26" s="45"/>
      <c r="P26" s="102">
        <f>IFERROR(Q26-(AG26*365/1000),"")</f>
        <v>-18.25</v>
      </c>
      <c r="Q26" s="102">
        <f>SUM(R26:T26)</f>
        <v>0</v>
      </c>
      <c r="R26" s="102">
        <v>0</v>
      </c>
      <c r="S26" s="102">
        <v>0</v>
      </c>
      <c r="T26" s="102">
        <v>0</v>
      </c>
      <c r="U26" s="102">
        <f>IFERROR(X26-I26,"")</f>
        <v>0.96455309999999983</v>
      </c>
      <c r="V26" s="102">
        <f>IFERROR(W26*Assumptions!$C$4,"")</f>
        <v>62.5</v>
      </c>
      <c r="W26" s="102">
        <v>25</v>
      </c>
      <c r="X26" s="102">
        <f>IFERROR(V26*Assumptions!$C$5,"")+IFERROR(Y26*Assumptions!$C$8*Assumptions!$C$5,"")</f>
        <v>2.4645530999999998</v>
      </c>
      <c r="Y26" s="102">
        <v>58662</v>
      </c>
      <c r="Z26" s="102">
        <f>IFERROR(ROUND(W26*(1+Assumptions!$C$7)^5,0),"")</f>
        <v>76</v>
      </c>
      <c r="AA26" s="102">
        <f>IFERROR(ROUND(Z26*Assumptions!$C$4*Assumptions!$C$6,4),"")+AB26*Assumptions!$C$6*Assumptions!$C$8 - I26</f>
        <v>9.8946762499999998</v>
      </c>
      <c r="AB26" s="102">
        <v>113115</v>
      </c>
      <c r="AC26" s="45" t="s">
        <v>153</v>
      </c>
      <c r="AD26" s="45" t="s">
        <v>154</v>
      </c>
      <c r="AE26" s="45">
        <v>1485</v>
      </c>
      <c r="AF26" s="45">
        <v>85</v>
      </c>
      <c r="AG26" s="45">
        <v>50</v>
      </c>
      <c r="AH26" t="str">
        <f>IF(U26="","",IF(U26&gt;=Control!$D$4,"Y","N"))</f>
        <v>N</v>
      </c>
      <c r="AI26" t="str">
        <f>IF(P26="","",IF(P26&gt;=Control!$D$5,"Y","N"))</f>
        <v>N</v>
      </c>
      <c r="AJ26" t="str">
        <f t="shared" si="0"/>
        <v>Y</v>
      </c>
      <c r="AO26" s="40" t="str">
        <f>IF(SUMPRODUCT(ISNUMBER(SEARCH(Assumptions!$C$92:$C$130,$C26))*(Assumptions!$D$92:$D$130="High"))&gt;0,"High","Low")</f>
        <v>Low</v>
      </c>
    </row>
    <row r="27" spans="2:41" ht="41.25" customHeight="1" x14ac:dyDescent="0.2">
      <c r="B27" s="45">
        <v>102</v>
      </c>
      <c r="C27" s="45" t="s">
        <v>19</v>
      </c>
      <c r="D27" s="45" t="s">
        <v>846</v>
      </c>
      <c r="E27" s="45" t="s">
        <v>847</v>
      </c>
      <c r="F27" s="45" t="s">
        <v>97</v>
      </c>
      <c r="G27" s="45" t="s">
        <v>848</v>
      </c>
      <c r="H27" s="102">
        <v>0</v>
      </c>
      <c r="I27" s="102">
        <v>0</v>
      </c>
      <c r="J27" s="102"/>
      <c r="K27" s="102">
        <v>0</v>
      </c>
      <c r="L27" s="102">
        <v>0</v>
      </c>
      <c r="M27" s="45" t="s">
        <v>3269</v>
      </c>
      <c r="N27" s="45"/>
      <c r="O27" s="45"/>
      <c r="P27" s="102">
        <f>IFERROR(Q27-(AG27*365/1000),"")</f>
        <v>669.27</v>
      </c>
      <c r="Q27" s="102">
        <f>SUM(R27:T27)</f>
        <v>669.27</v>
      </c>
      <c r="R27" s="102">
        <v>0</v>
      </c>
      <c r="S27" s="102">
        <v>668.22</v>
      </c>
      <c r="T27" s="102">
        <v>1.05</v>
      </c>
      <c r="U27" s="102">
        <f>IFERROR(X27-I27,"")</f>
        <v>0.91462274999999993</v>
      </c>
      <c r="V27" s="102">
        <f>IFERROR(W27*Assumptions!$C$4,"")</f>
        <v>30</v>
      </c>
      <c r="W27" s="102">
        <v>12</v>
      </c>
      <c r="X27" s="102">
        <f>IFERROR(V27*Assumptions!$C$5,"")+IFERROR(Y27*Assumptions!$C$8*Assumptions!$C$5,"")</f>
        <v>0.91462274999999993</v>
      </c>
      <c r="Y27" s="102">
        <v>1455</v>
      </c>
      <c r="Z27" s="102">
        <f>IFERROR(ROUND(W27*(1+Assumptions!$C$7)^5,0),"")</f>
        <v>37</v>
      </c>
      <c r="AA27" s="102">
        <f>IFERROR(ROUND(Z27*Assumptions!$C$4*Assumptions!$C$6,4),"")+AB27*Assumptions!$C$6*Assumptions!$C$8 - I27</f>
        <v>7.1452887500000006</v>
      </c>
      <c r="AB27" s="102">
        <v>150465</v>
      </c>
      <c r="AC27" s="45" t="s">
        <v>153</v>
      </c>
      <c r="AD27" s="45" t="s">
        <v>175</v>
      </c>
      <c r="AE27" s="45">
        <v>1707</v>
      </c>
      <c r="AF27" s="45">
        <v>16.5</v>
      </c>
      <c r="AG27" s="45">
        <v>0</v>
      </c>
      <c r="AH27" t="str">
        <f>IF(U27="","",IF(U27&gt;=Control!$D$4,"Y","N"))</f>
        <v>N</v>
      </c>
      <c r="AI27" t="str">
        <f>IF(P27="","",IF(P27&gt;=Control!$D$5,"Y","N"))</f>
        <v>Y</v>
      </c>
      <c r="AJ27" t="str">
        <f t="shared" si="0"/>
        <v>Y</v>
      </c>
      <c r="AO27" s="40" t="str">
        <f>IF(SUMPRODUCT(ISNUMBER(SEARCH(Assumptions!$C$92:$C$130,$C27))*(Assumptions!$D$92:$D$130="High"))&gt;0,"High","Low")</f>
        <v>Low</v>
      </c>
    </row>
    <row r="28" spans="2:41" ht="27.75" customHeight="1" x14ac:dyDescent="0.2">
      <c r="B28" s="45">
        <v>195</v>
      </c>
      <c r="C28" s="45" t="s">
        <v>25</v>
      </c>
      <c r="D28" s="45" t="s">
        <v>1334</v>
      </c>
      <c r="E28" s="45" t="s">
        <v>1335</v>
      </c>
      <c r="F28" s="45" t="s">
        <v>97</v>
      </c>
      <c r="G28" s="45" t="s">
        <v>1336</v>
      </c>
      <c r="H28" s="102">
        <v>0</v>
      </c>
      <c r="I28" s="102">
        <v>0</v>
      </c>
      <c r="J28" s="102"/>
      <c r="K28" s="102">
        <v>0</v>
      </c>
      <c r="L28" s="102">
        <v>0</v>
      </c>
      <c r="M28" s="45"/>
      <c r="N28" s="45"/>
      <c r="O28" s="45"/>
      <c r="P28" s="102">
        <f>IFERROR(Q28-(AG28*365/1000),"")</f>
        <v>492.33</v>
      </c>
      <c r="Q28" s="102">
        <f>SUM(R28:T28)</f>
        <v>492.33</v>
      </c>
      <c r="R28" s="102">
        <v>1.35</v>
      </c>
      <c r="S28" s="102">
        <v>423.78</v>
      </c>
      <c r="T28" s="102">
        <v>67.2</v>
      </c>
      <c r="U28" s="102">
        <f>IFERROR(X28-I28,"")</f>
        <v>0.89999999999999991</v>
      </c>
      <c r="V28" s="102">
        <f>IFERROR(W28*Assumptions!$C$4,"")</f>
        <v>30</v>
      </c>
      <c r="W28" s="102">
        <v>12</v>
      </c>
      <c r="X28" s="102">
        <f>IFERROR(V28*Assumptions!$C$5,"")+IFERROR(Y28*Assumptions!$C$8*Assumptions!$C$5,"")</f>
        <v>0.89999999999999991</v>
      </c>
      <c r="Y28" s="102">
        <v>0</v>
      </c>
      <c r="Z28" s="102">
        <f>IFERROR(ROUND(W28*(1+Assumptions!$C$7)^5,0),"")</f>
        <v>37</v>
      </c>
      <c r="AA28" s="102">
        <f>IFERROR(ROUND(Z28*Assumptions!$C$4*Assumptions!$C$6,4),"")+AB28*Assumptions!$C$6*Assumptions!$C$8 - I28</f>
        <v>12.6978635</v>
      </c>
      <c r="AB28" s="102">
        <v>481962</v>
      </c>
      <c r="AC28" s="45" t="s">
        <v>153</v>
      </c>
      <c r="AD28" s="45" t="s">
        <v>169</v>
      </c>
      <c r="AE28" s="45">
        <v>107</v>
      </c>
      <c r="AF28" s="45">
        <v>2.4</v>
      </c>
      <c r="AG28" s="45">
        <v>0</v>
      </c>
      <c r="AH28" t="str">
        <f>IF(U28="","",IF(U28&gt;=Control!$D$4,"Y","N"))</f>
        <v>N</v>
      </c>
      <c r="AI28" t="str">
        <f>IF(P28="","",IF(P28&gt;=Control!$D$5,"Y","N"))</f>
        <v>Y</v>
      </c>
      <c r="AJ28" t="str">
        <f t="shared" si="0"/>
        <v>Y</v>
      </c>
      <c r="AO28" s="40" t="str">
        <f>IF(SUMPRODUCT(ISNUMBER(SEARCH(Assumptions!$C$92:$C$130,$C28))*(Assumptions!$D$92:$D$130="High"))&gt;0,"High","Low")</f>
        <v>Low</v>
      </c>
    </row>
    <row r="29" spans="2:41" ht="27.75" customHeight="1" x14ac:dyDescent="0.2">
      <c r="B29" s="45">
        <v>70</v>
      </c>
      <c r="C29" s="45" t="s">
        <v>10</v>
      </c>
      <c r="D29" s="45" t="s">
        <v>663</v>
      </c>
      <c r="E29" s="45" t="s">
        <v>664</v>
      </c>
      <c r="F29" s="45" t="s">
        <v>80</v>
      </c>
      <c r="G29" s="45" t="s">
        <v>605</v>
      </c>
      <c r="H29" s="102">
        <v>0</v>
      </c>
      <c r="I29" s="102">
        <v>0</v>
      </c>
      <c r="J29" s="102"/>
      <c r="K29" s="102">
        <v>0</v>
      </c>
      <c r="L29" s="102">
        <v>0</v>
      </c>
      <c r="M29" s="45"/>
      <c r="N29" s="45"/>
      <c r="O29" s="45"/>
      <c r="P29" s="102">
        <f>IFERROR(Q29-(AG29*365/1000),"")</f>
        <v>24.57</v>
      </c>
      <c r="Q29" s="102">
        <f>SUM(R29:T29)</f>
        <v>24.57</v>
      </c>
      <c r="R29" s="102">
        <v>3.15</v>
      </c>
      <c r="S29" s="102">
        <v>4.62</v>
      </c>
      <c r="T29" s="102">
        <v>16.8</v>
      </c>
      <c r="U29" s="102">
        <f>IFERROR(X29-I29,"")</f>
        <v>0.80207910000000004</v>
      </c>
      <c r="V29" s="102">
        <f>IFERROR(W29*Assumptions!$C$4,"")</f>
        <v>25</v>
      </c>
      <c r="W29" s="102">
        <v>10</v>
      </c>
      <c r="X29" s="102">
        <f>IFERROR(V29*Assumptions!$C$5,"")+IFERROR(Y29*Assumptions!$C$8*Assumptions!$C$5,"")</f>
        <v>0.80207910000000004</v>
      </c>
      <c r="Y29" s="102">
        <v>5182</v>
      </c>
      <c r="Z29" s="102">
        <f>IFERROR(ROUND(W29*(1+Assumptions!$C$7)^5,0),"")</f>
        <v>31</v>
      </c>
      <c r="AA29" s="102">
        <f>IFERROR(ROUND(Z29*Assumptions!$C$4*Assumptions!$C$6,4),"")+AB29*Assumptions!$C$6*Assumptions!$C$8 - I29</f>
        <v>3.9043125000000001</v>
      </c>
      <c r="AB29" s="102">
        <v>1750</v>
      </c>
      <c r="AC29" s="45" t="s">
        <v>153</v>
      </c>
      <c r="AD29" s="45" t="s">
        <v>156</v>
      </c>
      <c r="AE29" s="45">
        <v>2748</v>
      </c>
      <c r="AF29" s="45">
        <v>44.8</v>
      </c>
      <c r="AG29" s="45">
        <v>0</v>
      </c>
      <c r="AH29" t="str">
        <f>IF(U29="","",IF(U29&gt;=Control!$D$4,"Y","N"))</f>
        <v>N</v>
      </c>
      <c r="AI29" t="str">
        <f>IF(P29="","",IF(P29&gt;=Control!$D$5,"Y","N"))</f>
        <v>N</v>
      </c>
      <c r="AJ29" t="str">
        <f t="shared" si="0"/>
        <v>Y</v>
      </c>
      <c r="AO29" s="40" t="str">
        <f>IF(SUMPRODUCT(ISNUMBER(SEARCH(Assumptions!$C$92:$C$130,$C29))*(Assumptions!$D$92:$D$130="High"))&gt;0,"High","Low")</f>
        <v>High</v>
      </c>
    </row>
    <row r="30" spans="2:41" ht="54.75" customHeight="1" x14ac:dyDescent="0.2">
      <c r="B30" s="45">
        <v>71</v>
      </c>
      <c r="C30" s="45" t="s">
        <v>10</v>
      </c>
      <c r="D30" s="45" t="s">
        <v>666</v>
      </c>
      <c r="E30" s="45" t="s">
        <v>667</v>
      </c>
      <c r="F30" s="45" t="s">
        <v>97</v>
      </c>
      <c r="G30" s="45" t="s">
        <v>640</v>
      </c>
      <c r="H30" s="102">
        <v>0</v>
      </c>
      <c r="I30" s="102">
        <v>0</v>
      </c>
      <c r="J30" s="102"/>
      <c r="K30" s="102">
        <v>0</v>
      </c>
      <c r="L30" s="102">
        <v>0</v>
      </c>
      <c r="M30" s="45"/>
      <c r="N30" s="45"/>
      <c r="O30" s="45"/>
      <c r="P30" s="102">
        <f>IFERROR(Q30-(AG30*365/1000),"")</f>
        <v>40.049999999999997</v>
      </c>
      <c r="Q30" s="102">
        <f>SUM(R30:T30)</f>
        <v>40.049999999999997</v>
      </c>
      <c r="R30" s="102">
        <v>40.049999999999997</v>
      </c>
      <c r="S30" s="102">
        <v>0</v>
      </c>
      <c r="T30" s="102">
        <v>0</v>
      </c>
      <c r="U30" s="102">
        <f>IFERROR(X30-I30,"")</f>
        <v>0.78480315</v>
      </c>
      <c r="V30" s="102">
        <f>IFERROR(W30*Assumptions!$C$4,"")</f>
        <v>25</v>
      </c>
      <c r="W30" s="102">
        <v>10</v>
      </c>
      <c r="X30" s="102">
        <f>IFERROR(V30*Assumptions!$C$5,"")+IFERROR(Y30*Assumptions!$C$8*Assumptions!$C$5,"")</f>
        <v>0.78480315</v>
      </c>
      <c r="Y30" s="102">
        <v>3463</v>
      </c>
      <c r="Z30" s="102">
        <f>IFERROR(ROUND(W30*(1+Assumptions!$C$7)^5,0),"")</f>
        <v>31</v>
      </c>
      <c r="AA30" s="102">
        <f>IFERROR(ROUND(Z30*Assumptions!$C$4*Assumptions!$C$6,4),"")+AB30*Assumptions!$C$6*Assumptions!$C$8 - I30</f>
        <v>4.887772</v>
      </c>
      <c r="AB30" s="102">
        <v>60464</v>
      </c>
      <c r="AC30" s="45" t="s">
        <v>153</v>
      </c>
      <c r="AD30" s="45" t="s">
        <v>156</v>
      </c>
      <c r="AE30" s="45">
        <v>2748</v>
      </c>
      <c r="AF30" s="45">
        <v>44.8</v>
      </c>
      <c r="AG30" s="45">
        <v>0</v>
      </c>
      <c r="AH30" t="str">
        <f>IF(U30="","",IF(U30&gt;=Control!$D$4,"Y","N"))</f>
        <v>N</v>
      </c>
      <c r="AI30" t="str">
        <f>IF(P30="","",IF(P30&gt;=Control!$D$5,"Y","N"))</f>
        <v>N</v>
      </c>
      <c r="AJ30" t="str">
        <f t="shared" si="0"/>
        <v>Y</v>
      </c>
      <c r="AO30" s="40" t="str">
        <f>IF(SUMPRODUCT(ISNUMBER(SEARCH(Assumptions!$C$92:$C$130,$C30))*(Assumptions!$D$92:$D$130="High"))&gt;0,"High","Low")</f>
        <v>High</v>
      </c>
    </row>
    <row r="31" spans="2:41" ht="54.75" customHeight="1" x14ac:dyDescent="0.2">
      <c r="B31" s="45">
        <v>198</v>
      </c>
      <c r="C31" s="45" t="s">
        <v>25</v>
      </c>
      <c r="D31" s="45" t="s">
        <v>1352</v>
      </c>
      <c r="E31" s="45" t="s">
        <v>1353</v>
      </c>
      <c r="F31" s="45" t="s">
        <v>97</v>
      </c>
      <c r="G31" s="45" t="s">
        <v>1349</v>
      </c>
      <c r="H31" s="102">
        <v>0</v>
      </c>
      <c r="I31" s="102">
        <v>0</v>
      </c>
      <c r="J31" s="102"/>
      <c r="K31" s="102">
        <v>0</v>
      </c>
      <c r="L31" s="102">
        <v>0</v>
      </c>
      <c r="M31" s="45"/>
      <c r="N31" s="45"/>
      <c r="O31" s="45"/>
      <c r="P31" s="102">
        <f>IFERROR(Q31-(AG31*365/1000),"")</f>
        <v>363.33</v>
      </c>
      <c r="Q31" s="102">
        <f>SUM(R31:T31)</f>
        <v>363.33</v>
      </c>
      <c r="R31" s="102">
        <v>0.45</v>
      </c>
      <c r="S31" s="102">
        <v>329.28</v>
      </c>
      <c r="T31" s="102">
        <v>33.6</v>
      </c>
      <c r="U31" s="102">
        <f>IFERROR(X31-I31,"")</f>
        <v>0.75</v>
      </c>
      <c r="V31" s="102">
        <f>IFERROR(W31*Assumptions!$C$4,"")</f>
        <v>25</v>
      </c>
      <c r="W31" s="102">
        <v>10</v>
      </c>
      <c r="X31" s="102">
        <f>IFERROR(V31*Assumptions!$C$5,"")+IFERROR(Y31*Assumptions!$C$8*Assumptions!$C$5,"")</f>
        <v>0.75</v>
      </c>
      <c r="Y31" s="102">
        <v>0</v>
      </c>
      <c r="Z31" s="102">
        <f>IFERROR(ROUND(W31*(1+Assumptions!$C$7)^5,0),"")</f>
        <v>31</v>
      </c>
      <c r="AA31" s="102">
        <f>IFERROR(ROUND(Z31*Assumptions!$C$4*Assumptions!$C$6,4),"")+AB31*Assumptions!$C$6*Assumptions!$C$8 - I31</f>
        <v>10.60238625</v>
      </c>
      <c r="AB31" s="102">
        <v>401635</v>
      </c>
      <c r="AC31" s="45" t="s">
        <v>153</v>
      </c>
      <c r="AD31" s="45" t="s">
        <v>169</v>
      </c>
      <c r="AE31" s="45">
        <v>107</v>
      </c>
      <c r="AF31" s="45">
        <v>2.4</v>
      </c>
      <c r="AG31" s="45">
        <v>0</v>
      </c>
      <c r="AH31" t="str">
        <f>IF(U31="","",IF(U31&gt;=Control!$D$4,"Y","N"))</f>
        <v>N</v>
      </c>
      <c r="AI31" t="str">
        <f>IF(P31="","",IF(P31&gt;=Control!$D$5,"Y","N"))</f>
        <v>Y</v>
      </c>
      <c r="AJ31" t="str">
        <f t="shared" si="0"/>
        <v>Y</v>
      </c>
      <c r="AO31" s="40" t="str">
        <f>IF(SUMPRODUCT(ISNUMBER(SEARCH(Assumptions!$C$92:$C$130,$C31))*(Assumptions!$D$92:$D$130="High"))&gt;0,"High","Low")</f>
        <v>Low</v>
      </c>
    </row>
    <row r="32" spans="2:41" ht="41.25" customHeight="1" x14ac:dyDescent="0.2">
      <c r="B32" s="45">
        <v>117</v>
      </c>
      <c r="C32" s="45" t="s">
        <v>16</v>
      </c>
      <c r="D32" s="45" t="s">
        <v>937</v>
      </c>
      <c r="E32" s="45" t="s">
        <v>938</v>
      </c>
      <c r="F32" s="45" t="s">
        <v>939</v>
      </c>
      <c r="G32" s="45" t="s">
        <v>660</v>
      </c>
      <c r="H32" s="102">
        <v>0</v>
      </c>
      <c r="I32" s="102">
        <v>0</v>
      </c>
      <c r="J32" s="102"/>
      <c r="K32" s="102">
        <v>0</v>
      </c>
      <c r="L32" s="102">
        <v>0</v>
      </c>
      <c r="M32" s="45" t="s">
        <v>2934</v>
      </c>
      <c r="N32" s="45"/>
      <c r="O32" s="45"/>
      <c r="P32" s="102">
        <f>IFERROR(Q32-(AG32*365/1000),"")</f>
        <v>106.14</v>
      </c>
      <c r="Q32" s="102">
        <f>SUM(R32:T32)</f>
        <v>106.14</v>
      </c>
      <c r="R32" s="102">
        <v>105.3</v>
      </c>
      <c r="S32" s="102">
        <v>0.84</v>
      </c>
      <c r="T32" s="102">
        <v>0</v>
      </c>
      <c r="U32" s="102">
        <f>IFERROR(X32-I32,"")</f>
        <v>0.70318019999999992</v>
      </c>
      <c r="V32" s="102">
        <f>IFERROR(W32*Assumptions!$C$4,"")</f>
        <v>22.5</v>
      </c>
      <c r="W32" s="102">
        <v>9</v>
      </c>
      <c r="X32" s="102">
        <f>IFERROR(V32*Assumptions!$C$5,"")+IFERROR(Y32*Assumptions!$C$8*Assumptions!$C$5,"")</f>
        <v>0.70318019999999992</v>
      </c>
      <c r="Y32" s="102">
        <v>2804</v>
      </c>
      <c r="Z32" s="102">
        <f>IFERROR(ROUND(W32*(1+Assumptions!$C$7)^5,0),"")</f>
        <v>27</v>
      </c>
      <c r="AA32" s="102">
        <f>IFERROR(ROUND(Z32*Assumptions!$C$4*Assumptions!$C$6,4),"")+AB32*Assumptions!$C$6*Assumptions!$C$8 - I32</f>
        <v>3.6764999999999999</v>
      </c>
      <c r="AB32" s="102">
        <v>18000</v>
      </c>
      <c r="AC32" s="45" t="s">
        <v>153</v>
      </c>
      <c r="AD32" s="45" t="s">
        <v>160</v>
      </c>
      <c r="AE32" s="45">
        <v>6732</v>
      </c>
      <c r="AF32" s="45">
        <v>111.3</v>
      </c>
      <c r="AG32" s="45">
        <v>0</v>
      </c>
      <c r="AH32" t="str">
        <f>IF(U32="","",IF(U32&gt;=Control!$D$4,"Y","N"))</f>
        <v>N</v>
      </c>
      <c r="AI32" t="str">
        <f>IF(P32="","",IF(P32&gt;=Control!$D$5,"Y","N"))</f>
        <v>Y</v>
      </c>
      <c r="AJ32" t="str">
        <f t="shared" si="0"/>
        <v>Y</v>
      </c>
      <c r="AO32" s="40" t="str">
        <f>IF(SUMPRODUCT(ISNUMBER(SEARCH(Assumptions!$C$92:$C$130,$C32))*(Assumptions!$D$92:$D$130="High"))&gt;0,"High","Low")</f>
        <v>Low</v>
      </c>
    </row>
    <row r="33" spans="2:41" ht="41.25" customHeight="1" x14ac:dyDescent="0.2">
      <c r="B33" s="45">
        <v>52</v>
      </c>
      <c r="C33" s="45" t="s">
        <v>28</v>
      </c>
      <c r="D33" s="45" t="s">
        <v>545</v>
      </c>
      <c r="E33" s="45" t="s">
        <v>546</v>
      </c>
      <c r="F33" s="45" t="s">
        <v>298</v>
      </c>
      <c r="G33" s="45" t="s">
        <v>547</v>
      </c>
      <c r="H33" s="102">
        <v>0</v>
      </c>
      <c r="I33" s="102">
        <v>0</v>
      </c>
      <c r="J33" s="102"/>
      <c r="K33" s="102">
        <v>0</v>
      </c>
      <c r="L33" s="102">
        <v>0</v>
      </c>
      <c r="M33" s="45" t="s">
        <v>3135</v>
      </c>
      <c r="N33" s="45"/>
      <c r="O33" s="45"/>
      <c r="P33" s="102">
        <f>IFERROR(Q33-(AG33*365/1000),"")</f>
        <v>12.584999999999999</v>
      </c>
      <c r="Q33" s="102">
        <f>SUM(R33:T33)</f>
        <v>18.059999999999999</v>
      </c>
      <c r="R33" s="102">
        <v>0</v>
      </c>
      <c r="S33" s="102">
        <v>18.059999999999999</v>
      </c>
      <c r="T33" s="102">
        <v>0</v>
      </c>
      <c r="U33" s="102">
        <f>IFERROR(X33-I33,"")</f>
        <v>0.68639984999999992</v>
      </c>
      <c r="V33" s="102">
        <f>IFERROR(W33*Assumptions!$C$4,"")</f>
        <v>20</v>
      </c>
      <c r="W33" s="102">
        <v>8</v>
      </c>
      <c r="X33" s="102">
        <f>IFERROR(V33*Assumptions!$C$5,"")+IFERROR(Y33*Assumptions!$C$8*Assumptions!$C$5,"")</f>
        <v>0.68639984999999992</v>
      </c>
      <c r="Y33" s="102">
        <v>8597</v>
      </c>
      <c r="Z33" s="102">
        <f>IFERROR(ROUND(W33*(1+Assumptions!$C$7)^5,0),"")</f>
        <v>24</v>
      </c>
      <c r="AA33" s="102">
        <f>IFERROR(ROUND(Z33*Assumptions!$C$4*Assumptions!$C$6,4),"")+AB33*Assumptions!$C$6*Assumptions!$C$8 - I33</f>
        <v>3.1271659999999999</v>
      </c>
      <c r="AB33" s="102">
        <v>7592</v>
      </c>
      <c r="AC33" s="45" t="s">
        <v>164</v>
      </c>
      <c r="AD33" s="45" t="s">
        <v>178</v>
      </c>
      <c r="AE33" s="45">
        <v>1182</v>
      </c>
      <c r="AF33" s="45">
        <v>16</v>
      </c>
      <c r="AG33" s="45">
        <v>15</v>
      </c>
      <c r="AH33" t="str">
        <f>IF(U33="","",IF(U33&gt;=Control!$D$4,"Y","N"))</f>
        <v>N</v>
      </c>
      <c r="AI33" t="str">
        <f>IF(P33="","",IF(P33&gt;=Control!$D$5,"Y","N"))</f>
        <v>N</v>
      </c>
      <c r="AJ33" t="str">
        <f t="shared" si="0"/>
        <v>Y</v>
      </c>
      <c r="AO33" s="40" t="str">
        <f>IF(SUMPRODUCT(ISNUMBER(SEARCH(Assumptions!$C$92:$C$130,$C33))*(Assumptions!$D$92:$D$130="High"))&gt;0,"High","Low")</f>
        <v>Low</v>
      </c>
    </row>
    <row r="34" spans="2:41" ht="41.25" customHeight="1" x14ac:dyDescent="0.2">
      <c r="B34" s="45">
        <v>197</v>
      </c>
      <c r="C34" s="45" t="s">
        <v>25</v>
      </c>
      <c r="D34" s="45" t="s">
        <v>1347</v>
      </c>
      <c r="E34" s="45" t="s">
        <v>1348</v>
      </c>
      <c r="F34" s="45" t="s">
        <v>97</v>
      </c>
      <c r="G34" s="45" t="s">
        <v>1349</v>
      </c>
      <c r="H34" s="102">
        <v>0</v>
      </c>
      <c r="I34" s="102">
        <v>0</v>
      </c>
      <c r="J34" s="102"/>
      <c r="K34" s="102">
        <v>0</v>
      </c>
      <c r="L34" s="102">
        <v>0</v>
      </c>
      <c r="M34" s="45"/>
      <c r="N34" s="45"/>
      <c r="O34" s="45"/>
      <c r="P34" s="102">
        <f>IFERROR(Q34-(AG34*365/1000),"")</f>
        <v>277.08</v>
      </c>
      <c r="Q34" s="102">
        <f>SUM(R34:T34)</f>
        <v>277.08</v>
      </c>
      <c r="R34" s="102">
        <v>1.35</v>
      </c>
      <c r="S34" s="102">
        <v>243.18</v>
      </c>
      <c r="T34" s="102">
        <v>32.549999999999997</v>
      </c>
      <c r="U34" s="102">
        <f>IFERROR(X34-I34,"")</f>
        <v>0.6</v>
      </c>
      <c r="V34" s="102">
        <f>IFERROR(W34*Assumptions!$C$4,"")</f>
        <v>20</v>
      </c>
      <c r="W34" s="102">
        <v>8</v>
      </c>
      <c r="X34" s="102">
        <f>IFERROR(V34*Assumptions!$C$5,"")+IFERROR(Y34*Assumptions!$C$8*Assumptions!$C$5,"")</f>
        <v>0.6</v>
      </c>
      <c r="Y34" s="102">
        <v>0</v>
      </c>
      <c r="Z34" s="102">
        <f>IFERROR(ROUND(W34*(1+Assumptions!$C$7)^5,0),"")</f>
        <v>24</v>
      </c>
      <c r="AA34" s="102">
        <f>IFERROR(ROUND(Z34*Assumptions!$C$4*Assumptions!$C$6,4),"")+AB34*Assumptions!$C$6*Assumptions!$C$8 - I34</f>
        <v>8.225397000000001</v>
      </c>
      <c r="AB34" s="102">
        <v>311964</v>
      </c>
      <c r="AC34" s="45" t="s">
        <v>153</v>
      </c>
      <c r="AD34" s="45" t="s">
        <v>169</v>
      </c>
      <c r="AE34" s="45">
        <v>107</v>
      </c>
      <c r="AF34" s="45">
        <v>2.4</v>
      </c>
      <c r="AG34" s="45">
        <v>0</v>
      </c>
      <c r="AH34" t="str">
        <f>IF(U34="","",IF(U34&gt;=Control!$D$4,"Y","N"))</f>
        <v>N</v>
      </c>
      <c r="AI34" t="str">
        <f>IF(P34="","",IF(P34&gt;=Control!$D$5,"Y","N"))</f>
        <v>Y</v>
      </c>
      <c r="AJ34" t="str">
        <f t="shared" si="0"/>
        <v>Y</v>
      </c>
      <c r="AO34" s="40" t="str">
        <f>IF(SUMPRODUCT(ISNUMBER(SEARCH(Assumptions!$C$92:$C$130,$C34))*(Assumptions!$D$92:$D$130="High"))&gt;0,"High","Low")</f>
        <v>Low</v>
      </c>
    </row>
    <row r="35" spans="2:41" ht="68.25" customHeight="1" x14ac:dyDescent="0.2">
      <c r="B35" s="45">
        <v>263</v>
      </c>
      <c r="C35" s="45" t="s">
        <v>7</v>
      </c>
      <c r="D35" s="45" t="s">
        <v>1668</v>
      </c>
      <c r="E35" s="45" t="s">
        <v>1669</v>
      </c>
      <c r="F35" s="45" t="s">
        <v>1644</v>
      </c>
      <c r="G35" s="45" t="s">
        <v>1645</v>
      </c>
      <c r="H35" s="102">
        <v>4</v>
      </c>
      <c r="I35" s="102">
        <v>4.2</v>
      </c>
      <c r="J35" s="102"/>
      <c r="K35" s="102">
        <v>0</v>
      </c>
      <c r="L35" s="102">
        <v>0</v>
      </c>
      <c r="M35" s="45" t="s">
        <v>2832</v>
      </c>
      <c r="N35" s="45" t="s">
        <v>2833</v>
      </c>
      <c r="O35" s="45" t="s">
        <v>2834</v>
      </c>
      <c r="P35" s="102">
        <f>IFERROR(Q35-(AG35*365/1000),"")</f>
        <v>163.35000000000002</v>
      </c>
      <c r="Q35" s="102">
        <f>SUM(R35:T35)</f>
        <v>201.67500000000001</v>
      </c>
      <c r="R35" s="102">
        <v>100.35</v>
      </c>
      <c r="S35" s="102">
        <v>98.7</v>
      </c>
      <c r="T35" s="102">
        <v>2.625</v>
      </c>
      <c r="U35" s="102">
        <f>IFERROR(X35-I35,"")</f>
        <v>0.58120604999999959</v>
      </c>
      <c r="V35" s="102">
        <f>IFERROR(W35*Assumptions!$C$4,"")</f>
        <v>112.5</v>
      </c>
      <c r="W35" s="102">
        <v>45</v>
      </c>
      <c r="X35" s="102">
        <f>IFERROR(V35*Assumptions!$C$5,"")+IFERROR(Y35*Assumptions!$C$8*Assumptions!$C$5,"")</f>
        <v>4.7812060499999998</v>
      </c>
      <c r="Y35" s="102">
        <v>139921</v>
      </c>
      <c r="Z35" s="102">
        <f>IFERROR(ROUND(W35*(1+Assumptions!$C$7)^5,0),"")</f>
        <v>137</v>
      </c>
      <c r="AA35" s="102">
        <f>IFERROR(ROUND(Z35*Assumptions!$C$4*Assumptions!$C$6,4),"")+AB35*Assumptions!$C$6*Assumptions!$C$8 - I35</f>
        <v>13.59853425</v>
      </c>
      <c r="AB35" s="102">
        <v>40211</v>
      </c>
      <c r="AC35" s="45" t="s">
        <v>153</v>
      </c>
      <c r="AD35" s="45" t="s">
        <v>160</v>
      </c>
      <c r="AE35" s="45">
        <v>6732</v>
      </c>
      <c r="AF35" s="45">
        <v>111.3</v>
      </c>
      <c r="AG35" s="45">
        <v>105</v>
      </c>
      <c r="AH35" t="str">
        <f>IF(U35="","",IF(U35&gt;=Control!$D$4,"Y","N"))</f>
        <v>N</v>
      </c>
      <c r="AI35" t="str">
        <f>IF(P35="","",IF(P35&gt;=Control!$D$5,"Y","N"))</f>
        <v>Y</v>
      </c>
      <c r="AJ35" t="str">
        <f t="shared" si="0"/>
        <v>Y</v>
      </c>
      <c r="AO35" s="40" t="str">
        <f>IF(SUMPRODUCT(ISNUMBER(SEARCH(Assumptions!$C$92:$C$130,$C35))*(Assumptions!$D$92:$D$130="High"))&gt;0,"High","Low")</f>
        <v>High</v>
      </c>
    </row>
    <row r="36" spans="2:41" ht="54.75" customHeight="1" x14ac:dyDescent="0.2">
      <c r="B36" s="45">
        <v>169</v>
      </c>
      <c r="C36" s="45" t="s">
        <v>9</v>
      </c>
      <c r="D36" s="45" t="s">
        <v>1215</v>
      </c>
      <c r="E36" s="45" t="s">
        <v>1216</v>
      </c>
      <c r="F36" s="45" t="s">
        <v>790</v>
      </c>
      <c r="G36" s="45" t="s">
        <v>1119</v>
      </c>
      <c r="H36" s="102">
        <v>0</v>
      </c>
      <c r="I36" s="102">
        <v>0</v>
      </c>
      <c r="J36" s="102"/>
      <c r="K36" s="102">
        <v>0</v>
      </c>
      <c r="L36" s="102">
        <v>0</v>
      </c>
      <c r="M36" s="45" t="s">
        <v>3262</v>
      </c>
      <c r="N36" s="45"/>
      <c r="O36" s="45"/>
      <c r="P36" s="102">
        <f>IFERROR(Q36-(AG36*365/1000),"")</f>
        <v>519</v>
      </c>
      <c r="Q36" s="102">
        <f>SUM(R36:T36)</f>
        <v>519</v>
      </c>
      <c r="R36" s="102">
        <v>354.15</v>
      </c>
      <c r="S36" s="102">
        <v>69.3</v>
      </c>
      <c r="T36" s="102">
        <v>95.55</v>
      </c>
      <c r="U36" s="102">
        <f>IFERROR(X36-I36,"")</f>
        <v>0.48141629999999996</v>
      </c>
      <c r="V36" s="102">
        <f>IFERROR(W36*Assumptions!$C$4,"")</f>
        <v>15</v>
      </c>
      <c r="W36" s="102">
        <v>6</v>
      </c>
      <c r="X36" s="102">
        <f>IFERROR(V36*Assumptions!$C$5,"")+IFERROR(Y36*Assumptions!$C$8*Assumptions!$C$5,"")</f>
        <v>0.48141629999999996</v>
      </c>
      <c r="Y36" s="102">
        <v>3126</v>
      </c>
      <c r="Z36" s="102">
        <f>IFERROR(ROUND(W36*(1+Assumptions!$C$7)^5,0),"")</f>
        <v>18</v>
      </c>
      <c r="AA36" s="102">
        <f>IFERROR(ROUND(Z36*Assumptions!$C$4*Assumptions!$C$6,4),"")+AB36*Assumptions!$C$6*Assumptions!$C$8 - I36</f>
        <v>2.7060857500000002</v>
      </c>
      <c r="AB36" s="102">
        <v>27229</v>
      </c>
      <c r="AC36" s="45" t="s">
        <v>164</v>
      </c>
      <c r="AD36" s="45" t="s">
        <v>188</v>
      </c>
      <c r="AE36" s="45">
        <v>365</v>
      </c>
      <c r="AF36" s="45">
        <v>78.3</v>
      </c>
      <c r="AG36" s="45">
        <v>0</v>
      </c>
      <c r="AH36" t="str">
        <f>IF(U36="","",IF(U36&gt;=Control!$D$4,"Y","N"))</f>
        <v>N</v>
      </c>
      <c r="AI36" t="str">
        <f>IF(P36="","",IF(P36&gt;=Control!$D$5,"Y","N"))</f>
        <v>Y</v>
      </c>
      <c r="AJ36" t="str">
        <f t="shared" si="0"/>
        <v>Y</v>
      </c>
      <c r="AO36" s="40" t="str">
        <f>IF(SUMPRODUCT(ISNUMBER(SEARCH(Assumptions!$C$92:$C$130,$C36))*(Assumptions!$D$92:$D$130="High"))&gt;0,"High","Low")</f>
        <v>High</v>
      </c>
    </row>
    <row r="37" spans="2:41" ht="68.25" customHeight="1" x14ac:dyDescent="0.2">
      <c r="B37" s="45">
        <v>152</v>
      </c>
      <c r="C37" s="45" t="s">
        <v>1141</v>
      </c>
      <c r="D37" s="45" t="s">
        <v>1139</v>
      </c>
      <c r="E37" s="45" t="s">
        <v>1140</v>
      </c>
      <c r="F37" s="45" t="s">
        <v>582</v>
      </c>
      <c r="G37" s="45" t="s">
        <v>1114</v>
      </c>
      <c r="H37" s="102">
        <v>0</v>
      </c>
      <c r="I37" s="102">
        <v>0</v>
      </c>
      <c r="J37" s="102"/>
      <c r="K37" s="102">
        <v>0</v>
      </c>
      <c r="L37" s="102">
        <v>0</v>
      </c>
      <c r="M37" s="45" t="s">
        <v>3094</v>
      </c>
      <c r="N37" s="45"/>
      <c r="O37" s="45"/>
      <c r="P37" s="102">
        <f>IFERROR(Q37-(AG37*365/1000),"")</f>
        <v>256.66500000000002</v>
      </c>
      <c r="Q37" s="102">
        <f>SUM(R37:T37)</f>
        <v>256.66500000000002</v>
      </c>
      <c r="R37" s="102">
        <v>115.65</v>
      </c>
      <c r="S37" s="102">
        <v>135.24</v>
      </c>
      <c r="T37" s="102">
        <v>5.7750000000000004</v>
      </c>
      <c r="U37" s="102">
        <f>IFERROR(X37-I37,"")</f>
        <v>0.47890379999999994</v>
      </c>
      <c r="V37" s="102">
        <f>IFERROR(W37*Assumptions!$C$4,"")</f>
        <v>15</v>
      </c>
      <c r="W37" s="102">
        <v>6</v>
      </c>
      <c r="X37" s="102">
        <f>IFERROR(V37*Assumptions!$C$5,"")+IFERROR(Y37*Assumptions!$C$8*Assumptions!$C$5,"")</f>
        <v>0.47890379999999994</v>
      </c>
      <c r="Y37" s="102">
        <v>2876</v>
      </c>
      <c r="Z37" s="102">
        <f>IFERROR(ROUND(W37*(1+Assumptions!$C$7)^5,0),"")</f>
        <v>18</v>
      </c>
      <c r="AA37" s="102">
        <f>IFERROR(ROUND(Z37*Assumptions!$C$4*Assumptions!$C$6,4),"")+AB37*Assumptions!$C$6*Assumptions!$C$8 - I37</f>
        <v>2.4783360000000001</v>
      </c>
      <c r="AB37" s="102">
        <v>13632</v>
      </c>
      <c r="AC37" s="45" t="s">
        <v>164</v>
      </c>
      <c r="AD37" s="45" t="s">
        <v>171</v>
      </c>
      <c r="AE37" s="45">
        <v>3315</v>
      </c>
      <c r="AF37" s="45">
        <v>23</v>
      </c>
      <c r="AG37" s="45">
        <v>0</v>
      </c>
      <c r="AH37" t="str">
        <f>IF(U37="","",IF(U37&gt;=Control!$D$4,"Y","N"))</f>
        <v>N</v>
      </c>
      <c r="AI37" t="str">
        <f>IF(P37="","",IF(P37&gt;=Control!$D$5,"Y","N"))</f>
        <v>Y</v>
      </c>
      <c r="AJ37" t="str">
        <f t="shared" si="0"/>
        <v>Y</v>
      </c>
      <c r="AO37" s="40" t="str">
        <f>IF(SUMPRODUCT(ISNUMBER(SEARCH(Assumptions!$C$92:$C$130,$C37))*(Assumptions!$D$92:$D$130="High"))&gt;0,"High","Low")</f>
        <v>Low</v>
      </c>
    </row>
    <row r="38" spans="2:41" ht="41.25" customHeight="1" x14ac:dyDescent="0.2">
      <c r="B38" s="45">
        <v>236</v>
      </c>
      <c r="C38" s="45" t="s">
        <v>14</v>
      </c>
      <c r="D38" s="45" t="s">
        <v>1539</v>
      </c>
      <c r="E38" s="45" t="s">
        <v>1540</v>
      </c>
      <c r="F38" s="45" t="s">
        <v>424</v>
      </c>
      <c r="G38" s="45" t="s">
        <v>1541</v>
      </c>
      <c r="H38" s="102">
        <v>0</v>
      </c>
      <c r="I38" s="102">
        <v>0</v>
      </c>
      <c r="J38" s="102"/>
      <c r="K38" s="102">
        <v>0</v>
      </c>
      <c r="L38" s="102">
        <v>0</v>
      </c>
      <c r="M38" s="45" t="s">
        <v>3289</v>
      </c>
      <c r="N38" s="45"/>
      <c r="O38" s="45"/>
      <c r="P38" s="102">
        <f>IFERROR(Q38-(AG38*365/1000),"")</f>
        <v>334.32</v>
      </c>
      <c r="Q38" s="102">
        <f>SUM(R38:T38)</f>
        <v>334.32</v>
      </c>
      <c r="R38" s="102">
        <v>0</v>
      </c>
      <c r="S38" s="102">
        <v>52.92</v>
      </c>
      <c r="T38" s="102">
        <v>281.39999999999998</v>
      </c>
      <c r="U38" s="102">
        <f>IFERROR(X38-I38,"")</f>
        <v>0.44999999999999996</v>
      </c>
      <c r="V38" s="102">
        <f>IFERROR(W38*Assumptions!$C$4,"")</f>
        <v>15</v>
      </c>
      <c r="W38" s="102">
        <v>6</v>
      </c>
      <c r="X38" s="102">
        <f>IFERROR(V38*Assumptions!$C$5,"")+IFERROR(Y38*Assumptions!$C$8*Assumptions!$C$5,"")</f>
        <v>0.44999999999999996</v>
      </c>
      <c r="Y38" s="102">
        <v>0</v>
      </c>
      <c r="Z38" s="102">
        <f>IFERROR(ROUND(W38*(1+Assumptions!$C$7)^5,0),"")</f>
        <v>18</v>
      </c>
      <c r="AA38" s="102">
        <f>IFERROR(ROUND(Z38*Assumptions!$C$4*Assumptions!$C$6,4),"")+AB38*Assumptions!$C$6*Assumptions!$C$8 - I38</f>
        <v>9.2749500000000005</v>
      </c>
      <c r="AB38" s="102">
        <v>419400</v>
      </c>
      <c r="AC38" s="45" t="s">
        <v>164</v>
      </c>
      <c r="AD38" s="45" t="s">
        <v>191</v>
      </c>
      <c r="AE38" s="45">
        <v>1121</v>
      </c>
      <c r="AF38" s="45">
        <v>84.7</v>
      </c>
      <c r="AG38" s="45">
        <v>0</v>
      </c>
      <c r="AH38" t="str">
        <f>IF(U38="","",IF(U38&gt;=Control!$D$4,"Y","N"))</f>
        <v>N</v>
      </c>
      <c r="AI38" t="str">
        <f>IF(P38="","",IF(P38&gt;=Control!$D$5,"Y","N"))</f>
        <v>Y</v>
      </c>
      <c r="AJ38" t="str">
        <f t="shared" si="0"/>
        <v>Y</v>
      </c>
      <c r="AO38" s="40" t="str">
        <f>IF(SUMPRODUCT(ISNUMBER(SEARCH(Assumptions!$C$92:$C$130,$C38))*(Assumptions!$D$92:$D$130="High"))&gt;0,"High","Low")</f>
        <v>Low</v>
      </c>
    </row>
    <row r="39" spans="2:41" ht="68.25" customHeight="1" x14ac:dyDescent="0.2">
      <c r="B39" s="45">
        <v>207</v>
      </c>
      <c r="C39" s="45" t="s">
        <v>1400</v>
      </c>
      <c r="D39" s="45" t="s">
        <v>1398</v>
      </c>
      <c r="E39" s="45" t="s">
        <v>1399</v>
      </c>
      <c r="F39" s="45" t="s">
        <v>582</v>
      </c>
      <c r="G39" s="45" t="s">
        <v>1401</v>
      </c>
      <c r="H39" s="102">
        <v>0</v>
      </c>
      <c r="I39" s="102">
        <v>0</v>
      </c>
      <c r="J39" s="102"/>
      <c r="K39" s="102">
        <v>0</v>
      </c>
      <c r="L39" s="102">
        <v>0</v>
      </c>
      <c r="M39" s="45"/>
      <c r="N39" s="45"/>
      <c r="O39" s="45"/>
      <c r="P39" s="102">
        <f>IFERROR(Q39-(AG39*365/1000),"")</f>
        <v>419.79</v>
      </c>
      <c r="Q39" s="102">
        <f>SUM(R39:T39)</f>
        <v>419.79</v>
      </c>
      <c r="R39" s="102">
        <v>185.85</v>
      </c>
      <c r="S39" s="102">
        <v>122.64</v>
      </c>
      <c r="T39" s="102">
        <v>111.3</v>
      </c>
      <c r="U39" s="102">
        <f>IFERROR(X39-I39,"")</f>
        <v>0.375</v>
      </c>
      <c r="V39" s="102">
        <f>IFERROR(W39*Assumptions!$C$4,"")</f>
        <v>12.5</v>
      </c>
      <c r="W39" s="102">
        <v>5</v>
      </c>
      <c r="X39" s="102">
        <f>IFERROR(V39*Assumptions!$C$5,"")+IFERROR(Y39*Assumptions!$C$8*Assumptions!$C$5,"")</f>
        <v>0.375</v>
      </c>
      <c r="Y39" s="102">
        <v>0</v>
      </c>
      <c r="Z39" s="102">
        <f>IFERROR(ROUND(W39*(1+Assumptions!$C$7)^5,0),"")</f>
        <v>15</v>
      </c>
      <c r="AA39" s="102">
        <f>IFERROR(ROUND(Z39*Assumptions!$C$4*Assumptions!$C$6,4),"")+AB39*Assumptions!$C$6*Assumptions!$C$8 - I39</f>
        <v>26.201862500000001</v>
      </c>
      <c r="AB39" s="102">
        <v>1452350</v>
      </c>
      <c r="AC39" s="45" t="s">
        <v>181</v>
      </c>
      <c r="AD39" s="45" t="s">
        <v>182</v>
      </c>
      <c r="AE39" s="45">
        <v>0</v>
      </c>
      <c r="AF39" s="45">
        <v>3.1</v>
      </c>
      <c r="AG39" s="45">
        <v>0</v>
      </c>
      <c r="AH39" t="str">
        <f>IF(U39="","",IF(U39&gt;=Control!$D$4,"Y","N"))</f>
        <v>N</v>
      </c>
      <c r="AI39" t="str">
        <f>IF(P39="","",IF(P39&gt;=Control!$D$5,"Y","N"))</f>
        <v>Y</v>
      </c>
      <c r="AJ39" t="str">
        <f t="shared" si="0"/>
        <v>N</v>
      </c>
      <c r="AO39" s="40" t="str">
        <f>IF(SUMPRODUCT(ISNUMBER(SEARCH(Assumptions!$C$92:$C$130,$C39))*(Assumptions!$D$92:$D$130="High"))&gt;0,"High","Low")</f>
        <v>Low</v>
      </c>
    </row>
    <row r="40" spans="2:41" ht="27.75" customHeight="1" x14ac:dyDescent="0.2">
      <c r="B40" s="45">
        <v>209</v>
      </c>
      <c r="C40" s="45" t="s">
        <v>15</v>
      </c>
      <c r="D40" s="45" t="s">
        <v>1408</v>
      </c>
      <c r="E40" s="45" t="s">
        <v>1409</v>
      </c>
      <c r="F40" s="45" t="s">
        <v>424</v>
      </c>
      <c r="G40" s="45" t="s">
        <v>1330</v>
      </c>
      <c r="H40" s="102">
        <v>0</v>
      </c>
      <c r="I40" s="102">
        <v>0</v>
      </c>
      <c r="J40" s="102"/>
      <c r="K40" s="102">
        <v>0</v>
      </c>
      <c r="L40" s="102">
        <v>0</v>
      </c>
      <c r="M40" s="45"/>
      <c r="N40" s="45"/>
      <c r="O40" s="45"/>
      <c r="P40" s="102">
        <f>IFERROR(Q40-(AG40*365/1000),"")</f>
        <v>77.594999999999999</v>
      </c>
      <c r="Q40" s="102">
        <f>SUM(R40:T40)</f>
        <v>77.594999999999999</v>
      </c>
      <c r="R40" s="102">
        <v>0</v>
      </c>
      <c r="S40" s="102">
        <v>2.52</v>
      </c>
      <c r="T40" s="102">
        <v>75.075000000000003</v>
      </c>
      <c r="U40" s="102">
        <f>IFERROR(X40-I40,"")</f>
        <v>0.375</v>
      </c>
      <c r="V40" s="102">
        <f>IFERROR(W40*Assumptions!$C$4,"")</f>
        <v>12.5</v>
      </c>
      <c r="W40" s="102">
        <v>5</v>
      </c>
      <c r="X40" s="102">
        <f>IFERROR(V40*Assumptions!$C$5,"")+IFERROR(Y40*Assumptions!$C$8*Assumptions!$C$5,"")</f>
        <v>0.375</v>
      </c>
      <c r="Y40" s="102">
        <v>0</v>
      </c>
      <c r="Z40" s="102">
        <f>IFERROR(ROUND(W40*(1+Assumptions!$C$7)^5,0),"")</f>
        <v>15</v>
      </c>
      <c r="AA40" s="102">
        <f>IFERROR(ROUND(Z40*Assumptions!$C$4*Assumptions!$C$6,4),"")+AB40*Assumptions!$C$6*Assumptions!$C$8 - I40</f>
        <v>8.2818749999999994</v>
      </c>
      <c r="AB40" s="102">
        <v>382500</v>
      </c>
      <c r="AC40" s="45" t="s">
        <v>153</v>
      </c>
      <c r="AD40" s="45" t="s">
        <v>154</v>
      </c>
      <c r="AE40" s="45">
        <v>1485</v>
      </c>
      <c r="AF40" s="45">
        <v>85</v>
      </c>
      <c r="AG40" s="45">
        <v>0</v>
      </c>
      <c r="AH40" t="str">
        <f>IF(U40="","",IF(U40&gt;=Control!$D$4,"Y","N"))</f>
        <v>N</v>
      </c>
      <c r="AI40" t="str">
        <f>IF(P40="","",IF(P40&gt;=Control!$D$5,"Y","N"))</f>
        <v>Y</v>
      </c>
      <c r="AJ40" t="str">
        <f t="shared" si="0"/>
        <v>Y</v>
      </c>
      <c r="AO40" s="40" t="str">
        <f>IF(SUMPRODUCT(ISNUMBER(SEARCH(Assumptions!$C$92:$C$130,$C40))*(Assumptions!$D$92:$D$130="High"))&gt;0,"High","Low")</f>
        <v>Low</v>
      </c>
    </row>
    <row r="41" spans="2:41" ht="41.25" customHeight="1" x14ac:dyDescent="0.2">
      <c r="B41" s="45">
        <v>248</v>
      </c>
      <c r="C41" s="45" t="s">
        <v>7</v>
      </c>
      <c r="D41" s="45" t="s">
        <v>1596</v>
      </c>
      <c r="E41" s="45" t="s">
        <v>1597</v>
      </c>
      <c r="F41" s="45" t="s">
        <v>424</v>
      </c>
      <c r="G41" s="45" t="s">
        <v>1365</v>
      </c>
      <c r="H41" s="102">
        <v>0</v>
      </c>
      <c r="I41" s="102">
        <v>0</v>
      </c>
      <c r="J41" s="102"/>
      <c r="K41" s="102">
        <v>0</v>
      </c>
      <c r="L41" s="102">
        <v>0</v>
      </c>
      <c r="M41" s="45"/>
      <c r="N41" s="45"/>
      <c r="O41" s="45"/>
      <c r="P41" s="102">
        <f>IFERROR(Q41-(AG41*365/1000),"")</f>
        <v>265.08</v>
      </c>
      <c r="Q41" s="102">
        <f>SUM(R41:T41)</f>
        <v>265.08</v>
      </c>
      <c r="R41" s="102">
        <v>161.55000000000001</v>
      </c>
      <c r="S41" s="102">
        <v>49.98</v>
      </c>
      <c r="T41" s="102">
        <v>53.55</v>
      </c>
      <c r="U41" s="102">
        <f>IFERROR(X41-I41,"")</f>
        <v>0.375</v>
      </c>
      <c r="V41" s="102">
        <f>IFERROR(W41*Assumptions!$C$4,"")</f>
        <v>12.5</v>
      </c>
      <c r="W41" s="102">
        <v>5</v>
      </c>
      <c r="X41" s="102">
        <f>IFERROR(V41*Assumptions!$C$5,"")+IFERROR(Y41*Assumptions!$C$8*Assumptions!$C$5,"")</f>
        <v>0.375</v>
      </c>
      <c r="Y41" s="102">
        <v>0</v>
      </c>
      <c r="Z41" s="102">
        <f>IFERROR(ROUND(W41*(1+Assumptions!$C$7)^5,0),"")</f>
        <v>15</v>
      </c>
      <c r="AA41" s="102">
        <f>IFERROR(ROUND(Z41*Assumptions!$C$4*Assumptions!$C$6,4),"")+AB41*Assumptions!$C$6*Assumptions!$C$8 - I41</f>
        <v>6.0960000000000001</v>
      </c>
      <c r="AB41" s="102">
        <v>252000</v>
      </c>
      <c r="AC41" s="45" t="s">
        <v>153</v>
      </c>
      <c r="AD41" s="45" t="s">
        <v>160</v>
      </c>
      <c r="AE41" s="45">
        <v>6732</v>
      </c>
      <c r="AF41" s="45">
        <v>111.3</v>
      </c>
      <c r="AG41" s="45">
        <v>0</v>
      </c>
      <c r="AH41" t="str">
        <f>IF(U41="","",IF(U41&gt;=Control!$D$4,"Y","N"))</f>
        <v>N</v>
      </c>
      <c r="AI41" t="str">
        <f>IF(P41="","",IF(P41&gt;=Control!$D$5,"Y","N"))</f>
        <v>Y</v>
      </c>
      <c r="AJ41" t="str">
        <f t="shared" si="0"/>
        <v>Y</v>
      </c>
      <c r="AO41" s="40" t="str">
        <f>IF(SUMPRODUCT(ISNUMBER(SEARCH(Assumptions!$C$92:$C$130,$C41))*(Assumptions!$D$92:$D$130="High"))&gt;0,"High","Low")</f>
        <v>High</v>
      </c>
    </row>
    <row r="42" spans="2:41" ht="41.25" customHeight="1" x14ac:dyDescent="0.2">
      <c r="B42" s="45">
        <v>253</v>
      </c>
      <c r="C42" s="45" t="s">
        <v>21</v>
      </c>
      <c r="D42" s="45" t="s">
        <v>1620</v>
      </c>
      <c r="E42" s="45" t="s">
        <v>1621</v>
      </c>
      <c r="F42" s="45" t="s">
        <v>1622</v>
      </c>
      <c r="G42" s="45" t="s">
        <v>1623</v>
      </c>
      <c r="H42" s="102">
        <v>0</v>
      </c>
      <c r="I42" s="102">
        <v>0</v>
      </c>
      <c r="J42" s="102"/>
      <c r="K42" s="102">
        <v>0</v>
      </c>
      <c r="L42" s="102">
        <v>0</v>
      </c>
      <c r="M42" s="45"/>
      <c r="N42" s="45"/>
      <c r="O42" s="45"/>
      <c r="P42" s="102">
        <f>IFERROR(Q42-(AG42*365/1000),"")</f>
        <v>54.15</v>
      </c>
      <c r="Q42" s="102">
        <f>SUM(R42:T42)</f>
        <v>54.15</v>
      </c>
      <c r="R42" s="102">
        <v>27.9</v>
      </c>
      <c r="S42" s="102">
        <v>21</v>
      </c>
      <c r="T42" s="102">
        <v>5.25</v>
      </c>
      <c r="U42" s="102">
        <f>IFERROR(X42-I42,"")</f>
        <v>0.30205019999999999</v>
      </c>
      <c r="V42" s="102">
        <f>IFERROR(W42*Assumptions!$C$4,"")</f>
        <v>10</v>
      </c>
      <c r="W42" s="102">
        <v>4</v>
      </c>
      <c r="X42" s="102">
        <f>IFERROR(V42*Assumptions!$C$5,"")+IFERROR(Y42*Assumptions!$C$8*Assumptions!$C$5,"")</f>
        <v>0.30205019999999999</v>
      </c>
      <c r="Y42" s="102">
        <v>204</v>
      </c>
      <c r="Z42" s="102">
        <f>IFERROR(ROUND(W42*(1+Assumptions!$C$7)^5,0),"")</f>
        <v>12</v>
      </c>
      <c r="AA42" s="102">
        <f>IFERROR(ROUND(Z42*Assumptions!$C$4*Assumptions!$C$6,4),"")+AB42*Assumptions!$C$6*Assumptions!$C$8 - I42</f>
        <v>7.3792499999999999</v>
      </c>
      <c r="AB42" s="102">
        <v>351000</v>
      </c>
      <c r="AC42" s="45" t="s">
        <v>153</v>
      </c>
      <c r="AD42" s="45" t="s">
        <v>173</v>
      </c>
      <c r="AE42" s="45">
        <v>998</v>
      </c>
      <c r="AF42" s="45">
        <v>31</v>
      </c>
      <c r="AG42" s="45">
        <v>0</v>
      </c>
      <c r="AH42" t="str">
        <f>IF(U42="","",IF(U42&gt;=Control!$D$4,"Y","N"))</f>
        <v>N</v>
      </c>
      <c r="AI42" t="str">
        <f>IF(P42="","",IF(P42&gt;=Control!$D$5,"Y","N"))</f>
        <v>Y</v>
      </c>
      <c r="AJ42" t="str">
        <f t="shared" si="0"/>
        <v>Y</v>
      </c>
      <c r="AO42" s="40" t="str">
        <f>IF(SUMPRODUCT(ISNUMBER(SEARCH(Assumptions!$C$92:$C$130,$C42))*(Assumptions!$D$92:$D$130="High"))&gt;0,"High","Low")</f>
        <v>Low</v>
      </c>
    </row>
    <row r="43" spans="2:41" ht="27.75" customHeight="1" x14ac:dyDescent="0.2">
      <c r="B43" s="45">
        <v>205</v>
      </c>
      <c r="C43" s="45" t="s">
        <v>29</v>
      </c>
      <c r="D43" s="45" t="s">
        <v>1390</v>
      </c>
      <c r="E43" s="45" t="s">
        <v>1391</v>
      </c>
      <c r="F43" s="45" t="s">
        <v>1392</v>
      </c>
      <c r="G43" s="45" t="s">
        <v>1393</v>
      </c>
      <c r="H43" s="102">
        <v>0</v>
      </c>
      <c r="I43" s="102">
        <v>0</v>
      </c>
      <c r="J43" s="102"/>
      <c r="K43" s="102">
        <v>0</v>
      </c>
      <c r="L43" s="102">
        <v>0</v>
      </c>
      <c r="M43" s="45"/>
      <c r="N43" s="45"/>
      <c r="O43" s="45"/>
      <c r="P43" s="102">
        <f>IFERROR(Q43-(AG43*365/1000),"")</f>
        <v>162.46499999999997</v>
      </c>
      <c r="Q43" s="102">
        <f>SUM(R43:T43)</f>
        <v>162.46499999999997</v>
      </c>
      <c r="R43" s="102">
        <v>66.599999999999994</v>
      </c>
      <c r="S43" s="102">
        <v>13.44</v>
      </c>
      <c r="T43" s="102">
        <v>82.424999999999997</v>
      </c>
      <c r="U43" s="102">
        <f>IFERROR(X43-I43,"")</f>
        <v>0.3</v>
      </c>
      <c r="V43" s="102">
        <f>IFERROR(W43*Assumptions!$C$4,"")</f>
        <v>10</v>
      </c>
      <c r="W43" s="102">
        <v>4</v>
      </c>
      <c r="X43" s="102">
        <f>IFERROR(V43*Assumptions!$C$5,"")+IFERROR(Y43*Assumptions!$C$8*Assumptions!$C$5,"")</f>
        <v>0.3</v>
      </c>
      <c r="Y43" s="102">
        <v>0</v>
      </c>
      <c r="Z43" s="102">
        <f>IFERROR(ROUND(W43*(1+Assumptions!$C$7)^5,0),"")</f>
        <v>12</v>
      </c>
      <c r="AA43" s="102">
        <f>IFERROR(ROUND(Z43*Assumptions!$C$4*Assumptions!$C$6,4),"")+AB43*Assumptions!$C$6*Assumptions!$C$8 - I43</f>
        <v>5.7210000000000001</v>
      </c>
      <c r="AB43" s="102">
        <v>252000</v>
      </c>
      <c r="AC43" s="45" t="s">
        <v>153</v>
      </c>
      <c r="AD43" s="45" t="s">
        <v>173</v>
      </c>
      <c r="AE43" s="45">
        <v>998</v>
      </c>
      <c r="AF43" s="45">
        <v>31</v>
      </c>
      <c r="AG43" s="45">
        <v>0</v>
      </c>
      <c r="AH43" t="str">
        <f>IF(U43="","",IF(U43&gt;=Control!$D$4,"Y","N"))</f>
        <v>N</v>
      </c>
      <c r="AI43" t="str">
        <f>IF(P43="","",IF(P43&gt;=Control!$D$5,"Y","N"))</f>
        <v>Y</v>
      </c>
      <c r="AJ43" t="str">
        <f t="shared" si="0"/>
        <v>Y</v>
      </c>
      <c r="AO43" s="40" t="str">
        <f>IF(SUMPRODUCT(ISNUMBER(SEARCH(Assumptions!$C$92:$C$130,$C43))*(Assumptions!$D$92:$D$130="High"))&gt;0,"High","Low")</f>
        <v>Low</v>
      </c>
    </row>
    <row r="44" spans="2:41" ht="175.5" customHeight="1" x14ac:dyDescent="0.2">
      <c r="B44" s="45">
        <v>206</v>
      </c>
      <c r="C44" s="45" t="s">
        <v>29</v>
      </c>
      <c r="D44" s="45" t="s">
        <v>1395</v>
      </c>
      <c r="E44" s="45" t="s">
        <v>1396</v>
      </c>
      <c r="F44" s="45" t="s">
        <v>1397</v>
      </c>
      <c r="G44" s="45" t="s">
        <v>1330</v>
      </c>
      <c r="H44" s="102">
        <v>0</v>
      </c>
      <c r="I44" s="102">
        <v>0</v>
      </c>
      <c r="J44" s="102"/>
      <c r="K44" s="102">
        <v>0</v>
      </c>
      <c r="L44" s="102">
        <v>0</v>
      </c>
      <c r="M44" s="45"/>
      <c r="N44" s="45"/>
      <c r="O44" s="45"/>
      <c r="P44" s="102">
        <f>IFERROR(Q44-(AG44*365/1000),"")</f>
        <v>211.68</v>
      </c>
      <c r="Q44" s="102">
        <f>SUM(R44:T44)</f>
        <v>211.68</v>
      </c>
      <c r="R44" s="102">
        <v>85.05</v>
      </c>
      <c r="S44" s="102">
        <v>31.08</v>
      </c>
      <c r="T44" s="102">
        <v>95.55</v>
      </c>
      <c r="U44" s="102">
        <f>IFERROR(X44-I44,"")</f>
        <v>0.3</v>
      </c>
      <c r="V44" s="102">
        <f>IFERROR(W44*Assumptions!$C$4,"")</f>
        <v>10</v>
      </c>
      <c r="W44" s="102">
        <v>4</v>
      </c>
      <c r="X44" s="102">
        <f>IFERROR(V44*Assumptions!$C$5,"")+IFERROR(Y44*Assumptions!$C$8*Assumptions!$C$5,"")</f>
        <v>0.3</v>
      </c>
      <c r="Y44" s="102">
        <v>0</v>
      </c>
      <c r="Z44" s="102">
        <f>IFERROR(ROUND(W44*(1+Assumptions!$C$7)^5,0),"")</f>
        <v>12</v>
      </c>
      <c r="AA44" s="102">
        <f>IFERROR(ROUND(Z44*Assumptions!$C$4*Assumptions!$C$6,4),"")+AB44*Assumptions!$C$6*Assumptions!$C$8 - I44</f>
        <v>6.5268424999999999</v>
      </c>
      <c r="AB44" s="102">
        <v>300110</v>
      </c>
      <c r="AC44" s="45" t="s">
        <v>153</v>
      </c>
      <c r="AD44" s="45" t="s">
        <v>173</v>
      </c>
      <c r="AE44" s="45">
        <v>998</v>
      </c>
      <c r="AF44" s="45">
        <v>31</v>
      </c>
      <c r="AG44" s="45">
        <v>0</v>
      </c>
      <c r="AH44" t="str">
        <f>IF(U44="","",IF(U44&gt;=Control!$D$4,"Y","N"))</f>
        <v>N</v>
      </c>
      <c r="AI44" t="str">
        <f>IF(P44="","",IF(P44&gt;=Control!$D$5,"Y","N"))</f>
        <v>Y</v>
      </c>
      <c r="AJ44" t="str">
        <f t="shared" si="0"/>
        <v>Y</v>
      </c>
      <c r="AO44" s="40" t="str">
        <f>IF(SUMPRODUCT(ISNUMBER(SEARCH(Assumptions!$C$92:$C$130,$C44))*(Assumptions!$D$92:$D$130="High"))&gt;0,"High","Low")</f>
        <v>Low</v>
      </c>
    </row>
    <row r="45" spans="2:41" ht="68.25" customHeight="1" x14ac:dyDescent="0.2">
      <c r="B45" s="45">
        <v>59</v>
      </c>
      <c r="C45" s="45" t="s">
        <v>25</v>
      </c>
      <c r="D45" s="45" t="s">
        <v>588</v>
      </c>
      <c r="E45" s="45" t="s">
        <v>589</v>
      </c>
      <c r="F45" s="45" t="s">
        <v>590</v>
      </c>
      <c r="G45" s="45" t="s">
        <v>591</v>
      </c>
      <c r="H45" s="102">
        <v>0</v>
      </c>
      <c r="I45" s="102">
        <v>0</v>
      </c>
      <c r="J45" s="102"/>
      <c r="K45" s="102">
        <v>0</v>
      </c>
      <c r="L45" s="102">
        <v>0</v>
      </c>
      <c r="M45" s="45"/>
      <c r="N45" s="45"/>
      <c r="O45" s="45"/>
      <c r="P45" s="102">
        <f>IFERROR(Q45-(AG45*365/1000),"")</f>
        <v>148.155</v>
      </c>
      <c r="Q45" s="102">
        <f>SUM(R45:T45)</f>
        <v>148.155</v>
      </c>
      <c r="R45" s="102">
        <v>0</v>
      </c>
      <c r="S45" s="102">
        <v>146.58000000000001</v>
      </c>
      <c r="T45" s="102">
        <v>1.575</v>
      </c>
      <c r="U45" s="102">
        <f>IFERROR(X45-I45,"")</f>
        <v>0.26648639999999996</v>
      </c>
      <c r="V45" s="102">
        <f>IFERROR(W45*Assumptions!$C$4,"")</f>
        <v>7.5</v>
      </c>
      <c r="W45" s="102">
        <v>3</v>
      </c>
      <c r="X45" s="102">
        <f>IFERROR(V45*Assumptions!$C$5,"")+IFERROR(Y45*Assumptions!$C$8*Assumptions!$C$5,"")</f>
        <v>0.26648639999999996</v>
      </c>
      <c r="Y45" s="102">
        <v>4128</v>
      </c>
      <c r="Z45" s="102">
        <f>IFERROR(ROUND(W45*(1+Assumptions!$C$7)^5,0),"")</f>
        <v>9</v>
      </c>
      <c r="AA45" s="102">
        <f>IFERROR(ROUND(Z45*Assumptions!$C$4*Assumptions!$C$6,4),"")+AB45*Assumptions!$C$6*Assumptions!$C$8 - I45</f>
        <v>2.71626675</v>
      </c>
      <c r="AB45" s="102">
        <v>95001</v>
      </c>
      <c r="AC45" s="45" t="s">
        <v>153</v>
      </c>
      <c r="AD45" s="45" t="s">
        <v>169</v>
      </c>
      <c r="AE45" s="45">
        <v>107</v>
      </c>
      <c r="AF45" s="45">
        <v>2.4</v>
      </c>
      <c r="AG45" s="45">
        <v>0</v>
      </c>
      <c r="AH45" t="str">
        <f>IF(U45="","",IF(U45&gt;=Control!$D$4,"Y","N"))</f>
        <v>N</v>
      </c>
      <c r="AI45" t="str">
        <f>IF(P45="","",IF(P45&gt;=Control!$D$5,"Y","N"))</f>
        <v>Y</v>
      </c>
      <c r="AJ45" t="str">
        <f t="shared" si="0"/>
        <v>Y</v>
      </c>
      <c r="AO45" s="40" t="str">
        <f>IF(SUMPRODUCT(ISNUMBER(SEARCH(Assumptions!$C$92:$C$130,$C45))*(Assumptions!$D$92:$D$130="High"))&gt;0,"High","Low")</f>
        <v>Low</v>
      </c>
    </row>
    <row r="46" spans="2:41" ht="27.75" customHeight="1" x14ac:dyDescent="0.2">
      <c r="B46" s="45">
        <v>225</v>
      </c>
      <c r="C46" s="45" t="s">
        <v>19</v>
      </c>
      <c r="D46" s="45" t="s">
        <v>1487</v>
      </c>
      <c r="E46" s="45" t="s">
        <v>1488</v>
      </c>
      <c r="F46" s="45" t="s">
        <v>97</v>
      </c>
      <c r="G46" s="45" t="s">
        <v>1489</v>
      </c>
      <c r="H46" s="102">
        <v>0</v>
      </c>
      <c r="I46" s="102">
        <v>0</v>
      </c>
      <c r="J46" s="102"/>
      <c r="K46" s="102">
        <v>0</v>
      </c>
      <c r="L46" s="102">
        <v>0</v>
      </c>
      <c r="M46" s="45" t="s">
        <v>3269</v>
      </c>
      <c r="N46" s="45"/>
      <c r="O46" s="45"/>
      <c r="P46" s="102">
        <f>IFERROR(Q46-(AG46*365/1000),"")</f>
        <v>446.03999999999996</v>
      </c>
      <c r="Q46" s="102">
        <f>SUM(R46:T46)</f>
        <v>446.03999999999996</v>
      </c>
      <c r="R46" s="102">
        <v>0</v>
      </c>
      <c r="S46" s="102">
        <v>349.44</v>
      </c>
      <c r="T46" s="102">
        <v>96.6</v>
      </c>
      <c r="U46" s="102">
        <f>IFERROR(X46-I46,"")</f>
        <v>0.22499999999999998</v>
      </c>
      <c r="V46" s="102">
        <f>IFERROR(W46*Assumptions!$C$4,"")</f>
        <v>7.5</v>
      </c>
      <c r="W46" s="102">
        <v>3</v>
      </c>
      <c r="X46" s="102">
        <f>IFERROR(V46*Assumptions!$C$5,"")+IFERROR(Y46*Assumptions!$C$8*Assumptions!$C$5,"")</f>
        <v>0.22499999999999998</v>
      </c>
      <c r="Y46" s="102">
        <v>0</v>
      </c>
      <c r="Z46" s="102">
        <f>IFERROR(ROUND(W46*(1+Assumptions!$C$7)^5,0),"")</f>
        <v>9</v>
      </c>
      <c r="AA46" s="102">
        <f>IFERROR(ROUND(Z46*Assumptions!$C$4*Assumptions!$C$6,4),"")+AB46*Assumptions!$C$6*Assumptions!$C$8 - I46</f>
        <v>3.6704640000000004</v>
      </c>
      <c r="AB46" s="102">
        <v>151968</v>
      </c>
      <c r="AC46" s="45" t="s">
        <v>153</v>
      </c>
      <c r="AD46" s="45" t="s">
        <v>175</v>
      </c>
      <c r="AE46" s="45">
        <v>1707</v>
      </c>
      <c r="AF46" s="45">
        <v>16.5</v>
      </c>
      <c r="AG46" s="45">
        <v>0</v>
      </c>
      <c r="AH46" t="str">
        <f>IF(U46="","",IF(U46&gt;=Control!$D$4,"Y","N"))</f>
        <v>N</v>
      </c>
      <c r="AI46" t="str">
        <f>IF(P46="","",IF(P46&gt;=Control!$D$5,"Y","N"))</f>
        <v>Y</v>
      </c>
      <c r="AJ46" t="str">
        <f t="shared" si="0"/>
        <v>Y</v>
      </c>
      <c r="AO46" s="40" t="str">
        <f>IF(SUMPRODUCT(ISNUMBER(SEARCH(Assumptions!$C$92:$C$130,$C46))*(Assumptions!$D$92:$D$130="High"))&gt;0,"High","Low")</f>
        <v>Low</v>
      </c>
    </row>
    <row r="47" spans="2:41" ht="41.25" customHeight="1" x14ac:dyDescent="0.2">
      <c r="B47" s="45">
        <v>39</v>
      </c>
      <c r="C47" s="45" t="s">
        <v>28</v>
      </c>
      <c r="D47" s="45" t="s">
        <v>473</v>
      </c>
      <c r="E47" s="45" t="s">
        <v>474</v>
      </c>
      <c r="F47" s="45" t="s">
        <v>475</v>
      </c>
      <c r="G47" s="45" t="s">
        <v>476</v>
      </c>
      <c r="H47" s="102">
        <v>1</v>
      </c>
      <c r="I47" s="102">
        <v>0.5</v>
      </c>
      <c r="J47" s="102"/>
      <c r="K47" s="102">
        <v>0</v>
      </c>
      <c r="L47" s="102">
        <v>0</v>
      </c>
      <c r="M47" s="45" t="s">
        <v>3135</v>
      </c>
      <c r="N47" s="45"/>
      <c r="O47" s="45"/>
      <c r="P47" s="102">
        <f>IFERROR(Q47-(AG47*365/1000),"")</f>
        <v>8.8049999999999997</v>
      </c>
      <c r="Q47" s="102">
        <f>SUM(R47:T47)</f>
        <v>14.28</v>
      </c>
      <c r="R47" s="102">
        <v>0</v>
      </c>
      <c r="S47" s="102">
        <v>14.28</v>
      </c>
      <c r="T47" s="102">
        <v>0</v>
      </c>
      <c r="U47" s="102">
        <f>IFERROR(X47-I47,"")</f>
        <v>0.22145424999999996</v>
      </c>
      <c r="V47" s="102">
        <f>IFERROR(W47*Assumptions!$C$4,"")</f>
        <v>20</v>
      </c>
      <c r="W47" s="102">
        <v>8</v>
      </c>
      <c r="X47" s="102">
        <f>IFERROR(V47*Assumptions!$C$5,"")+IFERROR(Y47*Assumptions!$C$8*Assumptions!$C$5,"")</f>
        <v>0.72145424999999996</v>
      </c>
      <c r="Y47" s="102">
        <v>12085</v>
      </c>
      <c r="Z47" s="102">
        <f>IFERROR(ROUND(W47*(1+Assumptions!$C$7)^5,0),"")</f>
        <v>24</v>
      </c>
      <c r="AA47" s="102">
        <f>IFERROR(ROUND(Z47*Assumptions!$C$4*Assumptions!$C$6,4),"")+AB47*Assumptions!$C$6*Assumptions!$C$8 - I47</f>
        <v>2.6605989999999999</v>
      </c>
      <c r="AB47" s="102">
        <v>9588</v>
      </c>
      <c r="AC47" s="45" t="s">
        <v>164</v>
      </c>
      <c r="AD47" s="45" t="s">
        <v>178</v>
      </c>
      <c r="AE47" s="45">
        <v>1182</v>
      </c>
      <c r="AF47" s="45">
        <v>16</v>
      </c>
      <c r="AG47" s="45">
        <v>15</v>
      </c>
      <c r="AH47" t="str">
        <f>IF(U47="","",IF(U47&gt;=Control!$D$4,"Y","N"))</f>
        <v>N</v>
      </c>
      <c r="AI47" t="str">
        <f>IF(P47="","",IF(P47&gt;=Control!$D$5,"Y","N"))</f>
        <v>N</v>
      </c>
      <c r="AJ47" t="str">
        <f t="shared" si="0"/>
        <v>Y</v>
      </c>
      <c r="AO47" s="40" t="str">
        <f>IF(SUMPRODUCT(ISNUMBER(SEARCH(Assumptions!$C$92:$C$130,$C47))*(Assumptions!$D$92:$D$130="High"))&gt;0,"High","Low")</f>
        <v>Low</v>
      </c>
    </row>
    <row r="48" spans="2:41" ht="54.75" customHeight="1" x14ac:dyDescent="0.2">
      <c r="B48" s="45">
        <v>158</v>
      </c>
      <c r="C48" s="45" t="s">
        <v>23</v>
      </c>
      <c r="D48" s="45" t="s">
        <v>1166</v>
      </c>
      <c r="E48" s="45" t="s">
        <v>1167</v>
      </c>
      <c r="F48" s="45" t="s">
        <v>261</v>
      </c>
      <c r="G48" s="45" t="s">
        <v>1114</v>
      </c>
      <c r="H48" s="102">
        <v>0</v>
      </c>
      <c r="I48" s="102">
        <v>0</v>
      </c>
      <c r="J48" s="102"/>
      <c r="K48" s="102">
        <v>0</v>
      </c>
      <c r="L48" s="102">
        <v>0</v>
      </c>
      <c r="M48" s="45" t="s">
        <v>3139</v>
      </c>
      <c r="N48" s="45" t="s">
        <v>3140</v>
      </c>
      <c r="O48" s="45" t="s">
        <v>3141</v>
      </c>
      <c r="P48" s="102">
        <f>IFERROR(Q48-(AG48*365/1000),"")</f>
        <v>111.30000000000001</v>
      </c>
      <c r="Q48" s="102">
        <f>SUM(R48:T48)</f>
        <v>111.30000000000001</v>
      </c>
      <c r="R48" s="102">
        <v>3.15</v>
      </c>
      <c r="S48" s="102">
        <v>102.9</v>
      </c>
      <c r="T48" s="102">
        <v>5.25</v>
      </c>
      <c r="U48" s="102">
        <f>IFERROR(X48-I48,"")</f>
        <v>0.15302505</v>
      </c>
      <c r="V48" s="102">
        <f>IFERROR(W48*Assumptions!$C$4,"")</f>
        <v>5</v>
      </c>
      <c r="W48" s="102">
        <v>2</v>
      </c>
      <c r="X48" s="102">
        <f>IFERROR(V48*Assumptions!$C$5,"")+IFERROR(Y48*Assumptions!$C$8*Assumptions!$C$5,"")</f>
        <v>0.15302505</v>
      </c>
      <c r="Y48" s="102">
        <v>301</v>
      </c>
      <c r="Z48" s="102">
        <f>IFERROR(ROUND(W48*(1+Assumptions!$C$7)^5,0),"")</f>
        <v>6</v>
      </c>
      <c r="AA48" s="102">
        <f>IFERROR(ROUND(Z48*Assumptions!$C$4*Assumptions!$C$6,4),"")+AB48*Assumptions!$C$6*Assumptions!$C$8 - I48</f>
        <v>0.85096899999999998</v>
      </c>
      <c r="AB48" s="102">
        <v>6028</v>
      </c>
      <c r="AC48" s="45" t="s">
        <v>164</v>
      </c>
      <c r="AD48" s="45" t="s">
        <v>171</v>
      </c>
      <c r="AE48" s="45">
        <v>3315</v>
      </c>
      <c r="AF48" s="45">
        <v>23</v>
      </c>
      <c r="AG48" s="45">
        <v>0</v>
      </c>
      <c r="AH48" t="str">
        <f>IF(U48="","",IF(U48&gt;=Control!$D$4,"Y","N"))</f>
        <v>N</v>
      </c>
      <c r="AI48" t="str">
        <f>IF(P48="","",IF(P48&gt;=Control!$D$5,"Y","N"))</f>
        <v>Y</v>
      </c>
      <c r="AJ48" t="str">
        <f t="shared" si="0"/>
        <v>Y</v>
      </c>
      <c r="AO48" s="40" t="str">
        <f>IF(SUMPRODUCT(ISNUMBER(SEARCH(Assumptions!$C$92:$C$130,$C48))*(Assumptions!$D$92:$D$130="High"))&gt;0,"High","Low")</f>
        <v>Low</v>
      </c>
    </row>
    <row r="49" spans="2:41" ht="54.75" customHeight="1" x14ac:dyDescent="0.2">
      <c r="B49" s="45">
        <v>13</v>
      </c>
      <c r="C49" s="45" t="s">
        <v>10</v>
      </c>
      <c r="D49" s="45" t="s">
        <v>333</v>
      </c>
      <c r="E49" s="45" t="s">
        <v>334</v>
      </c>
      <c r="F49" s="45" t="s">
        <v>80</v>
      </c>
      <c r="G49" s="45" t="s">
        <v>335</v>
      </c>
      <c r="H49" s="102">
        <v>0</v>
      </c>
      <c r="I49" s="102">
        <v>0</v>
      </c>
      <c r="J49" s="102"/>
      <c r="K49" s="102">
        <v>0</v>
      </c>
      <c r="L49" s="102">
        <v>0</v>
      </c>
      <c r="M49" s="45"/>
      <c r="N49" s="45"/>
      <c r="O49" s="45"/>
      <c r="P49" s="102">
        <f>IFERROR(Q49-(AG49*365/1000),"")</f>
        <v>0</v>
      </c>
      <c r="Q49" s="102">
        <f>SUM(R49:T49)</f>
        <v>0</v>
      </c>
      <c r="R49" s="102">
        <v>0</v>
      </c>
      <c r="S49" s="102">
        <v>0</v>
      </c>
      <c r="T49" s="102">
        <v>0</v>
      </c>
      <c r="U49" s="102">
        <f>IFERROR(X49-I49,"")</f>
        <v>0</v>
      </c>
      <c r="V49" s="102">
        <f>IFERROR(W49*Assumptions!$C$4,"")</f>
        <v>0</v>
      </c>
      <c r="W49" s="102">
        <v>0</v>
      </c>
      <c r="X49" s="102">
        <f>IFERROR(V49*Assumptions!$C$5,"")+IFERROR(Y49*Assumptions!$C$8*Assumptions!$C$5,"")</f>
        <v>0</v>
      </c>
      <c r="Y49" s="102">
        <v>0</v>
      </c>
      <c r="Z49" s="102">
        <f>IFERROR(ROUND(W49*(1+Assumptions!$C$7)^5,0),"")</f>
        <v>0</v>
      </c>
      <c r="AA49" s="102">
        <f>IFERROR(ROUND(Z49*Assumptions!$C$4*Assumptions!$C$6,4),"")+AB49*Assumptions!$C$6*Assumptions!$C$8 - I49</f>
        <v>0</v>
      </c>
      <c r="AB49" s="102">
        <v>0</v>
      </c>
      <c r="AC49" s="45" t="s">
        <v>153</v>
      </c>
      <c r="AD49" s="45" t="s">
        <v>156</v>
      </c>
      <c r="AE49" s="45">
        <v>2748</v>
      </c>
      <c r="AF49" s="45">
        <v>44.8</v>
      </c>
      <c r="AG49" s="45">
        <v>0</v>
      </c>
      <c r="AH49" t="str">
        <f>IF(U49="","",IF(U49&gt;=Control!$D$4,"Y","N"))</f>
        <v>N</v>
      </c>
      <c r="AI49" t="str">
        <f>IF(P49="","",IF(P49&gt;=Control!$D$5,"Y","N"))</f>
        <v>N</v>
      </c>
      <c r="AJ49" t="str">
        <f t="shared" si="0"/>
        <v>Y</v>
      </c>
      <c r="AO49" s="40" t="str">
        <f>IF(SUMPRODUCT(ISNUMBER(SEARCH(Assumptions!$C$92:$C$130,$C49))*(Assumptions!$D$92:$D$130="High"))&gt;0,"High","Low")</f>
        <v>High</v>
      </c>
    </row>
    <row r="50" spans="2:41" ht="27.75" customHeight="1" x14ac:dyDescent="0.2">
      <c r="B50" s="45">
        <v>14</v>
      </c>
      <c r="C50" s="45" t="s">
        <v>10</v>
      </c>
      <c r="D50" s="45" t="s">
        <v>339</v>
      </c>
      <c r="E50" s="45" t="s">
        <v>340</v>
      </c>
      <c r="F50" s="45" t="s">
        <v>341</v>
      </c>
      <c r="G50" s="45" t="s">
        <v>342</v>
      </c>
      <c r="H50" s="102">
        <v>0</v>
      </c>
      <c r="I50" s="102">
        <v>0</v>
      </c>
      <c r="J50" s="102"/>
      <c r="K50" s="102">
        <v>0</v>
      </c>
      <c r="L50" s="102">
        <v>0</v>
      </c>
      <c r="M50" s="45"/>
      <c r="N50" s="45"/>
      <c r="O50" s="45"/>
      <c r="P50" s="102">
        <f>IFERROR(Q50-(AG50*365/1000),"")</f>
        <v>0</v>
      </c>
      <c r="Q50" s="102">
        <f>SUM(R50:T50)</f>
        <v>0</v>
      </c>
      <c r="R50" s="102">
        <v>0</v>
      </c>
      <c r="S50" s="102">
        <v>0</v>
      </c>
      <c r="T50" s="102">
        <v>0</v>
      </c>
      <c r="U50" s="102">
        <f>IFERROR(X50-I50,"")</f>
        <v>0</v>
      </c>
      <c r="V50" s="102">
        <f>IFERROR(W50*Assumptions!$C$4,"")</f>
        <v>0</v>
      </c>
      <c r="W50" s="102">
        <v>0</v>
      </c>
      <c r="X50" s="102">
        <f>IFERROR(V50*Assumptions!$C$5,"")+IFERROR(Y50*Assumptions!$C$8*Assumptions!$C$5,"")</f>
        <v>0</v>
      </c>
      <c r="Y50" s="102">
        <v>0</v>
      </c>
      <c r="Z50" s="102">
        <f>IFERROR(ROUND(W50*(1+Assumptions!$C$7)^5,0),"")</f>
        <v>0</v>
      </c>
      <c r="AA50" s="102">
        <f>IFERROR(ROUND(Z50*Assumptions!$C$4*Assumptions!$C$6,4),"")+AB50*Assumptions!$C$6*Assumptions!$C$8 - I50</f>
        <v>0</v>
      </c>
      <c r="AB50" s="102">
        <v>0</v>
      </c>
      <c r="AC50" s="45" t="s">
        <v>153</v>
      </c>
      <c r="AD50" s="45" t="s">
        <v>156</v>
      </c>
      <c r="AE50" s="45">
        <v>2748</v>
      </c>
      <c r="AF50" s="45">
        <v>44.8</v>
      </c>
      <c r="AG50" s="45">
        <v>0</v>
      </c>
      <c r="AH50" t="str">
        <f>IF(U50="","",IF(U50&gt;=Control!$D$4,"Y","N"))</f>
        <v>N</v>
      </c>
      <c r="AI50" t="str">
        <f>IF(P50="","",IF(P50&gt;=Control!$D$5,"Y","N"))</f>
        <v>N</v>
      </c>
      <c r="AJ50" t="str">
        <f t="shared" si="0"/>
        <v>Y</v>
      </c>
      <c r="AO50" s="40" t="str">
        <f>IF(SUMPRODUCT(ISNUMBER(SEARCH(Assumptions!$C$92:$C$130,$C50))*(Assumptions!$D$92:$D$130="High"))&gt;0,"High","Low")</f>
        <v>High</v>
      </c>
    </row>
    <row r="51" spans="2:41" ht="41.25" customHeight="1" x14ac:dyDescent="0.2">
      <c r="B51" s="45">
        <v>19</v>
      </c>
      <c r="C51" s="45" t="s">
        <v>8</v>
      </c>
      <c r="D51" s="45" t="s">
        <v>367</v>
      </c>
      <c r="E51" s="45" t="s">
        <v>368</v>
      </c>
      <c r="F51" s="45" t="s">
        <v>86</v>
      </c>
      <c r="G51" s="45" t="s">
        <v>360</v>
      </c>
      <c r="H51" s="102">
        <v>0</v>
      </c>
      <c r="I51" s="102">
        <v>0</v>
      </c>
      <c r="J51" s="102"/>
      <c r="K51" s="102">
        <v>0</v>
      </c>
      <c r="L51" s="102">
        <v>0</v>
      </c>
      <c r="M51" s="45" t="s">
        <v>2892</v>
      </c>
      <c r="N51" s="45" t="s">
        <v>2893</v>
      </c>
      <c r="O51" s="45" t="s">
        <v>2894</v>
      </c>
      <c r="P51" s="102">
        <f>IFERROR(Q51-(AG51*365/1000),"")</f>
        <v>-119.72</v>
      </c>
      <c r="Q51" s="102">
        <f>SUM(R51:T51)</f>
        <v>0</v>
      </c>
      <c r="R51" s="102">
        <v>0</v>
      </c>
      <c r="S51" s="102">
        <v>0</v>
      </c>
      <c r="T51" s="102">
        <v>0</v>
      </c>
      <c r="U51" s="102">
        <f>IFERROR(X51-I51,"")</f>
        <v>0</v>
      </c>
      <c r="V51" s="102">
        <f>IFERROR(W51*Assumptions!$C$4,"")</f>
        <v>0</v>
      </c>
      <c r="W51" s="102">
        <v>0</v>
      </c>
      <c r="X51" s="102">
        <f>IFERROR(V51*Assumptions!$C$5,"")+IFERROR(Y51*Assumptions!$C$8*Assumptions!$C$5,"")</f>
        <v>0</v>
      </c>
      <c r="Y51" s="102">
        <v>0</v>
      </c>
      <c r="Z51" s="102">
        <f>IFERROR(ROUND(W51*(1+Assumptions!$C$7)^5,0),"")</f>
        <v>0</v>
      </c>
      <c r="AA51" s="102">
        <f>IFERROR(ROUND(Z51*Assumptions!$C$4*Assumptions!$C$6,4),"")+AB51*Assumptions!$C$6*Assumptions!$C$8 - I51</f>
        <v>0</v>
      </c>
      <c r="AB51" s="102">
        <v>0</v>
      </c>
      <c r="AC51" s="45" t="s">
        <v>153</v>
      </c>
      <c r="AD51" s="45" t="s">
        <v>154</v>
      </c>
      <c r="AE51" s="45">
        <v>1485</v>
      </c>
      <c r="AF51" s="45">
        <v>85</v>
      </c>
      <c r="AG51" s="45">
        <v>328</v>
      </c>
      <c r="AH51" t="str">
        <f>IF(U51="","",IF(U51&gt;=Control!$D$4,"Y","N"))</f>
        <v>N</v>
      </c>
      <c r="AI51" t="str">
        <f>IF(P51="","",IF(P51&gt;=Control!$D$5,"Y","N"))</f>
        <v>N</v>
      </c>
      <c r="AJ51" t="str">
        <f t="shared" si="0"/>
        <v>Y</v>
      </c>
      <c r="AO51" s="40" t="str">
        <f>IF(SUMPRODUCT(ISNUMBER(SEARCH(Assumptions!$C$92:$C$130,$C51))*(Assumptions!$D$92:$D$130="High"))&gt;0,"High","Low")</f>
        <v>High</v>
      </c>
    </row>
    <row r="52" spans="2:41" ht="68.25" customHeight="1" x14ac:dyDescent="0.2">
      <c r="B52" s="45">
        <v>20</v>
      </c>
      <c r="C52" s="45" t="s">
        <v>373</v>
      </c>
      <c r="D52" s="45" t="s">
        <v>371</v>
      </c>
      <c r="E52" s="45" t="s">
        <v>372</v>
      </c>
      <c r="F52" s="45" t="s">
        <v>80</v>
      </c>
      <c r="G52" s="45" t="s">
        <v>360</v>
      </c>
      <c r="H52" s="102">
        <v>0</v>
      </c>
      <c r="I52" s="102">
        <v>0</v>
      </c>
      <c r="J52" s="102"/>
      <c r="K52" s="102">
        <v>0</v>
      </c>
      <c r="L52" s="102">
        <v>0</v>
      </c>
      <c r="M52" s="45"/>
      <c r="N52" s="45"/>
      <c r="O52" s="45"/>
      <c r="P52" s="102">
        <f>IFERROR(Q52-(AG52*365/1000),"")</f>
        <v>0</v>
      </c>
      <c r="Q52" s="102">
        <f>SUM(R52:T52)</f>
        <v>0</v>
      </c>
      <c r="R52" s="102">
        <v>0</v>
      </c>
      <c r="S52" s="102">
        <v>0</v>
      </c>
      <c r="T52" s="102">
        <v>0</v>
      </c>
      <c r="U52" s="102">
        <f>IFERROR(X52-I52,"")</f>
        <v>0</v>
      </c>
      <c r="V52" s="102">
        <f>IFERROR(W52*Assumptions!$C$4,"")</f>
        <v>0</v>
      </c>
      <c r="W52" s="102">
        <v>0</v>
      </c>
      <c r="X52" s="102">
        <f>IFERROR(V52*Assumptions!$C$5,"")+IFERROR(Y52*Assumptions!$C$8*Assumptions!$C$5,"")</f>
        <v>0</v>
      </c>
      <c r="Y52" s="102">
        <v>0</v>
      </c>
      <c r="Z52" s="102">
        <f>IFERROR(ROUND(W52*(1+Assumptions!$C$7)^5,0),"")</f>
        <v>0</v>
      </c>
      <c r="AA52" s="102">
        <f>IFERROR(ROUND(Z52*Assumptions!$C$4*Assumptions!$C$6,4),"")+AB52*Assumptions!$C$6*Assumptions!$C$8 - I52</f>
        <v>0</v>
      </c>
      <c r="AB52" s="102">
        <v>0</v>
      </c>
      <c r="AC52" s="45"/>
      <c r="AD52" s="45"/>
      <c r="AE52" s="45"/>
      <c r="AF52" s="45"/>
      <c r="AG52" s="45">
        <v>0</v>
      </c>
      <c r="AH52" t="str">
        <f>IF(U52="","",IF(U52&gt;=Control!$D$4,"Y","N"))</f>
        <v>N</v>
      </c>
      <c r="AI52" t="str">
        <f>IF(P52="","",IF(P52&gt;=Control!$D$5,"Y","N"))</f>
        <v>N</v>
      </c>
      <c r="AJ52" t="str">
        <f t="shared" si="0"/>
        <v/>
      </c>
      <c r="AO52" s="40" t="str">
        <f>IF(SUMPRODUCT(ISNUMBER(SEARCH(Assumptions!$C$92:$C$130,$C52))*(Assumptions!$D$92:$D$130="High"))&gt;0,"High","Low")</f>
        <v>Low</v>
      </c>
    </row>
    <row r="53" spans="2:41" ht="95.25" customHeight="1" x14ac:dyDescent="0.2">
      <c r="B53" s="45">
        <v>21</v>
      </c>
      <c r="C53" s="45" t="s">
        <v>378</v>
      </c>
      <c r="D53" s="45" t="s">
        <v>376</v>
      </c>
      <c r="E53" s="45" t="s">
        <v>377</v>
      </c>
      <c r="F53" s="45" t="s">
        <v>298</v>
      </c>
      <c r="G53" s="45" t="s">
        <v>360</v>
      </c>
      <c r="H53" s="102">
        <v>0</v>
      </c>
      <c r="I53" s="102">
        <v>0</v>
      </c>
      <c r="J53" s="102"/>
      <c r="K53" s="102">
        <v>0</v>
      </c>
      <c r="L53" s="102">
        <v>0</v>
      </c>
      <c r="M53" s="45"/>
      <c r="N53" s="45"/>
      <c r="O53" s="45"/>
      <c r="P53" s="102">
        <f>IFERROR(Q53-(AG53*365/1000),"")</f>
        <v>0</v>
      </c>
      <c r="Q53" s="102">
        <f>SUM(R53:T53)</f>
        <v>0</v>
      </c>
      <c r="R53" s="102">
        <v>0</v>
      </c>
      <c r="S53" s="102">
        <v>0</v>
      </c>
      <c r="T53" s="102">
        <v>0</v>
      </c>
      <c r="U53" s="102">
        <f>IFERROR(X53-I53,"")</f>
        <v>0</v>
      </c>
      <c r="V53" s="102">
        <f>IFERROR(W53*Assumptions!$C$4,"")</f>
        <v>0</v>
      </c>
      <c r="W53" s="102">
        <v>0</v>
      </c>
      <c r="X53" s="102">
        <f>IFERROR(V53*Assumptions!$C$5,"")+IFERROR(Y53*Assumptions!$C$8*Assumptions!$C$5,"")</f>
        <v>0</v>
      </c>
      <c r="Y53" s="102">
        <v>0</v>
      </c>
      <c r="Z53" s="102">
        <f>IFERROR(ROUND(W53*(1+Assumptions!$C$7)^5,0),"")</f>
        <v>0</v>
      </c>
      <c r="AA53" s="102">
        <f>IFERROR(ROUND(Z53*Assumptions!$C$4*Assumptions!$C$6,4),"")+AB53*Assumptions!$C$6*Assumptions!$C$8 - I53</f>
        <v>0</v>
      </c>
      <c r="AB53" s="102">
        <v>0</v>
      </c>
      <c r="AC53" s="45"/>
      <c r="AD53" s="45"/>
      <c r="AE53" s="45"/>
      <c r="AF53" s="45"/>
      <c r="AG53" s="45">
        <v>0</v>
      </c>
      <c r="AH53" t="str">
        <f>IF(U53="","",IF(U53&gt;=Control!$D$4,"Y","N"))</f>
        <v>N</v>
      </c>
      <c r="AI53" t="str">
        <f>IF(P53="","",IF(P53&gt;=Control!$D$5,"Y","N"))</f>
        <v>N</v>
      </c>
      <c r="AJ53" t="str">
        <f t="shared" si="0"/>
        <v/>
      </c>
      <c r="AO53" s="40" t="str">
        <f>IF(SUMPRODUCT(ISNUMBER(SEARCH(Assumptions!$C$92:$C$130,$C53))*(Assumptions!$D$92:$D$130="High"))&gt;0,"High","Low")</f>
        <v>Low</v>
      </c>
    </row>
    <row r="54" spans="2:41" ht="81.75" customHeight="1" x14ac:dyDescent="0.2">
      <c r="B54" s="45">
        <v>33</v>
      </c>
      <c r="C54" s="45" t="s">
        <v>11</v>
      </c>
      <c r="D54" s="45" t="s">
        <v>440</v>
      </c>
      <c r="E54" s="45" t="s">
        <v>441</v>
      </c>
      <c r="F54" s="45" t="s">
        <v>80</v>
      </c>
      <c r="G54" s="45" t="s">
        <v>442</v>
      </c>
      <c r="H54" s="102">
        <v>0</v>
      </c>
      <c r="I54" s="102">
        <v>0</v>
      </c>
      <c r="J54" s="102"/>
      <c r="K54" s="102">
        <v>0</v>
      </c>
      <c r="L54" s="102">
        <v>0</v>
      </c>
      <c r="M54" s="45" t="s">
        <v>2974</v>
      </c>
      <c r="N54" s="45" t="s">
        <v>2975</v>
      </c>
      <c r="O54" s="45" t="s">
        <v>2976</v>
      </c>
      <c r="P54" s="102">
        <f>IFERROR(Q54-(AG54*365/1000),"")</f>
        <v>0</v>
      </c>
      <c r="Q54" s="102">
        <f>SUM(R54:T54)</f>
        <v>0</v>
      </c>
      <c r="R54" s="102">
        <v>0</v>
      </c>
      <c r="S54" s="102">
        <v>0</v>
      </c>
      <c r="T54" s="102">
        <v>0</v>
      </c>
      <c r="U54" s="102">
        <f>IFERROR(X54-I54,"")</f>
        <v>0</v>
      </c>
      <c r="V54" s="102">
        <f>IFERROR(W54*Assumptions!$C$4,"")</f>
        <v>0</v>
      </c>
      <c r="W54" s="102">
        <v>0</v>
      </c>
      <c r="X54" s="102">
        <f>IFERROR(V54*Assumptions!$C$5,"")+IFERROR(Y54*Assumptions!$C$8*Assumptions!$C$5,"")</f>
        <v>0</v>
      </c>
      <c r="Y54" s="102">
        <v>0</v>
      </c>
      <c r="Z54" s="102">
        <f>IFERROR(ROUND(W54*(1+Assumptions!$C$7)^5,0),"")</f>
        <v>0</v>
      </c>
      <c r="AA54" s="102">
        <f>IFERROR(ROUND(Z54*Assumptions!$C$4*Assumptions!$C$6,4),"")+AB54*Assumptions!$C$6*Assumptions!$C$8 - I54</f>
        <v>0</v>
      </c>
      <c r="AB54" s="102">
        <v>0</v>
      </c>
      <c r="AC54" s="45" t="s">
        <v>164</v>
      </c>
      <c r="AD54" s="45" t="s">
        <v>165</v>
      </c>
      <c r="AE54" s="45">
        <v>1339</v>
      </c>
      <c r="AF54" s="45">
        <v>83.1</v>
      </c>
      <c r="AG54" s="45">
        <v>0</v>
      </c>
      <c r="AH54" t="str">
        <f>IF(U54="","",IF(U54&gt;=Control!$D$4,"Y","N"))</f>
        <v>N</v>
      </c>
      <c r="AI54" t="str">
        <f>IF(P54="","",IF(P54&gt;=Control!$D$5,"Y","N"))</f>
        <v>N</v>
      </c>
      <c r="AJ54" t="str">
        <f t="shared" si="0"/>
        <v>Y</v>
      </c>
      <c r="AO54" s="40" t="str">
        <f>IF(SUMPRODUCT(ISNUMBER(SEARCH(Assumptions!$C$92:$C$130,$C54))*(Assumptions!$D$92:$D$130="High"))&gt;0,"High","Low")</f>
        <v>Low</v>
      </c>
    </row>
    <row r="55" spans="2:41" ht="41.25" customHeight="1" x14ac:dyDescent="0.2">
      <c r="B55" s="45">
        <v>37</v>
      </c>
      <c r="C55" s="45" t="s">
        <v>10</v>
      </c>
      <c r="D55" s="45" t="s">
        <v>462</v>
      </c>
      <c r="E55" s="45" t="s">
        <v>463</v>
      </c>
      <c r="F55" s="45" t="s">
        <v>80</v>
      </c>
      <c r="G55" s="45" t="s">
        <v>464</v>
      </c>
      <c r="H55" s="102">
        <v>0</v>
      </c>
      <c r="I55" s="102">
        <v>0</v>
      </c>
      <c r="J55" s="102"/>
      <c r="K55" s="102">
        <v>0</v>
      </c>
      <c r="L55" s="102">
        <v>0</v>
      </c>
      <c r="M55" s="45"/>
      <c r="N55" s="45"/>
      <c r="O55" s="45"/>
      <c r="P55" s="102">
        <f>IFERROR(Q55-(AG55*365/1000),"")</f>
        <v>0</v>
      </c>
      <c r="Q55" s="102">
        <f>SUM(R55:T55)</f>
        <v>0</v>
      </c>
      <c r="R55" s="102">
        <v>0</v>
      </c>
      <c r="S55" s="102">
        <v>0</v>
      </c>
      <c r="T55" s="102">
        <v>0</v>
      </c>
      <c r="U55" s="102">
        <f>IFERROR(X55-I55,"")</f>
        <v>0</v>
      </c>
      <c r="V55" s="102">
        <f>IFERROR(W55*Assumptions!$C$4,"")</f>
        <v>0</v>
      </c>
      <c r="W55" s="102">
        <v>0</v>
      </c>
      <c r="X55" s="102">
        <f>IFERROR(V55*Assumptions!$C$5,"")+IFERROR(Y55*Assumptions!$C$8*Assumptions!$C$5,"")</f>
        <v>0</v>
      </c>
      <c r="Y55" s="102">
        <v>0</v>
      </c>
      <c r="Z55" s="102">
        <f>IFERROR(ROUND(W55*(1+Assumptions!$C$7)^5,0),"")</f>
        <v>0</v>
      </c>
      <c r="AA55" s="102">
        <f>IFERROR(ROUND(Z55*Assumptions!$C$4*Assumptions!$C$6,4),"")+AB55*Assumptions!$C$6*Assumptions!$C$8 - I55</f>
        <v>0</v>
      </c>
      <c r="AB55" s="102">
        <v>0</v>
      </c>
      <c r="AC55" s="45" t="s">
        <v>153</v>
      </c>
      <c r="AD55" s="45" t="s">
        <v>156</v>
      </c>
      <c r="AE55" s="45">
        <v>2748</v>
      </c>
      <c r="AF55" s="45">
        <v>44.8</v>
      </c>
      <c r="AG55" s="45">
        <v>0</v>
      </c>
      <c r="AH55" t="str">
        <f>IF(U55="","",IF(U55&gt;=Control!$D$4,"Y","N"))</f>
        <v>N</v>
      </c>
      <c r="AI55" t="str">
        <f>IF(P55="","",IF(P55&gt;=Control!$D$5,"Y","N"))</f>
        <v>N</v>
      </c>
      <c r="AJ55" t="str">
        <f t="shared" si="0"/>
        <v>Y</v>
      </c>
      <c r="AO55" s="40" t="str">
        <f>IF(SUMPRODUCT(ISNUMBER(SEARCH(Assumptions!$C$92:$C$130,$C55))*(Assumptions!$D$92:$D$130="High"))&gt;0,"High","Low")</f>
        <v>High</v>
      </c>
    </row>
    <row r="56" spans="2:41" ht="122.25" customHeight="1" x14ac:dyDescent="0.2">
      <c r="B56" s="45">
        <v>57</v>
      </c>
      <c r="C56" s="45" t="s">
        <v>7</v>
      </c>
      <c r="D56" s="45" t="s">
        <v>574</v>
      </c>
      <c r="E56" s="45" t="s">
        <v>575</v>
      </c>
      <c r="F56" s="45" t="s">
        <v>576</v>
      </c>
      <c r="G56" s="45" t="s">
        <v>577</v>
      </c>
      <c r="H56" s="102">
        <v>0</v>
      </c>
      <c r="I56" s="102">
        <v>0</v>
      </c>
      <c r="J56" s="102"/>
      <c r="K56" s="102">
        <v>0</v>
      </c>
      <c r="L56" s="102">
        <v>0</v>
      </c>
      <c r="M56" s="45" t="s">
        <v>2713</v>
      </c>
      <c r="N56" s="45" t="s">
        <v>2714</v>
      </c>
      <c r="O56" s="45" t="s">
        <v>2715</v>
      </c>
      <c r="P56" s="102">
        <f>IFERROR(Q56-(AG56*365/1000),"")</f>
        <v>0</v>
      </c>
      <c r="Q56" s="102">
        <f>SUM(R56:T56)</f>
        <v>0</v>
      </c>
      <c r="R56" s="102">
        <v>0</v>
      </c>
      <c r="S56" s="102">
        <v>0</v>
      </c>
      <c r="T56" s="102">
        <v>0</v>
      </c>
      <c r="U56" s="102">
        <f>IFERROR(X56-I56,"")</f>
        <v>0</v>
      </c>
      <c r="V56" s="102">
        <f>IFERROR(W56*Assumptions!$C$4,"")</f>
        <v>0</v>
      </c>
      <c r="W56" s="102">
        <v>0</v>
      </c>
      <c r="X56" s="102">
        <f>IFERROR(V56*Assumptions!$C$5,"")+IFERROR(Y56*Assumptions!$C$8*Assumptions!$C$5,"")</f>
        <v>0</v>
      </c>
      <c r="Y56" s="102">
        <v>0</v>
      </c>
      <c r="Z56" s="102">
        <f>IFERROR(ROUND(W56*(1+Assumptions!$C$7)^5,0),"")</f>
        <v>0</v>
      </c>
      <c r="AA56" s="102">
        <f>IFERROR(ROUND(Z56*Assumptions!$C$4*Assumptions!$C$6,4),"")+AB56*Assumptions!$C$6*Assumptions!$C$8 - I56</f>
        <v>0</v>
      </c>
      <c r="AB56" s="102">
        <v>0</v>
      </c>
      <c r="AC56" s="45" t="s">
        <v>153</v>
      </c>
      <c r="AD56" s="45" t="s">
        <v>160</v>
      </c>
      <c r="AE56" s="45">
        <v>6732</v>
      </c>
      <c r="AF56" s="45">
        <v>111.3</v>
      </c>
      <c r="AG56" s="45">
        <v>0</v>
      </c>
      <c r="AH56" t="str">
        <f>IF(U56="","",IF(U56&gt;=Control!$D$4,"Y","N"))</f>
        <v>N</v>
      </c>
      <c r="AI56" t="str">
        <f>IF(P56="","",IF(P56&gt;=Control!$D$5,"Y","N"))</f>
        <v>N</v>
      </c>
      <c r="AJ56" t="str">
        <f t="shared" si="0"/>
        <v>Y</v>
      </c>
      <c r="AO56" s="40" t="str">
        <f>IF(SUMPRODUCT(ISNUMBER(SEARCH(Assumptions!$C$92:$C$130,$C56))*(Assumptions!$D$92:$D$130="High"))&gt;0,"High","Low")</f>
        <v>High</v>
      </c>
    </row>
    <row r="57" spans="2:41" ht="41.25" customHeight="1" x14ac:dyDescent="0.2">
      <c r="B57" s="45">
        <v>66</v>
      </c>
      <c r="C57" s="45" t="s">
        <v>10</v>
      </c>
      <c r="D57" s="45" t="s">
        <v>638</v>
      </c>
      <c r="E57" s="45" t="s">
        <v>639</v>
      </c>
      <c r="F57" s="45" t="s">
        <v>97</v>
      </c>
      <c r="G57" s="45" t="s">
        <v>640</v>
      </c>
      <c r="H57" s="102">
        <v>0</v>
      </c>
      <c r="I57" s="102">
        <v>0</v>
      </c>
      <c r="J57" s="102"/>
      <c r="K57" s="102">
        <v>0</v>
      </c>
      <c r="L57" s="102">
        <v>0</v>
      </c>
      <c r="M57" s="45"/>
      <c r="N57" s="45"/>
      <c r="O57" s="45"/>
      <c r="P57" s="102">
        <f>IFERROR(Q57-(AG57*365/1000),"")</f>
        <v>0</v>
      </c>
      <c r="Q57" s="102">
        <f>SUM(R57:T57)</f>
        <v>0</v>
      </c>
      <c r="R57" s="102">
        <v>0</v>
      </c>
      <c r="S57" s="102">
        <v>0</v>
      </c>
      <c r="T57" s="102">
        <v>0</v>
      </c>
      <c r="U57" s="102">
        <f>IFERROR(X57-I57,"")</f>
        <v>0</v>
      </c>
      <c r="V57" s="102">
        <f>IFERROR(W57*Assumptions!$C$4,"")</f>
        <v>0</v>
      </c>
      <c r="W57" s="102">
        <v>0</v>
      </c>
      <c r="X57" s="102">
        <f>IFERROR(V57*Assumptions!$C$5,"")+IFERROR(Y57*Assumptions!$C$8*Assumptions!$C$5,"")</f>
        <v>0</v>
      </c>
      <c r="Y57" s="102">
        <v>0</v>
      </c>
      <c r="Z57" s="102">
        <f>IFERROR(ROUND(W57*(1+Assumptions!$C$7)^5,0),"")</f>
        <v>0</v>
      </c>
      <c r="AA57" s="102">
        <f>IFERROR(ROUND(Z57*Assumptions!$C$4*Assumptions!$C$6,4),"")+AB57*Assumptions!$C$6*Assumptions!$C$8 - I57</f>
        <v>0</v>
      </c>
      <c r="AB57" s="102">
        <v>0</v>
      </c>
      <c r="AC57" s="45" t="s">
        <v>153</v>
      </c>
      <c r="AD57" s="45" t="s">
        <v>156</v>
      </c>
      <c r="AE57" s="45">
        <v>2748</v>
      </c>
      <c r="AF57" s="45">
        <v>44.8</v>
      </c>
      <c r="AG57" s="45">
        <v>0</v>
      </c>
      <c r="AH57" t="str">
        <f>IF(U57="","",IF(U57&gt;=Control!$D$4,"Y","N"))</f>
        <v>N</v>
      </c>
      <c r="AI57" t="str">
        <f>IF(P57="","",IF(P57&gt;=Control!$D$5,"Y","N"))</f>
        <v>N</v>
      </c>
      <c r="AJ57" t="str">
        <f t="shared" si="0"/>
        <v>Y</v>
      </c>
      <c r="AO57" s="40" t="str">
        <f>IF(SUMPRODUCT(ISNUMBER(SEARCH(Assumptions!$C$92:$C$130,$C57))*(Assumptions!$D$92:$D$130="High"))&gt;0,"High","Low")</f>
        <v>High</v>
      </c>
    </row>
    <row r="58" spans="2:41" ht="81.75" customHeight="1" x14ac:dyDescent="0.2">
      <c r="B58" s="45">
        <v>108</v>
      </c>
      <c r="C58" s="45" t="s">
        <v>881</v>
      </c>
      <c r="D58" s="45" t="s">
        <v>879</v>
      </c>
      <c r="E58" s="45" t="s">
        <v>880</v>
      </c>
      <c r="F58" s="45" t="s">
        <v>882</v>
      </c>
      <c r="G58" s="45" t="s">
        <v>883</v>
      </c>
      <c r="H58" s="102">
        <v>0</v>
      </c>
      <c r="I58" s="102">
        <v>0</v>
      </c>
      <c r="J58" s="102"/>
      <c r="K58" s="102">
        <v>0</v>
      </c>
      <c r="L58" s="102">
        <v>0</v>
      </c>
      <c r="M58" s="45"/>
      <c r="N58" s="45"/>
      <c r="O58" s="45"/>
      <c r="P58" s="102">
        <f>IFERROR(Q58-(AG58*365/1000),"")</f>
        <v>0</v>
      </c>
      <c r="Q58" s="102">
        <f>SUM(R58:T58)</f>
        <v>0</v>
      </c>
      <c r="R58" s="102">
        <v>0</v>
      </c>
      <c r="S58" s="102">
        <v>0</v>
      </c>
      <c r="T58" s="102">
        <v>0</v>
      </c>
      <c r="U58" s="102">
        <f>IFERROR(X58-I58,"")</f>
        <v>0</v>
      </c>
      <c r="V58" s="102">
        <f>IFERROR(W58*Assumptions!$C$4,"")</f>
        <v>0</v>
      </c>
      <c r="W58" s="102">
        <v>0</v>
      </c>
      <c r="X58" s="102">
        <f>IFERROR(V58*Assumptions!$C$5,"")+IFERROR(Y58*Assumptions!$C$8*Assumptions!$C$5,"")</f>
        <v>0</v>
      </c>
      <c r="Y58" s="102">
        <v>0</v>
      </c>
      <c r="Z58" s="102">
        <f>IFERROR(ROUND(W58*(1+Assumptions!$C$7)^5,0),"")</f>
        <v>0</v>
      </c>
      <c r="AA58" s="102">
        <f>IFERROR(ROUND(Z58*Assumptions!$C$4*Assumptions!$C$6,4),"")+AB58*Assumptions!$C$6*Assumptions!$C$8 - I58</f>
        <v>0</v>
      </c>
      <c r="AB58" s="102">
        <v>0</v>
      </c>
      <c r="AC58" s="45"/>
      <c r="AD58" s="45"/>
      <c r="AE58" s="45"/>
      <c r="AF58" s="45"/>
      <c r="AG58" s="45">
        <v>0</v>
      </c>
      <c r="AH58" t="str">
        <f>IF(U58="","",IF(U58&gt;=Control!$D$4,"Y","N"))</f>
        <v>N</v>
      </c>
      <c r="AI58" t="str">
        <f>IF(P58="","",IF(P58&gt;=Control!$D$5,"Y","N"))</f>
        <v>N</v>
      </c>
      <c r="AJ58" t="str">
        <f t="shared" si="0"/>
        <v/>
      </c>
      <c r="AO58" s="40" t="str">
        <f>IF(SUMPRODUCT(ISNUMBER(SEARCH(Assumptions!$C$92:$C$130,$C58))*(Assumptions!$D$92:$D$130="High"))&gt;0,"High","Low")</f>
        <v>Low</v>
      </c>
    </row>
    <row r="59" spans="2:41" ht="68.25" customHeight="1" x14ac:dyDescent="0.2">
      <c r="B59" s="45">
        <v>131</v>
      </c>
      <c r="C59" s="45" t="s">
        <v>242</v>
      </c>
      <c r="D59" s="45" t="s">
        <v>1022</v>
      </c>
      <c r="E59" s="45" t="s">
        <v>1023</v>
      </c>
      <c r="F59" s="45" t="s">
        <v>1024</v>
      </c>
      <c r="G59" s="45" t="s">
        <v>660</v>
      </c>
      <c r="H59" s="102">
        <v>0</v>
      </c>
      <c r="I59" s="102">
        <v>0</v>
      </c>
      <c r="J59" s="102"/>
      <c r="K59" s="102">
        <v>0</v>
      </c>
      <c r="L59" s="102">
        <v>0</v>
      </c>
      <c r="M59" s="45"/>
      <c r="N59" s="45"/>
      <c r="O59" s="45"/>
      <c r="P59" s="102">
        <f>IFERROR(Q59-(AG59*365/1000),"")</f>
        <v>0</v>
      </c>
      <c r="Q59" s="102">
        <f>SUM(R59:T59)</f>
        <v>0</v>
      </c>
      <c r="R59" s="102">
        <v>0</v>
      </c>
      <c r="S59" s="102">
        <v>0</v>
      </c>
      <c r="T59" s="102">
        <v>0</v>
      </c>
      <c r="U59" s="102">
        <f>IFERROR(X59-I59,"")</f>
        <v>0</v>
      </c>
      <c r="V59" s="102">
        <f>IFERROR(W59*Assumptions!$C$4,"")</f>
        <v>0</v>
      </c>
      <c r="W59" s="102">
        <v>0</v>
      </c>
      <c r="X59" s="102">
        <f>IFERROR(V59*Assumptions!$C$5,"")+IFERROR(Y59*Assumptions!$C$8*Assumptions!$C$5,"")</f>
        <v>0</v>
      </c>
      <c r="Y59" s="102">
        <v>0</v>
      </c>
      <c r="Z59" s="102">
        <f>IFERROR(ROUND(W59*(1+Assumptions!$C$7)^5,0),"")</f>
        <v>0</v>
      </c>
      <c r="AA59" s="102">
        <f>IFERROR(ROUND(Z59*Assumptions!$C$4*Assumptions!$C$6,4),"")+AB59*Assumptions!$C$6*Assumptions!$C$8 - I59</f>
        <v>0</v>
      </c>
      <c r="AB59" s="102">
        <v>0</v>
      </c>
      <c r="AC59" s="45"/>
      <c r="AD59" s="45"/>
      <c r="AE59" s="45"/>
      <c r="AF59" s="45"/>
      <c r="AG59" s="45">
        <v>0</v>
      </c>
      <c r="AH59" t="str">
        <f>IF(U59="","",IF(U59&gt;=Control!$D$4,"Y","N"))</f>
        <v>N</v>
      </c>
      <c r="AI59" t="str">
        <f>IF(P59="","",IF(P59&gt;=Control!$D$5,"Y","N"))</f>
        <v>N</v>
      </c>
      <c r="AJ59" t="str">
        <f t="shared" si="0"/>
        <v/>
      </c>
      <c r="AO59" s="40" t="str">
        <f>IF(SUMPRODUCT(ISNUMBER(SEARCH(Assumptions!$C$92:$C$130,$C59))*(Assumptions!$D$92:$D$130="High"))&gt;0,"High","Low")</f>
        <v>Low</v>
      </c>
    </row>
    <row r="60" spans="2:41" ht="41.25" customHeight="1" x14ac:dyDescent="0.2">
      <c r="B60" s="45">
        <v>132</v>
      </c>
      <c r="C60" s="45" t="s">
        <v>242</v>
      </c>
      <c r="D60" s="45" t="s">
        <v>1026</v>
      </c>
      <c r="E60" s="45" t="s">
        <v>1027</v>
      </c>
      <c r="F60" s="45" t="s">
        <v>1024</v>
      </c>
      <c r="G60" s="45" t="s">
        <v>660</v>
      </c>
      <c r="H60" s="102">
        <v>0</v>
      </c>
      <c r="I60" s="102">
        <v>0</v>
      </c>
      <c r="J60" s="102"/>
      <c r="K60" s="102">
        <v>0</v>
      </c>
      <c r="L60" s="102">
        <v>0</v>
      </c>
      <c r="M60" s="45"/>
      <c r="N60" s="45"/>
      <c r="O60" s="45"/>
      <c r="P60" s="102">
        <f>IFERROR(Q60-(AG60*365/1000),"")</f>
        <v>0</v>
      </c>
      <c r="Q60" s="102">
        <f>SUM(R60:T60)</f>
        <v>0</v>
      </c>
      <c r="R60" s="102">
        <v>0</v>
      </c>
      <c r="S60" s="102">
        <v>0</v>
      </c>
      <c r="T60" s="102">
        <v>0</v>
      </c>
      <c r="U60" s="102">
        <f>IFERROR(X60-I60,"")</f>
        <v>0</v>
      </c>
      <c r="V60" s="102">
        <f>IFERROR(W60*Assumptions!$C$4,"")</f>
        <v>0</v>
      </c>
      <c r="W60" s="102">
        <v>0</v>
      </c>
      <c r="X60" s="102">
        <f>IFERROR(V60*Assumptions!$C$5,"")+IFERROR(Y60*Assumptions!$C$8*Assumptions!$C$5,"")</f>
        <v>0</v>
      </c>
      <c r="Y60" s="102">
        <v>0</v>
      </c>
      <c r="Z60" s="102">
        <f>IFERROR(ROUND(W60*(1+Assumptions!$C$7)^5,0),"")</f>
        <v>0</v>
      </c>
      <c r="AA60" s="102">
        <f>IFERROR(ROUND(Z60*Assumptions!$C$4*Assumptions!$C$6,4),"")+AB60*Assumptions!$C$6*Assumptions!$C$8 - I60</f>
        <v>0</v>
      </c>
      <c r="AB60" s="102">
        <v>0</v>
      </c>
      <c r="AC60" s="45"/>
      <c r="AD60" s="45"/>
      <c r="AE60" s="45"/>
      <c r="AF60" s="45"/>
      <c r="AG60" s="45">
        <v>0</v>
      </c>
      <c r="AH60" t="str">
        <f>IF(U60="","",IF(U60&gt;=Control!$D$4,"Y","N"))</f>
        <v>N</v>
      </c>
      <c r="AI60" t="str">
        <f>IF(P60="","",IF(P60&gt;=Control!$D$5,"Y","N"))</f>
        <v>N</v>
      </c>
      <c r="AJ60" t="str">
        <f t="shared" si="0"/>
        <v/>
      </c>
      <c r="AO60" s="40" t="str">
        <f>IF(SUMPRODUCT(ISNUMBER(SEARCH(Assumptions!$C$92:$C$130,$C60))*(Assumptions!$D$92:$D$130="High"))&gt;0,"High","Low")</f>
        <v>Low</v>
      </c>
    </row>
    <row r="61" spans="2:41" ht="122.25" customHeight="1" x14ac:dyDescent="0.2">
      <c r="B61" s="45">
        <v>190</v>
      </c>
      <c r="C61" s="45" t="s">
        <v>22</v>
      </c>
      <c r="D61" s="45" t="s">
        <v>1308</v>
      </c>
      <c r="E61" s="45" t="s">
        <v>1309</v>
      </c>
      <c r="F61" s="45" t="s">
        <v>91</v>
      </c>
      <c r="G61" s="45" t="s">
        <v>1310</v>
      </c>
      <c r="H61" s="102">
        <v>0</v>
      </c>
      <c r="I61" s="102">
        <v>0</v>
      </c>
      <c r="J61" s="102"/>
      <c r="K61" s="102">
        <v>0</v>
      </c>
      <c r="L61" s="102">
        <v>0</v>
      </c>
      <c r="M61" s="45"/>
      <c r="N61" s="45"/>
      <c r="O61" s="45"/>
      <c r="P61" s="102">
        <f>IFERROR(Q61-(AG61*365/1000),"")</f>
        <v>0</v>
      </c>
      <c r="Q61" s="102">
        <f>SUM(R61:T61)</f>
        <v>0</v>
      </c>
      <c r="R61" s="102">
        <v>0</v>
      </c>
      <c r="S61" s="102">
        <v>0</v>
      </c>
      <c r="T61" s="102">
        <v>0</v>
      </c>
      <c r="U61" s="102">
        <f>IFERROR(X61-I61,"")</f>
        <v>0</v>
      </c>
      <c r="V61" s="102">
        <f>IFERROR(W61*Assumptions!$C$4,"")</f>
        <v>0</v>
      </c>
      <c r="W61" s="102">
        <v>0</v>
      </c>
      <c r="X61" s="102">
        <f>IFERROR(V61*Assumptions!$C$5,"")+IFERROR(Y61*Assumptions!$C$8*Assumptions!$C$5,"")</f>
        <v>0</v>
      </c>
      <c r="Y61" s="102">
        <v>0</v>
      </c>
      <c r="Z61" s="102">
        <f>IFERROR(ROUND(W61*(1+Assumptions!$C$7)^5,0),"")</f>
        <v>0</v>
      </c>
      <c r="AA61" s="102">
        <f>IFERROR(ROUND(Z61*Assumptions!$C$4*Assumptions!$C$6,4),"")+AB61*Assumptions!$C$6*Assumptions!$C$8 - I61</f>
        <v>0</v>
      </c>
      <c r="AB61" s="102">
        <v>0</v>
      </c>
      <c r="AC61" s="45" t="s">
        <v>164</v>
      </c>
      <c r="AD61" s="45" t="s">
        <v>171</v>
      </c>
      <c r="AE61" s="45">
        <v>3315</v>
      </c>
      <c r="AF61" s="45">
        <v>23</v>
      </c>
      <c r="AG61" s="45">
        <v>0</v>
      </c>
      <c r="AH61" t="str">
        <f>IF(U61="","",IF(U61&gt;=Control!$D$4,"Y","N"))</f>
        <v>N</v>
      </c>
      <c r="AI61" t="str">
        <f>IF(P61="","",IF(P61&gt;=Control!$D$5,"Y","N"))</f>
        <v>N</v>
      </c>
      <c r="AJ61" t="str">
        <f t="shared" si="0"/>
        <v>Y</v>
      </c>
      <c r="AO61" s="40" t="str">
        <f>IF(SUMPRODUCT(ISNUMBER(SEARCH(Assumptions!$C$92:$C$130,$C61))*(Assumptions!$D$92:$D$130="High"))&gt;0,"High","Low")</f>
        <v>Low</v>
      </c>
    </row>
    <row r="62" spans="2:41" ht="41.25" customHeight="1" x14ac:dyDescent="0.2">
      <c r="B62" s="45">
        <v>245</v>
      </c>
      <c r="C62" s="45" t="s">
        <v>242</v>
      </c>
      <c r="D62" s="45" t="s">
        <v>1582</v>
      </c>
      <c r="E62" s="45" t="s">
        <v>1583</v>
      </c>
      <c r="F62" s="45" t="s">
        <v>1341</v>
      </c>
      <c r="G62" s="45" t="s">
        <v>1330</v>
      </c>
      <c r="H62" s="102">
        <v>0</v>
      </c>
      <c r="I62" s="102">
        <v>0</v>
      </c>
      <c r="J62" s="102"/>
      <c r="K62" s="102">
        <v>0</v>
      </c>
      <c r="L62" s="102">
        <v>0</v>
      </c>
      <c r="M62" s="45"/>
      <c r="N62" s="45"/>
      <c r="O62" s="45"/>
      <c r="P62" s="102">
        <f>IFERROR(Q62-(AG62*365/1000),"")</f>
        <v>0</v>
      </c>
      <c r="Q62" s="102">
        <f>SUM(R62:T62)</f>
        <v>0</v>
      </c>
      <c r="R62" s="102">
        <v>0</v>
      </c>
      <c r="S62" s="102">
        <v>0</v>
      </c>
      <c r="T62" s="102">
        <v>0</v>
      </c>
      <c r="U62" s="102">
        <f>IFERROR(X62-I62,"")</f>
        <v>0</v>
      </c>
      <c r="V62" s="102">
        <f>IFERROR(W62*Assumptions!$C$4,"")</f>
        <v>0</v>
      </c>
      <c r="W62" s="102">
        <v>0</v>
      </c>
      <c r="X62" s="102">
        <f>IFERROR(V62*Assumptions!$C$5,"")+IFERROR(Y62*Assumptions!$C$8*Assumptions!$C$5,"")</f>
        <v>0</v>
      </c>
      <c r="Y62" s="102">
        <v>0</v>
      </c>
      <c r="Z62" s="102">
        <f>IFERROR(ROUND(W62*(1+Assumptions!$C$7)^5,0),"")</f>
        <v>0</v>
      </c>
      <c r="AA62" s="102">
        <f>IFERROR(ROUND(Z62*Assumptions!$C$4*Assumptions!$C$6,4),"")+AB62*Assumptions!$C$6*Assumptions!$C$8 - I62</f>
        <v>0</v>
      </c>
      <c r="AB62" s="102">
        <v>0</v>
      </c>
      <c r="AC62" s="45"/>
      <c r="AD62" s="45"/>
      <c r="AE62" s="45"/>
      <c r="AF62" s="45"/>
      <c r="AG62" s="45">
        <v>0</v>
      </c>
      <c r="AH62" t="str">
        <f>IF(U62="","",IF(U62&gt;=Control!$D$4,"Y","N"))</f>
        <v>N</v>
      </c>
      <c r="AI62" t="str">
        <f>IF(P62="","",IF(P62&gt;=Control!$D$5,"Y","N"))</f>
        <v>N</v>
      </c>
      <c r="AJ62" t="str">
        <f t="shared" si="0"/>
        <v/>
      </c>
      <c r="AO62" s="40" t="str">
        <f>IF(SUMPRODUCT(ISNUMBER(SEARCH(Assumptions!$C$92:$C$130,$C62))*(Assumptions!$D$92:$D$130="High"))&gt;0,"High","Low")</f>
        <v>Low</v>
      </c>
    </row>
    <row r="63" spans="2:41" ht="41.25" customHeight="1" x14ac:dyDescent="0.2">
      <c r="B63" s="45">
        <v>246</v>
      </c>
      <c r="C63" s="45" t="s">
        <v>242</v>
      </c>
      <c r="D63" s="45" t="s">
        <v>1587</v>
      </c>
      <c r="E63" s="45" t="s">
        <v>1588</v>
      </c>
      <c r="F63" s="45" t="s">
        <v>1341</v>
      </c>
      <c r="G63" s="45" t="s">
        <v>1330</v>
      </c>
      <c r="H63" s="102">
        <v>0</v>
      </c>
      <c r="I63" s="102">
        <v>0</v>
      </c>
      <c r="J63" s="102"/>
      <c r="K63" s="102">
        <v>0</v>
      </c>
      <c r="L63" s="102">
        <v>0</v>
      </c>
      <c r="M63" s="45"/>
      <c r="N63" s="45"/>
      <c r="O63" s="45"/>
      <c r="P63" s="102">
        <f>IFERROR(Q63-(AG63*365/1000),"")</f>
        <v>0</v>
      </c>
      <c r="Q63" s="102">
        <f>SUM(R63:T63)</f>
        <v>0</v>
      </c>
      <c r="R63" s="102">
        <v>0</v>
      </c>
      <c r="S63" s="102">
        <v>0</v>
      </c>
      <c r="T63" s="102">
        <v>0</v>
      </c>
      <c r="U63" s="102">
        <f>IFERROR(X63-I63,"")</f>
        <v>0</v>
      </c>
      <c r="V63" s="102">
        <f>IFERROR(W63*Assumptions!$C$4,"")</f>
        <v>0</v>
      </c>
      <c r="W63" s="102">
        <v>0</v>
      </c>
      <c r="X63" s="102">
        <f>IFERROR(V63*Assumptions!$C$5,"")+IFERROR(Y63*Assumptions!$C$8*Assumptions!$C$5,"")</f>
        <v>0</v>
      </c>
      <c r="Y63" s="102">
        <v>0</v>
      </c>
      <c r="Z63" s="102">
        <f>IFERROR(ROUND(W63*(1+Assumptions!$C$7)^5,0),"")</f>
        <v>0</v>
      </c>
      <c r="AA63" s="102">
        <f>IFERROR(ROUND(Z63*Assumptions!$C$4*Assumptions!$C$6,4),"")+AB63*Assumptions!$C$6*Assumptions!$C$8 - I63</f>
        <v>0</v>
      </c>
      <c r="AB63" s="102">
        <v>0</v>
      </c>
      <c r="AC63" s="45"/>
      <c r="AD63" s="45"/>
      <c r="AE63" s="45"/>
      <c r="AF63" s="45"/>
      <c r="AG63" s="45">
        <v>0</v>
      </c>
      <c r="AH63" t="str">
        <f>IF(U63="","",IF(U63&gt;=Control!$D$4,"Y","N"))</f>
        <v>N</v>
      </c>
      <c r="AI63" t="str">
        <f>IF(P63="","",IF(P63&gt;=Control!$D$5,"Y","N"))</f>
        <v>N</v>
      </c>
      <c r="AJ63" t="str">
        <f t="shared" si="0"/>
        <v/>
      </c>
      <c r="AO63" s="40" t="str">
        <f>IF(SUMPRODUCT(ISNUMBER(SEARCH(Assumptions!$C$92:$C$130,$C63))*(Assumptions!$D$92:$D$130="High"))&gt;0,"High","Low")</f>
        <v>Low</v>
      </c>
    </row>
    <row r="64" spans="2:41" ht="95.25" customHeight="1" x14ac:dyDescent="0.2">
      <c r="B64" s="45">
        <v>251</v>
      </c>
      <c r="C64" s="45" t="s">
        <v>22</v>
      </c>
      <c r="D64" s="45" t="s">
        <v>1608</v>
      </c>
      <c r="E64" s="45" t="s">
        <v>1609</v>
      </c>
      <c r="F64" s="45" t="s">
        <v>73</v>
      </c>
      <c r="G64" s="45" t="s">
        <v>1610</v>
      </c>
      <c r="H64" s="102">
        <v>0</v>
      </c>
      <c r="I64" s="102">
        <v>0</v>
      </c>
      <c r="J64" s="102"/>
      <c r="K64" s="102">
        <v>0</v>
      </c>
      <c r="L64" s="102">
        <v>0</v>
      </c>
      <c r="M64" s="45"/>
      <c r="N64" s="45"/>
      <c r="O64" s="45"/>
      <c r="P64" s="102">
        <f>IFERROR(Q64-(AG64*365/1000),"")</f>
        <v>0</v>
      </c>
      <c r="Q64" s="102">
        <f>SUM(R64:T64)</f>
        <v>0</v>
      </c>
      <c r="R64" s="102">
        <v>0</v>
      </c>
      <c r="S64" s="102">
        <v>0</v>
      </c>
      <c r="T64" s="102">
        <v>0</v>
      </c>
      <c r="U64" s="102">
        <f>IFERROR(X64-I64,"")</f>
        <v>0</v>
      </c>
      <c r="V64" s="102">
        <f>IFERROR(W64*Assumptions!$C$4,"")</f>
        <v>0</v>
      </c>
      <c r="W64" s="102">
        <v>0</v>
      </c>
      <c r="X64" s="102">
        <f>IFERROR(V64*Assumptions!$C$5,"")+IFERROR(Y64*Assumptions!$C$8*Assumptions!$C$5,"")</f>
        <v>0</v>
      </c>
      <c r="Y64" s="102">
        <v>0</v>
      </c>
      <c r="Z64" s="102">
        <f>IFERROR(ROUND(W64*(1+Assumptions!$C$7)^5,0),"")</f>
        <v>0</v>
      </c>
      <c r="AA64" s="102">
        <f>IFERROR(ROUND(Z64*Assumptions!$C$4*Assumptions!$C$6,4),"")+AB64*Assumptions!$C$6*Assumptions!$C$8 - I64</f>
        <v>0</v>
      </c>
      <c r="AB64" s="102">
        <v>0</v>
      </c>
      <c r="AC64" s="45" t="s">
        <v>164</v>
      </c>
      <c r="AD64" s="45" t="s">
        <v>171</v>
      </c>
      <c r="AE64" s="45">
        <v>3315</v>
      </c>
      <c r="AF64" s="45">
        <v>23</v>
      </c>
      <c r="AG64" s="45">
        <v>0</v>
      </c>
      <c r="AH64" t="str">
        <f>IF(U64="","",IF(U64&gt;=Control!$D$4,"Y","N"))</f>
        <v>N</v>
      </c>
      <c r="AI64" t="str">
        <f>IF(P64="","",IF(P64&gt;=Control!$D$5,"Y","N"))</f>
        <v>N</v>
      </c>
      <c r="AJ64" t="str">
        <f t="shared" si="0"/>
        <v>Y</v>
      </c>
      <c r="AO64" s="40" t="str">
        <f>IF(SUMPRODUCT(ISNUMBER(SEARCH(Assumptions!$C$92:$C$130,$C64))*(Assumptions!$D$92:$D$130="High"))&gt;0,"High","Low")</f>
        <v>Low</v>
      </c>
    </row>
    <row r="65" spans="2:41" ht="41.25" customHeight="1" x14ac:dyDescent="0.2">
      <c r="B65" s="45">
        <v>264</v>
      </c>
      <c r="C65" s="45" t="s">
        <v>7</v>
      </c>
      <c r="D65" s="45" t="s">
        <v>1673</v>
      </c>
      <c r="E65" s="45" t="s">
        <v>1674</v>
      </c>
      <c r="F65" s="45" t="s">
        <v>97</v>
      </c>
      <c r="G65" s="45" t="s">
        <v>1675</v>
      </c>
      <c r="H65" s="102">
        <v>0</v>
      </c>
      <c r="I65" s="102">
        <v>0</v>
      </c>
      <c r="J65" s="102"/>
      <c r="K65" s="102">
        <v>0</v>
      </c>
      <c r="L65" s="102">
        <v>0</v>
      </c>
      <c r="M65" s="45" t="s">
        <v>2789</v>
      </c>
      <c r="N65" s="45" t="s">
        <v>2790</v>
      </c>
      <c r="O65" s="45" t="s">
        <v>2791</v>
      </c>
      <c r="P65" s="102">
        <f>IFERROR(Q65-(AG65*365/1000),"")</f>
        <v>-306.60000000000002</v>
      </c>
      <c r="Q65" s="102">
        <f>SUM(R65:T65)</f>
        <v>0</v>
      </c>
      <c r="R65" s="102">
        <v>0</v>
      </c>
      <c r="S65" s="102">
        <v>0</v>
      </c>
      <c r="T65" s="102">
        <v>0</v>
      </c>
      <c r="U65" s="102">
        <f>IFERROR(X65-I65,"")</f>
        <v>0</v>
      </c>
      <c r="V65" s="102">
        <f>IFERROR(W65*Assumptions!$C$4,"")</f>
        <v>0</v>
      </c>
      <c r="W65" s="102">
        <v>0</v>
      </c>
      <c r="X65" s="102">
        <f>IFERROR(V65*Assumptions!$C$5,"")+IFERROR(Y65*Assumptions!$C$8*Assumptions!$C$5,"")</f>
        <v>0</v>
      </c>
      <c r="Y65" s="102">
        <v>0</v>
      </c>
      <c r="Z65" s="102">
        <f>IFERROR(ROUND(W65*(1+Assumptions!$C$7)^5,0),"")</f>
        <v>0</v>
      </c>
      <c r="AA65" s="102">
        <f>IFERROR(ROUND(Z65*Assumptions!$C$4*Assumptions!$C$6,4),"")+AB65*Assumptions!$C$6*Assumptions!$C$8 - I65</f>
        <v>0</v>
      </c>
      <c r="AB65" s="102">
        <v>0</v>
      </c>
      <c r="AC65" s="45" t="s">
        <v>153</v>
      </c>
      <c r="AD65" s="45" t="s">
        <v>160</v>
      </c>
      <c r="AE65" s="45">
        <v>6732</v>
      </c>
      <c r="AF65" s="45">
        <v>111.3</v>
      </c>
      <c r="AG65" s="45">
        <v>840</v>
      </c>
      <c r="AH65" t="str">
        <f>IF(U65="","",IF(U65&gt;=Control!$D$4,"Y","N"))</f>
        <v>N</v>
      </c>
      <c r="AI65" t="str">
        <f>IF(P65="","",IF(P65&gt;=Control!$D$5,"Y","N"))</f>
        <v>N</v>
      </c>
      <c r="AJ65" t="str">
        <f t="shared" si="0"/>
        <v>Y</v>
      </c>
      <c r="AO65" s="40" t="str">
        <f>IF(SUMPRODUCT(ISNUMBER(SEARCH(Assumptions!$C$92:$C$130,$C65))*(Assumptions!$D$92:$D$130="High"))&gt;0,"High","Low")</f>
        <v>High</v>
      </c>
    </row>
    <row r="66" spans="2:41" ht="41.25" customHeight="1" x14ac:dyDescent="0.2">
      <c r="B66" s="45">
        <v>267</v>
      </c>
      <c r="C66" s="45" t="s">
        <v>10</v>
      </c>
      <c r="D66" s="45" t="s">
        <v>1689</v>
      </c>
      <c r="E66" s="45" t="s">
        <v>1690</v>
      </c>
      <c r="F66" s="45" t="s">
        <v>80</v>
      </c>
      <c r="G66" s="45" t="s">
        <v>1691</v>
      </c>
      <c r="H66" s="102">
        <v>0</v>
      </c>
      <c r="I66" s="102">
        <v>0</v>
      </c>
      <c r="J66" s="102"/>
      <c r="K66" s="102">
        <v>0</v>
      </c>
      <c r="L66" s="102">
        <v>0</v>
      </c>
      <c r="M66" s="45"/>
      <c r="N66" s="45"/>
      <c r="O66" s="45"/>
      <c r="P66" s="102">
        <f>IFERROR(Q66-(AG66*365/1000),"")</f>
        <v>0</v>
      </c>
      <c r="Q66" s="102">
        <f>SUM(R66:T66)</f>
        <v>0</v>
      </c>
      <c r="R66" s="102">
        <v>0</v>
      </c>
      <c r="S66" s="102">
        <v>0</v>
      </c>
      <c r="T66" s="102">
        <v>0</v>
      </c>
      <c r="U66" s="102">
        <f>IFERROR(X66-I66,"")</f>
        <v>0</v>
      </c>
      <c r="V66" s="102">
        <f>IFERROR(W66*Assumptions!$C$4,"")</f>
        <v>0</v>
      </c>
      <c r="W66" s="102">
        <v>0</v>
      </c>
      <c r="X66" s="102">
        <f>IFERROR(V66*Assumptions!$C$5,"")+IFERROR(Y66*Assumptions!$C$8*Assumptions!$C$5,"")</f>
        <v>0</v>
      </c>
      <c r="Y66" s="102">
        <v>0</v>
      </c>
      <c r="Z66" s="102">
        <f>IFERROR(ROUND(W66*(1+Assumptions!$C$7)^5,0),"")</f>
        <v>0</v>
      </c>
      <c r="AA66" s="102">
        <f>IFERROR(ROUND(Z66*Assumptions!$C$4*Assumptions!$C$6,4),"")+AB66*Assumptions!$C$6*Assumptions!$C$8 - I66</f>
        <v>0</v>
      </c>
      <c r="AB66" s="102">
        <v>0</v>
      </c>
      <c r="AC66" s="45" t="s">
        <v>153</v>
      </c>
      <c r="AD66" s="45" t="s">
        <v>156</v>
      </c>
      <c r="AE66" s="45">
        <v>2748</v>
      </c>
      <c r="AF66" s="45">
        <v>44.8</v>
      </c>
      <c r="AG66" s="45">
        <v>0</v>
      </c>
      <c r="AH66" t="str">
        <f>IF(U66="","",IF(U66&gt;=Control!$D$4,"Y","N"))</f>
        <v>N</v>
      </c>
      <c r="AI66" t="str">
        <f>IF(P66="","",IF(P66&gt;=Control!$D$5,"Y","N"))</f>
        <v>N</v>
      </c>
      <c r="AJ66" t="str">
        <f t="shared" si="0"/>
        <v>Y</v>
      </c>
      <c r="AO66" s="40" t="str">
        <f>IF(SUMPRODUCT(ISNUMBER(SEARCH(Assumptions!$C$92:$C$130,$C66))*(Assumptions!$D$92:$D$130="High"))&gt;0,"High","Low")</f>
        <v>High</v>
      </c>
    </row>
    <row r="67" spans="2:41" ht="54.75" customHeight="1" x14ac:dyDescent="0.2">
      <c r="B67" s="45">
        <v>272</v>
      </c>
      <c r="C67" s="45" t="s">
        <v>10</v>
      </c>
      <c r="D67" s="45" t="s">
        <v>1710</v>
      </c>
      <c r="E67" s="45" t="s">
        <v>1711</v>
      </c>
      <c r="F67" s="45" t="s">
        <v>80</v>
      </c>
      <c r="G67" s="45" t="s">
        <v>1712</v>
      </c>
      <c r="H67" s="102">
        <v>0</v>
      </c>
      <c r="I67" s="102">
        <v>0</v>
      </c>
      <c r="J67" s="102"/>
      <c r="K67" s="102">
        <v>0</v>
      </c>
      <c r="L67" s="102">
        <v>0</v>
      </c>
      <c r="M67" s="45"/>
      <c r="N67" s="45"/>
      <c r="O67" s="45"/>
      <c r="P67" s="102">
        <f>IFERROR(Q67-(AG67*365/1000),"")</f>
        <v>0</v>
      </c>
      <c r="Q67" s="102">
        <f>SUM(R67:T67)</f>
        <v>0</v>
      </c>
      <c r="R67" s="102">
        <v>0</v>
      </c>
      <c r="S67" s="102">
        <v>0</v>
      </c>
      <c r="T67" s="102">
        <v>0</v>
      </c>
      <c r="U67" s="102">
        <f>IFERROR(X67-I67,"")</f>
        <v>0</v>
      </c>
      <c r="V67" s="102">
        <f>IFERROR(W67*Assumptions!$C$4,"")</f>
        <v>0</v>
      </c>
      <c r="W67" s="102">
        <v>0</v>
      </c>
      <c r="X67" s="102">
        <f>IFERROR(V67*Assumptions!$C$5,"")+IFERROR(Y67*Assumptions!$C$8*Assumptions!$C$5,"")</f>
        <v>0</v>
      </c>
      <c r="Y67" s="102">
        <v>0</v>
      </c>
      <c r="Z67" s="102">
        <f>IFERROR(ROUND(W67*(1+Assumptions!$C$7)^5,0),"")</f>
        <v>0</v>
      </c>
      <c r="AA67" s="102">
        <f>IFERROR(ROUND(Z67*Assumptions!$C$4*Assumptions!$C$6,4),"")+AB67*Assumptions!$C$6*Assumptions!$C$8 - I67</f>
        <v>0</v>
      </c>
      <c r="AB67" s="102">
        <v>0</v>
      </c>
      <c r="AC67" s="45" t="s">
        <v>153</v>
      </c>
      <c r="AD67" s="45" t="s">
        <v>156</v>
      </c>
      <c r="AE67" s="45">
        <v>2748</v>
      </c>
      <c r="AF67" s="45">
        <v>44.8</v>
      </c>
      <c r="AG67" s="45">
        <v>0</v>
      </c>
      <c r="AH67" t="str">
        <f>IF(U67="","",IF(U67&gt;=Control!$D$4,"Y","N"))</f>
        <v>N</v>
      </c>
      <c r="AI67" t="str">
        <f>IF(P67="","",IF(P67&gt;=Control!$D$5,"Y","N"))</f>
        <v>N</v>
      </c>
      <c r="AJ67" t="str">
        <f t="shared" si="0"/>
        <v>Y</v>
      </c>
      <c r="AO67" s="40" t="str">
        <f>IF(SUMPRODUCT(ISNUMBER(SEARCH(Assumptions!$C$92:$C$130,$C67))*(Assumptions!$D$92:$D$130="High"))&gt;0,"High","Low")</f>
        <v>High</v>
      </c>
    </row>
    <row r="68" spans="2:41" ht="68.25" customHeight="1" x14ac:dyDescent="0.2">
      <c r="B68" s="45">
        <v>278</v>
      </c>
      <c r="C68" s="45" t="s">
        <v>8</v>
      </c>
      <c r="D68" s="45" t="s">
        <v>1741</v>
      </c>
      <c r="E68" s="45" t="s">
        <v>1742</v>
      </c>
      <c r="F68" s="45" t="s">
        <v>86</v>
      </c>
      <c r="G68" s="45" t="s">
        <v>1743</v>
      </c>
      <c r="H68" s="102">
        <v>0</v>
      </c>
      <c r="I68" s="102">
        <v>0</v>
      </c>
      <c r="J68" s="102"/>
      <c r="K68" s="102">
        <v>0</v>
      </c>
      <c r="L68" s="102">
        <v>0</v>
      </c>
      <c r="M68" s="45"/>
      <c r="N68" s="45"/>
      <c r="O68" s="45"/>
      <c r="P68" s="102">
        <f>IFERROR(Q68-(AG68*365/1000),"")</f>
        <v>0</v>
      </c>
      <c r="Q68" s="102">
        <f>SUM(R68:T68)</f>
        <v>0</v>
      </c>
      <c r="R68" s="102">
        <v>0</v>
      </c>
      <c r="S68" s="102">
        <v>0</v>
      </c>
      <c r="T68" s="102">
        <v>0</v>
      </c>
      <c r="U68" s="102">
        <f>IFERROR(X68-I68,"")</f>
        <v>0</v>
      </c>
      <c r="V68" s="102">
        <f>IFERROR(W68*Assumptions!$C$4,"")</f>
        <v>0</v>
      </c>
      <c r="W68" s="102">
        <v>0</v>
      </c>
      <c r="X68" s="102">
        <f>IFERROR(V68*Assumptions!$C$5,"")+IFERROR(Y68*Assumptions!$C$8*Assumptions!$C$5,"")</f>
        <v>0</v>
      </c>
      <c r="Y68" s="102">
        <v>0</v>
      </c>
      <c r="Z68" s="102">
        <f>IFERROR(ROUND(W68*(1+Assumptions!$C$7)^5,0),"")</f>
        <v>0</v>
      </c>
      <c r="AA68" s="102">
        <f>IFERROR(ROUND(Z68*Assumptions!$C$4*Assumptions!$C$6,4),"")+AB68*Assumptions!$C$6*Assumptions!$C$8 - I68</f>
        <v>0</v>
      </c>
      <c r="AB68" s="102">
        <v>0</v>
      </c>
      <c r="AC68" s="45" t="s">
        <v>153</v>
      </c>
      <c r="AD68" s="45" t="s">
        <v>154</v>
      </c>
      <c r="AE68" s="45">
        <v>1485</v>
      </c>
      <c r="AF68" s="45">
        <v>85</v>
      </c>
      <c r="AG68" s="45">
        <v>0</v>
      </c>
      <c r="AH68" t="str">
        <f>IF(U68="","",IF(U68&gt;=Control!$D$4,"Y","N"))</f>
        <v>N</v>
      </c>
      <c r="AI68" t="str">
        <f>IF(P68="","",IF(P68&gt;=Control!$D$5,"Y","N"))</f>
        <v>N</v>
      </c>
      <c r="AJ68" t="str">
        <f t="shared" si="0"/>
        <v>Y</v>
      </c>
      <c r="AO68" s="40" t="str">
        <f>IF(SUMPRODUCT(ISNUMBER(SEARCH(Assumptions!$C$92:$C$130,$C68))*(Assumptions!$D$92:$D$130="High"))&gt;0,"High","Low")</f>
        <v>High</v>
      </c>
    </row>
    <row r="69" spans="2:41" ht="27.75" customHeight="1" x14ac:dyDescent="0.2">
      <c r="B69" s="45">
        <v>280</v>
      </c>
      <c r="C69" s="45" t="s">
        <v>7</v>
      </c>
      <c r="D69" s="45" t="s">
        <v>1750</v>
      </c>
      <c r="E69" s="45" t="s">
        <v>1751</v>
      </c>
      <c r="F69" s="45" t="s">
        <v>310</v>
      </c>
      <c r="G69" s="45" t="s">
        <v>1748</v>
      </c>
      <c r="H69" s="102">
        <v>0</v>
      </c>
      <c r="I69" s="102">
        <v>0</v>
      </c>
      <c r="J69" s="102"/>
      <c r="K69" s="102">
        <v>0</v>
      </c>
      <c r="L69" s="102">
        <v>0</v>
      </c>
      <c r="M69" s="45" t="s">
        <v>2769</v>
      </c>
      <c r="N69" s="45" t="s">
        <v>2770</v>
      </c>
      <c r="O69" s="45"/>
      <c r="P69" s="102">
        <f>IFERROR(Q69-(AG69*365/1000),"")</f>
        <v>0</v>
      </c>
      <c r="Q69" s="102">
        <f>SUM(R69:T69)</f>
        <v>0</v>
      </c>
      <c r="R69" s="102">
        <v>0</v>
      </c>
      <c r="S69" s="102">
        <v>0</v>
      </c>
      <c r="T69" s="102">
        <v>0</v>
      </c>
      <c r="U69" s="102">
        <f>IFERROR(X69-I69,"")</f>
        <v>0</v>
      </c>
      <c r="V69" s="102">
        <f>IFERROR(W69*Assumptions!$C$4,"")</f>
        <v>0</v>
      </c>
      <c r="W69" s="102">
        <v>0</v>
      </c>
      <c r="X69" s="102">
        <f>IFERROR(V69*Assumptions!$C$5,"")+IFERROR(Y69*Assumptions!$C$8*Assumptions!$C$5,"")</f>
        <v>0</v>
      </c>
      <c r="Y69" s="102">
        <v>0</v>
      </c>
      <c r="Z69" s="102">
        <f>IFERROR(ROUND(W69*(1+Assumptions!$C$7)^5,0),"")</f>
        <v>0</v>
      </c>
      <c r="AA69" s="102">
        <f>IFERROR(ROUND(Z69*Assumptions!$C$4*Assumptions!$C$6,4),"")+AB69*Assumptions!$C$6*Assumptions!$C$8 - I69</f>
        <v>0</v>
      </c>
      <c r="AB69" s="102">
        <v>0</v>
      </c>
      <c r="AC69" s="45" t="s">
        <v>153</v>
      </c>
      <c r="AD69" s="45" t="s">
        <v>160</v>
      </c>
      <c r="AE69" s="45">
        <v>6732</v>
      </c>
      <c r="AF69" s="45">
        <v>111.3</v>
      </c>
      <c r="AG69" s="45">
        <v>0</v>
      </c>
      <c r="AH69" t="str">
        <f>IF(U69="","",IF(U69&gt;=Control!$D$4,"Y","N"))</f>
        <v>N</v>
      </c>
      <c r="AI69" t="str">
        <f>IF(P69="","",IF(P69&gt;=Control!$D$5,"Y","N"))</f>
        <v>N</v>
      </c>
      <c r="AJ69" t="str">
        <f t="shared" ref="AJ69:AJ132" si="1">IF(AE69="","",IF(AE69&gt;0,"Y","N"))</f>
        <v>Y</v>
      </c>
      <c r="AO69" s="40" t="str">
        <f>IF(SUMPRODUCT(ISNUMBER(SEARCH(Assumptions!$C$92:$C$130,$C69))*(Assumptions!$D$92:$D$130="High"))&gt;0,"High","Low")</f>
        <v>High</v>
      </c>
    </row>
    <row r="70" spans="2:41" ht="135.75" customHeight="1" x14ac:dyDescent="0.2">
      <c r="B70" s="45">
        <v>282</v>
      </c>
      <c r="C70" s="45" t="s">
        <v>13</v>
      </c>
      <c r="D70" s="45" t="s">
        <v>1755</v>
      </c>
      <c r="E70" s="45" t="s">
        <v>1756</v>
      </c>
      <c r="F70" s="45" t="s">
        <v>281</v>
      </c>
      <c r="G70" s="45" t="s">
        <v>1757</v>
      </c>
      <c r="H70" s="102">
        <v>0</v>
      </c>
      <c r="I70" s="102">
        <v>0</v>
      </c>
      <c r="J70" s="102"/>
      <c r="K70" s="102">
        <v>0</v>
      </c>
      <c r="L70" s="102">
        <v>0</v>
      </c>
      <c r="M70" s="45"/>
      <c r="N70" s="45"/>
      <c r="O70" s="45"/>
      <c r="P70" s="102">
        <f>IFERROR(Q70-(AG70*365/1000),"")</f>
        <v>0</v>
      </c>
      <c r="Q70" s="102">
        <f>SUM(R70:T70)</f>
        <v>0</v>
      </c>
      <c r="R70" s="102">
        <v>0</v>
      </c>
      <c r="S70" s="102">
        <v>0</v>
      </c>
      <c r="T70" s="102">
        <v>0</v>
      </c>
      <c r="U70" s="102">
        <f>IFERROR(X70-I70,"")</f>
        <v>0</v>
      </c>
      <c r="V70" s="102">
        <f>IFERROR(W70*Assumptions!$C$4,"")</f>
        <v>0</v>
      </c>
      <c r="W70" s="102">
        <v>0</v>
      </c>
      <c r="X70" s="102">
        <f>IFERROR(V70*Assumptions!$C$5,"")+IFERROR(Y70*Assumptions!$C$8*Assumptions!$C$5,"")</f>
        <v>0</v>
      </c>
      <c r="Y70" s="102">
        <v>0</v>
      </c>
      <c r="Z70" s="102">
        <f>IFERROR(ROUND(W70*(1+Assumptions!$C$7)^5,0),"")</f>
        <v>0</v>
      </c>
      <c r="AA70" s="102">
        <f>IFERROR(ROUND(Z70*Assumptions!$C$4*Assumptions!$C$6,4),"")+AB70*Assumptions!$C$6*Assumptions!$C$8 - I70</f>
        <v>0</v>
      </c>
      <c r="AB70" s="102">
        <v>0</v>
      </c>
      <c r="AC70" s="45" t="s">
        <v>153</v>
      </c>
      <c r="AD70" s="45" t="s">
        <v>158</v>
      </c>
      <c r="AE70" s="45">
        <v>867</v>
      </c>
      <c r="AF70" s="45">
        <v>16</v>
      </c>
      <c r="AG70" s="45">
        <v>0</v>
      </c>
      <c r="AH70" t="str">
        <f>IF(U70="","",IF(U70&gt;=Control!$D$4,"Y","N"))</f>
        <v>N</v>
      </c>
      <c r="AI70" t="str">
        <f>IF(P70="","",IF(P70&gt;=Control!$D$5,"Y","N"))</f>
        <v>N</v>
      </c>
      <c r="AJ70" t="str">
        <f t="shared" si="1"/>
        <v>Y</v>
      </c>
      <c r="AO70" s="40" t="str">
        <f>IF(SUMPRODUCT(ISNUMBER(SEARCH(Assumptions!$C$92:$C$130,$C70))*(Assumptions!$D$92:$D$130="High"))&gt;0,"High","Low")</f>
        <v>Low</v>
      </c>
    </row>
    <row r="71" spans="2:41" ht="81.75" customHeight="1" x14ac:dyDescent="0.2">
      <c r="B71" s="45">
        <v>290</v>
      </c>
      <c r="C71" s="45" t="s">
        <v>22</v>
      </c>
      <c r="D71" s="45" t="s">
        <v>1794</v>
      </c>
      <c r="E71" s="45" t="s">
        <v>1795</v>
      </c>
      <c r="F71" s="45" t="s">
        <v>1796</v>
      </c>
      <c r="G71" s="45" t="s">
        <v>1797</v>
      </c>
      <c r="H71" s="102">
        <v>0</v>
      </c>
      <c r="I71" s="102">
        <v>0</v>
      </c>
      <c r="J71" s="102"/>
      <c r="K71" s="102">
        <v>0</v>
      </c>
      <c r="L71" s="102">
        <v>0</v>
      </c>
      <c r="M71" s="45"/>
      <c r="N71" s="45"/>
      <c r="O71" s="45"/>
      <c r="P71" s="102">
        <f>IFERROR(Q71-(AG71*365/1000),"")</f>
        <v>0</v>
      </c>
      <c r="Q71" s="102">
        <f>SUM(R71:T71)</f>
        <v>0</v>
      </c>
      <c r="R71" s="102">
        <v>0</v>
      </c>
      <c r="S71" s="102">
        <v>0</v>
      </c>
      <c r="T71" s="102">
        <v>0</v>
      </c>
      <c r="U71" s="102">
        <f>IFERROR(X71-I71,"")</f>
        <v>0</v>
      </c>
      <c r="V71" s="102">
        <f>IFERROR(W71*Assumptions!$C$4,"")</f>
        <v>0</v>
      </c>
      <c r="W71" s="102">
        <v>0</v>
      </c>
      <c r="X71" s="102">
        <f>IFERROR(V71*Assumptions!$C$5,"")+IFERROR(Y71*Assumptions!$C$8*Assumptions!$C$5,"")</f>
        <v>0</v>
      </c>
      <c r="Y71" s="102">
        <v>0</v>
      </c>
      <c r="Z71" s="102">
        <f>IFERROR(ROUND(W71*(1+Assumptions!$C$7)^5,0),"")</f>
        <v>0</v>
      </c>
      <c r="AA71" s="102">
        <f>IFERROR(ROUND(Z71*Assumptions!$C$4*Assumptions!$C$6,4),"")+AB71*Assumptions!$C$6*Assumptions!$C$8 - I71</f>
        <v>0</v>
      </c>
      <c r="AB71" s="102">
        <v>0</v>
      </c>
      <c r="AC71" s="45" t="s">
        <v>164</v>
      </c>
      <c r="AD71" s="45" t="s">
        <v>171</v>
      </c>
      <c r="AE71" s="45">
        <v>3315</v>
      </c>
      <c r="AF71" s="45">
        <v>23</v>
      </c>
      <c r="AG71" s="45">
        <v>0</v>
      </c>
      <c r="AH71" t="str">
        <f>IF(U71="","",IF(U71&gt;=Control!$D$4,"Y","N"))</f>
        <v>N</v>
      </c>
      <c r="AI71" t="str">
        <f>IF(P71="","",IF(P71&gt;=Control!$D$5,"Y","N"))</f>
        <v>N</v>
      </c>
      <c r="AJ71" t="str">
        <f t="shared" si="1"/>
        <v>Y</v>
      </c>
      <c r="AO71" s="40" t="str">
        <f>IF(SUMPRODUCT(ISNUMBER(SEARCH(Assumptions!$C$92:$C$130,$C71))*(Assumptions!$D$92:$D$130="High"))&gt;0,"High","Low")</f>
        <v>Low</v>
      </c>
    </row>
    <row r="72" spans="2:41" ht="41.25" customHeight="1" x14ac:dyDescent="0.2">
      <c r="B72" s="45">
        <v>291</v>
      </c>
      <c r="C72" s="45" t="s">
        <v>25</v>
      </c>
      <c r="D72" s="45" t="s">
        <v>1802</v>
      </c>
      <c r="E72" s="45" t="s">
        <v>1803</v>
      </c>
      <c r="F72" s="45" t="s">
        <v>1804</v>
      </c>
      <c r="G72" s="45" t="s">
        <v>1805</v>
      </c>
      <c r="H72" s="102">
        <v>0</v>
      </c>
      <c r="I72" s="102">
        <v>0</v>
      </c>
      <c r="J72" s="102"/>
      <c r="K72" s="102">
        <v>0</v>
      </c>
      <c r="L72" s="102">
        <v>0</v>
      </c>
      <c r="M72" s="45"/>
      <c r="N72" s="45"/>
      <c r="O72" s="45"/>
      <c r="P72" s="102">
        <f>IFERROR(Q72-(AG72*365/1000),"")</f>
        <v>0</v>
      </c>
      <c r="Q72" s="102">
        <f>SUM(R72:T72)</f>
        <v>0</v>
      </c>
      <c r="R72" s="102">
        <v>0</v>
      </c>
      <c r="S72" s="102">
        <v>0</v>
      </c>
      <c r="T72" s="102">
        <v>0</v>
      </c>
      <c r="U72" s="102">
        <f>IFERROR(X72-I72,"")</f>
        <v>0</v>
      </c>
      <c r="V72" s="102">
        <f>IFERROR(W72*Assumptions!$C$4,"")</f>
        <v>0</v>
      </c>
      <c r="W72" s="102">
        <v>0</v>
      </c>
      <c r="X72" s="102">
        <f>IFERROR(V72*Assumptions!$C$5,"")+IFERROR(Y72*Assumptions!$C$8*Assumptions!$C$5,"")</f>
        <v>0</v>
      </c>
      <c r="Y72" s="102">
        <v>0</v>
      </c>
      <c r="Z72" s="102">
        <f>IFERROR(ROUND(W72*(1+Assumptions!$C$7)^5,0),"")</f>
        <v>0</v>
      </c>
      <c r="AA72" s="102">
        <f>IFERROR(ROUND(Z72*Assumptions!$C$4*Assumptions!$C$6,4),"")+AB72*Assumptions!$C$6*Assumptions!$C$8 - I72</f>
        <v>0</v>
      </c>
      <c r="AB72" s="102">
        <v>0</v>
      </c>
      <c r="AC72" s="45" t="s">
        <v>153</v>
      </c>
      <c r="AD72" s="45" t="s">
        <v>169</v>
      </c>
      <c r="AE72" s="45">
        <v>107</v>
      </c>
      <c r="AF72" s="45">
        <v>2.4</v>
      </c>
      <c r="AG72" s="45">
        <v>0</v>
      </c>
      <c r="AH72" t="str">
        <f>IF(U72="","",IF(U72&gt;=Control!$D$4,"Y","N"))</f>
        <v>N</v>
      </c>
      <c r="AI72" t="str">
        <f>IF(P72="","",IF(P72&gt;=Control!$D$5,"Y","N"))</f>
        <v>N</v>
      </c>
      <c r="AJ72" t="str">
        <f t="shared" si="1"/>
        <v>Y</v>
      </c>
      <c r="AO72" s="40" t="str">
        <f>IF(SUMPRODUCT(ISNUMBER(SEARCH(Assumptions!$C$92:$C$130,$C72))*(Assumptions!$D$92:$D$130="High"))&gt;0,"High","Low")</f>
        <v>Low</v>
      </c>
    </row>
    <row r="73" spans="2:41" ht="27.75" customHeight="1" x14ac:dyDescent="0.2">
      <c r="B73" s="45">
        <v>292</v>
      </c>
      <c r="C73" s="45" t="s">
        <v>242</v>
      </c>
      <c r="D73" s="45" t="s">
        <v>1808</v>
      </c>
      <c r="E73" s="45" t="s">
        <v>1809</v>
      </c>
      <c r="F73" s="45" t="s">
        <v>1024</v>
      </c>
      <c r="G73" s="45" t="s">
        <v>1810</v>
      </c>
      <c r="H73" s="102">
        <v>0</v>
      </c>
      <c r="I73" s="102">
        <v>0</v>
      </c>
      <c r="J73" s="102"/>
      <c r="K73" s="102">
        <v>0</v>
      </c>
      <c r="L73" s="102">
        <v>0</v>
      </c>
      <c r="M73" s="45"/>
      <c r="N73" s="45"/>
      <c r="O73" s="45"/>
      <c r="P73" s="102">
        <f>IFERROR(Q73-(AG73*365/1000),"")</f>
        <v>0</v>
      </c>
      <c r="Q73" s="102">
        <f>SUM(R73:T73)</f>
        <v>0</v>
      </c>
      <c r="R73" s="102">
        <v>0</v>
      </c>
      <c r="S73" s="102">
        <v>0</v>
      </c>
      <c r="T73" s="102">
        <v>0</v>
      </c>
      <c r="U73" s="102">
        <f>IFERROR(X73-I73,"")</f>
        <v>0</v>
      </c>
      <c r="V73" s="102">
        <f>IFERROR(W73*Assumptions!$C$4,"")</f>
        <v>0</v>
      </c>
      <c r="W73" s="102">
        <v>0</v>
      </c>
      <c r="X73" s="102">
        <f>IFERROR(V73*Assumptions!$C$5,"")+IFERROR(Y73*Assumptions!$C$8*Assumptions!$C$5,"")</f>
        <v>0</v>
      </c>
      <c r="Y73" s="102">
        <v>0</v>
      </c>
      <c r="Z73" s="102">
        <f>IFERROR(ROUND(W73*(1+Assumptions!$C$7)^5,0),"")</f>
        <v>0</v>
      </c>
      <c r="AA73" s="102">
        <f>IFERROR(ROUND(Z73*Assumptions!$C$4*Assumptions!$C$6,4),"")+AB73*Assumptions!$C$6*Assumptions!$C$8 - I73</f>
        <v>0</v>
      </c>
      <c r="AB73" s="102">
        <v>0</v>
      </c>
      <c r="AC73" s="45"/>
      <c r="AD73" s="45"/>
      <c r="AE73" s="45"/>
      <c r="AF73" s="45"/>
      <c r="AG73" s="45">
        <v>0</v>
      </c>
      <c r="AH73" t="str">
        <f>IF(U73="","",IF(U73&gt;=Control!$D$4,"Y","N"))</f>
        <v>N</v>
      </c>
      <c r="AI73" t="str">
        <f>IF(P73="","",IF(P73&gt;=Control!$D$5,"Y","N"))</f>
        <v>N</v>
      </c>
      <c r="AJ73" t="str">
        <f t="shared" si="1"/>
        <v/>
      </c>
      <c r="AO73" s="40" t="str">
        <f>IF(SUMPRODUCT(ISNUMBER(SEARCH(Assumptions!$C$92:$C$130,$C73))*(Assumptions!$D$92:$D$130="High"))&gt;0,"High","Low")</f>
        <v>Low</v>
      </c>
    </row>
    <row r="74" spans="2:41" ht="27.75" customHeight="1" x14ac:dyDescent="0.2">
      <c r="B74" s="45">
        <v>296</v>
      </c>
      <c r="C74" s="45" t="s">
        <v>7</v>
      </c>
      <c r="D74" s="45" t="s">
        <v>1829</v>
      </c>
      <c r="E74" s="45" t="s">
        <v>1830</v>
      </c>
      <c r="F74" s="45" t="s">
        <v>518</v>
      </c>
      <c r="G74" s="45" t="s">
        <v>1631</v>
      </c>
      <c r="H74" s="102">
        <v>0</v>
      </c>
      <c r="I74" s="102">
        <v>0</v>
      </c>
      <c r="J74" s="102"/>
      <c r="K74" s="102">
        <v>0</v>
      </c>
      <c r="L74" s="102">
        <v>0</v>
      </c>
      <c r="M74" s="45"/>
      <c r="N74" s="45"/>
      <c r="O74" s="45"/>
      <c r="P74" s="102">
        <f>IFERROR(Q74-(AG74*365/1000),"")</f>
        <v>0</v>
      </c>
      <c r="Q74" s="102">
        <f>SUM(R74:T74)</f>
        <v>0</v>
      </c>
      <c r="R74" s="102">
        <v>0</v>
      </c>
      <c r="S74" s="102">
        <v>0</v>
      </c>
      <c r="T74" s="102">
        <v>0</v>
      </c>
      <c r="U74" s="102">
        <f>IFERROR(X74-I74,"")</f>
        <v>0</v>
      </c>
      <c r="V74" s="102">
        <f>IFERROR(W74*Assumptions!$C$4,"")</f>
        <v>0</v>
      </c>
      <c r="W74" s="102">
        <v>0</v>
      </c>
      <c r="X74" s="102">
        <f>IFERROR(V74*Assumptions!$C$5,"")+IFERROR(Y74*Assumptions!$C$8*Assumptions!$C$5,"")</f>
        <v>0</v>
      </c>
      <c r="Y74" s="102">
        <v>0</v>
      </c>
      <c r="Z74" s="102">
        <f>IFERROR(ROUND(W74*(1+Assumptions!$C$7)^5,0),"")</f>
        <v>0</v>
      </c>
      <c r="AA74" s="102">
        <f>IFERROR(ROUND(Z74*Assumptions!$C$4*Assumptions!$C$6,4),"")+AB74*Assumptions!$C$6*Assumptions!$C$8 - I74</f>
        <v>0</v>
      </c>
      <c r="AB74" s="102">
        <v>0</v>
      </c>
      <c r="AC74" s="45" t="s">
        <v>153</v>
      </c>
      <c r="AD74" s="45" t="s">
        <v>160</v>
      </c>
      <c r="AE74" s="45">
        <v>6732</v>
      </c>
      <c r="AF74" s="45">
        <v>111.3</v>
      </c>
      <c r="AG74" s="45">
        <v>0</v>
      </c>
      <c r="AH74" t="str">
        <f>IF(U74="","",IF(U74&gt;=Control!$D$4,"Y","N"))</f>
        <v>N</v>
      </c>
      <c r="AI74" t="str">
        <f>IF(P74="","",IF(P74&gt;=Control!$D$5,"Y","N"))</f>
        <v>N</v>
      </c>
      <c r="AJ74" t="str">
        <f t="shared" si="1"/>
        <v>Y</v>
      </c>
      <c r="AO74" s="40" t="str">
        <f>IF(SUMPRODUCT(ISNUMBER(SEARCH(Assumptions!$C$92:$C$130,$C74))*(Assumptions!$D$92:$D$130="High"))&gt;0,"High","Low")</f>
        <v>High</v>
      </c>
    </row>
    <row r="75" spans="2:41" ht="68.25" customHeight="1" x14ac:dyDescent="0.2">
      <c r="B75" s="45">
        <v>302</v>
      </c>
      <c r="C75" s="45" t="s">
        <v>240</v>
      </c>
      <c r="D75" s="45" t="s">
        <v>1863</v>
      </c>
      <c r="E75" s="45" t="s">
        <v>1864</v>
      </c>
      <c r="F75" s="45" t="s">
        <v>1865</v>
      </c>
      <c r="G75" s="45" t="s">
        <v>1866</v>
      </c>
      <c r="H75" s="102">
        <v>0</v>
      </c>
      <c r="I75" s="102">
        <v>0</v>
      </c>
      <c r="J75" s="102"/>
      <c r="K75" s="102">
        <v>0</v>
      </c>
      <c r="L75" s="102">
        <v>0</v>
      </c>
      <c r="M75" s="45"/>
      <c r="N75" s="45"/>
      <c r="O75" s="45"/>
      <c r="P75" s="102">
        <f>IFERROR(Q75-(AG75*365/1000),"")</f>
        <v>0</v>
      </c>
      <c r="Q75" s="102">
        <f>SUM(R75:T75)</f>
        <v>0</v>
      </c>
      <c r="R75" s="102">
        <v>0</v>
      </c>
      <c r="S75" s="102">
        <v>0</v>
      </c>
      <c r="T75" s="102">
        <v>0</v>
      </c>
      <c r="U75" s="102">
        <f>IFERROR(X75-I75,"")</f>
        <v>0</v>
      </c>
      <c r="V75" s="102">
        <f>IFERROR(W75*Assumptions!$C$4,"")</f>
        <v>0</v>
      </c>
      <c r="W75" s="102">
        <v>0</v>
      </c>
      <c r="X75" s="102">
        <f>IFERROR(V75*Assumptions!$C$5,"")+IFERROR(Y75*Assumptions!$C$8*Assumptions!$C$5,"")</f>
        <v>0</v>
      </c>
      <c r="Y75" s="102">
        <v>0</v>
      </c>
      <c r="Z75" s="102">
        <f>IFERROR(ROUND(W75*(1+Assumptions!$C$7)^5,0),"")</f>
        <v>0</v>
      </c>
      <c r="AA75" s="102">
        <f>IFERROR(ROUND(Z75*Assumptions!$C$4*Assumptions!$C$6,4),"")+AB75*Assumptions!$C$6*Assumptions!$C$8 - I75</f>
        <v>0</v>
      </c>
      <c r="AB75" s="102">
        <v>0</v>
      </c>
      <c r="AC75" s="45"/>
      <c r="AD75" s="45"/>
      <c r="AE75" s="45"/>
      <c r="AF75" s="45"/>
      <c r="AG75" s="45">
        <v>0</v>
      </c>
      <c r="AH75" t="str">
        <f>IF(U75="","",IF(U75&gt;=Control!$D$4,"Y","N"))</f>
        <v>N</v>
      </c>
      <c r="AI75" t="str">
        <f>IF(P75="","",IF(P75&gt;=Control!$D$5,"Y","N"))</f>
        <v>N</v>
      </c>
      <c r="AJ75" t="str">
        <f t="shared" si="1"/>
        <v/>
      </c>
      <c r="AO75" s="40" t="str">
        <f>IF(SUMPRODUCT(ISNUMBER(SEARCH(Assumptions!$C$92:$C$130,$C75))*(Assumptions!$D$92:$D$130="High"))&gt;0,"High","Low")</f>
        <v>Low</v>
      </c>
    </row>
    <row r="76" spans="2:41" ht="122.25" customHeight="1" x14ac:dyDescent="0.2">
      <c r="B76" s="45">
        <v>303</v>
      </c>
      <c r="C76" s="45" t="s">
        <v>238</v>
      </c>
      <c r="D76" s="45" t="s">
        <v>1867</v>
      </c>
      <c r="E76" s="45" t="s">
        <v>1868</v>
      </c>
      <c r="F76" s="45" t="s">
        <v>1024</v>
      </c>
      <c r="G76" s="45" t="s">
        <v>1869</v>
      </c>
      <c r="H76" s="102">
        <v>0</v>
      </c>
      <c r="I76" s="102">
        <v>0</v>
      </c>
      <c r="J76" s="102"/>
      <c r="K76" s="102">
        <v>0</v>
      </c>
      <c r="L76" s="102">
        <v>0</v>
      </c>
      <c r="M76" s="45"/>
      <c r="N76" s="45"/>
      <c r="O76" s="45"/>
      <c r="P76" s="102">
        <f>IFERROR(Q76-(AG76*365/1000),"")</f>
        <v>0</v>
      </c>
      <c r="Q76" s="102">
        <f>SUM(R76:T76)</f>
        <v>0</v>
      </c>
      <c r="R76" s="102">
        <v>0</v>
      </c>
      <c r="S76" s="102">
        <v>0</v>
      </c>
      <c r="T76" s="102">
        <v>0</v>
      </c>
      <c r="U76" s="102">
        <f>IFERROR(X76-I76,"")</f>
        <v>0</v>
      </c>
      <c r="V76" s="102">
        <f>IFERROR(W76*Assumptions!$C$4,"")</f>
        <v>0</v>
      </c>
      <c r="W76" s="102">
        <v>0</v>
      </c>
      <c r="X76" s="102">
        <f>IFERROR(V76*Assumptions!$C$5,"")+IFERROR(Y76*Assumptions!$C$8*Assumptions!$C$5,"")</f>
        <v>0</v>
      </c>
      <c r="Y76" s="102">
        <v>0</v>
      </c>
      <c r="Z76" s="102">
        <f>IFERROR(ROUND(W76*(1+Assumptions!$C$7)^5,0),"")</f>
        <v>0</v>
      </c>
      <c r="AA76" s="102">
        <f>IFERROR(ROUND(Z76*Assumptions!$C$4*Assumptions!$C$6,4),"")+AB76*Assumptions!$C$6*Assumptions!$C$8 - I76</f>
        <v>0</v>
      </c>
      <c r="AB76" s="102">
        <v>0</v>
      </c>
      <c r="AC76" s="45"/>
      <c r="AD76" s="45"/>
      <c r="AE76" s="45"/>
      <c r="AF76" s="45"/>
      <c r="AG76" s="45">
        <v>0</v>
      </c>
      <c r="AH76" t="str">
        <f>IF(U76="","",IF(U76&gt;=Control!$D$4,"Y","N"))</f>
        <v>N</v>
      </c>
      <c r="AI76" t="str">
        <f>IF(P76="","",IF(P76&gt;=Control!$D$5,"Y","N"))</f>
        <v>N</v>
      </c>
      <c r="AJ76" t="str">
        <f t="shared" si="1"/>
        <v/>
      </c>
      <c r="AO76" s="40" t="str">
        <f>IF(SUMPRODUCT(ISNUMBER(SEARCH(Assumptions!$C$92:$C$130,$C76))*(Assumptions!$D$92:$D$130="High"))&gt;0,"High","Low")</f>
        <v>Low</v>
      </c>
    </row>
    <row r="77" spans="2:41" ht="54.75" customHeight="1" x14ac:dyDescent="0.2">
      <c r="B77" s="45">
        <v>304</v>
      </c>
      <c r="C77" s="45" t="s">
        <v>1874</v>
      </c>
      <c r="D77" s="45" t="s">
        <v>1872</v>
      </c>
      <c r="E77" s="45" t="s">
        <v>1873</v>
      </c>
      <c r="F77" s="45" t="s">
        <v>1875</v>
      </c>
      <c r="G77" s="45" t="s">
        <v>1869</v>
      </c>
      <c r="H77" s="102">
        <v>0</v>
      </c>
      <c r="I77" s="102">
        <v>0</v>
      </c>
      <c r="J77" s="102"/>
      <c r="K77" s="102">
        <v>0</v>
      </c>
      <c r="L77" s="102">
        <v>0</v>
      </c>
      <c r="M77" s="45"/>
      <c r="N77" s="45"/>
      <c r="O77" s="45"/>
      <c r="P77" s="102">
        <f>IFERROR(Q77-(AG77*365/1000),"")</f>
        <v>0</v>
      </c>
      <c r="Q77" s="102">
        <f>SUM(R77:T77)</f>
        <v>0</v>
      </c>
      <c r="R77" s="102">
        <v>0</v>
      </c>
      <c r="S77" s="102">
        <v>0</v>
      </c>
      <c r="T77" s="102">
        <v>0</v>
      </c>
      <c r="U77" s="102">
        <f>IFERROR(X77-I77,"")</f>
        <v>0</v>
      </c>
      <c r="V77" s="102">
        <f>IFERROR(W77*Assumptions!$C$4,"")</f>
        <v>0</v>
      </c>
      <c r="W77" s="102">
        <v>0</v>
      </c>
      <c r="X77" s="102">
        <f>IFERROR(V77*Assumptions!$C$5,"")+IFERROR(Y77*Assumptions!$C$8*Assumptions!$C$5,"")</f>
        <v>0</v>
      </c>
      <c r="Y77" s="102">
        <v>0</v>
      </c>
      <c r="Z77" s="102">
        <f>IFERROR(ROUND(W77*(1+Assumptions!$C$7)^5,0),"")</f>
        <v>0</v>
      </c>
      <c r="AA77" s="102">
        <f>IFERROR(ROUND(Z77*Assumptions!$C$4*Assumptions!$C$6,4),"")+AB77*Assumptions!$C$6*Assumptions!$C$8 - I77</f>
        <v>0</v>
      </c>
      <c r="AB77" s="102">
        <v>0</v>
      </c>
      <c r="AC77" s="45"/>
      <c r="AD77" s="45"/>
      <c r="AE77" s="45"/>
      <c r="AF77" s="45"/>
      <c r="AG77" s="45">
        <v>0</v>
      </c>
      <c r="AH77" t="str">
        <f>IF(U77="","",IF(U77&gt;=Control!$D$4,"Y","N"))</f>
        <v>N</v>
      </c>
      <c r="AI77" t="str">
        <f>IF(P77="","",IF(P77&gt;=Control!$D$5,"Y","N"))</f>
        <v>N</v>
      </c>
      <c r="AJ77" t="str">
        <f t="shared" si="1"/>
        <v/>
      </c>
      <c r="AO77" s="40" t="str">
        <f>IF(SUMPRODUCT(ISNUMBER(SEARCH(Assumptions!$C$92:$C$130,$C77))*(Assumptions!$D$92:$D$130="High"))&gt;0,"High","Low")</f>
        <v>Low</v>
      </c>
    </row>
    <row r="78" spans="2:41" ht="41.25" customHeight="1" x14ac:dyDescent="0.2">
      <c r="B78" s="45">
        <v>305</v>
      </c>
      <c r="C78" s="45" t="s">
        <v>237</v>
      </c>
      <c r="D78" s="45" t="s">
        <v>1877</v>
      </c>
      <c r="E78" s="45" t="s">
        <v>1878</v>
      </c>
      <c r="F78" s="45" t="s">
        <v>1879</v>
      </c>
      <c r="G78" s="45" t="s">
        <v>1880</v>
      </c>
      <c r="H78" s="102">
        <v>0</v>
      </c>
      <c r="I78" s="102">
        <v>0</v>
      </c>
      <c r="J78" s="102"/>
      <c r="K78" s="102">
        <v>0</v>
      </c>
      <c r="L78" s="102">
        <v>0</v>
      </c>
      <c r="M78" s="45"/>
      <c r="N78" s="45"/>
      <c r="O78" s="45"/>
      <c r="P78" s="102">
        <f>IFERROR(Q78-(AG78*365/1000),"")</f>
        <v>0</v>
      </c>
      <c r="Q78" s="102">
        <f>SUM(R78:T78)</f>
        <v>0</v>
      </c>
      <c r="R78" s="102">
        <v>0</v>
      </c>
      <c r="S78" s="102">
        <v>0</v>
      </c>
      <c r="T78" s="102">
        <v>0</v>
      </c>
      <c r="U78" s="102">
        <f>IFERROR(X78-I78,"")</f>
        <v>0</v>
      </c>
      <c r="V78" s="102">
        <f>IFERROR(W78*Assumptions!$C$4,"")</f>
        <v>0</v>
      </c>
      <c r="W78" s="102">
        <v>0</v>
      </c>
      <c r="X78" s="102">
        <f>IFERROR(V78*Assumptions!$C$5,"")+IFERROR(Y78*Assumptions!$C$8*Assumptions!$C$5,"")</f>
        <v>0</v>
      </c>
      <c r="Y78" s="102">
        <v>0</v>
      </c>
      <c r="Z78" s="102">
        <f>IFERROR(ROUND(W78*(1+Assumptions!$C$7)^5,0),"")</f>
        <v>0</v>
      </c>
      <c r="AA78" s="102">
        <f>IFERROR(ROUND(Z78*Assumptions!$C$4*Assumptions!$C$6,4),"")+AB78*Assumptions!$C$6*Assumptions!$C$8 - I78</f>
        <v>0</v>
      </c>
      <c r="AB78" s="102">
        <v>0</v>
      </c>
      <c r="AC78" s="45"/>
      <c r="AD78" s="45"/>
      <c r="AE78" s="45"/>
      <c r="AF78" s="45"/>
      <c r="AG78" s="45">
        <v>0</v>
      </c>
      <c r="AH78" t="str">
        <f>IF(U78="","",IF(U78&gt;=Control!$D$4,"Y","N"))</f>
        <v>N</v>
      </c>
      <c r="AI78" t="str">
        <f>IF(P78="","",IF(P78&gt;=Control!$D$5,"Y","N"))</f>
        <v>N</v>
      </c>
      <c r="AJ78" t="str">
        <f t="shared" si="1"/>
        <v/>
      </c>
      <c r="AO78" s="40" t="str">
        <f>IF(SUMPRODUCT(ISNUMBER(SEARCH(Assumptions!$C$92:$C$130,$C78))*(Assumptions!$D$92:$D$130="High"))&gt;0,"High","Low")</f>
        <v>Low</v>
      </c>
    </row>
    <row r="79" spans="2:41" ht="68.25" customHeight="1" x14ac:dyDescent="0.2">
      <c r="B79" s="45">
        <v>306</v>
      </c>
      <c r="C79" s="45" t="s">
        <v>236</v>
      </c>
      <c r="D79" s="45" t="s">
        <v>1882</v>
      </c>
      <c r="E79" s="45" t="s">
        <v>1883</v>
      </c>
      <c r="F79" s="45" t="s">
        <v>1024</v>
      </c>
      <c r="G79" s="45" t="s">
        <v>1884</v>
      </c>
      <c r="H79" s="102">
        <v>0</v>
      </c>
      <c r="I79" s="102">
        <v>0</v>
      </c>
      <c r="J79" s="102"/>
      <c r="K79" s="102">
        <v>0</v>
      </c>
      <c r="L79" s="102">
        <v>0</v>
      </c>
      <c r="M79" s="45"/>
      <c r="N79" s="45"/>
      <c r="O79" s="45"/>
      <c r="P79" s="102">
        <f>IFERROR(Q79-(AG79*365/1000),"")</f>
        <v>0</v>
      </c>
      <c r="Q79" s="102">
        <f>SUM(R79:T79)</f>
        <v>0</v>
      </c>
      <c r="R79" s="102">
        <v>0</v>
      </c>
      <c r="S79" s="102">
        <v>0</v>
      </c>
      <c r="T79" s="102">
        <v>0</v>
      </c>
      <c r="U79" s="102">
        <f>IFERROR(X79-I79,"")</f>
        <v>0</v>
      </c>
      <c r="V79" s="102">
        <f>IFERROR(W79*Assumptions!$C$4,"")</f>
        <v>0</v>
      </c>
      <c r="W79" s="102">
        <v>0</v>
      </c>
      <c r="X79" s="102">
        <f>IFERROR(V79*Assumptions!$C$5,"")+IFERROR(Y79*Assumptions!$C$8*Assumptions!$C$5,"")</f>
        <v>0</v>
      </c>
      <c r="Y79" s="102">
        <v>0</v>
      </c>
      <c r="Z79" s="102">
        <f>IFERROR(ROUND(W79*(1+Assumptions!$C$7)^5,0),"")</f>
        <v>0</v>
      </c>
      <c r="AA79" s="102">
        <f>IFERROR(ROUND(Z79*Assumptions!$C$4*Assumptions!$C$6,4),"")+AB79*Assumptions!$C$6*Assumptions!$C$8 - I79</f>
        <v>0</v>
      </c>
      <c r="AB79" s="102">
        <v>0</v>
      </c>
      <c r="AC79" s="45"/>
      <c r="AD79" s="45"/>
      <c r="AE79" s="45"/>
      <c r="AF79" s="45"/>
      <c r="AG79" s="45">
        <v>0</v>
      </c>
      <c r="AH79" t="str">
        <f>IF(U79="","",IF(U79&gt;=Control!$D$4,"Y","N"))</f>
        <v>N</v>
      </c>
      <c r="AI79" t="str">
        <f>IF(P79="","",IF(P79&gt;=Control!$D$5,"Y","N"))</f>
        <v>N</v>
      </c>
      <c r="AJ79" t="str">
        <f t="shared" si="1"/>
        <v/>
      </c>
      <c r="AO79" s="40" t="str">
        <f>IF(SUMPRODUCT(ISNUMBER(SEARCH(Assumptions!$C$92:$C$130,$C79))*(Assumptions!$D$92:$D$130="High"))&gt;0,"High","Low")</f>
        <v>Low</v>
      </c>
    </row>
    <row r="80" spans="2:41" ht="41.25" customHeight="1" x14ac:dyDescent="0.2">
      <c r="B80" s="45">
        <v>307</v>
      </c>
      <c r="C80" s="45" t="s">
        <v>239</v>
      </c>
      <c r="D80" s="45" t="s">
        <v>1885</v>
      </c>
      <c r="E80" s="45" t="s">
        <v>1886</v>
      </c>
      <c r="F80" s="45" t="s">
        <v>559</v>
      </c>
      <c r="G80" s="45" t="s">
        <v>1887</v>
      </c>
      <c r="H80" s="102">
        <v>0</v>
      </c>
      <c r="I80" s="102">
        <v>0</v>
      </c>
      <c r="J80" s="102"/>
      <c r="K80" s="102">
        <v>0</v>
      </c>
      <c r="L80" s="102">
        <v>0</v>
      </c>
      <c r="M80" s="45"/>
      <c r="N80" s="45"/>
      <c r="O80" s="45"/>
      <c r="P80" s="102">
        <f>IFERROR(Q80-(AG80*365/1000),"")</f>
        <v>0</v>
      </c>
      <c r="Q80" s="102">
        <f>SUM(R80:T80)</f>
        <v>0</v>
      </c>
      <c r="R80" s="102">
        <v>0</v>
      </c>
      <c r="S80" s="102">
        <v>0</v>
      </c>
      <c r="T80" s="102">
        <v>0</v>
      </c>
      <c r="U80" s="102">
        <f>IFERROR(X80-I80,"")</f>
        <v>0</v>
      </c>
      <c r="V80" s="102">
        <f>IFERROR(W80*Assumptions!$C$4,"")</f>
        <v>0</v>
      </c>
      <c r="W80" s="102">
        <v>0</v>
      </c>
      <c r="X80" s="102">
        <f>IFERROR(V80*Assumptions!$C$5,"")+IFERROR(Y80*Assumptions!$C$8*Assumptions!$C$5,"")</f>
        <v>0</v>
      </c>
      <c r="Y80" s="102">
        <v>0</v>
      </c>
      <c r="Z80" s="102">
        <f>IFERROR(ROUND(W80*(1+Assumptions!$C$7)^5,0),"")</f>
        <v>0</v>
      </c>
      <c r="AA80" s="102">
        <f>IFERROR(ROUND(Z80*Assumptions!$C$4*Assumptions!$C$6,4),"")+AB80*Assumptions!$C$6*Assumptions!$C$8 - I80</f>
        <v>0</v>
      </c>
      <c r="AB80" s="102">
        <v>0</v>
      </c>
      <c r="AC80" s="45"/>
      <c r="AD80" s="45"/>
      <c r="AE80" s="45"/>
      <c r="AF80" s="45"/>
      <c r="AG80" s="45">
        <v>0</v>
      </c>
      <c r="AH80" t="str">
        <f>IF(U80="","",IF(U80&gt;=Control!$D$4,"Y","N"))</f>
        <v>N</v>
      </c>
      <c r="AI80" t="str">
        <f>IF(P80="","",IF(P80&gt;=Control!$D$5,"Y","N"))</f>
        <v>N</v>
      </c>
      <c r="AJ80" t="str">
        <f t="shared" si="1"/>
        <v/>
      </c>
      <c r="AO80" s="40" t="str">
        <f>IF(SUMPRODUCT(ISNUMBER(SEARCH(Assumptions!$C$92:$C$130,$C80))*(Assumptions!$D$92:$D$130="High"))&gt;0,"High","Low")</f>
        <v>Low</v>
      </c>
    </row>
    <row r="81" spans="2:41" ht="41.25" customHeight="1" x14ac:dyDescent="0.2">
      <c r="B81" s="45">
        <v>308</v>
      </c>
      <c r="C81" s="45" t="s">
        <v>241</v>
      </c>
      <c r="D81" s="45" t="s">
        <v>1889</v>
      </c>
      <c r="E81" s="45" t="s">
        <v>1890</v>
      </c>
      <c r="F81" s="45" t="s">
        <v>91</v>
      </c>
      <c r="G81" s="45" t="s">
        <v>1869</v>
      </c>
      <c r="H81" s="102">
        <v>0</v>
      </c>
      <c r="I81" s="102">
        <v>0</v>
      </c>
      <c r="J81" s="102"/>
      <c r="K81" s="102">
        <v>0</v>
      </c>
      <c r="L81" s="102">
        <v>0</v>
      </c>
      <c r="M81" s="45"/>
      <c r="N81" s="45"/>
      <c r="O81" s="45"/>
      <c r="P81" s="102">
        <f>IFERROR(Q81-(AG81*365/1000),"")</f>
        <v>0</v>
      </c>
      <c r="Q81" s="102">
        <f>SUM(R81:T81)</f>
        <v>0</v>
      </c>
      <c r="R81" s="102">
        <v>0</v>
      </c>
      <c r="S81" s="102">
        <v>0</v>
      </c>
      <c r="T81" s="102">
        <v>0</v>
      </c>
      <c r="U81" s="102">
        <f>IFERROR(X81-I81,"")</f>
        <v>0</v>
      </c>
      <c r="V81" s="102">
        <f>IFERROR(W81*Assumptions!$C$4,"")</f>
        <v>0</v>
      </c>
      <c r="W81" s="102">
        <v>0</v>
      </c>
      <c r="X81" s="102">
        <f>IFERROR(V81*Assumptions!$C$5,"")+IFERROR(Y81*Assumptions!$C$8*Assumptions!$C$5,"")</f>
        <v>0</v>
      </c>
      <c r="Y81" s="102">
        <v>0</v>
      </c>
      <c r="Z81" s="102">
        <f>IFERROR(ROUND(W81*(1+Assumptions!$C$7)^5,0),"")</f>
        <v>0</v>
      </c>
      <c r="AA81" s="102">
        <f>IFERROR(ROUND(Z81*Assumptions!$C$4*Assumptions!$C$6,4),"")+AB81*Assumptions!$C$6*Assumptions!$C$8 - I81</f>
        <v>0</v>
      </c>
      <c r="AB81" s="102">
        <v>0</v>
      </c>
      <c r="AC81" s="45"/>
      <c r="AD81" s="45"/>
      <c r="AE81" s="45"/>
      <c r="AF81" s="45"/>
      <c r="AG81" s="45">
        <v>0</v>
      </c>
      <c r="AH81" t="str">
        <f>IF(U81="","",IF(U81&gt;=Control!$D$4,"Y","N"))</f>
        <v>N</v>
      </c>
      <c r="AI81" t="str">
        <f>IF(P81="","",IF(P81&gt;=Control!$D$5,"Y","N"))</f>
        <v>N</v>
      </c>
      <c r="AJ81" t="str">
        <f t="shared" si="1"/>
        <v/>
      </c>
      <c r="AO81" s="40" t="str">
        <f>IF(SUMPRODUCT(ISNUMBER(SEARCH(Assumptions!$C$92:$C$130,$C81))*(Assumptions!$D$92:$D$130="High"))&gt;0,"High","Low")</f>
        <v>Low</v>
      </c>
    </row>
    <row r="82" spans="2:41" ht="41.25" customHeight="1" x14ac:dyDescent="0.2">
      <c r="B82" s="45">
        <v>82</v>
      </c>
      <c r="C82" s="45" t="s">
        <v>15</v>
      </c>
      <c r="D82" s="45" t="s">
        <v>726</v>
      </c>
      <c r="E82" s="45" t="s">
        <v>727</v>
      </c>
      <c r="F82" s="45" t="s">
        <v>97</v>
      </c>
      <c r="G82" s="45" t="s">
        <v>728</v>
      </c>
      <c r="H82" s="102">
        <v>1</v>
      </c>
      <c r="I82" s="102">
        <v>1</v>
      </c>
      <c r="J82" s="102"/>
      <c r="K82" s="102">
        <v>0</v>
      </c>
      <c r="L82" s="102">
        <v>1</v>
      </c>
      <c r="M82" s="45" t="s">
        <v>3178</v>
      </c>
      <c r="N82" s="45"/>
      <c r="O82" s="45"/>
      <c r="P82" s="102">
        <f>IFERROR(Q82-(AG82*365/1000),"")</f>
        <v>33.18</v>
      </c>
      <c r="Q82" s="102">
        <f>SUM(R82:T82)</f>
        <v>33.18</v>
      </c>
      <c r="R82" s="102">
        <v>0</v>
      </c>
      <c r="S82" s="102">
        <v>33.18</v>
      </c>
      <c r="T82" s="102">
        <v>0</v>
      </c>
      <c r="U82" s="102">
        <f>IFERROR(X82-I82,"")</f>
        <v>-9.6703600000000112E-2</v>
      </c>
      <c r="V82" s="102">
        <f>IFERROR(W82*Assumptions!$C$4,"")</f>
        <v>30</v>
      </c>
      <c r="W82" s="102">
        <v>12</v>
      </c>
      <c r="X82" s="102">
        <f>IFERROR(V82*Assumptions!$C$5,"")+IFERROR(Y82*Assumptions!$C$8*Assumptions!$C$5,"")</f>
        <v>0.90329639999999989</v>
      </c>
      <c r="Y82" s="102">
        <v>328</v>
      </c>
      <c r="Z82" s="102">
        <f>IFERROR(ROUND(W82*(1+Assumptions!$C$7)^5,0),"")</f>
        <v>37</v>
      </c>
      <c r="AA82" s="102">
        <f>IFERROR(ROUND(Z82*Assumptions!$C$4*Assumptions!$C$6,4),"")+AB82*Assumptions!$C$6*Assumptions!$C$8 - I82</f>
        <v>5.4691582500000004</v>
      </c>
      <c r="AB82" s="102">
        <v>110099</v>
      </c>
      <c r="AC82" s="45" t="s">
        <v>153</v>
      </c>
      <c r="AD82" s="45" t="s">
        <v>154</v>
      </c>
      <c r="AE82" s="45">
        <v>1485</v>
      </c>
      <c r="AF82" s="45">
        <v>85</v>
      </c>
      <c r="AG82" s="45">
        <v>0</v>
      </c>
      <c r="AH82" t="str">
        <f>IF(U82="","",IF(U82&gt;=Control!$D$4,"Y","N"))</f>
        <v>N</v>
      </c>
      <c r="AI82" t="str">
        <f>IF(P82="","",IF(P82&gt;=Control!$D$5,"Y","N"))</f>
        <v>N</v>
      </c>
      <c r="AJ82" t="str">
        <f t="shared" si="1"/>
        <v>Y</v>
      </c>
      <c r="AO82" s="40" t="str">
        <f>IF(SUMPRODUCT(ISNUMBER(SEARCH(Assumptions!$C$92:$C$130,$C82))*(Assumptions!$D$92:$D$130="High"))&gt;0,"High","Low")</f>
        <v>Low</v>
      </c>
    </row>
    <row r="83" spans="2:41" ht="41.25" customHeight="1" x14ac:dyDescent="0.2">
      <c r="B83" s="45">
        <v>210</v>
      </c>
      <c r="C83" s="45" t="s">
        <v>26</v>
      </c>
      <c r="D83" s="45" t="s">
        <v>1414</v>
      </c>
      <c r="E83" s="45" t="s">
        <v>1415</v>
      </c>
      <c r="F83" s="45" t="s">
        <v>1416</v>
      </c>
      <c r="G83" s="45" t="s">
        <v>1330</v>
      </c>
      <c r="H83" s="102">
        <v>1</v>
      </c>
      <c r="I83" s="102">
        <v>2</v>
      </c>
      <c r="J83" s="102"/>
      <c r="K83" s="102">
        <v>1</v>
      </c>
      <c r="L83" s="102">
        <v>0</v>
      </c>
      <c r="M83" s="45" t="s">
        <v>3187</v>
      </c>
      <c r="N83" s="45"/>
      <c r="O83" s="45"/>
      <c r="P83" s="102">
        <f>IFERROR(Q83-(AG83*365/1000),"")</f>
        <v>23.94</v>
      </c>
      <c r="Q83" s="102">
        <f>SUM(R83:T83)</f>
        <v>23.94</v>
      </c>
      <c r="R83" s="102">
        <v>0</v>
      </c>
      <c r="S83" s="102">
        <v>23.94</v>
      </c>
      <c r="T83" s="102">
        <v>0</v>
      </c>
      <c r="U83" s="102">
        <f>IFERROR(X83-I83,"")</f>
        <v>-0.20000000000000018</v>
      </c>
      <c r="V83" s="102">
        <f>IFERROR(W83*Assumptions!$C$4,"")</f>
        <v>60</v>
      </c>
      <c r="W83" s="102">
        <v>24</v>
      </c>
      <c r="X83" s="102">
        <f>IFERROR(V83*Assumptions!$C$5,"")+IFERROR(Y83*Assumptions!$C$8*Assumptions!$C$5,"")</f>
        <v>1.7999999999999998</v>
      </c>
      <c r="Y83" s="102">
        <v>0</v>
      </c>
      <c r="Z83" s="102">
        <f>IFERROR(ROUND(W83*(1+Assumptions!$C$7)^5,0),"")</f>
        <v>73</v>
      </c>
      <c r="AA83" s="102">
        <f>IFERROR(ROUND(Z83*Assumptions!$C$4*Assumptions!$C$6,4),"")+AB83*Assumptions!$C$6*Assumptions!$C$8 - I83</f>
        <v>25.230527250000002</v>
      </c>
      <c r="AB83" s="102">
        <v>1080927</v>
      </c>
      <c r="AC83" s="45" t="s">
        <v>164</v>
      </c>
      <c r="AD83" s="45" t="s">
        <v>186</v>
      </c>
      <c r="AE83" s="45">
        <v>675</v>
      </c>
      <c r="AF83" s="45">
        <v>16</v>
      </c>
      <c r="AG83" s="45">
        <v>0</v>
      </c>
      <c r="AH83" t="str">
        <f>IF(U83="","",IF(U83&gt;=Control!$D$4,"Y","N"))</f>
        <v>N</v>
      </c>
      <c r="AI83" t="str">
        <f>IF(P83="","",IF(P83&gt;=Control!$D$5,"Y","N"))</f>
        <v>N</v>
      </c>
      <c r="AJ83" t="str">
        <f t="shared" si="1"/>
        <v>Y</v>
      </c>
      <c r="AO83" s="40" t="str">
        <f>IF(SUMPRODUCT(ISNUMBER(SEARCH(Assumptions!$C$92:$C$130,$C83))*(Assumptions!$D$92:$D$130="High"))&gt;0,"High","Low")</f>
        <v>Low</v>
      </c>
    </row>
    <row r="84" spans="2:41" ht="41.25" customHeight="1" x14ac:dyDescent="0.2">
      <c r="B84" s="45">
        <v>193</v>
      </c>
      <c r="C84" s="45" t="s">
        <v>22</v>
      </c>
      <c r="D84" s="45" t="s">
        <v>1323</v>
      </c>
      <c r="E84" s="45" t="s">
        <v>1324</v>
      </c>
      <c r="F84" s="45" t="s">
        <v>91</v>
      </c>
      <c r="G84" s="45" t="s">
        <v>1114</v>
      </c>
      <c r="H84" s="102">
        <v>1</v>
      </c>
      <c r="I84" s="102">
        <v>2</v>
      </c>
      <c r="J84" s="102"/>
      <c r="K84" s="102">
        <v>1</v>
      </c>
      <c r="L84" s="102">
        <v>0</v>
      </c>
      <c r="M84" s="45" t="s">
        <v>3353</v>
      </c>
      <c r="N84" s="45"/>
      <c r="O84" s="45"/>
      <c r="P84" s="102">
        <f>IFERROR(Q84-(AG84*365/1000),"")</f>
        <v>0</v>
      </c>
      <c r="Q84" s="102">
        <f>SUM(R84:T84)</f>
        <v>0</v>
      </c>
      <c r="R84" s="102">
        <v>0</v>
      </c>
      <c r="S84" s="102">
        <v>0</v>
      </c>
      <c r="T84" s="102">
        <v>0</v>
      </c>
      <c r="U84" s="102">
        <f>IFERROR(X84-I84,"")</f>
        <v>-0.48728674999999999</v>
      </c>
      <c r="V84" s="102">
        <f>IFERROR(W84*Assumptions!$C$4,"")</f>
        <v>50</v>
      </c>
      <c r="W84" s="102">
        <v>20</v>
      </c>
      <c r="X84" s="102">
        <f>IFERROR(V84*Assumptions!$C$5,"")+IFERROR(Y84*Assumptions!$C$8*Assumptions!$C$5,"")</f>
        <v>1.51271325</v>
      </c>
      <c r="Y84" s="102">
        <v>1265</v>
      </c>
      <c r="Z84" s="102">
        <f>IFERROR(ROUND(W84*(1+Assumptions!$C$7)^5,0),"")</f>
        <v>61</v>
      </c>
      <c r="AA84" s="102">
        <f>IFERROR(ROUND(Z84*Assumptions!$C$4*Assumptions!$C$6,4),"")+AB84*Assumptions!$C$6*Assumptions!$C$8 - I84</f>
        <v>10.65</v>
      </c>
      <c r="AB84" s="102">
        <v>300000</v>
      </c>
      <c r="AC84" s="45" t="s">
        <v>164</v>
      </c>
      <c r="AD84" s="45" t="s">
        <v>171</v>
      </c>
      <c r="AE84" s="45">
        <v>3315</v>
      </c>
      <c r="AF84" s="45">
        <v>23</v>
      </c>
      <c r="AG84" s="45">
        <v>0</v>
      </c>
      <c r="AH84" t="str">
        <f>IF(U84="","",IF(U84&gt;=Control!$D$4,"Y","N"))</f>
        <v>N</v>
      </c>
      <c r="AI84" t="str">
        <f>IF(P84="","",IF(P84&gt;=Control!$D$5,"Y","N"))</f>
        <v>N</v>
      </c>
      <c r="AJ84" t="str">
        <f t="shared" si="1"/>
        <v>Y</v>
      </c>
      <c r="AO84" s="40" t="str">
        <f>IF(SUMPRODUCT(ISNUMBER(SEARCH(Assumptions!$C$92:$C$130,$C84))*(Assumptions!$D$92:$D$130="High"))&gt;0,"High","Low")</f>
        <v>Low</v>
      </c>
    </row>
    <row r="85" spans="2:41" ht="41.25" customHeight="1" x14ac:dyDescent="0.2">
      <c r="B85" s="45">
        <v>179</v>
      </c>
      <c r="C85" s="45" t="s">
        <v>7</v>
      </c>
      <c r="D85" s="45" t="s">
        <v>1260</v>
      </c>
      <c r="E85" s="45" t="s">
        <v>1261</v>
      </c>
      <c r="F85" s="45" t="s">
        <v>274</v>
      </c>
      <c r="G85" s="45" t="s">
        <v>1262</v>
      </c>
      <c r="H85" s="102">
        <v>1</v>
      </c>
      <c r="I85" s="102">
        <v>3</v>
      </c>
      <c r="J85" s="102"/>
      <c r="K85" s="102">
        <v>0</v>
      </c>
      <c r="L85" s="102">
        <v>1</v>
      </c>
      <c r="M85" s="45" t="s">
        <v>2699</v>
      </c>
      <c r="N85" s="45" t="s">
        <v>2797</v>
      </c>
      <c r="O85" s="45" t="s">
        <v>2711</v>
      </c>
      <c r="P85" s="102">
        <f>IFERROR(Q85-(AG85*365/1000),"")</f>
        <v>874.59</v>
      </c>
      <c r="Q85" s="102">
        <f>SUM(R85:T85)</f>
        <v>874.59</v>
      </c>
      <c r="R85" s="102">
        <v>600.75</v>
      </c>
      <c r="S85" s="102">
        <v>242.34</v>
      </c>
      <c r="T85" s="102">
        <v>31.5</v>
      </c>
      <c r="U85" s="102">
        <f>IFERROR(X85-I85,"")</f>
        <v>-0.59522999999999993</v>
      </c>
      <c r="V85" s="102">
        <f>IFERROR(W85*Assumptions!$C$4,"")</f>
        <v>75</v>
      </c>
      <c r="W85" s="102">
        <v>30</v>
      </c>
      <c r="X85" s="102">
        <f>IFERROR(V85*Assumptions!$C$5,"")+IFERROR(Y85*Assumptions!$C$8*Assumptions!$C$5,"")</f>
        <v>2.4047700000000001</v>
      </c>
      <c r="Y85" s="102">
        <v>15400</v>
      </c>
      <c r="Z85" s="102">
        <f>IFERROR(ROUND(W85*(1+Assumptions!$C$7)^5,0),"")</f>
        <v>92</v>
      </c>
      <c r="AA85" s="102">
        <f>IFERROR(ROUND(Z85*Assumptions!$C$4*Assumptions!$C$6,4),"")+AB85*Assumptions!$C$6*Assumptions!$C$8 - I85</f>
        <v>10.1884</v>
      </c>
      <c r="AB85" s="102">
        <v>100800</v>
      </c>
      <c r="AC85" s="45" t="s">
        <v>153</v>
      </c>
      <c r="AD85" s="45" t="s">
        <v>160</v>
      </c>
      <c r="AE85" s="45">
        <v>6732</v>
      </c>
      <c r="AF85" s="45">
        <v>111.3</v>
      </c>
      <c r="AG85" s="45">
        <v>0</v>
      </c>
      <c r="AH85" t="str">
        <f>IF(U85="","",IF(U85&gt;=Control!$D$4,"Y","N"))</f>
        <v>N</v>
      </c>
      <c r="AI85" t="str">
        <f>IF(P85="","",IF(P85&gt;=Control!$D$5,"Y","N"))</f>
        <v>Y</v>
      </c>
      <c r="AJ85" t="str">
        <f t="shared" si="1"/>
        <v>Y</v>
      </c>
      <c r="AO85" s="40" t="str">
        <f>IF(SUMPRODUCT(ISNUMBER(SEARCH(Assumptions!$C$92:$C$130,$C85))*(Assumptions!$D$92:$D$130="High"))&gt;0,"High","Low")</f>
        <v>High</v>
      </c>
    </row>
    <row r="86" spans="2:41" ht="41.25" customHeight="1" x14ac:dyDescent="0.2">
      <c r="B86" s="45">
        <v>164</v>
      </c>
      <c r="C86" s="45" t="s">
        <v>26</v>
      </c>
      <c r="D86" s="45" t="s">
        <v>1194</v>
      </c>
      <c r="E86" s="45" t="s">
        <v>1195</v>
      </c>
      <c r="F86" s="45" t="s">
        <v>1093</v>
      </c>
      <c r="G86" s="45" t="s">
        <v>1119</v>
      </c>
      <c r="H86" s="102">
        <v>1</v>
      </c>
      <c r="I86" s="102">
        <v>5</v>
      </c>
      <c r="J86" s="102"/>
      <c r="K86" s="102">
        <v>0</v>
      </c>
      <c r="L86" s="102">
        <v>1</v>
      </c>
      <c r="M86" s="45" t="s">
        <v>3185</v>
      </c>
      <c r="N86" s="45"/>
      <c r="O86" s="45"/>
      <c r="P86" s="102">
        <f>IFERROR(Q86-(AG86*365/1000),"")</f>
        <v>44.1</v>
      </c>
      <c r="Q86" s="102">
        <f>SUM(R86:T86)</f>
        <v>44.1</v>
      </c>
      <c r="R86" s="102">
        <v>0</v>
      </c>
      <c r="S86" s="102">
        <v>44.1</v>
      </c>
      <c r="T86" s="102">
        <v>0</v>
      </c>
      <c r="U86" s="102">
        <f>IFERROR(X86-I86,"")</f>
        <v>-0.83411465000000007</v>
      </c>
      <c r="V86" s="102">
        <f>IFERROR(W86*Assumptions!$C$4,"")</f>
        <v>120</v>
      </c>
      <c r="W86" s="102">
        <v>48</v>
      </c>
      <c r="X86" s="102">
        <f>IFERROR(V86*Assumptions!$C$5,"")+IFERROR(Y86*Assumptions!$C$8*Assumptions!$C$5,"")</f>
        <v>4.1658853499999999</v>
      </c>
      <c r="Y86" s="102">
        <v>56307</v>
      </c>
      <c r="Z86" s="102">
        <f>IFERROR(ROUND(W86*(1+Assumptions!$C$7)^5,0),"")</f>
        <v>146</v>
      </c>
      <c r="AA86" s="102">
        <f>IFERROR(ROUND(Z86*Assumptions!$C$4*Assumptions!$C$6,4),"")+AB86*Assumptions!$C$6*Assumptions!$C$8 - I86</f>
        <v>44.256109250000002</v>
      </c>
      <c r="AB86" s="102">
        <v>1851111</v>
      </c>
      <c r="AC86" s="45" t="s">
        <v>164</v>
      </c>
      <c r="AD86" s="45" t="s">
        <v>186</v>
      </c>
      <c r="AE86" s="45">
        <v>675</v>
      </c>
      <c r="AF86" s="45">
        <v>16</v>
      </c>
      <c r="AG86" s="45">
        <v>0</v>
      </c>
      <c r="AH86" t="str">
        <f>IF(U86="","",IF(U86&gt;=Control!$D$4,"Y","N"))</f>
        <v>N</v>
      </c>
      <c r="AI86" t="str">
        <f>IF(P86="","",IF(P86&gt;=Control!$D$5,"Y","N"))</f>
        <v>N</v>
      </c>
      <c r="AJ86" t="str">
        <f t="shared" si="1"/>
        <v>Y</v>
      </c>
      <c r="AO86" s="40" t="str">
        <f>IF(SUMPRODUCT(ISNUMBER(SEARCH(Assumptions!$C$92:$C$130,$C86))*(Assumptions!$D$92:$D$130="High"))&gt;0,"High","Low")</f>
        <v>Low</v>
      </c>
    </row>
    <row r="87" spans="2:41" ht="54.75" customHeight="1" x14ac:dyDescent="0.2">
      <c r="B87" s="45">
        <v>72</v>
      </c>
      <c r="C87" s="45" t="s">
        <v>673</v>
      </c>
      <c r="D87" s="45" t="s">
        <v>671</v>
      </c>
      <c r="E87" s="45" t="s">
        <v>672</v>
      </c>
      <c r="F87" s="45" t="s">
        <v>298</v>
      </c>
      <c r="G87" s="45" t="s">
        <v>653</v>
      </c>
      <c r="H87" s="102">
        <v>1</v>
      </c>
      <c r="I87" s="102">
        <v>2.5</v>
      </c>
      <c r="J87" s="102"/>
      <c r="K87" s="102">
        <v>0</v>
      </c>
      <c r="L87" s="102">
        <v>0</v>
      </c>
      <c r="M87" s="45" t="s">
        <v>3050</v>
      </c>
      <c r="N87" s="45" t="s">
        <v>3051</v>
      </c>
      <c r="O87" s="45" t="s">
        <v>3052</v>
      </c>
      <c r="P87" s="102">
        <f>IFERROR(Q87-(AG87*365/1000),"")</f>
        <v>176.72</v>
      </c>
      <c r="Q87" s="102">
        <f>SUM(R87:T87)</f>
        <v>216.87</v>
      </c>
      <c r="R87" s="102">
        <v>87.3</v>
      </c>
      <c r="S87" s="102">
        <v>34.020000000000003</v>
      </c>
      <c r="T87" s="102">
        <v>95.55</v>
      </c>
      <c r="U87" s="102">
        <f>IFERROR(X87-I87,"")</f>
        <v>-0.91333195000000011</v>
      </c>
      <c r="V87" s="102">
        <f>IFERROR(W87*Assumptions!$C$4,"")</f>
        <v>52.5</v>
      </c>
      <c r="W87" s="102">
        <v>21</v>
      </c>
      <c r="X87" s="102">
        <f>IFERROR(V87*Assumptions!$C$5,"")+IFERROR(Y87*Assumptions!$C$8*Assumptions!$C$5,"")</f>
        <v>1.5866680499999999</v>
      </c>
      <c r="Y87" s="102">
        <v>1161</v>
      </c>
      <c r="Z87" s="102">
        <f>IFERROR(ROUND(W87*(1+Assumptions!$C$7)^5,0),"")</f>
        <v>64</v>
      </c>
      <c r="AA87" s="102">
        <f>IFERROR(ROUND(Z87*Assumptions!$C$4*Assumptions!$C$6,4),"")+AB87*Assumptions!$C$6*Assumptions!$C$8 - I87</f>
        <v>6.4485524999999999</v>
      </c>
      <c r="AB87" s="102">
        <v>56630</v>
      </c>
      <c r="AC87" s="45" t="s">
        <v>153</v>
      </c>
      <c r="AD87" s="45" t="s">
        <v>167</v>
      </c>
      <c r="AE87" s="45">
        <v>440</v>
      </c>
      <c r="AF87" s="45">
        <v>35</v>
      </c>
      <c r="AG87" s="45">
        <v>110</v>
      </c>
      <c r="AH87" t="str">
        <f>IF(U87="","",IF(U87&gt;=Control!$D$4,"Y","N"))</f>
        <v>N</v>
      </c>
      <c r="AI87" t="str">
        <f>IF(P87="","",IF(P87&gt;=Control!$D$5,"Y","N"))</f>
        <v>Y</v>
      </c>
      <c r="AJ87" t="str">
        <f t="shared" si="1"/>
        <v>Y</v>
      </c>
      <c r="AO87" s="40" t="str">
        <f>IF(SUMPRODUCT(ISNUMBER(SEARCH(Assumptions!$C$92:$C$130,$C87))*(Assumptions!$D$92:$D$130="High"))&gt;0,"High","Low")</f>
        <v>High</v>
      </c>
    </row>
    <row r="88" spans="2:41" ht="41.25" customHeight="1" x14ac:dyDescent="0.2">
      <c r="B88" s="45">
        <v>160</v>
      </c>
      <c r="C88" s="45" t="s">
        <v>15</v>
      </c>
      <c r="D88" s="45" t="s">
        <v>1175</v>
      </c>
      <c r="E88" s="45" t="s">
        <v>1176</v>
      </c>
      <c r="F88" s="45" t="s">
        <v>1093</v>
      </c>
      <c r="G88" s="45" t="s">
        <v>1094</v>
      </c>
      <c r="H88" s="102">
        <v>1</v>
      </c>
      <c r="I88" s="102">
        <v>2.5</v>
      </c>
      <c r="J88" s="102"/>
      <c r="K88" s="102">
        <v>0</v>
      </c>
      <c r="L88" s="102">
        <v>0</v>
      </c>
      <c r="M88" s="45" t="s">
        <v>3169</v>
      </c>
      <c r="N88" s="45"/>
      <c r="O88" s="45"/>
      <c r="P88" s="102">
        <f>IFERROR(Q88-(AG88*365/1000),"")</f>
        <v>279.16500000000002</v>
      </c>
      <c r="Q88" s="102">
        <f>SUM(R88:T88)</f>
        <v>290.11500000000001</v>
      </c>
      <c r="R88" s="102">
        <v>0</v>
      </c>
      <c r="S88" s="102">
        <v>55.44</v>
      </c>
      <c r="T88" s="102">
        <v>234.67500000000001</v>
      </c>
      <c r="U88" s="102">
        <f>IFERROR(X88-I88,"")</f>
        <v>-0.92083930000000014</v>
      </c>
      <c r="V88" s="102">
        <f>IFERROR(W88*Assumptions!$C$4,"")</f>
        <v>52.5</v>
      </c>
      <c r="W88" s="102">
        <v>21</v>
      </c>
      <c r="X88" s="102">
        <f>IFERROR(V88*Assumptions!$C$5,"")+IFERROR(Y88*Assumptions!$C$8*Assumptions!$C$5,"")</f>
        <v>1.5791606999999999</v>
      </c>
      <c r="Y88" s="102">
        <v>414</v>
      </c>
      <c r="Z88" s="102">
        <f>IFERROR(ROUND(W88*(1+Assumptions!$C$7)^5,0),"")</f>
        <v>64</v>
      </c>
      <c r="AA88" s="102">
        <f>IFERROR(ROUND(Z88*Assumptions!$C$4*Assumptions!$C$6,4),"")+AB88*Assumptions!$C$6*Assumptions!$C$8 - I88</f>
        <v>21.0548875</v>
      </c>
      <c r="AB88" s="102">
        <v>928650</v>
      </c>
      <c r="AC88" s="45" t="s">
        <v>153</v>
      </c>
      <c r="AD88" s="45" t="s">
        <v>154</v>
      </c>
      <c r="AE88" s="45">
        <v>1485</v>
      </c>
      <c r="AF88" s="45">
        <v>85</v>
      </c>
      <c r="AG88" s="45">
        <v>30</v>
      </c>
      <c r="AH88" t="str">
        <f>IF(U88="","",IF(U88&gt;=Control!$D$4,"Y","N"))</f>
        <v>N</v>
      </c>
      <c r="AI88" t="str">
        <f>IF(P88="","",IF(P88&gt;=Control!$D$5,"Y","N"))</f>
        <v>Y</v>
      </c>
      <c r="AJ88" t="str">
        <f t="shared" si="1"/>
        <v>Y</v>
      </c>
      <c r="AO88" s="40" t="str">
        <f>IF(SUMPRODUCT(ISNUMBER(SEARCH(Assumptions!$C$92:$C$130,$C88))*(Assumptions!$D$92:$D$130="High"))&gt;0,"High","Low")</f>
        <v>Low</v>
      </c>
    </row>
    <row r="89" spans="2:41" ht="41.25" customHeight="1" x14ac:dyDescent="0.2">
      <c r="B89" s="45">
        <v>142</v>
      </c>
      <c r="C89" s="45" t="s">
        <v>21</v>
      </c>
      <c r="D89" s="45" t="s">
        <v>1079</v>
      </c>
      <c r="E89" s="45" t="s">
        <v>1080</v>
      </c>
      <c r="F89" s="45" t="s">
        <v>261</v>
      </c>
      <c r="G89" s="45" t="s">
        <v>1081</v>
      </c>
      <c r="H89" s="102">
        <v>1</v>
      </c>
      <c r="I89" s="102">
        <v>2.5</v>
      </c>
      <c r="J89" s="102"/>
      <c r="K89" s="102">
        <v>0</v>
      </c>
      <c r="L89" s="102">
        <v>1</v>
      </c>
      <c r="M89" s="45" t="s">
        <v>3333</v>
      </c>
      <c r="N89" s="45"/>
      <c r="O89" s="45"/>
      <c r="P89" s="102">
        <f>IFERROR(Q89-(AG89*365/1000),"")</f>
        <v>34.994999999999997</v>
      </c>
      <c r="Q89" s="102">
        <f>SUM(R89:T89)</f>
        <v>34.994999999999997</v>
      </c>
      <c r="R89" s="102">
        <v>16.2</v>
      </c>
      <c r="S89" s="102">
        <v>8.82</v>
      </c>
      <c r="T89" s="102">
        <v>9.9749999999999996</v>
      </c>
      <c r="U89" s="102">
        <f>IFERROR(X89-I89,"")</f>
        <v>-0.9881755000000001</v>
      </c>
      <c r="V89" s="102">
        <f>IFERROR(W89*Assumptions!$C$4,"")</f>
        <v>37.5</v>
      </c>
      <c r="W89" s="102">
        <v>15</v>
      </c>
      <c r="X89" s="102">
        <f>IFERROR(V89*Assumptions!$C$5,"")+IFERROR(Y89*Assumptions!$C$8*Assumptions!$C$5,"")</f>
        <v>1.5118244999999999</v>
      </c>
      <c r="Y89" s="102">
        <v>38490</v>
      </c>
      <c r="Z89" s="102">
        <f>IFERROR(ROUND(W89*(1+Assumptions!$C$7)^5,0),"")</f>
        <v>46</v>
      </c>
      <c r="AA89" s="102">
        <f>IFERROR(ROUND(Z89*Assumptions!$C$4*Assumptions!$C$6,4),"")+AB89*Assumptions!$C$6*Assumptions!$C$8 - I89</f>
        <v>8.2750167500000007</v>
      </c>
      <c r="AB89" s="102">
        <v>300001</v>
      </c>
      <c r="AC89" s="45" t="s">
        <v>153</v>
      </c>
      <c r="AD89" s="45" t="s">
        <v>173</v>
      </c>
      <c r="AE89" s="45">
        <v>998</v>
      </c>
      <c r="AF89" s="45">
        <v>31</v>
      </c>
      <c r="AG89" s="45">
        <v>0</v>
      </c>
      <c r="AH89" t="str">
        <f>IF(U89="","",IF(U89&gt;=Control!$D$4,"Y","N"))</f>
        <v>N</v>
      </c>
      <c r="AI89" t="str">
        <f>IF(P89="","",IF(P89&gt;=Control!$D$5,"Y","N"))</f>
        <v>N</v>
      </c>
      <c r="AJ89" t="str">
        <f t="shared" si="1"/>
        <v>Y</v>
      </c>
      <c r="AO89" s="40" t="str">
        <f>IF(SUMPRODUCT(ISNUMBER(SEARCH(Assumptions!$C$92:$C$130,$C89))*(Assumptions!$D$92:$D$130="High"))&gt;0,"High","Low")</f>
        <v>Low</v>
      </c>
    </row>
    <row r="90" spans="2:41" ht="41.25" customHeight="1" x14ac:dyDescent="0.2">
      <c r="B90" s="45">
        <v>309</v>
      </c>
      <c r="C90" s="45" t="s">
        <v>1894</v>
      </c>
      <c r="D90" s="45" t="s">
        <v>1892</v>
      </c>
      <c r="E90" s="45" t="s">
        <v>1893</v>
      </c>
      <c r="F90" s="45" t="s">
        <v>73</v>
      </c>
      <c r="G90" s="45" t="s">
        <v>1869</v>
      </c>
      <c r="H90" s="102">
        <v>1</v>
      </c>
      <c r="I90" s="102">
        <v>1</v>
      </c>
      <c r="J90" s="102"/>
      <c r="K90" s="102">
        <v>0</v>
      </c>
      <c r="L90" s="102">
        <v>1</v>
      </c>
      <c r="M90" s="45"/>
      <c r="N90" s="45"/>
      <c r="O90" s="45"/>
      <c r="P90" s="102">
        <f>IFERROR(Q90-(AG90*365/1000),"")</f>
        <v>423.85500000000002</v>
      </c>
      <c r="Q90" s="102">
        <f>SUM(R90:T90)</f>
        <v>423.85500000000002</v>
      </c>
      <c r="R90" s="102">
        <v>78.3</v>
      </c>
      <c r="S90" s="102">
        <v>146.58000000000001</v>
      </c>
      <c r="T90" s="102">
        <v>198.97499999999999</v>
      </c>
      <c r="U90" s="102">
        <f>IFERROR(X90-I90,"")</f>
        <v>-1</v>
      </c>
      <c r="V90" s="102">
        <f>IFERROR(W90*Assumptions!$C$4,"")</f>
        <v>0</v>
      </c>
      <c r="W90" s="102">
        <v>0</v>
      </c>
      <c r="X90" s="102">
        <f>IFERROR(V90*Assumptions!$C$5,"")+IFERROR(Y90*Assumptions!$C$8*Assumptions!$C$5,"")</f>
        <v>0</v>
      </c>
      <c r="Y90" s="102">
        <v>0</v>
      </c>
      <c r="Z90" s="102">
        <f>IFERROR(ROUND(W90*(1+Assumptions!$C$7)^5,0),"")</f>
        <v>0</v>
      </c>
      <c r="AA90" s="102">
        <f>IFERROR(ROUND(Z90*Assumptions!$C$4*Assumptions!$C$6,4),"")+AB90*Assumptions!$C$6*Assumptions!$C$8 - I90</f>
        <v>-0.54473499999999997</v>
      </c>
      <c r="AB90" s="102">
        <v>27180</v>
      </c>
      <c r="AC90" s="45" t="s">
        <v>181</v>
      </c>
      <c r="AD90" s="45" t="s">
        <v>182</v>
      </c>
      <c r="AE90" s="45">
        <v>0</v>
      </c>
      <c r="AF90" s="45">
        <v>3.1</v>
      </c>
      <c r="AG90" s="45">
        <v>0</v>
      </c>
      <c r="AH90" t="str">
        <f>IF(U90="","",IF(U90&gt;=Control!$D$4,"Y","N"))</f>
        <v>N</v>
      </c>
      <c r="AI90" t="str">
        <f>IF(P90="","",IF(P90&gt;=Control!$D$5,"Y","N"))</f>
        <v>Y</v>
      </c>
      <c r="AJ90" t="str">
        <f t="shared" si="1"/>
        <v>N</v>
      </c>
      <c r="AO90" s="40" t="str">
        <f>IF(SUMPRODUCT(ISNUMBER(SEARCH(Assumptions!$C$92:$C$130,$C90))*(Assumptions!$D$92:$D$130="High"))&gt;0,"High","Low")</f>
        <v>Low</v>
      </c>
    </row>
    <row r="91" spans="2:41" ht="41.25" customHeight="1" x14ac:dyDescent="0.2">
      <c r="B91" s="45">
        <v>105</v>
      </c>
      <c r="C91" s="45" t="s">
        <v>19</v>
      </c>
      <c r="D91" s="45" t="s">
        <v>860</v>
      </c>
      <c r="E91" s="45" t="s">
        <v>861</v>
      </c>
      <c r="F91" s="45" t="s">
        <v>73</v>
      </c>
      <c r="G91" s="45" t="s">
        <v>862</v>
      </c>
      <c r="H91" s="102">
        <v>1</v>
      </c>
      <c r="I91" s="102">
        <v>2</v>
      </c>
      <c r="J91" s="102"/>
      <c r="K91" s="102">
        <v>0</v>
      </c>
      <c r="L91" s="102">
        <v>1</v>
      </c>
      <c r="M91" s="45" t="s">
        <v>3282</v>
      </c>
      <c r="N91" s="45" t="s">
        <v>3278</v>
      </c>
      <c r="O91" s="45"/>
      <c r="P91" s="102">
        <f>IFERROR(Q91-(AG91*365/1000),"")</f>
        <v>186.9</v>
      </c>
      <c r="Q91" s="102">
        <f>SUM(R91:T91)</f>
        <v>186.9</v>
      </c>
      <c r="R91" s="102">
        <v>0</v>
      </c>
      <c r="S91" s="102">
        <v>186.9</v>
      </c>
      <c r="T91" s="102">
        <v>0</v>
      </c>
      <c r="U91" s="102">
        <f>IFERROR(X91-I91,"")</f>
        <v>-1.1259428</v>
      </c>
      <c r="V91" s="102">
        <f>IFERROR(W91*Assumptions!$C$4,"")</f>
        <v>25</v>
      </c>
      <c r="W91" s="102">
        <v>10</v>
      </c>
      <c r="X91" s="102">
        <f>IFERROR(V91*Assumptions!$C$5,"")+IFERROR(Y91*Assumptions!$C$8*Assumptions!$C$5,"")</f>
        <v>0.87405719999999998</v>
      </c>
      <c r="Y91" s="102">
        <v>12344</v>
      </c>
      <c r="Z91" s="102">
        <f>IFERROR(ROUND(W91*(1+Assumptions!$C$7)^5,0),"")</f>
        <v>31</v>
      </c>
      <c r="AA91" s="102">
        <f>IFERROR(ROUND(Z91*Assumptions!$C$4*Assumptions!$C$6,4),"")+AB91*Assumptions!$C$6*Assumptions!$C$8 - I91</f>
        <v>2.0852124999999999</v>
      </c>
      <c r="AB91" s="102">
        <v>12550</v>
      </c>
      <c r="AC91" s="45" t="s">
        <v>153</v>
      </c>
      <c r="AD91" s="45" t="s">
        <v>175</v>
      </c>
      <c r="AE91" s="45">
        <v>1707</v>
      </c>
      <c r="AF91" s="45">
        <v>16.5</v>
      </c>
      <c r="AG91" s="45">
        <v>0</v>
      </c>
      <c r="AH91" t="str">
        <f>IF(U91="","",IF(U91&gt;=Control!$D$4,"Y","N"))</f>
        <v>N</v>
      </c>
      <c r="AI91" t="str">
        <f>IF(P91="","",IF(P91&gt;=Control!$D$5,"Y","N"))</f>
        <v>Y</v>
      </c>
      <c r="AJ91" t="str">
        <f t="shared" si="1"/>
        <v>Y</v>
      </c>
      <c r="AO91" s="40" t="str">
        <f>IF(SUMPRODUCT(ISNUMBER(SEARCH(Assumptions!$C$92:$C$130,$C91))*(Assumptions!$D$92:$D$130="High"))&gt;0,"High","Low")</f>
        <v>Low</v>
      </c>
    </row>
    <row r="92" spans="2:41" ht="41.25" customHeight="1" x14ac:dyDescent="0.2">
      <c r="B92" s="45">
        <v>78</v>
      </c>
      <c r="C92" s="45" t="s">
        <v>29</v>
      </c>
      <c r="D92" s="45" t="s">
        <v>707</v>
      </c>
      <c r="E92" s="45" t="s">
        <v>708</v>
      </c>
      <c r="F92" s="45" t="s">
        <v>73</v>
      </c>
      <c r="G92" s="45" t="s">
        <v>605</v>
      </c>
      <c r="H92" s="102">
        <v>1</v>
      </c>
      <c r="I92" s="102">
        <v>2.5</v>
      </c>
      <c r="J92" s="102"/>
      <c r="K92" s="102">
        <v>0</v>
      </c>
      <c r="L92" s="102">
        <v>1</v>
      </c>
      <c r="M92" s="45" t="s">
        <v>3136</v>
      </c>
      <c r="N92" s="45"/>
      <c r="O92" s="45"/>
      <c r="P92" s="102">
        <f>IFERROR(Q92-(AG92*365/1000),"")</f>
        <v>185.61</v>
      </c>
      <c r="Q92" s="102">
        <f>SUM(R92:T92)</f>
        <v>185.61</v>
      </c>
      <c r="R92" s="102">
        <v>84.6</v>
      </c>
      <c r="S92" s="102">
        <v>3.36</v>
      </c>
      <c r="T92" s="102">
        <v>97.65</v>
      </c>
      <c r="U92" s="102">
        <f>IFERROR(X92-I92,"")</f>
        <v>-1.2302196999999999</v>
      </c>
      <c r="V92" s="102">
        <f>IFERROR(W92*Assumptions!$C$4,"")</f>
        <v>37.5</v>
      </c>
      <c r="W92" s="102">
        <v>15</v>
      </c>
      <c r="X92" s="102">
        <f>IFERROR(V92*Assumptions!$C$5,"")+IFERROR(Y92*Assumptions!$C$8*Assumptions!$C$5,"")</f>
        <v>1.2697803000000001</v>
      </c>
      <c r="Y92" s="102">
        <v>14406</v>
      </c>
      <c r="Z92" s="102">
        <f>IFERROR(ROUND(W92*(1+Assumptions!$C$7)^5,0),"")</f>
        <v>46</v>
      </c>
      <c r="AA92" s="102">
        <f>IFERROR(ROUND(Z92*Assumptions!$C$4*Assumptions!$C$6,4),"")+AB92*Assumptions!$C$6*Assumptions!$C$8 - I92</f>
        <v>3.7218475</v>
      </c>
      <c r="AB92" s="102">
        <v>28170</v>
      </c>
      <c r="AC92" s="45" t="s">
        <v>153</v>
      </c>
      <c r="AD92" s="45" t="s">
        <v>173</v>
      </c>
      <c r="AE92" s="45">
        <v>998</v>
      </c>
      <c r="AF92" s="45">
        <v>31</v>
      </c>
      <c r="AG92" s="45">
        <v>0</v>
      </c>
      <c r="AH92" t="str">
        <f>IF(U92="","",IF(U92&gt;=Control!$D$4,"Y","N"))</f>
        <v>N</v>
      </c>
      <c r="AI92" t="str">
        <f>IF(P92="","",IF(P92&gt;=Control!$D$5,"Y","N"))</f>
        <v>Y</v>
      </c>
      <c r="AJ92" t="str">
        <f t="shared" si="1"/>
        <v>Y</v>
      </c>
      <c r="AO92" s="40" t="str">
        <f>IF(SUMPRODUCT(ISNUMBER(SEARCH(Assumptions!$C$92:$C$130,$C92))*(Assumptions!$D$92:$D$130="High"))&gt;0,"High","Low")</f>
        <v>Low</v>
      </c>
    </row>
    <row r="93" spans="2:41" ht="41.25" customHeight="1" x14ac:dyDescent="0.2">
      <c r="B93" s="45">
        <v>240</v>
      </c>
      <c r="C93" s="45" t="s">
        <v>14</v>
      </c>
      <c r="D93" s="45" t="s">
        <v>1559</v>
      </c>
      <c r="E93" s="45" t="s">
        <v>1560</v>
      </c>
      <c r="F93" s="45" t="s">
        <v>582</v>
      </c>
      <c r="G93" s="45" t="s">
        <v>1336</v>
      </c>
      <c r="H93" s="102">
        <v>2</v>
      </c>
      <c r="I93" s="102">
        <v>2.5</v>
      </c>
      <c r="J93" s="102"/>
      <c r="K93" s="102">
        <v>0</v>
      </c>
      <c r="L93" s="102">
        <v>2</v>
      </c>
      <c r="M93" s="45" t="s">
        <v>3318</v>
      </c>
      <c r="N93" s="45" t="s">
        <v>3327</v>
      </c>
      <c r="O93" s="45" t="s">
        <v>3303</v>
      </c>
      <c r="P93" s="102">
        <f>IFERROR(Q93-(AG93*365/1000),"")</f>
        <v>310.27499999999998</v>
      </c>
      <c r="Q93" s="102">
        <f>SUM(R93:T93)</f>
        <v>310.27499999999998</v>
      </c>
      <c r="R93" s="102">
        <v>0</v>
      </c>
      <c r="S93" s="102">
        <v>178.5</v>
      </c>
      <c r="T93" s="102">
        <v>131.77500000000001</v>
      </c>
      <c r="U93" s="102">
        <f>IFERROR(X93-I93,"")</f>
        <v>-1.2778498</v>
      </c>
      <c r="V93" s="102">
        <f>IFERROR(W93*Assumptions!$C$4,"")</f>
        <v>40</v>
      </c>
      <c r="W93" s="102">
        <v>16</v>
      </c>
      <c r="X93" s="102">
        <f>IFERROR(V93*Assumptions!$C$5,"")+IFERROR(Y93*Assumptions!$C$8*Assumptions!$C$5,"")</f>
        <v>1.2221502</v>
      </c>
      <c r="Y93" s="102">
        <v>2204</v>
      </c>
      <c r="Z93" s="102">
        <f>IFERROR(ROUND(W93*(1+Assumptions!$C$7)^5,0),"")</f>
        <v>49</v>
      </c>
      <c r="AA93" s="102">
        <f>IFERROR(ROUND(Z93*Assumptions!$C$4*Assumptions!$C$6,4),"")+AB93*Assumptions!$C$6*Assumptions!$C$8 - I93</f>
        <v>52.867387000000008</v>
      </c>
      <c r="AB93" s="102">
        <v>2939844</v>
      </c>
      <c r="AC93" s="45" t="s">
        <v>164</v>
      </c>
      <c r="AD93" s="45" t="s">
        <v>191</v>
      </c>
      <c r="AE93" s="45">
        <v>1121</v>
      </c>
      <c r="AF93" s="45">
        <v>84.7</v>
      </c>
      <c r="AG93" s="45">
        <v>0</v>
      </c>
      <c r="AH93" t="str">
        <f>IF(U93="","",IF(U93&gt;=Control!$D$4,"Y","N"))</f>
        <v>N</v>
      </c>
      <c r="AI93" t="str">
        <f>IF(P93="","",IF(P93&gt;=Control!$D$5,"Y","N"))</f>
        <v>Y</v>
      </c>
      <c r="AJ93" t="str">
        <f t="shared" si="1"/>
        <v>Y</v>
      </c>
      <c r="AO93" s="40" t="str">
        <f>IF(SUMPRODUCT(ISNUMBER(SEARCH(Assumptions!$C$92:$C$130,$C93))*(Assumptions!$D$92:$D$130="High"))&gt;0,"High","Low")</f>
        <v>Low</v>
      </c>
    </row>
    <row r="94" spans="2:41" ht="41.25" customHeight="1" x14ac:dyDescent="0.2">
      <c r="B94" s="45">
        <v>64</v>
      </c>
      <c r="C94" s="45" t="s">
        <v>625</v>
      </c>
      <c r="D94" s="45" t="s">
        <v>623</v>
      </c>
      <c r="E94" s="45" t="s">
        <v>624</v>
      </c>
      <c r="F94" s="45" t="s">
        <v>486</v>
      </c>
      <c r="G94" s="45" t="s">
        <v>626</v>
      </c>
      <c r="H94" s="102">
        <v>1</v>
      </c>
      <c r="I94" s="102">
        <v>3</v>
      </c>
      <c r="J94" s="102"/>
      <c r="K94" s="102">
        <v>0</v>
      </c>
      <c r="L94" s="102">
        <v>1</v>
      </c>
      <c r="M94" s="45" t="s">
        <v>2597</v>
      </c>
      <c r="N94" s="45"/>
      <c r="O94" s="45"/>
      <c r="P94" s="102">
        <f>IFERROR(Q94-(AG94*365/1000),"")</f>
        <v>78.3</v>
      </c>
      <c r="Q94" s="102">
        <f>SUM(R94:T94)</f>
        <v>78.3</v>
      </c>
      <c r="R94" s="102">
        <v>78.3</v>
      </c>
      <c r="S94" s="102">
        <v>0</v>
      </c>
      <c r="T94" s="102">
        <v>0</v>
      </c>
      <c r="U94" s="102">
        <f>IFERROR(X94-I94,"")</f>
        <v>-1.30219905</v>
      </c>
      <c r="V94" s="102">
        <f>IFERROR(W94*Assumptions!$C$4,"")</f>
        <v>52.5</v>
      </c>
      <c r="W94" s="102">
        <v>21</v>
      </c>
      <c r="X94" s="102">
        <f>IFERROR(V94*Assumptions!$C$5,"")+IFERROR(Y94*Assumptions!$C$8*Assumptions!$C$5,"")</f>
        <v>1.69780095</v>
      </c>
      <c r="Y94" s="102">
        <v>12219</v>
      </c>
      <c r="Z94" s="102">
        <f>IFERROR(ROUND(W94*(1+Assumptions!$C$7)^5,0),"")</f>
        <v>64</v>
      </c>
      <c r="AA94" s="102">
        <f>IFERROR(ROUND(Z94*Assumptions!$C$4*Assumptions!$C$6,4),"")+AB94*Assumptions!$C$6*Assumptions!$C$8 - I94</f>
        <v>6.5242500000000003</v>
      </c>
      <c r="AB94" s="102">
        <v>91000</v>
      </c>
      <c r="AC94" s="45" t="s">
        <v>153</v>
      </c>
      <c r="AD94" s="45" t="s">
        <v>156</v>
      </c>
      <c r="AE94" s="45">
        <v>2748</v>
      </c>
      <c r="AF94" s="45">
        <v>44.8</v>
      </c>
      <c r="AG94" s="45">
        <v>0</v>
      </c>
      <c r="AH94" t="str">
        <f>IF(U94="","",IF(U94&gt;=Control!$D$4,"Y","N"))</f>
        <v>N</v>
      </c>
      <c r="AI94" t="str">
        <f>IF(P94="","",IF(P94&gt;=Control!$D$5,"Y","N"))</f>
        <v>Y</v>
      </c>
      <c r="AJ94" t="str">
        <f t="shared" si="1"/>
        <v>Y</v>
      </c>
      <c r="AO94" s="40" t="str">
        <f>IF(SUMPRODUCT(ISNUMBER(SEARCH(Assumptions!$C$92:$C$130,$C94))*(Assumptions!$D$92:$D$130="High"))&gt;0,"High","Low")</f>
        <v>High</v>
      </c>
    </row>
    <row r="95" spans="2:41" ht="41.25" customHeight="1" x14ac:dyDescent="0.2">
      <c r="B95" s="45">
        <v>286</v>
      </c>
      <c r="C95" s="45" t="s">
        <v>7</v>
      </c>
      <c r="D95" s="45" t="s">
        <v>1776</v>
      </c>
      <c r="E95" s="45" t="s">
        <v>1777</v>
      </c>
      <c r="F95" s="45" t="s">
        <v>1051</v>
      </c>
      <c r="G95" s="45" t="s">
        <v>1778</v>
      </c>
      <c r="H95" s="102">
        <v>2</v>
      </c>
      <c r="I95" s="102">
        <v>5</v>
      </c>
      <c r="J95" s="102"/>
      <c r="K95" s="102">
        <v>1</v>
      </c>
      <c r="L95" s="102">
        <v>1</v>
      </c>
      <c r="M95" s="45" t="s">
        <v>2697</v>
      </c>
      <c r="N95" s="45" t="s">
        <v>2698</v>
      </c>
      <c r="O95" s="45"/>
      <c r="P95" s="102">
        <f>IFERROR(Q95-(AG95*365/1000),"")</f>
        <v>257.26499999999999</v>
      </c>
      <c r="Q95" s="102">
        <f>SUM(R95:T95)</f>
        <v>257.26499999999999</v>
      </c>
      <c r="R95" s="102">
        <v>234.9</v>
      </c>
      <c r="S95" s="102">
        <v>19.739999999999998</v>
      </c>
      <c r="T95" s="102">
        <v>2.625</v>
      </c>
      <c r="U95" s="102">
        <f>IFERROR(X95-I95,"")</f>
        <v>-1.3449792499999997</v>
      </c>
      <c r="V95" s="102">
        <f>IFERROR(W95*Assumptions!$C$4,"")</f>
        <v>82.5</v>
      </c>
      <c r="W95" s="102">
        <v>33</v>
      </c>
      <c r="X95" s="102">
        <f>IFERROR(V95*Assumptions!$C$5,"")+IFERROR(Y95*Assumptions!$C$8*Assumptions!$C$5,"")</f>
        <v>3.6550207500000003</v>
      </c>
      <c r="Y95" s="102">
        <v>117415</v>
      </c>
      <c r="Z95" s="102">
        <f>IFERROR(ROUND(W95*(1+Assumptions!$C$7)^5,0),"")</f>
        <v>101</v>
      </c>
      <c r="AA95" s="102">
        <f>IFERROR(ROUND(Z95*Assumptions!$C$4*Assumptions!$C$6,4),"")+AB95*Assumptions!$C$6*Assumptions!$C$8 - I95</f>
        <v>7.9934999999999992</v>
      </c>
      <c r="AB95" s="102">
        <v>22000</v>
      </c>
      <c r="AC95" s="45" t="s">
        <v>153</v>
      </c>
      <c r="AD95" s="45" t="s">
        <v>160</v>
      </c>
      <c r="AE95" s="45">
        <v>6732</v>
      </c>
      <c r="AF95" s="45">
        <v>111.3</v>
      </c>
      <c r="AG95" s="45">
        <v>0</v>
      </c>
      <c r="AH95" t="str">
        <f>IF(U95="","",IF(U95&gt;=Control!$D$4,"Y","N"))</f>
        <v>N</v>
      </c>
      <c r="AI95" t="str">
        <f>IF(P95="","",IF(P95&gt;=Control!$D$5,"Y","N"))</f>
        <v>Y</v>
      </c>
      <c r="AJ95" t="str">
        <f t="shared" si="1"/>
        <v>Y</v>
      </c>
      <c r="AO95" s="40" t="str">
        <f>IF(SUMPRODUCT(ISNUMBER(SEARCH(Assumptions!$C$92:$C$130,$C95))*(Assumptions!$D$92:$D$130="High"))&gt;0,"High","Low")</f>
        <v>High</v>
      </c>
    </row>
    <row r="96" spans="2:41" ht="95.25" customHeight="1" x14ac:dyDescent="0.2">
      <c r="B96" s="45">
        <v>80</v>
      </c>
      <c r="C96" s="45" t="s">
        <v>23</v>
      </c>
      <c r="D96" s="45" t="s">
        <v>717</v>
      </c>
      <c r="E96" s="45" t="s">
        <v>718</v>
      </c>
      <c r="F96" s="45" t="s">
        <v>261</v>
      </c>
      <c r="G96" s="45" t="s">
        <v>719</v>
      </c>
      <c r="H96" s="102">
        <v>1</v>
      </c>
      <c r="I96" s="102">
        <v>3</v>
      </c>
      <c r="J96" s="102"/>
      <c r="K96" s="102">
        <v>0</v>
      </c>
      <c r="L96" s="102">
        <v>1</v>
      </c>
      <c r="M96" s="45" t="s">
        <v>3142</v>
      </c>
      <c r="N96" s="45"/>
      <c r="O96" s="45"/>
      <c r="P96" s="102">
        <f>IFERROR(Q96-(AG96*365/1000),"")</f>
        <v>144.58500000000001</v>
      </c>
      <c r="Q96" s="102">
        <f>SUM(R96:T96)</f>
        <v>144.58500000000001</v>
      </c>
      <c r="R96" s="102">
        <v>15.75</v>
      </c>
      <c r="S96" s="102">
        <v>97.86</v>
      </c>
      <c r="T96" s="102">
        <v>30.975000000000001</v>
      </c>
      <c r="U96" s="102">
        <f>IFERROR(X96-I96,"")</f>
        <v>-1.6602447</v>
      </c>
      <c r="V96" s="102">
        <f>IFERROR(W96*Assumptions!$C$4,"")</f>
        <v>40</v>
      </c>
      <c r="W96" s="102">
        <v>16</v>
      </c>
      <c r="X96" s="102">
        <f>IFERROR(V96*Assumptions!$C$5,"")+IFERROR(Y96*Assumptions!$C$8*Assumptions!$C$5,"")</f>
        <v>1.3397553</v>
      </c>
      <c r="Y96" s="102">
        <v>13906</v>
      </c>
      <c r="Z96" s="102">
        <f>IFERROR(ROUND(W96*(1+Assumptions!$C$7)^5,0),"")</f>
        <v>49</v>
      </c>
      <c r="AA96" s="102">
        <f>IFERROR(ROUND(Z96*Assumptions!$C$4*Assumptions!$C$6,4),"")+AB96*Assumptions!$C$6*Assumptions!$C$8 - I96</f>
        <v>3.9625000000000004</v>
      </c>
      <c r="AB96" s="102">
        <v>50000</v>
      </c>
      <c r="AC96" s="45" t="s">
        <v>164</v>
      </c>
      <c r="AD96" s="45" t="s">
        <v>171</v>
      </c>
      <c r="AE96" s="45">
        <v>3315</v>
      </c>
      <c r="AF96" s="45">
        <v>23</v>
      </c>
      <c r="AG96" s="45">
        <v>0</v>
      </c>
      <c r="AH96" t="str">
        <f>IF(U96="","",IF(U96&gt;=Control!$D$4,"Y","N"))</f>
        <v>N</v>
      </c>
      <c r="AI96" t="str">
        <f>IF(P96="","",IF(P96&gt;=Control!$D$5,"Y","N"))</f>
        <v>Y</v>
      </c>
      <c r="AJ96" t="str">
        <f t="shared" si="1"/>
        <v>Y</v>
      </c>
      <c r="AO96" s="40" t="str">
        <f>IF(SUMPRODUCT(ISNUMBER(SEARCH(Assumptions!$C$92:$C$130,$C96))*(Assumptions!$D$92:$D$130="High"))&gt;0,"High","Low")</f>
        <v>Low</v>
      </c>
    </row>
    <row r="97" spans="2:41" ht="41.25" customHeight="1" x14ac:dyDescent="0.2">
      <c r="B97" s="45">
        <v>35</v>
      </c>
      <c r="C97" s="45" t="s">
        <v>10</v>
      </c>
      <c r="D97" s="45" t="s">
        <v>452</v>
      </c>
      <c r="E97" s="45" t="s">
        <v>453</v>
      </c>
      <c r="F97" s="45" t="s">
        <v>80</v>
      </c>
      <c r="G97" s="45" t="s">
        <v>454</v>
      </c>
      <c r="H97" s="102">
        <v>1</v>
      </c>
      <c r="I97" s="102">
        <v>3</v>
      </c>
      <c r="J97" s="102"/>
      <c r="K97" s="102">
        <v>0</v>
      </c>
      <c r="L97" s="102">
        <v>1</v>
      </c>
      <c r="M97" s="45" t="s">
        <v>2574</v>
      </c>
      <c r="N97" s="45"/>
      <c r="O97" s="45"/>
      <c r="P97" s="102">
        <f>IFERROR(Q97-(AG97*365/1000),"")</f>
        <v>67.5</v>
      </c>
      <c r="Q97" s="102">
        <f>SUM(R97:T97)</f>
        <v>67.5</v>
      </c>
      <c r="R97" s="102">
        <v>67.5</v>
      </c>
      <c r="S97" s="102">
        <v>0</v>
      </c>
      <c r="T97" s="102">
        <v>0</v>
      </c>
      <c r="U97" s="102">
        <f>IFERROR(X97-I97,"")</f>
        <v>-1.6756682999999999</v>
      </c>
      <c r="V97" s="102">
        <f>IFERROR(W97*Assumptions!$C$4,"")</f>
        <v>37.5</v>
      </c>
      <c r="W97" s="102">
        <v>15</v>
      </c>
      <c r="X97" s="102">
        <f>IFERROR(V97*Assumptions!$C$5,"")+IFERROR(Y97*Assumptions!$C$8*Assumptions!$C$5,"")</f>
        <v>1.3243317000000001</v>
      </c>
      <c r="Y97" s="102">
        <v>19834</v>
      </c>
      <c r="Z97" s="102">
        <f>IFERROR(ROUND(W97*(1+Assumptions!$C$7)^5,0),"")</f>
        <v>46</v>
      </c>
      <c r="AA97" s="102">
        <f>IFERROR(ROUND(Z97*Assumptions!$C$4*Assumptions!$C$6,4),"")+AB97*Assumptions!$C$6*Assumptions!$C$8 - I97</f>
        <v>2.9969285000000001</v>
      </c>
      <c r="AB97" s="102">
        <v>14742</v>
      </c>
      <c r="AC97" s="45" t="s">
        <v>153</v>
      </c>
      <c r="AD97" s="45" t="s">
        <v>156</v>
      </c>
      <c r="AE97" s="45">
        <v>2748</v>
      </c>
      <c r="AF97" s="45">
        <v>44.8</v>
      </c>
      <c r="AG97" s="45">
        <v>0</v>
      </c>
      <c r="AH97" t="str">
        <f>IF(U97="","",IF(U97&gt;=Control!$D$4,"Y","N"))</f>
        <v>N</v>
      </c>
      <c r="AI97" t="str">
        <f>IF(P97="","",IF(P97&gt;=Control!$D$5,"Y","N"))</f>
        <v>Y</v>
      </c>
      <c r="AJ97" t="str">
        <f t="shared" si="1"/>
        <v>Y</v>
      </c>
      <c r="AO97" s="40" t="str">
        <f>IF(SUMPRODUCT(ISNUMBER(SEARCH(Assumptions!$C$92:$C$130,$C97))*(Assumptions!$D$92:$D$130="High"))&gt;0,"High","Low")</f>
        <v>High</v>
      </c>
    </row>
    <row r="98" spans="2:41" ht="135.75" customHeight="1" x14ac:dyDescent="0.2">
      <c r="B98" s="45">
        <v>104</v>
      </c>
      <c r="C98" s="45" t="s">
        <v>19</v>
      </c>
      <c r="D98" s="45" t="s">
        <v>856</v>
      </c>
      <c r="E98" s="45" t="s">
        <v>857</v>
      </c>
      <c r="F98" s="45" t="s">
        <v>261</v>
      </c>
      <c r="G98" s="45" t="s">
        <v>712</v>
      </c>
      <c r="H98" s="102">
        <v>1</v>
      </c>
      <c r="I98" s="102">
        <v>3</v>
      </c>
      <c r="J98" s="102"/>
      <c r="K98" s="102">
        <v>0</v>
      </c>
      <c r="L98" s="102">
        <v>1</v>
      </c>
      <c r="M98" s="45" t="s">
        <v>3268</v>
      </c>
      <c r="N98" s="45" t="s">
        <v>3270</v>
      </c>
      <c r="O98" s="45" t="s">
        <v>3286</v>
      </c>
      <c r="P98" s="102">
        <f>IFERROR(Q98-(AG98*365/1000),"")</f>
        <v>480.58500000000004</v>
      </c>
      <c r="Q98" s="102">
        <f>SUM(R98:T98)</f>
        <v>480.58500000000004</v>
      </c>
      <c r="R98" s="102">
        <v>0</v>
      </c>
      <c r="S98" s="102">
        <v>475.86</v>
      </c>
      <c r="T98" s="102">
        <v>4.7249999999999996</v>
      </c>
      <c r="U98" s="102">
        <f>IFERROR(X98-I98,"")</f>
        <v>-2.0152182000000001</v>
      </c>
      <c r="V98" s="102">
        <f>IFERROR(W98*Assumptions!$C$4,"")</f>
        <v>30</v>
      </c>
      <c r="W98" s="102">
        <v>12</v>
      </c>
      <c r="X98" s="102">
        <f>IFERROR(V98*Assumptions!$C$5,"")+IFERROR(Y98*Assumptions!$C$8*Assumptions!$C$5,"")</f>
        <v>0.98478179999999993</v>
      </c>
      <c r="Y98" s="102">
        <v>8436</v>
      </c>
      <c r="Z98" s="102">
        <f>IFERROR(ROUND(W98*(1+Assumptions!$C$7)^5,0),"")</f>
        <v>37</v>
      </c>
      <c r="AA98" s="102">
        <f>IFERROR(ROUND(Z98*Assumptions!$C$4*Assumptions!$C$6,4),"")+AB98*Assumptions!$C$6*Assumptions!$C$8 - I98</f>
        <v>2.4792500000000004</v>
      </c>
      <c r="AB98" s="102">
        <v>51000</v>
      </c>
      <c r="AC98" s="45" t="s">
        <v>153</v>
      </c>
      <c r="AD98" s="45" t="s">
        <v>175</v>
      </c>
      <c r="AE98" s="45">
        <v>1707</v>
      </c>
      <c r="AF98" s="45">
        <v>16.5</v>
      </c>
      <c r="AG98" s="45">
        <v>0</v>
      </c>
      <c r="AH98" t="str">
        <f>IF(U98="","",IF(U98&gt;=Control!$D$4,"Y","N"))</f>
        <v>N</v>
      </c>
      <c r="AI98" t="str">
        <f>IF(P98="","",IF(P98&gt;=Control!$D$5,"Y","N"))</f>
        <v>Y</v>
      </c>
      <c r="AJ98" t="str">
        <f t="shared" si="1"/>
        <v>Y</v>
      </c>
      <c r="AO98" s="40" t="str">
        <f>IF(SUMPRODUCT(ISNUMBER(SEARCH(Assumptions!$C$92:$C$130,$C98))*(Assumptions!$D$92:$D$130="High"))&gt;0,"High","Low")</f>
        <v>Low</v>
      </c>
    </row>
    <row r="99" spans="2:41" ht="162" customHeight="1" x14ac:dyDescent="0.2">
      <c r="B99" s="45">
        <v>165</v>
      </c>
      <c r="C99" s="45" t="s">
        <v>9</v>
      </c>
      <c r="D99" s="45" t="s">
        <v>1198</v>
      </c>
      <c r="E99" s="45" t="s">
        <v>1199</v>
      </c>
      <c r="F99" s="45" t="s">
        <v>582</v>
      </c>
      <c r="G99" s="45" t="s">
        <v>1119</v>
      </c>
      <c r="H99" s="102">
        <v>1</v>
      </c>
      <c r="I99" s="102">
        <v>2.4</v>
      </c>
      <c r="J99" s="102"/>
      <c r="K99" s="102">
        <v>0</v>
      </c>
      <c r="L99" s="102">
        <v>1</v>
      </c>
      <c r="M99" s="45" t="s">
        <v>3014</v>
      </c>
      <c r="N99" s="45"/>
      <c r="O99" s="45"/>
      <c r="P99" s="102">
        <f>IFERROR(Q99-(AG99*365/1000),"")</f>
        <v>334.30500000000001</v>
      </c>
      <c r="Q99" s="102">
        <f>SUM(R99:T99)</f>
        <v>334.30500000000001</v>
      </c>
      <c r="R99" s="102">
        <v>196.65</v>
      </c>
      <c r="S99" s="102">
        <v>37.380000000000003</v>
      </c>
      <c r="T99" s="102">
        <v>100.27500000000001</v>
      </c>
      <c r="U99" s="102">
        <f>IFERROR(X99-I99,"")</f>
        <v>-2.1568497</v>
      </c>
      <c r="V99" s="102">
        <f>IFERROR(W99*Assumptions!$C$4,"")</f>
        <v>7.5</v>
      </c>
      <c r="W99" s="102">
        <v>3</v>
      </c>
      <c r="X99" s="102">
        <f>IFERROR(V99*Assumptions!$C$5,"")+IFERROR(Y99*Assumptions!$C$8*Assumptions!$C$5,"")</f>
        <v>0.24315029999999999</v>
      </c>
      <c r="Y99" s="102">
        <v>1806</v>
      </c>
      <c r="Z99" s="102">
        <f>IFERROR(ROUND(W99*(1+Assumptions!$C$7)^5,0),"")</f>
        <v>9</v>
      </c>
      <c r="AA99" s="102">
        <f>IFERROR(ROUND(Z99*Assumptions!$C$4*Assumptions!$C$6,4),"")+AB99*Assumptions!$C$6*Assumptions!$C$8 - I99</f>
        <v>-1.2099262499999999</v>
      </c>
      <c r="AB99" s="102">
        <v>3885</v>
      </c>
      <c r="AC99" s="45" t="s">
        <v>164</v>
      </c>
      <c r="AD99" s="45" t="s">
        <v>188</v>
      </c>
      <c r="AE99" s="45">
        <v>365</v>
      </c>
      <c r="AF99" s="45">
        <v>78.3</v>
      </c>
      <c r="AG99" s="45">
        <v>0</v>
      </c>
      <c r="AH99" t="str">
        <f>IF(U99="","",IF(U99&gt;=Control!$D$4,"Y","N"))</f>
        <v>N</v>
      </c>
      <c r="AI99" t="str">
        <f>IF(P99="","",IF(P99&gt;=Control!$D$5,"Y","N"))</f>
        <v>Y</v>
      </c>
      <c r="AJ99" t="str">
        <f t="shared" si="1"/>
        <v>Y</v>
      </c>
      <c r="AO99" s="40" t="str">
        <f>IF(SUMPRODUCT(ISNUMBER(SEARCH(Assumptions!$C$92:$C$130,$C99))*(Assumptions!$D$92:$D$130="High"))&gt;0,"High","Low")</f>
        <v>High</v>
      </c>
    </row>
    <row r="100" spans="2:41" ht="149.25" customHeight="1" x14ac:dyDescent="0.2">
      <c r="B100" s="45">
        <v>260</v>
      </c>
      <c r="C100" s="45" t="s">
        <v>23</v>
      </c>
      <c r="D100" s="45" t="s">
        <v>1655</v>
      </c>
      <c r="E100" s="45" t="s">
        <v>1656</v>
      </c>
      <c r="F100" s="45" t="s">
        <v>1644</v>
      </c>
      <c r="G100" s="45" t="s">
        <v>1651</v>
      </c>
      <c r="H100" s="102">
        <v>1</v>
      </c>
      <c r="I100" s="102">
        <v>5</v>
      </c>
      <c r="J100" s="102"/>
      <c r="K100" s="102">
        <v>0</v>
      </c>
      <c r="L100" s="102">
        <v>0</v>
      </c>
      <c r="M100" s="45" t="s">
        <v>2728</v>
      </c>
      <c r="N100" s="45"/>
      <c r="O100" s="45"/>
      <c r="P100" s="102">
        <f>IFERROR(Q100-(AG100*365/1000),"")</f>
        <v>106.155</v>
      </c>
      <c r="Q100" s="102">
        <f>SUM(R100:T100)</f>
        <v>160.905</v>
      </c>
      <c r="R100" s="102">
        <v>21.15</v>
      </c>
      <c r="S100" s="102">
        <v>121.38</v>
      </c>
      <c r="T100" s="102">
        <v>18.375</v>
      </c>
      <c r="U100" s="102">
        <f>IFERROR(X100-I100,"")</f>
        <v>-2.1763566500000002</v>
      </c>
      <c r="V100" s="102">
        <f>IFERROR(W100*Assumptions!$C$4,"")</f>
        <v>67.5</v>
      </c>
      <c r="W100" s="102">
        <v>27</v>
      </c>
      <c r="X100" s="102">
        <f>IFERROR(V100*Assumptions!$C$5,"")+IFERROR(Y100*Assumptions!$C$8*Assumptions!$C$5,"")</f>
        <v>2.8236433499999998</v>
      </c>
      <c r="Y100" s="102">
        <v>79467</v>
      </c>
      <c r="Z100" s="102">
        <f>IFERROR(ROUND(W100*(1+Assumptions!$C$7)^5,0),"")</f>
        <v>82</v>
      </c>
      <c r="AA100" s="102">
        <f>IFERROR(ROUND(Z100*Assumptions!$C$4*Assumptions!$C$6,4),"")+AB100*Assumptions!$C$6*Assumptions!$C$8 - I100</f>
        <v>5.7518635000000007</v>
      </c>
      <c r="AB100" s="102">
        <v>29962</v>
      </c>
      <c r="AC100" s="45" t="s">
        <v>164</v>
      </c>
      <c r="AD100" s="45" t="s">
        <v>171</v>
      </c>
      <c r="AE100" s="45">
        <v>3315</v>
      </c>
      <c r="AF100" s="45">
        <v>23</v>
      </c>
      <c r="AG100" s="45">
        <v>150</v>
      </c>
      <c r="AH100" t="str">
        <f>IF(U100="","",IF(U100&gt;=Control!$D$4,"Y","N"))</f>
        <v>N</v>
      </c>
      <c r="AI100" t="str">
        <f>IF(P100="","",IF(P100&gt;=Control!$D$5,"Y","N"))</f>
        <v>Y</v>
      </c>
      <c r="AJ100" t="str">
        <f t="shared" si="1"/>
        <v>Y</v>
      </c>
      <c r="AO100" s="40" t="str">
        <f>IF(SUMPRODUCT(ISNUMBER(SEARCH(Assumptions!$C$92:$C$130,$C100))*(Assumptions!$D$92:$D$130="High"))&gt;0,"High","Low")</f>
        <v>Low</v>
      </c>
    </row>
    <row r="101" spans="2:41" ht="68.25" customHeight="1" x14ac:dyDescent="0.2">
      <c r="B101" s="45">
        <v>61</v>
      </c>
      <c r="C101" s="45" t="s">
        <v>18</v>
      </c>
      <c r="D101" s="45" t="s">
        <v>603</v>
      </c>
      <c r="E101" s="45" t="s">
        <v>604</v>
      </c>
      <c r="F101" s="45" t="s">
        <v>582</v>
      </c>
      <c r="G101" s="45" t="s">
        <v>605</v>
      </c>
      <c r="H101" s="102">
        <v>1</v>
      </c>
      <c r="I101" s="102">
        <v>3</v>
      </c>
      <c r="J101" s="102"/>
      <c r="K101" s="102">
        <v>0</v>
      </c>
      <c r="L101" s="102">
        <v>0</v>
      </c>
      <c r="M101" s="45" t="s">
        <v>3085</v>
      </c>
      <c r="N101" s="45" t="s">
        <v>3086</v>
      </c>
      <c r="O101" s="45" t="s">
        <v>3074</v>
      </c>
      <c r="P101" s="102">
        <f>IFERROR(Q101-(AG101*365/1000),"")</f>
        <v>1039.605</v>
      </c>
      <c r="Q101" s="102">
        <f>SUM(R101:T101)</f>
        <v>1039.605</v>
      </c>
      <c r="R101" s="102">
        <v>431.55</v>
      </c>
      <c r="S101" s="102">
        <v>606.48</v>
      </c>
      <c r="T101" s="102">
        <v>1.575</v>
      </c>
      <c r="U101" s="102">
        <f>IFERROR(X101-I101,"")</f>
        <v>-2.2143224999999997</v>
      </c>
      <c r="V101" s="102">
        <f>IFERROR(W101*Assumptions!$C$4,"")</f>
        <v>25</v>
      </c>
      <c r="W101" s="102">
        <v>10</v>
      </c>
      <c r="X101" s="102">
        <f>IFERROR(V101*Assumptions!$C$5,"")+IFERROR(Y101*Assumptions!$C$8*Assumptions!$C$5,"")</f>
        <v>0.78567750000000003</v>
      </c>
      <c r="Y101" s="102">
        <v>3550</v>
      </c>
      <c r="Z101" s="102">
        <f>IFERROR(ROUND(W101*(1+Assumptions!$C$7)^5,0),"")</f>
        <v>31</v>
      </c>
      <c r="AA101" s="102">
        <f>IFERROR(ROUND(Z101*Assumptions!$C$4*Assumptions!$C$6,4),"")+AB101*Assumptions!$C$6*Assumptions!$C$8 - I101</f>
        <v>1.0343594999999999</v>
      </c>
      <c r="AB101" s="102">
        <v>9514</v>
      </c>
      <c r="AC101" s="45" t="s">
        <v>164</v>
      </c>
      <c r="AD101" s="45" t="s">
        <v>171</v>
      </c>
      <c r="AE101" s="45">
        <v>3315</v>
      </c>
      <c r="AF101" s="45">
        <v>23</v>
      </c>
      <c r="AG101" s="45">
        <v>0</v>
      </c>
      <c r="AH101" t="str">
        <f>IF(U101="","",IF(U101&gt;=Control!$D$4,"Y","N"))</f>
        <v>N</v>
      </c>
      <c r="AI101" t="str">
        <f>IF(P101="","",IF(P101&gt;=Control!$D$5,"Y","N"))</f>
        <v>Y</v>
      </c>
      <c r="AJ101" t="str">
        <f t="shared" si="1"/>
        <v>Y</v>
      </c>
      <c r="AO101" s="40" t="str">
        <f>IF(SUMPRODUCT(ISNUMBER(SEARCH(Assumptions!$C$92:$C$130,$C101))*(Assumptions!$D$92:$D$130="High"))&gt;0,"High","Low")</f>
        <v>Low</v>
      </c>
    </row>
    <row r="102" spans="2:41" ht="41.25" customHeight="1" x14ac:dyDescent="0.2">
      <c r="B102" s="45">
        <v>153</v>
      </c>
      <c r="C102" s="45" t="s">
        <v>1141</v>
      </c>
      <c r="D102" s="45" t="s">
        <v>1144</v>
      </c>
      <c r="E102" s="45" t="s">
        <v>1145</v>
      </c>
      <c r="F102" s="45" t="s">
        <v>582</v>
      </c>
      <c r="G102" s="45" t="s">
        <v>1119</v>
      </c>
      <c r="H102" s="102">
        <v>1</v>
      </c>
      <c r="I102" s="102">
        <v>3</v>
      </c>
      <c r="J102" s="102"/>
      <c r="K102" s="102">
        <v>1</v>
      </c>
      <c r="L102" s="102">
        <v>0</v>
      </c>
      <c r="M102" s="45" t="s">
        <v>3089</v>
      </c>
      <c r="N102" s="45" t="s">
        <v>3138</v>
      </c>
      <c r="O102" s="45"/>
      <c r="P102" s="102">
        <f>IFERROR(Q102-(AG102*365/1000),"")</f>
        <v>232.92000000000002</v>
      </c>
      <c r="Q102" s="102">
        <f>SUM(R102:T102)</f>
        <v>232.92000000000002</v>
      </c>
      <c r="R102" s="102">
        <v>69.75</v>
      </c>
      <c r="S102" s="102">
        <v>130.62</v>
      </c>
      <c r="T102" s="102">
        <v>32.549999999999997</v>
      </c>
      <c r="U102" s="102">
        <f>IFERROR(X102-I102,"")</f>
        <v>-2.2243593000000002</v>
      </c>
      <c r="V102" s="102">
        <f>IFERROR(W102*Assumptions!$C$4,"")</f>
        <v>22.5</v>
      </c>
      <c r="W102" s="102">
        <v>9</v>
      </c>
      <c r="X102" s="102">
        <f>IFERROR(V102*Assumptions!$C$5,"")+IFERROR(Y102*Assumptions!$C$8*Assumptions!$C$5,"")</f>
        <v>0.77564069999999996</v>
      </c>
      <c r="Y102" s="102">
        <v>10014</v>
      </c>
      <c r="Z102" s="102">
        <f>IFERROR(ROUND(W102*(1+Assumptions!$C$7)^5,0),"")</f>
        <v>27</v>
      </c>
      <c r="AA102" s="102">
        <f>IFERROR(ROUND(Z102*Assumptions!$C$4*Assumptions!$C$6,4),"")+AB102*Assumptions!$C$6*Assumptions!$C$8 - I102</f>
        <v>1.0021199999999997</v>
      </c>
      <c r="AB102" s="102">
        <v>37440</v>
      </c>
      <c r="AC102" s="45" t="s">
        <v>164</v>
      </c>
      <c r="AD102" s="45" t="s">
        <v>171</v>
      </c>
      <c r="AE102" s="45">
        <v>3315</v>
      </c>
      <c r="AF102" s="45">
        <v>23</v>
      </c>
      <c r="AG102" s="45">
        <v>0</v>
      </c>
      <c r="AH102" t="str">
        <f>IF(U102="","",IF(U102&gt;=Control!$D$4,"Y","N"))</f>
        <v>N</v>
      </c>
      <c r="AI102" t="str">
        <f>IF(P102="","",IF(P102&gt;=Control!$D$5,"Y","N"))</f>
        <v>Y</v>
      </c>
      <c r="AJ102" t="str">
        <f t="shared" si="1"/>
        <v>Y</v>
      </c>
      <c r="AO102" s="40" t="str">
        <f>IF(SUMPRODUCT(ISNUMBER(SEARCH(Assumptions!$C$92:$C$130,$C102))*(Assumptions!$D$92:$D$130="High"))&gt;0,"High","Low")</f>
        <v>Low</v>
      </c>
    </row>
    <row r="103" spans="2:41" ht="54.75" customHeight="1" x14ac:dyDescent="0.2">
      <c r="B103" s="45">
        <v>204</v>
      </c>
      <c r="C103" s="45" t="s">
        <v>20</v>
      </c>
      <c r="D103" s="45" t="s">
        <v>1385</v>
      </c>
      <c r="E103" s="45" t="s">
        <v>1386</v>
      </c>
      <c r="F103" s="45" t="s">
        <v>97</v>
      </c>
      <c r="G103" s="45" t="s">
        <v>1387</v>
      </c>
      <c r="H103" s="102">
        <v>2</v>
      </c>
      <c r="I103" s="102">
        <v>2.4</v>
      </c>
      <c r="J103" s="102"/>
      <c r="K103" s="102">
        <v>0</v>
      </c>
      <c r="L103" s="102">
        <v>1</v>
      </c>
      <c r="M103" s="45" t="s">
        <v>3109</v>
      </c>
      <c r="N103" s="45" t="s">
        <v>3120</v>
      </c>
      <c r="O103" s="45" t="s">
        <v>3110</v>
      </c>
      <c r="P103" s="102">
        <f>IFERROR(Q103-(AG103*365/1000),"")</f>
        <v>-21.9</v>
      </c>
      <c r="Q103" s="102">
        <f>SUM(R103:T103)</f>
        <v>0</v>
      </c>
      <c r="R103" s="102">
        <v>0</v>
      </c>
      <c r="S103" s="102">
        <v>0</v>
      </c>
      <c r="T103" s="102">
        <v>0</v>
      </c>
      <c r="U103" s="102">
        <f>IFERROR(X103-I103,"")</f>
        <v>-2.25</v>
      </c>
      <c r="V103" s="102">
        <f>IFERROR(W103*Assumptions!$C$4,"")</f>
        <v>5</v>
      </c>
      <c r="W103" s="102">
        <v>2</v>
      </c>
      <c r="X103" s="102">
        <f>IFERROR(V103*Assumptions!$C$5,"")+IFERROR(Y103*Assumptions!$C$8*Assumptions!$C$5,"")</f>
        <v>0.15</v>
      </c>
      <c r="Y103" s="102">
        <v>0</v>
      </c>
      <c r="Z103" s="102">
        <f>IFERROR(ROUND(W103*(1+Assumptions!$C$7)^5,0),"")</f>
        <v>6</v>
      </c>
      <c r="AA103" s="102">
        <f>IFERROR(ROUND(Z103*Assumptions!$C$4*Assumptions!$C$6,4),"")+AB103*Assumptions!$C$6*Assumptions!$C$8 - I103</f>
        <v>2.0398742500000009</v>
      </c>
      <c r="AB103" s="102">
        <v>220291</v>
      </c>
      <c r="AC103" s="45" t="s">
        <v>153</v>
      </c>
      <c r="AD103" s="45" t="s">
        <v>175</v>
      </c>
      <c r="AE103" s="45">
        <v>1707</v>
      </c>
      <c r="AF103" s="45">
        <v>16.5</v>
      </c>
      <c r="AG103" s="45">
        <v>60</v>
      </c>
      <c r="AH103" t="str">
        <f>IF(U103="","",IF(U103&gt;=Control!$D$4,"Y","N"))</f>
        <v>N</v>
      </c>
      <c r="AI103" t="str">
        <f>IF(P103="","",IF(P103&gt;=Control!$D$5,"Y","N"))</f>
        <v>N</v>
      </c>
      <c r="AJ103" t="str">
        <f t="shared" si="1"/>
        <v>Y</v>
      </c>
      <c r="AO103" s="40" t="str">
        <f>IF(SUMPRODUCT(ISNUMBER(SEARCH(Assumptions!$C$92:$C$130,$C103))*(Assumptions!$D$92:$D$130="High"))&gt;0,"High","Low")</f>
        <v>Low</v>
      </c>
    </row>
    <row r="104" spans="2:41" ht="41.25" customHeight="1" x14ac:dyDescent="0.2">
      <c r="B104" s="45">
        <v>275</v>
      </c>
      <c r="C104" s="45" t="s">
        <v>16</v>
      </c>
      <c r="D104" s="45" t="s">
        <v>1724</v>
      </c>
      <c r="E104" s="45" t="s">
        <v>1725</v>
      </c>
      <c r="F104" s="45" t="s">
        <v>1726</v>
      </c>
      <c r="G104" s="45" t="s">
        <v>1727</v>
      </c>
      <c r="H104" s="102">
        <v>1</v>
      </c>
      <c r="I104" s="102">
        <v>6</v>
      </c>
      <c r="J104" s="102"/>
      <c r="K104" s="102">
        <v>0</v>
      </c>
      <c r="L104" s="102">
        <v>1</v>
      </c>
      <c r="M104" s="45" t="s">
        <v>2926</v>
      </c>
      <c r="N104" s="45" t="s">
        <v>2927</v>
      </c>
      <c r="O104" s="45" t="s">
        <v>2928</v>
      </c>
      <c r="P104" s="102">
        <f>IFERROR(Q104-(AG104*365/1000),"")</f>
        <v>153.97499999999999</v>
      </c>
      <c r="Q104" s="102">
        <f>SUM(R104:T104)</f>
        <v>153.97499999999999</v>
      </c>
      <c r="R104" s="102">
        <v>153.44999999999999</v>
      </c>
      <c r="S104" s="102">
        <v>0</v>
      </c>
      <c r="T104" s="102">
        <v>0.52500000000000002</v>
      </c>
      <c r="U104" s="102">
        <f>IFERROR(X104-I104,"")</f>
        <v>-2.6664367499999999</v>
      </c>
      <c r="V104" s="102">
        <f>IFERROR(W104*Assumptions!$C$4,"")</f>
        <v>105</v>
      </c>
      <c r="W104" s="102">
        <v>42</v>
      </c>
      <c r="X104" s="102">
        <f>IFERROR(V104*Assumptions!$C$5,"")+IFERROR(Y104*Assumptions!$C$8*Assumptions!$C$5,"")</f>
        <v>3.3335632500000001</v>
      </c>
      <c r="Y104" s="102">
        <v>18265</v>
      </c>
      <c r="Z104" s="102">
        <f>IFERROR(ROUND(W104*(1+Assumptions!$C$7)^5,0),"")</f>
        <v>128</v>
      </c>
      <c r="AA104" s="102">
        <f>IFERROR(ROUND(Z104*Assumptions!$C$4*Assumptions!$C$6,4),"")+AB104*Assumptions!$C$6*Assumptions!$C$8 - I104</f>
        <v>21.510717249999999</v>
      </c>
      <c r="AB104" s="102">
        <v>687207</v>
      </c>
      <c r="AC104" s="45" t="s">
        <v>153</v>
      </c>
      <c r="AD104" s="45" t="s">
        <v>160</v>
      </c>
      <c r="AE104" s="45">
        <v>6732</v>
      </c>
      <c r="AF104" s="45">
        <v>111.3</v>
      </c>
      <c r="AG104" s="45">
        <v>0</v>
      </c>
      <c r="AH104" t="str">
        <f>IF(U104="","",IF(U104&gt;=Control!$D$4,"Y","N"))</f>
        <v>N</v>
      </c>
      <c r="AI104" t="str">
        <f>IF(P104="","",IF(P104&gt;=Control!$D$5,"Y","N"))</f>
        <v>Y</v>
      </c>
      <c r="AJ104" t="str">
        <f t="shared" si="1"/>
        <v>Y</v>
      </c>
      <c r="AO104" s="40" t="str">
        <f>IF(SUMPRODUCT(ISNUMBER(SEARCH(Assumptions!$C$92:$C$130,$C104))*(Assumptions!$D$92:$D$130="High"))&gt;0,"High","Low")</f>
        <v>Low</v>
      </c>
    </row>
    <row r="105" spans="2:41" ht="41.25" customHeight="1" x14ac:dyDescent="0.2">
      <c r="B105" s="45">
        <v>144</v>
      </c>
      <c r="C105" s="45" t="s">
        <v>13</v>
      </c>
      <c r="D105" s="45" t="s">
        <v>1091</v>
      </c>
      <c r="E105" s="45" t="s">
        <v>1092</v>
      </c>
      <c r="F105" s="45" t="s">
        <v>1093</v>
      </c>
      <c r="G105" s="45" t="s">
        <v>1094</v>
      </c>
      <c r="H105" s="102">
        <v>1</v>
      </c>
      <c r="I105" s="102">
        <v>5</v>
      </c>
      <c r="J105" s="102"/>
      <c r="K105" s="102">
        <v>1</v>
      </c>
      <c r="L105" s="102">
        <v>0</v>
      </c>
      <c r="M105" s="45" t="s">
        <v>2645</v>
      </c>
      <c r="N105" s="45"/>
      <c r="O105" s="45"/>
      <c r="P105" s="102">
        <f>IFERROR(Q105-(AG105*365/1000),"")</f>
        <v>108.99000000000001</v>
      </c>
      <c r="Q105" s="102">
        <f>SUM(R105:T105)</f>
        <v>108.99000000000001</v>
      </c>
      <c r="R105" s="102">
        <v>0</v>
      </c>
      <c r="S105" s="102">
        <v>36.54</v>
      </c>
      <c r="T105" s="102">
        <v>72.45</v>
      </c>
      <c r="U105" s="102">
        <f>IFERROR(X105-I105,"")</f>
        <v>-2.7878018</v>
      </c>
      <c r="V105" s="102">
        <f>IFERROR(W105*Assumptions!$C$4,"")</f>
        <v>70</v>
      </c>
      <c r="W105" s="102">
        <v>28</v>
      </c>
      <c r="X105" s="102">
        <f>IFERROR(V105*Assumptions!$C$5,"")+IFERROR(Y105*Assumptions!$C$8*Assumptions!$C$5,"")</f>
        <v>2.2121982</v>
      </c>
      <c r="Y105" s="102">
        <v>11164</v>
      </c>
      <c r="Z105" s="102">
        <f>IFERROR(ROUND(W105*(1+Assumptions!$C$7)^5,0),"")</f>
        <v>85</v>
      </c>
      <c r="AA105" s="102">
        <f>IFERROR(ROUND(Z105*Assumptions!$C$4*Assumptions!$C$6,4),"")+AB105*Assumptions!$C$6*Assumptions!$C$8 - I105</f>
        <v>22.393441750000001</v>
      </c>
      <c r="AB105" s="102">
        <v>1001101</v>
      </c>
      <c r="AC105" s="45" t="s">
        <v>153</v>
      </c>
      <c r="AD105" s="45" t="s">
        <v>158</v>
      </c>
      <c r="AE105" s="45">
        <v>867</v>
      </c>
      <c r="AF105" s="45">
        <v>16</v>
      </c>
      <c r="AG105" s="45">
        <v>0</v>
      </c>
      <c r="AH105" t="str">
        <f>IF(U105="","",IF(U105&gt;=Control!$D$4,"Y","N"))</f>
        <v>N</v>
      </c>
      <c r="AI105" t="str">
        <f>IF(P105="","",IF(P105&gt;=Control!$D$5,"Y","N"))</f>
        <v>Y</v>
      </c>
      <c r="AJ105" t="str">
        <f t="shared" si="1"/>
        <v>Y</v>
      </c>
      <c r="AO105" s="40" t="str">
        <f>IF(SUMPRODUCT(ISNUMBER(SEARCH(Assumptions!$C$92:$C$130,$C105))*(Assumptions!$D$92:$D$130="High"))&gt;0,"High","Low")</f>
        <v>Low</v>
      </c>
    </row>
    <row r="106" spans="2:41" ht="68.25" customHeight="1" x14ac:dyDescent="0.2">
      <c r="B106" s="45">
        <v>143</v>
      </c>
      <c r="C106" s="45" t="s">
        <v>22</v>
      </c>
      <c r="D106" s="45" t="s">
        <v>1085</v>
      </c>
      <c r="E106" s="45" t="s">
        <v>1086</v>
      </c>
      <c r="F106" s="45" t="s">
        <v>298</v>
      </c>
      <c r="G106" s="45" t="s">
        <v>683</v>
      </c>
      <c r="H106" s="102">
        <v>1</v>
      </c>
      <c r="I106" s="102">
        <v>5</v>
      </c>
      <c r="J106" s="102"/>
      <c r="K106" s="102">
        <v>0</v>
      </c>
      <c r="L106" s="102">
        <v>1</v>
      </c>
      <c r="M106" s="45"/>
      <c r="N106" s="45"/>
      <c r="O106" s="45"/>
      <c r="P106" s="102">
        <f>IFERROR(Q106-(AG106*365/1000),"")</f>
        <v>0</v>
      </c>
      <c r="Q106" s="102">
        <f>SUM(R106:T106)</f>
        <v>0</v>
      </c>
      <c r="R106" s="102">
        <v>0</v>
      </c>
      <c r="S106" s="102">
        <v>0</v>
      </c>
      <c r="T106" s="102">
        <v>0</v>
      </c>
      <c r="U106" s="102">
        <f>IFERROR(X106-I106,"")</f>
        <v>-2.8905668000000002</v>
      </c>
      <c r="V106" s="102">
        <f>IFERROR(W106*Assumptions!$C$4,"")</f>
        <v>65</v>
      </c>
      <c r="W106" s="102">
        <v>26</v>
      </c>
      <c r="X106" s="102">
        <f>IFERROR(V106*Assumptions!$C$5,"")+IFERROR(Y106*Assumptions!$C$8*Assumptions!$C$5,"")</f>
        <v>2.1094331999999998</v>
      </c>
      <c r="Y106" s="102">
        <v>15864</v>
      </c>
      <c r="Z106" s="102">
        <f>IFERROR(ROUND(W106*(1+Assumptions!$C$7)^5,0),"")</f>
        <v>79</v>
      </c>
      <c r="AA106" s="102">
        <f>IFERROR(ROUND(Z106*Assumptions!$C$4*Assumptions!$C$6,4),"")+AB106*Assumptions!$C$6*Assumptions!$C$8 - I106</f>
        <v>9.0265210000000007</v>
      </c>
      <c r="AB106" s="102">
        <v>247852</v>
      </c>
      <c r="AC106" s="45" t="s">
        <v>164</v>
      </c>
      <c r="AD106" s="45" t="s">
        <v>171</v>
      </c>
      <c r="AE106" s="45">
        <v>3315</v>
      </c>
      <c r="AF106" s="45">
        <v>23</v>
      </c>
      <c r="AG106" s="45">
        <v>0</v>
      </c>
      <c r="AH106" t="str">
        <f>IF(U106="","",IF(U106&gt;=Control!$D$4,"Y","N"))</f>
        <v>N</v>
      </c>
      <c r="AI106" t="str">
        <f>IF(P106="","",IF(P106&gt;=Control!$D$5,"Y","N"))</f>
        <v>N</v>
      </c>
      <c r="AJ106" t="str">
        <f t="shared" si="1"/>
        <v>Y</v>
      </c>
      <c r="AO106" s="40" t="str">
        <f>IF(SUMPRODUCT(ISNUMBER(SEARCH(Assumptions!$C$92:$C$130,$C106))*(Assumptions!$D$92:$D$130="High"))&gt;0,"High","Low")</f>
        <v>Low</v>
      </c>
    </row>
    <row r="107" spans="2:41" ht="41.25" customHeight="1" x14ac:dyDescent="0.2">
      <c r="B107" s="45">
        <v>85</v>
      </c>
      <c r="C107" s="45" t="s">
        <v>15</v>
      </c>
      <c r="D107" s="45" t="s">
        <v>747</v>
      </c>
      <c r="E107" s="45" t="s">
        <v>748</v>
      </c>
      <c r="F107" s="45" t="s">
        <v>261</v>
      </c>
      <c r="G107" s="45" t="s">
        <v>749</v>
      </c>
      <c r="H107" s="102">
        <v>3</v>
      </c>
      <c r="I107" s="102">
        <v>6.7</v>
      </c>
      <c r="J107" s="102"/>
      <c r="K107" s="102">
        <v>1</v>
      </c>
      <c r="L107" s="102">
        <v>1</v>
      </c>
      <c r="M107" s="45"/>
      <c r="N107" s="45"/>
      <c r="O107" s="45"/>
      <c r="P107" s="102">
        <f>IFERROR(Q107-(AG107*365/1000),"")</f>
        <v>4.2</v>
      </c>
      <c r="Q107" s="102">
        <f>SUM(R107:T107)</f>
        <v>4.2</v>
      </c>
      <c r="R107" s="102">
        <v>0</v>
      </c>
      <c r="S107" s="102">
        <v>4.2</v>
      </c>
      <c r="T107" s="102">
        <v>0</v>
      </c>
      <c r="U107" s="102">
        <f>IFERROR(X107-I107,"")</f>
        <v>-3.0208172500000003</v>
      </c>
      <c r="V107" s="102">
        <f>IFERROR(W107*Assumptions!$C$4,"")</f>
        <v>105</v>
      </c>
      <c r="W107" s="102">
        <v>42</v>
      </c>
      <c r="X107" s="102">
        <f>IFERROR(V107*Assumptions!$C$5,"")+IFERROR(Y107*Assumptions!$C$8*Assumptions!$C$5,"")</f>
        <v>3.6791827499999998</v>
      </c>
      <c r="Y107" s="102">
        <v>52655</v>
      </c>
      <c r="Z107" s="102">
        <f>IFERROR(ROUND(W107*(1+Assumptions!$C$7)^5,0),"")</f>
        <v>128</v>
      </c>
      <c r="AA107" s="102">
        <f>IFERROR(ROUND(Z107*Assumptions!$C$4*Assumptions!$C$6,4),"")+AB107*Assumptions!$C$6*Assumptions!$C$8 - I107</f>
        <v>15.162500000000001</v>
      </c>
      <c r="AB107" s="102">
        <v>350000</v>
      </c>
      <c r="AC107" s="45" t="s">
        <v>153</v>
      </c>
      <c r="AD107" s="45" t="s">
        <v>154</v>
      </c>
      <c r="AE107" s="45">
        <v>1485</v>
      </c>
      <c r="AF107" s="45">
        <v>85</v>
      </c>
      <c r="AG107" s="45">
        <v>0</v>
      </c>
      <c r="AH107" t="str">
        <f>IF(U107="","",IF(U107&gt;=Control!$D$4,"Y","N"))</f>
        <v>N</v>
      </c>
      <c r="AI107" t="str">
        <f>IF(P107="","",IF(P107&gt;=Control!$D$5,"Y","N"))</f>
        <v>N</v>
      </c>
      <c r="AJ107" t="str">
        <f t="shared" si="1"/>
        <v>Y</v>
      </c>
      <c r="AO107" s="40" t="str">
        <f>IF(SUMPRODUCT(ISNUMBER(SEARCH(Assumptions!$C$92:$C$130,$C107))*(Assumptions!$D$92:$D$130="High"))&gt;0,"High","Low")</f>
        <v>Low</v>
      </c>
    </row>
    <row r="108" spans="2:41" ht="41.25" customHeight="1" x14ac:dyDescent="0.2">
      <c r="B108" s="45">
        <v>48</v>
      </c>
      <c r="C108" s="45" t="s">
        <v>9</v>
      </c>
      <c r="D108" s="45" t="s">
        <v>522</v>
      </c>
      <c r="E108" s="45" t="s">
        <v>523</v>
      </c>
      <c r="F108" s="45" t="s">
        <v>524</v>
      </c>
      <c r="G108" s="45" t="s">
        <v>525</v>
      </c>
      <c r="H108" s="102">
        <v>1</v>
      </c>
      <c r="I108" s="102">
        <v>3.6</v>
      </c>
      <c r="J108" s="102"/>
      <c r="K108" s="102">
        <v>0</v>
      </c>
      <c r="L108" s="102">
        <v>1</v>
      </c>
      <c r="M108" s="45" t="s">
        <v>3210</v>
      </c>
      <c r="N108" s="45"/>
      <c r="O108" s="45"/>
      <c r="P108" s="102">
        <f>IFERROR(Q108-(AG108*365/1000),"")</f>
        <v>558.07500000000005</v>
      </c>
      <c r="Q108" s="102">
        <f>SUM(R108:T108)</f>
        <v>558.07500000000005</v>
      </c>
      <c r="R108" s="102">
        <v>406.35</v>
      </c>
      <c r="S108" s="102">
        <v>0</v>
      </c>
      <c r="T108" s="102">
        <v>151.72499999999999</v>
      </c>
      <c r="U108" s="102">
        <f>IFERROR(X108-I108,"")</f>
        <v>-3.2058849</v>
      </c>
      <c r="V108" s="102">
        <f>IFERROR(W108*Assumptions!$C$4,"")</f>
        <v>12.5</v>
      </c>
      <c r="W108" s="102">
        <v>5</v>
      </c>
      <c r="X108" s="102">
        <f>IFERROR(V108*Assumptions!$C$5,"")+IFERROR(Y108*Assumptions!$C$8*Assumptions!$C$5,"")</f>
        <v>0.3941151</v>
      </c>
      <c r="Y108" s="102">
        <v>1902</v>
      </c>
      <c r="Z108" s="102">
        <f>IFERROR(ROUND(W108*(1+Assumptions!$C$7)^5,0),"")</f>
        <v>15</v>
      </c>
      <c r="AA108" s="102">
        <f>IFERROR(ROUND(Z108*Assumptions!$C$4*Assumptions!$C$6,4),"")+AB108*Assumptions!$C$6*Assumptions!$C$8 - I108</f>
        <v>-1.70722825</v>
      </c>
      <c r="AB108" s="102">
        <v>1061</v>
      </c>
      <c r="AC108" s="45" t="s">
        <v>164</v>
      </c>
      <c r="AD108" s="45" t="s">
        <v>188</v>
      </c>
      <c r="AE108" s="45">
        <v>365</v>
      </c>
      <c r="AF108" s="45">
        <v>78.3</v>
      </c>
      <c r="AG108" s="45">
        <v>0</v>
      </c>
      <c r="AH108" t="str">
        <f>IF(U108="","",IF(U108&gt;=Control!$D$4,"Y","N"))</f>
        <v>N</v>
      </c>
      <c r="AI108" t="str">
        <f>IF(P108="","",IF(P108&gt;=Control!$D$5,"Y","N"))</f>
        <v>Y</v>
      </c>
      <c r="AJ108" t="str">
        <f t="shared" si="1"/>
        <v>Y</v>
      </c>
      <c r="AO108" s="40" t="str">
        <f>IF(SUMPRODUCT(ISNUMBER(SEARCH(Assumptions!$C$92:$C$130,$C108))*(Assumptions!$D$92:$D$130="High"))&gt;0,"High","Low")</f>
        <v>High</v>
      </c>
    </row>
    <row r="109" spans="2:41" ht="41.25" customHeight="1" x14ac:dyDescent="0.2">
      <c r="B109" s="45">
        <v>24</v>
      </c>
      <c r="C109" s="45" t="s">
        <v>26</v>
      </c>
      <c r="D109" s="45" t="s">
        <v>393</v>
      </c>
      <c r="E109" s="45" t="s">
        <v>394</v>
      </c>
      <c r="F109" s="45" t="s">
        <v>298</v>
      </c>
      <c r="G109" s="45" t="s">
        <v>395</v>
      </c>
      <c r="H109" s="102">
        <v>1</v>
      </c>
      <c r="I109" s="102">
        <v>5.6</v>
      </c>
      <c r="J109" s="102"/>
      <c r="K109" s="102">
        <v>1</v>
      </c>
      <c r="L109" s="102">
        <v>0</v>
      </c>
      <c r="M109" s="45" t="s">
        <v>3186</v>
      </c>
      <c r="N109" s="45"/>
      <c r="O109" s="45"/>
      <c r="P109" s="102">
        <f>IFERROR(Q109-(AG109*365/1000),"")</f>
        <v>3.36</v>
      </c>
      <c r="Q109" s="102">
        <f>SUM(R109:T109)</f>
        <v>3.36</v>
      </c>
      <c r="R109" s="102">
        <v>0</v>
      </c>
      <c r="S109" s="102">
        <v>3.36</v>
      </c>
      <c r="T109" s="102">
        <v>0</v>
      </c>
      <c r="U109" s="102">
        <f>IFERROR(X109-I109,"")</f>
        <v>-3.5870109499999998</v>
      </c>
      <c r="V109" s="102">
        <f>IFERROR(W109*Assumptions!$C$4,"")</f>
        <v>52.5</v>
      </c>
      <c r="W109" s="102">
        <v>21</v>
      </c>
      <c r="X109" s="102">
        <f>IFERROR(V109*Assumptions!$C$5,"")+IFERROR(Y109*Assumptions!$C$8*Assumptions!$C$5,"")</f>
        <v>2.0129890499999998</v>
      </c>
      <c r="Y109" s="102">
        <v>43581</v>
      </c>
      <c r="Z109" s="102">
        <f>IFERROR(ROUND(W109*(1+Assumptions!$C$7)^5,0),"")</f>
        <v>64</v>
      </c>
      <c r="AA109" s="102">
        <f>IFERROR(ROUND(Z109*Assumptions!$C$4*Assumptions!$C$6,4),"")+AB109*Assumptions!$C$6*Assumptions!$C$8 - I109</f>
        <v>3.0817417500000008</v>
      </c>
      <c r="AB109" s="102">
        <v>40701</v>
      </c>
      <c r="AC109" s="45" t="s">
        <v>164</v>
      </c>
      <c r="AD109" s="45" t="s">
        <v>186</v>
      </c>
      <c r="AE109" s="45">
        <v>675</v>
      </c>
      <c r="AF109" s="45">
        <v>16</v>
      </c>
      <c r="AG109" s="45">
        <v>0</v>
      </c>
      <c r="AH109" t="str">
        <f>IF(U109="","",IF(U109&gt;=Control!$D$4,"Y","N"))</f>
        <v>N</v>
      </c>
      <c r="AI109" t="str">
        <f>IF(P109="","",IF(P109&gt;=Control!$D$5,"Y","N"))</f>
        <v>N</v>
      </c>
      <c r="AJ109" t="str">
        <f t="shared" si="1"/>
        <v>Y</v>
      </c>
      <c r="AO109" s="40" t="str">
        <f>IF(SUMPRODUCT(ISNUMBER(SEARCH(Assumptions!$C$92:$C$130,$C109))*(Assumptions!$D$92:$D$130="High"))&gt;0,"High","Low")</f>
        <v>Low</v>
      </c>
    </row>
    <row r="110" spans="2:41" ht="68.25" customHeight="1" x14ac:dyDescent="0.2">
      <c r="B110" s="45">
        <v>73</v>
      </c>
      <c r="C110" s="45" t="s">
        <v>12</v>
      </c>
      <c r="D110" s="45" t="s">
        <v>676</v>
      </c>
      <c r="E110" s="45" t="s">
        <v>677</v>
      </c>
      <c r="F110" s="45" t="s">
        <v>97</v>
      </c>
      <c r="G110" s="45" t="s">
        <v>653</v>
      </c>
      <c r="H110" s="102">
        <v>3</v>
      </c>
      <c r="I110" s="102">
        <v>8.1</v>
      </c>
      <c r="J110" s="102"/>
      <c r="K110" s="102">
        <v>1</v>
      </c>
      <c r="L110" s="102">
        <v>2</v>
      </c>
      <c r="M110" s="45" t="s">
        <v>3015</v>
      </c>
      <c r="N110" s="45" t="s">
        <v>3017</v>
      </c>
      <c r="O110" s="45" t="s">
        <v>3016</v>
      </c>
      <c r="P110" s="102">
        <f>IFERROR(Q110-(AG110*365/1000),"")</f>
        <v>427.35</v>
      </c>
      <c r="Q110" s="102">
        <f>SUM(R110:T110)</f>
        <v>427.35</v>
      </c>
      <c r="R110" s="102">
        <v>362.25</v>
      </c>
      <c r="S110" s="102">
        <v>65.099999999999994</v>
      </c>
      <c r="T110" s="102">
        <v>0</v>
      </c>
      <c r="U110" s="102">
        <f>IFERROR(X110-I110,"")</f>
        <v>-3.7576448999999998</v>
      </c>
      <c r="V110" s="102">
        <f>IFERROR(W110*Assumptions!$C$4,"")</f>
        <v>142.5</v>
      </c>
      <c r="W110" s="102">
        <v>57</v>
      </c>
      <c r="X110" s="102">
        <f>IFERROR(V110*Assumptions!$C$5,"")+IFERROR(Y110*Assumptions!$C$8*Assumptions!$C$5,"")</f>
        <v>4.3423550999999998</v>
      </c>
      <c r="Y110" s="102">
        <v>6702</v>
      </c>
      <c r="Z110" s="102">
        <f>IFERROR(ROUND(W110*(1+Assumptions!$C$7)^5,0),"")</f>
        <v>174</v>
      </c>
      <c r="AA110" s="102">
        <f>IFERROR(ROUND(Z110*Assumptions!$C$4*Assumptions!$C$6,4),"")+AB110*Assumptions!$C$6*Assumptions!$C$8 - I110</f>
        <v>16.170288749999997</v>
      </c>
      <c r="AB110" s="102">
        <v>150465</v>
      </c>
      <c r="AC110" s="45" t="s">
        <v>153</v>
      </c>
      <c r="AD110" s="45" t="s">
        <v>167</v>
      </c>
      <c r="AE110" s="45">
        <v>440</v>
      </c>
      <c r="AF110" s="45">
        <v>35</v>
      </c>
      <c r="AG110" s="45">
        <v>0</v>
      </c>
      <c r="AH110" t="str">
        <f>IF(U110="","",IF(U110&gt;=Control!$D$4,"Y","N"))</f>
        <v>N</v>
      </c>
      <c r="AI110" t="str">
        <f>IF(P110="","",IF(P110&gt;=Control!$D$5,"Y","N"))</f>
        <v>Y</v>
      </c>
      <c r="AJ110" t="str">
        <f t="shared" si="1"/>
        <v>Y</v>
      </c>
      <c r="AO110" s="40" t="str">
        <f>IF(SUMPRODUCT(ISNUMBER(SEARCH(Assumptions!$C$92:$C$130,$C110))*(Assumptions!$D$92:$D$130="High"))&gt;0,"High","Low")</f>
        <v>High</v>
      </c>
    </row>
    <row r="111" spans="2:41" ht="41.25" customHeight="1" x14ac:dyDescent="0.2">
      <c r="B111" s="45">
        <v>50</v>
      </c>
      <c r="C111" s="45" t="s">
        <v>10</v>
      </c>
      <c r="D111" s="45" t="s">
        <v>533</v>
      </c>
      <c r="E111" s="45" t="s">
        <v>534</v>
      </c>
      <c r="F111" s="45" t="s">
        <v>80</v>
      </c>
      <c r="G111" s="45" t="s">
        <v>535</v>
      </c>
      <c r="H111" s="102">
        <v>4</v>
      </c>
      <c r="I111" s="102">
        <v>20.8</v>
      </c>
      <c r="J111" s="102"/>
      <c r="K111" s="102">
        <v>1</v>
      </c>
      <c r="L111" s="102">
        <v>1</v>
      </c>
      <c r="M111" s="45" t="s">
        <v>2571</v>
      </c>
      <c r="N111" s="45" t="s">
        <v>2572</v>
      </c>
      <c r="O111" s="45" t="s">
        <v>2573</v>
      </c>
      <c r="P111" s="102">
        <f>IFERROR(Q111-(AG111*365/1000),"")</f>
        <v>261.17</v>
      </c>
      <c r="Q111" s="102">
        <f>SUM(R111:T111)</f>
        <v>345.12</v>
      </c>
      <c r="R111" s="102">
        <v>143.1</v>
      </c>
      <c r="S111" s="102">
        <v>202.02</v>
      </c>
      <c r="T111" s="102">
        <v>0</v>
      </c>
      <c r="U111" s="102">
        <f>IFERROR(X111-I111,"")</f>
        <v>-3.9558217000000013</v>
      </c>
      <c r="V111" s="102">
        <f>IFERROR(W111*Assumptions!$C$4,"")</f>
        <v>290</v>
      </c>
      <c r="W111" s="102">
        <v>116</v>
      </c>
      <c r="X111" s="102">
        <f>IFERROR(V111*Assumptions!$C$5,"")+IFERROR(Y111*Assumptions!$C$8*Assumptions!$C$5,"")</f>
        <v>16.844178299999999</v>
      </c>
      <c r="Y111" s="102">
        <v>810366</v>
      </c>
      <c r="Z111" s="102">
        <f>IFERROR(ROUND(W111*(1+Assumptions!$C$7)^5,0),"")</f>
        <v>354</v>
      </c>
      <c r="AA111" s="102">
        <f>IFERROR(ROUND(Z111*Assumptions!$C$4*Assumptions!$C$6,4),"")+AB111*Assumptions!$C$6*Assumptions!$C$8 - I111</f>
        <v>33.713528999999994</v>
      </c>
      <c r="AB111" s="102">
        <v>612748</v>
      </c>
      <c r="AC111" s="45" t="s">
        <v>153</v>
      </c>
      <c r="AD111" s="45" t="s">
        <v>156</v>
      </c>
      <c r="AE111" s="45">
        <v>2748</v>
      </c>
      <c r="AF111" s="45">
        <v>44.8</v>
      </c>
      <c r="AG111" s="45">
        <v>230</v>
      </c>
      <c r="AH111" t="str">
        <f>IF(U111="","",IF(U111&gt;=Control!$D$4,"Y","N"))</f>
        <v>N</v>
      </c>
      <c r="AI111" t="str">
        <f>IF(P111="","",IF(P111&gt;=Control!$D$5,"Y","N"))</f>
        <v>Y</v>
      </c>
      <c r="AJ111" t="str">
        <f t="shared" si="1"/>
        <v>Y</v>
      </c>
      <c r="AO111" s="40" t="str">
        <f>IF(SUMPRODUCT(ISNUMBER(SEARCH(Assumptions!$C$92:$C$130,$C111))*(Assumptions!$D$92:$D$130="High"))&gt;0,"High","Low")</f>
        <v>High</v>
      </c>
    </row>
    <row r="112" spans="2:41" ht="68.25" customHeight="1" x14ac:dyDescent="0.2">
      <c r="B112" s="45">
        <v>271</v>
      </c>
      <c r="C112" s="45" t="s">
        <v>10</v>
      </c>
      <c r="D112" s="45" t="s">
        <v>1704</v>
      </c>
      <c r="E112" s="45" t="s">
        <v>1705</v>
      </c>
      <c r="F112" s="45" t="s">
        <v>97</v>
      </c>
      <c r="G112" s="45" t="s">
        <v>1706</v>
      </c>
      <c r="H112" s="102">
        <v>4</v>
      </c>
      <c r="I112" s="102">
        <v>20.8</v>
      </c>
      <c r="J112" s="102"/>
      <c r="K112" s="102">
        <v>1</v>
      </c>
      <c r="L112" s="102">
        <v>1</v>
      </c>
      <c r="M112" s="45" t="s">
        <v>2571</v>
      </c>
      <c r="N112" s="45" t="s">
        <v>2572</v>
      </c>
      <c r="O112" s="45" t="s">
        <v>2573</v>
      </c>
      <c r="P112" s="102">
        <f>IFERROR(Q112-(AG112*365/1000),"")</f>
        <v>261.17</v>
      </c>
      <c r="Q112" s="102">
        <f>SUM(R112:T112)</f>
        <v>345.12</v>
      </c>
      <c r="R112" s="102">
        <v>143.1</v>
      </c>
      <c r="S112" s="102">
        <v>202.02</v>
      </c>
      <c r="T112" s="102">
        <v>0</v>
      </c>
      <c r="U112" s="102">
        <f>IFERROR(X112-I112,"")</f>
        <v>-3.9558217000000013</v>
      </c>
      <c r="V112" s="102">
        <f>IFERROR(W112*Assumptions!$C$4,"")</f>
        <v>290</v>
      </c>
      <c r="W112" s="102">
        <v>116</v>
      </c>
      <c r="X112" s="102">
        <f>IFERROR(V112*Assumptions!$C$5,"")+IFERROR(Y112*Assumptions!$C$8*Assumptions!$C$5,"")</f>
        <v>16.844178299999999</v>
      </c>
      <c r="Y112" s="102">
        <v>810366</v>
      </c>
      <c r="Z112" s="102">
        <f>IFERROR(ROUND(W112*(1+Assumptions!$C$7)^5,0),"")</f>
        <v>354</v>
      </c>
      <c r="AA112" s="102">
        <f>IFERROR(ROUND(Z112*Assumptions!$C$4*Assumptions!$C$6,4),"")+AB112*Assumptions!$C$6*Assumptions!$C$8 - I112</f>
        <v>33.713528999999994</v>
      </c>
      <c r="AB112" s="102">
        <v>612748</v>
      </c>
      <c r="AC112" s="45" t="s">
        <v>153</v>
      </c>
      <c r="AD112" s="45" t="s">
        <v>156</v>
      </c>
      <c r="AE112" s="45">
        <v>2748</v>
      </c>
      <c r="AF112" s="45">
        <v>44.8</v>
      </c>
      <c r="AG112" s="45">
        <v>230</v>
      </c>
      <c r="AH112" t="str">
        <f>IF(U112="","",IF(U112&gt;=Control!$D$4,"Y","N"))</f>
        <v>N</v>
      </c>
      <c r="AI112" t="str">
        <f>IF(P112="","",IF(P112&gt;=Control!$D$5,"Y","N"))</f>
        <v>Y</v>
      </c>
      <c r="AJ112" t="str">
        <f t="shared" si="1"/>
        <v>Y</v>
      </c>
      <c r="AO112" s="40" t="str">
        <f>IF(SUMPRODUCT(ISNUMBER(SEARCH(Assumptions!$C$92:$C$130,$C112))*(Assumptions!$D$92:$D$130="High"))&gt;0,"High","Low")</f>
        <v>High</v>
      </c>
    </row>
    <row r="113" spans="2:41" ht="41.25" customHeight="1" x14ac:dyDescent="0.2">
      <c r="B113" s="45">
        <v>178</v>
      </c>
      <c r="C113" s="45" t="s">
        <v>16</v>
      </c>
      <c r="D113" s="45" t="s">
        <v>1256</v>
      </c>
      <c r="E113" s="45" t="s">
        <v>1257</v>
      </c>
      <c r="F113" s="45" t="s">
        <v>80</v>
      </c>
      <c r="G113" s="45" t="s">
        <v>1119</v>
      </c>
      <c r="H113" s="102">
        <v>2</v>
      </c>
      <c r="I113" s="102">
        <v>6.6</v>
      </c>
      <c r="J113" s="102"/>
      <c r="K113" s="102">
        <v>0</v>
      </c>
      <c r="L113" s="102">
        <v>0</v>
      </c>
      <c r="M113" s="45" t="s">
        <v>2946</v>
      </c>
      <c r="N113" s="45" t="s">
        <v>2947</v>
      </c>
      <c r="O113" s="45"/>
      <c r="P113" s="102">
        <f>IFERROR(Q113-(AG113*365/1000),"")</f>
        <v>11.424999999999983</v>
      </c>
      <c r="Q113" s="102">
        <f>SUM(R113:T113)</f>
        <v>146.47499999999999</v>
      </c>
      <c r="R113" s="102">
        <v>129.15</v>
      </c>
      <c r="S113" s="102">
        <v>0</v>
      </c>
      <c r="T113" s="102">
        <v>17.324999999999999</v>
      </c>
      <c r="U113" s="102">
        <f>IFERROR(X113-I113,"")</f>
        <v>-4.0895504999999996</v>
      </c>
      <c r="V113" s="102">
        <f>IFERROR(W113*Assumptions!$C$4,"")</f>
        <v>80</v>
      </c>
      <c r="W113" s="102">
        <v>32</v>
      </c>
      <c r="X113" s="102">
        <f>IFERROR(V113*Assumptions!$C$5,"")+IFERROR(Y113*Assumptions!$C$8*Assumptions!$C$5,"")</f>
        <v>2.5104495</v>
      </c>
      <c r="Y113" s="102">
        <v>10990</v>
      </c>
      <c r="Z113" s="102">
        <f>IFERROR(ROUND(W113*(1+Assumptions!$C$7)^5,0),"")</f>
        <v>98</v>
      </c>
      <c r="AA113" s="102">
        <f>IFERROR(ROUND(Z113*Assumptions!$C$4*Assumptions!$C$6,4),"")+AB113*Assumptions!$C$6*Assumptions!$C$8 - I113</f>
        <v>12.350134000000002</v>
      </c>
      <c r="AB113" s="102">
        <v>400008</v>
      </c>
      <c r="AC113" s="45" t="s">
        <v>153</v>
      </c>
      <c r="AD113" s="45" t="s">
        <v>160</v>
      </c>
      <c r="AE113" s="45">
        <v>6732</v>
      </c>
      <c r="AF113" s="45">
        <v>111.3</v>
      </c>
      <c r="AG113" s="45">
        <v>370</v>
      </c>
      <c r="AH113" t="str">
        <f>IF(U113="","",IF(U113&gt;=Control!$D$4,"Y","N"))</f>
        <v>N</v>
      </c>
      <c r="AI113" t="str">
        <f>IF(P113="","",IF(P113&gt;=Control!$D$5,"Y","N"))</f>
        <v>N</v>
      </c>
      <c r="AJ113" t="str">
        <f t="shared" si="1"/>
        <v>Y</v>
      </c>
      <c r="AO113" s="40" t="str">
        <f>IF(SUMPRODUCT(ISNUMBER(SEARCH(Assumptions!$C$92:$C$130,$C113))*(Assumptions!$D$92:$D$130="High"))&gt;0,"High","Low")</f>
        <v>Low</v>
      </c>
    </row>
    <row r="114" spans="2:41" ht="68.25" customHeight="1" x14ac:dyDescent="0.2">
      <c r="B114" s="45">
        <v>9</v>
      </c>
      <c r="C114" s="45" t="s">
        <v>7</v>
      </c>
      <c r="D114" s="45" t="s">
        <v>308</v>
      </c>
      <c r="E114" s="45" t="s">
        <v>309</v>
      </c>
      <c r="F114" s="45" t="s">
        <v>310</v>
      </c>
      <c r="G114" s="45" t="s">
        <v>311</v>
      </c>
      <c r="H114" s="102">
        <v>1</v>
      </c>
      <c r="I114" s="102">
        <v>6</v>
      </c>
      <c r="J114" s="102"/>
      <c r="K114" s="102">
        <v>0</v>
      </c>
      <c r="L114" s="102">
        <v>1</v>
      </c>
      <c r="M114" s="45" t="s">
        <v>2771</v>
      </c>
      <c r="N114" s="45"/>
      <c r="O114" s="45"/>
      <c r="P114" s="102">
        <f>IFERROR(Q114-(AG114*365/1000),"")</f>
        <v>317.83499999999998</v>
      </c>
      <c r="Q114" s="102">
        <f>SUM(R114:T114)</f>
        <v>317.83499999999998</v>
      </c>
      <c r="R114" s="102">
        <v>258.3</v>
      </c>
      <c r="S114" s="102">
        <v>57.96</v>
      </c>
      <c r="T114" s="102">
        <v>1.575</v>
      </c>
      <c r="U114" s="102">
        <f>IFERROR(X114-I114,"")</f>
        <v>-4.3489221000000002</v>
      </c>
      <c r="V114" s="102">
        <f>IFERROR(W114*Assumptions!$C$4,"")</f>
        <v>45</v>
      </c>
      <c r="W114" s="102">
        <v>18</v>
      </c>
      <c r="X114" s="102">
        <f>IFERROR(V114*Assumptions!$C$5,"")+IFERROR(Y114*Assumptions!$C$8*Assumptions!$C$5,"")</f>
        <v>1.6510778999999998</v>
      </c>
      <c r="Y114" s="102">
        <v>29958</v>
      </c>
      <c r="Z114" s="102">
        <f>IFERROR(ROUND(W114*(1+Assumptions!$C$7)^5,0),"")</f>
        <v>55</v>
      </c>
      <c r="AA114" s="102">
        <f>IFERROR(ROUND(Z114*Assumptions!$C$4*Assumptions!$C$6,4),"")+AB114*Assumptions!$C$6*Assumptions!$C$8 - I114</f>
        <v>1.8868004999999997</v>
      </c>
      <c r="AB114" s="102">
        <v>60406</v>
      </c>
      <c r="AC114" s="45" t="s">
        <v>153</v>
      </c>
      <c r="AD114" s="45" t="s">
        <v>160</v>
      </c>
      <c r="AE114" s="45">
        <v>6732</v>
      </c>
      <c r="AF114" s="45">
        <v>111.3</v>
      </c>
      <c r="AG114" s="45">
        <v>0</v>
      </c>
      <c r="AH114" t="str">
        <f>IF(U114="","",IF(U114&gt;=Control!$D$4,"Y","N"))</f>
        <v>N</v>
      </c>
      <c r="AI114" t="str">
        <f>IF(P114="","",IF(P114&gt;=Control!$D$5,"Y","N"))</f>
        <v>Y</v>
      </c>
      <c r="AJ114" t="str">
        <f t="shared" si="1"/>
        <v>Y</v>
      </c>
      <c r="AO114" s="40" t="str">
        <f>IF(SUMPRODUCT(ISNUMBER(SEARCH(Assumptions!$C$92:$C$130,$C114))*(Assumptions!$D$92:$D$130="High"))&gt;0,"High","Low")</f>
        <v>High</v>
      </c>
    </row>
    <row r="115" spans="2:41" ht="54.75" customHeight="1" x14ac:dyDescent="0.2">
      <c r="B115" s="45">
        <v>1</v>
      </c>
      <c r="C115" s="45" t="s">
        <v>9</v>
      </c>
      <c r="D115" s="45" t="s">
        <v>259</v>
      </c>
      <c r="E115" s="45" t="s">
        <v>260</v>
      </c>
      <c r="F115" s="45" t="s">
        <v>261</v>
      </c>
      <c r="G115" s="45" t="s">
        <v>262</v>
      </c>
      <c r="H115" s="102">
        <v>2</v>
      </c>
      <c r="I115" s="102">
        <v>6.6</v>
      </c>
      <c r="J115" s="102"/>
      <c r="K115" s="102">
        <v>1</v>
      </c>
      <c r="L115" s="102">
        <v>1</v>
      </c>
      <c r="M115" s="45" t="s">
        <v>3208</v>
      </c>
      <c r="N115" s="45" t="s">
        <v>3209</v>
      </c>
      <c r="O115" s="45"/>
      <c r="P115" s="102">
        <f>IFERROR(Q115-(AG115*365/1000),"")</f>
        <v>382.32</v>
      </c>
      <c r="Q115" s="102">
        <f>SUM(R115:T115)</f>
        <v>382.32</v>
      </c>
      <c r="R115" s="102">
        <v>345.15</v>
      </c>
      <c r="S115" s="102">
        <v>0.42</v>
      </c>
      <c r="T115" s="102">
        <v>36.75</v>
      </c>
      <c r="U115" s="102">
        <f>IFERROR(X115-I115,"")</f>
        <v>-5.13534705</v>
      </c>
      <c r="V115" s="102">
        <f>IFERROR(W115*Assumptions!$C$4,"")</f>
        <v>35</v>
      </c>
      <c r="W115" s="102">
        <v>14</v>
      </c>
      <c r="X115" s="102">
        <f>IFERROR(V115*Assumptions!$C$5,"")+IFERROR(Y115*Assumptions!$C$8*Assumptions!$C$5,"")</f>
        <v>1.4646529500000001</v>
      </c>
      <c r="Y115" s="102">
        <v>41259</v>
      </c>
      <c r="Z115" s="102">
        <f>IFERROR(ROUND(W115*(1+Assumptions!$C$7)^5,0),"")</f>
        <v>43</v>
      </c>
      <c r="AA115" s="102">
        <f>IFERROR(ROUND(Z115*Assumptions!$C$4*Assumptions!$C$6,4),"")+AB115*Assumptions!$C$6*Assumptions!$C$8 - I115</f>
        <v>2.150125000000001</v>
      </c>
      <c r="AB115" s="102">
        <v>201500</v>
      </c>
      <c r="AC115" s="45" t="s">
        <v>164</v>
      </c>
      <c r="AD115" s="45" t="s">
        <v>188</v>
      </c>
      <c r="AE115" s="45">
        <v>365</v>
      </c>
      <c r="AF115" s="45">
        <v>78.3</v>
      </c>
      <c r="AG115" s="45">
        <v>0</v>
      </c>
      <c r="AH115" t="str">
        <f>IF(U115="","",IF(U115&gt;=Control!$D$4,"Y","N"))</f>
        <v>N</v>
      </c>
      <c r="AI115" t="str">
        <f>IF(P115="","",IF(P115&gt;=Control!$D$5,"Y","N"))</f>
        <v>Y</v>
      </c>
      <c r="AJ115" t="str">
        <f t="shared" si="1"/>
        <v>Y</v>
      </c>
      <c r="AO115" s="40" t="str">
        <f>IF(SUMPRODUCT(ISNUMBER(SEARCH(Assumptions!$C$92:$C$130,$C115))*(Assumptions!$D$92:$D$130="High"))&gt;0,"High","Low")</f>
        <v>High</v>
      </c>
    </row>
    <row r="116" spans="2:41" ht="41.25" customHeight="1" x14ac:dyDescent="0.2">
      <c r="B116" s="45">
        <v>112</v>
      </c>
      <c r="C116" s="45" t="s">
        <v>16</v>
      </c>
      <c r="D116" s="45" t="s">
        <v>907</v>
      </c>
      <c r="E116" s="45" t="s">
        <v>908</v>
      </c>
      <c r="F116" s="45" t="s">
        <v>909</v>
      </c>
      <c r="G116" s="45" t="s">
        <v>660</v>
      </c>
      <c r="H116" s="102">
        <v>2</v>
      </c>
      <c r="I116" s="102">
        <v>9.5</v>
      </c>
      <c r="J116" s="102"/>
      <c r="K116" s="102">
        <v>0</v>
      </c>
      <c r="L116" s="102">
        <v>2</v>
      </c>
      <c r="M116" s="45" t="s">
        <v>2922</v>
      </c>
      <c r="N116" s="45" t="s">
        <v>2934</v>
      </c>
      <c r="O116" s="45"/>
      <c r="P116" s="102">
        <f>IFERROR(Q116-(AG116*365/1000),"")</f>
        <v>60.3</v>
      </c>
      <c r="Q116" s="102">
        <f>SUM(R116:T116)</f>
        <v>60.3</v>
      </c>
      <c r="R116" s="102">
        <v>60.3</v>
      </c>
      <c r="S116" s="102">
        <v>0</v>
      </c>
      <c r="T116" s="102">
        <v>0</v>
      </c>
      <c r="U116" s="102">
        <f>IFERROR(X116-I116,"")</f>
        <v>-5.6117264000000002</v>
      </c>
      <c r="V116" s="102">
        <f>IFERROR(W116*Assumptions!$C$4,"")</f>
        <v>112.5</v>
      </c>
      <c r="W116" s="102">
        <v>45</v>
      </c>
      <c r="X116" s="102">
        <f>IFERROR(V116*Assumptions!$C$5,"")+IFERROR(Y116*Assumptions!$C$8*Assumptions!$C$5,"")</f>
        <v>3.8882735999999998</v>
      </c>
      <c r="Y116" s="102">
        <v>51072</v>
      </c>
      <c r="Z116" s="102">
        <f>IFERROR(ROUND(W116*(1+Assumptions!$C$7)^5,0),"")</f>
        <v>137</v>
      </c>
      <c r="AA116" s="102">
        <f>IFERROR(ROUND(Z116*Assumptions!$C$4*Assumptions!$C$6,4),"")+AB116*Assumptions!$C$6*Assumptions!$C$8 - I116</f>
        <v>16.856126000000003</v>
      </c>
      <c r="AB116" s="102">
        <v>551112</v>
      </c>
      <c r="AC116" s="45" t="s">
        <v>153</v>
      </c>
      <c r="AD116" s="45" t="s">
        <v>160</v>
      </c>
      <c r="AE116" s="45">
        <v>6732</v>
      </c>
      <c r="AF116" s="45">
        <v>111.3</v>
      </c>
      <c r="AG116" s="45">
        <v>0</v>
      </c>
      <c r="AH116" t="str">
        <f>IF(U116="","",IF(U116&gt;=Control!$D$4,"Y","N"))</f>
        <v>N</v>
      </c>
      <c r="AI116" t="str">
        <f>IF(P116="","",IF(P116&gt;=Control!$D$5,"Y","N"))</f>
        <v>Y</v>
      </c>
      <c r="AJ116" t="str">
        <f t="shared" si="1"/>
        <v>Y</v>
      </c>
      <c r="AO116" s="40" t="str">
        <f>IF(SUMPRODUCT(ISNUMBER(SEARCH(Assumptions!$C$92:$C$130,$C116))*(Assumptions!$D$92:$D$130="High"))&gt;0,"High","Low")</f>
        <v>Low</v>
      </c>
    </row>
    <row r="117" spans="2:41" ht="68.25" customHeight="1" x14ac:dyDescent="0.2">
      <c r="B117" s="45">
        <v>11</v>
      </c>
      <c r="C117" s="45" t="s">
        <v>10</v>
      </c>
      <c r="D117" s="45" t="s">
        <v>321</v>
      </c>
      <c r="E117" s="45" t="s">
        <v>322</v>
      </c>
      <c r="F117" s="45" t="s">
        <v>80</v>
      </c>
      <c r="G117" s="45" t="s">
        <v>323</v>
      </c>
      <c r="H117" s="102">
        <v>4</v>
      </c>
      <c r="I117" s="102">
        <v>9.8000000000000007</v>
      </c>
      <c r="J117" s="102"/>
      <c r="K117" s="102">
        <v>0</v>
      </c>
      <c r="L117" s="102">
        <v>2</v>
      </c>
      <c r="M117" s="45" t="s">
        <v>2586</v>
      </c>
      <c r="N117" s="45" t="s">
        <v>2587</v>
      </c>
      <c r="O117" s="45" t="s">
        <v>2588</v>
      </c>
      <c r="P117" s="102">
        <f>IFERROR(Q117-(AG117*365/1000),"")</f>
        <v>15.950000000000003</v>
      </c>
      <c r="Q117" s="102">
        <f>SUM(R117:T117)</f>
        <v>50.625</v>
      </c>
      <c r="R117" s="102">
        <v>49.05</v>
      </c>
      <c r="S117" s="102">
        <v>0</v>
      </c>
      <c r="T117" s="102">
        <v>1.575</v>
      </c>
      <c r="U117" s="102">
        <f>IFERROR(X117-I117,"")</f>
        <v>-5.9010206000000007</v>
      </c>
      <c r="V117" s="102">
        <f>IFERROR(W117*Assumptions!$C$4,"")</f>
        <v>102.5</v>
      </c>
      <c r="W117" s="102">
        <v>41</v>
      </c>
      <c r="X117" s="102">
        <f>IFERROR(V117*Assumptions!$C$5,"")+IFERROR(Y117*Assumptions!$C$8*Assumptions!$C$5,"")</f>
        <v>3.8989794</v>
      </c>
      <c r="Y117" s="102">
        <v>81988</v>
      </c>
      <c r="Z117" s="102">
        <f>IFERROR(ROUND(W117*(1+Assumptions!$C$7)^5,0),"")</f>
        <v>125</v>
      </c>
      <c r="AA117" s="102">
        <f>IFERROR(ROUND(Z117*Assumptions!$C$4*Assumptions!$C$6,4),"")+AB117*Assumptions!$C$6*Assumptions!$C$8 - I117</f>
        <v>14.032499999999999</v>
      </c>
      <c r="AB117" s="102">
        <v>490000</v>
      </c>
      <c r="AC117" s="45" t="s">
        <v>153</v>
      </c>
      <c r="AD117" s="45" t="s">
        <v>156</v>
      </c>
      <c r="AE117" s="45">
        <v>2748</v>
      </c>
      <c r="AF117" s="45">
        <v>44.8</v>
      </c>
      <c r="AG117" s="45">
        <v>95</v>
      </c>
      <c r="AH117" t="str">
        <f>IF(U117="","",IF(U117&gt;=Control!$D$4,"Y","N"))</f>
        <v>N</v>
      </c>
      <c r="AI117" t="str">
        <f>IF(P117="","",IF(P117&gt;=Control!$D$5,"Y","N"))</f>
        <v>N</v>
      </c>
      <c r="AJ117" t="str">
        <f t="shared" si="1"/>
        <v>Y</v>
      </c>
      <c r="AO117" s="40" t="str">
        <f>IF(SUMPRODUCT(ISNUMBER(SEARCH(Assumptions!$C$92:$C$130,$C117))*(Assumptions!$D$92:$D$130="High"))&gt;0,"High","Low")</f>
        <v>High</v>
      </c>
    </row>
    <row r="118" spans="2:41" ht="27.75" customHeight="1" x14ac:dyDescent="0.2">
      <c r="B118" s="45">
        <v>185</v>
      </c>
      <c r="C118" s="45" t="s">
        <v>7</v>
      </c>
      <c r="D118" s="45" t="s">
        <v>1286</v>
      </c>
      <c r="E118" s="45" t="s">
        <v>1287</v>
      </c>
      <c r="F118" s="45" t="s">
        <v>518</v>
      </c>
      <c r="G118" s="45" t="s">
        <v>1119</v>
      </c>
      <c r="H118" s="102">
        <v>2</v>
      </c>
      <c r="I118" s="102">
        <v>8.98</v>
      </c>
      <c r="J118" s="102"/>
      <c r="K118" s="102">
        <v>0</v>
      </c>
      <c r="L118" s="102">
        <v>2</v>
      </c>
      <c r="M118" s="45" t="s">
        <v>2762</v>
      </c>
      <c r="N118" s="45" t="s">
        <v>2769</v>
      </c>
      <c r="O118" s="45" t="s">
        <v>2770</v>
      </c>
      <c r="P118" s="102">
        <f>IFERROR(Q118-(AG118*365/1000),"")</f>
        <v>537.52500000000009</v>
      </c>
      <c r="Q118" s="102">
        <f>SUM(R118:T118)</f>
        <v>685.35</v>
      </c>
      <c r="R118" s="102">
        <v>461.7</v>
      </c>
      <c r="S118" s="102">
        <v>218.4</v>
      </c>
      <c r="T118" s="102">
        <v>5.25</v>
      </c>
      <c r="U118" s="102">
        <f>IFERROR(X118-I118,"")</f>
        <v>-5.9674927000000011</v>
      </c>
      <c r="V118" s="102">
        <f>IFERROR(W118*Assumptions!$C$4,"")</f>
        <v>80</v>
      </c>
      <c r="W118" s="102">
        <v>32</v>
      </c>
      <c r="X118" s="102">
        <f>IFERROR(V118*Assumptions!$C$5,"")+IFERROR(Y118*Assumptions!$C$8*Assumptions!$C$5,"")</f>
        <v>3.0125072999999998</v>
      </c>
      <c r="Y118" s="102">
        <v>60946</v>
      </c>
      <c r="Z118" s="102">
        <f>IFERROR(ROUND(W118*(1+Assumptions!$C$7)^5,0),"")</f>
        <v>98</v>
      </c>
      <c r="AA118" s="102">
        <f>IFERROR(ROUND(Z118*Assumptions!$C$4*Assumptions!$C$6,4),"")+AB118*Assumptions!$C$6*Assumptions!$C$8 - I118</f>
        <v>5.6819999999999986</v>
      </c>
      <c r="AB118" s="102">
        <v>144000</v>
      </c>
      <c r="AC118" s="45" t="s">
        <v>153</v>
      </c>
      <c r="AD118" s="45" t="s">
        <v>160</v>
      </c>
      <c r="AE118" s="45">
        <v>6732</v>
      </c>
      <c r="AF118" s="45">
        <v>111.3</v>
      </c>
      <c r="AG118" s="45">
        <v>405</v>
      </c>
      <c r="AH118" t="str">
        <f>IF(U118="","",IF(U118&gt;=Control!$D$4,"Y","N"))</f>
        <v>N</v>
      </c>
      <c r="AI118" t="str">
        <f>IF(P118="","",IF(P118&gt;=Control!$D$5,"Y","N"))</f>
        <v>Y</v>
      </c>
      <c r="AJ118" t="str">
        <f t="shared" si="1"/>
        <v>Y</v>
      </c>
      <c r="AO118" s="40" t="str">
        <f>IF(SUMPRODUCT(ISNUMBER(SEARCH(Assumptions!$C$92:$C$130,$C118))*(Assumptions!$D$92:$D$130="High"))&gt;0,"High","Low")</f>
        <v>High</v>
      </c>
    </row>
    <row r="119" spans="2:41" ht="41.25" customHeight="1" x14ac:dyDescent="0.2">
      <c r="B119" s="45">
        <v>41</v>
      </c>
      <c r="C119" s="45" t="s">
        <v>10</v>
      </c>
      <c r="D119" s="45" t="s">
        <v>484</v>
      </c>
      <c r="E119" s="45" t="s">
        <v>485</v>
      </c>
      <c r="F119" s="45" t="s">
        <v>486</v>
      </c>
      <c r="G119" s="45" t="s">
        <v>487</v>
      </c>
      <c r="H119" s="102">
        <v>5</v>
      </c>
      <c r="I119" s="102">
        <v>11.8</v>
      </c>
      <c r="J119" s="102"/>
      <c r="K119" s="102">
        <v>2</v>
      </c>
      <c r="L119" s="102">
        <v>2</v>
      </c>
      <c r="M119" s="45" t="s">
        <v>2579</v>
      </c>
      <c r="N119" s="45" t="s">
        <v>2581</v>
      </c>
      <c r="O119" s="45" t="s">
        <v>2582</v>
      </c>
      <c r="P119" s="102">
        <f>IFERROR(Q119-(AG119*365/1000),"")</f>
        <v>83.800000000000011</v>
      </c>
      <c r="Q119" s="102">
        <f>SUM(R119:T119)</f>
        <v>98.4</v>
      </c>
      <c r="R119" s="102">
        <v>80.55</v>
      </c>
      <c r="S119" s="102">
        <v>0</v>
      </c>
      <c r="T119" s="102">
        <v>17.850000000000001</v>
      </c>
      <c r="U119" s="102">
        <f>IFERROR(X119-I119,"")</f>
        <v>-6.0449309500000012</v>
      </c>
      <c r="V119" s="102">
        <f>IFERROR(W119*Assumptions!$C$4,"")</f>
        <v>170</v>
      </c>
      <c r="W119" s="102">
        <v>68</v>
      </c>
      <c r="X119" s="102">
        <f>IFERROR(V119*Assumptions!$C$5,"")+IFERROR(Y119*Assumptions!$C$8*Assumptions!$C$5,"")</f>
        <v>5.7550690499999995</v>
      </c>
      <c r="Y119" s="102">
        <v>65181</v>
      </c>
      <c r="Z119" s="102">
        <f>IFERROR(ROUND(W119*(1+Assumptions!$C$7)^5,0),"")</f>
        <v>208</v>
      </c>
      <c r="AA119" s="102">
        <f>IFERROR(ROUND(Z119*Assumptions!$C$4*Assumptions!$C$6,4),"")+AB119*Assumptions!$C$6*Assumptions!$C$8 - I119</f>
        <v>14.669351750000001</v>
      </c>
      <c r="AB119" s="102">
        <v>28021</v>
      </c>
      <c r="AC119" s="45" t="s">
        <v>153</v>
      </c>
      <c r="AD119" s="45" t="s">
        <v>156</v>
      </c>
      <c r="AE119" s="45">
        <v>2748</v>
      </c>
      <c r="AF119" s="45">
        <v>44.8</v>
      </c>
      <c r="AG119" s="45">
        <v>40</v>
      </c>
      <c r="AH119" t="str">
        <f>IF(U119="","",IF(U119&gt;=Control!$D$4,"Y","N"))</f>
        <v>N</v>
      </c>
      <c r="AI119" t="str">
        <f>IF(P119="","",IF(P119&gt;=Control!$D$5,"Y","N"))</f>
        <v>Y</v>
      </c>
      <c r="AJ119" t="str">
        <f t="shared" si="1"/>
        <v>Y</v>
      </c>
      <c r="AO119" s="40" t="str">
        <f>IF(SUMPRODUCT(ISNUMBER(SEARCH(Assumptions!$C$92:$C$130,$C119))*(Assumptions!$D$92:$D$130="High"))&gt;0,"High","Low")</f>
        <v>High</v>
      </c>
    </row>
    <row r="120" spans="2:41" ht="41.25" customHeight="1" x14ac:dyDescent="0.2">
      <c r="B120" s="45">
        <v>136</v>
      </c>
      <c r="C120" s="45" t="s">
        <v>7</v>
      </c>
      <c r="D120" s="45" t="s">
        <v>1044</v>
      </c>
      <c r="E120" s="45" t="s">
        <v>1045</v>
      </c>
      <c r="F120" s="45" t="s">
        <v>274</v>
      </c>
      <c r="G120" s="45" t="s">
        <v>653</v>
      </c>
      <c r="H120" s="102">
        <v>2</v>
      </c>
      <c r="I120" s="102">
        <v>9.6</v>
      </c>
      <c r="J120" s="102"/>
      <c r="K120" s="102">
        <v>0</v>
      </c>
      <c r="L120" s="102">
        <v>1</v>
      </c>
      <c r="M120" s="45" t="s">
        <v>2773</v>
      </c>
      <c r="N120" s="45" t="s">
        <v>2774</v>
      </c>
      <c r="O120" s="45"/>
      <c r="P120" s="102">
        <f>IFERROR(Q120-(AG120*365/1000),"")</f>
        <v>899.0200000000001</v>
      </c>
      <c r="Q120" s="102">
        <f>SUM(R120:T120)</f>
        <v>935.5200000000001</v>
      </c>
      <c r="R120" s="102">
        <v>585.45000000000005</v>
      </c>
      <c r="S120" s="102">
        <v>300.72000000000003</v>
      </c>
      <c r="T120" s="102">
        <v>49.35</v>
      </c>
      <c r="U120" s="102">
        <f>IFERROR(X120-I120,"")</f>
        <v>-6.2626478999999993</v>
      </c>
      <c r="V120" s="102">
        <f>IFERROR(W120*Assumptions!$C$4,"")</f>
        <v>105</v>
      </c>
      <c r="W120" s="102">
        <v>42</v>
      </c>
      <c r="X120" s="102">
        <f>IFERROR(V120*Assumptions!$C$5,"")+IFERROR(Y120*Assumptions!$C$8*Assumptions!$C$5,"")</f>
        <v>3.3373520999999999</v>
      </c>
      <c r="Y120" s="102">
        <v>18642</v>
      </c>
      <c r="Z120" s="102">
        <f>IFERROR(ROUND(W120*(1+Assumptions!$C$7)^5,0),"")</f>
        <v>128</v>
      </c>
      <c r="AA120" s="102">
        <f>IFERROR(ROUND(Z120*Assumptions!$C$4*Assumptions!$C$6,4),"")+AB120*Assumptions!$C$6*Assumptions!$C$8 - I120</f>
        <v>8.389899999999999</v>
      </c>
      <c r="AB120" s="102">
        <v>118800</v>
      </c>
      <c r="AC120" s="45" t="s">
        <v>153</v>
      </c>
      <c r="AD120" s="45" t="s">
        <v>160</v>
      </c>
      <c r="AE120" s="45">
        <v>6732</v>
      </c>
      <c r="AF120" s="45">
        <v>111.3</v>
      </c>
      <c r="AG120" s="45">
        <v>100</v>
      </c>
      <c r="AH120" t="str">
        <f>IF(U120="","",IF(U120&gt;=Control!$D$4,"Y","N"))</f>
        <v>N</v>
      </c>
      <c r="AI120" t="str">
        <f>IF(P120="","",IF(P120&gt;=Control!$D$5,"Y","N"))</f>
        <v>Y</v>
      </c>
      <c r="AJ120" t="str">
        <f t="shared" si="1"/>
        <v>Y</v>
      </c>
      <c r="AO120" s="40" t="str">
        <f>IF(SUMPRODUCT(ISNUMBER(SEARCH(Assumptions!$C$92:$C$130,$C120))*(Assumptions!$D$92:$D$130="High"))&gt;0,"High","Low")</f>
        <v>High</v>
      </c>
    </row>
    <row r="121" spans="2:41" ht="41.25" customHeight="1" x14ac:dyDescent="0.2">
      <c r="B121" s="45">
        <v>126</v>
      </c>
      <c r="C121" s="45" t="s">
        <v>17</v>
      </c>
      <c r="D121" s="45" t="s">
        <v>994</v>
      </c>
      <c r="E121" s="45" t="s">
        <v>995</v>
      </c>
      <c r="F121" s="45" t="s">
        <v>582</v>
      </c>
      <c r="G121" s="45" t="s">
        <v>996</v>
      </c>
      <c r="H121" s="102">
        <v>2</v>
      </c>
      <c r="I121" s="102">
        <v>7</v>
      </c>
      <c r="J121" s="102"/>
      <c r="K121" s="102">
        <v>0</v>
      </c>
      <c r="L121" s="102">
        <v>2</v>
      </c>
      <c r="M121" s="45" t="s">
        <v>2534</v>
      </c>
      <c r="N121" s="45" t="s">
        <v>2535</v>
      </c>
      <c r="O121" s="45"/>
      <c r="P121" s="102">
        <f>IFERROR(Q121-(AG121*365/1000),"")</f>
        <v>900.48</v>
      </c>
      <c r="Q121" s="102">
        <f>SUM(R121:T121)</f>
        <v>900.48</v>
      </c>
      <c r="R121" s="102">
        <v>0</v>
      </c>
      <c r="S121" s="102">
        <v>805.98</v>
      </c>
      <c r="T121" s="102">
        <v>94.5</v>
      </c>
      <c r="U121" s="102">
        <f>IFERROR(X121-I121,"")</f>
        <v>-6.3917590000000004</v>
      </c>
      <c r="V121" s="102">
        <f>IFERROR(W121*Assumptions!$C$4,"")</f>
        <v>20</v>
      </c>
      <c r="W121" s="102">
        <v>8</v>
      </c>
      <c r="X121" s="102">
        <f>IFERROR(V121*Assumptions!$C$5,"")+IFERROR(Y121*Assumptions!$C$8*Assumptions!$C$5,"")</f>
        <v>0.60824100000000003</v>
      </c>
      <c r="Y121" s="102">
        <v>820</v>
      </c>
      <c r="Z121" s="102">
        <f>IFERROR(ROUND(W121*(1+Assumptions!$C$7)^5,0),"")</f>
        <v>24</v>
      </c>
      <c r="AA121" s="102">
        <f>IFERROR(ROUND(Z121*Assumptions!$C$4*Assumptions!$C$6,4),"")+AB121*Assumptions!$C$6*Assumptions!$C$8 - I121</f>
        <v>-3.9039890000000002</v>
      </c>
      <c r="AB121" s="102">
        <v>5732</v>
      </c>
      <c r="AC121" s="45" t="s">
        <v>153</v>
      </c>
      <c r="AD121" s="45" t="s">
        <v>154</v>
      </c>
      <c r="AE121" s="45">
        <v>1485</v>
      </c>
      <c r="AF121" s="45">
        <v>85</v>
      </c>
      <c r="AG121" s="45">
        <v>0</v>
      </c>
      <c r="AH121" t="str">
        <f>IF(U121="","",IF(U121&gt;=Control!$D$4,"Y","N"))</f>
        <v>N</v>
      </c>
      <c r="AI121" t="str">
        <f>IF(P121="","",IF(P121&gt;=Control!$D$5,"Y","N"))</f>
        <v>Y</v>
      </c>
      <c r="AJ121" t="str">
        <f t="shared" si="1"/>
        <v>Y</v>
      </c>
      <c r="AO121" s="40" t="str">
        <f>IF(SUMPRODUCT(ISNUMBER(SEARCH(Assumptions!$C$92:$C$130,$C121))*(Assumptions!$D$92:$D$130="High"))&gt;0,"High","Low")</f>
        <v>Low</v>
      </c>
    </row>
    <row r="122" spans="2:41" ht="41.25" customHeight="1" x14ac:dyDescent="0.2">
      <c r="B122" s="45">
        <v>125</v>
      </c>
      <c r="C122" s="45" t="s">
        <v>17</v>
      </c>
      <c r="D122" s="45" t="s">
        <v>989</v>
      </c>
      <c r="E122" s="45" t="s">
        <v>990</v>
      </c>
      <c r="F122" s="45" t="s">
        <v>424</v>
      </c>
      <c r="G122" s="45" t="s">
        <v>613</v>
      </c>
      <c r="H122" s="102">
        <v>2</v>
      </c>
      <c r="I122" s="102">
        <v>7.5</v>
      </c>
      <c r="J122" s="102"/>
      <c r="K122" s="102">
        <v>1</v>
      </c>
      <c r="L122" s="102">
        <v>1</v>
      </c>
      <c r="M122" s="45" t="s">
        <v>2542</v>
      </c>
      <c r="N122" s="45" t="s">
        <v>2543</v>
      </c>
      <c r="O122" s="45"/>
      <c r="P122" s="102">
        <f>IFERROR(Q122-(AG122*365/1000),"")</f>
        <v>710.22</v>
      </c>
      <c r="Q122" s="102">
        <f>SUM(R122:T122)</f>
        <v>710.22</v>
      </c>
      <c r="R122" s="102">
        <v>0</v>
      </c>
      <c r="S122" s="102">
        <v>426.72</v>
      </c>
      <c r="T122" s="102">
        <v>283.5</v>
      </c>
      <c r="U122" s="102">
        <f>IFERROR(X122-I122,"")</f>
        <v>-6.4277291999999999</v>
      </c>
      <c r="V122" s="102">
        <f>IFERROR(W122*Assumptions!$C$4,"")</f>
        <v>35</v>
      </c>
      <c r="W122" s="102">
        <v>14</v>
      </c>
      <c r="X122" s="102">
        <f>IFERROR(V122*Assumptions!$C$5,"")+IFERROR(Y122*Assumptions!$C$8*Assumptions!$C$5,"")</f>
        <v>1.0722708000000001</v>
      </c>
      <c r="Y122" s="102">
        <v>2216</v>
      </c>
      <c r="Z122" s="102">
        <f>IFERROR(ROUND(W122*(1+Assumptions!$C$7)^5,0),"")</f>
        <v>43</v>
      </c>
      <c r="AA122" s="102">
        <f>IFERROR(ROUND(Z122*Assumptions!$C$4*Assumptions!$C$6,4),"")+AB122*Assumptions!$C$6*Assumptions!$C$8 - I122</f>
        <v>-0.45000000000000018</v>
      </c>
      <c r="AB122" s="102">
        <v>100000</v>
      </c>
      <c r="AC122" s="45" t="s">
        <v>153</v>
      </c>
      <c r="AD122" s="45" t="s">
        <v>154</v>
      </c>
      <c r="AE122" s="45">
        <v>1485</v>
      </c>
      <c r="AF122" s="45">
        <v>85</v>
      </c>
      <c r="AG122" s="45">
        <v>0</v>
      </c>
      <c r="AH122" t="str">
        <f>IF(U122="","",IF(U122&gt;=Control!$D$4,"Y","N"))</f>
        <v>N</v>
      </c>
      <c r="AI122" t="str">
        <f>IF(P122="","",IF(P122&gt;=Control!$D$5,"Y","N"))</f>
        <v>Y</v>
      </c>
      <c r="AJ122" t="str">
        <f t="shared" si="1"/>
        <v>Y</v>
      </c>
      <c r="AO122" s="40" t="str">
        <f>IF(SUMPRODUCT(ISNUMBER(SEARCH(Assumptions!$C$92:$C$130,$C122))*(Assumptions!$D$92:$D$130="High"))&gt;0,"High","Low")</f>
        <v>Low</v>
      </c>
    </row>
    <row r="123" spans="2:41" ht="41.25" customHeight="1" x14ac:dyDescent="0.2">
      <c r="B123" s="45">
        <v>118</v>
      </c>
      <c r="C123" s="45" t="s">
        <v>14</v>
      </c>
      <c r="D123" s="45" t="s">
        <v>944</v>
      </c>
      <c r="E123" s="45" t="s">
        <v>945</v>
      </c>
      <c r="F123" s="45" t="s">
        <v>909</v>
      </c>
      <c r="G123" s="45" t="s">
        <v>946</v>
      </c>
      <c r="H123" s="102">
        <v>2</v>
      </c>
      <c r="I123" s="102">
        <v>11.2</v>
      </c>
      <c r="J123" s="102"/>
      <c r="K123" s="102">
        <v>2</v>
      </c>
      <c r="L123" s="102">
        <v>0</v>
      </c>
      <c r="M123" s="45" t="s">
        <v>3304</v>
      </c>
      <c r="N123" s="45" t="s">
        <v>3305</v>
      </c>
      <c r="O123" s="45"/>
      <c r="P123" s="102">
        <f>IFERROR(Q123-(AG123*365/1000),"")</f>
        <v>81.48</v>
      </c>
      <c r="Q123" s="102">
        <f>SUM(R123:T123)</f>
        <v>81.48</v>
      </c>
      <c r="R123" s="102">
        <v>0</v>
      </c>
      <c r="S123" s="102">
        <v>81.48</v>
      </c>
      <c r="T123" s="102">
        <v>0</v>
      </c>
      <c r="U123" s="102">
        <f>IFERROR(X123-I123,"")</f>
        <v>-7.1824350999999993</v>
      </c>
      <c r="V123" s="102">
        <f>IFERROR(W123*Assumptions!$C$4,"")</f>
        <v>130</v>
      </c>
      <c r="W123" s="102">
        <v>52</v>
      </c>
      <c r="X123" s="102">
        <f>IFERROR(V123*Assumptions!$C$5,"")+IFERROR(Y123*Assumptions!$C$8*Assumptions!$C$5,"")</f>
        <v>4.0175649</v>
      </c>
      <c r="Y123" s="102">
        <v>11698</v>
      </c>
      <c r="Z123" s="102">
        <f>IFERROR(ROUND(W123*(1+Assumptions!$C$7)^5,0),"")</f>
        <v>159</v>
      </c>
      <c r="AA123" s="102">
        <f>IFERROR(ROUND(Z123*Assumptions!$C$4*Assumptions!$C$6,4),"")+AB123*Assumptions!$C$6*Assumptions!$C$8 - I123</f>
        <v>27.956109250000001</v>
      </c>
      <c r="AB123" s="102">
        <v>1151111</v>
      </c>
      <c r="AC123" s="45" t="s">
        <v>164</v>
      </c>
      <c r="AD123" s="45" t="s">
        <v>191</v>
      </c>
      <c r="AE123" s="45">
        <v>1121</v>
      </c>
      <c r="AF123" s="45">
        <v>84.7</v>
      </c>
      <c r="AG123" s="45">
        <v>0</v>
      </c>
      <c r="AH123" t="str">
        <f>IF(U123="","",IF(U123&gt;=Control!$D$4,"Y","N"))</f>
        <v>N</v>
      </c>
      <c r="AI123" t="str">
        <f>IF(P123="","",IF(P123&gt;=Control!$D$5,"Y","N"))</f>
        <v>Y</v>
      </c>
      <c r="AJ123" t="str">
        <f t="shared" si="1"/>
        <v>Y</v>
      </c>
      <c r="AO123" s="40" t="str">
        <f>IF(SUMPRODUCT(ISNUMBER(SEARCH(Assumptions!$C$92:$C$130,$C123))*(Assumptions!$D$92:$D$130="High"))&gt;0,"High","Low")</f>
        <v>Low</v>
      </c>
    </row>
    <row r="124" spans="2:41" ht="68.25" customHeight="1" x14ac:dyDescent="0.2">
      <c r="B124" s="45">
        <v>173</v>
      </c>
      <c r="C124" s="45" t="s">
        <v>1234</v>
      </c>
      <c r="D124" s="45" t="s">
        <v>1232</v>
      </c>
      <c r="E124" s="45" t="s">
        <v>1233</v>
      </c>
      <c r="F124" s="45" t="s">
        <v>80</v>
      </c>
      <c r="G124" s="45" t="s">
        <v>1119</v>
      </c>
      <c r="H124" s="102">
        <v>3</v>
      </c>
      <c r="I124" s="102">
        <v>8.4</v>
      </c>
      <c r="J124" s="102"/>
      <c r="K124" s="102">
        <v>0</v>
      </c>
      <c r="L124" s="102">
        <v>3</v>
      </c>
      <c r="M124" s="45" t="s">
        <v>3247</v>
      </c>
      <c r="N124" s="45" t="s">
        <v>2920</v>
      </c>
      <c r="O124" s="45" t="s">
        <v>2921</v>
      </c>
      <c r="P124" s="102">
        <f>IFERROR(Q124-(AG124*365/1000),"")</f>
        <v>511.27500000000003</v>
      </c>
      <c r="Q124" s="102">
        <f>SUM(R124:T124)</f>
        <v>511.27500000000003</v>
      </c>
      <c r="R124" s="102">
        <v>369</v>
      </c>
      <c r="S124" s="102">
        <v>2.1</v>
      </c>
      <c r="T124" s="102">
        <v>140.17500000000001</v>
      </c>
      <c r="U124" s="102">
        <f>IFERROR(X124-I124,"")</f>
        <v>-7.1870556000000008</v>
      </c>
      <c r="V124" s="102">
        <f>IFERROR(W124*Assumptions!$C$4,"")</f>
        <v>40</v>
      </c>
      <c r="W124" s="102">
        <v>16</v>
      </c>
      <c r="X124" s="102">
        <f>IFERROR(V124*Assumptions!$C$5,"")+IFERROR(Y124*Assumptions!$C$8*Assumptions!$C$5,"")</f>
        <v>1.2129444</v>
      </c>
      <c r="Y124" s="102">
        <v>1288</v>
      </c>
      <c r="Z124" s="102">
        <f>IFERROR(ROUND(W124*(1+Assumptions!$C$7)^5,0),"")</f>
        <v>49</v>
      </c>
      <c r="AA124" s="102">
        <f>IFERROR(ROUND(Z124*Assumptions!$C$4*Assumptions!$C$6,4),"")+AB124*Assumptions!$C$6*Assumptions!$C$8 - I124</f>
        <v>1.4937500000000004</v>
      </c>
      <c r="AB124" s="102">
        <v>225000</v>
      </c>
      <c r="AC124" s="45" t="s">
        <v>164</v>
      </c>
      <c r="AD124" s="45" t="s">
        <v>188</v>
      </c>
      <c r="AE124" s="45">
        <v>365</v>
      </c>
      <c r="AF124" s="45">
        <v>78.3</v>
      </c>
      <c r="AG124" s="45">
        <v>0</v>
      </c>
      <c r="AH124" t="str">
        <f>IF(U124="","",IF(U124&gt;=Control!$D$4,"Y","N"))</f>
        <v>N</v>
      </c>
      <c r="AI124" t="str">
        <f>IF(P124="","",IF(P124&gt;=Control!$D$5,"Y","N"))</f>
        <v>Y</v>
      </c>
      <c r="AJ124" t="str">
        <f t="shared" si="1"/>
        <v>Y</v>
      </c>
      <c r="AO124" s="40" t="str">
        <f>IF(SUMPRODUCT(ISNUMBER(SEARCH(Assumptions!$C$92:$C$130,$C124))*(Assumptions!$D$92:$D$130="High"))&gt;0,"High","Low")</f>
        <v>High</v>
      </c>
    </row>
    <row r="125" spans="2:41" ht="68.25" customHeight="1" x14ac:dyDescent="0.2">
      <c r="B125" s="45">
        <v>223</v>
      </c>
      <c r="C125" s="45" t="s">
        <v>8</v>
      </c>
      <c r="D125" s="45" t="s">
        <v>1478</v>
      </c>
      <c r="E125" s="45" t="s">
        <v>1479</v>
      </c>
      <c r="F125" s="45" t="s">
        <v>97</v>
      </c>
      <c r="G125" s="45" t="s">
        <v>1437</v>
      </c>
      <c r="H125" s="102">
        <v>2</v>
      </c>
      <c r="I125" s="102">
        <v>9</v>
      </c>
      <c r="J125" s="102"/>
      <c r="K125" s="102">
        <v>0</v>
      </c>
      <c r="L125" s="102">
        <v>2</v>
      </c>
      <c r="M125" s="45" t="s">
        <v>2845</v>
      </c>
      <c r="N125" s="45" t="s">
        <v>2846</v>
      </c>
      <c r="O125" s="45"/>
      <c r="P125" s="102">
        <f>IFERROR(Q125-(AG125*365/1000),"")</f>
        <v>250.995</v>
      </c>
      <c r="Q125" s="102">
        <f>SUM(R125:T125)</f>
        <v>250.995</v>
      </c>
      <c r="R125" s="102">
        <v>8.5500000000000007</v>
      </c>
      <c r="S125" s="102">
        <v>239.82</v>
      </c>
      <c r="T125" s="102">
        <v>2.625</v>
      </c>
      <c r="U125" s="102">
        <f>IFERROR(X125-I125,"")</f>
        <v>-7.875</v>
      </c>
      <c r="V125" s="102">
        <f>IFERROR(W125*Assumptions!$C$4,"")</f>
        <v>37.5</v>
      </c>
      <c r="W125" s="102">
        <v>15</v>
      </c>
      <c r="X125" s="102">
        <f>IFERROR(V125*Assumptions!$C$5,"")+IFERROR(Y125*Assumptions!$C$8*Assumptions!$C$5,"")</f>
        <v>1.125</v>
      </c>
      <c r="Y125" s="102">
        <v>0</v>
      </c>
      <c r="Z125" s="102">
        <f>IFERROR(ROUND(W125*(1+Assumptions!$C$7)^5,0),"")</f>
        <v>46</v>
      </c>
      <c r="AA125" s="102">
        <f>IFERROR(ROUND(Z125*Assumptions!$C$4*Assumptions!$C$6,4),"")+AB125*Assumptions!$C$6*Assumptions!$C$8 - I125</f>
        <v>2.8128635000000006</v>
      </c>
      <c r="AB125" s="102">
        <v>361962</v>
      </c>
      <c r="AC125" s="45" t="s">
        <v>153</v>
      </c>
      <c r="AD125" s="45" t="s">
        <v>154</v>
      </c>
      <c r="AE125" s="45">
        <v>1485</v>
      </c>
      <c r="AF125" s="45">
        <v>85</v>
      </c>
      <c r="AG125" s="45">
        <v>0</v>
      </c>
      <c r="AH125" t="str">
        <f>IF(U125="","",IF(U125&gt;=Control!$D$4,"Y","N"))</f>
        <v>N</v>
      </c>
      <c r="AI125" t="str">
        <f>IF(P125="","",IF(P125&gt;=Control!$D$5,"Y","N"))</f>
        <v>Y</v>
      </c>
      <c r="AJ125" t="str">
        <f t="shared" si="1"/>
        <v>Y</v>
      </c>
      <c r="AO125" s="40" t="str">
        <f>IF(SUMPRODUCT(ISNUMBER(SEARCH(Assumptions!$C$92:$C$130,$C125))*(Assumptions!$D$92:$D$130="High"))&gt;0,"High","Low")</f>
        <v>High</v>
      </c>
    </row>
    <row r="126" spans="2:41" ht="41.25" customHeight="1" x14ac:dyDescent="0.2">
      <c r="B126" s="45">
        <v>182</v>
      </c>
      <c r="C126" s="45" t="s">
        <v>7</v>
      </c>
      <c r="D126" s="45" t="s">
        <v>93</v>
      </c>
      <c r="E126" s="45" t="s">
        <v>92</v>
      </c>
      <c r="F126" s="45" t="s">
        <v>91</v>
      </c>
      <c r="G126" s="45" t="s">
        <v>1119</v>
      </c>
      <c r="H126" s="102">
        <v>3</v>
      </c>
      <c r="I126" s="102">
        <v>13</v>
      </c>
      <c r="J126" s="102"/>
      <c r="K126" s="102">
        <v>0</v>
      </c>
      <c r="L126" s="102">
        <v>1</v>
      </c>
      <c r="M126" s="45" t="s">
        <v>2742</v>
      </c>
      <c r="N126" s="45" t="s">
        <v>2704</v>
      </c>
      <c r="O126" s="45" t="s">
        <v>2727</v>
      </c>
      <c r="P126" s="102">
        <f>IFERROR(Q126-(AG126*365/1000),"")</f>
        <v>1359.7399999999998</v>
      </c>
      <c r="Q126" s="102">
        <f>SUM(R126:T126)</f>
        <v>1443.6899999999998</v>
      </c>
      <c r="R126" s="102">
        <v>840.15</v>
      </c>
      <c r="S126" s="102">
        <v>443.94</v>
      </c>
      <c r="T126" s="102">
        <v>159.6</v>
      </c>
      <c r="U126" s="102">
        <f>IFERROR(X126-I126,"")</f>
        <v>-8.0806832499999999</v>
      </c>
      <c r="V126" s="102">
        <f>IFERROR(W126*Assumptions!$C$4,"")</f>
        <v>157.5</v>
      </c>
      <c r="W126" s="102">
        <v>63</v>
      </c>
      <c r="X126" s="102">
        <f>IFERROR(V126*Assumptions!$C$5,"")+IFERROR(Y126*Assumptions!$C$8*Assumptions!$C$5,"")</f>
        <v>4.9193167499999992</v>
      </c>
      <c r="Y126" s="102">
        <v>19335</v>
      </c>
      <c r="Z126" s="102">
        <f>IFERROR(ROUND(W126*(1+Assumptions!$C$7)^5,0),"")</f>
        <v>192</v>
      </c>
      <c r="AA126" s="102">
        <f>IFERROR(ROUND(Z126*Assumptions!$C$4*Assumptions!$C$6,4),"")+AB126*Assumptions!$C$6*Assumptions!$C$8 - I126</f>
        <v>12.641516750000001</v>
      </c>
      <c r="AB126" s="102">
        <v>98001</v>
      </c>
      <c r="AC126" s="45" t="s">
        <v>153</v>
      </c>
      <c r="AD126" s="45" t="s">
        <v>160</v>
      </c>
      <c r="AE126" s="45">
        <v>6732</v>
      </c>
      <c r="AF126" s="45">
        <v>111.3</v>
      </c>
      <c r="AG126" s="45">
        <v>230</v>
      </c>
      <c r="AH126" t="str">
        <f>IF(U126="","",IF(U126&gt;=Control!$D$4,"Y","N"))</f>
        <v>N</v>
      </c>
      <c r="AI126" t="str">
        <f>IF(P126="","",IF(P126&gt;=Control!$D$5,"Y","N"))</f>
        <v>Y</v>
      </c>
      <c r="AJ126" t="str">
        <f t="shared" si="1"/>
        <v>Y</v>
      </c>
      <c r="AO126" s="40" t="str">
        <f>IF(SUMPRODUCT(ISNUMBER(SEARCH(Assumptions!$C$92:$C$130,$C126))*(Assumptions!$D$92:$D$130="High"))&gt;0,"High","Low")</f>
        <v>High</v>
      </c>
    </row>
    <row r="127" spans="2:41" ht="41.25" customHeight="1" x14ac:dyDescent="0.2">
      <c r="B127" s="45">
        <v>77</v>
      </c>
      <c r="C127" s="45" t="s">
        <v>12</v>
      </c>
      <c r="D127" s="45" t="s">
        <v>702</v>
      </c>
      <c r="E127" s="45" t="s">
        <v>703</v>
      </c>
      <c r="F127" s="45" t="s">
        <v>97</v>
      </c>
      <c r="G127" s="45" t="s">
        <v>653</v>
      </c>
      <c r="H127" s="102">
        <v>4</v>
      </c>
      <c r="I127" s="102">
        <v>12.3</v>
      </c>
      <c r="J127" s="102"/>
      <c r="K127" s="102">
        <v>0</v>
      </c>
      <c r="L127" s="102">
        <v>4</v>
      </c>
      <c r="M127" s="45" t="s">
        <v>3040</v>
      </c>
      <c r="N127" s="45" t="s">
        <v>3039</v>
      </c>
      <c r="O127" s="45" t="s">
        <v>3041</v>
      </c>
      <c r="P127" s="102">
        <f>IFERROR(Q127-(AG127*365/1000),"")</f>
        <v>234.36</v>
      </c>
      <c r="Q127" s="102">
        <f>SUM(R127:T127)</f>
        <v>234.36</v>
      </c>
      <c r="R127" s="102">
        <v>189</v>
      </c>
      <c r="S127" s="102">
        <v>45.36</v>
      </c>
      <c r="T127" s="102">
        <v>0</v>
      </c>
      <c r="U127" s="102">
        <f>IFERROR(X127-I127,"")</f>
        <v>-8.5003605000000011</v>
      </c>
      <c r="V127" s="102">
        <f>IFERROR(W127*Assumptions!$C$4,"")</f>
        <v>115</v>
      </c>
      <c r="W127" s="102">
        <v>46</v>
      </c>
      <c r="X127" s="102">
        <f>IFERROR(V127*Assumptions!$C$5,"")+IFERROR(Y127*Assumptions!$C$8*Assumptions!$C$5,"")</f>
        <v>3.7996394999999996</v>
      </c>
      <c r="Y127" s="102">
        <v>34790</v>
      </c>
      <c r="Z127" s="102">
        <f>IFERROR(ROUND(W127*(1+Assumptions!$C$7)^5,0),"")</f>
        <v>140</v>
      </c>
      <c r="AA127" s="102">
        <f>IFERROR(ROUND(Z127*Assumptions!$C$4*Assumptions!$C$6,4),"")+AB127*Assumptions!$C$6*Assumptions!$C$8 - I127</f>
        <v>8.2320682500000011</v>
      </c>
      <c r="AB127" s="102">
        <v>181019</v>
      </c>
      <c r="AC127" s="45" t="s">
        <v>153</v>
      </c>
      <c r="AD127" s="45" t="s">
        <v>167</v>
      </c>
      <c r="AE127" s="45">
        <v>440</v>
      </c>
      <c r="AF127" s="45">
        <v>35</v>
      </c>
      <c r="AG127" s="45">
        <v>0</v>
      </c>
      <c r="AH127" t="str">
        <f>IF(U127="","",IF(U127&gt;=Control!$D$4,"Y","N"))</f>
        <v>N</v>
      </c>
      <c r="AI127" t="str">
        <f>IF(P127="","",IF(P127&gt;=Control!$D$5,"Y","N"))</f>
        <v>Y</v>
      </c>
      <c r="AJ127" t="str">
        <f t="shared" si="1"/>
        <v>Y</v>
      </c>
      <c r="AO127" s="40" t="str">
        <f>IF(SUMPRODUCT(ISNUMBER(SEARCH(Assumptions!$C$92:$C$130,$C127))*(Assumptions!$D$92:$D$130="High"))&gt;0,"High","Low")</f>
        <v>High</v>
      </c>
    </row>
    <row r="128" spans="2:41" ht="41.25" customHeight="1" x14ac:dyDescent="0.2">
      <c r="B128" s="45">
        <v>249</v>
      </c>
      <c r="C128" s="45" t="s">
        <v>22</v>
      </c>
      <c r="D128" s="45" t="s">
        <v>1600</v>
      </c>
      <c r="E128" s="45" t="s">
        <v>1601</v>
      </c>
      <c r="F128" s="45" t="s">
        <v>73</v>
      </c>
      <c r="G128" s="45" t="s">
        <v>1330</v>
      </c>
      <c r="H128" s="102">
        <v>2</v>
      </c>
      <c r="I128" s="102">
        <v>10</v>
      </c>
      <c r="J128" s="102"/>
      <c r="K128" s="102">
        <v>0</v>
      </c>
      <c r="L128" s="102">
        <v>2</v>
      </c>
      <c r="M128" s="45" t="s">
        <v>3340</v>
      </c>
      <c r="N128" s="45" t="s">
        <v>3341</v>
      </c>
      <c r="O128" s="45"/>
      <c r="P128" s="102">
        <f>IFERROR(Q128-(AG128*365/1000),"")</f>
        <v>0</v>
      </c>
      <c r="Q128" s="102">
        <f>SUM(R128:T128)</f>
        <v>0</v>
      </c>
      <c r="R128" s="102">
        <v>0</v>
      </c>
      <c r="S128" s="102">
        <v>0</v>
      </c>
      <c r="T128" s="102">
        <v>0</v>
      </c>
      <c r="U128" s="102">
        <f>IFERROR(X128-I128,"")</f>
        <v>-8.596916499999999</v>
      </c>
      <c r="V128" s="102">
        <f>IFERROR(W128*Assumptions!$C$4,"")</f>
        <v>37.5</v>
      </c>
      <c r="W128" s="102">
        <v>15</v>
      </c>
      <c r="X128" s="102">
        <f>IFERROR(V128*Assumptions!$C$5,"")+IFERROR(Y128*Assumptions!$C$8*Assumptions!$C$5,"")</f>
        <v>1.4030835000000002</v>
      </c>
      <c r="Y128" s="102">
        <v>27670</v>
      </c>
      <c r="Z128" s="102">
        <f>IFERROR(ROUND(W128*(1+Assumptions!$C$7)^5,0),"")</f>
        <v>46</v>
      </c>
      <c r="AA128" s="102">
        <f>IFERROR(ROUND(Z128*Assumptions!$C$4*Assumptions!$C$6,4),"")+AB128*Assumptions!$C$6*Assumptions!$C$8 - I128</f>
        <v>0.40650000000000119</v>
      </c>
      <c r="AB128" s="102">
        <v>278000</v>
      </c>
      <c r="AC128" s="45" t="s">
        <v>164</v>
      </c>
      <c r="AD128" s="45" t="s">
        <v>171</v>
      </c>
      <c r="AE128" s="45">
        <v>3315</v>
      </c>
      <c r="AF128" s="45">
        <v>23</v>
      </c>
      <c r="AG128" s="45">
        <v>0</v>
      </c>
      <c r="AH128" t="str">
        <f>IF(U128="","",IF(U128&gt;=Control!$D$4,"Y","N"))</f>
        <v>N</v>
      </c>
      <c r="AI128" t="str">
        <f>IF(P128="","",IF(P128&gt;=Control!$D$5,"Y","N"))</f>
        <v>N</v>
      </c>
      <c r="AJ128" t="str">
        <f t="shared" si="1"/>
        <v>Y</v>
      </c>
      <c r="AO128" s="40" t="str">
        <f>IF(SUMPRODUCT(ISNUMBER(SEARCH(Assumptions!$C$92:$C$130,$C128))*(Assumptions!$D$92:$D$130="High"))&gt;0,"High","Low")</f>
        <v>Low</v>
      </c>
    </row>
    <row r="129" spans="2:41" ht="41.25" customHeight="1" x14ac:dyDescent="0.2">
      <c r="B129" s="45">
        <v>49</v>
      </c>
      <c r="C129" s="45" t="s">
        <v>12</v>
      </c>
      <c r="D129" s="45" t="s">
        <v>528</v>
      </c>
      <c r="E129" s="45" t="s">
        <v>529</v>
      </c>
      <c r="F129" s="45" t="s">
        <v>73</v>
      </c>
      <c r="G129" s="45" t="s">
        <v>530</v>
      </c>
      <c r="H129" s="102">
        <v>3</v>
      </c>
      <c r="I129" s="102">
        <v>11.5</v>
      </c>
      <c r="J129" s="102"/>
      <c r="K129" s="102">
        <v>0</v>
      </c>
      <c r="L129" s="102">
        <v>1</v>
      </c>
      <c r="M129" s="45" t="s">
        <v>3047</v>
      </c>
      <c r="N129" s="45" t="s">
        <v>3048</v>
      </c>
      <c r="O129" s="45" t="s">
        <v>3049</v>
      </c>
      <c r="P129" s="102">
        <f>IFERROR(Q129-(AG129*365/1000),"")</f>
        <v>192.89999999999998</v>
      </c>
      <c r="Q129" s="102">
        <f>SUM(R129:T129)</f>
        <v>291.45</v>
      </c>
      <c r="R129" s="102">
        <v>201.15</v>
      </c>
      <c r="S129" s="102">
        <v>90.3</v>
      </c>
      <c r="T129" s="102">
        <v>0</v>
      </c>
      <c r="U129" s="102">
        <f>IFERROR(X129-I129,"")</f>
        <v>-8.8542103000000001</v>
      </c>
      <c r="V129" s="102">
        <f>IFERROR(W129*Assumptions!$C$4,"")</f>
        <v>82.5</v>
      </c>
      <c r="W129" s="102">
        <v>33</v>
      </c>
      <c r="X129" s="102">
        <f>IFERROR(V129*Assumptions!$C$5,"")+IFERROR(Y129*Assumptions!$C$8*Assumptions!$C$5,"")</f>
        <v>2.6457896999999999</v>
      </c>
      <c r="Y129" s="102">
        <v>16994</v>
      </c>
      <c r="Z129" s="102">
        <f>IFERROR(ROUND(W129*(1+Assumptions!$C$7)^5,0),"")</f>
        <v>101</v>
      </c>
      <c r="AA129" s="102">
        <f>IFERROR(ROUND(Z129*Assumptions!$C$4*Assumptions!$C$6,4),"")+AB129*Assumptions!$C$6*Assumptions!$C$8 - I129</f>
        <v>1.2975250000000003</v>
      </c>
      <c r="AB129" s="102">
        <v>10300</v>
      </c>
      <c r="AC129" s="45" t="s">
        <v>153</v>
      </c>
      <c r="AD129" s="45" t="s">
        <v>167</v>
      </c>
      <c r="AE129" s="45">
        <v>440</v>
      </c>
      <c r="AF129" s="45">
        <v>35</v>
      </c>
      <c r="AG129" s="45">
        <v>270</v>
      </c>
      <c r="AH129" t="str">
        <f>IF(U129="","",IF(U129&gt;=Control!$D$4,"Y","N"))</f>
        <v>N</v>
      </c>
      <c r="AI129" t="str">
        <f>IF(P129="","",IF(P129&gt;=Control!$D$5,"Y","N"))</f>
        <v>Y</v>
      </c>
      <c r="AJ129" t="str">
        <f t="shared" si="1"/>
        <v>Y</v>
      </c>
      <c r="AO129" s="40" t="str">
        <f>IF(SUMPRODUCT(ISNUMBER(SEARCH(Assumptions!$C$92:$C$130,$C129))*(Assumptions!$D$92:$D$130="High"))&gt;0,"High","Low")</f>
        <v>High</v>
      </c>
    </row>
    <row r="130" spans="2:41" ht="95.25" customHeight="1" x14ac:dyDescent="0.2">
      <c r="B130" s="45">
        <v>30</v>
      </c>
      <c r="C130" s="45" t="s">
        <v>13</v>
      </c>
      <c r="D130" s="45" t="s">
        <v>427</v>
      </c>
      <c r="E130" s="45" t="s">
        <v>428</v>
      </c>
      <c r="F130" s="45" t="s">
        <v>424</v>
      </c>
      <c r="G130" s="45" t="s">
        <v>429</v>
      </c>
      <c r="H130" s="102">
        <v>1</v>
      </c>
      <c r="I130" s="102">
        <v>12</v>
      </c>
      <c r="J130" s="102"/>
      <c r="K130" s="102">
        <v>0</v>
      </c>
      <c r="L130" s="102">
        <v>1</v>
      </c>
      <c r="M130" s="45" t="s">
        <v>2663</v>
      </c>
      <c r="N130" s="45"/>
      <c r="O130" s="45"/>
      <c r="P130" s="102">
        <f>IFERROR(Q130-(AG130*365/1000),"")</f>
        <v>278.67</v>
      </c>
      <c r="Q130" s="102">
        <f>SUM(R130:T130)</f>
        <v>278.67</v>
      </c>
      <c r="R130" s="102">
        <v>0</v>
      </c>
      <c r="S130" s="102">
        <v>254.52</v>
      </c>
      <c r="T130" s="102">
        <v>24.15</v>
      </c>
      <c r="U130" s="102">
        <f>IFERROR(X130-I130,"")</f>
        <v>-9.2922086999999998</v>
      </c>
      <c r="V130" s="102">
        <f>IFERROR(W130*Assumptions!$C$4,"")</f>
        <v>80</v>
      </c>
      <c r="W130" s="102">
        <v>32</v>
      </c>
      <c r="X130" s="102">
        <f>IFERROR(V130*Assumptions!$C$5,"")+IFERROR(Y130*Assumptions!$C$8*Assumptions!$C$5,"")</f>
        <v>2.7077912999999998</v>
      </c>
      <c r="Y130" s="102">
        <v>30626</v>
      </c>
      <c r="Z130" s="102">
        <f>IFERROR(ROUND(W130*(1+Assumptions!$C$7)^5,0),"")</f>
        <v>98</v>
      </c>
      <c r="AA130" s="102">
        <f>IFERROR(ROUND(Z130*Assumptions!$C$4*Assumptions!$C$6,4),"")+AB130*Assumptions!$C$6*Assumptions!$C$8 - I130</f>
        <v>1.1015197499999996</v>
      </c>
      <c r="AB130" s="102">
        <v>50837</v>
      </c>
      <c r="AC130" s="45" t="s">
        <v>153</v>
      </c>
      <c r="AD130" s="45" t="s">
        <v>158</v>
      </c>
      <c r="AE130" s="45">
        <v>867</v>
      </c>
      <c r="AF130" s="45">
        <v>16</v>
      </c>
      <c r="AG130" s="45">
        <v>0</v>
      </c>
      <c r="AH130" t="str">
        <f>IF(U130="","",IF(U130&gt;=Control!$D$4,"Y","N"))</f>
        <v>N</v>
      </c>
      <c r="AI130" t="str">
        <f>IF(P130="","",IF(P130&gt;=Control!$D$5,"Y","N"))</f>
        <v>Y</v>
      </c>
      <c r="AJ130" t="str">
        <f t="shared" si="1"/>
        <v>Y</v>
      </c>
      <c r="AO130" s="40" t="str">
        <f>IF(SUMPRODUCT(ISNUMBER(SEARCH(Assumptions!$C$92:$C$130,$C130))*(Assumptions!$D$92:$D$130="High"))&gt;0,"High","Low")</f>
        <v>Low</v>
      </c>
    </row>
    <row r="131" spans="2:41" ht="41.25" customHeight="1" x14ac:dyDescent="0.2">
      <c r="B131" s="45">
        <v>287</v>
      </c>
      <c r="C131" s="45" t="s">
        <v>10</v>
      </c>
      <c r="D131" s="45" t="s">
        <v>1780</v>
      </c>
      <c r="E131" s="45" t="s">
        <v>1781</v>
      </c>
      <c r="F131" s="45" t="s">
        <v>459</v>
      </c>
      <c r="G131" s="45" t="s">
        <v>1782</v>
      </c>
      <c r="H131" s="102">
        <v>3</v>
      </c>
      <c r="I131" s="102">
        <v>23</v>
      </c>
      <c r="J131" s="102"/>
      <c r="K131" s="102">
        <v>0</v>
      </c>
      <c r="L131" s="102">
        <v>3</v>
      </c>
      <c r="M131" s="45"/>
      <c r="N131" s="45"/>
      <c r="O131" s="45"/>
      <c r="P131" s="102">
        <f>IFERROR(Q131-(AG131*365/1000),"")</f>
        <v>148.065</v>
      </c>
      <c r="Q131" s="102">
        <f>SUM(R131:T131)</f>
        <v>148.065</v>
      </c>
      <c r="R131" s="102">
        <v>127.8</v>
      </c>
      <c r="S131" s="102">
        <v>19.739999999999998</v>
      </c>
      <c r="T131" s="102">
        <v>0.52500000000000002</v>
      </c>
      <c r="U131" s="102">
        <f>IFERROR(X131-I131,"")</f>
        <v>-9.3485687000000013</v>
      </c>
      <c r="V131" s="102">
        <f>IFERROR(W131*Assumptions!$C$4,"")</f>
        <v>340</v>
      </c>
      <c r="W131" s="102">
        <v>136</v>
      </c>
      <c r="X131" s="102">
        <f>IFERROR(V131*Assumptions!$C$5,"")+IFERROR(Y131*Assumptions!$C$8*Assumptions!$C$5,"")</f>
        <v>13.651431299999999</v>
      </c>
      <c r="Y131" s="102">
        <v>343426</v>
      </c>
      <c r="Z131" s="102">
        <f>IFERROR(ROUND(W131*(1+Assumptions!$C$7)^5,0),"")</f>
        <v>415</v>
      </c>
      <c r="AA131" s="102">
        <f>IFERROR(ROUND(Z131*Assumptions!$C$4*Assumptions!$C$6,4),"")+AB131*Assumptions!$C$6*Assumptions!$C$8 - I131</f>
        <v>30.533250000000002</v>
      </c>
      <c r="AB131" s="102">
        <v>99000</v>
      </c>
      <c r="AC131" s="45" t="s">
        <v>153</v>
      </c>
      <c r="AD131" s="45" t="s">
        <v>156</v>
      </c>
      <c r="AE131" s="45">
        <v>2748</v>
      </c>
      <c r="AF131" s="45">
        <v>44.8</v>
      </c>
      <c r="AG131" s="45">
        <v>0</v>
      </c>
      <c r="AH131" t="str">
        <f>IF(U131="","",IF(U131&gt;=Control!$D$4,"Y","N"))</f>
        <v>N</v>
      </c>
      <c r="AI131" t="str">
        <f>IF(P131="","",IF(P131&gt;=Control!$D$5,"Y","N"))</f>
        <v>Y</v>
      </c>
      <c r="AJ131" t="str">
        <f t="shared" si="1"/>
        <v>Y</v>
      </c>
      <c r="AO131" s="40" t="str">
        <f>IF(SUMPRODUCT(ISNUMBER(SEARCH(Assumptions!$C$92:$C$130,$C131))*(Assumptions!$D$92:$D$130="High"))&gt;0,"High","Low")</f>
        <v>High</v>
      </c>
    </row>
    <row r="132" spans="2:41" ht="81" customHeight="1" x14ac:dyDescent="0.2">
      <c r="B132" s="45">
        <v>202</v>
      </c>
      <c r="C132" s="45" t="s">
        <v>20</v>
      </c>
      <c r="D132" s="45" t="s">
        <v>1378</v>
      </c>
      <c r="E132" s="45" t="s">
        <v>1379</v>
      </c>
      <c r="F132" s="45" t="s">
        <v>97</v>
      </c>
      <c r="G132" s="45" t="s">
        <v>1380</v>
      </c>
      <c r="H132" s="102">
        <v>1</v>
      </c>
      <c r="I132" s="102">
        <v>10</v>
      </c>
      <c r="J132" s="102"/>
      <c r="K132" s="102">
        <v>0</v>
      </c>
      <c r="L132" s="102">
        <v>0</v>
      </c>
      <c r="M132" s="45" t="s">
        <v>3116</v>
      </c>
      <c r="N132" s="45"/>
      <c r="O132" s="45"/>
      <c r="P132" s="102">
        <f>IFERROR(Q132-(AG132*365/1000),"")</f>
        <v>-47.45</v>
      </c>
      <c r="Q132" s="102">
        <f>SUM(R132:T132)</f>
        <v>0</v>
      </c>
      <c r="R132" s="102">
        <v>0</v>
      </c>
      <c r="S132" s="102">
        <v>0</v>
      </c>
      <c r="T132" s="102">
        <v>0</v>
      </c>
      <c r="U132" s="102">
        <f>IFERROR(X132-I132,"")</f>
        <v>-9.7750000000000004</v>
      </c>
      <c r="V132" s="102">
        <f>IFERROR(W132*Assumptions!$C$4,"")</f>
        <v>7.5</v>
      </c>
      <c r="W132" s="102">
        <v>3</v>
      </c>
      <c r="X132" s="102">
        <f>IFERROR(V132*Assumptions!$C$5,"")+IFERROR(Y132*Assumptions!$C$8*Assumptions!$C$5,"")</f>
        <v>0.22499999999999998</v>
      </c>
      <c r="Y132" s="102">
        <v>0</v>
      </c>
      <c r="Z132" s="102">
        <f>IFERROR(ROUND(W132*(1+Assumptions!$C$7)^5,0),"")</f>
        <v>9</v>
      </c>
      <c r="AA132" s="102">
        <f>IFERROR(ROUND(Z132*Assumptions!$C$4*Assumptions!$C$6,4),"")+AB132*Assumptions!$C$6*Assumptions!$C$8 - I132</f>
        <v>-7.13321775</v>
      </c>
      <c r="AB132" s="102">
        <v>103987</v>
      </c>
      <c r="AC132" s="45" t="s">
        <v>153</v>
      </c>
      <c r="AD132" s="45" t="s">
        <v>175</v>
      </c>
      <c r="AE132" s="45">
        <v>1707</v>
      </c>
      <c r="AF132" s="45">
        <v>16.5</v>
      </c>
      <c r="AG132" s="45">
        <v>130</v>
      </c>
      <c r="AH132" t="str">
        <f>IF(U132="","",IF(U132&gt;=Control!$D$4,"Y","N"))</f>
        <v>N</v>
      </c>
      <c r="AI132" t="str">
        <f>IF(P132="","",IF(P132&gt;=Control!$D$5,"Y","N"))</f>
        <v>N</v>
      </c>
      <c r="AJ132" t="str">
        <f t="shared" si="1"/>
        <v>Y</v>
      </c>
      <c r="AO132" s="40" t="str">
        <f>IF(SUMPRODUCT(ISNUMBER(SEARCH(Assumptions!$C$92:$C$130,$C132))*(Assumptions!$D$92:$D$130="High"))&gt;0,"High","Low")</f>
        <v>Low</v>
      </c>
    </row>
    <row r="133" spans="2:41" ht="54.75" customHeight="1" x14ac:dyDescent="0.2">
      <c r="B133" s="45">
        <v>167</v>
      </c>
      <c r="C133" s="45" t="s">
        <v>9</v>
      </c>
      <c r="D133" s="45" t="s">
        <v>1207</v>
      </c>
      <c r="E133" s="45" t="s">
        <v>1208</v>
      </c>
      <c r="F133" s="45" t="s">
        <v>582</v>
      </c>
      <c r="G133" s="45" t="s">
        <v>1119</v>
      </c>
      <c r="H133" s="102">
        <v>2</v>
      </c>
      <c r="I133" s="102">
        <v>10.5</v>
      </c>
      <c r="J133" s="102"/>
      <c r="K133" s="102">
        <v>1</v>
      </c>
      <c r="L133" s="102">
        <v>1</v>
      </c>
      <c r="M133" s="45" t="s">
        <v>3235</v>
      </c>
      <c r="N133" s="45" t="s">
        <v>3236</v>
      </c>
      <c r="O133" s="45"/>
      <c r="P133" s="102">
        <f>IFERROR(Q133-(AG133*365/1000),"")</f>
        <v>175.47</v>
      </c>
      <c r="Q133" s="102">
        <f>SUM(R133:T133)</f>
        <v>175.47</v>
      </c>
      <c r="R133" s="102">
        <v>162.44999999999999</v>
      </c>
      <c r="S133" s="102">
        <v>13.02</v>
      </c>
      <c r="T133" s="102">
        <v>0</v>
      </c>
      <c r="U133" s="102">
        <f>IFERROR(X133-I133,"")</f>
        <v>-9.9330110999999999</v>
      </c>
      <c r="V133" s="102">
        <f>IFERROR(W133*Assumptions!$C$4,"")</f>
        <v>17.5</v>
      </c>
      <c r="W133" s="102">
        <v>7</v>
      </c>
      <c r="X133" s="102">
        <f>IFERROR(V133*Assumptions!$C$5,"")+IFERROR(Y133*Assumptions!$C$8*Assumptions!$C$5,"")</f>
        <v>0.56698890000000002</v>
      </c>
      <c r="Y133" s="102">
        <v>4178</v>
      </c>
      <c r="Z133" s="102">
        <f>IFERROR(ROUND(W133*(1+Assumptions!$C$7)^5,0),"")</f>
        <v>21</v>
      </c>
      <c r="AA133" s="102">
        <f>IFERROR(ROUND(Z133*Assumptions!$C$4*Assumptions!$C$6,4),"")+AB133*Assumptions!$C$6*Assumptions!$C$8 - I133</f>
        <v>-7.7383199999999999</v>
      </c>
      <c r="AB133" s="102">
        <v>8160</v>
      </c>
      <c r="AC133" s="45" t="s">
        <v>164</v>
      </c>
      <c r="AD133" s="45" t="s">
        <v>188</v>
      </c>
      <c r="AE133" s="45">
        <v>365</v>
      </c>
      <c r="AF133" s="45">
        <v>78.3</v>
      </c>
      <c r="AG133" s="45">
        <v>0</v>
      </c>
      <c r="AH133" t="str">
        <f>IF(U133="","",IF(U133&gt;=Control!$D$4,"Y","N"))</f>
        <v>N</v>
      </c>
      <c r="AI133" t="str">
        <f>IF(P133="","",IF(P133&gt;=Control!$D$5,"Y","N"))</f>
        <v>Y</v>
      </c>
      <c r="AJ133" t="str">
        <f t="shared" ref="AJ133:AJ196" si="2">IF(AE133="","",IF(AE133&gt;0,"Y","N"))</f>
        <v>Y</v>
      </c>
      <c r="AO133" s="40" t="str">
        <f>IF(SUMPRODUCT(ISNUMBER(SEARCH(Assumptions!$C$92:$C$130,$C133))*(Assumptions!$D$92:$D$130="High"))&gt;0,"High","Low")</f>
        <v>High</v>
      </c>
    </row>
    <row r="134" spans="2:41" ht="27.75" customHeight="1" x14ac:dyDescent="0.2">
      <c r="B134" s="45">
        <v>199</v>
      </c>
      <c r="C134" s="45" t="s">
        <v>18</v>
      </c>
      <c r="D134" s="45" t="s">
        <v>1357</v>
      </c>
      <c r="E134" s="45" t="s">
        <v>1358</v>
      </c>
      <c r="F134" s="45" t="s">
        <v>73</v>
      </c>
      <c r="G134" s="45" t="s">
        <v>1330</v>
      </c>
      <c r="H134" s="102">
        <v>1</v>
      </c>
      <c r="I134" s="102">
        <v>12.5</v>
      </c>
      <c r="J134" s="102"/>
      <c r="K134" s="102">
        <v>0</v>
      </c>
      <c r="L134" s="102">
        <v>1</v>
      </c>
      <c r="M134" s="45" t="s">
        <v>3090</v>
      </c>
      <c r="N134" s="45"/>
      <c r="O134" s="45"/>
      <c r="P134" s="102">
        <f>IFERROR(Q134-(AG134*365/1000),"")</f>
        <v>960.66</v>
      </c>
      <c r="Q134" s="102">
        <f>SUM(R134:T134)</f>
        <v>960.66</v>
      </c>
      <c r="R134" s="102">
        <v>411.3</v>
      </c>
      <c r="S134" s="102">
        <v>431.76</v>
      </c>
      <c r="T134" s="102">
        <v>117.6</v>
      </c>
      <c r="U134" s="102">
        <f>IFERROR(X134-I134,"")</f>
        <v>-10.083707</v>
      </c>
      <c r="V134" s="102">
        <f>IFERROR(W134*Assumptions!$C$4,"")</f>
        <v>62.5</v>
      </c>
      <c r="W134" s="102">
        <v>25</v>
      </c>
      <c r="X134" s="102">
        <f>IFERROR(V134*Assumptions!$C$5,"")+IFERROR(Y134*Assumptions!$C$8*Assumptions!$C$5,"")</f>
        <v>2.416293</v>
      </c>
      <c r="Y134" s="102">
        <v>53860</v>
      </c>
      <c r="Z134" s="102">
        <f>IFERROR(ROUND(W134*(1+Assumptions!$C$7)^5,0),"")</f>
        <v>76</v>
      </c>
      <c r="AA134" s="102">
        <f>IFERROR(ROUND(Z134*Assumptions!$C$4*Assumptions!$C$6,4),"")+AB134*Assumptions!$C$6*Assumptions!$C$8 - I134</f>
        <v>13.934250000000002</v>
      </c>
      <c r="AB134" s="102">
        <v>1011000</v>
      </c>
      <c r="AC134" s="45" t="s">
        <v>164</v>
      </c>
      <c r="AD134" s="45" t="s">
        <v>171</v>
      </c>
      <c r="AE134" s="45">
        <v>3315</v>
      </c>
      <c r="AF134" s="45">
        <v>23</v>
      </c>
      <c r="AG134" s="45">
        <v>0</v>
      </c>
      <c r="AH134" t="str">
        <f>IF(U134="","",IF(U134&gt;=Control!$D$4,"Y","N"))</f>
        <v>N</v>
      </c>
      <c r="AI134" t="str">
        <f>IF(P134="","",IF(P134&gt;=Control!$D$5,"Y","N"))</f>
        <v>Y</v>
      </c>
      <c r="AJ134" t="str">
        <f t="shared" si="2"/>
        <v>Y</v>
      </c>
      <c r="AO134" s="40" t="str">
        <f>IF(SUMPRODUCT(ISNUMBER(SEARCH(Assumptions!$C$92:$C$130,$C134))*(Assumptions!$D$92:$D$130="High"))&gt;0,"High","Low")</f>
        <v>Low</v>
      </c>
    </row>
    <row r="135" spans="2:41" ht="27.75" customHeight="1" x14ac:dyDescent="0.2">
      <c r="B135" s="45">
        <v>192</v>
      </c>
      <c r="C135" s="45" t="s">
        <v>22</v>
      </c>
      <c r="D135" s="45" t="s">
        <v>1319</v>
      </c>
      <c r="E135" s="45" t="s">
        <v>1320</v>
      </c>
      <c r="F135" s="45" t="s">
        <v>91</v>
      </c>
      <c r="G135" s="45" t="s">
        <v>1315</v>
      </c>
      <c r="H135" s="102">
        <v>3</v>
      </c>
      <c r="I135" s="102">
        <v>12.9</v>
      </c>
      <c r="J135" s="102"/>
      <c r="K135" s="102">
        <v>1</v>
      </c>
      <c r="L135" s="102">
        <v>2</v>
      </c>
      <c r="M135" s="45" t="s">
        <v>3349</v>
      </c>
      <c r="N135" s="45" t="s">
        <v>3350</v>
      </c>
      <c r="O135" s="45" t="s">
        <v>3351</v>
      </c>
      <c r="P135" s="102">
        <f>IFERROR(Q135-(AG135*365/1000),"")</f>
        <v>0</v>
      </c>
      <c r="Q135" s="102">
        <f>SUM(R135:T135)</f>
        <v>0</v>
      </c>
      <c r="R135" s="102">
        <v>0</v>
      </c>
      <c r="S135" s="102">
        <v>0</v>
      </c>
      <c r="T135" s="102">
        <v>0</v>
      </c>
      <c r="U135" s="102">
        <f>IFERROR(X135-I135,"")</f>
        <v>-10.1763561</v>
      </c>
      <c r="V135" s="102">
        <f>IFERROR(W135*Assumptions!$C$4,"")</f>
        <v>85</v>
      </c>
      <c r="W135" s="102">
        <v>34</v>
      </c>
      <c r="X135" s="102">
        <f>IFERROR(V135*Assumptions!$C$5,"")+IFERROR(Y135*Assumptions!$C$8*Assumptions!$C$5,"")</f>
        <v>2.7236438999999999</v>
      </c>
      <c r="Y135" s="102">
        <v>17278</v>
      </c>
      <c r="Z135" s="102">
        <f>IFERROR(ROUND(W135*(1+Assumptions!$C$7)^5,0),"")</f>
        <v>104</v>
      </c>
      <c r="AA135" s="102">
        <f>IFERROR(ROUND(Z135*Assumptions!$C$4*Assumptions!$C$6,4),"")+AB135*Assumptions!$C$6*Assumptions!$C$8 - I135</f>
        <v>10.56875</v>
      </c>
      <c r="AB135" s="102">
        <v>625000</v>
      </c>
      <c r="AC135" s="45" t="s">
        <v>164</v>
      </c>
      <c r="AD135" s="45" t="s">
        <v>171</v>
      </c>
      <c r="AE135" s="45">
        <v>3315</v>
      </c>
      <c r="AF135" s="45">
        <v>23</v>
      </c>
      <c r="AG135" s="45">
        <v>0</v>
      </c>
      <c r="AH135" t="str">
        <f>IF(U135="","",IF(U135&gt;=Control!$D$4,"Y","N"))</f>
        <v>N</v>
      </c>
      <c r="AI135" t="str">
        <f>IF(P135="","",IF(P135&gt;=Control!$D$5,"Y","N"))</f>
        <v>N</v>
      </c>
      <c r="AJ135" t="str">
        <f t="shared" si="2"/>
        <v>Y</v>
      </c>
      <c r="AO135" s="40" t="str">
        <f>IF(SUMPRODUCT(ISNUMBER(SEARCH(Assumptions!$C$92:$C$130,$C135))*(Assumptions!$D$92:$D$130="High"))&gt;0,"High","Low")</f>
        <v>Low</v>
      </c>
    </row>
    <row r="136" spans="2:41" ht="68.25" customHeight="1" x14ac:dyDescent="0.2">
      <c r="B136" s="45">
        <v>242</v>
      </c>
      <c r="C136" s="45" t="s">
        <v>14</v>
      </c>
      <c r="D136" s="45" t="s">
        <v>1568</v>
      </c>
      <c r="E136" s="45" t="s">
        <v>1569</v>
      </c>
      <c r="F136" s="45" t="s">
        <v>73</v>
      </c>
      <c r="G136" s="45" t="s">
        <v>1330</v>
      </c>
      <c r="H136" s="102">
        <v>2</v>
      </c>
      <c r="I136" s="102">
        <v>16.399999999999999</v>
      </c>
      <c r="J136" s="102"/>
      <c r="K136" s="102">
        <v>0</v>
      </c>
      <c r="L136" s="102">
        <v>2</v>
      </c>
      <c r="M136" s="45" t="s">
        <v>3301</v>
      </c>
      <c r="N136" s="45" t="s">
        <v>3302</v>
      </c>
      <c r="O136" s="45"/>
      <c r="P136" s="102">
        <f>IFERROR(Q136-(AG136*365/1000),"")</f>
        <v>110.77500000000001</v>
      </c>
      <c r="Q136" s="102">
        <f>SUM(R136:T136)</f>
        <v>110.77500000000001</v>
      </c>
      <c r="R136" s="102">
        <v>0</v>
      </c>
      <c r="S136" s="102">
        <v>44.1</v>
      </c>
      <c r="T136" s="102">
        <v>66.674999999999997</v>
      </c>
      <c r="U136" s="102">
        <f>IFERROR(X136-I136,"")</f>
        <v>-10.306777399999998</v>
      </c>
      <c r="V136" s="102">
        <f>IFERROR(W136*Assumptions!$C$4,"")</f>
        <v>185</v>
      </c>
      <c r="W136" s="102">
        <v>74</v>
      </c>
      <c r="X136" s="102">
        <f>IFERROR(V136*Assumptions!$C$5,"")+IFERROR(Y136*Assumptions!$C$8*Assumptions!$C$5,"")</f>
        <v>6.0932225999999998</v>
      </c>
      <c r="Y136" s="102">
        <v>54052</v>
      </c>
      <c r="Z136" s="102">
        <f>IFERROR(ROUND(W136*(1+Assumptions!$C$7)^5,0),"")</f>
        <v>226</v>
      </c>
      <c r="AA136" s="102">
        <f>IFERROR(ROUND(Z136*Assumptions!$C$4*Assumptions!$C$6,4),"")+AB136*Assumptions!$C$6*Assumptions!$C$8 - I136</f>
        <v>26.6700315</v>
      </c>
      <c r="AB136" s="102">
        <v>884778</v>
      </c>
      <c r="AC136" s="45" t="s">
        <v>164</v>
      </c>
      <c r="AD136" s="45" t="s">
        <v>191</v>
      </c>
      <c r="AE136" s="45">
        <v>1121</v>
      </c>
      <c r="AF136" s="45">
        <v>84.7</v>
      </c>
      <c r="AG136" s="45">
        <v>0</v>
      </c>
      <c r="AH136" t="str">
        <f>IF(U136="","",IF(U136&gt;=Control!$D$4,"Y","N"))</f>
        <v>N</v>
      </c>
      <c r="AI136" t="str">
        <f>IF(P136="","",IF(P136&gt;=Control!$D$5,"Y","N"))</f>
        <v>Y</v>
      </c>
      <c r="AJ136" t="str">
        <f t="shared" si="2"/>
        <v>Y</v>
      </c>
      <c r="AO136" s="40" t="str">
        <f>IF(SUMPRODUCT(ISNUMBER(SEARCH(Assumptions!$C$92:$C$130,$C136))*(Assumptions!$D$92:$D$130="High"))&gt;0,"High","Low")</f>
        <v>Low</v>
      </c>
    </row>
    <row r="137" spans="2:41" ht="68.25" customHeight="1" x14ac:dyDescent="0.2">
      <c r="B137" s="45">
        <v>241</v>
      </c>
      <c r="C137" s="45" t="s">
        <v>14</v>
      </c>
      <c r="D137" s="45" t="s">
        <v>1563</v>
      </c>
      <c r="E137" s="45" t="s">
        <v>1564</v>
      </c>
      <c r="F137" s="45" t="s">
        <v>424</v>
      </c>
      <c r="G137" s="45" t="s">
        <v>1565</v>
      </c>
      <c r="H137" s="102">
        <v>2</v>
      </c>
      <c r="I137" s="102">
        <v>10.94</v>
      </c>
      <c r="J137" s="102"/>
      <c r="K137" s="102">
        <v>0</v>
      </c>
      <c r="L137" s="102">
        <v>2</v>
      </c>
      <c r="M137" s="45" t="s">
        <v>2940</v>
      </c>
      <c r="N137" s="45" t="s">
        <v>3289</v>
      </c>
      <c r="O137" s="45"/>
      <c r="P137" s="102">
        <f>IFERROR(Q137-(AG137*365/1000),"")</f>
        <v>169.785</v>
      </c>
      <c r="Q137" s="102">
        <f>SUM(R137:T137)</f>
        <v>169.785</v>
      </c>
      <c r="R137" s="102">
        <v>0</v>
      </c>
      <c r="S137" s="102">
        <v>49.56</v>
      </c>
      <c r="T137" s="102">
        <v>120.22499999999999</v>
      </c>
      <c r="U137" s="102">
        <f>IFERROR(X137-I137,"")</f>
        <v>-10.34</v>
      </c>
      <c r="V137" s="102">
        <f>IFERROR(W137*Assumptions!$C$4,"")</f>
        <v>20</v>
      </c>
      <c r="W137" s="102">
        <v>8</v>
      </c>
      <c r="X137" s="102">
        <f>IFERROR(V137*Assumptions!$C$5,"")+IFERROR(Y137*Assumptions!$C$8*Assumptions!$C$5,"")</f>
        <v>0.6</v>
      </c>
      <c r="Y137" s="102">
        <v>0</v>
      </c>
      <c r="Z137" s="102">
        <f>IFERROR(ROUND(W137*(1+Assumptions!$C$7)^5,0),"")</f>
        <v>24</v>
      </c>
      <c r="AA137" s="102">
        <f>IFERROR(ROUND(Z137*Assumptions!$C$4*Assumptions!$C$6,4),"")+AB137*Assumptions!$C$6*Assumptions!$C$8 - I137</f>
        <v>8.9440000000000008</v>
      </c>
      <c r="AB137" s="102">
        <v>1008000</v>
      </c>
      <c r="AC137" s="45" t="s">
        <v>164</v>
      </c>
      <c r="AD137" s="45" t="s">
        <v>191</v>
      </c>
      <c r="AE137" s="45">
        <v>1121</v>
      </c>
      <c r="AF137" s="45">
        <v>84.7</v>
      </c>
      <c r="AG137" s="45">
        <v>0</v>
      </c>
      <c r="AH137" t="str">
        <f>IF(U137="","",IF(U137&gt;=Control!$D$4,"Y","N"))</f>
        <v>N</v>
      </c>
      <c r="AI137" t="str">
        <f>IF(P137="","",IF(P137&gt;=Control!$D$5,"Y","N"))</f>
        <v>Y</v>
      </c>
      <c r="AJ137" t="str">
        <f t="shared" si="2"/>
        <v>Y</v>
      </c>
      <c r="AO137" s="40" t="str">
        <f>IF(SUMPRODUCT(ISNUMBER(SEARCH(Assumptions!$C$92:$C$130,$C137))*(Assumptions!$D$92:$D$130="High"))&gt;0,"High","Low")</f>
        <v>Low</v>
      </c>
    </row>
    <row r="138" spans="2:41" ht="41.25" customHeight="1" x14ac:dyDescent="0.2">
      <c r="B138" s="45">
        <v>69</v>
      </c>
      <c r="C138" s="45" t="s">
        <v>10</v>
      </c>
      <c r="D138" s="45" t="s">
        <v>658</v>
      </c>
      <c r="E138" s="45" t="s">
        <v>659</v>
      </c>
      <c r="F138" s="45" t="s">
        <v>97</v>
      </c>
      <c r="G138" s="45" t="s">
        <v>660</v>
      </c>
      <c r="H138" s="102">
        <v>2</v>
      </c>
      <c r="I138" s="102">
        <v>13.5</v>
      </c>
      <c r="J138" s="102"/>
      <c r="K138" s="102">
        <v>0</v>
      </c>
      <c r="L138" s="102">
        <v>1</v>
      </c>
      <c r="M138" s="45" t="s">
        <v>2608</v>
      </c>
      <c r="N138" s="45" t="s">
        <v>2610</v>
      </c>
      <c r="O138" s="45"/>
      <c r="P138" s="102">
        <f>IFERROR(Q138-(AG138*365/1000),"")</f>
        <v>253.65500000000003</v>
      </c>
      <c r="Q138" s="102">
        <f>SUM(R138:T138)</f>
        <v>326.65500000000003</v>
      </c>
      <c r="R138" s="102">
        <v>94.5</v>
      </c>
      <c r="S138" s="102">
        <v>186.48</v>
      </c>
      <c r="T138" s="102">
        <v>45.674999999999997</v>
      </c>
      <c r="U138" s="102">
        <f>IFERROR(X138-I138,"")</f>
        <v>-10.368767699999999</v>
      </c>
      <c r="V138" s="102">
        <f>IFERROR(W138*Assumptions!$C$4,"")</f>
        <v>92.5</v>
      </c>
      <c r="W138" s="102">
        <v>37</v>
      </c>
      <c r="X138" s="102">
        <f>IFERROR(V138*Assumptions!$C$5,"")+IFERROR(Y138*Assumptions!$C$8*Assumptions!$C$5,"")</f>
        <v>3.1312322999999997</v>
      </c>
      <c r="Y138" s="102">
        <v>35446</v>
      </c>
      <c r="Z138" s="102">
        <f>IFERROR(ROUND(W138*(1+Assumptions!$C$7)^5,0),"")</f>
        <v>113</v>
      </c>
      <c r="AA138" s="102">
        <f>IFERROR(ROUND(Z138*Assumptions!$C$4*Assumptions!$C$6,4),"")+AB138*Assumptions!$C$6*Assumptions!$C$8 - I138</f>
        <v>3.5563840000000013</v>
      </c>
      <c r="AB138" s="102">
        <v>175008</v>
      </c>
      <c r="AC138" s="45" t="s">
        <v>153</v>
      </c>
      <c r="AD138" s="45" t="s">
        <v>156</v>
      </c>
      <c r="AE138" s="45">
        <v>2748</v>
      </c>
      <c r="AF138" s="45">
        <v>44.8</v>
      </c>
      <c r="AG138" s="45">
        <v>200</v>
      </c>
      <c r="AH138" t="str">
        <f>IF(U138="","",IF(U138&gt;=Control!$D$4,"Y","N"))</f>
        <v>N</v>
      </c>
      <c r="AI138" t="str">
        <f>IF(P138="","",IF(P138&gt;=Control!$D$5,"Y","N"))</f>
        <v>Y</v>
      </c>
      <c r="AJ138" t="str">
        <f t="shared" si="2"/>
        <v>Y</v>
      </c>
      <c r="AO138" s="40" t="str">
        <f>IF(SUMPRODUCT(ISNUMBER(SEARCH(Assumptions!$C$92:$C$130,$C138))*(Assumptions!$D$92:$D$130="High"))&gt;0,"High","Low")</f>
        <v>High</v>
      </c>
    </row>
    <row r="139" spans="2:41" ht="27.75" customHeight="1" x14ac:dyDescent="0.2">
      <c r="B139" s="45">
        <v>101</v>
      </c>
      <c r="C139" s="45" t="s">
        <v>19</v>
      </c>
      <c r="D139" s="45" t="s">
        <v>840</v>
      </c>
      <c r="E139" s="45" t="s">
        <v>841</v>
      </c>
      <c r="F139" s="45" t="s">
        <v>261</v>
      </c>
      <c r="G139" s="45" t="s">
        <v>712</v>
      </c>
      <c r="H139" s="102">
        <v>1</v>
      </c>
      <c r="I139" s="102">
        <v>12</v>
      </c>
      <c r="J139" s="102"/>
      <c r="K139" s="102">
        <v>0</v>
      </c>
      <c r="L139" s="102">
        <v>1</v>
      </c>
      <c r="M139" s="45" t="s">
        <v>3268</v>
      </c>
      <c r="N139" s="45" t="s">
        <v>3270</v>
      </c>
      <c r="O139" s="45"/>
      <c r="P139" s="102">
        <f>IFERROR(Q139-(AG139*365/1000),"")</f>
        <v>118.64999999999999</v>
      </c>
      <c r="Q139" s="102">
        <f>SUM(R139:T139)</f>
        <v>118.64999999999999</v>
      </c>
      <c r="R139" s="102">
        <v>0</v>
      </c>
      <c r="S139" s="102">
        <v>117.6</v>
      </c>
      <c r="T139" s="102">
        <v>1.05</v>
      </c>
      <c r="U139" s="102">
        <f>IFERROR(X139-I139,"")</f>
        <v>-10.888166099999999</v>
      </c>
      <c r="V139" s="102">
        <f>IFERROR(W139*Assumptions!$C$4,"")</f>
        <v>30</v>
      </c>
      <c r="W139" s="102">
        <v>12</v>
      </c>
      <c r="X139" s="102">
        <f>IFERROR(V139*Assumptions!$C$5,"")+IFERROR(Y139*Assumptions!$C$8*Assumptions!$C$5,"")</f>
        <v>1.1118338999999999</v>
      </c>
      <c r="Y139" s="102">
        <v>21078</v>
      </c>
      <c r="Z139" s="102">
        <f>IFERROR(ROUND(W139*(1+Assumptions!$C$7)^5,0),"")</f>
        <v>37</v>
      </c>
      <c r="AA139" s="102">
        <f>IFERROR(ROUND(Z139*Assumptions!$C$4*Assumptions!$C$6,4),"")+AB139*Assumptions!$C$6*Assumptions!$C$8 - I139</f>
        <v>-5.7</v>
      </c>
      <c r="AB139" s="102">
        <v>100000</v>
      </c>
      <c r="AC139" s="45" t="s">
        <v>153</v>
      </c>
      <c r="AD139" s="45" t="s">
        <v>175</v>
      </c>
      <c r="AE139" s="45">
        <v>1707</v>
      </c>
      <c r="AF139" s="45">
        <v>16.5</v>
      </c>
      <c r="AG139" s="45">
        <v>0</v>
      </c>
      <c r="AH139" t="str">
        <f>IF(U139="","",IF(U139&gt;=Control!$D$4,"Y","N"))</f>
        <v>N</v>
      </c>
      <c r="AI139" t="str">
        <f>IF(P139="","",IF(P139&gt;=Control!$D$5,"Y","N"))</f>
        <v>Y</v>
      </c>
      <c r="AJ139" t="str">
        <f t="shared" si="2"/>
        <v>Y</v>
      </c>
      <c r="AO139" s="40" t="str">
        <f>IF(SUMPRODUCT(ISNUMBER(SEARCH(Assumptions!$C$92:$C$130,$C139))*(Assumptions!$D$92:$D$130="High"))&gt;0,"High","Low")</f>
        <v>Low</v>
      </c>
    </row>
    <row r="140" spans="2:41" ht="27.75" customHeight="1" x14ac:dyDescent="0.2">
      <c r="B140" s="45">
        <v>235</v>
      </c>
      <c r="C140" s="45" t="s">
        <v>14</v>
      </c>
      <c r="D140" s="45" t="s">
        <v>1534</v>
      </c>
      <c r="E140" s="45" t="s">
        <v>1535</v>
      </c>
      <c r="F140" s="45" t="s">
        <v>424</v>
      </c>
      <c r="G140" s="45" t="s">
        <v>1536</v>
      </c>
      <c r="H140" s="102">
        <v>2</v>
      </c>
      <c r="I140" s="102">
        <v>12</v>
      </c>
      <c r="J140" s="102"/>
      <c r="K140" s="102">
        <v>0</v>
      </c>
      <c r="L140" s="102">
        <v>2</v>
      </c>
      <c r="M140" s="45" t="s">
        <v>3268</v>
      </c>
      <c r="N140" s="45" t="s">
        <v>3331</v>
      </c>
      <c r="O140" s="45"/>
      <c r="P140" s="102">
        <f>IFERROR(Q140-(AG140*365/1000),"")</f>
        <v>628.11</v>
      </c>
      <c r="Q140" s="102">
        <f>SUM(R140:T140)</f>
        <v>628.11</v>
      </c>
      <c r="R140" s="102">
        <v>0</v>
      </c>
      <c r="S140" s="102">
        <v>486.36</v>
      </c>
      <c r="T140" s="102">
        <v>141.75</v>
      </c>
      <c r="U140" s="102">
        <f>IFERROR(X140-I140,"")</f>
        <v>-11.099879400000001</v>
      </c>
      <c r="V140" s="102">
        <f>IFERROR(W140*Assumptions!$C$4,"")</f>
        <v>30</v>
      </c>
      <c r="W140" s="102">
        <v>12</v>
      </c>
      <c r="X140" s="102">
        <f>IFERROR(V140*Assumptions!$C$5,"")+IFERROR(Y140*Assumptions!$C$8*Assumptions!$C$5,"")</f>
        <v>0.90012059999999994</v>
      </c>
      <c r="Y140" s="102">
        <v>12</v>
      </c>
      <c r="Z140" s="102">
        <f>IFERROR(ROUND(W140*(1+Assumptions!$C$7)^5,0),"")</f>
        <v>37</v>
      </c>
      <c r="AA140" s="102">
        <f>IFERROR(ROUND(Z140*Assumptions!$C$4*Assumptions!$C$6,4),"")+AB140*Assumptions!$C$6*Assumptions!$C$8 - I140</f>
        <v>14.785250000000001</v>
      </c>
      <c r="AB140" s="102">
        <v>1323000</v>
      </c>
      <c r="AC140" s="45" t="s">
        <v>164</v>
      </c>
      <c r="AD140" s="45" t="s">
        <v>191</v>
      </c>
      <c r="AE140" s="45">
        <v>1121</v>
      </c>
      <c r="AF140" s="45">
        <v>84.7</v>
      </c>
      <c r="AG140" s="45">
        <v>0</v>
      </c>
      <c r="AH140" t="str">
        <f>IF(U140="","",IF(U140&gt;=Control!$D$4,"Y","N"))</f>
        <v>N</v>
      </c>
      <c r="AI140" t="str">
        <f>IF(P140="","",IF(P140&gt;=Control!$D$5,"Y","N"))</f>
        <v>Y</v>
      </c>
      <c r="AJ140" t="str">
        <f t="shared" si="2"/>
        <v>Y</v>
      </c>
      <c r="AO140" s="40" t="str">
        <f>IF(SUMPRODUCT(ISNUMBER(SEARCH(Assumptions!$C$92:$C$130,$C140))*(Assumptions!$D$92:$D$130="High"))&gt;0,"High","Low")</f>
        <v>Low</v>
      </c>
    </row>
    <row r="141" spans="2:41" ht="68.25" customHeight="1" x14ac:dyDescent="0.2">
      <c r="B141" s="45">
        <v>121</v>
      </c>
      <c r="C141" s="45" t="s">
        <v>14</v>
      </c>
      <c r="D141" s="45" t="s">
        <v>966</v>
      </c>
      <c r="E141" s="45" t="s">
        <v>967</v>
      </c>
      <c r="F141" s="45" t="s">
        <v>97</v>
      </c>
      <c r="G141" s="45" t="s">
        <v>968</v>
      </c>
      <c r="H141" s="102">
        <v>2</v>
      </c>
      <c r="I141" s="102">
        <v>13.4</v>
      </c>
      <c r="J141" s="102"/>
      <c r="K141" s="102">
        <v>0</v>
      </c>
      <c r="L141" s="102">
        <v>0</v>
      </c>
      <c r="M141" s="45" t="s">
        <v>3297</v>
      </c>
      <c r="N141" s="45" t="s">
        <v>3322</v>
      </c>
      <c r="O141" s="45" t="s">
        <v>3323</v>
      </c>
      <c r="P141" s="102">
        <f>IFERROR(Q141-(AG141*365/1000),"")</f>
        <v>393.565</v>
      </c>
      <c r="Q141" s="102">
        <f>SUM(R141:T141)</f>
        <v>550.51499999999999</v>
      </c>
      <c r="R141" s="102">
        <v>0</v>
      </c>
      <c r="S141" s="102">
        <v>525.84</v>
      </c>
      <c r="T141" s="102">
        <v>24.675000000000001</v>
      </c>
      <c r="U141" s="102">
        <f>IFERROR(X141-I141,"")</f>
        <v>-11.217583100000001</v>
      </c>
      <c r="V141" s="102">
        <f>IFERROR(W141*Assumptions!$C$4,"")</f>
        <v>72.5</v>
      </c>
      <c r="W141" s="102">
        <v>29</v>
      </c>
      <c r="X141" s="102">
        <f>IFERROR(V141*Assumptions!$C$5,"")+IFERROR(Y141*Assumptions!$C$8*Assumptions!$C$5,"")</f>
        <v>2.1824168999999998</v>
      </c>
      <c r="Y141" s="102">
        <v>738</v>
      </c>
      <c r="Z141" s="102">
        <f>IFERROR(ROUND(W141*(1+Assumptions!$C$7)^5,0),"")</f>
        <v>89</v>
      </c>
      <c r="AA141" s="102">
        <f>IFERROR(ROUND(Z141*Assumptions!$C$4*Assumptions!$C$6,4),"")+AB141*Assumptions!$C$6*Assumptions!$C$8 - I141</f>
        <v>4.1471509999999991</v>
      </c>
      <c r="AB141" s="102">
        <v>383412</v>
      </c>
      <c r="AC141" s="45" t="s">
        <v>164</v>
      </c>
      <c r="AD141" s="45" t="s">
        <v>191</v>
      </c>
      <c r="AE141" s="45">
        <v>1121</v>
      </c>
      <c r="AF141" s="45">
        <v>84.7</v>
      </c>
      <c r="AG141" s="45">
        <v>430</v>
      </c>
      <c r="AH141" t="str">
        <f>IF(U141="","",IF(U141&gt;=Control!$D$4,"Y","N"))</f>
        <v>N</v>
      </c>
      <c r="AI141" t="str">
        <f>IF(P141="","",IF(P141&gt;=Control!$D$5,"Y","N"))</f>
        <v>Y</v>
      </c>
      <c r="AJ141" t="str">
        <f t="shared" si="2"/>
        <v>Y</v>
      </c>
      <c r="AO141" s="40" t="str">
        <f>IF(SUMPRODUCT(ISNUMBER(SEARCH(Assumptions!$C$92:$C$130,$C141))*(Assumptions!$D$92:$D$130="High"))&gt;0,"High","Low")</f>
        <v>Low</v>
      </c>
    </row>
    <row r="142" spans="2:41" ht="41.25" customHeight="1" x14ac:dyDescent="0.2">
      <c r="B142" s="45">
        <v>231</v>
      </c>
      <c r="C142" s="45" t="s">
        <v>16</v>
      </c>
      <c r="D142" s="45" t="s">
        <v>1515</v>
      </c>
      <c r="E142" s="45" t="s">
        <v>1516</v>
      </c>
      <c r="F142" s="45" t="s">
        <v>1517</v>
      </c>
      <c r="G142" s="45" t="s">
        <v>1330</v>
      </c>
      <c r="H142" s="102">
        <v>2</v>
      </c>
      <c r="I142" s="102">
        <v>12.5</v>
      </c>
      <c r="J142" s="102"/>
      <c r="K142" s="102">
        <v>1</v>
      </c>
      <c r="L142" s="102">
        <v>1</v>
      </c>
      <c r="M142" s="45" t="s">
        <v>2929</v>
      </c>
      <c r="N142" s="45" t="s">
        <v>2930</v>
      </c>
      <c r="O142" s="45"/>
      <c r="P142" s="102">
        <f>IFERROR(Q142-(AG142*365/1000),"")</f>
        <v>243.9</v>
      </c>
      <c r="Q142" s="102">
        <f>SUM(R142:T142)</f>
        <v>243.9</v>
      </c>
      <c r="R142" s="102">
        <v>243.9</v>
      </c>
      <c r="S142" s="102">
        <v>0</v>
      </c>
      <c r="T142" s="102">
        <v>0</v>
      </c>
      <c r="U142" s="102">
        <f>IFERROR(X142-I142,"")</f>
        <v>-11.591156</v>
      </c>
      <c r="V142" s="102">
        <f>IFERROR(W142*Assumptions!$C$4,"")</f>
        <v>30</v>
      </c>
      <c r="W142" s="102">
        <v>12</v>
      </c>
      <c r="X142" s="102">
        <f>IFERROR(V142*Assumptions!$C$5,"")+IFERROR(Y142*Assumptions!$C$8*Assumptions!$C$5,"")</f>
        <v>0.90884399999999987</v>
      </c>
      <c r="Y142" s="102">
        <v>880</v>
      </c>
      <c r="Z142" s="102">
        <f>IFERROR(ROUND(W142*(1+Assumptions!$C$7)^5,0),"")</f>
        <v>37</v>
      </c>
      <c r="AA142" s="102">
        <f>IFERROR(ROUND(Z142*Assumptions!$C$4*Assumptions!$C$6,4),"")+AB142*Assumptions!$C$6*Assumptions!$C$8 - I142</f>
        <v>7.2000000000000028</v>
      </c>
      <c r="AB142" s="102">
        <v>900000</v>
      </c>
      <c r="AC142" s="45" t="s">
        <v>153</v>
      </c>
      <c r="AD142" s="45" t="s">
        <v>160</v>
      </c>
      <c r="AE142" s="45">
        <v>6732</v>
      </c>
      <c r="AF142" s="45">
        <v>111.3</v>
      </c>
      <c r="AG142" s="45">
        <v>0</v>
      </c>
      <c r="AH142" t="str">
        <f>IF(U142="","",IF(U142&gt;=Control!$D$4,"Y","N"))</f>
        <v>N</v>
      </c>
      <c r="AI142" t="str">
        <f>IF(P142="","",IF(P142&gt;=Control!$D$5,"Y","N"))</f>
        <v>Y</v>
      </c>
      <c r="AJ142" t="str">
        <f t="shared" si="2"/>
        <v>Y</v>
      </c>
      <c r="AO142" s="40" t="str">
        <f>IF(SUMPRODUCT(ISNUMBER(SEARCH(Assumptions!$C$92:$C$130,$C142))*(Assumptions!$D$92:$D$130="High"))&gt;0,"High","Low")</f>
        <v>Low</v>
      </c>
    </row>
    <row r="143" spans="2:41" ht="54.75" customHeight="1" x14ac:dyDescent="0.2">
      <c r="B143" s="45">
        <v>146</v>
      </c>
      <c r="C143" s="45" t="s">
        <v>1106</v>
      </c>
      <c r="D143" s="45" t="s">
        <v>1104</v>
      </c>
      <c r="E143" s="45" t="s">
        <v>1105</v>
      </c>
      <c r="F143" s="45" t="s">
        <v>1093</v>
      </c>
      <c r="G143" s="45" t="s">
        <v>1107</v>
      </c>
      <c r="H143" s="102">
        <v>4</v>
      </c>
      <c r="I143" s="102">
        <v>18.600000000000001</v>
      </c>
      <c r="J143" s="102"/>
      <c r="K143" s="102">
        <v>0</v>
      </c>
      <c r="L143" s="102">
        <v>3</v>
      </c>
      <c r="M143" s="45" t="s">
        <v>2681</v>
      </c>
      <c r="N143" s="45" t="s">
        <v>2682</v>
      </c>
      <c r="O143" s="45" t="s">
        <v>2649</v>
      </c>
      <c r="P143" s="102">
        <f>IFERROR(Q143-(AG143*365/1000),"")</f>
        <v>37.61</v>
      </c>
      <c r="Q143" s="102">
        <f>SUM(R143:T143)</f>
        <v>55.86</v>
      </c>
      <c r="R143" s="102">
        <v>0</v>
      </c>
      <c r="S143" s="102">
        <v>45.36</v>
      </c>
      <c r="T143" s="102">
        <v>10.5</v>
      </c>
      <c r="U143" s="102">
        <f>IFERROR(X143-I143,"")</f>
        <v>-11.908525500000001</v>
      </c>
      <c r="V143" s="102">
        <f>IFERROR(W143*Assumptions!$C$4,"")</f>
        <v>212.5</v>
      </c>
      <c r="W143" s="102">
        <v>85</v>
      </c>
      <c r="X143" s="102">
        <f>IFERROR(V143*Assumptions!$C$5,"")+IFERROR(Y143*Assumptions!$C$8*Assumptions!$C$5,"")</f>
        <v>6.6914745</v>
      </c>
      <c r="Y143" s="102">
        <v>31490</v>
      </c>
      <c r="Z143" s="102">
        <f>IFERROR(ROUND(W143*(1+Assumptions!$C$7)^5,0),"")</f>
        <v>259</v>
      </c>
      <c r="AA143" s="102">
        <f>IFERROR(ROUND(Z143*Assumptions!$C$4*Assumptions!$C$6,4),"")+AB143*Assumptions!$C$6*Assumptions!$C$8 - I143</f>
        <v>77.869796250000007</v>
      </c>
      <c r="AB143" s="102">
        <v>3826555</v>
      </c>
      <c r="AC143" s="45" t="s">
        <v>153</v>
      </c>
      <c r="AD143" s="45" t="s">
        <v>158</v>
      </c>
      <c r="AE143" s="45">
        <v>867</v>
      </c>
      <c r="AF143" s="45">
        <v>16</v>
      </c>
      <c r="AG143" s="45">
        <v>50</v>
      </c>
      <c r="AH143" t="str">
        <f>IF(U143="","",IF(U143&gt;=Control!$D$4,"Y","N"))</f>
        <v>N</v>
      </c>
      <c r="AI143" t="str">
        <f>IF(P143="","",IF(P143&gt;=Control!$D$5,"Y","N"))</f>
        <v>N</v>
      </c>
      <c r="AJ143" t="str">
        <f t="shared" si="2"/>
        <v>Y</v>
      </c>
      <c r="AO143" s="40" t="str">
        <f>IF(SUMPRODUCT(ISNUMBER(SEARCH(Assumptions!$C$92:$C$130,$C143))*(Assumptions!$D$92:$D$130="High"))&gt;0,"High","Low")</f>
        <v>Low</v>
      </c>
    </row>
    <row r="144" spans="2:41" ht="41.25" customHeight="1" x14ac:dyDescent="0.2">
      <c r="B144" s="45">
        <v>191</v>
      </c>
      <c r="C144" s="45" t="s">
        <v>22</v>
      </c>
      <c r="D144" s="45" t="s">
        <v>1313</v>
      </c>
      <c r="E144" s="45" t="s">
        <v>1314</v>
      </c>
      <c r="F144" s="45" t="s">
        <v>91</v>
      </c>
      <c r="G144" s="45" t="s">
        <v>1315</v>
      </c>
      <c r="H144" s="102">
        <v>2</v>
      </c>
      <c r="I144" s="102">
        <v>15</v>
      </c>
      <c r="J144" s="102"/>
      <c r="K144" s="102">
        <v>0</v>
      </c>
      <c r="L144" s="102">
        <v>2</v>
      </c>
      <c r="M144" s="45" t="s">
        <v>3343</v>
      </c>
      <c r="N144" s="45" t="s">
        <v>3344</v>
      </c>
      <c r="O144" s="45"/>
      <c r="P144" s="102">
        <f>IFERROR(Q144-(AG144*365/1000),"")</f>
        <v>0</v>
      </c>
      <c r="Q144" s="102">
        <f>SUM(R144:T144)</f>
        <v>0</v>
      </c>
      <c r="R144" s="102">
        <v>0</v>
      </c>
      <c r="S144" s="102">
        <v>0</v>
      </c>
      <c r="T144" s="102">
        <v>0</v>
      </c>
      <c r="U144" s="102">
        <f>IFERROR(X144-I144,"")</f>
        <v>-12.046866899999999</v>
      </c>
      <c r="V144" s="102">
        <f>IFERROR(W144*Assumptions!$C$4,"")</f>
        <v>95</v>
      </c>
      <c r="W144" s="102">
        <v>38</v>
      </c>
      <c r="X144" s="102">
        <f>IFERROR(V144*Assumptions!$C$5,"")+IFERROR(Y144*Assumptions!$C$8*Assumptions!$C$5,"")</f>
        <v>2.9531331000000001</v>
      </c>
      <c r="Y144" s="102">
        <v>10262</v>
      </c>
      <c r="Z144" s="102">
        <f>IFERROR(ROUND(W144*(1+Assumptions!$C$7)^5,0),"")</f>
        <v>116</v>
      </c>
      <c r="AA144" s="102">
        <f>IFERROR(ROUND(Z144*Assumptions!$C$4*Assumptions!$C$6,4),"")+AB144*Assumptions!$C$6*Assumptions!$C$8 - I144</f>
        <v>9.1312500000000014</v>
      </c>
      <c r="AB144" s="102">
        <v>575000</v>
      </c>
      <c r="AC144" s="45" t="s">
        <v>164</v>
      </c>
      <c r="AD144" s="45" t="s">
        <v>171</v>
      </c>
      <c r="AE144" s="45">
        <v>3315</v>
      </c>
      <c r="AF144" s="45">
        <v>23</v>
      </c>
      <c r="AG144" s="45">
        <v>0</v>
      </c>
      <c r="AH144" t="str">
        <f>IF(U144="","",IF(U144&gt;=Control!$D$4,"Y","N"))</f>
        <v>N</v>
      </c>
      <c r="AI144" t="str">
        <f>IF(P144="","",IF(P144&gt;=Control!$D$5,"Y","N"))</f>
        <v>N</v>
      </c>
      <c r="AJ144" t="str">
        <f t="shared" si="2"/>
        <v>Y</v>
      </c>
      <c r="AO144" s="40" t="str">
        <f>IF(SUMPRODUCT(ISNUMBER(SEARCH(Assumptions!$C$92:$C$130,$C144))*(Assumptions!$D$92:$D$130="High"))&gt;0,"High","Low")</f>
        <v>Low</v>
      </c>
    </row>
    <row r="145" spans="2:41" ht="41.25" customHeight="1" x14ac:dyDescent="0.2">
      <c r="B145" s="45">
        <v>90</v>
      </c>
      <c r="C145" s="45" t="s">
        <v>26</v>
      </c>
      <c r="D145" s="45" t="s">
        <v>781</v>
      </c>
      <c r="E145" s="45" t="s">
        <v>782</v>
      </c>
      <c r="F145" s="45" t="s">
        <v>298</v>
      </c>
      <c r="G145" s="45" t="s">
        <v>783</v>
      </c>
      <c r="H145" s="102">
        <v>2</v>
      </c>
      <c r="I145" s="102">
        <v>17.2</v>
      </c>
      <c r="J145" s="102"/>
      <c r="K145" s="102">
        <v>1</v>
      </c>
      <c r="L145" s="102">
        <v>1</v>
      </c>
      <c r="M145" s="45" t="s">
        <v>3189</v>
      </c>
      <c r="N145" s="45" t="s">
        <v>3188</v>
      </c>
      <c r="O145" s="45"/>
      <c r="P145" s="102">
        <f>IFERROR(Q145-(AG145*365/1000),"")</f>
        <v>118.02</v>
      </c>
      <c r="Q145" s="102">
        <f>SUM(R145:T145)</f>
        <v>118.02</v>
      </c>
      <c r="R145" s="102">
        <v>0</v>
      </c>
      <c r="S145" s="102">
        <v>118.02</v>
      </c>
      <c r="T145" s="102">
        <v>0</v>
      </c>
      <c r="U145" s="102">
        <f>IFERROR(X145-I145,"")</f>
        <v>-12.318649000000001</v>
      </c>
      <c r="V145" s="102">
        <f>IFERROR(W145*Assumptions!$C$4,"")</f>
        <v>155</v>
      </c>
      <c r="W145" s="102">
        <v>62</v>
      </c>
      <c r="X145" s="102">
        <f>IFERROR(V145*Assumptions!$C$5,"")+IFERROR(Y145*Assumptions!$C$8*Assumptions!$C$5,"")</f>
        <v>4.8813509999999996</v>
      </c>
      <c r="Y145" s="102">
        <v>23020</v>
      </c>
      <c r="Z145" s="102">
        <f>IFERROR(ROUND(W145*(1+Assumptions!$C$7)^5,0),"")</f>
        <v>189</v>
      </c>
      <c r="AA145" s="102">
        <f>IFERROR(ROUND(Z145*Assumptions!$C$4*Assumptions!$C$6,4),"")+AB145*Assumptions!$C$6*Assumptions!$C$8 - I145</f>
        <v>16.474999999999998</v>
      </c>
      <c r="AB145" s="102">
        <v>600000</v>
      </c>
      <c r="AC145" s="45" t="s">
        <v>164</v>
      </c>
      <c r="AD145" s="45" t="s">
        <v>186</v>
      </c>
      <c r="AE145" s="45">
        <v>675</v>
      </c>
      <c r="AF145" s="45">
        <v>16</v>
      </c>
      <c r="AG145" s="45">
        <v>0</v>
      </c>
      <c r="AH145" t="str">
        <f>IF(U145="","",IF(U145&gt;=Control!$D$4,"Y","N"))</f>
        <v>N</v>
      </c>
      <c r="AI145" t="str">
        <f>IF(P145="","",IF(P145&gt;=Control!$D$5,"Y","N"))</f>
        <v>Y</v>
      </c>
      <c r="AJ145" t="str">
        <f t="shared" si="2"/>
        <v>Y</v>
      </c>
      <c r="AO145" s="40" t="str">
        <f>IF(SUMPRODUCT(ISNUMBER(SEARCH(Assumptions!$C$92:$C$130,$C145))*(Assumptions!$D$92:$D$130="High"))&gt;0,"High","Low")</f>
        <v>Low</v>
      </c>
    </row>
    <row r="146" spans="2:41" ht="41.25" customHeight="1" x14ac:dyDescent="0.2">
      <c r="B146" s="45">
        <v>124</v>
      </c>
      <c r="C146" s="45" t="s">
        <v>14</v>
      </c>
      <c r="D146" s="45" t="s">
        <v>982</v>
      </c>
      <c r="E146" s="45" t="s">
        <v>983</v>
      </c>
      <c r="F146" s="45" t="s">
        <v>97</v>
      </c>
      <c r="G146" s="45" t="s">
        <v>984</v>
      </c>
      <c r="H146" s="102">
        <v>2</v>
      </c>
      <c r="I146" s="102">
        <v>15.3</v>
      </c>
      <c r="J146" s="102"/>
      <c r="K146" s="102">
        <v>1</v>
      </c>
      <c r="L146" s="102">
        <v>1</v>
      </c>
      <c r="M146" s="45" t="s">
        <v>3329</v>
      </c>
      <c r="N146" s="45" t="s">
        <v>3330</v>
      </c>
      <c r="O146" s="45"/>
      <c r="P146" s="102">
        <f>IFERROR(Q146-(AG146*365/1000),"")</f>
        <v>103.425</v>
      </c>
      <c r="Q146" s="102">
        <f>SUM(R146:T146)</f>
        <v>103.425</v>
      </c>
      <c r="R146" s="102">
        <v>0</v>
      </c>
      <c r="S146" s="102">
        <v>16.8</v>
      </c>
      <c r="T146" s="102">
        <v>86.625</v>
      </c>
      <c r="U146" s="102">
        <f>IFERROR(X146-I146,"")</f>
        <v>-12.542956200000001</v>
      </c>
      <c r="V146" s="102">
        <f>IFERROR(W146*Assumptions!$C$4,"")</f>
        <v>90</v>
      </c>
      <c r="W146" s="102">
        <v>36</v>
      </c>
      <c r="X146" s="102">
        <f>IFERROR(V146*Assumptions!$C$5,"")+IFERROR(Y146*Assumptions!$C$8*Assumptions!$C$5,"")</f>
        <v>2.7570437999999999</v>
      </c>
      <c r="Y146" s="102">
        <v>5676</v>
      </c>
      <c r="Z146" s="102">
        <f>IFERROR(ROUND(W146*(1+Assumptions!$C$7)^5,0),"")</f>
        <v>110</v>
      </c>
      <c r="AA146" s="102">
        <f>IFERROR(ROUND(Z146*Assumptions!$C$4*Assumptions!$C$6,4),"")+AB146*Assumptions!$C$6*Assumptions!$C$8 - I146</f>
        <v>4.731333750000001</v>
      </c>
      <c r="AB146" s="102">
        <v>375005</v>
      </c>
      <c r="AC146" s="45" t="s">
        <v>164</v>
      </c>
      <c r="AD146" s="45" t="s">
        <v>191</v>
      </c>
      <c r="AE146" s="45">
        <v>1121</v>
      </c>
      <c r="AF146" s="45">
        <v>84.7</v>
      </c>
      <c r="AG146" s="45">
        <v>0</v>
      </c>
      <c r="AH146" t="str">
        <f>IF(U146="","",IF(U146&gt;=Control!$D$4,"Y","N"))</f>
        <v>N</v>
      </c>
      <c r="AI146" t="str">
        <f>IF(P146="","",IF(P146&gt;=Control!$D$5,"Y","N"))</f>
        <v>Y</v>
      </c>
      <c r="AJ146" t="str">
        <f t="shared" si="2"/>
        <v>Y</v>
      </c>
      <c r="AO146" s="40" t="str">
        <f>IF(SUMPRODUCT(ISNUMBER(SEARCH(Assumptions!$C$92:$C$130,$C146))*(Assumptions!$D$92:$D$130="High"))&gt;0,"High","Low")</f>
        <v>Low</v>
      </c>
    </row>
    <row r="147" spans="2:41" ht="27.75" customHeight="1" x14ac:dyDescent="0.2">
      <c r="B147" s="45">
        <v>116</v>
      </c>
      <c r="C147" s="45" t="s">
        <v>16</v>
      </c>
      <c r="D147" s="45" t="s">
        <v>932</v>
      </c>
      <c r="E147" s="45" t="s">
        <v>933</v>
      </c>
      <c r="F147" s="45" t="s">
        <v>97</v>
      </c>
      <c r="G147" s="45" t="s">
        <v>653</v>
      </c>
      <c r="H147" s="102">
        <v>7</v>
      </c>
      <c r="I147" s="102">
        <v>16.850000000000001</v>
      </c>
      <c r="J147" s="102"/>
      <c r="K147" s="102">
        <v>2</v>
      </c>
      <c r="L147" s="102">
        <v>4</v>
      </c>
      <c r="M147" s="45" t="s">
        <v>2964</v>
      </c>
      <c r="N147" s="45" t="s">
        <v>2965</v>
      </c>
      <c r="O147" s="45" t="s">
        <v>2966</v>
      </c>
      <c r="P147" s="102">
        <f>IFERROR(Q147-(AG147*365/1000),"")</f>
        <v>778.08500000000004</v>
      </c>
      <c r="Q147" s="102">
        <f>SUM(R147:T147)</f>
        <v>785.38499999999999</v>
      </c>
      <c r="R147" s="102">
        <v>328.95</v>
      </c>
      <c r="S147" s="102">
        <v>5.46</v>
      </c>
      <c r="T147" s="102">
        <v>450.97500000000002</v>
      </c>
      <c r="U147" s="102">
        <f>IFERROR(X147-I147,"")</f>
        <v>-12.774249350000002</v>
      </c>
      <c r="V147" s="102">
        <f>IFERROR(W147*Assumptions!$C$4,"")</f>
        <v>125</v>
      </c>
      <c r="W147" s="102">
        <v>50</v>
      </c>
      <c r="X147" s="102">
        <f>IFERROR(V147*Assumptions!$C$5,"")+IFERROR(Y147*Assumptions!$C$8*Assumptions!$C$5,"")</f>
        <v>4.0757506499999998</v>
      </c>
      <c r="Y147" s="102">
        <v>32413</v>
      </c>
      <c r="Z147" s="102">
        <f>IFERROR(ROUND(W147*(1+Assumptions!$C$7)^5,0),"")</f>
        <v>153</v>
      </c>
      <c r="AA147" s="102">
        <f>IFERROR(ROUND(Z147*Assumptions!$C$4*Assumptions!$C$6,4),"")+AB147*Assumptions!$C$6*Assumptions!$C$8 - I147</f>
        <v>9.3214569999999988</v>
      </c>
      <c r="AB147" s="102">
        <v>420684</v>
      </c>
      <c r="AC147" s="45" t="s">
        <v>153</v>
      </c>
      <c r="AD147" s="45" t="s">
        <v>160</v>
      </c>
      <c r="AE147" s="45">
        <v>6732</v>
      </c>
      <c r="AF147" s="45">
        <v>111.3</v>
      </c>
      <c r="AG147" s="45">
        <v>20</v>
      </c>
      <c r="AH147" t="str">
        <f>IF(U147="","",IF(U147&gt;=Control!$D$4,"Y","N"))</f>
        <v>N</v>
      </c>
      <c r="AI147" t="str">
        <f>IF(P147="","",IF(P147&gt;=Control!$D$5,"Y","N"))</f>
        <v>Y</v>
      </c>
      <c r="AJ147" t="str">
        <f t="shared" si="2"/>
        <v>Y</v>
      </c>
      <c r="AO147" s="40" t="str">
        <f>IF(SUMPRODUCT(ISNUMBER(SEARCH(Assumptions!$C$92:$C$130,$C147))*(Assumptions!$D$92:$D$130="High"))&gt;0,"High","Low")</f>
        <v>Low</v>
      </c>
    </row>
    <row r="148" spans="2:41" ht="41.25" customHeight="1" x14ac:dyDescent="0.2">
      <c r="B148" s="45">
        <v>300</v>
      </c>
      <c r="C148" s="45" t="s">
        <v>20</v>
      </c>
      <c r="D148" s="45" t="s">
        <v>1852</v>
      </c>
      <c r="E148" s="45" t="s">
        <v>1853</v>
      </c>
      <c r="F148" s="45" t="s">
        <v>73</v>
      </c>
      <c r="G148" s="45" t="s">
        <v>1840</v>
      </c>
      <c r="H148" s="102">
        <v>2</v>
      </c>
      <c r="I148" s="102">
        <v>14</v>
      </c>
      <c r="J148" s="102"/>
      <c r="K148" s="102">
        <v>0</v>
      </c>
      <c r="L148" s="102">
        <v>2</v>
      </c>
      <c r="M148" s="45" t="s">
        <v>3109</v>
      </c>
      <c r="N148" s="45" t="s">
        <v>3127</v>
      </c>
      <c r="O148" s="45" t="s">
        <v>3120</v>
      </c>
      <c r="P148" s="102">
        <f>IFERROR(Q148-(AG148*365/1000),"")</f>
        <v>0</v>
      </c>
      <c r="Q148" s="102">
        <f>SUM(R148:T148)</f>
        <v>0</v>
      </c>
      <c r="R148" s="102">
        <v>0</v>
      </c>
      <c r="S148" s="102">
        <v>0</v>
      </c>
      <c r="T148" s="102">
        <v>0</v>
      </c>
      <c r="U148" s="102">
        <f>IFERROR(X148-I148,"")</f>
        <v>-12.922449800000001</v>
      </c>
      <c r="V148" s="102">
        <f>IFERROR(W148*Assumptions!$C$4,"")</f>
        <v>32.5</v>
      </c>
      <c r="W148" s="102">
        <v>13</v>
      </c>
      <c r="X148" s="102">
        <f>IFERROR(V148*Assumptions!$C$5,"")+IFERROR(Y148*Assumptions!$C$8*Assumptions!$C$5,"")</f>
        <v>1.0775501999999999</v>
      </c>
      <c r="Y148" s="102">
        <v>10204</v>
      </c>
      <c r="Z148" s="102">
        <f>IFERROR(ROUND(W148*(1+Assumptions!$C$7)^5,0),"")</f>
        <v>40</v>
      </c>
      <c r="AA148" s="102">
        <f>IFERROR(ROUND(Z148*Assumptions!$C$4*Assumptions!$C$6,4),"")+AB148*Assumptions!$C$6*Assumptions!$C$8 - I148</f>
        <v>-6.3966145000000001</v>
      </c>
      <c r="AB148" s="102">
        <v>155426</v>
      </c>
      <c r="AC148" s="45" t="s">
        <v>153</v>
      </c>
      <c r="AD148" s="45" t="s">
        <v>175</v>
      </c>
      <c r="AE148" s="45">
        <v>1707</v>
      </c>
      <c r="AF148" s="45">
        <v>16.5</v>
      </c>
      <c r="AG148" s="45">
        <v>0</v>
      </c>
      <c r="AH148" t="str">
        <f>IF(U148="","",IF(U148&gt;=Control!$D$4,"Y","N"))</f>
        <v>N</v>
      </c>
      <c r="AI148" t="str">
        <f>IF(P148="","",IF(P148&gt;=Control!$D$5,"Y","N"))</f>
        <v>N</v>
      </c>
      <c r="AJ148" t="str">
        <f t="shared" si="2"/>
        <v>Y</v>
      </c>
      <c r="AO148" s="40" t="str">
        <f>IF(SUMPRODUCT(ISNUMBER(SEARCH(Assumptions!$C$92:$C$130,$C148))*(Assumptions!$D$92:$D$130="High"))&gt;0,"High","Low")</f>
        <v>Low</v>
      </c>
    </row>
    <row r="149" spans="2:41" ht="95.25" customHeight="1" x14ac:dyDescent="0.2">
      <c r="B149" s="45">
        <v>92</v>
      </c>
      <c r="C149" s="45" t="s">
        <v>9</v>
      </c>
      <c r="D149" s="45" t="s">
        <v>794</v>
      </c>
      <c r="E149" s="45" t="s">
        <v>795</v>
      </c>
      <c r="F149" s="45" t="s">
        <v>582</v>
      </c>
      <c r="G149" s="45" t="s">
        <v>605</v>
      </c>
      <c r="H149" s="102">
        <v>2</v>
      </c>
      <c r="I149" s="102">
        <v>13.5</v>
      </c>
      <c r="J149" s="102"/>
      <c r="K149" s="102">
        <v>1</v>
      </c>
      <c r="L149" s="102">
        <v>1</v>
      </c>
      <c r="M149" s="45" t="s">
        <v>3212</v>
      </c>
      <c r="N149" s="45" t="s">
        <v>3213</v>
      </c>
      <c r="O149" s="45"/>
      <c r="P149" s="102">
        <f>IFERROR(Q149-(AG149*365/1000),"")</f>
        <v>643.47</v>
      </c>
      <c r="Q149" s="102">
        <f>SUM(R149:T149)</f>
        <v>643.47</v>
      </c>
      <c r="R149" s="102">
        <v>290.25</v>
      </c>
      <c r="S149" s="102">
        <v>10.92</v>
      </c>
      <c r="T149" s="102">
        <v>342.3</v>
      </c>
      <c r="U149" s="102">
        <f>IFERROR(X149-I149,"")</f>
        <v>-13.031779350000001</v>
      </c>
      <c r="V149" s="102">
        <f>IFERROR(W149*Assumptions!$C$4,"")</f>
        <v>15</v>
      </c>
      <c r="W149" s="102">
        <v>6</v>
      </c>
      <c r="X149" s="102">
        <f>IFERROR(V149*Assumptions!$C$5,"")+IFERROR(Y149*Assumptions!$C$8*Assumptions!$C$5,"")</f>
        <v>0.46822064999999996</v>
      </c>
      <c r="Y149" s="102">
        <v>1813</v>
      </c>
      <c r="Z149" s="102">
        <f>IFERROR(ROUND(W149*(1+Assumptions!$C$7)^5,0),"")</f>
        <v>18</v>
      </c>
      <c r="AA149" s="102">
        <f>IFERROR(ROUND(Z149*Assumptions!$C$4*Assumptions!$C$6,4),"")+AB149*Assumptions!$C$6*Assumptions!$C$8 - I149</f>
        <v>-11.167925</v>
      </c>
      <c r="AB149" s="102">
        <v>4900</v>
      </c>
      <c r="AC149" s="45" t="s">
        <v>164</v>
      </c>
      <c r="AD149" s="45" t="s">
        <v>188</v>
      </c>
      <c r="AE149" s="45">
        <v>365</v>
      </c>
      <c r="AF149" s="45">
        <v>78.3</v>
      </c>
      <c r="AG149" s="45">
        <v>0</v>
      </c>
      <c r="AH149" t="str">
        <f>IF(U149="","",IF(U149&gt;=Control!$D$4,"Y","N"))</f>
        <v>N</v>
      </c>
      <c r="AI149" t="str">
        <f>IF(P149="","",IF(P149&gt;=Control!$D$5,"Y","N"))</f>
        <v>Y</v>
      </c>
      <c r="AJ149" t="str">
        <f t="shared" si="2"/>
        <v>Y</v>
      </c>
      <c r="AO149" s="40" t="str">
        <f>IF(SUMPRODUCT(ISNUMBER(SEARCH(Assumptions!$C$92:$C$130,$C149))*(Assumptions!$D$92:$D$130="High"))&gt;0,"High","Low")</f>
        <v>High</v>
      </c>
    </row>
    <row r="150" spans="2:41" ht="81.75" customHeight="1" x14ac:dyDescent="0.2">
      <c r="B150" s="45">
        <v>183</v>
      </c>
      <c r="C150" s="45" t="s">
        <v>7</v>
      </c>
      <c r="D150" s="45" t="s">
        <v>1276</v>
      </c>
      <c r="E150" s="45" t="s">
        <v>1277</v>
      </c>
      <c r="F150" s="45" t="s">
        <v>274</v>
      </c>
      <c r="G150" s="45" t="s">
        <v>1119</v>
      </c>
      <c r="H150" s="102">
        <v>3</v>
      </c>
      <c r="I150" s="102">
        <v>15.6</v>
      </c>
      <c r="J150" s="102"/>
      <c r="K150" s="102">
        <v>1</v>
      </c>
      <c r="L150" s="102">
        <v>2</v>
      </c>
      <c r="M150" s="45" t="s">
        <v>2720</v>
      </c>
      <c r="N150" s="45" t="s">
        <v>2721</v>
      </c>
      <c r="O150" s="45" t="s">
        <v>2722</v>
      </c>
      <c r="P150" s="102">
        <f>IFERROR(Q150-(AG150*365/1000),"")</f>
        <v>319.76499999999999</v>
      </c>
      <c r="Q150" s="102">
        <f>SUM(R150:T150)</f>
        <v>402.255</v>
      </c>
      <c r="R150" s="102">
        <v>236.25</v>
      </c>
      <c r="S150" s="102">
        <v>148.68</v>
      </c>
      <c r="T150" s="102">
        <v>17.324999999999999</v>
      </c>
      <c r="U150" s="102">
        <f>IFERROR(X150-I150,"")</f>
        <v>-13.16488215</v>
      </c>
      <c r="V150" s="102">
        <f>IFERROR(W150*Assumptions!$C$4,"")</f>
        <v>77.5</v>
      </c>
      <c r="W150" s="102">
        <v>31</v>
      </c>
      <c r="X150" s="102">
        <f>IFERROR(V150*Assumptions!$C$5,"")+IFERROR(Y150*Assumptions!$C$8*Assumptions!$C$5,"")</f>
        <v>2.4351178499999997</v>
      </c>
      <c r="Y150" s="102">
        <v>10957</v>
      </c>
      <c r="Z150" s="102">
        <f>IFERROR(ROUND(W150*(1+Assumptions!$C$7)^5,0),"")</f>
        <v>95</v>
      </c>
      <c r="AA150" s="102">
        <f>IFERROR(ROUND(Z150*Assumptions!$C$4*Assumptions!$C$6,4),"")+AB150*Assumptions!$C$6*Assumptions!$C$8 - I150</f>
        <v>-1.8557000000000006</v>
      </c>
      <c r="AB150" s="102">
        <v>111600</v>
      </c>
      <c r="AC150" s="45" t="s">
        <v>153</v>
      </c>
      <c r="AD150" s="45" t="s">
        <v>160</v>
      </c>
      <c r="AE150" s="45">
        <v>6732</v>
      </c>
      <c r="AF150" s="45">
        <v>111.3</v>
      </c>
      <c r="AG150" s="45">
        <v>226</v>
      </c>
      <c r="AH150" t="str">
        <f>IF(U150="","",IF(U150&gt;=Control!$D$4,"Y","N"))</f>
        <v>N</v>
      </c>
      <c r="AI150" t="str">
        <f>IF(P150="","",IF(P150&gt;=Control!$D$5,"Y","N"))</f>
        <v>Y</v>
      </c>
      <c r="AJ150" t="str">
        <f t="shared" si="2"/>
        <v>Y</v>
      </c>
      <c r="AO150" s="40" t="str">
        <f>IF(SUMPRODUCT(ISNUMBER(SEARCH(Assumptions!$C$92:$C$130,$C150))*(Assumptions!$D$92:$D$130="High"))&gt;0,"High","Low")</f>
        <v>High</v>
      </c>
    </row>
    <row r="151" spans="2:41" ht="95.25" customHeight="1" x14ac:dyDescent="0.2">
      <c r="B151" s="45">
        <v>289</v>
      </c>
      <c r="C151" s="45" t="s">
        <v>1791</v>
      </c>
      <c r="D151" s="45" t="s">
        <v>1789</v>
      </c>
      <c r="E151" s="45" t="s">
        <v>1790</v>
      </c>
      <c r="F151" s="45" t="s">
        <v>261</v>
      </c>
      <c r="G151" s="45" t="s">
        <v>1792</v>
      </c>
      <c r="H151" s="102">
        <v>2</v>
      </c>
      <c r="I151" s="102">
        <v>17.8</v>
      </c>
      <c r="J151" s="102"/>
      <c r="K151" s="102">
        <v>0</v>
      </c>
      <c r="L151" s="102">
        <v>2</v>
      </c>
      <c r="M151" s="45"/>
      <c r="N151" s="45"/>
      <c r="O151" s="45"/>
      <c r="P151" s="102">
        <f>IFERROR(Q151-(AG151*365/1000),"")</f>
        <v>236.17500000000001</v>
      </c>
      <c r="Q151" s="102">
        <f>SUM(R151:T151)</f>
        <v>236.17500000000001</v>
      </c>
      <c r="R151" s="102">
        <v>157.94999999999999</v>
      </c>
      <c r="S151" s="102">
        <v>69.3</v>
      </c>
      <c r="T151" s="102">
        <v>8.9250000000000007</v>
      </c>
      <c r="U151" s="102">
        <f>IFERROR(X151-I151,"")</f>
        <v>-13.346807200000001</v>
      </c>
      <c r="V151" s="102">
        <f>IFERROR(W151*Assumptions!$C$4,"")</f>
        <v>137.5</v>
      </c>
      <c r="W151" s="102">
        <v>55</v>
      </c>
      <c r="X151" s="102">
        <f>IFERROR(V151*Assumptions!$C$5,"")+IFERROR(Y151*Assumptions!$C$8*Assumptions!$C$5,"")</f>
        <v>4.4531928000000001</v>
      </c>
      <c r="Y151" s="102">
        <v>32656</v>
      </c>
      <c r="Z151" s="102">
        <f>IFERROR(ROUND(W151*(1+Assumptions!$C$7)^5,0),"")</f>
        <v>168</v>
      </c>
      <c r="AA151" s="102">
        <f>IFERROR(ROUND(Z151*Assumptions!$C$4*Assumptions!$C$6,4),"")+AB151*Assumptions!$C$6*Assumptions!$C$8 - I151</f>
        <v>3.6020000000000003</v>
      </c>
      <c r="AB151" s="102">
        <v>24000</v>
      </c>
      <c r="AC151" s="45" t="s">
        <v>153</v>
      </c>
      <c r="AD151" s="45" t="s">
        <v>160</v>
      </c>
      <c r="AE151" s="45">
        <v>6732</v>
      </c>
      <c r="AF151" s="45">
        <v>111.3</v>
      </c>
      <c r="AG151" s="45">
        <v>0</v>
      </c>
      <c r="AH151" t="str">
        <f>IF(U151="","",IF(U151&gt;=Control!$D$4,"Y","N"))</f>
        <v>N</v>
      </c>
      <c r="AI151" t="str">
        <f>IF(P151="","",IF(P151&gt;=Control!$D$5,"Y","N"))</f>
        <v>Y</v>
      </c>
      <c r="AJ151" t="str">
        <f t="shared" si="2"/>
        <v>Y</v>
      </c>
      <c r="AO151" s="40" t="str">
        <f>IF(SUMPRODUCT(ISNUMBER(SEARCH(Assumptions!$C$92:$C$130,$C151))*(Assumptions!$D$92:$D$130="High"))&gt;0,"High","Low")</f>
        <v>High</v>
      </c>
    </row>
    <row r="152" spans="2:41" ht="68.25" customHeight="1" x14ac:dyDescent="0.2">
      <c r="B152" s="45">
        <v>250</v>
      </c>
      <c r="C152" s="45" t="s">
        <v>22</v>
      </c>
      <c r="D152" s="45" t="s">
        <v>1606</v>
      </c>
      <c r="E152" s="45" t="s">
        <v>1607</v>
      </c>
      <c r="F152" s="45" t="s">
        <v>582</v>
      </c>
      <c r="G152" s="45" t="s">
        <v>1349</v>
      </c>
      <c r="H152" s="102">
        <v>3</v>
      </c>
      <c r="I152" s="102">
        <v>14</v>
      </c>
      <c r="J152" s="102"/>
      <c r="K152" s="102">
        <v>2</v>
      </c>
      <c r="L152" s="102">
        <v>1</v>
      </c>
      <c r="M152" s="45" t="s">
        <v>3345</v>
      </c>
      <c r="N152" s="45"/>
      <c r="O152" s="45"/>
      <c r="P152" s="102">
        <f>IFERROR(Q152-(AG152*365/1000),"")</f>
        <v>0</v>
      </c>
      <c r="Q152" s="102">
        <f>SUM(R152:T152)</f>
        <v>0</v>
      </c>
      <c r="R152" s="102">
        <v>0</v>
      </c>
      <c r="S152" s="102">
        <v>0</v>
      </c>
      <c r="T152" s="102">
        <v>0</v>
      </c>
      <c r="U152" s="102">
        <f>IFERROR(X152-I152,"")</f>
        <v>-13.55</v>
      </c>
      <c r="V152" s="102">
        <f>IFERROR(W152*Assumptions!$C$4,"")</f>
        <v>15</v>
      </c>
      <c r="W152" s="102">
        <v>6</v>
      </c>
      <c r="X152" s="102">
        <f>IFERROR(V152*Assumptions!$C$5,"")+IFERROR(Y152*Assumptions!$C$8*Assumptions!$C$5,"")</f>
        <v>0.44999999999999996</v>
      </c>
      <c r="Y152" s="102">
        <v>0</v>
      </c>
      <c r="Z152" s="102">
        <f>IFERROR(ROUND(W152*(1+Assumptions!$C$7)^5,0),"")</f>
        <v>18</v>
      </c>
      <c r="AA152" s="102">
        <f>IFERROR(ROUND(Z152*Assumptions!$C$4*Assumptions!$C$6,4),"")+AB152*Assumptions!$C$6*Assumptions!$C$8 - I152</f>
        <v>29.956394500000002</v>
      </c>
      <c r="AB152" s="102">
        <v>2489934</v>
      </c>
      <c r="AC152" s="45" t="s">
        <v>164</v>
      </c>
      <c r="AD152" s="45" t="s">
        <v>171</v>
      </c>
      <c r="AE152" s="45">
        <v>3315</v>
      </c>
      <c r="AF152" s="45">
        <v>23</v>
      </c>
      <c r="AG152" s="45">
        <v>0</v>
      </c>
      <c r="AH152" t="str">
        <f>IF(U152="","",IF(U152&gt;=Control!$D$4,"Y","N"))</f>
        <v>N</v>
      </c>
      <c r="AI152" t="str">
        <f>IF(P152="","",IF(P152&gt;=Control!$D$5,"Y","N"))</f>
        <v>N</v>
      </c>
      <c r="AJ152" t="str">
        <f t="shared" si="2"/>
        <v>Y</v>
      </c>
      <c r="AO152" s="40" t="str">
        <f>IF(SUMPRODUCT(ISNUMBER(SEARCH(Assumptions!$C$92:$C$130,$C152))*(Assumptions!$D$92:$D$130="High"))&gt;0,"High","Low")</f>
        <v>Low</v>
      </c>
    </row>
    <row r="153" spans="2:41" ht="41.25" customHeight="1" x14ac:dyDescent="0.2">
      <c r="B153" s="45">
        <v>299</v>
      </c>
      <c r="C153" s="45" t="s">
        <v>22</v>
      </c>
      <c r="D153" s="45" t="s">
        <v>1845</v>
      </c>
      <c r="E153" s="45" t="s">
        <v>1846</v>
      </c>
      <c r="F153" s="45" t="s">
        <v>91</v>
      </c>
      <c r="G153" s="45" t="s">
        <v>1847</v>
      </c>
      <c r="H153" s="102">
        <v>2</v>
      </c>
      <c r="I153" s="102">
        <v>15</v>
      </c>
      <c r="J153" s="102"/>
      <c r="K153" s="102">
        <v>0</v>
      </c>
      <c r="L153" s="102">
        <v>1</v>
      </c>
      <c r="M153" s="45" t="s">
        <v>3342</v>
      </c>
      <c r="N153" s="45" t="s">
        <v>3348</v>
      </c>
      <c r="O153" s="45"/>
      <c r="P153" s="102">
        <f>IFERROR(Q153-(AG153*365/1000),"")</f>
        <v>-36.5</v>
      </c>
      <c r="Q153" s="102">
        <f>SUM(R153:T153)</f>
        <v>0</v>
      </c>
      <c r="R153" s="102">
        <v>0</v>
      </c>
      <c r="S153" s="102">
        <v>0</v>
      </c>
      <c r="T153" s="102">
        <v>0</v>
      </c>
      <c r="U153" s="102">
        <f>IFERROR(X153-I153,"")</f>
        <v>-14.0594784</v>
      </c>
      <c r="V153" s="102">
        <f>IFERROR(W153*Assumptions!$C$4,"")</f>
        <v>30</v>
      </c>
      <c r="W153" s="102">
        <v>12</v>
      </c>
      <c r="X153" s="102">
        <f>IFERROR(V153*Assumptions!$C$5,"")+IFERROR(Y153*Assumptions!$C$8*Assumptions!$C$5,"")</f>
        <v>0.94052159999999996</v>
      </c>
      <c r="Y153" s="102">
        <v>4032</v>
      </c>
      <c r="Z153" s="102">
        <f>IFERROR(ROUND(W153*(1+Assumptions!$C$7)^5,0),"")</f>
        <v>37</v>
      </c>
      <c r="AA153" s="102">
        <f>IFERROR(ROUND(Z153*Assumptions!$C$4*Assumptions!$C$6,4),"")+AB153*Assumptions!$C$6*Assumptions!$C$8 - I153</f>
        <v>41.635324500000003</v>
      </c>
      <c r="AB153" s="102">
        <v>3105094</v>
      </c>
      <c r="AC153" s="45" t="s">
        <v>164</v>
      </c>
      <c r="AD153" s="45" t="s">
        <v>171</v>
      </c>
      <c r="AE153" s="45">
        <v>3315</v>
      </c>
      <c r="AF153" s="45">
        <v>23</v>
      </c>
      <c r="AG153" s="45">
        <v>100</v>
      </c>
      <c r="AH153" t="str">
        <f>IF(U153="","",IF(U153&gt;=Control!$D$4,"Y","N"))</f>
        <v>N</v>
      </c>
      <c r="AI153" t="str">
        <f>IF(P153="","",IF(P153&gt;=Control!$D$5,"Y","N"))</f>
        <v>N</v>
      </c>
      <c r="AJ153" t="str">
        <f t="shared" si="2"/>
        <v>Y</v>
      </c>
      <c r="AO153" s="40" t="str">
        <f>IF(SUMPRODUCT(ISNUMBER(SEARCH(Assumptions!$C$92:$C$130,$C153))*(Assumptions!$D$92:$D$130="High"))&gt;0,"High","Low")</f>
        <v>Low</v>
      </c>
    </row>
    <row r="154" spans="2:41" ht="54.75" customHeight="1" x14ac:dyDescent="0.2">
      <c r="B154" s="45">
        <v>62</v>
      </c>
      <c r="C154" s="45" t="s">
        <v>18</v>
      </c>
      <c r="D154" s="45" t="s">
        <v>610</v>
      </c>
      <c r="E154" s="45" t="s">
        <v>611</v>
      </c>
      <c r="F154" s="45" t="s">
        <v>612</v>
      </c>
      <c r="G154" s="45" t="s">
        <v>613</v>
      </c>
      <c r="H154" s="102">
        <v>1</v>
      </c>
      <c r="I154" s="102">
        <v>15</v>
      </c>
      <c r="J154" s="102"/>
      <c r="K154" s="102">
        <v>0</v>
      </c>
      <c r="L154" s="102">
        <v>1</v>
      </c>
      <c r="M154" s="45" t="s">
        <v>3079</v>
      </c>
      <c r="N154" s="45"/>
      <c r="O154" s="45"/>
      <c r="P154" s="102">
        <f>IFERROR(Q154-(AG154*365/1000),"")</f>
        <v>270.91500000000002</v>
      </c>
      <c r="Q154" s="102">
        <f>SUM(R154:T154)</f>
        <v>270.91500000000002</v>
      </c>
      <c r="R154" s="102">
        <v>112.05</v>
      </c>
      <c r="S154" s="102">
        <v>13.44</v>
      </c>
      <c r="T154" s="102">
        <v>145.42500000000001</v>
      </c>
      <c r="U154" s="102">
        <f>IFERROR(X154-I154,"")</f>
        <v>-14.17590135</v>
      </c>
      <c r="V154" s="102">
        <f>IFERROR(W154*Assumptions!$C$4,"")</f>
        <v>25</v>
      </c>
      <c r="W154" s="102">
        <v>10</v>
      </c>
      <c r="X154" s="102">
        <f>IFERROR(V154*Assumptions!$C$5,"")+IFERROR(Y154*Assumptions!$C$8*Assumptions!$C$5,"")</f>
        <v>0.82409865000000004</v>
      </c>
      <c r="Y154" s="102">
        <v>7373</v>
      </c>
      <c r="Z154" s="102">
        <f>IFERROR(ROUND(W154*(1+Assumptions!$C$7)^5,0),"")</f>
        <v>31</v>
      </c>
      <c r="AA154" s="102">
        <f>IFERROR(ROUND(Z154*Assumptions!$C$4*Assumptions!$C$6,4),"")+AB154*Assumptions!$C$6*Assumptions!$C$8 - I154</f>
        <v>-8.2810677500000001</v>
      </c>
      <c r="AB154" s="102">
        <v>169787</v>
      </c>
      <c r="AC154" s="45" t="s">
        <v>164</v>
      </c>
      <c r="AD154" s="45" t="s">
        <v>171</v>
      </c>
      <c r="AE154" s="45">
        <v>3315</v>
      </c>
      <c r="AF154" s="45">
        <v>23</v>
      </c>
      <c r="AG154" s="45">
        <v>0</v>
      </c>
      <c r="AH154" t="str">
        <f>IF(U154="","",IF(U154&gt;=Control!$D$4,"Y","N"))</f>
        <v>N</v>
      </c>
      <c r="AI154" t="str">
        <f>IF(P154="","",IF(P154&gt;=Control!$D$5,"Y","N"))</f>
        <v>Y</v>
      </c>
      <c r="AJ154" t="str">
        <f t="shared" si="2"/>
        <v>Y</v>
      </c>
      <c r="AO154" s="40" t="str">
        <f>IF(SUMPRODUCT(ISNUMBER(SEARCH(Assumptions!$C$92:$C$130,$C154))*(Assumptions!$D$92:$D$130="High"))&gt;0,"High","Low")</f>
        <v>Low</v>
      </c>
    </row>
    <row r="155" spans="2:41" ht="54.75" customHeight="1" x14ac:dyDescent="0.2">
      <c r="B155" s="45">
        <v>226</v>
      </c>
      <c r="C155" s="45" t="s">
        <v>19</v>
      </c>
      <c r="D155" s="45" t="s">
        <v>1492</v>
      </c>
      <c r="E155" s="45" t="s">
        <v>1493</v>
      </c>
      <c r="F155" s="45" t="s">
        <v>261</v>
      </c>
      <c r="G155" s="45" t="s">
        <v>1494</v>
      </c>
      <c r="H155" s="102">
        <v>2</v>
      </c>
      <c r="I155" s="102">
        <v>14.8</v>
      </c>
      <c r="J155" s="102"/>
      <c r="K155" s="102">
        <v>0</v>
      </c>
      <c r="L155" s="102">
        <v>2</v>
      </c>
      <c r="M155" s="45" t="s">
        <v>3281</v>
      </c>
      <c r="N155" s="45" t="s">
        <v>3277</v>
      </c>
      <c r="O155" s="45"/>
      <c r="P155" s="102">
        <f>IFERROR(Q155-(AG155*365/1000),"")</f>
        <v>334.10999999999996</v>
      </c>
      <c r="Q155" s="102">
        <f>SUM(R155:T155)</f>
        <v>334.10999999999996</v>
      </c>
      <c r="R155" s="102">
        <v>0</v>
      </c>
      <c r="S155" s="102">
        <v>309.95999999999998</v>
      </c>
      <c r="T155" s="102">
        <v>24.15</v>
      </c>
      <c r="U155" s="102">
        <f>IFERROR(X155-I155,"")</f>
        <v>-14.483799400000001</v>
      </c>
      <c r="V155" s="102">
        <f>IFERROR(W155*Assumptions!$C$4,"")</f>
        <v>10</v>
      </c>
      <c r="W155" s="102">
        <v>4</v>
      </c>
      <c r="X155" s="102">
        <f>IFERROR(V155*Assumptions!$C$5,"")+IFERROR(Y155*Assumptions!$C$8*Assumptions!$C$5,"")</f>
        <v>0.3162006</v>
      </c>
      <c r="Y155" s="102">
        <v>1612</v>
      </c>
      <c r="Z155" s="102">
        <f>IFERROR(ROUND(W155*(1+Assumptions!$C$7)^5,0),"")</f>
        <v>12</v>
      </c>
      <c r="AA155" s="102">
        <f>IFERROR(ROUND(Z155*Assumptions!$C$4*Assumptions!$C$6,4),"")+AB155*Assumptions!$C$6*Assumptions!$C$8 - I155</f>
        <v>-12.797500000000001</v>
      </c>
      <c r="AB155" s="102">
        <v>30000</v>
      </c>
      <c r="AC155" s="45" t="s">
        <v>153</v>
      </c>
      <c r="AD155" s="45" t="s">
        <v>175</v>
      </c>
      <c r="AE155" s="45">
        <v>1707</v>
      </c>
      <c r="AF155" s="45">
        <v>16.5</v>
      </c>
      <c r="AG155" s="45">
        <v>0</v>
      </c>
      <c r="AH155" t="str">
        <f>IF(U155="","",IF(U155&gt;=Control!$D$4,"Y","N"))</f>
        <v>N</v>
      </c>
      <c r="AI155" t="str">
        <f>IF(P155="","",IF(P155&gt;=Control!$D$5,"Y","N"))</f>
        <v>Y</v>
      </c>
      <c r="AJ155" t="str">
        <f t="shared" si="2"/>
        <v>Y</v>
      </c>
      <c r="AO155" s="40" t="str">
        <f>IF(SUMPRODUCT(ISNUMBER(SEARCH(Assumptions!$C$92:$C$130,$C155))*(Assumptions!$D$92:$D$130="High"))&gt;0,"High","Low")</f>
        <v>Low</v>
      </c>
    </row>
    <row r="156" spans="2:41" ht="54.75" customHeight="1" x14ac:dyDescent="0.2">
      <c r="B156" s="45">
        <v>26</v>
      </c>
      <c r="C156" s="45" t="s">
        <v>235</v>
      </c>
      <c r="D156" s="45" t="s">
        <v>405</v>
      </c>
      <c r="E156" s="45" t="s">
        <v>406</v>
      </c>
      <c r="F156" s="45" t="s">
        <v>407</v>
      </c>
      <c r="G156" s="45" t="s">
        <v>408</v>
      </c>
      <c r="H156" s="102">
        <v>6</v>
      </c>
      <c r="I156" s="102">
        <v>16.32</v>
      </c>
      <c r="J156" s="102"/>
      <c r="K156" s="102">
        <v>1</v>
      </c>
      <c r="L156" s="102">
        <v>2</v>
      </c>
      <c r="M156" s="45"/>
      <c r="N156" s="45"/>
      <c r="O156" s="45"/>
      <c r="P156" s="102">
        <f>IFERROR(Q156-(AG156*365/1000),"")</f>
        <v>83.205000000000013</v>
      </c>
      <c r="Q156" s="102">
        <f>SUM(R156:T156)</f>
        <v>83.205000000000013</v>
      </c>
      <c r="R156" s="102">
        <v>68.400000000000006</v>
      </c>
      <c r="S156" s="102">
        <v>14.28</v>
      </c>
      <c r="T156" s="102">
        <v>0.52500000000000002</v>
      </c>
      <c r="U156" s="102">
        <f>IFERROR(X156-I156,"")</f>
        <v>-15.135595050000001</v>
      </c>
      <c r="V156" s="102">
        <f>IFERROR(W156*Assumptions!$C$4,"")</f>
        <v>30</v>
      </c>
      <c r="W156" s="102">
        <v>12</v>
      </c>
      <c r="X156" s="102">
        <f>IFERROR(V156*Assumptions!$C$5,"")+IFERROR(Y156*Assumptions!$C$8*Assumptions!$C$5,"")</f>
        <v>1.1844049499999998</v>
      </c>
      <c r="Y156" s="102">
        <v>28299</v>
      </c>
      <c r="Z156" s="102">
        <f>IFERROR(ROUND(W156*(1+Assumptions!$C$7)^5,0),"")</f>
        <v>37</v>
      </c>
      <c r="AA156" s="102">
        <f>IFERROR(ROUND(Z156*Assumptions!$C$4*Assumptions!$C$6,4),"")+AB156*Assumptions!$C$6*Assumptions!$C$8 - I156</f>
        <v>-11.41184125</v>
      </c>
      <c r="AB156" s="102">
        <v>16905</v>
      </c>
      <c r="AC156" s="45" t="s">
        <v>153</v>
      </c>
      <c r="AD156" s="45" t="s">
        <v>173</v>
      </c>
      <c r="AE156" s="45">
        <v>998</v>
      </c>
      <c r="AF156" s="45">
        <v>31</v>
      </c>
      <c r="AG156" s="45">
        <v>0</v>
      </c>
      <c r="AH156" t="str">
        <f>IF(U156="","",IF(U156&gt;=Control!$D$4,"Y","N"))</f>
        <v>N</v>
      </c>
      <c r="AI156" t="str">
        <f>IF(P156="","",IF(P156&gt;=Control!$D$5,"Y","N"))</f>
        <v>Y</v>
      </c>
      <c r="AJ156" t="str">
        <f t="shared" si="2"/>
        <v>Y</v>
      </c>
      <c r="AO156" s="40" t="str">
        <f>IF(SUMPRODUCT(ISNUMBER(SEARCH(Assumptions!$C$92:$C$130,$C156))*(Assumptions!$D$92:$D$130="High"))&gt;0,"High","Low")</f>
        <v>Low</v>
      </c>
    </row>
    <row r="157" spans="2:41" ht="41.25" customHeight="1" x14ac:dyDescent="0.2">
      <c r="B157" s="45">
        <v>84</v>
      </c>
      <c r="C157" s="45" t="s">
        <v>15</v>
      </c>
      <c r="D157" s="45" t="s">
        <v>740</v>
      </c>
      <c r="E157" s="45" t="s">
        <v>741</v>
      </c>
      <c r="F157" s="45" t="s">
        <v>73</v>
      </c>
      <c r="G157" s="45" t="s">
        <v>742</v>
      </c>
      <c r="H157" s="102">
        <v>3</v>
      </c>
      <c r="I157" s="102">
        <v>17</v>
      </c>
      <c r="J157" s="102"/>
      <c r="K157" s="102">
        <v>1</v>
      </c>
      <c r="L157" s="102">
        <v>2</v>
      </c>
      <c r="M157" s="45" t="s">
        <v>3155</v>
      </c>
      <c r="N157" s="45" t="s">
        <v>3156</v>
      </c>
      <c r="O157" s="45" t="s">
        <v>3157</v>
      </c>
      <c r="P157" s="102">
        <f>IFERROR(Q157-(AG157*365/1000),"")</f>
        <v>5.415</v>
      </c>
      <c r="Q157" s="102">
        <f>SUM(R157:T157)</f>
        <v>5.415</v>
      </c>
      <c r="R157" s="102">
        <v>4.05</v>
      </c>
      <c r="S157" s="102">
        <v>0.84</v>
      </c>
      <c r="T157" s="102">
        <v>0.52500000000000002</v>
      </c>
      <c r="U157" s="102">
        <f>IFERROR(X157-I157,"")</f>
        <v>-15.2853584</v>
      </c>
      <c r="V157" s="102">
        <f>IFERROR(W157*Assumptions!$C$4,"")</f>
        <v>55</v>
      </c>
      <c r="W157" s="102">
        <v>22</v>
      </c>
      <c r="X157" s="102">
        <f>IFERROR(V157*Assumptions!$C$5,"")+IFERROR(Y157*Assumptions!$C$8*Assumptions!$C$5,"")</f>
        <v>1.7146416</v>
      </c>
      <c r="Y157" s="102">
        <v>6432</v>
      </c>
      <c r="Z157" s="102">
        <f>IFERROR(ROUND(W157*(1+Assumptions!$C$7)^5,0),"")</f>
        <v>67</v>
      </c>
      <c r="AA157" s="102">
        <f>IFERROR(ROUND(Z157*Assumptions!$C$4*Assumptions!$C$6,4),"")+AB157*Assumptions!$C$6*Assumptions!$C$8 - I157</f>
        <v>-8.5211500000000004</v>
      </c>
      <c r="AB157" s="102">
        <v>6200</v>
      </c>
      <c r="AC157" s="45" t="s">
        <v>153</v>
      </c>
      <c r="AD157" s="45" t="s">
        <v>154</v>
      </c>
      <c r="AE157" s="45">
        <v>1485</v>
      </c>
      <c r="AF157" s="45">
        <v>85</v>
      </c>
      <c r="AG157" s="45">
        <v>0</v>
      </c>
      <c r="AH157" t="str">
        <f>IF(U157="","",IF(U157&gt;=Control!$D$4,"Y","N"))</f>
        <v>N</v>
      </c>
      <c r="AI157" t="str">
        <f>IF(P157="","",IF(P157&gt;=Control!$D$5,"Y","N"))</f>
        <v>N</v>
      </c>
      <c r="AJ157" t="str">
        <f t="shared" si="2"/>
        <v>Y</v>
      </c>
      <c r="AO157" s="40" t="str">
        <f>IF(SUMPRODUCT(ISNUMBER(SEARCH(Assumptions!$C$92:$C$130,$C157))*(Assumptions!$D$92:$D$130="High"))&gt;0,"High","Low")</f>
        <v>Low</v>
      </c>
    </row>
    <row r="158" spans="2:41" ht="81.75" customHeight="1" x14ac:dyDescent="0.2">
      <c r="B158" s="45">
        <v>200</v>
      </c>
      <c r="C158" s="45" t="s">
        <v>1364</v>
      </c>
      <c r="D158" s="45" t="s">
        <v>1362</v>
      </c>
      <c r="E158" s="45" t="s">
        <v>1363</v>
      </c>
      <c r="F158" s="45" t="s">
        <v>73</v>
      </c>
      <c r="G158" s="45" t="s">
        <v>1365</v>
      </c>
      <c r="H158" s="102">
        <v>4</v>
      </c>
      <c r="I158" s="102">
        <v>21</v>
      </c>
      <c r="J158" s="102"/>
      <c r="K158" s="102">
        <v>1</v>
      </c>
      <c r="L158" s="102">
        <v>3</v>
      </c>
      <c r="M158" s="45" t="s">
        <v>3073</v>
      </c>
      <c r="N158" s="45" t="s">
        <v>3095</v>
      </c>
      <c r="O158" s="45" t="s">
        <v>3096</v>
      </c>
      <c r="P158" s="102">
        <f>IFERROR(Q158-(AG158*365/1000),"")</f>
        <v>1035.48</v>
      </c>
      <c r="Q158" s="102">
        <f>SUM(R158:T158)</f>
        <v>1035.48</v>
      </c>
      <c r="R158" s="102">
        <v>541.35</v>
      </c>
      <c r="S158" s="102">
        <v>390.18</v>
      </c>
      <c r="T158" s="102">
        <v>103.95</v>
      </c>
      <c r="U158" s="102">
        <f>IFERROR(X158-I158,"")</f>
        <v>-15.70843245</v>
      </c>
      <c r="V158" s="102">
        <f>IFERROR(W158*Assumptions!$C$4,"")</f>
        <v>142.5</v>
      </c>
      <c r="W158" s="102">
        <v>57</v>
      </c>
      <c r="X158" s="102">
        <f>IFERROR(V158*Assumptions!$C$5,"")+IFERROR(Y158*Assumptions!$C$8*Assumptions!$C$5,"")</f>
        <v>5.2915675499999999</v>
      </c>
      <c r="Y158" s="102">
        <v>101151</v>
      </c>
      <c r="Z158" s="102">
        <f>IFERROR(ROUND(W158*(1+Assumptions!$C$7)^5,0),"")</f>
        <v>174</v>
      </c>
      <c r="AA158" s="102">
        <f>IFERROR(ROUND(Z158*Assumptions!$C$4*Assumptions!$C$6,4),"")+AB158*Assumptions!$C$6*Assumptions!$C$8 - I158</f>
        <v>27.844783250000006</v>
      </c>
      <c r="AB158" s="102">
        <v>1617599</v>
      </c>
      <c r="AC158" s="45" t="s">
        <v>153</v>
      </c>
      <c r="AD158" s="45" t="s">
        <v>160</v>
      </c>
      <c r="AE158" s="45">
        <v>6732</v>
      </c>
      <c r="AF158" s="45">
        <v>111.3</v>
      </c>
      <c r="AG158" s="45">
        <v>0</v>
      </c>
      <c r="AH158" t="str">
        <f>IF(U158="","",IF(U158&gt;=Control!$D$4,"Y","N"))</f>
        <v>N</v>
      </c>
      <c r="AI158" t="str">
        <f>IF(P158="","",IF(P158&gt;=Control!$D$5,"Y","N"))</f>
        <v>Y</v>
      </c>
      <c r="AJ158" t="str">
        <f t="shared" si="2"/>
        <v>Y</v>
      </c>
      <c r="AO158" s="40" t="str">
        <f>IF(SUMPRODUCT(ISNUMBER(SEARCH(Assumptions!$C$92:$C$130,$C158))*(Assumptions!$D$92:$D$130="High"))&gt;0,"High","Low")</f>
        <v>Low</v>
      </c>
    </row>
    <row r="159" spans="2:41" ht="41.25" customHeight="1" x14ac:dyDescent="0.2">
      <c r="B159" s="45">
        <v>233</v>
      </c>
      <c r="C159" s="45" t="s">
        <v>16</v>
      </c>
      <c r="D159" s="45" t="s">
        <v>1525</v>
      </c>
      <c r="E159" s="45" t="s">
        <v>1526</v>
      </c>
      <c r="F159" s="45" t="s">
        <v>91</v>
      </c>
      <c r="G159" s="45" t="s">
        <v>1330</v>
      </c>
      <c r="H159" s="102">
        <v>2</v>
      </c>
      <c r="I159" s="102">
        <v>20.05</v>
      </c>
      <c r="J159" s="102"/>
      <c r="K159" s="102">
        <v>1</v>
      </c>
      <c r="L159" s="102">
        <v>1</v>
      </c>
      <c r="M159" s="45" t="s">
        <v>2962</v>
      </c>
      <c r="N159" s="45" t="s">
        <v>2949</v>
      </c>
      <c r="O159" s="45"/>
      <c r="P159" s="102">
        <f>IFERROR(Q159-(AG159*365/1000),"")</f>
        <v>441.82500000000005</v>
      </c>
      <c r="Q159" s="102">
        <f>SUM(R159:T159)</f>
        <v>441.82500000000005</v>
      </c>
      <c r="R159" s="102">
        <v>426.6</v>
      </c>
      <c r="S159" s="102">
        <v>12.6</v>
      </c>
      <c r="T159" s="102">
        <v>2.625</v>
      </c>
      <c r="U159" s="102">
        <f>IFERROR(X159-I159,"")</f>
        <v>-15.768434200000002</v>
      </c>
      <c r="V159" s="102">
        <f>IFERROR(W159*Assumptions!$C$4,"")</f>
        <v>140</v>
      </c>
      <c r="W159" s="102">
        <v>56</v>
      </c>
      <c r="X159" s="102">
        <f>IFERROR(V159*Assumptions!$C$5,"")+IFERROR(Y159*Assumptions!$C$8*Assumptions!$C$5,"")</f>
        <v>4.2815658000000001</v>
      </c>
      <c r="Y159" s="102">
        <v>8116</v>
      </c>
      <c r="Z159" s="102">
        <f>IFERROR(ROUND(W159*(1+Assumptions!$C$7)^5,0),"")</f>
        <v>171</v>
      </c>
      <c r="AA159" s="102">
        <f>IFERROR(ROUND(Z159*Assumptions!$C$4*Assumptions!$C$6,4),"")+AB159*Assumptions!$C$6*Assumptions!$C$8 - I159</f>
        <v>13.167249999999999</v>
      </c>
      <c r="AB159" s="102">
        <v>707000</v>
      </c>
      <c r="AC159" s="45" t="s">
        <v>153</v>
      </c>
      <c r="AD159" s="45" t="s">
        <v>160</v>
      </c>
      <c r="AE159" s="45">
        <v>6732</v>
      </c>
      <c r="AF159" s="45">
        <v>111.3</v>
      </c>
      <c r="AG159" s="45">
        <v>0</v>
      </c>
      <c r="AH159" t="str">
        <f>IF(U159="","",IF(U159&gt;=Control!$D$4,"Y","N"))</f>
        <v>N</v>
      </c>
      <c r="AI159" t="str">
        <f>IF(P159="","",IF(P159&gt;=Control!$D$5,"Y","N"))</f>
        <v>Y</v>
      </c>
      <c r="AJ159" t="str">
        <f t="shared" si="2"/>
        <v>Y</v>
      </c>
      <c r="AO159" s="40" t="str">
        <f>IF(SUMPRODUCT(ISNUMBER(SEARCH(Assumptions!$C$92:$C$130,$C159))*(Assumptions!$D$92:$D$130="High"))&gt;0,"High","Low")</f>
        <v>Low</v>
      </c>
    </row>
    <row r="160" spans="2:41" ht="41.25" customHeight="1" x14ac:dyDescent="0.2">
      <c r="B160" s="45">
        <v>213</v>
      </c>
      <c r="C160" s="45" t="s">
        <v>9</v>
      </c>
      <c r="D160" s="45" t="s">
        <v>1430</v>
      </c>
      <c r="E160" s="45" t="s">
        <v>1431</v>
      </c>
      <c r="F160" s="45" t="s">
        <v>97</v>
      </c>
      <c r="G160" s="45" t="s">
        <v>1427</v>
      </c>
      <c r="H160" s="102">
        <v>3</v>
      </c>
      <c r="I160" s="102">
        <v>17.2</v>
      </c>
      <c r="J160" s="102"/>
      <c r="K160" s="102">
        <v>0</v>
      </c>
      <c r="L160" s="102">
        <v>3</v>
      </c>
      <c r="M160" s="45" t="s">
        <v>3202</v>
      </c>
      <c r="N160" s="45" t="s">
        <v>3245</v>
      </c>
      <c r="O160" s="45" t="s">
        <v>3241</v>
      </c>
      <c r="P160" s="102">
        <f>IFERROR(Q160-(AG160*365/1000),"")</f>
        <v>830.95500000000004</v>
      </c>
      <c r="Q160" s="102">
        <f>SUM(R160:T160)</f>
        <v>830.95500000000004</v>
      </c>
      <c r="R160" s="102">
        <v>706.95</v>
      </c>
      <c r="S160" s="102">
        <v>121.38</v>
      </c>
      <c r="T160" s="102">
        <v>2.625</v>
      </c>
      <c r="U160" s="102">
        <f>IFERROR(X160-I160,"")</f>
        <v>-16</v>
      </c>
      <c r="V160" s="102">
        <f>IFERROR(W160*Assumptions!$C$4,"")</f>
        <v>40</v>
      </c>
      <c r="W160" s="102">
        <v>16</v>
      </c>
      <c r="X160" s="102">
        <f>IFERROR(V160*Assumptions!$C$5,"")+IFERROR(Y160*Assumptions!$C$8*Assumptions!$C$5,"")</f>
        <v>1.2</v>
      </c>
      <c r="Y160" s="102">
        <v>0</v>
      </c>
      <c r="Z160" s="102">
        <f>IFERROR(ROUND(W160*(1+Assumptions!$C$7)^5,0),"")</f>
        <v>49</v>
      </c>
      <c r="AA160" s="102">
        <f>IFERROR(ROUND(Z160*Assumptions!$C$4*Assumptions!$C$6,4),"")+AB160*Assumptions!$C$6*Assumptions!$C$8 - I160</f>
        <v>-7.8593349999999997</v>
      </c>
      <c r="AB160" s="102">
        <v>191980</v>
      </c>
      <c r="AC160" s="45" t="s">
        <v>164</v>
      </c>
      <c r="AD160" s="45" t="s">
        <v>188</v>
      </c>
      <c r="AE160" s="45">
        <v>365</v>
      </c>
      <c r="AF160" s="45">
        <v>78.3</v>
      </c>
      <c r="AG160" s="45">
        <v>0</v>
      </c>
      <c r="AH160" t="str">
        <f>IF(U160="","",IF(U160&gt;=Control!$D$4,"Y","N"))</f>
        <v>N</v>
      </c>
      <c r="AI160" t="str">
        <f>IF(P160="","",IF(P160&gt;=Control!$D$5,"Y","N"))</f>
        <v>Y</v>
      </c>
      <c r="AJ160" t="str">
        <f t="shared" si="2"/>
        <v>Y</v>
      </c>
      <c r="AO160" s="40" t="str">
        <f>IF(SUMPRODUCT(ISNUMBER(SEARCH(Assumptions!$C$92:$C$130,$C160))*(Assumptions!$D$92:$D$130="High"))&gt;0,"High","Low")</f>
        <v>High</v>
      </c>
    </row>
    <row r="161" spans="2:41" ht="81.75" customHeight="1" x14ac:dyDescent="0.2">
      <c r="B161" s="45">
        <v>181</v>
      </c>
      <c r="C161" s="45" t="s">
        <v>7</v>
      </c>
      <c r="D161" s="45" t="s">
        <v>1269</v>
      </c>
      <c r="E161" s="45" t="s">
        <v>1270</v>
      </c>
      <c r="F161" s="45" t="s">
        <v>274</v>
      </c>
      <c r="G161" s="45" t="s">
        <v>1262</v>
      </c>
      <c r="H161" s="102">
        <v>2</v>
      </c>
      <c r="I161" s="102">
        <v>17.5</v>
      </c>
      <c r="J161" s="102"/>
      <c r="K161" s="102">
        <v>0</v>
      </c>
      <c r="L161" s="102">
        <v>2</v>
      </c>
      <c r="M161" s="45" t="s">
        <v>2703</v>
      </c>
      <c r="N161" s="45" t="s">
        <v>1987</v>
      </c>
      <c r="O161" s="45" t="s">
        <v>2726</v>
      </c>
      <c r="P161" s="102">
        <f>IFERROR(Q161-(AG161*365/1000),"")</f>
        <v>359.66999999999996</v>
      </c>
      <c r="Q161" s="102">
        <f>SUM(R161:T161)</f>
        <v>359.66999999999996</v>
      </c>
      <c r="R161" s="102">
        <v>200.7</v>
      </c>
      <c r="S161" s="102">
        <v>155.82</v>
      </c>
      <c r="T161" s="102">
        <v>3.15</v>
      </c>
      <c r="U161" s="102">
        <f>IFERROR(X161-I161,"")</f>
        <v>-16.049550249999999</v>
      </c>
      <c r="V161" s="102">
        <f>IFERROR(W161*Assumptions!$C$4,"")</f>
        <v>45</v>
      </c>
      <c r="W161" s="102">
        <v>18</v>
      </c>
      <c r="X161" s="102">
        <f>IFERROR(V161*Assumptions!$C$5,"")+IFERROR(Y161*Assumptions!$C$8*Assumptions!$C$5,"")</f>
        <v>1.4504497499999998</v>
      </c>
      <c r="Y161" s="102">
        <v>9995</v>
      </c>
      <c r="Z161" s="102">
        <f>IFERROR(ROUND(W161*(1+Assumptions!$C$7)^5,0),"")</f>
        <v>55</v>
      </c>
      <c r="AA161" s="102">
        <f>IFERROR(ROUND(Z161*Assumptions!$C$4*Assumptions!$C$6,4),"")+AB161*Assumptions!$C$6*Assumptions!$C$8 - I161</f>
        <v>-10.037075</v>
      </c>
      <c r="AB161" s="102">
        <v>35100</v>
      </c>
      <c r="AC161" s="45" t="s">
        <v>153</v>
      </c>
      <c r="AD161" s="45" t="s">
        <v>160</v>
      </c>
      <c r="AE161" s="45">
        <v>6732</v>
      </c>
      <c r="AF161" s="45">
        <v>111.3</v>
      </c>
      <c r="AG161" s="45">
        <v>0</v>
      </c>
      <c r="AH161" t="str">
        <f>IF(U161="","",IF(U161&gt;=Control!$D$4,"Y","N"))</f>
        <v>N</v>
      </c>
      <c r="AI161" t="str">
        <f>IF(P161="","",IF(P161&gt;=Control!$D$5,"Y","N"))</f>
        <v>Y</v>
      </c>
      <c r="AJ161" t="str">
        <f t="shared" si="2"/>
        <v>Y</v>
      </c>
      <c r="AO161" s="40" t="str">
        <f>IF(SUMPRODUCT(ISNUMBER(SEARCH(Assumptions!$C$92:$C$130,$C161))*(Assumptions!$D$92:$D$130="High"))&gt;0,"High","Low")</f>
        <v>High</v>
      </c>
    </row>
    <row r="162" spans="2:41" ht="81.75" customHeight="1" x14ac:dyDescent="0.2">
      <c r="B162" s="45">
        <v>261</v>
      </c>
      <c r="C162" s="45" t="s">
        <v>19</v>
      </c>
      <c r="D162" s="45" t="s">
        <v>1658</v>
      </c>
      <c r="E162" s="45" t="s">
        <v>1659</v>
      </c>
      <c r="F162" s="45" t="s">
        <v>1644</v>
      </c>
      <c r="G162" s="45" t="s">
        <v>1660</v>
      </c>
      <c r="H162" s="102">
        <v>6</v>
      </c>
      <c r="I162" s="102">
        <v>19</v>
      </c>
      <c r="J162" s="102"/>
      <c r="K162" s="102">
        <v>1</v>
      </c>
      <c r="L162" s="102">
        <v>5</v>
      </c>
      <c r="M162" s="45" t="s">
        <v>3283</v>
      </c>
      <c r="N162" s="45" t="s">
        <v>3284</v>
      </c>
      <c r="O162" s="45" t="s">
        <v>3285</v>
      </c>
      <c r="P162" s="102">
        <f>IFERROR(Q162-(AG162*365/1000),"")</f>
        <v>98.7</v>
      </c>
      <c r="Q162" s="102">
        <f>SUM(R162:T162)</f>
        <v>98.7</v>
      </c>
      <c r="R162" s="102">
        <v>0</v>
      </c>
      <c r="S162" s="102">
        <v>98.7</v>
      </c>
      <c r="T162" s="102">
        <v>0</v>
      </c>
      <c r="U162" s="102">
        <f>IFERROR(X162-I162,"")</f>
        <v>-16.42704445</v>
      </c>
      <c r="V162" s="102">
        <f>IFERROR(W162*Assumptions!$C$4,"")</f>
        <v>60</v>
      </c>
      <c r="W162" s="102">
        <v>24</v>
      </c>
      <c r="X162" s="102">
        <f>IFERROR(V162*Assumptions!$C$5,"")+IFERROR(Y162*Assumptions!$C$8*Assumptions!$C$5,"")</f>
        <v>2.5729555499999996</v>
      </c>
      <c r="Y162" s="102">
        <v>76911</v>
      </c>
      <c r="Z162" s="102">
        <f>IFERROR(ROUND(W162*(1+Assumptions!$C$7)^5,0),"")</f>
        <v>73</v>
      </c>
      <c r="AA162" s="102">
        <f>IFERROR(ROUND(Z162*Assumptions!$C$4*Assumptions!$C$6,4),"")+AB162*Assumptions!$C$6*Assumptions!$C$8 - I162</f>
        <v>-9.4244249999999994</v>
      </c>
      <c r="AB162" s="102">
        <v>26900</v>
      </c>
      <c r="AC162" s="45" t="s">
        <v>153</v>
      </c>
      <c r="AD162" s="45" t="s">
        <v>175</v>
      </c>
      <c r="AE162" s="45">
        <v>1707</v>
      </c>
      <c r="AF162" s="45">
        <v>16.5</v>
      </c>
      <c r="AG162" s="45">
        <v>0</v>
      </c>
      <c r="AH162" t="str">
        <f>IF(U162="","",IF(U162&gt;=Control!$D$4,"Y","N"))</f>
        <v>N</v>
      </c>
      <c r="AI162" t="str">
        <f>IF(P162="","",IF(P162&gt;=Control!$D$5,"Y","N"))</f>
        <v>Y</v>
      </c>
      <c r="AJ162" t="str">
        <f t="shared" si="2"/>
        <v>Y</v>
      </c>
      <c r="AO162" s="40" t="str">
        <f>IF(SUMPRODUCT(ISNUMBER(SEARCH(Assumptions!$C$92:$C$130,$C162))*(Assumptions!$D$92:$D$130="High"))&gt;0,"High","Low")</f>
        <v>Low</v>
      </c>
    </row>
    <row r="163" spans="2:41" ht="41.25" customHeight="1" x14ac:dyDescent="0.2">
      <c r="B163" s="45">
        <v>7</v>
      </c>
      <c r="C163" s="45" t="s">
        <v>297</v>
      </c>
      <c r="D163" s="45" t="s">
        <v>296</v>
      </c>
      <c r="E163" s="45" t="s">
        <v>27</v>
      </c>
      <c r="F163" s="45" t="s">
        <v>298</v>
      </c>
      <c r="G163" s="45" t="s">
        <v>299</v>
      </c>
      <c r="H163" s="102">
        <v>1</v>
      </c>
      <c r="I163" s="102">
        <v>20</v>
      </c>
      <c r="J163" s="102"/>
      <c r="K163" s="102">
        <v>0</v>
      </c>
      <c r="L163" s="102">
        <v>1</v>
      </c>
      <c r="M163" s="45" t="s">
        <v>3105</v>
      </c>
      <c r="N163" s="45"/>
      <c r="O163" s="45"/>
      <c r="P163" s="102">
        <f>IFERROR(Q163-(AG163*365/1000),"")</f>
        <v>1.35</v>
      </c>
      <c r="Q163" s="102">
        <f>SUM(R163:T163)</f>
        <v>1.35</v>
      </c>
      <c r="R163" s="102">
        <v>1.35</v>
      </c>
      <c r="S163" s="102">
        <v>0</v>
      </c>
      <c r="T163" s="102">
        <v>0</v>
      </c>
      <c r="U163" s="102">
        <f>IFERROR(X163-I163,"")</f>
        <v>-16.878958400000002</v>
      </c>
      <c r="V163" s="102">
        <f>IFERROR(W163*Assumptions!$C$4,"")</f>
        <v>92.5</v>
      </c>
      <c r="W163" s="102">
        <v>37</v>
      </c>
      <c r="X163" s="102">
        <f>IFERROR(V163*Assumptions!$C$5,"")+IFERROR(Y163*Assumptions!$C$8*Assumptions!$C$5,"")</f>
        <v>3.1210415999999999</v>
      </c>
      <c r="Y163" s="102">
        <v>34432</v>
      </c>
      <c r="Z163" s="102">
        <f>IFERROR(ROUND(W163*(1+Assumptions!$C$7)^5,0),"")</f>
        <v>113</v>
      </c>
      <c r="AA163" s="102">
        <f>IFERROR(ROUND(Z163*Assumptions!$C$4*Assumptions!$C$6,4),"")+AB163*Assumptions!$C$6*Assumptions!$C$8 - I163</f>
        <v>5.8500000000000014</v>
      </c>
      <c r="AB163" s="102">
        <v>700000</v>
      </c>
      <c r="AC163" s="45" t="s">
        <v>153</v>
      </c>
      <c r="AD163" s="45" t="s">
        <v>167</v>
      </c>
      <c r="AE163" s="45">
        <v>440</v>
      </c>
      <c r="AF163" s="45">
        <v>35</v>
      </c>
      <c r="AG163" s="45">
        <v>0</v>
      </c>
      <c r="AH163" t="str">
        <f>IF(U163="","",IF(U163&gt;=Control!$D$4,"Y","N"))</f>
        <v>N</v>
      </c>
      <c r="AI163" t="str">
        <f>IF(P163="","",IF(P163&gt;=Control!$D$5,"Y","N"))</f>
        <v>N</v>
      </c>
      <c r="AJ163" t="str">
        <f t="shared" si="2"/>
        <v>Y</v>
      </c>
      <c r="AO163" s="40" t="str">
        <f>IF(SUMPRODUCT(ISNUMBER(SEARCH(Assumptions!$C$92:$C$130,$C163))*(Assumptions!$D$92:$D$130="High"))&gt;0,"High","Low")</f>
        <v>High</v>
      </c>
    </row>
    <row r="164" spans="2:41" ht="41.25" customHeight="1" x14ac:dyDescent="0.2">
      <c r="B164" s="45">
        <v>196</v>
      </c>
      <c r="C164" s="45" t="s">
        <v>25</v>
      </c>
      <c r="D164" s="45" t="s">
        <v>1339</v>
      </c>
      <c r="E164" s="45" t="s">
        <v>1340</v>
      </c>
      <c r="F164" s="45" t="s">
        <v>1341</v>
      </c>
      <c r="G164" s="45" t="s">
        <v>1342</v>
      </c>
      <c r="H164" s="102">
        <v>2</v>
      </c>
      <c r="I164" s="102">
        <v>17</v>
      </c>
      <c r="J164" s="102"/>
      <c r="K164" s="102">
        <v>0</v>
      </c>
      <c r="L164" s="102">
        <v>2</v>
      </c>
      <c r="M164" s="45" t="s">
        <v>3071</v>
      </c>
      <c r="N164" s="45" t="s">
        <v>3059</v>
      </c>
      <c r="O164" s="45" t="s">
        <v>3067</v>
      </c>
      <c r="P164" s="102">
        <f>IFERROR(Q164-(AG164*365/1000),"")</f>
        <v>428.85</v>
      </c>
      <c r="Q164" s="102">
        <f>SUM(R164:T164)</f>
        <v>428.85</v>
      </c>
      <c r="R164" s="102">
        <v>0.45</v>
      </c>
      <c r="S164" s="102">
        <v>342.3</v>
      </c>
      <c r="T164" s="102">
        <v>86.1</v>
      </c>
      <c r="U164" s="102">
        <f>IFERROR(X164-I164,"")</f>
        <v>-16.992965000000002</v>
      </c>
      <c r="V164" s="102">
        <f>IFERROR(W164*Assumptions!$C$4,"")</f>
        <v>0</v>
      </c>
      <c r="W164" s="102">
        <v>0</v>
      </c>
      <c r="X164" s="102">
        <f>IFERROR(V164*Assumptions!$C$5,"")+IFERROR(Y164*Assumptions!$C$8*Assumptions!$C$5,"")</f>
        <v>7.0350000000000005E-3</v>
      </c>
      <c r="Y164" s="102">
        <v>700</v>
      </c>
      <c r="Z164" s="102">
        <f>IFERROR(ROUND(W164*(1+Assumptions!$C$7)^5,0),"")</f>
        <v>0</v>
      </c>
      <c r="AA164" s="102">
        <f>IFERROR(ROUND(Z164*Assumptions!$C$4*Assumptions!$C$6,4),"")+AB164*Assumptions!$C$6*Assumptions!$C$8 - I164</f>
        <v>-12.170388750000001</v>
      </c>
      <c r="AB164" s="102">
        <v>288335</v>
      </c>
      <c r="AC164" s="45" t="s">
        <v>153</v>
      </c>
      <c r="AD164" s="45" t="s">
        <v>169</v>
      </c>
      <c r="AE164" s="45">
        <v>107</v>
      </c>
      <c r="AF164" s="45">
        <v>2.4</v>
      </c>
      <c r="AG164" s="45">
        <v>0</v>
      </c>
      <c r="AH164" t="str">
        <f>IF(U164="","",IF(U164&gt;=Control!$D$4,"Y","N"))</f>
        <v>N</v>
      </c>
      <c r="AI164" t="str">
        <f>IF(P164="","",IF(P164&gt;=Control!$D$5,"Y","N"))</f>
        <v>Y</v>
      </c>
      <c r="AJ164" t="str">
        <f t="shared" si="2"/>
        <v>Y</v>
      </c>
      <c r="AO164" s="40" t="str">
        <f>IF(SUMPRODUCT(ISNUMBER(SEARCH(Assumptions!$C$92:$C$130,$C164))*(Assumptions!$D$92:$D$130="High"))&gt;0,"High","Low")</f>
        <v>Low</v>
      </c>
    </row>
    <row r="165" spans="2:41" ht="81.75" customHeight="1" x14ac:dyDescent="0.2">
      <c r="B165" s="45">
        <v>140</v>
      </c>
      <c r="C165" s="45" t="s">
        <v>7</v>
      </c>
      <c r="D165" s="45" t="s">
        <v>1069</v>
      </c>
      <c r="E165" s="45" t="s">
        <v>1070</v>
      </c>
      <c r="F165" s="45" t="s">
        <v>274</v>
      </c>
      <c r="G165" s="45" t="s">
        <v>653</v>
      </c>
      <c r="H165" s="102">
        <v>4</v>
      </c>
      <c r="I165" s="102">
        <v>20</v>
      </c>
      <c r="J165" s="102"/>
      <c r="K165" s="102">
        <v>2</v>
      </c>
      <c r="L165" s="102">
        <v>2</v>
      </c>
      <c r="M165" s="45" t="s">
        <v>2804</v>
      </c>
      <c r="N165" s="45" t="s">
        <v>2805</v>
      </c>
      <c r="O165" s="45" t="s">
        <v>2806</v>
      </c>
      <c r="P165" s="102">
        <f>IFERROR(Q165-(AG165*365/1000),"")</f>
        <v>314.55</v>
      </c>
      <c r="Q165" s="102">
        <f>SUM(R165:T165)</f>
        <v>314.55</v>
      </c>
      <c r="R165" s="102">
        <v>204.3</v>
      </c>
      <c r="S165" s="102">
        <v>109.2</v>
      </c>
      <c r="T165" s="102">
        <v>1.05</v>
      </c>
      <c r="U165" s="102">
        <f>IFERROR(X165-I165,"")</f>
        <v>-17.241999499999999</v>
      </c>
      <c r="V165" s="102">
        <f>IFERROR(W165*Assumptions!$C$4,"")</f>
        <v>72.5</v>
      </c>
      <c r="W165" s="102">
        <v>29</v>
      </c>
      <c r="X165" s="102">
        <f>IFERROR(V165*Assumptions!$C$5,"")+IFERROR(Y165*Assumptions!$C$8*Assumptions!$C$5,"")</f>
        <v>2.7580004999999996</v>
      </c>
      <c r="Y165" s="102">
        <v>58010</v>
      </c>
      <c r="Z165" s="102">
        <f>IFERROR(ROUND(W165*(1+Assumptions!$C$7)^5,0),"")</f>
        <v>89</v>
      </c>
      <c r="AA165" s="102">
        <f>IFERROR(ROUND(Z165*Assumptions!$C$4*Assumptions!$C$6,4),"")+AB165*Assumptions!$C$6*Assumptions!$C$8 - I165</f>
        <v>-4.1548499999999997</v>
      </c>
      <c r="AB165" s="102">
        <v>281800</v>
      </c>
      <c r="AC165" s="45" t="s">
        <v>153</v>
      </c>
      <c r="AD165" s="45" t="s">
        <v>160</v>
      </c>
      <c r="AE165" s="45">
        <v>6732</v>
      </c>
      <c r="AF165" s="45">
        <v>111.3</v>
      </c>
      <c r="AG165" s="45">
        <v>0</v>
      </c>
      <c r="AH165" t="str">
        <f>IF(U165="","",IF(U165&gt;=Control!$D$4,"Y","N"))</f>
        <v>N</v>
      </c>
      <c r="AI165" t="str">
        <f>IF(P165="","",IF(P165&gt;=Control!$D$5,"Y","N"))</f>
        <v>Y</v>
      </c>
      <c r="AJ165" t="str">
        <f t="shared" si="2"/>
        <v>Y</v>
      </c>
      <c r="AO165" s="40" t="str">
        <f>IF(SUMPRODUCT(ISNUMBER(SEARCH(Assumptions!$C$92:$C$130,$C165))*(Assumptions!$D$92:$D$130="High"))&gt;0,"High","Low")</f>
        <v>High</v>
      </c>
    </row>
    <row r="166" spans="2:41" ht="81.75" customHeight="1" x14ac:dyDescent="0.2">
      <c r="B166" s="45">
        <v>266</v>
      </c>
      <c r="C166" s="45" t="s">
        <v>7</v>
      </c>
      <c r="D166" s="45" t="s">
        <v>1684</v>
      </c>
      <c r="E166" s="45" t="s">
        <v>1685</v>
      </c>
      <c r="F166" s="45" t="s">
        <v>274</v>
      </c>
      <c r="G166" s="45" t="s">
        <v>1686</v>
      </c>
      <c r="H166" s="102">
        <v>4</v>
      </c>
      <c r="I166" s="102">
        <v>20</v>
      </c>
      <c r="J166" s="102"/>
      <c r="K166" s="102">
        <v>2</v>
      </c>
      <c r="L166" s="102">
        <v>2</v>
      </c>
      <c r="M166" s="45" t="s">
        <v>2804</v>
      </c>
      <c r="N166" s="45" t="s">
        <v>2805</v>
      </c>
      <c r="O166" s="45" t="s">
        <v>2806</v>
      </c>
      <c r="P166" s="102">
        <f>IFERROR(Q166-(AG166*365/1000),"")</f>
        <v>314.55</v>
      </c>
      <c r="Q166" s="102">
        <f>SUM(R166:T166)</f>
        <v>314.55</v>
      </c>
      <c r="R166" s="102">
        <v>204.3</v>
      </c>
      <c r="S166" s="102">
        <v>109.2</v>
      </c>
      <c r="T166" s="102">
        <v>1.05</v>
      </c>
      <c r="U166" s="102">
        <f>IFERROR(X166-I166,"")</f>
        <v>-17.241999499999999</v>
      </c>
      <c r="V166" s="102">
        <f>IFERROR(W166*Assumptions!$C$4,"")</f>
        <v>72.5</v>
      </c>
      <c r="W166" s="102">
        <v>29</v>
      </c>
      <c r="X166" s="102">
        <f>IFERROR(V166*Assumptions!$C$5,"")+IFERROR(Y166*Assumptions!$C$8*Assumptions!$C$5,"")</f>
        <v>2.7580004999999996</v>
      </c>
      <c r="Y166" s="102">
        <v>58010</v>
      </c>
      <c r="Z166" s="102">
        <f>IFERROR(ROUND(W166*(1+Assumptions!$C$7)^5,0),"")</f>
        <v>89</v>
      </c>
      <c r="AA166" s="102">
        <f>IFERROR(ROUND(Z166*Assumptions!$C$4*Assumptions!$C$6,4),"")+AB166*Assumptions!$C$6*Assumptions!$C$8 - I166</f>
        <v>-4.1548499999999997</v>
      </c>
      <c r="AB166" s="102">
        <v>281800</v>
      </c>
      <c r="AC166" s="45" t="s">
        <v>153</v>
      </c>
      <c r="AD166" s="45" t="s">
        <v>160</v>
      </c>
      <c r="AE166" s="45">
        <v>6732</v>
      </c>
      <c r="AF166" s="45">
        <v>111.3</v>
      </c>
      <c r="AG166" s="45">
        <v>0</v>
      </c>
      <c r="AH166" t="str">
        <f>IF(U166="","",IF(U166&gt;=Control!$D$4,"Y","N"))</f>
        <v>N</v>
      </c>
      <c r="AI166" t="str">
        <f>IF(P166="","",IF(P166&gt;=Control!$D$5,"Y","N"))</f>
        <v>Y</v>
      </c>
      <c r="AJ166" t="str">
        <f t="shared" si="2"/>
        <v>Y</v>
      </c>
      <c r="AO166" s="40" t="str">
        <f>IF(SUMPRODUCT(ISNUMBER(SEARCH(Assumptions!$C$92:$C$130,$C166))*(Assumptions!$D$92:$D$130="High"))&gt;0,"High","Low")</f>
        <v>High</v>
      </c>
    </row>
    <row r="167" spans="2:41" ht="41.25" customHeight="1" x14ac:dyDescent="0.2">
      <c r="B167" s="45">
        <v>221</v>
      </c>
      <c r="C167" s="45" t="s">
        <v>8</v>
      </c>
      <c r="D167" s="45" t="s">
        <v>1470</v>
      </c>
      <c r="E167" s="45" t="s">
        <v>1471</v>
      </c>
      <c r="F167" s="45" t="s">
        <v>424</v>
      </c>
      <c r="G167" s="45" t="s">
        <v>1401</v>
      </c>
      <c r="H167" s="102">
        <v>3</v>
      </c>
      <c r="I167" s="102">
        <v>18</v>
      </c>
      <c r="J167" s="102"/>
      <c r="K167" s="102">
        <v>2</v>
      </c>
      <c r="L167" s="102">
        <v>1</v>
      </c>
      <c r="M167" s="45" t="s">
        <v>2848</v>
      </c>
      <c r="N167" s="45" t="s">
        <v>2849</v>
      </c>
      <c r="O167" s="45" t="s">
        <v>2910</v>
      </c>
      <c r="P167" s="102">
        <f>IFERROR(Q167-(AG167*365/1000),"")</f>
        <v>192.72</v>
      </c>
      <c r="Q167" s="102">
        <f>SUM(R167:T167)</f>
        <v>192.72</v>
      </c>
      <c r="R167" s="102">
        <v>36.9</v>
      </c>
      <c r="S167" s="102">
        <v>155.82</v>
      </c>
      <c r="T167" s="102">
        <v>0</v>
      </c>
      <c r="U167" s="102">
        <f>IFERROR(X167-I167,"")</f>
        <v>-17.399999999999999</v>
      </c>
      <c r="V167" s="102">
        <f>IFERROR(W167*Assumptions!$C$4,"")</f>
        <v>20</v>
      </c>
      <c r="W167" s="102">
        <v>8</v>
      </c>
      <c r="X167" s="102">
        <f>IFERROR(V167*Assumptions!$C$5,"")+IFERROR(Y167*Assumptions!$C$8*Assumptions!$C$5,"")</f>
        <v>0.6</v>
      </c>
      <c r="Y167" s="102">
        <v>0</v>
      </c>
      <c r="Z167" s="102">
        <f>IFERROR(ROUND(W167*(1+Assumptions!$C$7)^5,0),"")</f>
        <v>24</v>
      </c>
      <c r="AA167" s="102">
        <f>IFERROR(ROUND(Z167*Assumptions!$C$4*Assumptions!$C$6,4),"")+AB167*Assumptions!$C$6*Assumptions!$C$8 - I167</f>
        <v>0.2257499999999979</v>
      </c>
      <c r="AB167" s="102">
        <v>909000</v>
      </c>
      <c r="AC167" s="45" t="s">
        <v>153</v>
      </c>
      <c r="AD167" s="45" t="s">
        <v>154</v>
      </c>
      <c r="AE167" s="45">
        <v>1485</v>
      </c>
      <c r="AF167" s="45">
        <v>85</v>
      </c>
      <c r="AG167" s="45">
        <v>0</v>
      </c>
      <c r="AH167" t="str">
        <f>IF(U167="","",IF(U167&gt;=Control!$D$4,"Y","N"))</f>
        <v>N</v>
      </c>
      <c r="AI167" t="str">
        <f>IF(P167="","",IF(P167&gt;=Control!$D$5,"Y","N"))</f>
        <v>Y</v>
      </c>
      <c r="AJ167" t="str">
        <f t="shared" si="2"/>
        <v>Y</v>
      </c>
      <c r="AO167" s="40" t="str">
        <f>IF(SUMPRODUCT(ISNUMBER(SEARCH(Assumptions!$C$92:$C$130,$C167))*(Assumptions!$D$92:$D$130="High"))&gt;0,"High","Low")</f>
        <v>High</v>
      </c>
    </row>
    <row r="168" spans="2:41" ht="54.75" customHeight="1" x14ac:dyDescent="0.2">
      <c r="B168" s="45">
        <v>63</v>
      </c>
      <c r="C168" s="45" t="s">
        <v>18</v>
      </c>
      <c r="D168" s="45" t="s">
        <v>617</v>
      </c>
      <c r="E168" s="45" t="s">
        <v>618</v>
      </c>
      <c r="F168" s="45" t="s">
        <v>298</v>
      </c>
      <c r="G168" s="45" t="s">
        <v>613</v>
      </c>
      <c r="H168" s="102">
        <v>2</v>
      </c>
      <c r="I168" s="102">
        <v>20</v>
      </c>
      <c r="J168" s="102"/>
      <c r="K168" s="102">
        <v>1</v>
      </c>
      <c r="L168" s="102">
        <v>1</v>
      </c>
      <c r="M168" s="45" t="s">
        <v>3083</v>
      </c>
      <c r="N168" s="45" t="s">
        <v>3094</v>
      </c>
      <c r="O168" s="45"/>
      <c r="P168" s="102">
        <f>IFERROR(Q168-(AG168*365/1000),"")</f>
        <v>472.245</v>
      </c>
      <c r="Q168" s="102">
        <f>SUM(R168:T168)</f>
        <v>472.245</v>
      </c>
      <c r="R168" s="102">
        <v>196.2</v>
      </c>
      <c r="S168" s="102">
        <v>260.82</v>
      </c>
      <c r="T168" s="102">
        <v>15.225</v>
      </c>
      <c r="U168" s="102">
        <f>IFERROR(X168-I168,"")</f>
        <v>-17.8400015</v>
      </c>
      <c r="V168" s="102">
        <f>IFERROR(W168*Assumptions!$C$4,"")</f>
        <v>70</v>
      </c>
      <c r="W168" s="102">
        <v>28</v>
      </c>
      <c r="X168" s="102">
        <f>IFERROR(V168*Assumptions!$C$5,"")+IFERROR(Y168*Assumptions!$C$8*Assumptions!$C$5,"")</f>
        <v>2.1599984999999999</v>
      </c>
      <c r="Y168" s="102">
        <v>5970</v>
      </c>
      <c r="Z168" s="102">
        <f>IFERROR(ROUND(W168*(1+Assumptions!$C$7)^5,0),"")</f>
        <v>85</v>
      </c>
      <c r="AA168" s="102">
        <f>IFERROR(ROUND(Z168*Assumptions!$C$4*Assumptions!$C$6,4),"")+AB168*Assumptions!$C$6*Assumptions!$C$8 - I168</f>
        <v>-8.7453339999999997</v>
      </c>
      <c r="AB168" s="102">
        <v>37592</v>
      </c>
      <c r="AC168" s="45" t="s">
        <v>164</v>
      </c>
      <c r="AD168" s="45" t="s">
        <v>171</v>
      </c>
      <c r="AE168" s="45">
        <v>3315</v>
      </c>
      <c r="AF168" s="45">
        <v>23</v>
      </c>
      <c r="AG168" s="45">
        <v>0</v>
      </c>
      <c r="AH168" t="str">
        <f>IF(U168="","",IF(U168&gt;=Control!$D$4,"Y","N"))</f>
        <v>N</v>
      </c>
      <c r="AI168" t="str">
        <f>IF(P168="","",IF(P168&gt;=Control!$D$5,"Y","N"))</f>
        <v>Y</v>
      </c>
      <c r="AJ168" t="str">
        <f t="shared" si="2"/>
        <v>Y</v>
      </c>
      <c r="AO168" s="40" t="str">
        <f>IF(SUMPRODUCT(ISNUMBER(SEARCH(Assumptions!$C$92:$C$130,$C168))*(Assumptions!$D$92:$D$130="High"))&gt;0,"High","Low")</f>
        <v>Low</v>
      </c>
    </row>
    <row r="169" spans="2:41" ht="68.25" customHeight="1" x14ac:dyDescent="0.2">
      <c r="B169" s="45">
        <v>42</v>
      </c>
      <c r="C169" s="45" t="s">
        <v>10</v>
      </c>
      <c r="D169" s="45" t="s">
        <v>490</v>
      </c>
      <c r="E169" s="45" t="s">
        <v>491</v>
      </c>
      <c r="F169" s="45" t="s">
        <v>80</v>
      </c>
      <c r="G169" s="45" t="s">
        <v>492</v>
      </c>
      <c r="H169" s="102">
        <v>3</v>
      </c>
      <c r="I169" s="102">
        <v>22</v>
      </c>
      <c r="J169" s="102"/>
      <c r="K169" s="102">
        <v>1</v>
      </c>
      <c r="L169" s="102">
        <v>1</v>
      </c>
      <c r="M169" s="45" t="s">
        <v>2575</v>
      </c>
      <c r="N169" s="45" t="s">
        <v>2576</v>
      </c>
      <c r="O169" s="45" t="s">
        <v>2577</v>
      </c>
      <c r="P169" s="102">
        <f>IFERROR(Q169-(AG169*365/1000),"")</f>
        <v>160.17000000000002</v>
      </c>
      <c r="Q169" s="102">
        <f>SUM(R169:T169)</f>
        <v>203.97</v>
      </c>
      <c r="R169" s="102">
        <v>41.85</v>
      </c>
      <c r="S169" s="102">
        <v>162.12</v>
      </c>
      <c r="T169" s="102">
        <v>0</v>
      </c>
      <c r="U169" s="102">
        <f>IFERROR(X169-I169,"")</f>
        <v>-18.463149699999999</v>
      </c>
      <c r="V169" s="102">
        <f>IFERROR(W169*Assumptions!$C$4,"")</f>
        <v>92.5</v>
      </c>
      <c r="W169" s="102">
        <v>37</v>
      </c>
      <c r="X169" s="102">
        <f>IFERROR(V169*Assumptions!$C$5,"")+IFERROR(Y169*Assumptions!$C$8*Assumptions!$C$5,"")</f>
        <v>3.5368502999999998</v>
      </c>
      <c r="Y169" s="102">
        <v>75806</v>
      </c>
      <c r="Z169" s="102">
        <f>IFERROR(ROUND(W169*(1+Assumptions!$C$7)^5,0),"")</f>
        <v>113</v>
      </c>
      <c r="AA169" s="102">
        <f>IFERROR(ROUND(Z169*Assumptions!$C$4*Assumptions!$C$6,4),"")+AB169*Assumptions!$C$6*Assumptions!$C$8 - I169</f>
        <v>-7.6631125000000004</v>
      </c>
      <c r="AB169" s="102">
        <v>12650</v>
      </c>
      <c r="AC169" s="45" t="s">
        <v>153</v>
      </c>
      <c r="AD169" s="45" t="s">
        <v>156</v>
      </c>
      <c r="AE169" s="45">
        <v>2748</v>
      </c>
      <c r="AF169" s="45">
        <v>44.8</v>
      </c>
      <c r="AG169" s="45">
        <v>120</v>
      </c>
      <c r="AH169" t="str">
        <f>IF(U169="","",IF(U169&gt;=Control!$D$4,"Y","N"))</f>
        <v>N</v>
      </c>
      <c r="AI169" t="str">
        <f>IF(P169="","",IF(P169&gt;=Control!$D$5,"Y","N"))</f>
        <v>Y</v>
      </c>
      <c r="AJ169" t="str">
        <f t="shared" si="2"/>
        <v>Y</v>
      </c>
      <c r="AO169" s="40" t="str">
        <f>IF(SUMPRODUCT(ISNUMBER(SEARCH(Assumptions!$C$92:$C$130,$C169))*(Assumptions!$D$92:$D$130="High"))&gt;0,"High","Low")</f>
        <v>High</v>
      </c>
    </row>
    <row r="170" spans="2:41" ht="41.25" customHeight="1" x14ac:dyDescent="0.2">
      <c r="B170" s="45">
        <v>44</v>
      </c>
      <c r="C170" s="45" t="s">
        <v>11</v>
      </c>
      <c r="D170" s="45" t="s">
        <v>501</v>
      </c>
      <c r="E170" s="45" t="s">
        <v>502</v>
      </c>
      <c r="F170" s="45" t="s">
        <v>486</v>
      </c>
      <c r="G170" s="45" t="s">
        <v>503</v>
      </c>
      <c r="H170" s="102">
        <v>2</v>
      </c>
      <c r="I170" s="102">
        <v>19.8</v>
      </c>
      <c r="J170" s="102"/>
      <c r="K170" s="102">
        <v>1</v>
      </c>
      <c r="L170" s="102">
        <v>0</v>
      </c>
      <c r="M170" s="45" t="s">
        <v>2979</v>
      </c>
      <c r="N170" s="45" t="s">
        <v>2980</v>
      </c>
      <c r="O170" s="45"/>
      <c r="P170" s="102">
        <f>IFERROR(Q170-(AG170*365/1000),"")</f>
        <v>337.375</v>
      </c>
      <c r="Q170" s="102">
        <f>SUM(R170:T170)</f>
        <v>373.875</v>
      </c>
      <c r="R170" s="102">
        <v>201.15</v>
      </c>
      <c r="S170" s="102">
        <v>172.2</v>
      </c>
      <c r="T170" s="102">
        <v>0.52500000000000002</v>
      </c>
      <c r="U170" s="102">
        <f>IFERROR(X170-I170,"")</f>
        <v>-18.5270571</v>
      </c>
      <c r="V170" s="102">
        <f>IFERROR(W170*Assumptions!$C$4,"")</f>
        <v>40</v>
      </c>
      <c r="W170" s="102">
        <v>16</v>
      </c>
      <c r="X170" s="102">
        <f>IFERROR(V170*Assumptions!$C$5,"")+IFERROR(Y170*Assumptions!$C$8*Assumptions!$C$5,"")</f>
        <v>1.2729428999999999</v>
      </c>
      <c r="Y170" s="102">
        <v>7258</v>
      </c>
      <c r="Z170" s="102">
        <f>IFERROR(ROUND(W170*(1+Assumptions!$C$7)^5,0),"")</f>
        <v>49</v>
      </c>
      <c r="AA170" s="102">
        <f>IFERROR(ROUND(Z170*Assumptions!$C$4*Assumptions!$C$6,4),"")+AB170*Assumptions!$C$6*Assumptions!$C$8 - I170</f>
        <v>-13.576091250000001</v>
      </c>
      <c r="AB170" s="102">
        <v>5905</v>
      </c>
      <c r="AC170" s="45" t="s">
        <v>164</v>
      </c>
      <c r="AD170" s="45" t="s">
        <v>165</v>
      </c>
      <c r="AE170" s="45">
        <v>1339</v>
      </c>
      <c r="AF170" s="45">
        <v>83.1</v>
      </c>
      <c r="AG170" s="45">
        <v>100</v>
      </c>
      <c r="AH170" t="str">
        <f>IF(U170="","",IF(U170&gt;=Control!$D$4,"Y","N"))</f>
        <v>N</v>
      </c>
      <c r="AI170" t="str">
        <f>IF(P170="","",IF(P170&gt;=Control!$D$5,"Y","N"))</f>
        <v>Y</v>
      </c>
      <c r="AJ170" t="str">
        <f t="shared" si="2"/>
        <v>Y</v>
      </c>
      <c r="AO170" s="40" t="str">
        <f>IF(SUMPRODUCT(ISNUMBER(SEARCH(Assumptions!$C$92:$C$130,$C170))*(Assumptions!$D$92:$D$130="High"))&gt;0,"High","Low")</f>
        <v>Low</v>
      </c>
    </row>
    <row r="171" spans="2:41" ht="54.75" customHeight="1" x14ac:dyDescent="0.2">
      <c r="B171" s="45">
        <v>150</v>
      </c>
      <c r="C171" s="45" t="s">
        <v>18</v>
      </c>
      <c r="D171" s="45" t="s">
        <v>1128</v>
      </c>
      <c r="E171" s="45" t="s">
        <v>1129</v>
      </c>
      <c r="F171" s="45" t="s">
        <v>582</v>
      </c>
      <c r="G171" s="45" t="s">
        <v>1119</v>
      </c>
      <c r="H171" s="102">
        <v>2</v>
      </c>
      <c r="I171" s="102">
        <v>20</v>
      </c>
      <c r="J171" s="102"/>
      <c r="K171" s="102">
        <v>0</v>
      </c>
      <c r="L171" s="102">
        <v>2</v>
      </c>
      <c r="M171" s="45" t="s">
        <v>3088</v>
      </c>
      <c r="N171" s="45" t="s">
        <v>3080</v>
      </c>
      <c r="O171" s="45"/>
      <c r="P171" s="102">
        <f>IFERROR(Q171-(AG171*365/1000),"")</f>
        <v>417.47999999999996</v>
      </c>
      <c r="Q171" s="102">
        <f>SUM(R171:T171)</f>
        <v>417.47999999999996</v>
      </c>
      <c r="R171" s="102">
        <v>113.4</v>
      </c>
      <c r="S171" s="102">
        <v>152.88</v>
      </c>
      <c r="T171" s="102">
        <v>151.19999999999999</v>
      </c>
      <c r="U171" s="102">
        <f>IFERROR(X171-I171,"")</f>
        <v>-18.970415299999999</v>
      </c>
      <c r="V171" s="102">
        <f>IFERROR(W171*Assumptions!$C$4,"")</f>
        <v>30</v>
      </c>
      <c r="W171" s="102">
        <v>12</v>
      </c>
      <c r="X171" s="102">
        <f>IFERROR(V171*Assumptions!$C$5,"")+IFERROR(Y171*Assumptions!$C$8*Assumptions!$C$5,"")</f>
        <v>1.0295847</v>
      </c>
      <c r="Y171" s="102">
        <v>12894</v>
      </c>
      <c r="Z171" s="102">
        <f>IFERROR(ROUND(W171*(1+Assumptions!$C$7)^5,0),"")</f>
        <v>37</v>
      </c>
      <c r="AA171" s="102">
        <f>IFERROR(ROUND(Z171*Assumptions!$C$4*Assumptions!$C$6,4),"")+AB171*Assumptions!$C$6*Assumptions!$C$8 - I171</f>
        <v>-14.46261075</v>
      </c>
      <c r="AB171" s="102">
        <v>54471</v>
      </c>
      <c r="AC171" s="45" t="s">
        <v>164</v>
      </c>
      <c r="AD171" s="45" t="s">
        <v>171</v>
      </c>
      <c r="AE171" s="45">
        <v>3315</v>
      </c>
      <c r="AF171" s="45">
        <v>23</v>
      </c>
      <c r="AG171" s="45">
        <v>0</v>
      </c>
      <c r="AH171" t="str">
        <f>IF(U171="","",IF(U171&gt;=Control!$D$4,"Y","N"))</f>
        <v>N</v>
      </c>
      <c r="AI171" t="str">
        <f>IF(P171="","",IF(P171&gt;=Control!$D$5,"Y","N"))</f>
        <v>Y</v>
      </c>
      <c r="AJ171" t="str">
        <f t="shared" si="2"/>
        <v>Y</v>
      </c>
      <c r="AO171" s="40" t="str">
        <f>IF(SUMPRODUCT(ISNUMBER(SEARCH(Assumptions!$C$92:$C$130,$C171))*(Assumptions!$D$92:$D$130="High"))&gt;0,"High","Low")</f>
        <v>Low</v>
      </c>
    </row>
    <row r="172" spans="2:41" ht="41.25" customHeight="1" x14ac:dyDescent="0.2">
      <c r="B172" s="45">
        <v>186</v>
      </c>
      <c r="C172" s="45" t="s">
        <v>7</v>
      </c>
      <c r="D172" s="45" t="s">
        <v>1292</v>
      </c>
      <c r="E172" s="45" t="s">
        <v>1293</v>
      </c>
      <c r="F172" s="45" t="s">
        <v>91</v>
      </c>
      <c r="G172" s="45" t="s">
        <v>1119</v>
      </c>
      <c r="H172" s="102">
        <v>2</v>
      </c>
      <c r="I172" s="102">
        <v>22.4</v>
      </c>
      <c r="J172" s="102"/>
      <c r="K172" s="102">
        <v>0</v>
      </c>
      <c r="L172" s="102">
        <v>1</v>
      </c>
      <c r="M172" s="45" t="s">
        <v>2795</v>
      </c>
      <c r="N172" s="45" t="s">
        <v>2772</v>
      </c>
      <c r="O172" s="45"/>
      <c r="P172" s="102">
        <f>IFERROR(Q172-(AG172*365/1000),"")</f>
        <v>625.56000000000006</v>
      </c>
      <c r="Q172" s="102">
        <f>SUM(R172:T172)</f>
        <v>647.46</v>
      </c>
      <c r="R172" s="102">
        <v>346.95</v>
      </c>
      <c r="S172" s="102">
        <v>144.06</v>
      </c>
      <c r="T172" s="102">
        <v>156.44999999999999</v>
      </c>
      <c r="U172" s="102">
        <f>IFERROR(X172-I172,"")</f>
        <v>-19.368999499999997</v>
      </c>
      <c r="V172" s="102">
        <f>IFERROR(W172*Assumptions!$C$4,"")</f>
        <v>95</v>
      </c>
      <c r="W172" s="102">
        <v>38</v>
      </c>
      <c r="X172" s="102">
        <f>IFERROR(V172*Assumptions!$C$5,"")+IFERROR(Y172*Assumptions!$C$8*Assumptions!$C$5,"")</f>
        <v>3.0310005000000002</v>
      </c>
      <c r="Y172" s="102">
        <v>18010</v>
      </c>
      <c r="Z172" s="102">
        <f>IFERROR(ROUND(W172*(1+Assumptions!$C$7)^5,0),"")</f>
        <v>116</v>
      </c>
      <c r="AA172" s="102">
        <f>IFERROR(ROUND(Z172*Assumptions!$C$4*Assumptions!$C$6,4),"")+AB172*Assumptions!$C$6*Assumptions!$C$8 - I172</f>
        <v>-6.8949999999999978</v>
      </c>
      <c r="AB172" s="102">
        <v>60000</v>
      </c>
      <c r="AC172" s="45" t="s">
        <v>153</v>
      </c>
      <c r="AD172" s="45" t="s">
        <v>160</v>
      </c>
      <c r="AE172" s="45">
        <v>6732</v>
      </c>
      <c r="AF172" s="45">
        <v>111.3</v>
      </c>
      <c r="AG172" s="45">
        <v>60</v>
      </c>
      <c r="AH172" t="str">
        <f>IF(U172="","",IF(U172&gt;=Control!$D$4,"Y","N"))</f>
        <v>N</v>
      </c>
      <c r="AI172" t="str">
        <f>IF(P172="","",IF(P172&gt;=Control!$D$5,"Y","N"))</f>
        <v>Y</v>
      </c>
      <c r="AJ172" t="str">
        <f t="shared" si="2"/>
        <v>Y</v>
      </c>
      <c r="AO172" s="40" t="str">
        <f>IF(SUMPRODUCT(ISNUMBER(SEARCH(Assumptions!$C$92:$C$130,$C172))*(Assumptions!$D$92:$D$130="High"))&gt;0,"High","Low")</f>
        <v>High</v>
      </c>
    </row>
    <row r="173" spans="2:41" ht="41.25" customHeight="1" x14ac:dyDescent="0.2">
      <c r="B173" s="45">
        <v>81</v>
      </c>
      <c r="C173" s="45" t="s">
        <v>15</v>
      </c>
      <c r="D173" s="45" t="s">
        <v>723</v>
      </c>
      <c r="E173" s="45" t="s">
        <v>724</v>
      </c>
      <c r="F173" s="45" t="s">
        <v>86</v>
      </c>
      <c r="G173" s="45" t="s">
        <v>626</v>
      </c>
      <c r="H173" s="102">
        <v>2</v>
      </c>
      <c r="I173" s="102">
        <v>22</v>
      </c>
      <c r="J173" s="102"/>
      <c r="K173" s="102">
        <v>0</v>
      </c>
      <c r="L173" s="102">
        <v>2</v>
      </c>
      <c r="M173" s="45" t="s">
        <v>3163</v>
      </c>
      <c r="N173" s="45" t="s">
        <v>3160</v>
      </c>
      <c r="O173" s="45"/>
      <c r="P173" s="102">
        <f>IFERROR(Q173-(AG173*365/1000),"")</f>
        <v>547.78499999999997</v>
      </c>
      <c r="Q173" s="102">
        <f>SUM(R173:T173)</f>
        <v>547.78499999999997</v>
      </c>
      <c r="R173" s="102">
        <v>0</v>
      </c>
      <c r="S173" s="102">
        <v>158.76</v>
      </c>
      <c r="T173" s="102">
        <v>389.02499999999998</v>
      </c>
      <c r="U173" s="102">
        <f>IFERROR(X173-I173,"")</f>
        <v>-19.517637700000002</v>
      </c>
      <c r="V173" s="102">
        <f>IFERROR(W173*Assumptions!$C$4,"")</f>
        <v>70</v>
      </c>
      <c r="W173" s="102">
        <v>28</v>
      </c>
      <c r="X173" s="102">
        <f>IFERROR(V173*Assumptions!$C$5,"")+IFERROR(Y173*Assumptions!$C$8*Assumptions!$C$5,"")</f>
        <v>2.4823623000000001</v>
      </c>
      <c r="Y173" s="102">
        <v>38046</v>
      </c>
      <c r="Z173" s="102">
        <f>IFERROR(ROUND(W173*(1+Assumptions!$C$7)^5,0),"")</f>
        <v>85</v>
      </c>
      <c r="AA173" s="102">
        <f>IFERROR(ROUND(Z173*Assumptions!$C$4*Assumptions!$C$6,4),"")+AB173*Assumptions!$C$6*Assumptions!$C$8 - I173</f>
        <v>-9.6832499999999992</v>
      </c>
      <c r="AB173" s="102">
        <v>101000</v>
      </c>
      <c r="AC173" s="45" t="s">
        <v>153</v>
      </c>
      <c r="AD173" s="45" t="s">
        <v>154</v>
      </c>
      <c r="AE173" s="45">
        <v>1485</v>
      </c>
      <c r="AF173" s="45">
        <v>85</v>
      </c>
      <c r="AG173" s="45">
        <v>0</v>
      </c>
      <c r="AH173" t="str">
        <f>IF(U173="","",IF(U173&gt;=Control!$D$4,"Y","N"))</f>
        <v>N</v>
      </c>
      <c r="AI173" t="str">
        <f>IF(P173="","",IF(P173&gt;=Control!$D$5,"Y","N"))</f>
        <v>Y</v>
      </c>
      <c r="AJ173" t="str">
        <f t="shared" si="2"/>
        <v>Y</v>
      </c>
      <c r="AO173" s="40" t="str">
        <f>IF(SUMPRODUCT(ISNUMBER(SEARCH(Assumptions!$C$92:$C$130,$C173))*(Assumptions!$D$92:$D$130="High"))&gt;0,"High","Low")</f>
        <v>Low</v>
      </c>
    </row>
    <row r="174" spans="2:41" ht="81.75" customHeight="1" x14ac:dyDescent="0.2">
      <c r="B174" s="45">
        <v>229</v>
      </c>
      <c r="C174" s="45" t="s">
        <v>11</v>
      </c>
      <c r="D174" s="45" t="s">
        <v>1505</v>
      </c>
      <c r="E174" s="45" t="s">
        <v>1506</v>
      </c>
      <c r="F174" s="45" t="s">
        <v>424</v>
      </c>
      <c r="G174" s="45" t="s">
        <v>1507</v>
      </c>
      <c r="H174" s="102">
        <v>1</v>
      </c>
      <c r="I174" s="102">
        <v>20</v>
      </c>
      <c r="J174" s="102"/>
      <c r="K174" s="102">
        <v>0</v>
      </c>
      <c r="L174" s="102">
        <v>1</v>
      </c>
      <c r="M174" s="45" t="s">
        <v>3011</v>
      </c>
      <c r="N174" s="45"/>
      <c r="O174" s="45"/>
      <c r="P174" s="102">
        <f>IFERROR(Q174-(AG174*365/1000),"")</f>
        <v>764.61</v>
      </c>
      <c r="Q174" s="102">
        <f>SUM(R174:T174)</f>
        <v>764.61</v>
      </c>
      <c r="R174" s="102">
        <v>431.55</v>
      </c>
      <c r="S174" s="102">
        <v>333.06</v>
      </c>
      <c r="T174" s="102">
        <v>0</v>
      </c>
      <c r="U174" s="102">
        <f>IFERROR(X174-I174,"")</f>
        <v>-19.549386949999999</v>
      </c>
      <c r="V174" s="102">
        <f>IFERROR(W174*Assumptions!$C$4,"")</f>
        <v>15</v>
      </c>
      <c r="W174" s="102">
        <v>6</v>
      </c>
      <c r="X174" s="102">
        <f>IFERROR(V174*Assumptions!$C$5,"")+IFERROR(Y174*Assumptions!$C$8*Assumptions!$C$5,"")</f>
        <v>0.45061304999999996</v>
      </c>
      <c r="Y174" s="102">
        <v>61</v>
      </c>
      <c r="Z174" s="102">
        <f>IFERROR(ROUND(W174*(1+Assumptions!$C$7)^5,0),"")</f>
        <v>18</v>
      </c>
      <c r="AA174" s="102">
        <f>IFERROR(ROUND(Z174*Assumptions!$C$4*Assumptions!$C$6,4),"")+AB174*Assumptions!$C$6*Assumptions!$C$8 - I174</f>
        <v>-13.67975</v>
      </c>
      <c r="AB174" s="102">
        <v>243000</v>
      </c>
      <c r="AC174" s="45" t="s">
        <v>164</v>
      </c>
      <c r="AD174" s="45" t="s">
        <v>165</v>
      </c>
      <c r="AE174" s="45">
        <v>1339</v>
      </c>
      <c r="AF174" s="45">
        <v>83.1</v>
      </c>
      <c r="AG174" s="45">
        <v>0</v>
      </c>
      <c r="AH174" t="str">
        <f>IF(U174="","",IF(U174&gt;=Control!$D$4,"Y","N"))</f>
        <v>N</v>
      </c>
      <c r="AI174" t="str">
        <f>IF(P174="","",IF(P174&gt;=Control!$D$5,"Y","N"))</f>
        <v>Y</v>
      </c>
      <c r="AJ174" t="str">
        <f t="shared" si="2"/>
        <v>Y</v>
      </c>
      <c r="AO174" s="40" t="str">
        <f>IF(SUMPRODUCT(ISNUMBER(SEARCH(Assumptions!$C$92:$C$130,$C174))*(Assumptions!$D$92:$D$130="High"))&gt;0,"High","Low")</f>
        <v>Low</v>
      </c>
    </row>
    <row r="175" spans="2:41" ht="68.25" customHeight="1" x14ac:dyDescent="0.2">
      <c r="B175" s="45">
        <v>106</v>
      </c>
      <c r="C175" s="45" t="s">
        <v>19</v>
      </c>
      <c r="D175" s="45" t="s">
        <v>867</v>
      </c>
      <c r="E175" s="45" t="s">
        <v>868</v>
      </c>
      <c r="F175" s="45" t="s">
        <v>73</v>
      </c>
      <c r="G175" s="45" t="s">
        <v>862</v>
      </c>
      <c r="H175" s="102">
        <v>2</v>
      </c>
      <c r="I175" s="102">
        <v>22</v>
      </c>
      <c r="J175" s="102"/>
      <c r="K175" s="102">
        <v>1</v>
      </c>
      <c r="L175" s="102">
        <v>1</v>
      </c>
      <c r="M175" s="45" t="s">
        <v>3268</v>
      </c>
      <c r="N175" s="45" t="s">
        <v>3282</v>
      </c>
      <c r="O175" s="45"/>
      <c r="P175" s="102">
        <f>IFERROR(Q175-(AG175*365/1000),"")</f>
        <v>290.32499999999999</v>
      </c>
      <c r="Q175" s="102">
        <f>SUM(R175:T175)</f>
        <v>290.32499999999999</v>
      </c>
      <c r="R175" s="102">
        <v>0</v>
      </c>
      <c r="S175" s="102">
        <v>287.7</v>
      </c>
      <c r="T175" s="102">
        <v>2.625</v>
      </c>
      <c r="U175" s="102">
        <f>IFERROR(X175-I175,"")</f>
        <v>-19.914204399999999</v>
      </c>
      <c r="V175" s="102">
        <f>IFERROR(W175*Assumptions!$C$4,"")</f>
        <v>65</v>
      </c>
      <c r="W175" s="102">
        <v>26</v>
      </c>
      <c r="X175" s="102">
        <f>IFERROR(V175*Assumptions!$C$5,"")+IFERROR(Y175*Assumptions!$C$8*Assumptions!$C$5,"")</f>
        <v>2.0857956</v>
      </c>
      <c r="Y175" s="102">
        <v>13512</v>
      </c>
      <c r="Z175" s="102">
        <f>IFERROR(ROUND(W175*(1+Assumptions!$C$7)^5,0),"")</f>
        <v>79</v>
      </c>
      <c r="AA175" s="102">
        <f>IFERROR(ROUND(Z175*Assumptions!$C$4*Assumptions!$C$6,4),"")+AB175*Assumptions!$C$6*Assumptions!$C$8 - I175</f>
        <v>-11.82015</v>
      </c>
      <c r="AB175" s="102">
        <v>18200</v>
      </c>
      <c r="AC175" s="45" t="s">
        <v>153</v>
      </c>
      <c r="AD175" s="45" t="s">
        <v>175</v>
      </c>
      <c r="AE175" s="45">
        <v>1707</v>
      </c>
      <c r="AF175" s="45">
        <v>16.5</v>
      </c>
      <c r="AG175" s="45">
        <v>0</v>
      </c>
      <c r="AH175" t="str">
        <f>IF(U175="","",IF(U175&gt;=Control!$D$4,"Y","N"))</f>
        <v>N</v>
      </c>
      <c r="AI175" t="str">
        <f>IF(P175="","",IF(P175&gt;=Control!$D$5,"Y","N"))</f>
        <v>Y</v>
      </c>
      <c r="AJ175" t="str">
        <f t="shared" si="2"/>
        <v>Y</v>
      </c>
      <c r="AO175" s="40" t="str">
        <f>IF(SUMPRODUCT(ISNUMBER(SEARCH(Assumptions!$C$92:$C$130,$C175))*(Assumptions!$D$92:$D$130="High"))&gt;0,"High","Low")</f>
        <v>Low</v>
      </c>
    </row>
    <row r="176" spans="2:41" ht="81.75" customHeight="1" x14ac:dyDescent="0.2">
      <c r="B176" s="45">
        <v>161</v>
      </c>
      <c r="C176" s="45" t="s">
        <v>15</v>
      </c>
      <c r="D176" s="45" t="s">
        <v>1180</v>
      </c>
      <c r="E176" s="45" t="s">
        <v>1181</v>
      </c>
      <c r="F176" s="45" t="s">
        <v>1093</v>
      </c>
      <c r="G176" s="45" t="s">
        <v>1094</v>
      </c>
      <c r="H176" s="102">
        <v>7</v>
      </c>
      <c r="I176" s="102">
        <v>21.8</v>
      </c>
      <c r="J176" s="102"/>
      <c r="K176" s="102">
        <v>2</v>
      </c>
      <c r="L176" s="102">
        <v>4</v>
      </c>
      <c r="M176" s="45" t="s">
        <v>3167</v>
      </c>
      <c r="N176" s="45" t="s">
        <v>3180</v>
      </c>
      <c r="O176" s="45" t="s">
        <v>3181</v>
      </c>
      <c r="P176" s="102">
        <f>IFERROR(Q176-(AG176*365/1000),"")</f>
        <v>208.83999999999997</v>
      </c>
      <c r="Q176" s="102">
        <f>SUM(R176:T176)</f>
        <v>214.67999999999998</v>
      </c>
      <c r="R176" s="102">
        <v>19.8</v>
      </c>
      <c r="S176" s="102">
        <v>12.18</v>
      </c>
      <c r="T176" s="102">
        <v>182.7</v>
      </c>
      <c r="U176" s="102">
        <f>IFERROR(X176-I176,"")</f>
        <v>-19.982513000000001</v>
      </c>
      <c r="V176" s="102">
        <f>IFERROR(W176*Assumptions!$C$4,"")</f>
        <v>60</v>
      </c>
      <c r="W176" s="102">
        <v>24</v>
      </c>
      <c r="X176" s="102">
        <f>IFERROR(V176*Assumptions!$C$5,"")+IFERROR(Y176*Assumptions!$C$8*Assumptions!$C$5,"")</f>
        <v>1.8174869999999999</v>
      </c>
      <c r="Y176" s="102">
        <v>1740</v>
      </c>
      <c r="Z176" s="102">
        <f>IFERROR(ROUND(W176*(1+Assumptions!$C$7)^5,0),"")</f>
        <v>73</v>
      </c>
      <c r="AA176" s="102">
        <f>IFERROR(ROUND(Z176*Assumptions!$C$4*Assumptions!$C$6,4),"")+AB176*Assumptions!$C$6*Assumptions!$C$8 - I176</f>
        <v>-3.8552539999999986</v>
      </c>
      <c r="AB176" s="102">
        <v>526552</v>
      </c>
      <c r="AC176" s="45" t="s">
        <v>153</v>
      </c>
      <c r="AD176" s="45" t="s">
        <v>154</v>
      </c>
      <c r="AE176" s="45">
        <v>1485</v>
      </c>
      <c r="AF176" s="45">
        <v>85</v>
      </c>
      <c r="AG176" s="45">
        <v>16</v>
      </c>
      <c r="AH176" t="str">
        <f>IF(U176="","",IF(U176&gt;=Control!$D$4,"Y","N"))</f>
        <v>N</v>
      </c>
      <c r="AI176" t="str">
        <f>IF(P176="","",IF(P176&gt;=Control!$D$5,"Y","N"))</f>
        <v>Y</v>
      </c>
      <c r="AJ176" t="str">
        <f t="shared" si="2"/>
        <v>Y</v>
      </c>
      <c r="AO176" s="40" t="str">
        <f>IF(SUMPRODUCT(ISNUMBER(SEARCH(Assumptions!$C$92:$C$130,$C176))*(Assumptions!$D$92:$D$130="High"))&gt;0,"High","Low")</f>
        <v>Low</v>
      </c>
    </row>
    <row r="177" spans="2:41" ht="68.25" customHeight="1" x14ac:dyDescent="0.2">
      <c r="B177" s="45">
        <v>166</v>
      </c>
      <c r="C177" s="45" t="s">
        <v>9</v>
      </c>
      <c r="D177" s="45" t="s">
        <v>1202</v>
      </c>
      <c r="E177" s="45" t="s">
        <v>1203</v>
      </c>
      <c r="F177" s="45" t="s">
        <v>268</v>
      </c>
      <c r="G177" s="45" t="s">
        <v>1119</v>
      </c>
      <c r="H177" s="102">
        <v>6</v>
      </c>
      <c r="I177" s="102">
        <v>24.5</v>
      </c>
      <c r="J177" s="102"/>
      <c r="K177" s="102">
        <v>0</v>
      </c>
      <c r="L177" s="102">
        <v>5</v>
      </c>
      <c r="M177" s="45" t="s">
        <v>3214</v>
      </c>
      <c r="N177" s="45" t="s">
        <v>3215</v>
      </c>
      <c r="O177" s="45" t="s">
        <v>3216</v>
      </c>
      <c r="P177" s="102">
        <f>IFERROR(Q177-(AG177*365/1000),"")</f>
        <v>565.04499999999996</v>
      </c>
      <c r="Q177" s="102">
        <f>SUM(R177:T177)</f>
        <v>601.54499999999996</v>
      </c>
      <c r="R177" s="102">
        <v>365.4</v>
      </c>
      <c r="S177" s="102">
        <v>231.42</v>
      </c>
      <c r="T177" s="102">
        <v>4.7249999999999996</v>
      </c>
      <c r="U177" s="102">
        <f>IFERROR(X177-I177,"")</f>
        <v>-20.5947356</v>
      </c>
      <c r="V177" s="102">
        <f>IFERROR(W177*Assumptions!$C$4,"")</f>
        <v>107.5</v>
      </c>
      <c r="W177" s="102">
        <v>43</v>
      </c>
      <c r="X177" s="102">
        <f>IFERROR(V177*Assumptions!$C$5,"")+IFERROR(Y177*Assumptions!$C$8*Assumptions!$C$5,"")</f>
        <v>3.9052644000000001</v>
      </c>
      <c r="Y177" s="102">
        <v>67688</v>
      </c>
      <c r="Z177" s="102">
        <f>IFERROR(ROUND(W177*(1+Assumptions!$C$7)^5,0),"")</f>
        <v>131</v>
      </c>
      <c r="AA177" s="102">
        <f>IFERROR(ROUND(Z177*Assumptions!$C$4*Assumptions!$C$6,4),"")+AB177*Assumptions!$C$6*Assumptions!$C$8 - I177</f>
        <v>-4.578087</v>
      </c>
      <c r="AB177" s="102">
        <v>211756</v>
      </c>
      <c r="AC177" s="45" t="s">
        <v>164</v>
      </c>
      <c r="AD177" s="45" t="s">
        <v>188</v>
      </c>
      <c r="AE177" s="45">
        <v>365</v>
      </c>
      <c r="AF177" s="45">
        <v>78.3</v>
      </c>
      <c r="AG177" s="45">
        <v>100</v>
      </c>
      <c r="AH177" t="str">
        <f>IF(U177="","",IF(U177&gt;=Control!$D$4,"Y","N"))</f>
        <v>N</v>
      </c>
      <c r="AI177" t="str">
        <f>IF(P177="","",IF(P177&gt;=Control!$D$5,"Y","N"))</f>
        <v>Y</v>
      </c>
      <c r="AJ177" t="str">
        <f t="shared" si="2"/>
        <v>Y</v>
      </c>
      <c r="AO177" s="40" t="str">
        <f>IF(SUMPRODUCT(ISNUMBER(SEARCH(Assumptions!$C$92:$C$130,$C177))*(Assumptions!$D$92:$D$130="High"))&gt;0,"High","Low")</f>
        <v>High</v>
      </c>
    </row>
    <row r="178" spans="2:41" ht="41.25" customHeight="1" x14ac:dyDescent="0.2">
      <c r="B178" s="45">
        <v>227</v>
      </c>
      <c r="C178" s="45" t="s">
        <v>19</v>
      </c>
      <c r="D178" s="45" t="s">
        <v>1497</v>
      </c>
      <c r="E178" s="45" t="s">
        <v>1498</v>
      </c>
      <c r="F178" s="45" t="s">
        <v>424</v>
      </c>
      <c r="G178" s="45" t="s">
        <v>1499</v>
      </c>
      <c r="H178" s="102">
        <v>4</v>
      </c>
      <c r="I178" s="102">
        <v>21</v>
      </c>
      <c r="J178" s="102"/>
      <c r="K178" s="102">
        <v>2</v>
      </c>
      <c r="L178" s="102">
        <v>2</v>
      </c>
      <c r="M178" s="45" t="s">
        <v>3279</v>
      </c>
      <c r="N178" s="45" t="s">
        <v>3287</v>
      </c>
      <c r="O178" s="45" t="s">
        <v>3280</v>
      </c>
      <c r="P178" s="102">
        <f>IFERROR(Q178-(AG178*365/1000),"")</f>
        <v>560.07000000000005</v>
      </c>
      <c r="Q178" s="102">
        <f>SUM(R178:T178)</f>
        <v>560.07000000000005</v>
      </c>
      <c r="R178" s="102">
        <v>0</v>
      </c>
      <c r="S178" s="102">
        <v>552.72</v>
      </c>
      <c r="T178" s="102">
        <v>7.35</v>
      </c>
      <c r="U178" s="102">
        <f>IFERROR(X178-I178,"")</f>
        <v>-20.699598000000002</v>
      </c>
      <c r="V178" s="102">
        <f>IFERROR(W178*Assumptions!$C$4,"")</f>
        <v>10</v>
      </c>
      <c r="W178" s="102">
        <v>4</v>
      </c>
      <c r="X178" s="102">
        <f>IFERROR(V178*Assumptions!$C$5,"")+IFERROR(Y178*Assumptions!$C$8*Assumptions!$C$5,"")</f>
        <v>0.300402</v>
      </c>
      <c r="Y178" s="102">
        <v>40</v>
      </c>
      <c r="Z178" s="102">
        <f>IFERROR(ROUND(W178*(1+Assumptions!$C$7)^5,0),"")</f>
        <v>12</v>
      </c>
      <c r="AA178" s="102">
        <f>IFERROR(ROUND(Z178*Assumptions!$C$4*Assumptions!$C$6,4),"")+AB178*Assumptions!$C$6*Assumptions!$C$8 - I178</f>
        <v>-14.424213999999999</v>
      </c>
      <c r="AB178" s="102">
        <v>303032</v>
      </c>
      <c r="AC178" s="45" t="s">
        <v>153</v>
      </c>
      <c r="AD178" s="45" t="s">
        <v>175</v>
      </c>
      <c r="AE178" s="45">
        <v>1707</v>
      </c>
      <c r="AF178" s="45">
        <v>16.5</v>
      </c>
      <c r="AG178" s="45">
        <v>0</v>
      </c>
      <c r="AH178" t="str">
        <f>IF(U178="","",IF(U178&gt;=Control!$D$4,"Y","N"))</f>
        <v>N</v>
      </c>
      <c r="AI178" t="str">
        <f>IF(P178="","",IF(P178&gt;=Control!$D$5,"Y","N"))</f>
        <v>Y</v>
      </c>
      <c r="AJ178" t="str">
        <f t="shared" si="2"/>
        <v>Y</v>
      </c>
      <c r="AO178" s="40" t="str">
        <f>IF(SUMPRODUCT(ISNUMBER(SEARCH(Assumptions!$C$92:$C$130,$C178))*(Assumptions!$D$92:$D$130="High"))&gt;0,"High","Low")</f>
        <v>Low</v>
      </c>
    </row>
    <row r="179" spans="2:41" ht="41.25" customHeight="1" x14ac:dyDescent="0.2">
      <c r="B179" s="45">
        <v>177</v>
      </c>
      <c r="C179" s="45" t="s">
        <v>16</v>
      </c>
      <c r="D179" s="45" t="s">
        <v>1251</v>
      </c>
      <c r="E179" s="45" t="s">
        <v>1252</v>
      </c>
      <c r="F179" s="45" t="s">
        <v>518</v>
      </c>
      <c r="G179" s="45" t="s">
        <v>1119</v>
      </c>
      <c r="H179" s="102">
        <v>5</v>
      </c>
      <c r="I179" s="102">
        <v>29.6</v>
      </c>
      <c r="J179" s="102"/>
      <c r="K179" s="102">
        <v>1</v>
      </c>
      <c r="L179" s="102">
        <v>3</v>
      </c>
      <c r="M179" s="45" t="s">
        <v>2957</v>
      </c>
      <c r="N179" s="45" t="s">
        <v>2914</v>
      </c>
      <c r="O179" s="45" t="s">
        <v>2915</v>
      </c>
      <c r="P179" s="102">
        <f>IFERROR(Q179-(AG179*365/1000),"")</f>
        <v>226.875</v>
      </c>
      <c r="Q179" s="102">
        <f>SUM(R179:T179)</f>
        <v>292.57499999999999</v>
      </c>
      <c r="R179" s="102">
        <v>219.6</v>
      </c>
      <c r="S179" s="102">
        <v>0</v>
      </c>
      <c r="T179" s="102">
        <v>72.974999999999994</v>
      </c>
      <c r="U179" s="102">
        <f>IFERROR(X179-I179,"")</f>
        <v>-20.763260000000002</v>
      </c>
      <c r="V179" s="102">
        <f>IFERROR(W179*Assumptions!$C$4,"")</f>
        <v>202.5</v>
      </c>
      <c r="W179" s="102">
        <v>81</v>
      </c>
      <c r="X179" s="102">
        <f>IFERROR(V179*Assumptions!$C$5,"")+IFERROR(Y179*Assumptions!$C$8*Assumptions!$C$5,"")</f>
        <v>8.8367400000000007</v>
      </c>
      <c r="Y179" s="102">
        <v>274800</v>
      </c>
      <c r="Z179" s="102">
        <f>IFERROR(ROUND(W179*(1+Assumptions!$C$7)^5,0),"")</f>
        <v>247</v>
      </c>
      <c r="AA179" s="102">
        <f>IFERROR(ROUND(Z179*Assumptions!$C$4*Assumptions!$C$6,4),"")+AB179*Assumptions!$C$6*Assumptions!$C$8 - I179</f>
        <v>18.040811999999995</v>
      </c>
      <c r="AB179" s="102">
        <v>1000944</v>
      </c>
      <c r="AC179" s="45" t="s">
        <v>153</v>
      </c>
      <c r="AD179" s="45" t="s">
        <v>160</v>
      </c>
      <c r="AE179" s="45">
        <v>6732</v>
      </c>
      <c r="AF179" s="45">
        <v>111.3</v>
      </c>
      <c r="AG179" s="45">
        <v>180</v>
      </c>
      <c r="AH179" t="str">
        <f>IF(U179="","",IF(U179&gt;=Control!$D$4,"Y","N"))</f>
        <v>N</v>
      </c>
      <c r="AI179" t="str">
        <f>IF(P179="","",IF(P179&gt;=Control!$D$5,"Y","N"))</f>
        <v>Y</v>
      </c>
      <c r="AJ179" t="str">
        <f t="shared" si="2"/>
        <v>Y</v>
      </c>
      <c r="AO179" s="40" t="str">
        <f>IF(SUMPRODUCT(ISNUMBER(SEARCH(Assumptions!$C$92:$C$130,$C179))*(Assumptions!$D$92:$D$130="High"))&gt;0,"High","Low")</f>
        <v>Low</v>
      </c>
    </row>
    <row r="180" spans="2:41" ht="54.75" customHeight="1" x14ac:dyDescent="0.2">
      <c r="B180" s="45">
        <v>36</v>
      </c>
      <c r="C180" s="45" t="s">
        <v>10</v>
      </c>
      <c r="D180" s="45" t="s">
        <v>457</v>
      </c>
      <c r="E180" s="45" t="s">
        <v>458</v>
      </c>
      <c r="F180" s="45" t="s">
        <v>459</v>
      </c>
      <c r="G180" s="45" t="s">
        <v>454</v>
      </c>
      <c r="H180" s="102">
        <v>3</v>
      </c>
      <c r="I180" s="102">
        <v>23</v>
      </c>
      <c r="J180" s="102"/>
      <c r="K180" s="102">
        <v>0</v>
      </c>
      <c r="L180" s="102">
        <v>3</v>
      </c>
      <c r="M180" s="45" t="s">
        <v>2619</v>
      </c>
      <c r="N180" s="45" t="s">
        <v>2620</v>
      </c>
      <c r="O180" s="45" t="s">
        <v>2621</v>
      </c>
      <c r="P180" s="102">
        <f>IFERROR(Q180-(AG180*365/1000),"")</f>
        <v>43.65</v>
      </c>
      <c r="Q180" s="102">
        <f>SUM(R180:T180)</f>
        <v>43.65</v>
      </c>
      <c r="R180" s="102">
        <v>43.65</v>
      </c>
      <c r="S180" s="102">
        <v>0</v>
      </c>
      <c r="T180" s="102">
        <v>0</v>
      </c>
      <c r="U180" s="102">
        <f>IFERROR(X180-I180,"")</f>
        <v>-20.8485446</v>
      </c>
      <c r="V180" s="102">
        <f>IFERROR(W180*Assumptions!$C$4,"")</f>
        <v>62.5</v>
      </c>
      <c r="W180" s="102">
        <v>25</v>
      </c>
      <c r="X180" s="102">
        <f>IFERROR(V180*Assumptions!$C$5,"")+IFERROR(Y180*Assumptions!$C$8*Assumptions!$C$5,"")</f>
        <v>2.1514554000000001</v>
      </c>
      <c r="Y180" s="102">
        <v>27508</v>
      </c>
      <c r="Z180" s="102">
        <f>IFERROR(ROUND(W180*(1+Assumptions!$C$7)^5,0),"")</f>
        <v>76</v>
      </c>
      <c r="AA180" s="102">
        <f>IFERROR(ROUND(Z180*Assumptions!$C$4*Assumptions!$C$6,4),"")+AB180*Assumptions!$C$6*Assumptions!$C$8 - I180</f>
        <v>-13.2758515</v>
      </c>
      <c r="AB180" s="102">
        <v>13382</v>
      </c>
      <c r="AC180" s="45" t="s">
        <v>153</v>
      </c>
      <c r="AD180" s="45" t="s">
        <v>156</v>
      </c>
      <c r="AE180" s="45">
        <v>2748</v>
      </c>
      <c r="AF180" s="45">
        <v>44.8</v>
      </c>
      <c r="AG180" s="45">
        <v>0</v>
      </c>
      <c r="AH180" t="str">
        <f>IF(U180="","",IF(U180&gt;=Control!$D$4,"Y","N"))</f>
        <v>N</v>
      </c>
      <c r="AI180" t="str">
        <f>IF(P180="","",IF(P180&gt;=Control!$D$5,"Y","N"))</f>
        <v>N</v>
      </c>
      <c r="AJ180" t="str">
        <f t="shared" si="2"/>
        <v>Y</v>
      </c>
      <c r="AO180" s="40" t="str">
        <f>IF(SUMPRODUCT(ISNUMBER(SEARCH(Assumptions!$C$92:$C$130,$C180))*(Assumptions!$D$92:$D$130="High"))&gt;0,"High","Low")</f>
        <v>High</v>
      </c>
    </row>
    <row r="181" spans="2:41" ht="41.25" customHeight="1" x14ac:dyDescent="0.2">
      <c r="B181" s="45">
        <v>288</v>
      </c>
      <c r="C181" s="45" t="s">
        <v>9</v>
      </c>
      <c r="D181" s="45" t="s">
        <v>1785</v>
      </c>
      <c r="E181" s="45" t="s">
        <v>1786</v>
      </c>
      <c r="F181" s="45" t="s">
        <v>1766</v>
      </c>
      <c r="G181" s="45" t="s">
        <v>1787</v>
      </c>
      <c r="H181" s="102">
        <v>6</v>
      </c>
      <c r="I181" s="102">
        <v>24.5</v>
      </c>
      <c r="J181" s="102"/>
      <c r="K181" s="102">
        <v>0</v>
      </c>
      <c r="L181" s="102">
        <v>5</v>
      </c>
      <c r="M181" s="45" t="s">
        <v>3214</v>
      </c>
      <c r="N181" s="45" t="s">
        <v>3215</v>
      </c>
      <c r="O181" s="45" t="s">
        <v>3216</v>
      </c>
      <c r="P181" s="102">
        <f>IFERROR(Q181-(AG181*365/1000),"")</f>
        <v>283.61499999999995</v>
      </c>
      <c r="Q181" s="102">
        <f>SUM(R181:T181)</f>
        <v>320.11499999999995</v>
      </c>
      <c r="R181" s="102">
        <v>194.85</v>
      </c>
      <c r="S181" s="102">
        <v>124.74</v>
      </c>
      <c r="T181" s="102">
        <v>0.52500000000000002</v>
      </c>
      <c r="U181" s="102">
        <f>IFERROR(X181-I181,"")</f>
        <v>-20.973253100000001</v>
      </c>
      <c r="V181" s="102">
        <f>IFERROR(W181*Assumptions!$C$4,"")</f>
        <v>95</v>
      </c>
      <c r="W181" s="102">
        <v>38</v>
      </c>
      <c r="X181" s="102">
        <f>IFERROR(V181*Assumptions!$C$5,"")+IFERROR(Y181*Assumptions!$C$8*Assumptions!$C$5,"")</f>
        <v>3.5267469</v>
      </c>
      <c r="Y181" s="102">
        <v>67338</v>
      </c>
      <c r="Z181" s="102">
        <f>IFERROR(ROUND(W181*(1+Assumptions!$C$7)^5,0),"")</f>
        <v>116</v>
      </c>
      <c r="AA181" s="102">
        <f>IFERROR(ROUND(Z181*Assumptions!$C$4*Assumptions!$C$6,4),"")+AB181*Assumptions!$C$6*Assumptions!$C$8 - I181</f>
        <v>-7.8580435000000008</v>
      </c>
      <c r="AB181" s="102">
        <v>127878</v>
      </c>
      <c r="AC181" s="45" t="s">
        <v>164</v>
      </c>
      <c r="AD181" s="45" t="s">
        <v>188</v>
      </c>
      <c r="AE181" s="45">
        <v>365</v>
      </c>
      <c r="AF181" s="45">
        <v>78.3</v>
      </c>
      <c r="AG181" s="45">
        <v>100</v>
      </c>
      <c r="AH181" t="str">
        <f>IF(U181="","",IF(U181&gt;=Control!$D$4,"Y","N"))</f>
        <v>N</v>
      </c>
      <c r="AI181" t="str">
        <f>IF(P181="","",IF(P181&gt;=Control!$D$5,"Y","N"))</f>
        <v>Y</v>
      </c>
      <c r="AJ181" t="str">
        <f t="shared" si="2"/>
        <v>Y</v>
      </c>
      <c r="AO181" s="40" t="str">
        <f>IF(SUMPRODUCT(ISNUMBER(SEARCH(Assumptions!$C$92:$C$130,$C181))*(Assumptions!$D$92:$D$130="High"))&gt;0,"High","Low")</f>
        <v>High</v>
      </c>
    </row>
    <row r="182" spans="2:41" ht="54.75" customHeight="1" x14ac:dyDescent="0.2">
      <c r="B182" s="45">
        <v>74</v>
      </c>
      <c r="C182" s="45" t="s">
        <v>12</v>
      </c>
      <c r="D182" s="45" t="s">
        <v>680</v>
      </c>
      <c r="E182" s="45" t="s">
        <v>681</v>
      </c>
      <c r="F182" s="45" t="s">
        <v>682</v>
      </c>
      <c r="G182" s="45" t="s">
        <v>683</v>
      </c>
      <c r="H182" s="102">
        <v>4</v>
      </c>
      <c r="I182" s="102">
        <v>25</v>
      </c>
      <c r="J182" s="102"/>
      <c r="K182" s="102">
        <v>1</v>
      </c>
      <c r="L182" s="102">
        <v>1</v>
      </c>
      <c r="M182" s="45" t="s">
        <v>3023</v>
      </c>
      <c r="N182" s="45" t="s">
        <v>3024</v>
      </c>
      <c r="O182" s="45" t="s">
        <v>3025</v>
      </c>
      <c r="P182" s="102">
        <f>IFERROR(Q182-(AG182*365/1000),"")</f>
        <v>517.49</v>
      </c>
      <c r="Q182" s="102">
        <f>SUM(R182:T182)</f>
        <v>645.24</v>
      </c>
      <c r="R182" s="102">
        <v>493.2</v>
      </c>
      <c r="S182" s="102">
        <v>152.04</v>
      </c>
      <c r="T182" s="102">
        <v>0</v>
      </c>
      <c r="U182" s="102">
        <f>IFERROR(X182-I182,"")</f>
        <v>-22.487845149999998</v>
      </c>
      <c r="V182" s="102">
        <f>IFERROR(W182*Assumptions!$C$4,"")</f>
        <v>82.5</v>
      </c>
      <c r="W182" s="102">
        <v>33</v>
      </c>
      <c r="X182" s="102">
        <f>IFERROR(V182*Assumptions!$C$5,"")+IFERROR(Y182*Assumptions!$C$8*Assumptions!$C$5,"")</f>
        <v>2.5121548499999999</v>
      </c>
      <c r="Y182" s="102">
        <v>3697</v>
      </c>
      <c r="Z182" s="102">
        <f>IFERROR(ROUND(W182*(1+Assumptions!$C$7)^5,0),"")</f>
        <v>101</v>
      </c>
      <c r="AA182" s="102">
        <f>IFERROR(ROUND(Z182*Assumptions!$C$4*Assumptions!$C$6,4),"")+AB182*Assumptions!$C$6*Assumptions!$C$8 - I182</f>
        <v>-8.1645524999999992</v>
      </c>
      <c r="AB182" s="102">
        <v>251370</v>
      </c>
      <c r="AC182" s="45" t="s">
        <v>153</v>
      </c>
      <c r="AD182" s="45" t="s">
        <v>167</v>
      </c>
      <c r="AE182" s="45">
        <v>440</v>
      </c>
      <c r="AF182" s="45">
        <v>35</v>
      </c>
      <c r="AG182" s="45">
        <v>350</v>
      </c>
      <c r="AH182" t="str">
        <f>IF(U182="","",IF(U182&gt;=Control!$D$4,"Y","N"))</f>
        <v>N</v>
      </c>
      <c r="AI182" t="str">
        <f>IF(P182="","",IF(P182&gt;=Control!$D$5,"Y","N"))</f>
        <v>Y</v>
      </c>
      <c r="AJ182" t="str">
        <f t="shared" si="2"/>
        <v>Y</v>
      </c>
      <c r="AO182" s="40" t="str">
        <f>IF(SUMPRODUCT(ISNUMBER(SEARCH(Assumptions!$C$92:$C$130,$C182))*(Assumptions!$D$92:$D$130="High"))&gt;0,"High","Low")</f>
        <v>High</v>
      </c>
    </row>
    <row r="183" spans="2:41" ht="41.25" customHeight="1" x14ac:dyDescent="0.2">
      <c r="B183" s="45">
        <v>211</v>
      </c>
      <c r="C183" s="45" t="s">
        <v>1420</v>
      </c>
      <c r="D183" s="45" t="s">
        <v>1418</v>
      </c>
      <c r="E183" s="45" t="s">
        <v>1419</v>
      </c>
      <c r="F183" s="45" t="s">
        <v>424</v>
      </c>
      <c r="G183" s="45" t="s">
        <v>1330</v>
      </c>
      <c r="H183" s="102">
        <v>5</v>
      </c>
      <c r="I183" s="102">
        <v>24.2</v>
      </c>
      <c r="J183" s="102"/>
      <c r="K183" s="102">
        <v>1</v>
      </c>
      <c r="L183" s="102">
        <v>4</v>
      </c>
      <c r="M183" s="45" t="s">
        <v>3231</v>
      </c>
      <c r="N183" s="45" t="s">
        <v>3239</v>
      </c>
      <c r="O183" s="45" t="s">
        <v>3232</v>
      </c>
      <c r="P183" s="102">
        <f>IFERROR(Q183-(AG183*365/1000),"")</f>
        <v>912.28499999999997</v>
      </c>
      <c r="Q183" s="102">
        <f>SUM(R183:T183)</f>
        <v>912.28499999999997</v>
      </c>
      <c r="R183" s="102">
        <v>808.65</v>
      </c>
      <c r="S183" s="102">
        <v>9.66</v>
      </c>
      <c r="T183" s="102">
        <v>93.974999999999994</v>
      </c>
      <c r="U183" s="102">
        <f>IFERROR(X183-I183,"")</f>
        <v>-22.625</v>
      </c>
      <c r="V183" s="102">
        <f>IFERROR(W183*Assumptions!$C$4,"")</f>
        <v>52.5</v>
      </c>
      <c r="W183" s="102">
        <v>21</v>
      </c>
      <c r="X183" s="102">
        <f>IFERROR(V183*Assumptions!$C$5,"")+IFERROR(Y183*Assumptions!$C$8*Assumptions!$C$5,"")</f>
        <v>1.575</v>
      </c>
      <c r="Y183" s="102">
        <v>0</v>
      </c>
      <c r="Z183" s="102">
        <f>IFERROR(ROUND(W183*(1+Assumptions!$C$7)^5,0),"")</f>
        <v>64</v>
      </c>
      <c r="AA183" s="102">
        <f>IFERROR(ROUND(Z183*Assumptions!$C$4*Assumptions!$C$6,4),"")+AB183*Assumptions!$C$6*Assumptions!$C$8 - I183</f>
        <v>-0.37124999999999986</v>
      </c>
      <c r="AB183" s="102">
        <v>945000</v>
      </c>
      <c r="AC183" s="45" t="s">
        <v>153</v>
      </c>
      <c r="AD183" s="45" t="s">
        <v>160</v>
      </c>
      <c r="AE183" s="45">
        <v>6732</v>
      </c>
      <c r="AF183" s="45">
        <v>111.3</v>
      </c>
      <c r="AG183" s="45">
        <v>0</v>
      </c>
      <c r="AH183" t="str">
        <f>IF(U183="","",IF(U183&gt;=Control!$D$4,"Y","N"))</f>
        <v>N</v>
      </c>
      <c r="AI183" t="str">
        <f>IF(P183="","",IF(P183&gt;=Control!$D$5,"Y","N"))</f>
        <v>Y</v>
      </c>
      <c r="AJ183" t="str">
        <f t="shared" si="2"/>
        <v>Y</v>
      </c>
      <c r="AO183" s="40" t="str">
        <f>IF(SUMPRODUCT(ISNUMBER(SEARCH(Assumptions!$C$92:$C$130,$C183))*(Assumptions!$D$92:$D$130="High"))&gt;0,"High","Low")</f>
        <v>High</v>
      </c>
    </row>
    <row r="184" spans="2:41" ht="54.75" customHeight="1" x14ac:dyDescent="0.2">
      <c r="B184" s="45">
        <v>54</v>
      </c>
      <c r="C184" s="45" t="s">
        <v>12</v>
      </c>
      <c r="D184" s="45" t="s">
        <v>557</v>
      </c>
      <c r="E184" s="45" t="s">
        <v>558</v>
      </c>
      <c r="F184" s="45" t="s">
        <v>559</v>
      </c>
      <c r="G184" s="45" t="s">
        <v>560</v>
      </c>
      <c r="H184" s="102">
        <v>5</v>
      </c>
      <c r="I184" s="102">
        <v>25.4</v>
      </c>
      <c r="J184" s="102"/>
      <c r="K184" s="102">
        <v>1</v>
      </c>
      <c r="L184" s="102">
        <v>3</v>
      </c>
      <c r="M184" s="45" t="s">
        <v>3012</v>
      </c>
      <c r="N184" s="45" t="s">
        <v>3036</v>
      </c>
      <c r="O184" s="45" t="s">
        <v>3013</v>
      </c>
      <c r="P184" s="102">
        <f>IFERROR(Q184-(AG184*365/1000),"")</f>
        <v>776.49</v>
      </c>
      <c r="Q184" s="102">
        <f>SUM(R184:T184)</f>
        <v>776.49</v>
      </c>
      <c r="R184" s="102">
        <v>408.15</v>
      </c>
      <c r="S184" s="102">
        <v>368.34</v>
      </c>
      <c r="T184" s="102">
        <v>0</v>
      </c>
      <c r="U184" s="102">
        <f>IFERROR(X184-I184,"")</f>
        <v>-22.6322969</v>
      </c>
      <c r="V184" s="102">
        <f>IFERROR(W184*Assumptions!$C$4,"")</f>
        <v>85</v>
      </c>
      <c r="W184" s="102">
        <v>34</v>
      </c>
      <c r="X184" s="102">
        <f>IFERROR(V184*Assumptions!$C$5,"")+IFERROR(Y184*Assumptions!$C$8*Assumptions!$C$5,"")</f>
        <v>2.7677030999999999</v>
      </c>
      <c r="Y184" s="102">
        <v>21662</v>
      </c>
      <c r="Z184" s="102">
        <f>IFERROR(ROUND(W184*(1+Assumptions!$C$7)^5,0),"")</f>
        <v>104</v>
      </c>
      <c r="AA184" s="102">
        <f>IFERROR(ROUND(Z184*Assumptions!$C$4*Assumptions!$C$6,4),"")+AB184*Assumptions!$C$6*Assumptions!$C$8 - I184</f>
        <v>-12.054547999999999</v>
      </c>
      <c r="AB184" s="102">
        <v>20624</v>
      </c>
      <c r="AC184" s="45" t="s">
        <v>153</v>
      </c>
      <c r="AD184" s="45" t="s">
        <v>167</v>
      </c>
      <c r="AE184" s="45">
        <v>440</v>
      </c>
      <c r="AF184" s="45">
        <v>35</v>
      </c>
      <c r="AG184" s="45">
        <v>0</v>
      </c>
      <c r="AH184" t="str">
        <f>IF(U184="","",IF(U184&gt;=Control!$D$4,"Y","N"))</f>
        <v>N</v>
      </c>
      <c r="AI184" t="str">
        <f>IF(P184="","",IF(P184&gt;=Control!$D$5,"Y","N"))</f>
        <v>Y</v>
      </c>
      <c r="AJ184" t="str">
        <f t="shared" si="2"/>
        <v>Y</v>
      </c>
      <c r="AO184" s="40" t="str">
        <f>IF(SUMPRODUCT(ISNUMBER(SEARCH(Assumptions!$C$92:$C$130,$C184))*(Assumptions!$D$92:$D$130="High"))&gt;0,"High","Low")</f>
        <v>High</v>
      </c>
    </row>
    <row r="185" spans="2:41" ht="81.75" customHeight="1" x14ac:dyDescent="0.2">
      <c r="B185" s="45">
        <v>154</v>
      </c>
      <c r="C185" s="45" t="s">
        <v>12</v>
      </c>
      <c r="D185" s="45" t="s">
        <v>1149</v>
      </c>
      <c r="E185" s="45" t="s">
        <v>1150</v>
      </c>
      <c r="F185" s="45" t="s">
        <v>518</v>
      </c>
      <c r="G185" s="45" t="s">
        <v>1119</v>
      </c>
      <c r="H185" s="102">
        <v>2</v>
      </c>
      <c r="I185" s="102">
        <v>25</v>
      </c>
      <c r="J185" s="102"/>
      <c r="K185" s="102">
        <v>0</v>
      </c>
      <c r="L185" s="102">
        <v>1</v>
      </c>
      <c r="M185" s="45" t="s">
        <v>3031</v>
      </c>
      <c r="N185" s="45" t="s">
        <v>3032</v>
      </c>
      <c r="O185" s="45"/>
      <c r="P185" s="102">
        <f>IFERROR(Q185-(AG185*365/1000),"")</f>
        <v>574.45499999999993</v>
      </c>
      <c r="Q185" s="102">
        <f>SUM(R185:T185)</f>
        <v>656.57999999999993</v>
      </c>
      <c r="R185" s="102">
        <v>379.8</v>
      </c>
      <c r="S185" s="102">
        <v>276.77999999999997</v>
      </c>
      <c r="T185" s="102">
        <v>0</v>
      </c>
      <c r="U185" s="102">
        <f>IFERROR(X185-I185,"")</f>
        <v>-23.245635100000001</v>
      </c>
      <c r="V185" s="102">
        <f>IFERROR(W185*Assumptions!$C$4,"")</f>
        <v>42.5</v>
      </c>
      <c r="W185" s="102">
        <v>17</v>
      </c>
      <c r="X185" s="102">
        <f>IFERROR(V185*Assumptions!$C$5,"")+IFERROR(Y185*Assumptions!$C$8*Assumptions!$C$5,"")</f>
        <v>1.7543648999999999</v>
      </c>
      <c r="Y185" s="102">
        <v>47698</v>
      </c>
      <c r="Z185" s="102">
        <f>IFERROR(ROUND(W185*(1+Assumptions!$C$7)^5,0),"")</f>
        <v>52</v>
      </c>
      <c r="AA185" s="102">
        <f>IFERROR(ROUND(Z185*Assumptions!$C$4*Assumptions!$C$6,4),"")+AB185*Assumptions!$C$6*Assumptions!$C$8 - I185</f>
        <v>-16.839337999999998</v>
      </c>
      <c r="AB185" s="102">
        <v>99144</v>
      </c>
      <c r="AC185" s="45" t="s">
        <v>153</v>
      </c>
      <c r="AD185" s="45" t="s">
        <v>167</v>
      </c>
      <c r="AE185" s="45">
        <v>440</v>
      </c>
      <c r="AF185" s="45">
        <v>35</v>
      </c>
      <c r="AG185" s="45">
        <v>225</v>
      </c>
      <c r="AH185" t="str">
        <f>IF(U185="","",IF(U185&gt;=Control!$D$4,"Y","N"))</f>
        <v>N</v>
      </c>
      <c r="AI185" t="str">
        <f>IF(P185="","",IF(P185&gt;=Control!$D$5,"Y","N"))</f>
        <v>Y</v>
      </c>
      <c r="AJ185" t="str">
        <f t="shared" si="2"/>
        <v>Y</v>
      </c>
      <c r="AO185" s="40" t="str">
        <f>IF(SUMPRODUCT(ISNUMBER(SEARCH(Assumptions!$C$92:$C$130,$C185))*(Assumptions!$D$92:$D$130="High"))&gt;0,"High","Low")</f>
        <v>High</v>
      </c>
    </row>
    <row r="186" spans="2:41" ht="41.25" customHeight="1" x14ac:dyDescent="0.2">
      <c r="B186" s="45">
        <v>274</v>
      </c>
      <c r="C186" s="45" t="s">
        <v>10</v>
      </c>
      <c r="D186" s="45" t="s">
        <v>1718</v>
      </c>
      <c r="E186" s="45" t="s">
        <v>1719</v>
      </c>
      <c r="F186" s="45" t="s">
        <v>1720</v>
      </c>
      <c r="G186" s="45" t="s">
        <v>1721</v>
      </c>
      <c r="H186" s="102">
        <v>4</v>
      </c>
      <c r="I186" s="102">
        <v>29.5</v>
      </c>
      <c r="J186" s="102"/>
      <c r="K186" s="102">
        <v>1</v>
      </c>
      <c r="L186" s="102">
        <v>1</v>
      </c>
      <c r="M186" s="45"/>
      <c r="N186" s="45"/>
      <c r="O186" s="45"/>
      <c r="P186" s="102">
        <f>IFERROR(Q186-(AG186*365/1000),"")</f>
        <v>412.995</v>
      </c>
      <c r="Q186" s="102">
        <f>SUM(R186:T186)</f>
        <v>412.995</v>
      </c>
      <c r="R186" s="102">
        <v>107.55</v>
      </c>
      <c r="S186" s="102">
        <v>304.92</v>
      </c>
      <c r="T186" s="102">
        <v>0.52500000000000002</v>
      </c>
      <c r="U186" s="102">
        <f>IFERROR(X186-I186,"")</f>
        <v>-23.994534550000001</v>
      </c>
      <c r="V186" s="102">
        <f>IFERROR(W186*Assumptions!$C$4,"")</f>
        <v>147.5</v>
      </c>
      <c r="W186" s="102">
        <v>59</v>
      </c>
      <c r="X186" s="102">
        <f>IFERROR(V186*Assumptions!$C$5,"")+IFERROR(Y186*Assumptions!$C$8*Assumptions!$C$5,"")</f>
        <v>5.50546545</v>
      </c>
      <c r="Y186" s="102">
        <v>107509</v>
      </c>
      <c r="Z186" s="102">
        <f>IFERROR(ROUND(W186*(1+Assumptions!$C$7)^5,0),"")</f>
        <v>180</v>
      </c>
      <c r="AA186" s="102">
        <f>IFERROR(ROUND(Z186*Assumptions!$C$4*Assumptions!$C$6,4),"")+AB186*Assumptions!$C$6*Assumptions!$C$8 - I186</f>
        <v>-5.3224204999999998</v>
      </c>
      <c r="AB186" s="102">
        <v>100154</v>
      </c>
      <c r="AC186" s="45" t="s">
        <v>153</v>
      </c>
      <c r="AD186" s="45" t="s">
        <v>156</v>
      </c>
      <c r="AE186" s="45">
        <v>2748</v>
      </c>
      <c r="AF186" s="45">
        <v>44.8</v>
      </c>
      <c r="AG186" s="45">
        <v>0</v>
      </c>
      <c r="AH186" t="str">
        <f>IF(U186="","",IF(U186&gt;=Control!$D$4,"Y","N"))</f>
        <v>N</v>
      </c>
      <c r="AI186" t="str">
        <f>IF(P186="","",IF(P186&gt;=Control!$D$5,"Y","N"))</f>
        <v>Y</v>
      </c>
      <c r="AJ186" t="str">
        <f t="shared" si="2"/>
        <v>Y</v>
      </c>
      <c r="AO186" s="40" t="str">
        <f>IF(SUMPRODUCT(ISNUMBER(SEARCH(Assumptions!$C$92:$C$130,$C186))*(Assumptions!$D$92:$D$130="High"))&gt;0,"High","Low")</f>
        <v>High</v>
      </c>
    </row>
    <row r="187" spans="2:41" ht="54.75" customHeight="1" x14ac:dyDescent="0.2">
      <c r="B187" s="45">
        <v>17</v>
      </c>
      <c r="C187" s="45" t="s">
        <v>12</v>
      </c>
      <c r="D187" s="45" t="s">
        <v>358</v>
      </c>
      <c r="E187" s="45" t="s">
        <v>359</v>
      </c>
      <c r="F187" s="45" t="s">
        <v>298</v>
      </c>
      <c r="G187" s="45" t="s">
        <v>360</v>
      </c>
      <c r="H187" s="102">
        <v>4</v>
      </c>
      <c r="I187" s="102">
        <v>27.5</v>
      </c>
      <c r="J187" s="102"/>
      <c r="K187" s="102">
        <v>1</v>
      </c>
      <c r="L187" s="102">
        <v>2</v>
      </c>
      <c r="M187" s="45" t="s">
        <v>3044</v>
      </c>
      <c r="N187" s="45" t="s">
        <v>3045</v>
      </c>
      <c r="O187" s="45" t="s">
        <v>3046</v>
      </c>
      <c r="P187" s="102">
        <f>IFERROR(Q187-(AG187*365/1000),"")</f>
        <v>235.48000000000002</v>
      </c>
      <c r="Q187" s="102">
        <f>SUM(R187:T187)</f>
        <v>280.74</v>
      </c>
      <c r="R187" s="102">
        <v>172.8</v>
      </c>
      <c r="S187" s="102">
        <v>107.94</v>
      </c>
      <c r="T187" s="102">
        <v>0</v>
      </c>
      <c r="U187" s="102">
        <f>IFERROR(X187-I187,"")</f>
        <v>-25.895014549999999</v>
      </c>
      <c r="V187" s="102">
        <f>IFERROR(W187*Assumptions!$C$4,"")</f>
        <v>47.5</v>
      </c>
      <c r="W187" s="102">
        <v>19</v>
      </c>
      <c r="X187" s="102">
        <f>IFERROR(V187*Assumptions!$C$5,"")+IFERROR(Y187*Assumptions!$C$8*Assumptions!$C$5,"")</f>
        <v>1.60498545</v>
      </c>
      <c r="Y187" s="102">
        <v>17909</v>
      </c>
      <c r="Z187" s="102">
        <f>IFERROR(ROUND(W187*(1+Assumptions!$C$7)^5,0),"")</f>
        <v>58</v>
      </c>
      <c r="AA187" s="102">
        <f>IFERROR(ROUND(Z187*Assumptions!$C$4*Assumptions!$C$6,4),"")+AB187*Assumptions!$C$6*Assumptions!$C$8 - I187</f>
        <v>-20.0526515</v>
      </c>
      <c r="AB187" s="102">
        <v>11782</v>
      </c>
      <c r="AC187" s="45" t="s">
        <v>153</v>
      </c>
      <c r="AD187" s="45" t="s">
        <v>167</v>
      </c>
      <c r="AE187" s="45">
        <v>440</v>
      </c>
      <c r="AF187" s="45">
        <v>35</v>
      </c>
      <c r="AG187" s="45">
        <v>124</v>
      </c>
      <c r="AH187" t="str">
        <f>IF(U187="","",IF(U187&gt;=Control!$D$4,"Y","N"))</f>
        <v>N</v>
      </c>
      <c r="AI187" t="str">
        <f>IF(P187="","",IF(P187&gt;=Control!$D$5,"Y","N"))</f>
        <v>Y</v>
      </c>
      <c r="AJ187" t="str">
        <f t="shared" si="2"/>
        <v>Y</v>
      </c>
      <c r="AO187" s="40" t="str">
        <f>IF(SUMPRODUCT(ISNUMBER(SEARCH(Assumptions!$C$92:$C$130,$C187))*(Assumptions!$D$92:$D$130="High"))&gt;0,"High","Low")</f>
        <v>High</v>
      </c>
    </row>
    <row r="188" spans="2:41" ht="95.25" customHeight="1" x14ac:dyDescent="0.2">
      <c r="B188" s="45">
        <v>147</v>
      </c>
      <c r="C188" s="45" t="s">
        <v>18</v>
      </c>
      <c r="D188" s="45" t="s">
        <v>1112</v>
      </c>
      <c r="E188" s="45" t="s">
        <v>1113</v>
      </c>
      <c r="F188" s="45" t="s">
        <v>582</v>
      </c>
      <c r="G188" s="45" t="s">
        <v>1114</v>
      </c>
      <c r="H188" s="102">
        <v>3</v>
      </c>
      <c r="I188" s="102">
        <v>27</v>
      </c>
      <c r="J188" s="102"/>
      <c r="K188" s="102">
        <v>1</v>
      </c>
      <c r="L188" s="102">
        <v>2</v>
      </c>
      <c r="M188" s="45" t="s">
        <v>3072</v>
      </c>
      <c r="N188" s="45" t="s">
        <v>3099</v>
      </c>
      <c r="O188" s="45" t="s">
        <v>3085</v>
      </c>
      <c r="P188" s="102">
        <f>IFERROR(Q188-(AG188*365/1000),"")</f>
        <v>1897.2449999999999</v>
      </c>
      <c r="Q188" s="102">
        <f>SUM(R188:T188)</f>
        <v>1897.2449999999999</v>
      </c>
      <c r="R188" s="102">
        <v>69.3</v>
      </c>
      <c r="S188" s="102">
        <v>307.02</v>
      </c>
      <c r="T188" s="102">
        <v>1520.925</v>
      </c>
      <c r="U188" s="102">
        <f>IFERROR(X188-I188,"")</f>
        <v>-25.9477224</v>
      </c>
      <c r="V188" s="102">
        <f>IFERROR(W188*Assumptions!$C$4,"")</f>
        <v>30</v>
      </c>
      <c r="W188" s="102">
        <v>12</v>
      </c>
      <c r="X188" s="102">
        <f>IFERROR(V188*Assumptions!$C$5,"")+IFERROR(Y188*Assumptions!$C$8*Assumptions!$C$5,"")</f>
        <v>1.0522775999999998</v>
      </c>
      <c r="Y188" s="102">
        <v>15152</v>
      </c>
      <c r="Z188" s="102">
        <f>IFERROR(ROUND(W188*(1+Assumptions!$C$7)^5,0),"")</f>
        <v>37</v>
      </c>
      <c r="AA188" s="102">
        <f>IFERROR(ROUND(Z188*Assumptions!$C$4*Assumptions!$C$6,4),"")+AB188*Assumptions!$C$6*Assumptions!$C$8 - I188</f>
        <v>-17.262900000000002</v>
      </c>
      <c r="AB188" s="102">
        <v>305200</v>
      </c>
      <c r="AC188" s="45" t="s">
        <v>164</v>
      </c>
      <c r="AD188" s="45" t="s">
        <v>171</v>
      </c>
      <c r="AE188" s="45">
        <v>3315</v>
      </c>
      <c r="AF188" s="45">
        <v>23</v>
      </c>
      <c r="AG188" s="45">
        <v>0</v>
      </c>
      <c r="AH188" t="str">
        <f>IF(U188="","",IF(U188&gt;=Control!$D$4,"Y","N"))</f>
        <v>N</v>
      </c>
      <c r="AI188" t="str">
        <f>IF(P188="","",IF(P188&gt;=Control!$D$5,"Y","N"))</f>
        <v>Y</v>
      </c>
      <c r="AJ188" t="str">
        <f t="shared" si="2"/>
        <v>Y</v>
      </c>
      <c r="AO188" s="40" t="str">
        <f>IF(SUMPRODUCT(ISNUMBER(SEARCH(Assumptions!$C$92:$C$130,$C188))*(Assumptions!$D$92:$D$130="High"))&gt;0,"High","Low")</f>
        <v>Low</v>
      </c>
    </row>
    <row r="189" spans="2:41" ht="41.25" customHeight="1" x14ac:dyDescent="0.2">
      <c r="B189" s="45">
        <v>201</v>
      </c>
      <c r="C189" s="45" t="s">
        <v>20</v>
      </c>
      <c r="D189" s="45" t="s">
        <v>1370</v>
      </c>
      <c r="E189" s="45" t="s">
        <v>1371</v>
      </c>
      <c r="F189" s="45" t="s">
        <v>1372</v>
      </c>
      <c r="G189" s="45" t="s">
        <v>1373</v>
      </c>
      <c r="H189" s="102">
        <v>6</v>
      </c>
      <c r="I189" s="102">
        <v>26.8</v>
      </c>
      <c r="J189" s="102"/>
      <c r="K189" s="102">
        <v>0</v>
      </c>
      <c r="L189" s="102">
        <v>6</v>
      </c>
      <c r="M189" s="45" t="s">
        <v>3120</v>
      </c>
      <c r="N189" s="45" t="s">
        <v>3121</v>
      </c>
      <c r="O189" s="45" t="s">
        <v>3122</v>
      </c>
      <c r="P189" s="102">
        <f>IFERROR(Q189-(AG189*365/1000),"")</f>
        <v>0</v>
      </c>
      <c r="Q189" s="102">
        <f>SUM(R189:T189)</f>
        <v>0</v>
      </c>
      <c r="R189" s="102">
        <v>0</v>
      </c>
      <c r="S189" s="102">
        <v>0</v>
      </c>
      <c r="T189" s="102">
        <v>0</v>
      </c>
      <c r="U189" s="102">
        <f>IFERROR(X189-I189,"")</f>
        <v>-26.572467400000001</v>
      </c>
      <c r="V189" s="102">
        <f>IFERROR(W189*Assumptions!$C$4,"")</f>
        <v>7.5</v>
      </c>
      <c r="W189" s="102">
        <v>3</v>
      </c>
      <c r="X189" s="102">
        <f>IFERROR(V189*Assumptions!$C$5,"")+IFERROR(Y189*Assumptions!$C$8*Assumptions!$C$5,"")</f>
        <v>0.22753259999999997</v>
      </c>
      <c r="Y189" s="102">
        <v>252</v>
      </c>
      <c r="Z189" s="102">
        <f>IFERROR(ROUND(W189*(1+Assumptions!$C$7)^5,0),"")</f>
        <v>9</v>
      </c>
      <c r="AA189" s="102">
        <f>IFERROR(ROUND(Z189*Assumptions!$C$4*Assumptions!$C$6,4),"")+AB189*Assumptions!$C$6*Assumptions!$C$8 - I189</f>
        <v>-17.266500000000001</v>
      </c>
      <c r="AB189" s="102">
        <v>502000</v>
      </c>
      <c r="AC189" s="45" t="s">
        <v>153</v>
      </c>
      <c r="AD189" s="45" t="s">
        <v>175</v>
      </c>
      <c r="AE189" s="45">
        <v>1707</v>
      </c>
      <c r="AF189" s="45">
        <v>16.5</v>
      </c>
      <c r="AG189" s="45">
        <v>0</v>
      </c>
      <c r="AH189" t="str">
        <f>IF(U189="","",IF(U189&gt;=Control!$D$4,"Y","N"))</f>
        <v>N</v>
      </c>
      <c r="AI189" t="str">
        <f>IF(P189="","",IF(P189&gt;=Control!$D$5,"Y","N"))</f>
        <v>N</v>
      </c>
      <c r="AJ189" t="str">
        <f t="shared" si="2"/>
        <v>Y</v>
      </c>
      <c r="AO189" s="40" t="str">
        <f>IF(SUMPRODUCT(ISNUMBER(SEARCH(Assumptions!$C$92:$C$130,$C189))*(Assumptions!$D$92:$D$130="High"))&gt;0,"High","Low")</f>
        <v>Low</v>
      </c>
    </row>
    <row r="190" spans="2:41" ht="41.25" customHeight="1" x14ac:dyDescent="0.2">
      <c r="B190" s="45">
        <v>218</v>
      </c>
      <c r="C190" s="45" t="s">
        <v>8</v>
      </c>
      <c r="D190" s="45" t="s">
        <v>1457</v>
      </c>
      <c r="E190" s="45" t="s">
        <v>1458</v>
      </c>
      <c r="F190" s="45" t="s">
        <v>582</v>
      </c>
      <c r="G190" s="45" t="s">
        <v>1405</v>
      </c>
      <c r="H190" s="102">
        <v>7</v>
      </c>
      <c r="I190" s="102">
        <v>27.5</v>
      </c>
      <c r="J190" s="102"/>
      <c r="K190" s="102">
        <v>0</v>
      </c>
      <c r="L190" s="102">
        <v>7</v>
      </c>
      <c r="M190" s="45" t="s">
        <v>2863</v>
      </c>
      <c r="N190" s="45" t="s">
        <v>2842</v>
      </c>
      <c r="O190" s="45" t="s">
        <v>2843</v>
      </c>
      <c r="P190" s="102">
        <f>IFERROR(Q190-(AG190*365/1000),"")</f>
        <v>639</v>
      </c>
      <c r="Q190" s="102">
        <f>SUM(R190:T190)</f>
        <v>639</v>
      </c>
      <c r="R190" s="102">
        <v>147.6</v>
      </c>
      <c r="S190" s="102">
        <v>0</v>
      </c>
      <c r="T190" s="102">
        <v>491.4</v>
      </c>
      <c r="U190" s="102">
        <f>IFERROR(X190-I190,"")</f>
        <v>-26.6</v>
      </c>
      <c r="V190" s="102">
        <f>IFERROR(W190*Assumptions!$C$4,"")</f>
        <v>30</v>
      </c>
      <c r="W190" s="102">
        <v>12</v>
      </c>
      <c r="X190" s="102">
        <f>IFERROR(V190*Assumptions!$C$5,"")+IFERROR(Y190*Assumptions!$C$8*Assumptions!$C$5,"")</f>
        <v>0.89999999999999991</v>
      </c>
      <c r="Y190" s="102">
        <v>0</v>
      </c>
      <c r="Z190" s="102">
        <f>IFERROR(ROUND(W190*(1+Assumptions!$C$7)^5,0),"")</f>
        <v>37</v>
      </c>
      <c r="AA190" s="102">
        <f>IFERROR(ROUND(Z190*Assumptions!$C$4*Assumptions!$C$6,4),"")+AB190*Assumptions!$C$6*Assumptions!$C$8 - I190</f>
        <v>15.817047750000008</v>
      </c>
      <c r="AB190" s="102">
        <v>2309973</v>
      </c>
      <c r="AC190" s="45" t="s">
        <v>153</v>
      </c>
      <c r="AD190" s="45" t="s">
        <v>154</v>
      </c>
      <c r="AE190" s="45">
        <v>1485</v>
      </c>
      <c r="AF190" s="45">
        <v>85</v>
      </c>
      <c r="AG190" s="45">
        <v>0</v>
      </c>
      <c r="AH190" t="str">
        <f>IF(U190="","",IF(U190&gt;=Control!$D$4,"Y","N"))</f>
        <v>N</v>
      </c>
      <c r="AI190" t="str">
        <f>IF(P190="","",IF(P190&gt;=Control!$D$5,"Y","N"))</f>
        <v>Y</v>
      </c>
      <c r="AJ190" t="str">
        <f t="shared" si="2"/>
        <v>Y</v>
      </c>
      <c r="AO190" s="40" t="str">
        <f>IF(SUMPRODUCT(ISNUMBER(SEARCH(Assumptions!$C$92:$C$130,$C190))*(Assumptions!$D$92:$D$130="High"))&gt;0,"High","Low")</f>
        <v>High</v>
      </c>
    </row>
    <row r="191" spans="2:41" ht="95.25" customHeight="1" x14ac:dyDescent="0.2">
      <c r="B191" s="45">
        <v>45</v>
      </c>
      <c r="C191" s="45" t="s">
        <v>12</v>
      </c>
      <c r="D191" s="45" t="s">
        <v>506</v>
      </c>
      <c r="E191" s="45" t="s">
        <v>507</v>
      </c>
      <c r="F191" s="45" t="s">
        <v>73</v>
      </c>
      <c r="G191" s="45" t="s">
        <v>508</v>
      </c>
      <c r="H191" s="102">
        <v>4</v>
      </c>
      <c r="I191" s="102">
        <v>28.7</v>
      </c>
      <c r="J191" s="102"/>
      <c r="K191" s="102">
        <v>0</v>
      </c>
      <c r="L191" s="102">
        <v>3</v>
      </c>
      <c r="M191" s="45" t="s">
        <v>3055</v>
      </c>
      <c r="N191" s="45" t="s">
        <v>3056</v>
      </c>
      <c r="O191" s="45" t="s">
        <v>3057</v>
      </c>
      <c r="P191" s="102">
        <f>IFERROR(Q191-(AG191*365/1000),"")</f>
        <v>299.29999999999995</v>
      </c>
      <c r="Q191" s="102">
        <f>SUM(R191:T191)</f>
        <v>372.29999999999995</v>
      </c>
      <c r="R191" s="102">
        <v>223.2</v>
      </c>
      <c r="S191" s="102">
        <v>149.1</v>
      </c>
      <c r="T191" s="102">
        <v>0</v>
      </c>
      <c r="U191" s="102">
        <f>IFERROR(X191-I191,"")</f>
        <v>-27.4556261</v>
      </c>
      <c r="V191" s="102">
        <f>IFERROR(W191*Assumptions!$C$4,"")</f>
        <v>37.5</v>
      </c>
      <c r="W191" s="102">
        <v>15</v>
      </c>
      <c r="X191" s="102">
        <f>IFERROR(V191*Assumptions!$C$5,"")+IFERROR(Y191*Assumptions!$C$8*Assumptions!$C$5,"")</f>
        <v>1.2443739</v>
      </c>
      <c r="Y191" s="102">
        <v>11878</v>
      </c>
      <c r="Z191" s="102">
        <f>IFERROR(ROUND(W191*(1+Assumptions!$C$7)^5,0),"")</f>
        <v>46</v>
      </c>
      <c r="AA191" s="102">
        <f>IFERROR(ROUND(Z191*Assumptions!$C$4*Assumptions!$C$6,4),"")+AB191*Assumptions!$C$6*Assumptions!$C$8 - I191</f>
        <v>-22.752835749999999</v>
      </c>
      <c r="AB191" s="102">
        <v>11771</v>
      </c>
      <c r="AC191" s="45" t="s">
        <v>153</v>
      </c>
      <c r="AD191" s="45" t="s">
        <v>167</v>
      </c>
      <c r="AE191" s="45">
        <v>440</v>
      </c>
      <c r="AF191" s="45">
        <v>35</v>
      </c>
      <c r="AG191" s="45">
        <v>200</v>
      </c>
      <c r="AH191" t="str">
        <f>IF(U191="","",IF(U191&gt;=Control!$D$4,"Y","N"))</f>
        <v>N</v>
      </c>
      <c r="AI191" t="str">
        <f>IF(P191="","",IF(P191&gt;=Control!$D$5,"Y","N"))</f>
        <v>Y</v>
      </c>
      <c r="AJ191" t="str">
        <f t="shared" si="2"/>
        <v>Y</v>
      </c>
      <c r="AO191" s="40" t="str">
        <f>IF(SUMPRODUCT(ISNUMBER(SEARCH(Assumptions!$C$92:$C$130,$C191))*(Assumptions!$D$92:$D$130="High"))&gt;0,"High","Low")</f>
        <v>High</v>
      </c>
    </row>
    <row r="192" spans="2:41" ht="68.25" customHeight="1" x14ac:dyDescent="0.2">
      <c r="B192" s="45">
        <v>2</v>
      </c>
      <c r="C192" s="45" t="s">
        <v>16</v>
      </c>
      <c r="D192" s="45" t="s">
        <v>266</v>
      </c>
      <c r="E192" s="45" t="s">
        <v>267</v>
      </c>
      <c r="F192" s="45" t="s">
        <v>268</v>
      </c>
      <c r="G192" s="45" t="s">
        <v>262</v>
      </c>
      <c r="H192" s="102">
        <v>4</v>
      </c>
      <c r="I192" s="102">
        <v>30.088000000000001</v>
      </c>
      <c r="J192" s="102"/>
      <c r="K192" s="102">
        <v>0</v>
      </c>
      <c r="L192" s="102">
        <v>2</v>
      </c>
      <c r="M192" s="45" t="s">
        <v>2951</v>
      </c>
      <c r="N192" s="45" t="s">
        <v>2952</v>
      </c>
      <c r="O192" s="45" t="s">
        <v>2953</v>
      </c>
      <c r="P192" s="102">
        <f>IFERROR(Q192-(AG192*365/1000),"")</f>
        <v>84.284999999999968</v>
      </c>
      <c r="Q192" s="102">
        <f>SUM(R192:T192)</f>
        <v>282.47999999999996</v>
      </c>
      <c r="R192" s="102">
        <v>220.95</v>
      </c>
      <c r="S192" s="102">
        <v>58.38</v>
      </c>
      <c r="T192" s="102">
        <v>3.15</v>
      </c>
      <c r="U192" s="102">
        <f>IFERROR(X192-I192,"")</f>
        <v>-27.789805749999999</v>
      </c>
      <c r="V192" s="102">
        <f>IFERROR(W192*Assumptions!$C$4,"")</f>
        <v>47.5</v>
      </c>
      <c r="W192" s="102">
        <v>19</v>
      </c>
      <c r="X192" s="102">
        <f>IFERROR(V192*Assumptions!$C$5,"")+IFERROR(Y192*Assumptions!$C$8*Assumptions!$C$5,"")</f>
        <v>2.2981942499999999</v>
      </c>
      <c r="Y192" s="102">
        <v>86885</v>
      </c>
      <c r="Z192" s="102">
        <f>IFERROR(ROUND(W192*(1+Assumptions!$C$7)^5,0),"")</f>
        <v>58</v>
      </c>
      <c r="AA192" s="102">
        <f>IFERROR(ROUND(Z192*Assumptions!$C$4*Assumptions!$C$6,4),"")+AB192*Assumptions!$C$6*Assumptions!$C$8 - I192</f>
        <v>-20.826325000000001</v>
      </c>
      <c r="AB192" s="102">
        <v>120100</v>
      </c>
      <c r="AC192" s="45" t="s">
        <v>153</v>
      </c>
      <c r="AD192" s="45" t="s">
        <v>160</v>
      </c>
      <c r="AE192" s="45">
        <v>6732</v>
      </c>
      <c r="AF192" s="45">
        <v>111.3</v>
      </c>
      <c r="AG192" s="45">
        <v>543</v>
      </c>
      <c r="AH192" t="str">
        <f>IF(U192="","",IF(U192&gt;=Control!$D$4,"Y","N"))</f>
        <v>N</v>
      </c>
      <c r="AI192" t="str">
        <f>IF(P192="","",IF(P192&gt;=Control!$D$5,"Y","N"))</f>
        <v>Y</v>
      </c>
      <c r="AJ192" t="str">
        <f t="shared" si="2"/>
        <v>Y</v>
      </c>
      <c r="AO192" s="40" t="str">
        <f>IF(SUMPRODUCT(ISNUMBER(SEARCH(Assumptions!$C$92:$C$130,$C192))*(Assumptions!$D$92:$D$130="High"))&gt;0,"High","Low")</f>
        <v>Low</v>
      </c>
    </row>
    <row r="193" spans="2:41" ht="41.25" customHeight="1" x14ac:dyDescent="0.2">
      <c r="B193" s="45">
        <v>224</v>
      </c>
      <c r="C193" s="45" t="s">
        <v>1484</v>
      </c>
      <c r="D193" s="45" t="s">
        <v>1482</v>
      </c>
      <c r="E193" s="45" t="s">
        <v>1483</v>
      </c>
      <c r="F193" s="45" t="s">
        <v>97</v>
      </c>
      <c r="G193" s="45" t="s">
        <v>1427</v>
      </c>
      <c r="H193" s="102">
        <v>5</v>
      </c>
      <c r="I193" s="102">
        <v>30.5</v>
      </c>
      <c r="J193" s="102"/>
      <c r="K193" s="102">
        <v>1</v>
      </c>
      <c r="L193" s="102">
        <v>4</v>
      </c>
      <c r="M193" s="45" t="s">
        <v>3193</v>
      </c>
      <c r="N193" s="45" t="s">
        <v>2848</v>
      </c>
      <c r="O193" s="45" t="s">
        <v>2879</v>
      </c>
      <c r="P193" s="102">
        <f>IFERROR(Q193-(AG193*365/1000),"")</f>
        <v>542.56500000000005</v>
      </c>
      <c r="Q193" s="102">
        <f>SUM(R193:T193)</f>
        <v>542.56500000000005</v>
      </c>
      <c r="R193" s="102">
        <v>157.94999999999999</v>
      </c>
      <c r="S193" s="102">
        <v>17.64</v>
      </c>
      <c r="T193" s="102">
        <v>366.97500000000002</v>
      </c>
      <c r="U193" s="102">
        <f>IFERROR(X193-I193,"")</f>
        <v>-28.17026645</v>
      </c>
      <c r="V193" s="102">
        <f>IFERROR(W193*Assumptions!$C$4,"")</f>
        <v>77.5</v>
      </c>
      <c r="W193" s="102">
        <v>31</v>
      </c>
      <c r="X193" s="102">
        <f>IFERROR(V193*Assumptions!$C$5,"")+IFERROR(Y193*Assumptions!$C$8*Assumptions!$C$5,"")</f>
        <v>2.3297335499999998</v>
      </c>
      <c r="Y193" s="102">
        <v>471</v>
      </c>
      <c r="Z193" s="102">
        <f>IFERROR(ROUND(W193*(1+Assumptions!$C$7)^5,0),"")</f>
        <v>95</v>
      </c>
      <c r="AA193" s="102">
        <f>IFERROR(ROUND(Z193*Assumptions!$C$4*Assumptions!$C$6,4),"")+AB193*Assumptions!$C$6*Assumptions!$C$8 - I193</f>
        <v>-12.428571999999999</v>
      </c>
      <c r="AB193" s="102">
        <v>369936</v>
      </c>
      <c r="AC193" s="45" t="s">
        <v>153</v>
      </c>
      <c r="AD193" s="45" t="s">
        <v>154</v>
      </c>
      <c r="AE193" s="45">
        <v>1485</v>
      </c>
      <c r="AF193" s="45">
        <v>85</v>
      </c>
      <c r="AG193" s="45">
        <v>0</v>
      </c>
      <c r="AH193" t="str">
        <f>IF(U193="","",IF(U193&gt;=Control!$D$4,"Y","N"))</f>
        <v>N</v>
      </c>
      <c r="AI193" t="str">
        <f>IF(P193="","",IF(P193&gt;=Control!$D$5,"Y","N"))</f>
        <v>Y</v>
      </c>
      <c r="AJ193" t="str">
        <f t="shared" si="2"/>
        <v>Y</v>
      </c>
      <c r="AO193" s="40" t="str">
        <f>IF(SUMPRODUCT(ISNUMBER(SEARCH(Assumptions!$C$92:$C$130,$C193))*(Assumptions!$D$92:$D$130="High"))&gt;0,"High","Low")</f>
        <v>High</v>
      </c>
    </row>
    <row r="194" spans="2:41" ht="41.25" customHeight="1" x14ac:dyDescent="0.2">
      <c r="B194" s="45">
        <v>228</v>
      </c>
      <c r="C194" s="45" t="s">
        <v>11</v>
      </c>
      <c r="D194" s="45" t="s">
        <v>1502</v>
      </c>
      <c r="E194" s="45" t="s">
        <v>1503</v>
      </c>
      <c r="F194" s="45" t="s">
        <v>582</v>
      </c>
      <c r="G194" s="45" t="s">
        <v>1504</v>
      </c>
      <c r="H194" s="102">
        <v>1</v>
      </c>
      <c r="I194" s="102">
        <v>30</v>
      </c>
      <c r="J194" s="102"/>
      <c r="K194" s="102">
        <v>0</v>
      </c>
      <c r="L194" s="102">
        <v>1</v>
      </c>
      <c r="M194" s="45" t="s">
        <v>2985</v>
      </c>
      <c r="N194" s="45"/>
      <c r="O194" s="45"/>
      <c r="P194" s="102">
        <f>IFERROR(Q194-(AG194*365/1000),"")</f>
        <v>128.1</v>
      </c>
      <c r="Q194" s="102">
        <f>SUM(R194:T194)</f>
        <v>128.1</v>
      </c>
      <c r="R194" s="102">
        <v>75.599999999999994</v>
      </c>
      <c r="S194" s="102">
        <v>42</v>
      </c>
      <c r="T194" s="102">
        <v>10.5</v>
      </c>
      <c r="U194" s="102">
        <f>IFERROR(X194-I194,"")</f>
        <v>-29.7</v>
      </c>
      <c r="V194" s="102">
        <f>IFERROR(W194*Assumptions!$C$4,"")</f>
        <v>10</v>
      </c>
      <c r="W194" s="102">
        <v>4</v>
      </c>
      <c r="X194" s="102">
        <f>IFERROR(V194*Assumptions!$C$5,"")+IFERROR(Y194*Assumptions!$C$8*Assumptions!$C$5,"")</f>
        <v>0.3</v>
      </c>
      <c r="Y194" s="102">
        <v>0</v>
      </c>
      <c r="Z194" s="102">
        <f>IFERROR(ROUND(W194*(1+Assumptions!$C$7)^5,0),"")</f>
        <v>12</v>
      </c>
      <c r="AA194" s="102">
        <f>IFERROR(ROUND(Z194*Assumptions!$C$4*Assumptions!$C$6,4),"")+AB194*Assumptions!$C$6*Assumptions!$C$8 - I194</f>
        <v>-24.099105000000002</v>
      </c>
      <c r="AB194" s="102">
        <v>262740</v>
      </c>
      <c r="AC194" s="45" t="s">
        <v>164</v>
      </c>
      <c r="AD194" s="45" t="s">
        <v>165</v>
      </c>
      <c r="AE194" s="45">
        <v>1339</v>
      </c>
      <c r="AF194" s="45">
        <v>83.1</v>
      </c>
      <c r="AG194" s="45">
        <v>0</v>
      </c>
      <c r="AH194" t="str">
        <f>IF(U194="","",IF(U194&gt;=Control!$D$4,"Y","N"))</f>
        <v>N</v>
      </c>
      <c r="AI194" t="str">
        <f>IF(P194="","",IF(P194&gt;=Control!$D$5,"Y","N"))</f>
        <v>Y</v>
      </c>
      <c r="AJ194" t="str">
        <f t="shared" si="2"/>
        <v>Y</v>
      </c>
      <c r="AO194" s="40" t="str">
        <f>IF(SUMPRODUCT(ISNUMBER(SEARCH(Assumptions!$C$92:$C$130,$C194))*(Assumptions!$D$92:$D$130="High"))&gt;0,"High","Low")</f>
        <v>Low</v>
      </c>
    </row>
    <row r="195" spans="2:41" ht="54.75" customHeight="1" x14ac:dyDescent="0.2">
      <c r="B195" s="45">
        <v>188</v>
      </c>
      <c r="C195" s="45" t="s">
        <v>7</v>
      </c>
      <c r="D195" s="45" t="s">
        <v>1301</v>
      </c>
      <c r="E195" s="45" t="s">
        <v>1302</v>
      </c>
      <c r="F195" s="45" t="s">
        <v>91</v>
      </c>
      <c r="G195" s="45" t="s">
        <v>1119</v>
      </c>
      <c r="H195" s="102">
        <v>6</v>
      </c>
      <c r="I195" s="102">
        <v>33.65</v>
      </c>
      <c r="J195" s="102"/>
      <c r="K195" s="102">
        <v>1</v>
      </c>
      <c r="L195" s="102">
        <v>3</v>
      </c>
      <c r="M195" s="45" t="s">
        <v>2732</v>
      </c>
      <c r="N195" s="45" t="s">
        <v>2826</v>
      </c>
      <c r="O195" s="45" t="s">
        <v>2733</v>
      </c>
      <c r="P195" s="102">
        <f>IFERROR(Q195-(AG195*365/1000),"")</f>
        <v>1192.8799999999999</v>
      </c>
      <c r="Q195" s="102">
        <f>SUM(R195:T195)</f>
        <v>1276.83</v>
      </c>
      <c r="R195" s="102">
        <v>800.55</v>
      </c>
      <c r="S195" s="102">
        <v>402.78</v>
      </c>
      <c r="T195" s="102">
        <v>73.5</v>
      </c>
      <c r="U195" s="102">
        <f>IFERROR(X195-I195,"")</f>
        <v>-29.991120799999997</v>
      </c>
      <c r="V195" s="102">
        <f>IFERROR(W195*Assumptions!$C$4,"")</f>
        <v>115</v>
      </c>
      <c r="W195" s="102">
        <v>46</v>
      </c>
      <c r="X195" s="102">
        <f>IFERROR(V195*Assumptions!$C$5,"")+IFERROR(Y195*Assumptions!$C$8*Assumptions!$C$5,"")</f>
        <v>3.6588791999999999</v>
      </c>
      <c r="Y195" s="102">
        <v>20784</v>
      </c>
      <c r="Z195" s="102">
        <f>IFERROR(ROUND(W195*(1+Assumptions!$C$7)^5,0),"")</f>
        <v>140</v>
      </c>
      <c r="AA195" s="102">
        <f>IFERROR(ROUND(Z195*Assumptions!$C$4*Assumptions!$C$6,4),"")+AB195*Assumptions!$C$6*Assumptions!$C$8 - I195</f>
        <v>-14.056249999999999</v>
      </c>
      <c r="AB195" s="102">
        <v>125000</v>
      </c>
      <c r="AC195" s="45" t="s">
        <v>153</v>
      </c>
      <c r="AD195" s="45" t="s">
        <v>160</v>
      </c>
      <c r="AE195" s="45">
        <v>6732</v>
      </c>
      <c r="AF195" s="45">
        <v>111.3</v>
      </c>
      <c r="AG195" s="45">
        <v>230</v>
      </c>
      <c r="AH195" t="str">
        <f>IF(U195="","",IF(U195&gt;=Control!$D$4,"Y","N"))</f>
        <v>N</v>
      </c>
      <c r="AI195" t="str">
        <f>IF(P195="","",IF(P195&gt;=Control!$D$5,"Y","N"))</f>
        <v>Y</v>
      </c>
      <c r="AJ195" t="str">
        <f t="shared" si="2"/>
        <v>Y</v>
      </c>
      <c r="AO195" s="40" t="str">
        <f>IF(SUMPRODUCT(ISNUMBER(SEARCH(Assumptions!$C$92:$C$130,$C195))*(Assumptions!$D$92:$D$130="High"))&gt;0,"High","Low")</f>
        <v>High</v>
      </c>
    </row>
    <row r="196" spans="2:41" ht="41.25" customHeight="1" x14ac:dyDescent="0.2">
      <c r="B196" s="45">
        <v>114</v>
      </c>
      <c r="C196" s="45" t="s">
        <v>16</v>
      </c>
      <c r="D196" s="45" t="s">
        <v>920</v>
      </c>
      <c r="E196" s="45" t="s">
        <v>921</v>
      </c>
      <c r="F196" s="45" t="s">
        <v>274</v>
      </c>
      <c r="G196" s="45" t="s">
        <v>653</v>
      </c>
      <c r="H196" s="102">
        <v>6</v>
      </c>
      <c r="I196" s="102">
        <v>35.088000000000001</v>
      </c>
      <c r="J196" s="102"/>
      <c r="K196" s="102">
        <v>1</v>
      </c>
      <c r="L196" s="102">
        <v>3</v>
      </c>
      <c r="M196" s="45" t="s">
        <v>2951</v>
      </c>
      <c r="N196" s="45" t="s">
        <v>2952</v>
      </c>
      <c r="O196" s="45" t="s">
        <v>2918</v>
      </c>
      <c r="P196" s="102">
        <f>IFERROR(Q196-(AG196*365/1000),"")</f>
        <v>1104.105</v>
      </c>
      <c r="Q196" s="102">
        <f>SUM(R196:T196)</f>
        <v>1302.3</v>
      </c>
      <c r="R196" s="102">
        <v>738.45</v>
      </c>
      <c r="S196" s="102">
        <v>102.9</v>
      </c>
      <c r="T196" s="102">
        <v>460.95</v>
      </c>
      <c r="U196" s="102">
        <f>IFERROR(X196-I196,"")</f>
        <v>-30.041127299999999</v>
      </c>
      <c r="V196" s="102">
        <f>IFERROR(W196*Assumptions!$C$4,"")</f>
        <v>132.5</v>
      </c>
      <c r="W196" s="102">
        <v>53</v>
      </c>
      <c r="X196" s="102">
        <f>IFERROR(V196*Assumptions!$C$5,"")+IFERROR(Y196*Assumptions!$C$8*Assumptions!$C$5,"")</f>
        <v>5.0468726999999998</v>
      </c>
      <c r="Y196" s="102">
        <v>106654</v>
      </c>
      <c r="Z196" s="102">
        <f>IFERROR(ROUND(W196*(1+Assumptions!$C$7)^5,0),"")</f>
        <v>162</v>
      </c>
      <c r="AA196" s="102">
        <f>IFERROR(ROUND(Z196*Assumptions!$C$4*Assumptions!$C$6,4),"")+AB196*Assumptions!$C$6*Assumptions!$C$8 - I196</f>
        <v>-8.7980839999999993</v>
      </c>
      <c r="AB196" s="102">
        <v>360592</v>
      </c>
      <c r="AC196" s="45" t="s">
        <v>153</v>
      </c>
      <c r="AD196" s="45" t="s">
        <v>160</v>
      </c>
      <c r="AE196" s="45">
        <v>6732</v>
      </c>
      <c r="AF196" s="45">
        <v>111.3</v>
      </c>
      <c r="AG196" s="45">
        <v>543</v>
      </c>
      <c r="AH196" t="str">
        <f>IF(U196="","",IF(U196&gt;=Control!$D$4,"Y","N"))</f>
        <v>N</v>
      </c>
      <c r="AI196" t="str">
        <f>IF(P196="","",IF(P196&gt;=Control!$D$5,"Y","N"))</f>
        <v>Y</v>
      </c>
      <c r="AJ196" t="str">
        <f t="shared" si="2"/>
        <v>Y</v>
      </c>
      <c r="AO196" s="40" t="str">
        <f>IF(SUMPRODUCT(ISNUMBER(SEARCH(Assumptions!$C$92:$C$130,$C196))*(Assumptions!$D$92:$D$130="High"))&gt;0,"High","Low")</f>
        <v>Low</v>
      </c>
    </row>
    <row r="197" spans="2:41" ht="68.25" customHeight="1" x14ac:dyDescent="0.2">
      <c r="B197" s="45">
        <v>259</v>
      </c>
      <c r="C197" s="45" t="s">
        <v>23</v>
      </c>
      <c r="D197" s="45" t="s">
        <v>1649</v>
      </c>
      <c r="E197" s="45" t="s">
        <v>1650</v>
      </c>
      <c r="F197" s="45" t="s">
        <v>1644</v>
      </c>
      <c r="G197" s="45" t="s">
        <v>1651</v>
      </c>
      <c r="H197" s="102">
        <v>4</v>
      </c>
      <c r="I197" s="102">
        <v>32</v>
      </c>
      <c r="J197" s="102"/>
      <c r="K197" s="102">
        <v>2</v>
      </c>
      <c r="L197" s="102">
        <v>2</v>
      </c>
      <c r="M197" s="45" t="s">
        <v>3139</v>
      </c>
      <c r="N197" s="45" t="s">
        <v>3140</v>
      </c>
      <c r="O197" s="45" t="s">
        <v>3141</v>
      </c>
      <c r="P197" s="102">
        <f>IFERROR(Q197-(AG197*365/1000),"")</f>
        <v>72.75</v>
      </c>
      <c r="Q197" s="102">
        <f>SUM(R197:T197)</f>
        <v>72.75</v>
      </c>
      <c r="R197" s="102">
        <v>4.5</v>
      </c>
      <c r="S197" s="102">
        <v>56.7</v>
      </c>
      <c r="T197" s="102">
        <v>11.55</v>
      </c>
      <c r="U197" s="102">
        <f>IFERROR(X197-I197,"")</f>
        <v>-30.167282149999998</v>
      </c>
      <c r="V197" s="102">
        <f>IFERROR(W197*Assumptions!$C$4,"")</f>
        <v>40</v>
      </c>
      <c r="W197" s="102">
        <v>16</v>
      </c>
      <c r="X197" s="102">
        <f>IFERROR(V197*Assumptions!$C$5,"")+IFERROR(Y197*Assumptions!$C$8*Assumptions!$C$5,"")</f>
        <v>1.8327178499999999</v>
      </c>
      <c r="Y197" s="102">
        <v>62957</v>
      </c>
      <c r="Z197" s="102">
        <f>IFERROR(ROUND(W197*(1+Assumptions!$C$7)^5,0),"")</f>
        <v>49</v>
      </c>
      <c r="AA197" s="102">
        <f>IFERROR(ROUND(Z197*Assumptions!$C$4*Assumptions!$C$6,4),"")+AB197*Assumptions!$C$6*Assumptions!$C$8 - I197</f>
        <v>-25.4683435</v>
      </c>
      <c r="AB197" s="102">
        <v>24278</v>
      </c>
      <c r="AC197" s="45" t="s">
        <v>164</v>
      </c>
      <c r="AD197" s="45" t="s">
        <v>171</v>
      </c>
      <c r="AE197" s="45">
        <v>3315</v>
      </c>
      <c r="AF197" s="45">
        <v>23</v>
      </c>
      <c r="AG197" s="45">
        <v>0</v>
      </c>
      <c r="AH197" t="str">
        <f>IF(U197="","",IF(U197&gt;=Control!$D$4,"Y","N"))</f>
        <v>N</v>
      </c>
      <c r="AI197" t="str">
        <f>IF(P197="","",IF(P197&gt;=Control!$D$5,"Y","N"))</f>
        <v>Y</v>
      </c>
      <c r="AJ197" t="str">
        <f t="shared" ref="AJ197:AJ260" si="3">IF(AE197="","",IF(AE197&gt;0,"Y","N"))</f>
        <v>Y</v>
      </c>
      <c r="AO197" s="40" t="str">
        <f>IF(SUMPRODUCT(ISNUMBER(SEARCH(Assumptions!$C$92:$C$130,$C197))*(Assumptions!$D$92:$D$130="High"))&gt;0,"High","Low")</f>
        <v>Low</v>
      </c>
    </row>
    <row r="198" spans="2:41" ht="41.25" customHeight="1" x14ac:dyDescent="0.2">
      <c r="B198" s="45">
        <v>32</v>
      </c>
      <c r="C198" s="45" t="s">
        <v>15</v>
      </c>
      <c r="D198" s="45" t="s">
        <v>437</v>
      </c>
      <c r="E198" s="45" t="s">
        <v>438</v>
      </c>
      <c r="F198" s="45" t="s">
        <v>424</v>
      </c>
      <c r="G198" s="45" t="s">
        <v>429</v>
      </c>
      <c r="H198" s="102">
        <v>4</v>
      </c>
      <c r="I198" s="102">
        <v>31.873000000000001</v>
      </c>
      <c r="J198" s="102"/>
      <c r="K198" s="102">
        <v>0</v>
      </c>
      <c r="L198" s="102">
        <v>3</v>
      </c>
      <c r="M198" s="45" t="s">
        <v>3148</v>
      </c>
      <c r="N198" s="45" t="s">
        <v>3149</v>
      </c>
      <c r="O198" s="45" t="s">
        <v>2997</v>
      </c>
      <c r="P198" s="102">
        <f>IFERROR(Q198-(AG198*365/1000),"")</f>
        <v>617.16000000000008</v>
      </c>
      <c r="Q198" s="102">
        <f>SUM(R198:T198)</f>
        <v>617.16000000000008</v>
      </c>
      <c r="R198" s="102">
        <v>37.35</v>
      </c>
      <c r="S198" s="102">
        <v>57.96</v>
      </c>
      <c r="T198" s="102">
        <v>521.85</v>
      </c>
      <c r="U198" s="102">
        <f>IFERROR(X198-I198,"")</f>
        <v>-30.241345600000002</v>
      </c>
      <c r="V198" s="102">
        <f>IFERROR(W198*Assumptions!$C$4,"")</f>
        <v>42.5</v>
      </c>
      <c r="W198" s="102">
        <v>17</v>
      </c>
      <c r="X198" s="102">
        <f>IFERROR(V198*Assumptions!$C$5,"")+IFERROR(Y198*Assumptions!$C$8*Assumptions!$C$5,"")</f>
        <v>1.6316543999999999</v>
      </c>
      <c r="Y198" s="102">
        <v>35488</v>
      </c>
      <c r="Z198" s="102">
        <f>IFERROR(ROUND(W198*(1+Assumptions!$C$7)^5,0),"")</f>
        <v>52</v>
      </c>
      <c r="AA198" s="102">
        <f>IFERROR(ROUND(Z198*Assumptions!$C$4*Assumptions!$C$6,4),"")+AB198*Assumptions!$C$6*Assumptions!$C$8 - I198</f>
        <v>-24.549017250000002</v>
      </c>
      <c r="AB198" s="102">
        <v>49193</v>
      </c>
      <c r="AC198" s="45" t="s">
        <v>153</v>
      </c>
      <c r="AD198" s="45" t="s">
        <v>154</v>
      </c>
      <c r="AE198" s="45">
        <v>1485</v>
      </c>
      <c r="AF198" s="45">
        <v>85</v>
      </c>
      <c r="AG198" s="45">
        <v>0</v>
      </c>
      <c r="AH198" t="str">
        <f>IF(U198="","",IF(U198&gt;=Control!$D$4,"Y","N"))</f>
        <v>N</v>
      </c>
      <c r="AI198" t="str">
        <f>IF(P198="","",IF(P198&gt;=Control!$D$5,"Y","N"))</f>
        <v>Y</v>
      </c>
      <c r="AJ198" t="str">
        <f t="shared" si="3"/>
        <v>Y</v>
      </c>
      <c r="AO198" s="40" t="str">
        <f>IF(SUMPRODUCT(ISNUMBER(SEARCH(Assumptions!$C$92:$C$130,$C198))*(Assumptions!$D$92:$D$130="High"))&gt;0,"High","Low")</f>
        <v>Low</v>
      </c>
    </row>
    <row r="199" spans="2:41" ht="41.25" customHeight="1" x14ac:dyDescent="0.2">
      <c r="B199" s="45">
        <v>148</v>
      </c>
      <c r="C199" s="45" t="s">
        <v>18</v>
      </c>
      <c r="D199" s="45" t="s">
        <v>1117</v>
      </c>
      <c r="E199" s="45" t="s">
        <v>1118</v>
      </c>
      <c r="F199" s="45" t="s">
        <v>582</v>
      </c>
      <c r="G199" s="45" t="s">
        <v>1119</v>
      </c>
      <c r="H199" s="102">
        <v>5</v>
      </c>
      <c r="I199" s="102">
        <v>32.9</v>
      </c>
      <c r="J199" s="102"/>
      <c r="K199" s="102">
        <v>2</v>
      </c>
      <c r="L199" s="102">
        <v>3</v>
      </c>
      <c r="M199" s="45" t="s">
        <v>3073</v>
      </c>
      <c r="N199" s="45" t="s">
        <v>3081</v>
      </c>
      <c r="O199" s="45" t="s">
        <v>3082</v>
      </c>
      <c r="P199" s="102">
        <f>IFERROR(Q199-(AG199*365/1000),"")</f>
        <v>612.55500000000006</v>
      </c>
      <c r="Q199" s="102">
        <f>SUM(R199:T199)</f>
        <v>612.55500000000006</v>
      </c>
      <c r="R199" s="102">
        <v>341.55</v>
      </c>
      <c r="S199" s="102">
        <v>268.38</v>
      </c>
      <c r="T199" s="102">
        <v>2.625</v>
      </c>
      <c r="U199" s="102">
        <f>IFERROR(X199-I199,"")</f>
        <v>-31.830918799999999</v>
      </c>
      <c r="V199" s="102">
        <f>IFERROR(W199*Assumptions!$C$4,"")</f>
        <v>30</v>
      </c>
      <c r="W199" s="102">
        <v>12</v>
      </c>
      <c r="X199" s="102">
        <f>IFERROR(V199*Assumptions!$C$5,"")+IFERROR(Y199*Assumptions!$C$8*Assumptions!$C$5,"")</f>
        <v>1.0690811999999998</v>
      </c>
      <c r="Y199" s="102">
        <v>16824</v>
      </c>
      <c r="Z199" s="102">
        <f>IFERROR(ROUND(W199*(1+Assumptions!$C$7)^5,0),"")</f>
        <v>37</v>
      </c>
      <c r="AA199" s="102">
        <f>IFERROR(ROUND(Z199*Assumptions!$C$4*Assumptions!$C$6,4),"")+AB199*Assumptions!$C$6*Assumptions!$C$8 - I199</f>
        <v>-26.924346999999997</v>
      </c>
      <c r="AB199" s="102">
        <v>80636</v>
      </c>
      <c r="AC199" s="45" t="s">
        <v>164</v>
      </c>
      <c r="AD199" s="45" t="s">
        <v>171</v>
      </c>
      <c r="AE199" s="45">
        <v>3315</v>
      </c>
      <c r="AF199" s="45">
        <v>23</v>
      </c>
      <c r="AG199" s="45">
        <v>0</v>
      </c>
      <c r="AH199" t="str">
        <f>IF(U199="","",IF(U199&gt;=Control!$D$4,"Y","N"))</f>
        <v>N</v>
      </c>
      <c r="AI199" t="str">
        <f>IF(P199="","",IF(P199&gt;=Control!$D$5,"Y","N"))</f>
        <v>Y</v>
      </c>
      <c r="AJ199" t="str">
        <f t="shared" si="3"/>
        <v>Y</v>
      </c>
      <c r="AO199" s="40" t="str">
        <f>IF(SUMPRODUCT(ISNUMBER(SEARCH(Assumptions!$C$92:$C$130,$C199))*(Assumptions!$D$92:$D$130="High"))&gt;0,"High","Low")</f>
        <v>Low</v>
      </c>
    </row>
    <row r="200" spans="2:41" ht="41.25" customHeight="1" x14ac:dyDescent="0.2">
      <c r="B200" s="45">
        <v>170</v>
      </c>
      <c r="C200" s="45" t="s">
        <v>9</v>
      </c>
      <c r="D200" s="45" t="s">
        <v>1217</v>
      </c>
      <c r="E200" s="45" t="s">
        <v>1218</v>
      </c>
      <c r="F200" s="45" t="s">
        <v>73</v>
      </c>
      <c r="G200" s="45" t="s">
        <v>1119</v>
      </c>
      <c r="H200" s="102">
        <v>1</v>
      </c>
      <c r="I200" s="102">
        <v>33</v>
      </c>
      <c r="J200" s="102"/>
      <c r="K200" s="102">
        <v>0</v>
      </c>
      <c r="L200" s="102">
        <v>1</v>
      </c>
      <c r="M200" s="45" t="s">
        <v>3263</v>
      </c>
      <c r="N200" s="45"/>
      <c r="O200" s="45"/>
      <c r="P200" s="102">
        <f>IFERROR(Q200-(AG200*365/1000),"")</f>
        <v>364.03500000000003</v>
      </c>
      <c r="Q200" s="102">
        <f>SUM(R200:T200)</f>
        <v>364.03500000000003</v>
      </c>
      <c r="R200" s="102">
        <v>148.05000000000001</v>
      </c>
      <c r="S200" s="102">
        <v>192.36</v>
      </c>
      <c r="T200" s="102">
        <v>23.625</v>
      </c>
      <c r="U200" s="102">
        <f>IFERROR(X200-I200,"")</f>
        <v>-31.979078399999999</v>
      </c>
      <c r="V200" s="102">
        <f>IFERROR(W200*Assumptions!$C$4,"")</f>
        <v>30</v>
      </c>
      <c r="W200" s="102">
        <v>12</v>
      </c>
      <c r="X200" s="102">
        <f>IFERROR(V200*Assumptions!$C$5,"")+IFERROR(Y200*Assumptions!$C$8*Assumptions!$C$5,"")</f>
        <v>1.0209215999999999</v>
      </c>
      <c r="Y200" s="102">
        <v>12032</v>
      </c>
      <c r="Z200" s="102">
        <f>IFERROR(ROUND(W200*(1+Assumptions!$C$7)^5,0),"")</f>
        <v>37</v>
      </c>
      <c r="AA200" s="102">
        <f>IFERROR(ROUND(Z200*Assumptions!$C$4*Assumptions!$C$6,4),"")+AB200*Assumptions!$C$6*Assumptions!$C$8 - I200</f>
        <v>-28.026600000000002</v>
      </c>
      <c r="AB200" s="102">
        <v>20800</v>
      </c>
      <c r="AC200" s="45" t="s">
        <v>164</v>
      </c>
      <c r="AD200" s="45" t="s">
        <v>188</v>
      </c>
      <c r="AE200" s="45">
        <v>365</v>
      </c>
      <c r="AF200" s="45">
        <v>78.3</v>
      </c>
      <c r="AG200" s="45">
        <v>0</v>
      </c>
      <c r="AH200" t="str">
        <f>IF(U200="","",IF(U200&gt;=Control!$D$4,"Y","N"))</f>
        <v>N</v>
      </c>
      <c r="AI200" t="str">
        <f>IF(P200="","",IF(P200&gt;=Control!$D$5,"Y","N"))</f>
        <v>Y</v>
      </c>
      <c r="AJ200" t="str">
        <f t="shared" si="3"/>
        <v>Y</v>
      </c>
      <c r="AO200" s="40" t="str">
        <f>IF(SUMPRODUCT(ISNUMBER(SEARCH(Assumptions!$C$92:$C$130,$C200))*(Assumptions!$D$92:$D$130="High"))&gt;0,"High","Low")</f>
        <v>High</v>
      </c>
    </row>
    <row r="201" spans="2:41" ht="41.25" customHeight="1" x14ac:dyDescent="0.2">
      <c r="B201" s="45">
        <v>5</v>
      </c>
      <c r="C201" s="45" t="s">
        <v>12</v>
      </c>
      <c r="D201" s="45" t="s">
        <v>286</v>
      </c>
      <c r="E201" s="45" t="s">
        <v>287</v>
      </c>
      <c r="F201" s="45" t="s">
        <v>261</v>
      </c>
      <c r="G201" s="45" t="s">
        <v>282</v>
      </c>
      <c r="H201" s="102">
        <v>9</v>
      </c>
      <c r="I201" s="102">
        <v>37.299999999999997</v>
      </c>
      <c r="J201" s="102"/>
      <c r="K201" s="102">
        <v>1</v>
      </c>
      <c r="L201" s="102">
        <v>7</v>
      </c>
      <c r="M201" s="45" t="s">
        <v>3053</v>
      </c>
      <c r="N201" s="45" t="s">
        <v>3054</v>
      </c>
      <c r="O201" s="45" t="s">
        <v>3035</v>
      </c>
      <c r="P201" s="102">
        <f>IFERROR(Q201-(AG201*365/1000),"")</f>
        <v>368.995</v>
      </c>
      <c r="Q201" s="102">
        <f>SUM(R201:T201)</f>
        <v>427.39499999999998</v>
      </c>
      <c r="R201" s="102">
        <v>279.45</v>
      </c>
      <c r="S201" s="102">
        <v>147.41999999999999</v>
      </c>
      <c r="T201" s="102">
        <v>0.52500000000000002</v>
      </c>
      <c r="U201" s="102">
        <f>IFERROR(X201-I201,"")</f>
        <v>-32.675106700000001</v>
      </c>
      <c r="V201" s="102">
        <f>IFERROR(W201*Assumptions!$C$4,"")</f>
        <v>132.5</v>
      </c>
      <c r="W201" s="102">
        <v>53</v>
      </c>
      <c r="X201" s="102">
        <f>IFERROR(V201*Assumptions!$C$5,"")+IFERROR(Y201*Assumptions!$C$8*Assumptions!$C$5,"")</f>
        <v>4.6248933000000001</v>
      </c>
      <c r="Y201" s="102">
        <v>64666</v>
      </c>
      <c r="Z201" s="102">
        <f>IFERROR(ROUND(W201*(1+Assumptions!$C$7)^5,0),"")</f>
        <v>162</v>
      </c>
      <c r="AA201" s="102">
        <f>IFERROR(ROUND(Z201*Assumptions!$C$4*Assumptions!$C$6,4),"")+AB201*Assumptions!$C$6*Assumptions!$C$8 - I201</f>
        <v>-15.224249999999998</v>
      </c>
      <c r="AB201" s="102">
        <v>109000</v>
      </c>
      <c r="AC201" s="45" t="s">
        <v>153</v>
      </c>
      <c r="AD201" s="45" t="s">
        <v>167</v>
      </c>
      <c r="AE201" s="45">
        <v>440</v>
      </c>
      <c r="AF201" s="45">
        <v>35</v>
      </c>
      <c r="AG201" s="45">
        <v>160</v>
      </c>
      <c r="AH201" t="str">
        <f>IF(U201="","",IF(U201&gt;=Control!$D$4,"Y","N"))</f>
        <v>N</v>
      </c>
      <c r="AI201" t="str">
        <f>IF(P201="","",IF(P201&gt;=Control!$D$5,"Y","N"))</f>
        <v>Y</v>
      </c>
      <c r="AJ201" t="str">
        <f t="shared" si="3"/>
        <v>Y</v>
      </c>
      <c r="AO201" s="40" t="str">
        <f>IF(SUMPRODUCT(ISNUMBER(SEARCH(Assumptions!$C$92:$C$130,$C201))*(Assumptions!$D$92:$D$130="High"))&gt;0,"High","Low")</f>
        <v>High</v>
      </c>
    </row>
    <row r="202" spans="2:41" ht="41.25" customHeight="1" x14ac:dyDescent="0.2">
      <c r="B202" s="45">
        <v>247</v>
      </c>
      <c r="C202" s="45" t="s">
        <v>7</v>
      </c>
      <c r="D202" s="45" t="s">
        <v>1592</v>
      </c>
      <c r="E202" s="45" t="s">
        <v>1593</v>
      </c>
      <c r="F202" s="45" t="s">
        <v>424</v>
      </c>
      <c r="G202" s="45" t="s">
        <v>1365</v>
      </c>
      <c r="H202" s="102">
        <v>5</v>
      </c>
      <c r="I202" s="102">
        <v>34.6</v>
      </c>
      <c r="J202" s="102"/>
      <c r="K202" s="102">
        <v>2</v>
      </c>
      <c r="L202" s="102">
        <v>3</v>
      </c>
      <c r="M202" s="45"/>
      <c r="N202" s="45"/>
      <c r="O202" s="45"/>
      <c r="P202" s="102">
        <f>IFERROR(Q202-(AG202*365/1000),"")</f>
        <v>558.64499999999998</v>
      </c>
      <c r="Q202" s="102">
        <f>SUM(R202:T202)</f>
        <v>558.64499999999998</v>
      </c>
      <c r="R202" s="102">
        <v>377.1</v>
      </c>
      <c r="S202" s="102">
        <v>149.52000000000001</v>
      </c>
      <c r="T202" s="102">
        <v>32.024999999999999</v>
      </c>
      <c r="U202" s="102">
        <f>IFERROR(X202-I202,"")</f>
        <v>-33.550000000000004</v>
      </c>
      <c r="V202" s="102">
        <f>IFERROR(W202*Assumptions!$C$4,"")</f>
        <v>35</v>
      </c>
      <c r="W202" s="102">
        <v>14</v>
      </c>
      <c r="X202" s="102">
        <f>IFERROR(V202*Assumptions!$C$5,"")+IFERROR(Y202*Assumptions!$C$8*Assumptions!$C$5,"")</f>
        <v>1.05</v>
      </c>
      <c r="Y202" s="102">
        <v>0</v>
      </c>
      <c r="Z202" s="102">
        <f>IFERROR(ROUND(W202*(1+Assumptions!$C$7)^5,0),"")</f>
        <v>43</v>
      </c>
      <c r="AA202" s="102">
        <f>IFERROR(ROUND(Z202*Assumptions!$C$4*Assumptions!$C$6,4),"")+AB202*Assumptions!$C$6*Assumptions!$C$8 - I202</f>
        <v>-18.22025</v>
      </c>
      <c r="AB202" s="102">
        <v>657000</v>
      </c>
      <c r="AC202" s="45" t="s">
        <v>153</v>
      </c>
      <c r="AD202" s="45" t="s">
        <v>160</v>
      </c>
      <c r="AE202" s="45">
        <v>6732</v>
      </c>
      <c r="AF202" s="45">
        <v>111.3</v>
      </c>
      <c r="AG202" s="45">
        <v>0</v>
      </c>
      <c r="AH202" t="str">
        <f>IF(U202="","",IF(U202&gt;=Control!$D$4,"Y","N"))</f>
        <v>N</v>
      </c>
      <c r="AI202" t="str">
        <f>IF(P202="","",IF(P202&gt;=Control!$D$5,"Y","N"))</f>
        <v>Y</v>
      </c>
      <c r="AJ202" t="str">
        <f t="shared" si="3"/>
        <v>Y</v>
      </c>
      <c r="AO202" s="40" t="str">
        <f>IF(SUMPRODUCT(ISNUMBER(SEARCH(Assumptions!$C$92:$C$130,$C202))*(Assumptions!$D$92:$D$130="High"))&gt;0,"High","Low")</f>
        <v>High</v>
      </c>
    </row>
    <row r="203" spans="2:41" ht="41.25" customHeight="1" x14ac:dyDescent="0.2">
      <c r="B203" s="45">
        <v>135</v>
      </c>
      <c r="C203" s="45" t="s">
        <v>7</v>
      </c>
      <c r="D203" s="45" t="s">
        <v>1038</v>
      </c>
      <c r="E203" s="45" t="s">
        <v>1039</v>
      </c>
      <c r="F203" s="45" t="s">
        <v>73</v>
      </c>
      <c r="G203" s="45" t="s">
        <v>742</v>
      </c>
      <c r="H203" s="102">
        <v>7</v>
      </c>
      <c r="I203" s="102">
        <v>36.9</v>
      </c>
      <c r="J203" s="102"/>
      <c r="K203" s="102">
        <v>2</v>
      </c>
      <c r="L203" s="102">
        <v>5</v>
      </c>
      <c r="M203" s="45" t="s">
        <v>2816</v>
      </c>
      <c r="N203" s="45" t="s">
        <v>2817</v>
      </c>
      <c r="O203" s="45" t="s">
        <v>2818</v>
      </c>
      <c r="P203" s="102">
        <f>IFERROR(Q203-(AG203*365/1000),"")</f>
        <v>1124.49</v>
      </c>
      <c r="Q203" s="102">
        <f>SUM(R203:T203)</f>
        <v>1124.49</v>
      </c>
      <c r="R203" s="102">
        <v>635.4</v>
      </c>
      <c r="S203" s="102">
        <v>483.84</v>
      </c>
      <c r="T203" s="102">
        <v>5.25</v>
      </c>
      <c r="U203" s="102">
        <f>IFERROR(X203-I203,"")</f>
        <v>-33.666514649999996</v>
      </c>
      <c r="V203" s="102">
        <f>IFERROR(W203*Assumptions!$C$4,"")</f>
        <v>105</v>
      </c>
      <c r="W203" s="102">
        <v>42</v>
      </c>
      <c r="X203" s="102">
        <f>IFERROR(V203*Assumptions!$C$5,"")+IFERROR(Y203*Assumptions!$C$8*Assumptions!$C$5,"")</f>
        <v>3.23348535</v>
      </c>
      <c r="Y203" s="102">
        <v>8307</v>
      </c>
      <c r="Z203" s="102">
        <f>IFERROR(ROUND(W203*(1+Assumptions!$C$7)^5,0),"")</f>
        <v>128</v>
      </c>
      <c r="AA203" s="102">
        <f>IFERROR(ROUND(Z203*Assumptions!$C$4*Assumptions!$C$6,4),"")+AB203*Assumptions!$C$6*Assumptions!$C$8 - I203</f>
        <v>-20.595685999999997</v>
      </c>
      <c r="AB203" s="102">
        <v>18168</v>
      </c>
      <c r="AC203" s="45" t="s">
        <v>153</v>
      </c>
      <c r="AD203" s="45" t="s">
        <v>160</v>
      </c>
      <c r="AE203" s="45">
        <v>6732</v>
      </c>
      <c r="AF203" s="45">
        <v>111.3</v>
      </c>
      <c r="AG203" s="45">
        <v>0</v>
      </c>
      <c r="AH203" t="str">
        <f>IF(U203="","",IF(U203&gt;=Control!$D$4,"Y","N"))</f>
        <v>N</v>
      </c>
      <c r="AI203" t="str">
        <f>IF(P203="","",IF(P203&gt;=Control!$D$5,"Y","N"))</f>
        <v>Y</v>
      </c>
      <c r="AJ203" t="str">
        <f t="shared" si="3"/>
        <v>Y</v>
      </c>
      <c r="AO203" s="40" t="str">
        <f>IF(SUMPRODUCT(ISNUMBER(SEARCH(Assumptions!$C$92:$C$130,$C203))*(Assumptions!$D$92:$D$130="High"))&gt;0,"High","Low")</f>
        <v>High</v>
      </c>
    </row>
    <row r="204" spans="2:41" ht="81.75" customHeight="1" x14ac:dyDescent="0.2">
      <c r="B204" s="45">
        <v>293</v>
      </c>
      <c r="C204" s="45" t="s">
        <v>7</v>
      </c>
      <c r="D204" s="45" t="s">
        <v>1812</v>
      </c>
      <c r="E204" s="45" t="s">
        <v>1813</v>
      </c>
      <c r="F204" s="45" t="s">
        <v>1051</v>
      </c>
      <c r="G204" s="45" t="s">
        <v>1814</v>
      </c>
      <c r="H204" s="102">
        <v>8</v>
      </c>
      <c r="I204" s="102">
        <v>39.200000000000003</v>
      </c>
      <c r="J204" s="102"/>
      <c r="K204" s="102">
        <v>2</v>
      </c>
      <c r="L204" s="102">
        <v>5</v>
      </c>
      <c r="M204" s="45" t="s">
        <v>2786</v>
      </c>
      <c r="N204" s="45" t="s">
        <v>2787</v>
      </c>
      <c r="O204" s="45" t="s">
        <v>2788</v>
      </c>
      <c r="P204" s="102">
        <f>IFERROR(Q204-(AG204*365/1000),"")</f>
        <v>107.25000000000001</v>
      </c>
      <c r="Q204" s="102">
        <f>SUM(R204:T204)</f>
        <v>151.05000000000001</v>
      </c>
      <c r="R204" s="102">
        <v>108</v>
      </c>
      <c r="S204" s="102">
        <v>42</v>
      </c>
      <c r="T204" s="102">
        <v>1.05</v>
      </c>
      <c r="U204" s="102">
        <f>IFERROR(X204-I204,"")</f>
        <v>-34.274173850000004</v>
      </c>
      <c r="V204" s="102">
        <f>IFERROR(W204*Assumptions!$C$4,"")</f>
        <v>120</v>
      </c>
      <c r="W204" s="102">
        <v>48</v>
      </c>
      <c r="X204" s="102">
        <f>IFERROR(V204*Assumptions!$C$5,"")+IFERROR(Y204*Assumptions!$C$8*Assumptions!$C$5,"")</f>
        <v>4.9258261499999998</v>
      </c>
      <c r="Y204" s="102">
        <v>131923</v>
      </c>
      <c r="Z204" s="102">
        <f>IFERROR(ROUND(W204*(1+Assumptions!$C$7)^5,0),"")</f>
        <v>146</v>
      </c>
      <c r="AA204" s="102">
        <f>IFERROR(ROUND(Z204*Assumptions!$C$4*Assumptions!$C$6,4),"")+AB204*Assumptions!$C$6*Assumptions!$C$8 - I204</f>
        <v>-12.6723845</v>
      </c>
      <c r="AB204" s="102">
        <v>494186</v>
      </c>
      <c r="AC204" s="45" t="s">
        <v>153</v>
      </c>
      <c r="AD204" s="45" t="s">
        <v>160</v>
      </c>
      <c r="AE204" s="45">
        <v>6732</v>
      </c>
      <c r="AF204" s="45">
        <v>111.3</v>
      </c>
      <c r="AG204" s="45">
        <v>120</v>
      </c>
      <c r="AH204" t="str">
        <f>IF(U204="","",IF(U204&gt;=Control!$D$4,"Y","N"))</f>
        <v>N</v>
      </c>
      <c r="AI204" t="str">
        <f>IF(P204="","",IF(P204&gt;=Control!$D$5,"Y","N"))</f>
        <v>Y</v>
      </c>
      <c r="AJ204" t="str">
        <f t="shared" si="3"/>
        <v>Y</v>
      </c>
      <c r="AO204" s="40" t="str">
        <f>IF(SUMPRODUCT(ISNUMBER(SEARCH(Assumptions!$C$92:$C$130,$C204))*(Assumptions!$D$92:$D$130="High"))&gt;0,"High","Low")</f>
        <v>High</v>
      </c>
    </row>
    <row r="205" spans="2:41" ht="41.25" customHeight="1" x14ac:dyDescent="0.2">
      <c r="B205" s="45">
        <v>301</v>
      </c>
      <c r="C205" s="45" t="s">
        <v>20</v>
      </c>
      <c r="D205" s="45" t="s">
        <v>1858</v>
      </c>
      <c r="E205" s="45" t="s">
        <v>1859</v>
      </c>
      <c r="F205" s="45" t="s">
        <v>261</v>
      </c>
      <c r="G205" s="45" t="s">
        <v>1860</v>
      </c>
      <c r="H205" s="102">
        <v>4</v>
      </c>
      <c r="I205" s="102">
        <v>34.65</v>
      </c>
      <c r="J205" s="102"/>
      <c r="K205" s="102">
        <v>0</v>
      </c>
      <c r="L205" s="102">
        <v>4</v>
      </c>
      <c r="M205" s="45" t="s">
        <v>3109</v>
      </c>
      <c r="N205" s="45" t="s">
        <v>3120</v>
      </c>
      <c r="O205" s="45" t="s">
        <v>3110</v>
      </c>
      <c r="P205" s="102">
        <f>IFERROR(Q205-(AG205*365/1000),"")</f>
        <v>0</v>
      </c>
      <c r="Q205" s="102">
        <f>SUM(R205:T205)</f>
        <v>0</v>
      </c>
      <c r="R205" s="102">
        <v>0</v>
      </c>
      <c r="S205" s="102">
        <v>0</v>
      </c>
      <c r="T205" s="102">
        <v>0</v>
      </c>
      <c r="U205" s="102">
        <f>IFERROR(X205-I205,"")</f>
        <v>-34.424507550000001</v>
      </c>
      <c r="V205" s="102">
        <f>IFERROR(W205*Assumptions!$C$4,"")</f>
        <v>7.5</v>
      </c>
      <c r="W205" s="102">
        <v>3</v>
      </c>
      <c r="X205" s="102">
        <f>IFERROR(V205*Assumptions!$C$5,"")+IFERROR(Y205*Assumptions!$C$8*Assumptions!$C$5,"")</f>
        <v>0.22549244999999998</v>
      </c>
      <c r="Y205" s="102">
        <v>49</v>
      </c>
      <c r="Z205" s="102">
        <f>IFERROR(ROUND(W205*(1+Assumptions!$C$7)^5,0),"")</f>
        <v>9</v>
      </c>
      <c r="AA205" s="102">
        <f>IFERROR(ROUND(Z205*Assumptions!$C$4*Assumptions!$C$6,4),"")+AB205*Assumptions!$C$6*Assumptions!$C$8 - I205</f>
        <v>-32.899387499999996</v>
      </c>
      <c r="AB205" s="102">
        <v>37350</v>
      </c>
      <c r="AC205" s="45" t="s">
        <v>153</v>
      </c>
      <c r="AD205" s="45" t="s">
        <v>175</v>
      </c>
      <c r="AE205" s="45">
        <v>1707</v>
      </c>
      <c r="AF205" s="45">
        <v>16.5</v>
      </c>
      <c r="AG205" s="45">
        <v>0</v>
      </c>
      <c r="AH205" t="str">
        <f>IF(U205="","",IF(U205&gt;=Control!$D$4,"Y","N"))</f>
        <v>N</v>
      </c>
      <c r="AI205" t="str">
        <f>IF(P205="","",IF(P205&gt;=Control!$D$5,"Y","N"))</f>
        <v>N</v>
      </c>
      <c r="AJ205" t="str">
        <f t="shared" si="3"/>
        <v>Y</v>
      </c>
      <c r="AO205" s="40" t="str">
        <f>IF(SUMPRODUCT(ISNUMBER(SEARCH(Assumptions!$C$92:$C$130,$C205))*(Assumptions!$D$92:$D$130="High"))&gt;0,"High","Low")</f>
        <v>Low</v>
      </c>
    </row>
    <row r="206" spans="2:41" ht="54.75" customHeight="1" x14ac:dyDescent="0.2">
      <c r="B206" s="45">
        <v>103</v>
      </c>
      <c r="C206" s="45" t="s">
        <v>19</v>
      </c>
      <c r="D206" s="45" t="s">
        <v>852</v>
      </c>
      <c r="E206" s="45" t="s">
        <v>853</v>
      </c>
      <c r="F206" s="45" t="s">
        <v>73</v>
      </c>
      <c r="G206" s="45" t="s">
        <v>683</v>
      </c>
      <c r="H206" s="102">
        <v>4</v>
      </c>
      <c r="I206" s="102">
        <v>37</v>
      </c>
      <c r="J206" s="102"/>
      <c r="K206" s="102">
        <v>1</v>
      </c>
      <c r="L206" s="102">
        <v>3</v>
      </c>
      <c r="M206" s="45" t="s">
        <v>3268</v>
      </c>
      <c r="N206" s="45" t="s">
        <v>3288</v>
      </c>
      <c r="O206" s="45" t="s">
        <v>3270</v>
      </c>
      <c r="P206" s="102">
        <f>IFERROR(Q206-(AG206*365/1000),"")</f>
        <v>590.1</v>
      </c>
      <c r="Q206" s="102">
        <f>SUM(R206:T206)</f>
        <v>590.1</v>
      </c>
      <c r="R206" s="102">
        <v>0</v>
      </c>
      <c r="S206" s="102">
        <v>590.1</v>
      </c>
      <c r="T206" s="102">
        <v>0</v>
      </c>
      <c r="U206" s="102">
        <f>IFERROR(X206-I206,"")</f>
        <v>-34.885665549999999</v>
      </c>
      <c r="V206" s="102">
        <f>IFERROR(W206*Assumptions!$C$4,"")</f>
        <v>67.5</v>
      </c>
      <c r="W206" s="102">
        <v>27</v>
      </c>
      <c r="X206" s="102">
        <f>IFERROR(V206*Assumptions!$C$5,"")+IFERROR(Y206*Assumptions!$C$8*Assumptions!$C$5,"")</f>
        <v>2.1143344499999999</v>
      </c>
      <c r="Y206" s="102">
        <v>8889</v>
      </c>
      <c r="Z206" s="102">
        <f>IFERROR(ROUND(W206*(1+Assumptions!$C$7)^5,0),"")</f>
        <v>82</v>
      </c>
      <c r="AA206" s="102">
        <f>IFERROR(ROUND(Z206*Assumptions!$C$4*Assumptions!$C$6,4),"")+AB206*Assumptions!$C$6*Assumptions!$C$8 - I206</f>
        <v>-26.516990749999998</v>
      </c>
      <c r="AB206" s="102">
        <v>13911</v>
      </c>
      <c r="AC206" s="45" t="s">
        <v>153</v>
      </c>
      <c r="AD206" s="45" t="s">
        <v>175</v>
      </c>
      <c r="AE206" s="45">
        <v>1707</v>
      </c>
      <c r="AF206" s="45">
        <v>16.5</v>
      </c>
      <c r="AG206" s="45">
        <v>0</v>
      </c>
      <c r="AH206" t="str">
        <f>IF(U206="","",IF(U206&gt;=Control!$D$4,"Y","N"))</f>
        <v>N</v>
      </c>
      <c r="AI206" t="str">
        <f>IF(P206="","",IF(P206&gt;=Control!$D$5,"Y","N"))</f>
        <v>Y</v>
      </c>
      <c r="AJ206" t="str">
        <f t="shared" si="3"/>
        <v>Y</v>
      </c>
      <c r="AO206" s="40" t="str">
        <f>IF(SUMPRODUCT(ISNUMBER(SEARCH(Assumptions!$C$92:$C$130,$C206))*(Assumptions!$D$92:$D$130="High"))&gt;0,"High","Low")</f>
        <v>Low</v>
      </c>
    </row>
    <row r="207" spans="2:41" ht="54.75" customHeight="1" x14ac:dyDescent="0.2">
      <c r="B207" s="45">
        <v>172</v>
      </c>
      <c r="C207" s="45" t="s">
        <v>1228</v>
      </c>
      <c r="D207" s="45" t="s">
        <v>1226</v>
      </c>
      <c r="E207" s="45" t="s">
        <v>1227</v>
      </c>
      <c r="F207" s="45" t="s">
        <v>97</v>
      </c>
      <c r="G207" s="45" t="s">
        <v>1119</v>
      </c>
      <c r="H207" s="102">
        <v>5</v>
      </c>
      <c r="I207" s="102">
        <v>36.65</v>
      </c>
      <c r="J207" s="102"/>
      <c r="K207" s="102">
        <v>0</v>
      </c>
      <c r="L207" s="102">
        <v>5</v>
      </c>
      <c r="M207" s="45" t="s">
        <v>3109</v>
      </c>
      <c r="N207" s="45" t="s">
        <v>3120</v>
      </c>
      <c r="O207" s="45" t="s">
        <v>3110</v>
      </c>
      <c r="P207" s="102">
        <f>IFERROR(Q207-(AG207*365/1000),"")</f>
        <v>124.59</v>
      </c>
      <c r="Q207" s="102">
        <f>SUM(R207:T207)</f>
        <v>124.59</v>
      </c>
      <c r="R207" s="102">
        <v>10.35</v>
      </c>
      <c r="S207" s="102">
        <v>105.84</v>
      </c>
      <c r="T207" s="102">
        <v>8.4</v>
      </c>
      <c r="U207" s="102">
        <f>IFERROR(X207-I207,"")</f>
        <v>-35.54823245</v>
      </c>
      <c r="V207" s="102">
        <f>IFERROR(W207*Assumptions!$C$4,"")</f>
        <v>35</v>
      </c>
      <c r="W207" s="102">
        <v>14</v>
      </c>
      <c r="X207" s="102">
        <f>IFERROR(V207*Assumptions!$C$5,"")+IFERROR(Y207*Assumptions!$C$8*Assumptions!$C$5,"")</f>
        <v>1.1017675500000002</v>
      </c>
      <c r="Y207" s="102">
        <v>5151</v>
      </c>
      <c r="Z207" s="102">
        <f>IFERROR(ROUND(W207*(1+Assumptions!$C$7)^5,0),"")</f>
        <v>43</v>
      </c>
      <c r="AA207" s="102">
        <f>IFERROR(ROUND(Z207*Assumptions!$C$4*Assumptions!$C$6,4),"")+AB207*Assumptions!$C$6*Assumptions!$C$8 - I207</f>
        <v>-28.702534999999997</v>
      </c>
      <c r="AB207" s="102">
        <v>153580</v>
      </c>
      <c r="AC207" s="45" t="s">
        <v>153</v>
      </c>
      <c r="AD207" s="45" t="s">
        <v>175</v>
      </c>
      <c r="AE207" s="45">
        <v>1707</v>
      </c>
      <c r="AF207" s="45">
        <v>16.5</v>
      </c>
      <c r="AG207" s="45">
        <v>0</v>
      </c>
      <c r="AH207" t="str">
        <f>IF(U207="","",IF(U207&gt;=Control!$D$4,"Y","N"))</f>
        <v>N</v>
      </c>
      <c r="AI207" t="str">
        <f>IF(P207="","",IF(P207&gt;=Control!$D$5,"Y","N"))</f>
        <v>Y</v>
      </c>
      <c r="AJ207" t="str">
        <f t="shared" si="3"/>
        <v>Y</v>
      </c>
      <c r="AO207" s="40" t="str">
        <f>IF(SUMPRODUCT(ISNUMBER(SEARCH(Assumptions!$C$92:$C$130,$C207))*(Assumptions!$D$92:$D$130="High"))&gt;0,"High","Low")</f>
        <v>High</v>
      </c>
    </row>
    <row r="208" spans="2:41" ht="41.25" customHeight="1" x14ac:dyDescent="0.2">
      <c r="B208" s="45">
        <v>238</v>
      </c>
      <c r="C208" s="45" t="s">
        <v>14</v>
      </c>
      <c r="D208" s="45" t="s">
        <v>1549</v>
      </c>
      <c r="E208" s="45" t="s">
        <v>1550</v>
      </c>
      <c r="F208" s="45" t="s">
        <v>424</v>
      </c>
      <c r="G208" s="45" t="s">
        <v>1349</v>
      </c>
      <c r="H208" s="102">
        <v>4</v>
      </c>
      <c r="I208" s="102">
        <v>36.5</v>
      </c>
      <c r="J208" s="102"/>
      <c r="K208" s="102">
        <v>0</v>
      </c>
      <c r="L208" s="102">
        <v>4</v>
      </c>
      <c r="M208" s="45" t="s">
        <v>3319</v>
      </c>
      <c r="N208" s="45" t="s">
        <v>3320</v>
      </c>
      <c r="O208" s="45" t="s">
        <v>3317</v>
      </c>
      <c r="P208" s="102">
        <f>IFERROR(Q208-(AG208*365/1000),"")</f>
        <v>530.35500000000002</v>
      </c>
      <c r="Q208" s="102">
        <f>SUM(R208:T208)</f>
        <v>530.35500000000002</v>
      </c>
      <c r="R208" s="102">
        <v>0</v>
      </c>
      <c r="S208" s="102">
        <v>522.48</v>
      </c>
      <c r="T208" s="102">
        <v>7.875</v>
      </c>
      <c r="U208" s="102">
        <f>IFERROR(X208-I208,"")</f>
        <v>-35.825000000000003</v>
      </c>
      <c r="V208" s="102">
        <f>IFERROR(W208*Assumptions!$C$4,"")</f>
        <v>22.5</v>
      </c>
      <c r="W208" s="102">
        <v>9</v>
      </c>
      <c r="X208" s="102">
        <f>IFERROR(V208*Assumptions!$C$5,"")+IFERROR(Y208*Assumptions!$C$8*Assumptions!$C$5,"")</f>
        <v>0.67499999999999993</v>
      </c>
      <c r="Y208" s="102">
        <v>0</v>
      </c>
      <c r="Z208" s="102">
        <f>IFERROR(ROUND(W208*(1+Assumptions!$C$7)^5,0),"")</f>
        <v>27</v>
      </c>
      <c r="AA208" s="102">
        <f>IFERROR(ROUND(Z208*Assumptions!$C$4*Assumptions!$C$6,4),"")+AB208*Assumptions!$C$6*Assumptions!$C$8 - I208</f>
        <v>-9.6749329999999993</v>
      </c>
      <c r="AB208" s="102">
        <v>1400004</v>
      </c>
      <c r="AC208" s="45" t="s">
        <v>164</v>
      </c>
      <c r="AD208" s="45" t="s">
        <v>191</v>
      </c>
      <c r="AE208" s="45">
        <v>1121</v>
      </c>
      <c r="AF208" s="45">
        <v>84.7</v>
      </c>
      <c r="AG208" s="45">
        <v>0</v>
      </c>
      <c r="AH208" t="str">
        <f>IF(U208="","",IF(U208&gt;=Control!$D$4,"Y","N"))</f>
        <v>N</v>
      </c>
      <c r="AI208" t="str">
        <f>IF(P208="","",IF(P208&gt;=Control!$D$5,"Y","N"))</f>
        <v>Y</v>
      </c>
      <c r="AJ208" t="str">
        <f t="shared" si="3"/>
        <v>Y</v>
      </c>
      <c r="AO208" s="40" t="str">
        <f>IF(SUMPRODUCT(ISNUMBER(SEARCH(Assumptions!$C$92:$C$130,$C208))*(Assumptions!$D$92:$D$130="High"))&gt;0,"High","Low")</f>
        <v>Low</v>
      </c>
    </row>
    <row r="209" spans="2:41" ht="68.25" customHeight="1" x14ac:dyDescent="0.2">
      <c r="B209" s="45">
        <v>128</v>
      </c>
      <c r="C209" s="45" t="s">
        <v>17</v>
      </c>
      <c r="D209" s="45" t="s">
        <v>1004</v>
      </c>
      <c r="E209" s="45" t="s">
        <v>1005</v>
      </c>
      <c r="F209" s="45" t="s">
        <v>274</v>
      </c>
      <c r="G209" s="45" t="s">
        <v>653</v>
      </c>
      <c r="H209" s="102">
        <v>5</v>
      </c>
      <c r="I209" s="102">
        <v>37.58</v>
      </c>
      <c r="J209" s="102"/>
      <c r="K209" s="102">
        <v>1</v>
      </c>
      <c r="L209" s="102">
        <v>3</v>
      </c>
      <c r="M209" s="45" t="s">
        <v>2548</v>
      </c>
      <c r="N209" s="45" t="s">
        <v>2560</v>
      </c>
      <c r="O209" s="45" t="s">
        <v>2540</v>
      </c>
      <c r="P209" s="102">
        <f>IFERROR(Q209-(AG209*365/1000),"")</f>
        <v>1011.12</v>
      </c>
      <c r="Q209" s="102">
        <f>SUM(R209:T209)</f>
        <v>1022.07</v>
      </c>
      <c r="R209" s="102">
        <v>0</v>
      </c>
      <c r="S209" s="102">
        <v>939.12</v>
      </c>
      <c r="T209" s="102">
        <v>82.95</v>
      </c>
      <c r="U209" s="102">
        <f>IFERROR(X209-I209,"")</f>
        <v>-35.975211799999997</v>
      </c>
      <c r="V209" s="102">
        <f>IFERROR(W209*Assumptions!$C$4,"")</f>
        <v>52.5</v>
      </c>
      <c r="W209" s="102">
        <v>21</v>
      </c>
      <c r="X209" s="102">
        <f>IFERROR(V209*Assumptions!$C$5,"")+IFERROR(Y209*Assumptions!$C$8*Assumptions!$C$5,"")</f>
        <v>1.6047882</v>
      </c>
      <c r="Y209" s="102">
        <v>2964</v>
      </c>
      <c r="Z209" s="102">
        <f>IFERROR(ROUND(W209*(1+Assumptions!$C$7)^5,0),"")</f>
        <v>64</v>
      </c>
      <c r="AA209" s="102">
        <f>IFERROR(ROUND(Z209*Assumptions!$C$4*Assumptions!$C$6,4),"")+AB209*Assumptions!$C$6*Assumptions!$C$8 - I209</f>
        <v>-24.374602499999998</v>
      </c>
      <c r="AB209" s="102">
        <v>310770</v>
      </c>
      <c r="AC209" s="45" t="s">
        <v>153</v>
      </c>
      <c r="AD209" s="45" t="s">
        <v>154</v>
      </c>
      <c r="AE209" s="45">
        <v>1485</v>
      </c>
      <c r="AF209" s="45">
        <v>85</v>
      </c>
      <c r="AG209" s="45">
        <v>30</v>
      </c>
      <c r="AH209" t="str">
        <f>IF(U209="","",IF(U209&gt;=Control!$D$4,"Y","N"))</f>
        <v>N</v>
      </c>
      <c r="AI209" t="str">
        <f>IF(P209="","",IF(P209&gt;=Control!$D$5,"Y","N"))</f>
        <v>Y</v>
      </c>
      <c r="AJ209" t="str">
        <f t="shared" si="3"/>
        <v>Y</v>
      </c>
      <c r="AO209" s="40" t="str">
        <f>IF(SUMPRODUCT(ISNUMBER(SEARCH(Assumptions!$C$92:$C$130,$C209))*(Assumptions!$D$92:$D$130="High"))&gt;0,"High","Low")</f>
        <v>Low</v>
      </c>
    </row>
    <row r="210" spans="2:41" ht="54.75" customHeight="1" x14ac:dyDescent="0.2">
      <c r="B210" s="45">
        <v>138</v>
      </c>
      <c r="C210" s="45" t="s">
        <v>7</v>
      </c>
      <c r="D210" s="45" t="s">
        <v>1056</v>
      </c>
      <c r="E210" s="45" t="s">
        <v>1057</v>
      </c>
      <c r="F210" s="45" t="s">
        <v>274</v>
      </c>
      <c r="G210" s="45" t="s">
        <v>1058</v>
      </c>
      <c r="H210" s="102">
        <v>4</v>
      </c>
      <c r="I210" s="102">
        <v>38.83</v>
      </c>
      <c r="J210" s="102"/>
      <c r="K210" s="102">
        <v>1</v>
      </c>
      <c r="L210" s="102">
        <v>1</v>
      </c>
      <c r="M210" s="45" t="s">
        <v>2703</v>
      </c>
      <c r="N210" s="45" t="s">
        <v>2759</v>
      </c>
      <c r="O210" s="45" t="s">
        <v>2760</v>
      </c>
      <c r="P210" s="102">
        <f>IFERROR(Q210-(AG210*365/1000),"")</f>
        <v>982.20500000000004</v>
      </c>
      <c r="Q210" s="102">
        <f>SUM(R210:T210)</f>
        <v>1077.105</v>
      </c>
      <c r="R210" s="102">
        <v>675.9</v>
      </c>
      <c r="S210" s="102">
        <v>385.98</v>
      </c>
      <c r="T210" s="102">
        <v>15.225</v>
      </c>
      <c r="U210" s="102">
        <f>IFERROR(X210-I210,"")</f>
        <v>-36.156341650000002</v>
      </c>
      <c r="V210" s="102">
        <f>IFERROR(W210*Assumptions!$C$4,"")</f>
        <v>82.5</v>
      </c>
      <c r="W210" s="102">
        <v>33</v>
      </c>
      <c r="X210" s="102">
        <f>IFERROR(V210*Assumptions!$C$5,"")+IFERROR(Y210*Assumptions!$C$8*Assumptions!$C$5,"")</f>
        <v>2.6736583500000002</v>
      </c>
      <c r="Y210" s="102">
        <v>19767</v>
      </c>
      <c r="Z210" s="102">
        <f>IFERROR(ROUND(W210*(1+Assumptions!$C$7)^5,0),"")</f>
        <v>101</v>
      </c>
      <c r="AA210" s="102">
        <f>IFERROR(ROUND(Z210*Assumptions!$C$4*Assumptions!$C$6,4),"")+AB210*Assumptions!$C$6*Assumptions!$C$8 - I210</f>
        <v>-23.220149999999997</v>
      </c>
      <c r="AB210" s="102">
        <v>178200</v>
      </c>
      <c r="AC210" s="45" t="s">
        <v>153</v>
      </c>
      <c r="AD210" s="45" t="s">
        <v>160</v>
      </c>
      <c r="AE210" s="45">
        <v>6732</v>
      </c>
      <c r="AF210" s="45">
        <v>111.3</v>
      </c>
      <c r="AG210" s="45">
        <v>260</v>
      </c>
      <c r="AH210" t="str">
        <f>IF(U210="","",IF(U210&gt;=Control!$D$4,"Y","N"))</f>
        <v>N</v>
      </c>
      <c r="AI210" t="str">
        <f>IF(P210="","",IF(P210&gt;=Control!$D$5,"Y","N"))</f>
        <v>Y</v>
      </c>
      <c r="AJ210" t="str">
        <f t="shared" si="3"/>
        <v>Y</v>
      </c>
      <c r="AO210" s="40" t="str">
        <f>IF(SUMPRODUCT(ISNUMBER(SEARCH(Assumptions!$C$92:$C$130,$C210))*(Assumptions!$D$92:$D$130="High"))&gt;0,"High","Low")</f>
        <v>High</v>
      </c>
    </row>
    <row r="211" spans="2:41" ht="41.25" customHeight="1" x14ac:dyDescent="0.2">
      <c r="B211" s="45">
        <v>175</v>
      </c>
      <c r="C211" s="45" t="s">
        <v>11</v>
      </c>
      <c r="D211" s="45" t="s">
        <v>1241</v>
      </c>
      <c r="E211" s="45" t="s">
        <v>1242</v>
      </c>
      <c r="F211" s="45" t="s">
        <v>80</v>
      </c>
      <c r="G211" s="45" t="s">
        <v>1154</v>
      </c>
      <c r="H211" s="102">
        <v>4</v>
      </c>
      <c r="I211" s="102">
        <v>40</v>
      </c>
      <c r="J211" s="102"/>
      <c r="K211" s="102">
        <v>0</v>
      </c>
      <c r="L211" s="102">
        <v>4</v>
      </c>
      <c r="M211" s="45" t="s">
        <v>3010</v>
      </c>
      <c r="N211" s="45" t="s">
        <v>2984</v>
      </c>
      <c r="O211" s="45" t="s">
        <v>2977</v>
      </c>
      <c r="P211" s="102">
        <f>IFERROR(Q211-(AG211*365/1000),"")</f>
        <v>2176.44</v>
      </c>
      <c r="Q211" s="102">
        <f>SUM(R211:T211)</f>
        <v>2176.44</v>
      </c>
      <c r="R211" s="102">
        <v>1241.0999999999999</v>
      </c>
      <c r="S211" s="102">
        <v>935.34</v>
      </c>
      <c r="T211" s="102">
        <v>0</v>
      </c>
      <c r="U211" s="102">
        <f>IFERROR(X211-I211,"")</f>
        <v>-37.934478400000003</v>
      </c>
      <c r="V211" s="102">
        <f>IFERROR(W211*Assumptions!$C$4,"")</f>
        <v>67.5</v>
      </c>
      <c r="W211" s="102">
        <v>27</v>
      </c>
      <c r="X211" s="102">
        <f>IFERROR(V211*Assumptions!$C$5,"")+IFERROR(Y211*Assumptions!$C$8*Assumptions!$C$5,"")</f>
        <v>2.0655215999999998</v>
      </c>
      <c r="Y211" s="102">
        <v>4032</v>
      </c>
      <c r="Z211" s="102">
        <f>IFERROR(ROUND(W211*(1+Assumptions!$C$7)^5,0),"")</f>
        <v>82</v>
      </c>
      <c r="AA211" s="102">
        <f>IFERROR(ROUND(Z211*Assumptions!$C$4*Assumptions!$C$6,4),"")+AB211*Assumptions!$C$6*Assumptions!$C$8 - I211</f>
        <v>-23.887433000000001</v>
      </c>
      <c r="AB211" s="102">
        <v>350004</v>
      </c>
      <c r="AC211" s="45" t="s">
        <v>164</v>
      </c>
      <c r="AD211" s="45" t="s">
        <v>165</v>
      </c>
      <c r="AE211" s="45">
        <v>1339</v>
      </c>
      <c r="AF211" s="45">
        <v>83.1</v>
      </c>
      <c r="AG211" s="45">
        <v>0</v>
      </c>
      <c r="AH211" t="str">
        <f>IF(U211="","",IF(U211&gt;=Control!$D$4,"Y","N"))</f>
        <v>N</v>
      </c>
      <c r="AI211" t="str">
        <f>IF(P211="","",IF(P211&gt;=Control!$D$5,"Y","N"))</f>
        <v>Y</v>
      </c>
      <c r="AJ211" t="str">
        <f t="shared" si="3"/>
        <v>Y</v>
      </c>
      <c r="AO211" s="40" t="str">
        <f>IF(SUMPRODUCT(ISNUMBER(SEARCH(Assumptions!$C$92:$C$130,$C211))*(Assumptions!$D$92:$D$130="High"))&gt;0,"High","Low")</f>
        <v>Low</v>
      </c>
    </row>
    <row r="212" spans="2:41" ht="41.25" customHeight="1" x14ac:dyDescent="0.2">
      <c r="B212" s="45">
        <v>174</v>
      </c>
      <c r="C212" s="45" t="s">
        <v>95</v>
      </c>
      <c r="D212" s="45" t="s">
        <v>96</v>
      </c>
      <c r="E212" s="45" t="s">
        <v>94</v>
      </c>
      <c r="F212" s="45" t="s">
        <v>97</v>
      </c>
      <c r="G212" s="45" t="s">
        <v>1119</v>
      </c>
      <c r="H212" s="102">
        <v>5</v>
      </c>
      <c r="I212" s="102">
        <v>42</v>
      </c>
      <c r="J212" s="102"/>
      <c r="K212" s="102">
        <v>0</v>
      </c>
      <c r="L212" s="102">
        <v>5</v>
      </c>
      <c r="M212" s="45" t="s">
        <v>2783</v>
      </c>
      <c r="N212" s="45" t="s">
        <v>3207</v>
      </c>
      <c r="O212" s="45" t="s">
        <v>2767</v>
      </c>
      <c r="P212" s="102">
        <f>IFERROR(Q212-(AG212*365/1000),"")</f>
        <v>1432.1399999999999</v>
      </c>
      <c r="Q212" s="102">
        <f>SUM(R212:T212)</f>
        <v>1432.1399999999999</v>
      </c>
      <c r="R212" s="102">
        <v>1180.3499999999999</v>
      </c>
      <c r="S212" s="102">
        <v>242.34</v>
      </c>
      <c r="T212" s="102">
        <v>9.4499999999999993</v>
      </c>
      <c r="U212" s="102">
        <f>IFERROR(X212-I212,"")</f>
        <v>-38.697796500000003</v>
      </c>
      <c r="V212" s="102">
        <f>IFERROR(W212*Assumptions!$C$4,"")</f>
        <v>100</v>
      </c>
      <c r="W212" s="102">
        <v>40</v>
      </c>
      <c r="X212" s="102">
        <f>IFERROR(V212*Assumptions!$C$5,"")+IFERROR(Y212*Assumptions!$C$8*Assumptions!$C$5,"")</f>
        <v>3.3022035000000001</v>
      </c>
      <c r="Y212" s="102">
        <v>30070</v>
      </c>
      <c r="Z212" s="102">
        <f>IFERROR(ROUND(W212*(1+Assumptions!$C$7)^5,0),"")</f>
        <v>122</v>
      </c>
      <c r="AA212" s="102">
        <f>IFERROR(ROUND(Z212*Assumptions!$C$4*Assumptions!$C$6,4),"")+AB212*Assumptions!$C$6*Assumptions!$C$8 - I212</f>
        <v>-23.771079499999999</v>
      </c>
      <c r="AB212" s="102">
        <v>177846</v>
      </c>
      <c r="AC212" s="45" t="s">
        <v>153</v>
      </c>
      <c r="AD212" s="45" t="s">
        <v>160</v>
      </c>
      <c r="AE212" s="45">
        <v>6732</v>
      </c>
      <c r="AF212" s="45">
        <v>111.3</v>
      </c>
      <c r="AG212" s="45">
        <v>0</v>
      </c>
      <c r="AH212" t="str">
        <f>IF(U212="","",IF(U212&gt;=Control!$D$4,"Y","N"))</f>
        <v>N</v>
      </c>
      <c r="AI212" t="str">
        <f>IF(P212="","",IF(P212&gt;=Control!$D$5,"Y","N"))</f>
        <v>Y</v>
      </c>
      <c r="AJ212" t="str">
        <f t="shared" si="3"/>
        <v>Y</v>
      </c>
      <c r="AO212" s="40" t="str">
        <f>IF(SUMPRODUCT(ISNUMBER(SEARCH(Assumptions!$C$92:$C$130,$C212))*(Assumptions!$D$92:$D$130="High"))&gt;0,"High","Low")</f>
        <v>High</v>
      </c>
    </row>
    <row r="213" spans="2:41" ht="41.25" customHeight="1" x14ac:dyDescent="0.2">
      <c r="B213" s="45">
        <v>189</v>
      </c>
      <c r="C213" s="45" t="s">
        <v>1306</v>
      </c>
      <c r="D213" s="45" t="s">
        <v>1304</v>
      </c>
      <c r="E213" s="45" t="s">
        <v>1305</v>
      </c>
      <c r="F213" s="45" t="s">
        <v>91</v>
      </c>
      <c r="G213" s="45" t="s">
        <v>1119</v>
      </c>
      <c r="H213" s="102">
        <v>5</v>
      </c>
      <c r="I213" s="102">
        <v>44</v>
      </c>
      <c r="J213" s="102"/>
      <c r="K213" s="102">
        <v>1</v>
      </c>
      <c r="L213" s="102">
        <v>4</v>
      </c>
      <c r="M213" s="45" t="s">
        <v>2729</v>
      </c>
      <c r="N213" s="45" t="s">
        <v>2730</v>
      </c>
      <c r="O213" s="45" t="s">
        <v>2731</v>
      </c>
      <c r="P213" s="102">
        <f>IFERROR(Q213-(AG213*365/1000),"")</f>
        <v>293.73</v>
      </c>
      <c r="Q213" s="102">
        <f>SUM(R213:T213)</f>
        <v>293.73</v>
      </c>
      <c r="R213" s="102">
        <v>241.65</v>
      </c>
      <c r="S213" s="102">
        <v>47.88</v>
      </c>
      <c r="T213" s="102">
        <v>4.2</v>
      </c>
      <c r="U213" s="102">
        <f>IFERROR(X213-I213,"")</f>
        <v>-39.06601715</v>
      </c>
      <c r="V213" s="102">
        <f>IFERROR(W213*Assumptions!$C$4,"")</f>
        <v>155</v>
      </c>
      <c r="W213" s="102">
        <v>62</v>
      </c>
      <c r="X213" s="102">
        <f>IFERROR(V213*Assumptions!$C$5,"")+IFERROR(Y213*Assumptions!$C$8*Assumptions!$C$5,"")</f>
        <v>4.9339828499999996</v>
      </c>
      <c r="Y213" s="102">
        <v>28257</v>
      </c>
      <c r="Z213" s="102">
        <f>IFERROR(ROUND(W213*(1+Assumptions!$C$7)^5,0),"")</f>
        <v>189</v>
      </c>
      <c r="AA213" s="102">
        <f>IFERROR(ROUND(Z213*Assumptions!$C$4*Assumptions!$C$6,4),"")+AB213*Assumptions!$C$6*Assumptions!$C$8 - I213</f>
        <v>-12.837499999999999</v>
      </c>
      <c r="AB213" s="102">
        <v>450000</v>
      </c>
      <c r="AC213" s="45" t="s">
        <v>153</v>
      </c>
      <c r="AD213" s="45" t="s">
        <v>160</v>
      </c>
      <c r="AE213" s="45">
        <v>6732</v>
      </c>
      <c r="AF213" s="45">
        <v>111.3</v>
      </c>
      <c r="AG213" s="45">
        <v>0</v>
      </c>
      <c r="AH213" t="str">
        <f>IF(U213="","",IF(U213&gt;=Control!$D$4,"Y","N"))</f>
        <v>N</v>
      </c>
      <c r="AI213" t="str">
        <f>IF(P213="","",IF(P213&gt;=Control!$D$5,"Y","N"))</f>
        <v>Y</v>
      </c>
      <c r="AJ213" t="str">
        <f t="shared" si="3"/>
        <v>Y</v>
      </c>
      <c r="AO213" s="40" t="str">
        <f>IF(SUMPRODUCT(ISNUMBER(SEARCH(Assumptions!$C$92:$C$130,$C213))*(Assumptions!$D$92:$D$130="High"))&gt;0,"High","Low")</f>
        <v>High</v>
      </c>
    </row>
    <row r="214" spans="2:41" ht="68.25" customHeight="1" x14ac:dyDescent="0.2">
      <c r="B214" s="45">
        <v>75</v>
      </c>
      <c r="C214" s="45" t="s">
        <v>12</v>
      </c>
      <c r="D214" s="45" t="s">
        <v>688</v>
      </c>
      <c r="E214" s="45" t="s">
        <v>689</v>
      </c>
      <c r="F214" s="45" t="s">
        <v>690</v>
      </c>
      <c r="G214" s="45" t="s">
        <v>691</v>
      </c>
      <c r="H214" s="102">
        <v>2</v>
      </c>
      <c r="I214" s="102">
        <v>42.5</v>
      </c>
      <c r="J214" s="102"/>
      <c r="K214" s="102">
        <v>1</v>
      </c>
      <c r="L214" s="102">
        <v>0</v>
      </c>
      <c r="M214" s="45" t="s">
        <v>3026</v>
      </c>
      <c r="N214" s="45" t="s">
        <v>3027</v>
      </c>
      <c r="O214" s="45"/>
      <c r="P214" s="102">
        <f>IFERROR(Q214-(AG214*365/1000),"")</f>
        <v>224.19</v>
      </c>
      <c r="Q214" s="102">
        <f>SUM(R214:T214)</f>
        <v>278.94</v>
      </c>
      <c r="R214" s="102">
        <v>202.5</v>
      </c>
      <c r="S214" s="102">
        <v>76.44</v>
      </c>
      <c r="T214" s="102">
        <v>0</v>
      </c>
      <c r="U214" s="102">
        <f>IFERROR(X214-I214,"")</f>
        <v>-39.543523399999998</v>
      </c>
      <c r="V214" s="102">
        <f>IFERROR(W214*Assumptions!$C$4,"")</f>
        <v>97.5</v>
      </c>
      <c r="W214" s="102">
        <v>39</v>
      </c>
      <c r="X214" s="102">
        <f>IFERROR(V214*Assumptions!$C$5,"")+IFERROR(Y214*Assumptions!$C$8*Assumptions!$C$5,"")</f>
        <v>2.9564765999999998</v>
      </c>
      <c r="Y214" s="102">
        <v>3132</v>
      </c>
      <c r="Z214" s="102">
        <f>IFERROR(ROUND(W214*(1+Assumptions!$C$7)^5,0),"")</f>
        <v>119</v>
      </c>
      <c r="AA214" s="102">
        <f>IFERROR(ROUND(Z214*Assumptions!$C$4*Assumptions!$C$6,4),"")+AB214*Assumptions!$C$6*Assumptions!$C$8 - I214</f>
        <v>-25.299848749999999</v>
      </c>
      <c r="AB214" s="102">
        <v>138815</v>
      </c>
      <c r="AC214" s="45" t="s">
        <v>153</v>
      </c>
      <c r="AD214" s="45" t="s">
        <v>167</v>
      </c>
      <c r="AE214" s="45">
        <v>440</v>
      </c>
      <c r="AF214" s="45">
        <v>35</v>
      </c>
      <c r="AG214" s="45">
        <v>150</v>
      </c>
      <c r="AH214" t="str">
        <f>IF(U214="","",IF(U214&gt;=Control!$D$4,"Y","N"))</f>
        <v>N</v>
      </c>
      <c r="AI214" t="str">
        <f>IF(P214="","",IF(P214&gt;=Control!$D$5,"Y","N"))</f>
        <v>Y</v>
      </c>
      <c r="AJ214" t="str">
        <f t="shared" si="3"/>
        <v>Y</v>
      </c>
      <c r="AO214" s="40" t="str">
        <f>IF(SUMPRODUCT(ISNUMBER(SEARCH(Assumptions!$C$92:$C$130,$C214))*(Assumptions!$D$92:$D$130="High"))&gt;0,"High","Low")</f>
        <v>High</v>
      </c>
    </row>
    <row r="215" spans="2:41" ht="68.25" customHeight="1" x14ac:dyDescent="0.2">
      <c r="B215" s="45">
        <v>262</v>
      </c>
      <c r="C215" s="45" t="s">
        <v>19</v>
      </c>
      <c r="D215" s="45" t="s">
        <v>1664</v>
      </c>
      <c r="E215" s="45" t="s">
        <v>1665</v>
      </c>
      <c r="F215" s="45" t="s">
        <v>1644</v>
      </c>
      <c r="G215" s="45" t="s">
        <v>1660</v>
      </c>
      <c r="H215" s="102">
        <v>4</v>
      </c>
      <c r="I215" s="102">
        <v>41</v>
      </c>
      <c r="J215" s="102"/>
      <c r="K215" s="102">
        <v>2</v>
      </c>
      <c r="L215" s="102">
        <v>2</v>
      </c>
      <c r="M215" s="45" t="s">
        <v>3271</v>
      </c>
      <c r="N215" s="45" t="s">
        <v>3272</v>
      </c>
      <c r="O215" s="45" t="s">
        <v>3273</v>
      </c>
      <c r="P215" s="102">
        <f>IFERROR(Q215-(AG215*365/1000),"")</f>
        <v>132.30000000000001</v>
      </c>
      <c r="Q215" s="102">
        <f>SUM(R215:T215)</f>
        <v>132.30000000000001</v>
      </c>
      <c r="R215" s="102">
        <v>0</v>
      </c>
      <c r="S215" s="102">
        <v>132.30000000000001</v>
      </c>
      <c r="T215" s="102">
        <v>0</v>
      </c>
      <c r="U215" s="102">
        <f>IFERROR(X215-I215,"")</f>
        <v>-39.565557349999999</v>
      </c>
      <c r="V215" s="102">
        <f>IFERROR(W215*Assumptions!$C$4,"")</f>
        <v>35</v>
      </c>
      <c r="W215" s="102">
        <v>14</v>
      </c>
      <c r="X215" s="102">
        <f>IFERROR(V215*Assumptions!$C$5,"")+IFERROR(Y215*Assumptions!$C$8*Assumptions!$C$5,"")</f>
        <v>1.43444265</v>
      </c>
      <c r="Y215" s="102">
        <v>38253</v>
      </c>
      <c r="Z215" s="102">
        <f>IFERROR(ROUND(W215*(1+Assumptions!$C$7)^5,0),"")</f>
        <v>43</v>
      </c>
      <c r="AA215" s="102">
        <f>IFERROR(ROUND(Z215*Assumptions!$C$4*Assumptions!$C$6,4),"")+AB215*Assumptions!$C$6*Assumptions!$C$8 - I215</f>
        <v>-35.139936750000004</v>
      </c>
      <c r="AB215" s="102">
        <v>28959</v>
      </c>
      <c r="AC215" s="45" t="s">
        <v>153</v>
      </c>
      <c r="AD215" s="45" t="s">
        <v>175</v>
      </c>
      <c r="AE215" s="45">
        <v>1707</v>
      </c>
      <c r="AF215" s="45">
        <v>16.5</v>
      </c>
      <c r="AG215" s="45">
        <v>0</v>
      </c>
      <c r="AH215" t="str">
        <f>IF(U215="","",IF(U215&gt;=Control!$D$4,"Y","N"))</f>
        <v>N</v>
      </c>
      <c r="AI215" t="str">
        <f>IF(P215="","",IF(P215&gt;=Control!$D$5,"Y","N"))</f>
        <v>Y</v>
      </c>
      <c r="AJ215" t="str">
        <f t="shared" si="3"/>
        <v>Y</v>
      </c>
      <c r="AO215" s="40" t="str">
        <f>IF(SUMPRODUCT(ISNUMBER(SEARCH(Assumptions!$C$92:$C$130,$C215))*(Assumptions!$D$92:$D$130="High"))&gt;0,"High","Low")</f>
        <v>Low</v>
      </c>
    </row>
    <row r="216" spans="2:41" ht="54.75" customHeight="1" x14ac:dyDescent="0.2">
      <c r="B216" s="45">
        <v>163</v>
      </c>
      <c r="C216" s="45" t="s">
        <v>15</v>
      </c>
      <c r="D216" s="45" t="s">
        <v>1190</v>
      </c>
      <c r="E216" s="45" t="s">
        <v>1191</v>
      </c>
      <c r="F216" s="45" t="s">
        <v>1093</v>
      </c>
      <c r="G216" s="45" t="s">
        <v>1094</v>
      </c>
      <c r="H216" s="102">
        <v>4</v>
      </c>
      <c r="I216" s="102">
        <v>42.1</v>
      </c>
      <c r="J216" s="102"/>
      <c r="K216" s="102">
        <v>2</v>
      </c>
      <c r="L216" s="102">
        <v>0</v>
      </c>
      <c r="M216" s="45" t="s">
        <v>3164</v>
      </c>
      <c r="N216" s="45" t="s">
        <v>3165</v>
      </c>
      <c r="O216" s="45" t="s">
        <v>3166</v>
      </c>
      <c r="P216" s="102">
        <f>IFERROR(Q216-(AG216*365/1000),"")</f>
        <v>644.19000000000005</v>
      </c>
      <c r="Q216" s="102">
        <f>SUM(R216:T216)</f>
        <v>692.37</v>
      </c>
      <c r="R216" s="102">
        <v>0</v>
      </c>
      <c r="S216" s="102">
        <v>151.62</v>
      </c>
      <c r="T216" s="102">
        <v>540.75</v>
      </c>
      <c r="U216" s="102">
        <f>IFERROR(X216-I216,"")</f>
        <v>-40.06411585</v>
      </c>
      <c r="V216" s="102">
        <f>IFERROR(W216*Assumptions!$C$4,"")</f>
        <v>67.5</v>
      </c>
      <c r="W216" s="102">
        <v>27</v>
      </c>
      <c r="X216" s="102">
        <f>IFERROR(V216*Assumptions!$C$5,"")+IFERROR(Y216*Assumptions!$C$8*Assumptions!$C$5,"")</f>
        <v>2.0358841499999998</v>
      </c>
      <c r="Y216" s="102">
        <v>1083</v>
      </c>
      <c r="Z216" s="102">
        <f>IFERROR(ROUND(W216*(1+Assumptions!$C$7)^5,0),"")</f>
        <v>82</v>
      </c>
      <c r="AA216" s="102">
        <f>IFERROR(ROUND(Z216*Assumptions!$C$4*Assumptions!$C$6,4),"")+AB216*Assumptions!$C$6*Assumptions!$C$8 - I216</f>
        <v>-16.786557500000001</v>
      </c>
      <c r="AB216" s="102">
        <v>899310</v>
      </c>
      <c r="AC216" s="45" t="s">
        <v>153</v>
      </c>
      <c r="AD216" s="45" t="s">
        <v>154</v>
      </c>
      <c r="AE216" s="45">
        <v>1485</v>
      </c>
      <c r="AF216" s="45">
        <v>85</v>
      </c>
      <c r="AG216" s="45">
        <v>132</v>
      </c>
      <c r="AH216" t="str">
        <f>IF(U216="","",IF(U216&gt;=Control!$D$4,"Y","N"))</f>
        <v>N</v>
      </c>
      <c r="AI216" t="str">
        <f>IF(P216="","",IF(P216&gt;=Control!$D$5,"Y","N"))</f>
        <v>Y</v>
      </c>
      <c r="AJ216" t="str">
        <f t="shared" si="3"/>
        <v>Y</v>
      </c>
      <c r="AO216" s="40" t="str">
        <f>IF(SUMPRODUCT(ISNUMBER(SEARCH(Assumptions!$C$92:$C$130,$C216))*(Assumptions!$D$92:$D$130="High"))&gt;0,"High","Low")</f>
        <v>Low</v>
      </c>
    </row>
    <row r="217" spans="2:41" ht="54.75" customHeight="1" x14ac:dyDescent="0.2">
      <c r="B217" s="45">
        <v>122</v>
      </c>
      <c r="C217" s="45" t="s">
        <v>14</v>
      </c>
      <c r="D217" s="45" t="s">
        <v>971</v>
      </c>
      <c r="E217" s="45" t="s">
        <v>972</v>
      </c>
      <c r="F217" s="45" t="s">
        <v>909</v>
      </c>
      <c r="G217" s="45" t="s">
        <v>640</v>
      </c>
      <c r="H217" s="102">
        <v>5</v>
      </c>
      <c r="I217" s="102">
        <v>40.799999999999997</v>
      </c>
      <c r="J217" s="102"/>
      <c r="K217" s="102">
        <v>0</v>
      </c>
      <c r="L217" s="102">
        <v>5</v>
      </c>
      <c r="M217" s="45" t="s">
        <v>3309</v>
      </c>
      <c r="N217" s="45" t="s">
        <v>3310</v>
      </c>
      <c r="O217" s="45" t="s">
        <v>3311</v>
      </c>
      <c r="P217" s="102">
        <f>IFERROR(Q217-(AG217*365/1000),"")</f>
        <v>108.14999999999999</v>
      </c>
      <c r="Q217" s="102">
        <f>SUM(R217:T217)</f>
        <v>108.14999999999999</v>
      </c>
      <c r="R217" s="102">
        <v>0</v>
      </c>
      <c r="S217" s="102">
        <v>107.1</v>
      </c>
      <c r="T217" s="102">
        <v>1.05</v>
      </c>
      <c r="U217" s="102">
        <f>IFERROR(X217-I217,"")</f>
        <v>-40.076006249999999</v>
      </c>
      <c r="V217" s="102">
        <f>IFERROR(W217*Assumptions!$C$4,"")</f>
        <v>22.5</v>
      </c>
      <c r="W217" s="102">
        <v>9</v>
      </c>
      <c r="X217" s="102">
        <f>IFERROR(V217*Assumptions!$C$5,"")+IFERROR(Y217*Assumptions!$C$8*Assumptions!$C$5,"")</f>
        <v>0.72399374999999999</v>
      </c>
      <c r="Y217" s="102">
        <v>4875</v>
      </c>
      <c r="Z217" s="102">
        <f>IFERROR(ROUND(W217*(1+Assumptions!$C$7)^5,0),"")</f>
        <v>27</v>
      </c>
      <c r="AA217" s="102">
        <f>IFERROR(ROUND(Z217*Assumptions!$C$4*Assumptions!$C$6,4),"")+AB217*Assumptions!$C$6*Assumptions!$C$8 - I217</f>
        <v>-36.733040750000001</v>
      </c>
      <c r="AB217" s="102">
        <v>41311</v>
      </c>
      <c r="AC217" s="45" t="s">
        <v>164</v>
      </c>
      <c r="AD217" s="45" t="s">
        <v>191</v>
      </c>
      <c r="AE217" s="45">
        <v>1121</v>
      </c>
      <c r="AF217" s="45">
        <v>84.7</v>
      </c>
      <c r="AG217" s="45">
        <v>0</v>
      </c>
      <c r="AH217" t="str">
        <f>IF(U217="","",IF(U217&gt;=Control!$D$4,"Y","N"))</f>
        <v>N</v>
      </c>
      <c r="AI217" t="str">
        <f>IF(P217="","",IF(P217&gt;=Control!$D$5,"Y","N"))</f>
        <v>Y</v>
      </c>
      <c r="AJ217" t="str">
        <f t="shared" si="3"/>
        <v>Y</v>
      </c>
      <c r="AO217" s="40" t="str">
        <f>IF(SUMPRODUCT(ISNUMBER(SEARCH(Assumptions!$C$92:$C$130,$C217))*(Assumptions!$D$92:$D$130="High"))&gt;0,"High","Low")</f>
        <v>Low</v>
      </c>
    </row>
    <row r="218" spans="2:41" ht="41.25" customHeight="1" x14ac:dyDescent="0.2">
      <c r="B218" s="45">
        <v>268</v>
      </c>
      <c r="C218" s="45" t="s">
        <v>10</v>
      </c>
      <c r="D218" s="45" t="s">
        <v>1694</v>
      </c>
      <c r="E218" s="45" t="s">
        <v>1695</v>
      </c>
      <c r="F218" s="45" t="s">
        <v>80</v>
      </c>
      <c r="G218" s="45" t="s">
        <v>1691</v>
      </c>
      <c r="H218" s="102">
        <v>2</v>
      </c>
      <c r="I218" s="102">
        <v>44</v>
      </c>
      <c r="J218" s="102"/>
      <c r="K218" s="102">
        <v>2</v>
      </c>
      <c r="L218" s="102">
        <v>0</v>
      </c>
      <c r="M218" s="45" t="s">
        <v>2615</v>
      </c>
      <c r="N218" s="45" t="s">
        <v>2616</v>
      </c>
      <c r="O218" s="45"/>
      <c r="P218" s="102">
        <f>IFERROR(Q218-(AG218*365/1000),"")</f>
        <v>62.16</v>
      </c>
      <c r="Q218" s="102">
        <f>SUM(R218:T218)</f>
        <v>62.16</v>
      </c>
      <c r="R218" s="102">
        <v>0</v>
      </c>
      <c r="S218" s="102">
        <v>62.16</v>
      </c>
      <c r="T218" s="102">
        <v>0</v>
      </c>
      <c r="U218" s="102">
        <f>IFERROR(X218-I218,"")</f>
        <v>-40.327586449999998</v>
      </c>
      <c r="V218" s="102">
        <f>IFERROR(W218*Assumptions!$C$4,"")</f>
        <v>77.5</v>
      </c>
      <c r="W218" s="102">
        <v>31</v>
      </c>
      <c r="X218" s="102">
        <f>IFERROR(V218*Assumptions!$C$5,"")+IFERROR(Y218*Assumptions!$C$8*Assumptions!$C$5,"")</f>
        <v>3.6724135499999999</v>
      </c>
      <c r="Y218" s="102">
        <v>134071</v>
      </c>
      <c r="Z218" s="102">
        <f>IFERROR(ROUND(W218*(1+Assumptions!$C$7)^5,0),"")</f>
        <v>95</v>
      </c>
      <c r="AA218" s="102">
        <f>IFERROR(ROUND(Z218*Assumptions!$C$4*Assumptions!$C$6,4),"")+AB218*Assumptions!$C$6*Assumptions!$C$8 - I218</f>
        <v>-29.81951325</v>
      </c>
      <c r="AB218" s="102">
        <v>137641</v>
      </c>
      <c r="AC218" s="45" t="s">
        <v>153</v>
      </c>
      <c r="AD218" s="45" t="s">
        <v>156</v>
      </c>
      <c r="AE218" s="45">
        <v>2748</v>
      </c>
      <c r="AF218" s="45">
        <v>44.8</v>
      </c>
      <c r="AG218" s="45">
        <v>0</v>
      </c>
      <c r="AH218" t="str">
        <f>IF(U218="","",IF(U218&gt;=Control!$D$4,"Y","N"))</f>
        <v>N</v>
      </c>
      <c r="AI218" t="str">
        <f>IF(P218="","",IF(P218&gt;=Control!$D$5,"Y","N"))</f>
        <v>Y</v>
      </c>
      <c r="AJ218" t="str">
        <f t="shared" si="3"/>
        <v>Y</v>
      </c>
      <c r="AO218" s="40" t="str">
        <f>IF(SUMPRODUCT(ISNUMBER(SEARCH(Assumptions!$C$92:$C$130,$C218))*(Assumptions!$D$92:$D$130="High"))&gt;0,"High","Low")</f>
        <v>High</v>
      </c>
    </row>
    <row r="219" spans="2:41" ht="68.25" customHeight="1" x14ac:dyDescent="0.2">
      <c r="B219" s="45">
        <v>284</v>
      </c>
      <c r="C219" s="45" t="s">
        <v>9</v>
      </c>
      <c r="D219" s="45" t="s">
        <v>1764</v>
      </c>
      <c r="E219" s="45" t="s">
        <v>1765</v>
      </c>
      <c r="F219" s="45" t="s">
        <v>1766</v>
      </c>
      <c r="G219" s="45" t="s">
        <v>1767</v>
      </c>
      <c r="H219" s="102">
        <v>6</v>
      </c>
      <c r="I219" s="102">
        <v>49.55</v>
      </c>
      <c r="J219" s="102"/>
      <c r="K219" s="102">
        <v>0</v>
      </c>
      <c r="L219" s="102">
        <v>2</v>
      </c>
      <c r="M219" s="45"/>
      <c r="N219" s="45"/>
      <c r="O219" s="45"/>
      <c r="P219" s="102">
        <f>IFERROR(Q219-(AG219*365/1000),"")</f>
        <v>281.89500000000004</v>
      </c>
      <c r="Q219" s="102">
        <f>SUM(R219:T219)</f>
        <v>281.89500000000004</v>
      </c>
      <c r="R219" s="102">
        <v>276.75</v>
      </c>
      <c r="S219" s="102">
        <v>0.42</v>
      </c>
      <c r="T219" s="102">
        <v>4.7249999999999996</v>
      </c>
      <c r="U219" s="102">
        <f>IFERROR(X219-I219,"")</f>
        <v>-40.897808299999994</v>
      </c>
      <c r="V219" s="102">
        <f>IFERROR(W219*Assumptions!$C$4,"")</f>
        <v>242.5</v>
      </c>
      <c r="W219" s="102">
        <v>97</v>
      </c>
      <c r="X219" s="102">
        <f>IFERROR(V219*Assumptions!$C$5,"")+IFERROR(Y219*Assumptions!$C$8*Assumptions!$C$5,"")</f>
        <v>8.6521916999999995</v>
      </c>
      <c r="Y219" s="102">
        <v>137034</v>
      </c>
      <c r="Z219" s="102">
        <f>IFERROR(ROUND(W219*(1+Assumptions!$C$7)^5,0),"")</f>
        <v>296</v>
      </c>
      <c r="AA219" s="102">
        <f>IFERROR(ROUND(Z219*Assumptions!$C$4*Assumptions!$C$6,4),"")+AB219*Assumptions!$C$6*Assumptions!$C$8 - I219</f>
        <v>-9.0073749999999961</v>
      </c>
      <c r="AB219" s="102">
        <v>211500</v>
      </c>
      <c r="AC219" s="45" t="s">
        <v>164</v>
      </c>
      <c r="AD219" s="45" t="s">
        <v>188</v>
      </c>
      <c r="AE219" s="45">
        <v>365</v>
      </c>
      <c r="AF219" s="45">
        <v>78.3</v>
      </c>
      <c r="AG219" s="45">
        <v>0</v>
      </c>
      <c r="AH219" t="str">
        <f>IF(U219="","",IF(U219&gt;=Control!$D$4,"Y","N"))</f>
        <v>N</v>
      </c>
      <c r="AI219" t="str">
        <f>IF(P219="","",IF(P219&gt;=Control!$D$5,"Y","N"))</f>
        <v>Y</v>
      </c>
      <c r="AJ219" t="str">
        <f t="shared" si="3"/>
        <v>Y</v>
      </c>
      <c r="AO219" s="40" t="str">
        <f>IF(SUMPRODUCT(ISNUMBER(SEARCH(Assumptions!$C$92:$C$130,$C219))*(Assumptions!$D$92:$D$130="High"))&gt;0,"High","Low")</f>
        <v>High</v>
      </c>
    </row>
    <row r="220" spans="2:41" ht="135.75" customHeight="1" x14ac:dyDescent="0.2">
      <c r="B220" s="45">
        <v>65</v>
      </c>
      <c r="C220" s="45" t="s">
        <v>10</v>
      </c>
      <c r="D220" s="45" t="s">
        <v>631</v>
      </c>
      <c r="E220" s="45" t="s">
        <v>632</v>
      </c>
      <c r="F220" s="45" t="s">
        <v>97</v>
      </c>
      <c r="G220" s="45" t="s">
        <v>633</v>
      </c>
      <c r="H220" s="102">
        <v>6</v>
      </c>
      <c r="I220" s="102">
        <v>44.822000000000003</v>
      </c>
      <c r="J220" s="102"/>
      <c r="K220" s="102">
        <v>1</v>
      </c>
      <c r="L220" s="102">
        <v>3</v>
      </c>
      <c r="M220" s="45" t="s">
        <v>2631</v>
      </c>
      <c r="N220" s="45" t="s">
        <v>2632</v>
      </c>
      <c r="O220" s="45" t="s">
        <v>2633</v>
      </c>
      <c r="P220" s="102">
        <f>IFERROR(Q220-(AG220*365/1000),"")</f>
        <v>-25.210000000000008</v>
      </c>
      <c r="Q220" s="102">
        <f>SUM(R220:T220)</f>
        <v>58.739999999999995</v>
      </c>
      <c r="R220" s="102">
        <v>55.8</v>
      </c>
      <c r="S220" s="102">
        <v>2.94</v>
      </c>
      <c r="T220" s="102">
        <v>0</v>
      </c>
      <c r="U220" s="102">
        <f>IFERROR(X220-I220,"")</f>
        <v>-41.0425076</v>
      </c>
      <c r="V220" s="102">
        <f>IFERROR(W220*Assumptions!$C$4,"")</f>
        <v>112.5</v>
      </c>
      <c r="W220" s="102">
        <v>45</v>
      </c>
      <c r="X220" s="102">
        <f>IFERROR(V220*Assumptions!$C$5,"")+IFERROR(Y220*Assumptions!$C$8*Assumptions!$C$5,"")</f>
        <v>3.7794924000000001</v>
      </c>
      <c r="Y220" s="102">
        <v>40248</v>
      </c>
      <c r="Z220" s="102">
        <f>IFERROR(ROUND(W220*(1+Assumptions!$C$7)^5,0),"")</f>
        <v>137</v>
      </c>
      <c r="AA220" s="102">
        <f>IFERROR(ROUND(Z220*Assumptions!$C$4*Assumptions!$C$6,4),"")+AB220*Assumptions!$C$6*Assumptions!$C$8 - I220</f>
        <v>-24.35147225</v>
      </c>
      <c r="AB220" s="102">
        <v>199733</v>
      </c>
      <c r="AC220" s="45" t="s">
        <v>153</v>
      </c>
      <c r="AD220" s="45" t="s">
        <v>156</v>
      </c>
      <c r="AE220" s="45">
        <v>2748</v>
      </c>
      <c r="AF220" s="45">
        <v>44.8</v>
      </c>
      <c r="AG220" s="45">
        <v>230</v>
      </c>
      <c r="AH220" t="str">
        <f>IF(U220="","",IF(U220&gt;=Control!$D$4,"Y","N"))</f>
        <v>N</v>
      </c>
      <c r="AI220" t="str">
        <f>IF(P220="","",IF(P220&gt;=Control!$D$5,"Y","N"))</f>
        <v>N</v>
      </c>
      <c r="AJ220" t="str">
        <f t="shared" si="3"/>
        <v>Y</v>
      </c>
      <c r="AO220" s="40" t="str">
        <f>IF(SUMPRODUCT(ISNUMBER(SEARCH(Assumptions!$C$92:$C$130,$C220))*(Assumptions!$D$92:$D$130="High"))&gt;0,"High","Low")</f>
        <v>High</v>
      </c>
    </row>
    <row r="221" spans="2:41" ht="54.75" customHeight="1" x14ac:dyDescent="0.2">
      <c r="B221" s="45">
        <v>270</v>
      </c>
      <c r="C221" s="45" t="s">
        <v>10</v>
      </c>
      <c r="D221" s="45" t="s">
        <v>1700</v>
      </c>
      <c r="E221" s="45" t="s">
        <v>1701</v>
      </c>
      <c r="F221" s="45" t="s">
        <v>80</v>
      </c>
      <c r="G221" s="45" t="s">
        <v>1691</v>
      </c>
      <c r="H221" s="102">
        <v>6</v>
      </c>
      <c r="I221" s="102">
        <v>44.822000000000003</v>
      </c>
      <c r="J221" s="102"/>
      <c r="K221" s="102">
        <v>1</v>
      </c>
      <c r="L221" s="102">
        <v>3</v>
      </c>
      <c r="M221" s="45" t="s">
        <v>2631</v>
      </c>
      <c r="N221" s="45" t="s">
        <v>2632</v>
      </c>
      <c r="O221" s="45" t="s">
        <v>2633</v>
      </c>
      <c r="P221" s="102">
        <f>IFERROR(Q221-(AG221*365/1000),"")</f>
        <v>-25.210000000000008</v>
      </c>
      <c r="Q221" s="102">
        <f>SUM(R221:T221)</f>
        <v>58.739999999999995</v>
      </c>
      <c r="R221" s="102">
        <v>55.8</v>
      </c>
      <c r="S221" s="102">
        <v>2.94</v>
      </c>
      <c r="T221" s="102">
        <v>0</v>
      </c>
      <c r="U221" s="102">
        <f>IFERROR(X221-I221,"")</f>
        <v>-41.0425076</v>
      </c>
      <c r="V221" s="102">
        <f>IFERROR(W221*Assumptions!$C$4,"")</f>
        <v>112.5</v>
      </c>
      <c r="W221" s="102">
        <v>45</v>
      </c>
      <c r="X221" s="102">
        <f>IFERROR(V221*Assumptions!$C$5,"")+IFERROR(Y221*Assumptions!$C$8*Assumptions!$C$5,"")</f>
        <v>3.7794924000000001</v>
      </c>
      <c r="Y221" s="102">
        <v>40248</v>
      </c>
      <c r="Z221" s="102">
        <f>IFERROR(ROUND(W221*(1+Assumptions!$C$7)^5,0),"")</f>
        <v>137</v>
      </c>
      <c r="AA221" s="102">
        <f>IFERROR(ROUND(Z221*Assumptions!$C$4*Assumptions!$C$6,4),"")+AB221*Assumptions!$C$6*Assumptions!$C$8 - I221</f>
        <v>-24.35147225</v>
      </c>
      <c r="AB221" s="102">
        <v>199733</v>
      </c>
      <c r="AC221" s="45" t="s">
        <v>153</v>
      </c>
      <c r="AD221" s="45" t="s">
        <v>156</v>
      </c>
      <c r="AE221" s="45">
        <v>2748</v>
      </c>
      <c r="AF221" s="45">
        <v>44.8</v>
      </c>
      <c r="AG221" s="45">
        <v>230</v>
      </c>
      <c r="AH221" t="str">
        <f>IF(U221="","",IF(U221&gt;=Control!$D$4,"Y","N"))</f>
        <v>N</v>
      </c>
      <c r="AI221" t="str">
        <f>IF(P221="","",IF(P221&gt;=Control!$D$5,"Y","N"))</f>
        <v>N</v>
      </c>
      <c r="AJ221" t="str">
        <f t="shared" si="3"/>
        <v>Y</v>
      </c>
      <c r="AO221" s="40" t="str">
        <f>IF(SUMPRODUCT(ISNUMBER(SEARCH(Assumptions!$C$92:$C$130,$C221))*(Assumptions!$D$92:$D$130="High"))&gt;0,"High","Low")</f>
        <v>High</v>
      </c>
    </row>
    <row r="222" spans="2:41" ht="41.25" customHeight="1" x14ac:dyDescent="0.2">
      <c r="B222" s="45">
        <v>93</v>
      </c>
      <c r="C222" s="45" t="s">
        <v>9</v>
      </c>
      <c r="D222" s="45" t="s">
        <v>800</v>
      </c>
      <c r="E222" s="45" t="s">
        <v>801</v>
      </c>
      <c r="F222" s="45" t="s">
        <v>582</v>
      </c>
      <c r="G222" s="45" t="s">
        <v>605</v>
      </c>
      <c r="H222" s="102">
        <v>4</v>
      </c>
      <c r="I222" s="102">
        <v>43</v>
      </c>
      <c r="J222" s="102"/>
      <c r="K222" s="102">
        <v>0</v>
      </c>
      <c r="L222" s="102">
        <v>4</v>
      </c>
      <c r="M222" s="45" t="s">
        <v>3250</v>
      </c>
      <c r="N222" s="45" t="s">
        <v>3251</v>
      </c>
      <c r="O222" s="45" t="s">
        <v>3252</v>
      </c>
      <c r="P222" s="102">
        <f>IFERROR(Q222-(AG222*365/1000),"")</f>
        <v>476.34000000000003</v>
      </c>
      <c r="Q222" s="102">
        <f>SUM(R222:T222)</f>
        <v>476.34000000000003</v>
      </c>
      <c r="R222" s="102">
        <v>234</v>
      </c>
      <c r="S222" s="102">
        <v>242.34</v>
      </c>
      <c r="T222" s="102">
        <v>0</v>
      </c>
      <c r="U222" s="102">
        <f>IFERROR(X222-I222,"")</f>
        <v>-42.371558499999999</v>
      </c>
      <c r="V222" s="102">
        <f>IFERROR(W222*Assumptions!$C$4,"")</f>
        <v>20</v>
      </c>
      <c r="W222" s="102">
        <v>8</v>
      </c>
      <c r="X222" s="102">
        <f>IFERROR(V222*Assumptions!$C$5,"")+IFERROR(Y222*Assumptions!$C$8*Assumptions!$C$5,"")</f>
        <v>0.62844149999999999</v>
      </c>
      <c r="Y222" s="102">
        <v>2830</v>
      </c>
      <c r="Z222" s="102">
        <f>IFERROR(ROUND(W222*(1+Assumptions!$C$7)^5,0),"")</f>
        <v>24</v>
      </c>
      <c r="AA222" s="102">
        <f>IFERROR(ROUND(Z222*Assumptions!$C$4*Assumptions!$C$6,4),"")+AB222*Assumptions!$C$6*Assumptions!$C$8 - I222</f>
        <v>-39.868328249999998</v>
      </c>
      <c r="AB222" s="102">
        <v>7861</v>
      </c>
      <c r="AC222" s="45" t="s">
        <v>164</v>
      </c>
      <c r="AD222" s="45" t="s">
        <v>188</v>
      </c>
      <c r="AE222" s="45">
        <v>365</v>
      </c>
      <c r="AF222" s="45">
        <v>78.3</v>
      </c>
      <c r="AG222" s="45">
        <v>0</v>
      </c>
      <c r="AH222" t="str">
        <f>IF(U222="","",IF(U222&gt;=Control!$D$4,"Y","N"))</f>
        <v>N</v>
      </c>
      <c r="AI222" t="str">
        <f>IF(P222="","",IF(P222&gt;=Control!$D$5,"Y","N"))</f>
        <v>Y</v>
      </c>
      <c r="AJ222" t="str">
        <f t="shared" si="3"/>
        <v>Y</v>
      </c>
      <c r="AO222" s="40" t="str">
        <f>IF(SUMPRODUCT(ISNUMBER(SEARCH(Assumptions!$C$92:$C$130,$C222))*(Assumptions!$D$92:$D$130="High"))&gt;0,"High","Low")</f>
        <v>High</v>
      </c>
    </row>
    <row r="223" spans="2:41" ht="54.75" customHeight="1" x14ac:dyDescent="0.2">
      <c r="B223" s="45">
        <v>16</v>
      </c>
      <c r="C223" s="45" t="s">
        <v>15</v>
      </c>
      <c r="D223" s="45" t="s">
        <v>352</v>
      </c>
      <c r="E223" s="45" t="s">
        <v>353</v>
      </c>
      <c r="F223" s="45" t="s">
        <v>261</v>
      </c>
      <c r="G223" s="45" t="s">
        <v>354</v>
      </c>
      <c r="H223" s="102">
        <v>11</v>
      </c>
      <c r="I223" s="102">
        <v>57.555</v>
      </c>
      <c r="J223" s="102"/>
      <c r="K223" s="102">
        <v>4</v>
      </c>
      <c r="L223" s="102">
        <v>2</v>
      </c>
      <c r="M223" s="45" t="s">
        <v>3150</v>
      </c>
      <c r="N223" s="45"/>
      <c r="O223" s="45"/>
      <c r="P223" s="102">
        <f>IFERROR(Q223-(AG223*365/1000),"")</f>
        <v>8.82</v>
      </c>
      <c r="Q223" s="102">
        <f>SUM(R223:T223)</f>
        <v>8.82</v>
      </c>
      <c r="R223" s="102">
        <v>0</v>
      </c>
      <c r="S223" s="102">
        <v>0.42</v>
      </c>
      <c r="T223" s="102">
        <v>8.4</v>
      </c>
      <c r="U223" s="102">
        <f>IFERROR(X223-I223,"")</f>
        <v>-42.381893399999996</v>
      </c>
      <c r="V223" s="102">
        <f>IFERROR(W223*Assumptions!$C$4,"")</f>
        <v>400</v>
      </c>
      <c r="W223" s="102">
        <v>160</v>
      </c>
      <c r="X223" s="102">
        <f>IFERROR(V223*Assumptions!$C$5,"")+IFERROR(Y223*Assumptions!$C$8*Assumptions!$C$5,"")</f>
        <v>15.173106600000001</v>
      </c>
      <c r="Y223" s="102">
        <v>315732</v>
      </c>
      <c r="Z223" s="102">
        <f>IFERROR(ROUND(W223*(1+Assumptions!$C$7)^5,0),"")</f>
        <v>488</v>
      </c>
      <c r="AA223" s="102">
        <f>IFERROR(ROUND(Z223*Assumptions!$C$4*Assumptions!$C$6,4),"")+AB223*Assumptions!$C$6*Assumptions!$C$8 - I223</f>
        <v>5.6418630000000007</v>
      </c>
      <c r="AB223" s="102">
        <v>131156</v>
      </c>
      <c r="AC223" s="45" t="s">
        <v>153</v>
      </c>
      <c r="AD223" s="45" t="s">
        <v>154</v>
      </c>
      <c r="AE223" s="45">
        <v>1485</v>
      </c>
      <c r="AF223" s="45">
        <v>85</v>
      </c>
      <c r="AG223" s="45">
        <v>0</v>
      </c>
      <c r="AH223" t="str">
        <f>IF(U223="","",IF(U223&gt;=Control!$D$4,"Y","N"))</f>
        <v>N</v>
      </c>
      <c r="AI223" t="str">
        <f>IF(P223="","",IF(P223&gt;=Control!$D$5,"Y","N"))</f>
        <v>N</v>
      </c>
      <c r="AJ223" t="str">
        <f t="shared" si="3"/>
        <v>Y</v>
      </c>
      <c r="AO223" s="40" t="str">
        <f>IF(SUMPRODUCT(ISNUMBER(SEARCH(Assumptions!$C$92:$C$130,$C223))*(Assumptions!$D$92:$D$130="High"))&gt;0,"High","Low")</f>
        <v>Low</v>
      </c>
    </row>
    <row r="224" spans="2:41" ht="81.75" customHeight="1" x14ac:dyDescent="0.2">
      <c r="B224" s="45">
        <v>184</v>
      </c>
      <c r="C224" s="45" t="s">
        <v>7</v>
      </c>
      <c r="D224" s="45" t="s">
        <v>1281</v>
      </c>
      <c r="E224" s="45" t="s">
        <v>1282</v>
      </c>
      <c r="F224" s="45" t="s">
        <v>298</v>
      </c>
      <c r="G224" s="45" t="s">
        <v>1094</v>
      </c>
      <c r="H224" s="102">
        <v>5</v>
      </c>
      <c r="I224" s="102">
        <v>44</v>
      </c>
      <c r="J224" s="102"/>
      <c r="K224" s="102">
        <v>1</v>
      </c>
      <c r="L224" s="102">
        <v>4</v>
      </c>
      <c r="M224" s="45" t="s">
        <v>2769</v>
      </c>
      <c r="N224" s="45" t="s">
        <v>2770</v>
      </c>
      <c r="O224" s="45" t="s">
        <v>2753</v>
      </c>
      <c r="P224" s="102">
        <f>IFERROR(Q224-(AG224*365/1000),"")</f>
        <v>1097.8799999999999</v>
      </c>
      <c r="Q224" s="102">
        <f>SUM(R224:T224)</f>
        <v>1097.8799999999999</v>
      </c>
      <c r="R224" s="102">
        <v>648.9</v>
      </c>
      <c r="S224" s="102">
        <v>421.68</v>
      </c>
      <c r="T224" s="102">
        <v>27.3</v>
      </c>
      <c r="U224" s="102">
        <f>IFERROR(X224-I224,"")</f>
        <v>-42.417891500000003</v>
      </c>
      <c r="V224" s="102">
        <f>IFERROR(W224*Assumptions!$C$4,"")</f>
        <v>50</v>
      </c>
      <c r="W224" s="102">
        <v>20</v>
      </c>
      <c r="X224" s="102">
        <f>IFERROR(V224*Assumptions!$C$5,"")+IFERROR(Y224*Assumptions!$C$8*Assumptions!$C$5,"")</f>
        <v>1.5821084999999999</v>
      </c>
      <c r="Y224" s="102">
        <v>8170</v>
      </c>
      <c r="Z224" s="102">
        <f>IFERROR(ROUND(W224*(1+Assumptions!$C$7)^5,0),"")</f>
        <v>61</v>
      </c>
      <c r="AA224" s="102">
        <f>IFERROR(ROUND(Z224*Assumptions!$C$4*Assumptions!$C$6,4),"")+AB224*Assumptions!$C$6*Assumptions!$C$8 - I224</f>
        <v>-35.084680499999997</v>
      </c>
      <c r="AB224" s="102">
        <v>77034</v>
      </c>
      <c r="AC224" s="45" t="s">
        <v>153</v>
      </c>
      <c r="AD224" s="45" t="s">
        <v>160</v>
      </c>
      <c r="AE224" s="45">
        <v>6732</v>
      </c>
      <c r="AF224" s="45">
        <v>111.3</v>
      </c>
      <c r="AG224" s="45">
        <v>0</v>
      </c>
      <c r="AH224" t="str">
        <f>IF(U224="","",IF(U224&gt;=Control!$D$4,"Y","N"))</f>
        <v>N</v>
      </c>
      <c r="AI224" t="str">
        <f>IF(P224="","",IF(P224&gt;=Control!$D$5,"Y","N"))</f>
        <v>Y</v>
      </c>
      <c r="AJ224" t="str">
        <f t="shared" si="3"/>
        <v>Y</v>
      </c>
      <c r="AO224" s="40" t="str">
        <f>IF(SUMPRODUCT(ISNUMBER(SEARCH(Assumptions!$C$92:$C$130,$C224))*(Assumptions!$D$92:$D$130="High"))&gt;0,"High","Low")</f>
        <v>High</v>
      </c>
    </row>
    <row r="225" spans="2:41" ht="108.75" customHeight="1" x14ac:dyDescent="0.2">
      <c r="B225" s="45">
        <v>243</v>
      </c>
      <c r="C225" s="45" t="s">
        <v>17</v>
      </c>
      <c r="D225" s="45" t="s">
        <v>1573</v>
      </c>
      <c r="E225" s="45" t="s">
        <v>1574</v>
      </c>
      <c r="F225" s="45" t="s">
        <v>77</v>
      </c>
      <c r="G225" s="45" t="s">
        <v>1401</v>
      </c>
      <c r="H225" s="102">
        <v>4</v>
      </c>
      <c r="I225" s="102">
        <v>46</v>
      </c>
      <c r="J225" s="102"/>
      <c r="K225" s="102">
        <v>0</v>
      </c>
      <c r="L225" s="102">
        <v>4</v>
      </c>
      <c r="M225" s="45" t="s">
        <v>2527</v>
      </c>
      <c r="N225" s="45" t="s">
        <v>2559</v>
      </c>
      <c r="O225" s="45" t="s">
        <v>2528</v>
      </c>
      <c r="P225" s="102">
        <f>IFERROR(Q225-(AG225*365/1000),"")</f>
        <v>1760.34</v>
      </c>
      <c r="Q225" s="102">
        <f>SUM(R225:T225)</f>
        <v>1760.34</v>
      </c>
      <c r="R225" s="102">
        <v>1.8</v>
      </c>
      <c r="S225" s="102">
        <v>1311.24</v>
      </c>
      <c r="T225" s="102">
        <v>447.3</v>
      </c>
      <c r="U225" s="102">
        <f>IFERROR(X225-I225,"")</f>
        <v>-43.75</v>
      </c>
      <c r="V225" s="102">
        <f>IFERROR(W225*Assumptions!$C$4,"")</f>
        <v>75</v>
      </c>
      <c r="W225" s="102">
        <v>30</v>
      </c>
      <c r="X225" s="102">
        <f>IFERROR(V225*Assumptions!$C$5,"")+IFERROR(Y225*Assumptions!$C$8*Assumptions!$C$5,"")</f>
        <v>2.25</v>
      </c>
      <c r="Y225" s="102">
        <v>0</v>
      </c>
      <c r="Z225" s="102">
        <f>IFERROR(ROUND(W225*(1+Assumptions!$C$7)^5,0),"")</f>
        <v>92</v>
      </c>
      <c r="AA225" s="102">
        <f>IFERROR(ROUND(Z225*Assumptions!$C$4*Assumptions!$C$6,4),"")+AB225*Assumptions!$C$6*Assumptions!$C$8 - I225</f>
        <v>-12.953905499999998</v>
      </c>
      <c r="AB225" s="102">
        <v>1286334</v>
      </c>
      <c r="AC225" s="45" t="s">
        <v>153</v>
      </c>
      <c r="AD225" s="45" t="s">
        <v>154</v>
      </c>
      <c r="AE225" s="45">
        <v>1485</v>
      </c>
      <c r="AF225" s="45">
        <v>85</v>
      </c>
      <c r="AG225" s="45">
        <v>0</v>
      </c>
      <c r="AH225" t="str">
        <f>IF(U225="","",IF(U225&gt;=Control!$D$4,"Y","N"))</f>
        <v>N</v>
      </c>
      <c r="AI225" t="str">
        <f>IF(P225="","",IF(P225&gt;=Control!$D$5,"Y","N"))</f>
        <v>Y</v>
      </c>
      <c r="AJ225" t="str">
        <f t="shared" si="3"/>
        <v>Y</v>
      </c>
      <c r="AO225" s="40" t="str">
        <f>IF(SUMPRODUCT(ISNUMBER(SEARCH(Assumptions!$C$92:$C$130,$C225))*(Assumptions!$D$92:$D$130="High"))&gt;0,"High","Low")</f>
        <v>Low</v>
      </c>
    </row>
    <row r="226" spans="2:41" ht="41.25" customHeight="1" x14ac:dyDescent="0.2">
      <c r="B226" s="45">
        <v>141</v>
      </c>
      <c r="C226" s="45" t="s">
        <v>7</v>
      </c>
      <c r="D226" s="45" t="s">
        <v>1075</v>
      </c>
      <c r="E226" s="45" t="s">
        <v>1076</v>
      </c>
      <c r="F226" s="45" t="s">
        <v>1051</v>
      </c>
      <c r="G226" s="45" t="s">
        <v>735</v>
      </c>
      <c r="H226" s="102">
        <v>4</v>
      </c>
      <c r="I226" s="102">
        <v>46.2</v>
      </c>
      <c r="J226" s="102"/>
      <c r="K226" s="102">
        <v>2</v>
      </c>
      <c r="L226" s="102">
        <v>2</v>
      </c>
      <c r="M226" s="45" t="s">
        <v>2830</v>
      </c>
      <c r="N226" s="45" t="s">
        <v>2831</v>
      </c>
      <c r="O226" s="45" t="s">
        <v>3359</v>
      </c>
      <c r="P226" s="102">
        <f>IFERROR(Q226-(AG226*365/1000),"")</f>
        <v>468.91500000000002</v>
      </c>
      <c r="Q226" s="102">
        <f>SUM(R226:T226)</f>
        <v>468.91500000000002</v>
      </c>
      <c r="R226" s="102">
        <v>310.05</v>
      </c>
      <c r="S226" s="102">
        <v>124.74</v>
      </c>
      <c r="T226" s="102">
        <v>34.125</v>
      </c>
      <c r="U226" s="102">
        <f>IFERROR(X226-I226,"")</f>
        <v>-45.892472550000001</v>
      </c>
      <c r="V226" s="102">
        <f>IFERROR(W226*Assumptions!$C$4,"")</f>
        <v>10</v>
      </c>
      <c r="W226" s="102">
        <v>4</v>
      </c>
      <c r="X226" s="102">
        <f>IFERROR(V226*Assumptions!$C$5,"")+IFERROR(Y226*Assumptions!$C$8*Assumptions!$C$5,"")</f>
        <v>0.30752744999999998</v>
      </c>
      <c r="Y226" s="102">
        <v>749</v>
      </c>
      <c r="Z226" s="102">
        <f>IFERROR(ROUND(W226*(1+Assumptions!$C$7)^5,0),"")</f>
        <v>12</v>
      </c>
      <c r="AA226" s="102">
        <f>IFERROR(ROUND(Z226*Assumptions!$C$4*Assumptions!$C$6,4),"")+AB226*Assumptions!$C$6*Assumptions!$C$8 - I226</f>
        <v>-44.649750000000004</v>
      </c>
      <c r="AB226" s="102">
        <v>3000</v>
      </c>
      <c r="AC226" s="45" t="s">
        <v>153</v>
      </c>
      <c r="AD226" s="45" t="s">
        <v>160</v>
      </c>
      <c r="AE226" s="45">
        <v>6732</v>
      </c>
      <c r="AF226" s="45">
        <v>111.3</v>
      </c>
      <c r="AG226" s="45">
        <v>0</v>
      </c>
      <c r="AH226" t="str">
        <f>IF(U226="","",IF(U226&gt;=Control!$D$4,"Y","N"))</f>
        <v>N</v>
      </c>
      <c r="AI226" t="str">
        <f>IF(P226="","",IF(P226&gt;=Control!$D$5,"Y","N"))</f>
        <v>Y</v>
      </c>
      <c r="AJ226" t="str">
        <f t="shared" si="3"/>
        <v>Y</v>
      </c>
      <c r="AO226" s="40" t="str">
        <f>IF(SUMPRODUCT(ISNUMBER(SEARCH(Assumptions!$C$92:$C$130,$C226))*(Assumptions!$D$92:$D$130="High"))&gt;0,"High","Low")</f>
        <v>High</v>
      </c>
    </row>
    <row r="227" spans="2:41" ht="68.25" customHeight="1" x14ac:dyDescent="0.2">
      <c r="B227" s="45">
        <v>215</v>
      </c>
      <c r="C227" s="45" t="s">
        <v>9</v>
      </c>
      <c r="D227" s="45" t="s">
        <v>1441</v>
      </c>
      <c r="E227" s="45" t="s">
        <v>1442</v>
      </c>
      <c r="F227" s="45" t="s">
        <v>424</v>
      </c>
      <c r="G227" s="45" t="s">
        <v>1443</v>
      </c>
      <c r="H227" s="102">
        <v>6</v>
      </c>
      <c r="I227" s="102">
        <v>47</v>
      </c>
      <c r="J227" s="102"/>
      <c r="K227" s="102">
        <v>1</v>
      </c>
      <c r="L227" s="102">
        <v>4</v>
      </c>
      <c r="M227" s="45" t="s">
        <v>3225</v>
      </c>
      <c r="N227" s="45" t="s">
        <v>3222</v>
      </c>
      <c r="O227" s="45" t="s">
        <v>3226</v>
      </c>
      <c r="P227" s="102">
        <f>IFERROR(Q227-(AG227*365/1000),"")</f>
        <v>1579.4449999999999</v>
      </c>
      <c r="Q227" s="102">
        <f>SUM(R227:T227)</f>
        <v>1761.9449999999999</v>
      </c>
      <c r="R227" s="102">
        <v>774</v>
      </c>
      <c r="S227" s="102">
        <v>834.12</v>
      </c>
      <c r="T227" s="102">
        <v>153.82499999999999</v>
      </c>
      <c r="U227" s="102">
        <f>IFERROR(X227-I227,"")</f>
        <v>-46.1</v>
      </c>
      <c r="V227" s="102">
        <f>IFERROR(W227*Assumptions!$C$4,"")</f>
        <v>30</v>
      </c>
      <c r="W227" s="102">
        <v>12</v>
      </c>
      <c r="X227" s="102">
        <f>IFERROR(V227*Assumptions!$C$5,"")+IFERROR(Y227*Assumptions!$C$8*Assumptions!$C$5,"")</f>
        <v>0.89999999999999991</v>
      </c>
      <c r="Y227" s="102">
        <v>0</v>
      </c>
      <c r="Z227" s="102">
        <f>IFERROR(ROUND(W227*(1+Assumptions!$C$7)^5,0),"")</f>
        <v>37</v>
      </c>
      <c r="AA227" s="102">
        <f>IFERROR(ROUND(Z227*Assumptions!$C$4*Assumptions!$C$6,4),"")+AB227*Assumptions!$C$6*Assumptions!$C$8 - I227</f>
        <v>-16.747499999999999</v>
      </c>
      <c r="AB227" s="102">
        <v>1530000</v>
      </c>
      <c r="AC227" s="45" t="s">
        <v>164</v>
      </c>
      <c r="AD227" s="45" t="s">
        <v>188</v>
      </c>
      <c r="AE227" s="45">
        <v>365</v>
      </c>
      <c r="AF227" s="45">
        <v>78.3</v>
      </c>
      <c r="AG227" s="45">
        <v>500</v>
      </c>
      <c r="AH227" t="str">
        <f>IF(U227="","",IF(U227&gt;=Control!$D$4,"Y","N"))</f>
        <v>N</v>
      </c>
      <c r="AI227" t="str">
        <f>IF(P227="","",IF(P227&gt;=Control!$D$5,"Y","N"))</f>
        <v>Y</v>
      </c>
      <c r="AJ227" t="str">
        <f t="shared" si="3"/>
        <v>Y</v>
      </c>
      <c r="AO227" s="40" t="str">
        <f>IF(SUMPRODUCT(ISNUMBER(SEARCH(Assumptions!$C$92:$C$130,$C227))*(Assumptions!$D$92:$D$130="High"))&gt;0,"High","Low")</f>
        <v>High</v>
      </c>
    </row>
    <row r="228" spans="2:41" ht="41.25" customHeight="1" x14ac:dyDescent="0.2">
      <c r="B228" s="45">
        <v>137</v>
      </c>
      <c r="C228" s="45" t="s">
        <v>7</v>
      </c>
      <c r="D228" s="45" t="s">
        <v>1049</v>
      </c>
      <c r="E228" s="45" t="s">
        <v>1050</v>
      </c>
      <c r="F228" s="45" t="s">
        <v>1051</v>
      </c>
      <c r="G228" s="45" t="s">
        <v>735</v>
      </c>
      <c r="H228" s="102">
        <v>5</v>
      </c>
      <c r="I228" s="102">
        <v>47.5</v>
      </c>
      <c r="J228" s="102"/>
      <c r="K228" s="102">
        <v>2</v>
      </c>
      <c r="L228" s="102">
        <v>3</v>
      </c>
      <c r="M228" s="45" t="s">
        <v>2745</v>
      </c>
      <c r="N228" s="45" t="s">
        <v>2746</v>
      </c>
      <c r="O228" s="45" t="s">
        <v>2829</v>
      </c>
      <c r="P228" s="102">
        <f>IFERROR(Q228-(AG228*365/1000),"")</f>
        <v>697.69499999999994</v>
      </c>
      <c r="Q228" s="102">
        <f>SUM(R228:T228)</f>
        <v>697.69499999999994</v>
      </c>
      <c r="R228" s="102">
        <v>377.55</v>
      </c>
      <c r="S228" s="102">
        <v>311.22000000000003</v>
      </c>
      <c r="T228" s="102">
        <v>8.9250000000000007</v>
      </c>
      <c r="U228" s="102">
        <f>IFERROR(X228-I228,"")</f>
        <v>-46.7291563</v>
      </c>
      <c r="V228" s="102">
        <f>IFERROR(W228*Assumptions!$C$4,"")</f>
        <v>25</v>
      </c>
      <c r="W228" s="102">
        <v>10</v>
      </c>
      <c r="X228" s="102">
        <f>IFERROR(V228*Assumptions!$C$5,"")+IFERROR(Y228*Assumptions!$C$8*Assumptions!$C$5,"")</f>
        <v>0.77084370000000002</v>
      </c>
      <c r="Y228" s="102">
        <v>2074</v>
      </c>
      <c r="Z228" s="102">
        <f>IFERROR(ROUND(W228*(1+Assumptions!$C$7)^5,0),"")</f>
        <v>31</v>
      </c>
      <c r="AA228" s="102">
        <f>IFERROR(ROUND(Z228*Assumptions!$C$4*Assumptions!$C$6,4),"")+AB228*Assumptions!$C$6*Assumptions!$C$8 - I228</f>
        <v>-43.558</v>
      </c>
      <c r="AB228" s="102">
        <v>4000</v>
      </c>
      <c r="AC228" s="45" t="s">
        <v>153</v>
      </c>
      <c r="AD228" s="45" t="s">
        <v>160</v>
      </c>
      <c r="AE228" s="45">
        <v>6732</v>
      </c>
      <c r="AF228" s="45">
        <v>111.3</v>
      </c>
      <c r="AG228" s="45">
        <v>0</v>
      </c>
      <c r="AH228" t="str">
        <f>IF(U228="","",IF(U228&gt;=Control!$D$4,"Y","N"))</f>
        <v>N</v>
      </c>
      <c r="AI228" t="str">
        <f>IF(P228="","",IF(P228&gt;=Control!$D$5,"Y","N"))</f>
        <v>Y</v>
      </c>
      <c r="AJ228" t="str">
        <f t="shared" si="3"/>
        <v>Y</v>
      </c>
      <c r="AO228" s="40" t="str">
        <f>IF(SUMPRODUCT(ISNUMBER(SEARCH(Assumptions!$C$92:$C$130,$C228))*(Assumptions!$D$92:$D$130="High"))&gt;0,"High","Low")</f>
        <v>High</v>
      </c>
    </row>
    <row r="229" spans="2:41" ht="41.25" customHeight="1" x14ac:dyDescent="0.2">
      <c r="B229" s="45">
        <v>53</v>
      </c>
      <c r="C229" s="45" t="s">
        <v>12</v>
      </c>
      <c r="D229" s="45" t="s">
        <v>551</v>
      </c>
      <c r="E229" s="45" t="s">
        <v>552</v>
      </c>
      <c r="F229" s="45" t="s">
        <v>518</v>
      </c>
      <c r="G229" s="45" t="s">
        <v>553</v>
      </c>
      <c r="H229" s="102">
        <v>5</v>
      </c>
      <c r="I229" s="102">
        <v>50.6</v>
      </c>
      <c r="J229" s="102"/>
      <c r="K229" s="102">
        <v>0</v>
      </c>
      <c r="L229" s="102">
        <v>2</v>
      </c>
      <c r="M229" s="45" t="s">
        <v>3033</v>
      </c>
      <c r="N229" s="45" t="s">
        <v>3034</v>
      </c>
      <c r="O229" s="45" t="s">
        <v>3035</v>
      </c>
      <c r="P229" s="102">
        <f>IFERROR(Q229-(AG229*365/1000),"")</f>
        <v>476.21000000000004</v>
      </c>
      <c r="Q229" s="102">
        <f>SUM(R229:T229)</f>
        <v>658.71</v>
      </c>
      <c r="R229" s="102">
        <v>348.75</v>
      </c>
      <c r="S229" s="102">
        <v>309.95999999999998</v>
      </c>
      <c r="T229" s="102">
        <v>0</v>
      </c>
      <c r="U229" s="102">
        <f>IFERROR(X229-I229,"")</f>
        <v>-47.93584955</v>
      </c>
      <c r="V229" s="102">
        <f>IFERROR(W229*Assumptions!$C$4,"")</f>
        <v>75</v>
      </c>
      <c r="W229" s="102">
        <v>30</v>
      </c>
      <c r="X229" s="102">
        <f>IFERROR(V229*Assumptions!$C$5,"")+IFERROR(Y229*Assumptions!$C$8*Assumptions!$C$5,"")</f>
        <v>2.6641504500000002</v>
      </c>
      <c r="Y229" s="102">
        <v>41209</v>
      </c>
      <c r="Z229" s="102">
        <f>IFERROR(ROUND(W229*(1+Assumptions!$C$7)^5,0),"")</f>
        <v>92</v>
      </c>
      <c r="AA229" s="102">
        <f>IFERROR(ROUND(Z229*Assumptions!$C$4*Assumptions!$C$6,4),"")+AB229*Assumptions!$C$6*Assumptions!$C$8 - I229</f>
        <v>-38.855383000000003</v>
      </c>
      <c r="AB229" s="102">
        <v>14604</v>
      </c>
      <c r="AC229" s="45" t="s">
        <v>153</v>
      </c>
      <c r="AD229" s="45" t="s">
        <v>167</v>
      </c>
      <c r="AE229" s="45">
        <v>440</v>
      </c>
      <c r="AF229" s="45">
        <v>35</v>
      </c>
      <c r="AG229" s="45">
        <v>500</v>
      </c>
      <c r="AH229" t="str">
        <f>IF(U229="","",IF(U229&gt;=Control!$D$4,"Y","N"))</f>
        <v>N</v>
      </c>
      <c r="AI229" t="str">
        <f>IF(P229="","",IF(P229&gt;=Control!$D$5,"Y","N"))</f>
        <v>Y</v>
      </c>
      <c r="AJ229" t="str">
        <f t="shared" si="3"/>
        <v>Y</v>
      </c>
      <c r="AO229" s="40" t="str">
        <f>IF(SUMPRODUCT(ISNUMBER(SEARCH(Assumptions!$C$92:$C$130,$C229))*(Assumptions!$D$92:$D$130="High"))&gt;0,"High","Low")</f>
        <v>High</v>
      </c>
    </row>
    <row r="230" spans="2:41" ht="95.25" customHeight="1" x14ac:dyDescent="0.2">
      <c r="B230" s="45">
        <v>258</v>
      </c>
      <c r="C230" s="45" t="s">
        <v>18</v>
      </c>
      <c r="D230" s="45" t="s">
        <v>1642</v>
      </c>
      <c r="E230" s="45" t="s">
        <v>1643</v>
      </c>
      <c r="F230" s="45" t="s">
        <v>1644</v>
      </c>
      <c r="G230" s="45" t="s">
        <v>1645</v>
      </c>
      <c r="H230" s="102">
        <v>6</v>
      </c>
      <c r="I230" s="102">
        <v>53</v>
      </c>
      <c r="J230" s="102"/>
      <c r="K230" s="102">
        <v>3</v>
      </c>
      <c r="L230" s="102">
        <v>3</v>
      </c>
      <c r="M230" s="45" t="s">
        <v>3076</v>
      </c>
      <c r="N230" s="45" t="s">
        <v>3077</v>
      </c>
      <c r="O230" s="45" t="s">
        <v>3078</v>
      </c>
      <c r="P230" s="102">
        <f>IFERROR(Q230-(AG230*365/1000),"")</f>
        <v>260.76</v>
      </c>
      <c r="Q230" s="102">
        <f>SUM(R230:T230)</f>
        <v>260.76</v>
      </c>
      <c r="R230" s="102">
        <v>128.25</v>
      </c>
      <c r="S230" s="102">
        <v>123.06</v>
      </c>
      <c r="T230" s="102">
        <v>9.4499999999999993</v>
      </c>
      <c r="U230" s="102">
        <f>IFERROR(X230-I230,"")</f>
        <v>-48.809915449999998</v>
      </c>
      <c r="V230" s="102">
        <f>IFERROR(W230*Assumptions!$C$4,"")</f>
        <v>105</v>
      </c>
      <c r="W230" s="102">
        <v>42</v>
      </c>
      <c r="X230" s="102">
        <f>IFERROR(V230*Assumptions!$C$5,"")+IFERROR(Y230*Assumptions!$C$8*Assumptions!$C$5,"")</f>
        <v>4.1900845499999999</v>
      </c>
      <c r="Y230" s="102">
        <v>103491</v>
      </c>
      <c r="Z230" s="102">
        <f>IFERROR(ROUND(W230*(1+Assumptions!$C$7)^5,0),"")</f>
        <v>128</v>
      </c>
      <c r="AA230" s="102">
        <f>IFERROR(ROUND(Z230*Assumptions!$C$4*Assumptions!$C$6,4),"")+AB230*Assumptions!$C$6*Assumptions!$C$8 - I230</f>
        <v>-36.159920499999998</v>
      </c>
      <c r="AB230" s="102">
        <v>50154</v>
      </c>
      <c r="AC230" s="45" t="s">
        <v>164</v>
      </c>
      <c r="AD230" s="45" t="s">
        <v>171</v>
      </c>
      <c r="AE230" s="45">
        <v>3315</v>
      </c>
      <c r="AF230" s="45">
        <v>23</v>
      </c>
      <c r="AG230" s="45">
        <v>0</v>
      </c>
      <c r="AH230" t="str">
        <f>IF(U230="","",IF(U230&gt;=Control!$D$4,"Y","N"))</f>
        <v>N</v>
      </c>
      <c r="AI230" t="str">
        <f>IF(P230="","",IF(P230&gt;=Control!$D$5,"Y","N"))</f>
        <v>Y</v>
      </c>
      <c r="AJ230" t="str">
        <f t="shared" si="3"/>
        <v>Y</v>
      </c>
      <c r="AO230" s="40" t="str">
        <f>IF(SUMPRODUCT(ISNUMBER(SEARCH(Assumptions!$C$92:$C$130,$C230))*(Assumptions!$D$92:$D$130="High"))&gt;0,"High","Low")</f>
        <v>Low</v>
      </c>
    </row>
    <row r="231" spans="2:41" ht="41.25" customHeight="1" x14ac:dyDescent="0.2">
      <c r="B231" s="45">
        <v>295</v>
      </c>
      <c r="C231" s="45" t="s">
        <v>7</v>
      </c>
      <c r="D231" s="45" t="s">
        <v>1823</v>
      </c>
      <c r="E231" s="45" t="s">
        <v>1824</v>
      </c>
      <c r="F231" s="45" t="s">
        <v>518</v>
      </c>
      <c r="G231" s="45" t="s">
        <v>1825</v>
      </c>
      <c r="H231" s="102">
        <v>6</v>
      </c>
      <c r="I231" s="102">
        <v>60.2</v>
      </c>
      <c r="J231" s="102"/>
      <c r="K231" s="102">
        <v>3</v>
      </c>
      <c r="L231" s="102">
        <v>1</v>
      </c>
      <c r="M231" s="45" t="s">
        <v>2762</v>
      </c>
      <c r="N231" s="45" t="s">
        <v>2750</v>
      </c>
      <c r="O231" s="45" t="s">
        <v>2763</v>
      </c>
      <c r="P231" s="102">
        <f>IFERROR(Q231-(AG231*365/1000),"")</f>
        <v>-8.8349999999999795</v>
      </c>
      <c r="Q231" s="102">
        <f>SUM(R231:T231)</f>
        <v>138.99</v>
      </c>
      <c r="R231" s="102">
        <v>116.1</v>
      </c>
      <c r="S231" s="102">
        <v>21.84</v>
      </c>
      <c r="T231" s="102">
        <v>1.05</v>
      </c>
      <c r="U231" s="102">
        <f>IFERROR(X231-I231,"")</f>
        <v>-49.707670100000001</v>
      </c>
      <c r="V231" s="102">
        <f>IFERROR(W231*Assumptions!$C$4,"")</f>
        <v>200</v>
      </c>
      <c r="W231" s="102">
        <v>80</v>
      </c>
      <c r="X231" s="102">
        <f>IFERROR(V231*Assumptions!$C$5,"")+IFERROR(Y231*Assumptions!$C$8*Assumptions!$C$5,"")</f>
        <v>10.492329900000001</v>
      </c>
      <c r="Y231" s="102">
        <v>446998</v>
      </c>
      <c r="Z231" s="102">
        <f>IFERROR(ROUND(W231*(1+Assumptions!$C$7)^5,0),"")</f>
        <v>244</v>
      </c>
      <c r="AA231" s="102">
        <f>IFERROR(ROUND(Z231*Assumptions!$C$4*Assumptions!$C$6,4),"")+AB231*Assumptions!$C$6*Assumptions!$C$8 - I231</f>
        <v>-24.259734000000002</v>
      </c>
      <c r="AB231" s="102">
        <v>324792</v>
      </c>
      <c r="AC231" s="45" t="s">
        <v>153</v>
      </c>
      <c r="AD231" s="45" t="s">
        <v>160</v>
      </c>
      <c r="AE231" s="45">
        <v>6732</v>
      </c>
      <c r="AF231" s="45">
        <v>111.3</v>
      </c>
      <c r="AG231" s="45">
        <v>405</v>
      </c>
      <c r="AH231" t="str">
        <f>IF(U231="","",IF(U231&gt;=Control!$D$4,"Y","N"))</f>
        <v>N</v>
      </c>
      <c r="AI231" t="str">
        <f>IF(P231="","",IF(P231&gt;=Control!$D$5,"Y","N"))</f>
        <v>N</v>
      </c>
      <c r="AJ231" t="str">
        <f t="shared" si="3"/>
        <v>Y</v>
      </c>
      <c r="AO231" s="40" t="str">
        <f>IF(SUMPRODUCT(ISNUMBER(SEARCH(Assumptions!$C$92:$C$130,$C231))*(Assumptions!$D$92:$D$130="High"))&gt;0,"High","Low")</f>
        <v>High</v>
      </c>
    </row>
    <row r="232" spans="2:41" ht="41.25" customHeight="1" x14ac:dyDescent="0.2">
      <c r="B232" s="45">
        <v>171</v>
      </c>
      <c r="C232" s="45" t="s">
        <v>9</v>
      </c>
      <c r="D232" s="45" t="s">
        <v>1221</v>
      </c>
      <c r="E232" s="45" t="s">
        <v>1222</v>
      </c>
      <c r="F232" s="45" t="s">
        <v>80</v>
      </c>
      <c r="G232" s="45" t="s">
        <v>1119</v>
      </c>
      <c r="H232" s="102">
        <v>10</v>
      </c>
      <c r="I232" s="102">
        <v>62.45</v>
      </c>
      <c r="J232" s="102"/>
      <c r="K232" s="102">
        <v>1</v>
      </c>
      <c r="L232" s="102">
        <v>4</v>
      </c>
      <c r="M232" s="45" t="s">
        <v>3219</v>
      </c>
      <c r="N232" s="45" t="s">
        <v>3220</v>
      </c>
      <c r="O232" s="45" t="s">
        <v>3264</v>
      </c>
      <c r="P232" s="102">
        <f>IFERROR(Q232-(AG232*365/1000),"")</f>
        <v>850.79499999999996</v>
      </c>
      <c r="Q232" s="102">
        <f>SUM(R232:T232)</f>
        <v>1211.415</v>
      </c>
      <c r="R232" s="102">
        <v>1165.95</v>
      </c>
      <c r="S232" s="102">
        <v>0.84</v>
      </c>
      <c r="T232" s="102">
        <v>44.625</v>
      </c>
      <c r="U232" s="102">
        <f>IFERROR(X232-I232,"")</f>
        <v>-51.725698250000008</v>
      </c>
      <c r="V232" s="102">
        <f>IFERROR(W232*Assumptions!$C$4,"")</f>
        <v>297.5</v>
      </c>
      <c r="W232" s="102">
        <v>119</v>
      </c>
      <c r="X232" s="102">
        <f>IFERROR(V232*Assumptions!$C$5,"")+IFERROR(Y232*Assumptions!$C$8*Assumptions!$C$5,"")</f>
        <v>10.724301749999999</v>
      </c>
      <c r="Y232" s="102">
        <v>179035</v>
      </c>
      <c r="Z232" s="102">
        <f>IFERROR(ROUND(W232*(1+Assumptions!$C$7)^5,0),"")</f>
        <v>363</v>
      </c>
      <c r="AA232" s="102">
        <f>IFERROR(ROUND(Z232*Assumptions!$C$4*Assumptions!$C$6,4),"")+AB232*Assumptions!$C$6*Assumptions!$C$8 - I232</f>
        <v>-7.4521250000000023</v>
      </c>
      <c r="AB232" s="102">
        <v>574500</v>
      </c>
      <c r="AC232" s="45" t="s">
        <v>164</v>
      </c>
      <c r="AD232" s="45" t="s">
        <v>188</v>
      </c>
      <c r="AE232" s="45">
        <v>365</v>
      </c>
      <c r="AF232" s="45">
        <v>78.3</v>
      </c>
      <c r="AG232" s="45">
        <v>988</v>
      </c>
      <c r="AH232" t="str">
        <f>IF(U232="","",IF(U232&gt;=Control!$D$4,"Y","N"))</f>
        <v>N</v>
      </c>
      <c r="AI232" t="str">
        <f>IF(P232="","",IF(P232&gt;=Control!$D$5,"Y","N"))</f>
        <v>Y</v>
      </c>
      <c r="AJ232" t="str">
        <f t="shared" si="3"/>
        <v>Y</v>
      </c>
      <c r="AO232" s="40" t="str">
        <f>IF(SUMPRODUCT(ISNUMBER(SEARCH(Assumptions!$C$92:$C$130,$C232))*(Assumptions!$D$92:$D$130="High"))&gt;0,"High","Low")</f>
        <v>High</v>
      </c>
    </row>
    <row r="233" spans="2:41" ht="54.75" customHeight="1" x14ac:dyDescent="0.2">
      <c r="B233" s="45">
        <v>219</v>
      </c>
      <c r="C233" s="45" t="s">
        <v>8</v>
      </c>
      <c r="D233" s="45" t="s">
        <v>1462</v>
      </c>
      <c r="E233" s="45" t="s">
        <v>1463</v>
      </c>
      <c r="F233" s="45" t="s">
        <v>97</v>
      </c>
      <c r="G233" s="45" t="s">
        <v>1464</v>
      </c>
      <c r="H233" s="102">
        <v>5</v>
      </c>
      <c r="I233" s="102">
        <v>56</v>
      </c>
      <c r="J233" s="102"/>
      <c r="K233" s="102">
        <v>3</v>
      </c>
      <c r="L233" s="102">
        <v>2</v>
      </c>
      <c r="M233" s="45" t="s">
        <v>2882</v>
      </c>
      <c r="N233" s="45" t="s">
        <v>2838</v>
      </c>
      <c r="O233" s="45" t="s">
        <v>2883</v>
      </c>
      <c r="P233" s="102">
        <f>IFERROR(Q233-(AG233*365/1000),"")</f>
        <v>98.025000000000006</v>
      </c>
      <c r="Q233" s="102">
        <f>SUM(R233:T233)</f>
        <v>98.025000000000006</v>
      </c>
      <c r="R233" s="102">
        <v>95.4</v>
      </c>
      <c r="S233" s="102">
        <v>0</v>
      </c>
      <c r="T233" s="102">
        <v>2.625</v>
      </c>
      <c r="U233" s="102">
        <f>IFERROR(X233-I233,"")</f>
        <v>-54.65</v>
      </c>
      <c r="V233" s="102">
        <f>IFERROR(W233*Assumptions!$C$4,"")</f>
        <v>45</v>
      </c>
      <c r="W233" s="102">
        <v>18</v>
      </c>
      <c r="X233" s="102">
        <f>IFERROR(V233*Assumptions!$C$5,"")+IFERROR(Y233*Assumptions!$C$8*Assumptions!$C$5,"")</f>
        <v>1.3499999999999999</v>
      </c>
      <c r="Y233" s="102">
        <v>0</v>
      </c>
      <c r="Z233" s="102">
        <f>IFERROR(ROUND(W233*(1+Assumptions!$C$7)^5,0),"")</f>
        <v>55</v>
      </c>
      <c r="AA233" s="102">
        <f>IFERROR(ROUND(Z233*Assumptions!$C$4*Assumptions!$C$6,4),"")+AB233*Assumptions!$C$6*Assumptions!$C$8 - I233</f>
        <v>-40.549636499999998</v>
      </c>
      <c r="AB233" s="102">
        <v>511962</v>
      </c>
      <c r="AC233" s="45" t="s">
        <v>153</v>
      </c>
      <c r="AD233" s="45" t="s">
        <v>154</v>
      </c>
      <c r="AE233" s="45">
        <v>1485</v>
      </c>
      <c r="AF233" s="45">
        <v>85</v>
      </c>
      <c r="AG233" s="45">
        <v>0</v>
      </c>
      <c r="AH233" t="str">
        <f>IF(U233="","",IF(U233&gt;=Control!$D$4,"Y","N"))</f>
        <v>N</v>
      </c>
      <c r="AI233" t="str">
        <f>IF(P233="","",IF(P233&gt;=Control!$D$5,"Y","N"))</f>
        <v>Y</v>
      </c>
      <c r="AJ233" t="str">
        <f t="shared" si="3"/>
        <v>Y</v>
      </c>
      <c r="AO233" s="40" t="str">
        <f>IF(SUMPRODUCT(ISNUMBER(SEARCH(Assumptions!$C$92:$C$130,$C233))*(Assumptions!$D$92:$D$130="High"))&gt;0,"High","Low")</f>
        <v>High</v>
      </c>
    </row>
    <row r="234" spans="2:41" ht="54.75" customHeight="1" x14ac:dyDescent="0.2">
      <c r="B234" s="45">
        <v>127</v>
      </c>
      <c r="C234" s="45" t="s">
        <v>17</v>
      </c>
      <c r="D234" s="45" t="s">
        <v>1001</v>
      </c>
      <c r="E234" s="45" t="s">
        <v>1002</v>
      </c>
      <c r="F234" s="45" t="s">
        <v>424</v>
      </c>
      <c r="G234" s="45" t="s">
        <v>735</v>
      </c>
      <c r="H234" s="102">
        <v>4</v>
      </c>
      <c r="I234" s="102">
        <v>56</v>
      </c>
      <c r="J234" s="102"/>
      <c r="K234" s="102">
        <v>0</v>
      </c>
      <c r="L234" s="102">
        <v>4</v>
      </c>
      <c r="M234" s="45" t="s">
        <v>2566</v>
      </c>
      <c r="N234" s="45" t="s">
        <v>2536</v>
      </c>
      <c r="O234" s="45" t="s">
        <v>2537</v>
      </c>
      <c r="P234" s="102">
        <f>IFERROR(Q234-(AG234*365/1000),"")</f>
        <v>571.7700000000001</v>
      </c>
      <c r="Q234" s="102">
        <f>SUM(R234:T234)</f>
        <v>593.67000000000007</v>
      </c>
      <c r="R234" s="102">
        <v>0</v>
      </c>
      <c r="S234" s="102">
        <v>321.72000000000003</v>
      </c>
      <c r="T234" s="102">
        <v>271.95</v>
      </c>
      <c r="U234" s="102">
        <f>IFERROR(X234-I234,"")</f>
        <v>-55.053599149999997</v>
      </c>
      <c r="V234" s="102">
        <f>IFERROR(W234*Assumptions!$C$4,"")</f>
        <v>30</v>
      </c>
      <c r="W234" s="102">
        <v>12</v>
      </c>
      <c r="X234" s="102">
        <f>IFERROR(V234*Assumptions!$C$5,"")+IFERROR(Y234*Assumptions!$C$8*Assumptions!$C$5,"")</f>
        <v>0.94640084999999996</v>
      </c>
      <c r="Y234" s="102">
        <v>4617</v>
      </c>
      <c r="Z234" s="102">
        <f>IFERROR(ROUND(W234*(1+Assumptions!$C$7)^5,0),"")</f>
        <v>37</v>
      </c>
      <c r="AA234" s="102">
        <f>IFERROR(ROUND(Z234*Assumptions!$C$4*Assumptions!$C$6,4),"")+AB234*Assumptions!$C$6*Assumptions!$C$8 - I234</f>
        <v>-49.700016750000003</v>
      </c>
      <c r="AB234" s="102">
        <v>99999</v>
      </c>
      <c r="AC234" s="45" t="s">
        <v>153</v>
      </c>
      <c r="AD234" s="45" t="s">
        <v>154</v>
      </c>
      <c r="AE234" s="45">
        <v>1485</v>
      </c>
      <c r="AF234" s="45">
        <v>85</v>
      </c>
      <c r="AG234" s="45">
        <v>60</v>
      </c>
      <c r="AH234" t="str">
        <f>IF(U234="","",IF(U234&gt;=Control!$D$4,"Y","N"))</f>
        <v>N</v>
      </c>
      <c r="AI234" t="str">
        <f>IF(P234="","",IF(P234&gt;=Control!$D$5,"Y","N"))</f>
        <v>Y</v>
      </c>
      <c r="AJ234" t="str">
        <f t="shared" si="3"/>
        <v>Y</v>
      </c>
      <c r="AO234" s="40" t="str">
        <f>IF(SUMPRODUCT(ISNUMBER(SEARCH(Assumptions!$C$92:$C$130,$C234))*(Assumptions!$D$92:$D$130="High"))&gt;0,"High","Low")</f>
        <v>Low</v>
      </c>
    </row>
    <row r="235" spans="2:41" ht="41.25" customHeight="1" x14ac:dyDescent="0.2">
      <c r="B235" s="45">
        <v>115</v>
      </c>
      <c r="C235" s="45" t="s">
        <v>16</v>
      </c>
      <c r="D235" s="45" t="s">
        <v>926</v>
      </c>
      <c r="E235" s="45" t="s">
        <v>927</v>
      </c>
      <c r="F235" s="45" t="s">
        <v>97</v>
      </c>
      <c r="G235" s="45" t="s">
        <v>928</v>
      </c>
      <c r="H235" s="102">
        <v>3</v>
      </c>
      <c r="I235" s="102">
        <v>57</v>
      </c>
      <c r="J235" s="102"/>
      <c r="K235" s="102">
        <v>0</v>
      </c>
      <c r="L235" s="102">
        <v>3</v>
      </c>
      <c r="M235" s="45" t="s">
        <v>2926</v>
      </c>
      <c r="N235" s="45" t="s">
        <v>2927</v>
      </c>
      <c r="O235" s="45" t="s">
        <v>2928</v>
      </c>
      <c r="P235" s="102">
        <f>IFERROR(Q235-(AG235*365/1000),"")</f>
        <v>873.93000000000006</v>
      </c>
      <c r="Q235" s="102">
        <f>SUM(R235:T235)</f>
        <v>873.93000000000006</v>
      </c>
      <c r="R235" s="102">
        <v>468</v>
      </c>
      <c r="S235" s="102">
        <v>115.08</v>
      </c>
      <c r="T235" s="102">
        <v>290.85000000000002</v>
      </c>
      <c r="U235" s="102">
        <f>IFERROR(X235-I235,"")</f>
        <v>-55.446734999999997</v>
      </c>
      <c r="V235" s="102">
        <f>IFERROR(W235*Assumptions!$C$4,"")</f>
        <v>50</v>
      </c>
      <c r="W235" s="102">
        <v>20</v>
      </c>
      <c r="X235" s="102">
        <f>IFERROR(V235*Assumptions!$C$5,"")+IFERROR(Y235*Assumptions!$C$8*Assumptions!$C$5,"")</f>
        <v>1.5532649999999999</v>
      </c>
      <c r="Y235" s="102">
        <v>5300</v>
      </c>
      <c r="Z235" s="102">
        <f>IFERROR(ROUND(W235*(1+Assumptions!$C$7)^5,0),"")</f>
        <v>61</v>
      </c>
      <c r="AA235" s="102">
        <f>IFERROR(ROUND(Z235*Assumptions!$C$4*Assumptions!$C$6,4),"")+AB235*Assumptions!$C$6*Assumptions!$C$8 - I235</f>
        <v>-44.851562000000001</v>
      </c>
      <c r="AB235" s="102">
        <v>270056</v>
      </c>
      <c r="AC235" s="45" t="s">
        <v>153</v>
      </c>
      <c r="AD235" s="45" t="s">
        <v>160</v>
      </c>
      <c r="AE235" s="45">
        <v>6732</v>
      </c>
      <c r="AF235" s="45">
        <v>111.3</v>
      </c>
      <c r="AG235" s="45">
        <v>0</v>
      </c>
      <c r="AH235" t="str">
        <f>IF(U235="","",IF(U235&gt;=Control!$D$4,"Y","N"))</f>
        <v>N</v>
      </c>
      <c r="AI235" t="str">
        <f>IF(P235="","",IF(P235&gt;=Control!$D$5,"Y","N"))</f>
        <v>Y</v>
      </c>
      <c r="AJ235" t="str">
        <f t="shared" si="3"/>
        <v>Y</v>
      </c>
      <c r="AO235" s="40" t="str">
        <f>IF(SUMPRODUCT(ISNUMBER(SEARCH(Assumptions!$C$92:$C$130,$C235))*(Assumptions!$D$92:$D$130="High"))&gt;0,"High","Low")</f>
        <v>Low</v>
      </c>
    </row>
    <row r="236" spans="2:41" ht="41.25" customHeight="1" x14ac:dyDescent="0.2">
      <c r="B236" s="45">
        <v>244</v>
      </c>
      <c r="C236" s="45" t="s">
        <v>1578</v>
      </c>
      <c r="D236" s="45" t="s">
        <v>1576</v>
      </c>
      <c r="E236" s="45" t="s">
        <v>1577</v>
      </c>
      <c r="F236" s="45" t="s">
        <v>424</v>
      </c>
      <c r="G236" s="45" t="s">
        <v>1330</v>
      </c>
      <c r="H236" s="102">
        <v>7</v>
      </c>
      <c r="I236" s="102">
        <v>56.8</v>
      </c>
      <c r="J236" s="102"/>
      <c r="K236" s="102">
        <v>1</v>
      </c>
      <c r="L236" s="102">
        <v>5</v>
      </c>
      <c r="M236" s="45" t="s">
        <v>2558</v>
      </c>
      <c r="N236" s="45" t="s">
        <v>2539</v>
      </c>
      <c r="O236" s="45" t="s">
        <v>3183</v>
      </c>
      <c r="P236" s="102">
        <f>IFERROR(Q236-(AG236*365/1000),"")</f>
        <v>1298.7149999999999</v>
      </c>
      <c r="Q236" s="102">
        <f>SUM(R236:T236)</f>
        <v>1320.615</v>
      </c>
      <c r="R236" s="102">
        <v>0.45</v>
      </c>
      <c r="S236" s="102">
        <v>1073.94</v>
      </c>
      <c r="T236" s="102">
        <v>246.22499999999999</v>
      </c>
      <c r="U236" s="102">
        <f>IFERROR(X236-I236,"")</f>
        <v>-55.523301549999999</v>
      </c>
      <c r="V236" s="102">
        <f>IFERROR(W236*Assumptions!$C$4,"")</f>
        <v>42.5</v>
      </c>
      <c r="W236" s="102">
        <v>17</v>
      </c>
      <c r="X236" s="102">
        <f>IFERROR(V236*Assumptions!$C$5,"")+IFERROR(Y236*Assumptions!$C$8*Assumptions!$C$5,"")</f>
        <v>1.2766984499999998</v>
      </c>
      <c r="Y236" s="102">
        <v>169</v>
      </c>
      <c r="Z236" s="102">
        <f>IFERROR(ROUND(W236*(1+Assumptions!$C$7)^5,0),"")</f>
        <v>52</v>
      </c>
      <c r="AA236" s="102">
        <f>IFERROR(ROUND(Z236*Assumptions!$C$4*Assumptions!$C$6,4),"")+AB236*Assumptions!$C$6*Assumptions!$C$8 - I236</f>
        <v>-24.895928249999994</v>
      </c>
      <c r="AB236" s="102">
        <v>1516661</v>
      </c>
      <c r="AC236" s="45" t="s">
        <v>153</v>
      </c>
      <c r="AD236" s="45" t="s">
        <v>154</v>
      </c>
      <c r="AE236" s="45">
        <v>1485</v>
      </c>
      <c r="AF236" s="45">
        <v>85</v>
      </c>
      <c r="AG236" s="45">
        <v>60</v>
      </c>
      <c r="AH236" t="str">
        <f>IF(U236="","",IF(U236&gt;=Control!$D$4,"Y","N"))</f>
        <v>N</v>
      </c>
      <c r="AI236" t="str">
        <f>IF(P236="","",IF(P236&gt;=Control!$D$5,"Y","N"))</f>
        <v>Y</v>
      </c>
      <c r="AJ236" t="str">
        <f t="shared" si="3"/>
        <v>Y</v>
      </c>
      <c r="AO236" s="40" t="str">
        <f>IF(SUMPRODUCT(ISNUMBER(SEARCH(Assumptions!$C$92:$C$130,$C236))*(Assumptions!$D$92:$D$130="High"))&gt;0,"High","Low")</f>
        <v>Low</v>
      </c>
    </row>
    <row r="237" spans="2:41" ht="68.25" customHeight="1" x14ac:dyDescent="0.2">
      <c r="B237" s="45">
        <v>100</v>
      </c>
      <c r="C237" s="45" t="s">
        <v>19</v>
      </c>
      <c r="D237" s="45" t="s">
        <v>833</v>
      </c>
      <c r="E237" s="45" t="s">
        <v>834</v>
      </c>
      <c r="F237" s="45" t="s">
        <v>73</v>
      </c>
      <c r="G237" s="45" t="s">
        <v>835</v>
      </c>
      <c r="H237" s="102">
        <v>4</v>
      </c>
      <c r="I237" s="102">
        <v>56.8</v>
      </c>
      <c r="J237" s="102"/>
      <c r="K237" s="102">
        <v>2</v>
      </c>
      <c r="L237" s="102">
        <v>2</v>
      </c>
      <c r="M237" s="45" t="s">
        <v>3274</v>
      </c>
      <c r="N237" s="45" t="s">
        <v>3275</v>
      </c>
      <c r="O237" s="45" t="s">
        <v>3268</v>
      </c>
      <c r="P237" s="102">
        <f>IFERROR(Q237-(AG237*365/1000),"")</f>
        <v>232.47</v>
      </c>
      <c r="Q237" s="102">
        <f>SUM(R237:T237)</f>
        <v>232.47</v>
      </c>
      <c r="R237" s="102">
        <v>0</v>
      </c>
      <c r="S237" s="102">
        <v>231.42</v>
      </c>
      <c r="T237" s="102">
        <v>1.05</v>
      </c>
      <c r="U237" s="102">
        <f>IFERROR(X237-I237,"")</f>
        <v>-55.6583641</v>
      </c>
      <c r="V237" s="102">
        <f>IFERROR(W237*Assumptions!$C$4,"")</f>
        <v>35</v>
      </c>
      <c r="W237" s="102">
        <v>14</v>
      </c>
      <c r="X237" s="102">
        <f>IFERROR(V237*Assumptions!$C$5,"")+IFERROR(Y237*Assumptions!$C$8*Assumptions!$C$5,"")</f>
        <v>1.1416359</v>
      </c>
      <c r="Y237" s="102">
        <v>9118</v>
      </c>
      <c r="Z237" s="102">
        <f>IFERROR(ROUND(W237*(1+Assumptions!$C$7)^5,0),"")</f>
        <v>43</v>
      </c>
      <c r="AA237" s="102">
        <f>IFERROR(ROUND(Z237*Assumptions!$C$4*Assumptions!$C$6,4),"")+AB237*Assumptions!$C$6*Assumptions!$C$8 - I237</f>
        <v>-51.04645</v>
      </c>
      <c r="AB237" s="102">
        <v>22600</v>
      </c>
      <c r="AC237" s="45" t="s">
        <v>153</v>
      </c>
      <c r="AD237" s="45" t="s">
        <v>175</v>
      </c>
      <c r="AE237" s="45">
        <v>1707</v>
      </c>
      <c r="AF237" s="45">
        <v>16.5</v>
      </c>
      <c r="AG237" s="45">
        <v>0</v>
      </c>
      <c r="AH237" t="str">
        <f>IF(U237="","",IF(U237&gt;=Control!$D$4,"Y","N"))</f>
        <v>N</v>
      </c>
      <c r="AI237" t="str">
        <f>IF(P237="","",IF(P237&gt;=Control!$D$5,"Y","N"))</f>
        <v>Y</v>
      </c>
      <c r="AJ237" t="str">
        <f t="shared" si="3"/>
        <v>Y</v>
      </c>
      <c r="AO237" s="40" t="str">
        <f>IF(SUMPRODUCT(ISNUMBER(SEARCH(Assumptions!$C$92:$C$130,$C237))*(Assumptions!$D$92:$D$130="High"))&gt;0,"High","Low")</f>
        <v>Low</v>
      </c>
    </row>
    <row r="238" spans="2:41" ht="41.25" customHeight="1" x14ac:dyDescent="0.2">
      <c r="B238" s="45">
        <v>279</v>
      </c>
      <c r="C238" s="45" t="s">
        <v>7</v>
      </c>
      <c r="D238" s="45" t="s">
        <v>1746</v>
      </c>
      <c r="E238" s="45" t="s">
        <v>1747</v>
      </c>
      <c r="F238" s="45" t="s">
        <v>310</v>
      </c>
      <c r="G238" s="45" t="s">
        <v>1748</v>
      </c>
      <c r="H238" s="102">
        <v>5</v>
      </c>
      <c r="I238" s="102">
        <v>60</v>
      </c>
      <c r="J238" s="102"/>
      <c r="K238" s="102">
        <v>1</v>
      </c>
      <c r="L238" s="102">
        <v>2</v>
      </c>
      <c r="M238" s="45" t="s">
        <v>2723</v>
      </c>
      <c r="N238" s="45" t="s">
        <v>2724</v>
      </c>
      <c r="O238" s="45" t="s">
        <v>2725</v>
      </c>
      <c r="P238" s="102">
        <f>IFERROR(Q238-(AG238*365/1000),"")</f>
        <v>347.84500000000003</v>
      </c>
      <c r="Q238" s="102">
        <f>SUM(R238:T238)</f>
        <v>504.79500000000002</v>
      </c>
      <c r="R238" s="102">
        <v>303.3</v>
      </c>
      <c r="S238" s="102">
        <v>187.32</v>
      </c>
      <c r="T238" s="102">
        <v>14.175000000000001</v>
      </c>
      <c r="U238" s="102">
        <f>IFERROR(X238-I238,"")</f>
        <v>-55.806624749999997</v>
      </c>
      <c r="V238" s="102">
        <f>IFERROR(W238*Assumptions!$C$4,"")</f>
        <v>117.5</v>
      </c>
      <c r="W238" s="102">
        <v>47</v>
      </c>
      <c r="X238" s="102">
        <f>IFERROR(V238*Assumptions!$C$5,"")+IFERROR(Y238*Assumptions!$C$8*Assumptions!$C$5,"")</f>
        <v>4.1933752499999999</v>
      </c>
      <c r="Y238" s="102">
        <v>66505</v>
      </c>
      <c r="Z238" s="102">
        <f>IFERROR(ROUND(W238*(1+Assumptions!$C$7)^5,0),"")</f>
        <v>143</v>
      </c>
      <c r="AA238" s="102">
        <f>IFERROR(ROUND(Z238*Assumptions!$C$4*Assumptions!$C$6,4),"")+AB238*Assumptions!$C$6*Assumptions!$C$8 - I238</f>
        <v>-40.854797250000004</v>
      </c>
      <c r="AB238" s="102">
        <v>75833</v>
      </c>
      <c r="AC238" s="45" t="s">
        <v>153</v>
      </c>
      <c r="AD238" s="45" t="s">
        <v>160</v>
      </c>
      <c r="AE238" s="45">
        <v>6732</v>
      </c>
      <c r="AF238" s="45">
        <v>111.3</v>
      </c>
      <c r="AG238" s="45">
        <v>430</v>
      </c>
      <c r="AH238" t="str">
        <f>IF(U238="","",IF(U238&gt;=Control!$D$4,"Y","N"))</f>
        <v>N</v>
      </c>
      <c r="AI238" t="str">
        <f>IF(P238="","",IF(P238&gt;=Control!$D$5,"Y","N"))</f>
        <v>Y</v>
      </c>
      <c r="AJ238" t="str">
        <f t="shared" si="3"/>
        <v>Y</v>
      </c>
      <c r="AO238" s="40" t="str">
        <f>IF(SUMPRODUCT(ISNUMBER(SEARCH(Assumptions!$C$92:$C$130,$C238))*(Assumptions!$D$92:$D$130="High"))&gt;0,"High","Low")</f>
        <v>High</v>
      </c>
    </row>
    <row r="239" spans="2:41" ht="54.75" customHeight="1" x14ac:dyDescent="0.2">
      <c r="B239" s="45">
        <v>97</v>
      </c>
      <c r="C239" s="45" t="s">
        <v>8</v>
      </c>
      <c r="D239" s="45" t="s">
        <v>820</v>
      </c>
      <c r="E239" s="45" t="s">
        <v>821</v>
      </c>
      <c r="F239" s="45" t="s">
        <v>86</v>
      </c>
      <c r="G239" s="45" t="s">
        <v>735</v>
      </c>
      <c r="H239" s="102">
        <v>13</v>
      </c>
      <c r="I239" s="102">
        <v>62.5</v>
      </c>
      <c r="J239" s="102"/>
      <c r="K239" s="102">
        <v>1</v>
      </c>
      <c r="L239" s="102">
        <v>9</v>
      </c>
      <c r="M239" s="45" t="s">
        <v>2870</v>
      </c>
      <c r="N239" s="45" t="s">
        <v>2871</v>
      </c>
      <c r="O239" s="45" t="s">
        <v>2853</v>
      </c>
      <c r="P239" s="102">
        <f>IFERROR(Q239-(AG239*365/1000),"")</f>
        <v>-196.3</v>
      </c>
      <c r="Q239" s="102">
        <f>SUM(R239:T239)</f>
        <v>40.950000000000003</v>
      </c>
      <c r="R239" s="102">
        <v>25.2</v>
      </c>
      <c r="S239" s="102">
        <v>0</v>
      </c>
      <c r="T239" s="102">
        <v>15.75</v>
      </c>
      <c r="U239" s="102">
        <f>IFERROR(X239-I239,"")</f>
        <v>-58.674584799999998</v>
      </c>
      <c r="V239" s="102">
        <f>IFERROR(W239*Assumptions!$C$4,"")</f>
        <v>125</v>
      </c>
      <c r="W239" s="102">
        <v>50</v>
      </c>
      <c r="X239" s="102">
        <f>IFERROR(V239*Assumptions!$C$5,"")+IFERROR(Y239*Assumptions!$C$8*Assumptions!$C$5,"")</f>
        <v>3.8254152000000001</v>
      </c>
      <c r="Y239" s="102">
        <v>7504</v>
      </c>
      <c r="Z239" s="102">
        <f>IFERROR(ROUND(W239*(1+Assumptions!$C$7)^5,0),"")</f>
        <v>153</v>
      </c>
      <c r="AA239" s="102">
        <f>IFERROR(ROUND(Z239*Assumptions!$C$4*Assumptions!$C$6,4),"")+AB239*Assumptions!$C$6*Assumptions!$C$8 - I239</f>
        <v>-43.207499999999996</v>
      </c>
      <c r="AB239" s="102">
        <v>10000</v>
      </c>
      <c r="AC239" s="45" t="s">
        <v>153</v>
      </c>
      <c r="AD239" s="45" t="s">
        <v>154</v>
      </c>
      <c r="AE239" s="45">
        <v>1485</v>
      </c>
      <c r="AF239" s="45">
        <v>85</v>
      </c>
      <c r="AG239" s="45">
        <v>650</v>
      </c>
      <c r="AH239" t="str">
        <f>IF(U239="","",IF(U239&gt;=Control!$D$4,"Y","N"))</f>
        <v>N</v>
      </c>
      <c r="AI239" t="str">
        <f>IF(P239="","",IF(P239&gt;=Control!$D$5,"Y","N"))</f>
        <v>N</v>
      </c>
      <c r="AJ239" t="str">
        <f t="shared" si="3"/>
        <v>Y</v>
      </c>
      <c r="AO239" s="40" t="str">
        <f>IF(SUMPRODUCT(ISNUMBER(SEARCH(Assumptions!$C$92:$C$130,$C239))*(Assumptions!$D$92:$D$130="High"))&gt;0,"High","Low")</f>
        <v>High</v>
      </c>
    </row>
    <row r="240" spans="2:41" ht="41.25" customHeight="1" x14ac:dyDescent="0.2">
      <c r="B240" s="45">
        <v>283</v>
      </c>
      <c r="C240" s="45" t="s">
        <v>8</v>
      </c>
      <c r="D240" s="45" t="s">
        <v>85</v>
      </c>
      <c r="E240" s="45" t="s">
        <v>84</v>
      </c>
      <c r="F240" s="45" t="s">
        <v>86</v>
      </c>
      <c r="G240" s="45" t="s">
        <v>1761</v>
      </c>
      <c r="H240" s="102">
        <v>3</v>
      </c>
      <c r="I240" s="102">
        <v>90.5</v>
      </c>
      <c r="J240" s="102"/>
      <c r="K240" s="102">
        <v>1</v>
      </c>
      <c r="L240" s="102">
        <v>2</v>
      </c>
      <c r="M240" s="45" t="s">
        <v>2907</v>
      </c>
      <c r="N240" s="45" t="s">
        <v>2908</v>
      </c>
      <c r="O240" s="45" t="s">
        <v>2909</v>
      </c>
      <c r="P240" s="102">
        <f>IFERROR(Q240-(AG240*365/1000),"")</f>
        <v>39.06</v>
      </c>
      <c r="Q240" s="102">
        <f>SUM(R240:T240)</f>
        <v>39.06</v>
      </c>
      <c r="R240" s="102">
        <v>0</v>
      </c>
      <c r="S240" s="102">
        <v>39.06</v>
      </c>
      <c r="T240" s="102">
        <v>0</v>
      </c>
      <c r="U240" s="102">
        <f>IFERROR(X240-I240,"")</f>
        <v>-60.035012899999998</v>
      </c>
      <c r="V240" s="102">
        <f>IFERROR(W240*Assumptions!$C$4,"")</f>
        <v>502.5</v>
      </c>
      <c r="W240" s="102">
        <v>201</v>
      </c>
      <c r="X240" s="102">
        <f>IFERROR(V240*Assumptions!$C$5,"")+IFERROR(Y240*Assumptions!$C$8*Assumptions!$C$5,"")</f>
        <v>30.464987100000002</v>
      </c>
      <c r="Y240" s="102">
        <v>1531342</v>
      </c>
      <c r="Z240" s="102">
        <f>IFERROR(ROUND(W240*(1+Assumptions!$C$7)^5,0),"")</f>
        <v>613</v>
      </c>
      <c r="AA240" s="102">
        <f>IFERROR(ROUND(Z240*Assumptions!$C$4*Assumptions!$C$6,4),"")+AB240*Assumptions!$C$6*Assumptions!$C$8 - I240</f>
        <v>-9.6753395000000069</v>
      </c>
      <c r="AB240" s="102">
        <v>250726</v>
      </c>
      <c r="AC240" s="45" t="s">
        <v>153</v>
      </c>
      <c r="AD240" s="45" t="s">
        <v>154</v>
      </c>
      <c r="AE240" s="45">
        <v>1485</v>
      </c>
      <c r="AF240" s="45">
        <v>85</v>
      </c>
      <c r="AG240" s="45">
        <v>0</v>
      </c>
      <c r="AH240" t="str">
        <f>IF(U240="","",IF(U240&gt;=Control!$D$4,"Y","N"))</f>
        <v>N</v>
      </c>
      <c r="AI240" t="str">
        <f>IF(P240="","",IF(P240&gt;=Control!$D$5,"Y","N"))</f>
        <v>N</v>
      </c>
      <c r="AJ240" t="str">
        <f t="shared" si="3"/>
        <v>Y</v>
      </c>
      <c r="AO240" s="40" t="str">
        <f>IF(SUMPRODUCT(ISNUMBER(SEARCH(Assumptions!$C$92:$C$130,$C240))*(Assumptions!$D$92:$D$130="High"))&gt;0,"High","Low")</f>
        <v>High</v>
      </c>
    </row>
    <row r="241" spans="2:41" ht="41.25" customHeight="1" x14ac:dyDescent="0.2">
      <c r="B241" s="45">
        <v>239</v>
      </c>
      <c r="C241" s="45" t="s">
        <v>14</v>
      </c>
      <c r="D241" s="45" t="s">
        <v>1554</v>
      </c>
      <c r="E241" s="45" t="s">
        <v>1555</v>
      </c>
      <c r="F241" s="45" t="s">
        <v>582</v>
      </c>
      <c r="G241" s="45" t="s">
        <v>1336</v>
      </c>
      <c r="H241" s="102">
        <v>7</v>
      </c>
      <c r="I241" s="102">
        <v>63</v>
      </c>
      <c r="J241" s="102"/>
      <c r="K241" s="102">
        <v>1</v>
      </c>
      <c r="L241" s="102">
        <v>6</v>
      </c>
      <c r="M241" s="45" t="s">
        <v>3318</v>
      </c>
      <c r="N241" s="45" t="s">
        <v>3313</v>
      </c>
      <c r="O241" s="45" t="s">
        <v>3306</v>
      </c>
      <c r="P241" s="102">
        <f>IFERROR(Q241-(AG241*365/1000),"")</f>
        <v>295.995</v>
      </c>
      <c r="Q241" s="102">
        <f>SUM(R241:T241)</f>
        <v>295.995</v>
      </c>
      <c r="R241" s="102">
        <v>0</v>
      </c>
      <c r="S241" s="102">
        <v>134.82</v>
      </c>
      <c r="T241" s="102">
        <v>161.17500000000001</v>
      </c>
      <c r="U241" s="102">
        <f>IFERROR(X241-I241,"")</f>
        <v>-60.950457900000004</v>
      </c>
      <c r="V241" s="102">
        <f>IFERROR(W241*Assumptions!$C$4,"")</f>
        <v>67.5</v>
      </c>
      <c r="W241" s="102">
        <v>27</v>
      </c>
      <c r="X241" s="102">
        <f>IFERROR(V241*Assumptions!$C$5,"")+IFERROR(Y241*Assumptions!$C$8*Assumptions!$C$5,"")</f>
        <v>2.0495421</v>
      </c>
      <c r="Y241" s="102">
        <v>2442</v>
      </c>
      <c r="Z241" s="102">
        <f>IFERROR(ROUND(W241*(1+Assumptions!$C$7)^5,0),"")</f>
        <v>82</v>
      </c>
      <c r="AA241" s="102">
        <f>IFERROR(ROUND(Z241*Assumptions!$C$4*Assumptions!$C$6,4),"")+AB241*Assumptions!$C$6*Assumptions!$C$8 - I241</f>
        <v>-5.0678252499999985</v>
      </c>
      <c r="AB241" s="102">
        <v>2846697</v>
      </c>
      <c r="AC241" s="45" t="s">
        <v>164</v>
      </c>
      <c r="AD241" s="45" t="s">
        <v>191</v>
      </c>
      <c r="AE241" s="45">
        <v>1121</v>
      </c>
      <c r="AF241" s="45">
        <v>84.7</v>
      </c>
      <c r="AG241" s="45">
        <v>0</v>
      </c>
      <c r="AH241" t="str">
        <f>IF(U241="","",IF(U241&gt;=Control!$D$4,"Y","N"))</f>
        <v>N</v>
      </c>
      <c r="AI241" t="str">
        <f>IF(P241="","",IF(P241&gt;=Control!$D$5,"Y","N"))</f>
        <v>Y</v>
      </c>
      <c r="AJ241" t="str">
        <f t="shared" si="3"/>
        <v>Y</v>
      </c>
      <c r="AO241" s="40" t="str">
        <f>IF(SUMPRODUCT(ISNUMBER(SEARCH(Assumptions!$C$92:$C$130,$C241))*(Assumptions!$D$92:$D$130="High"))&gt;0,"High","Low")</f>
        <v>Low</v>
      </c>
    </row>
    <row r="242" spans="2:41" ht="41.25" customHeight="1" x14ac:dyDescent="0.2">
      <c r="B242" s="45">
        <v>34</v>
      </c>
      <c r="C242" s="45" t="s">
        <v>7</v>
      </c>
      <c r="D242" s="45" t="s">
        <v>446</v>
      </c>
      <c r="E242" s="45" t="s">
        <v>447</v>
      </c>
      <c r="F242" s="45" t="s">
        <v>73</v>
      </c>
      <c r="G242" s="45" t="s">
        <v>448</v>
      </c>
      <c r="H242" s="102">
        <v>11</v>
      </c>
      <c r="I242" s="102">
        <v>68.599999999999994</v>
      </c>
      <c r="J242" s="102"/>
      <c r="K242" s="102">
        <v>4</v>
      </c>
      <c r="L242" s="102">
        <v>5</v>
      </c>
      <c r="M242" s="45" t="s">
        <v>2821</v>
      </c>
      <c r="N242" s="45" t="s">
        <v>2822</v>
      </c>
      <c r="O242" s="45" t="s">
        <v>2823</v>
      </c>
      <c r="P242" s="102">
        <f>IFERROR(Q242-(AG242*365/1000),"")</f>
        <v>211.15499999999997</v>
      </c>
      <c r="Q242" s="102">
        <f>SUM(R242:T242)</f>
        <v>282.33</v>
      </c>
      <c r="R242" s="102">
        <v>221.85</v>
      </c>
      <c r="S242" s="102">
        <v>56.28</v>
      </c>
      <c r="T242" s="102">
        <v>4.2</v>
      </c>
      <c r="U242" s="102">
        <f>IFERROR(X242-I242,"")</f>
        <v>-66.94754524999999</v>
      </c>
      <c r="V242" s="102">
        <f>IFERROR(W242*Assumptions!$C$4,"")</f>
        <v>45</v>
      </c>
      <c r="W242" s="102">
        <v>18</v>
      </c>
      <c r="X242" s="102">
        <f>IFERROR(V242*Assumptions!$C$5,"")+IFERROR(Y242*Assumptions!$C$8*Assumptions!$C$5,"")</f>
        <v>1.65245475</v>
      </c>
      <c r="Y242" s="102">
        <v>30095</v>
      </c>
      <c r="Z242" s="102">
        <f>IFERROR(ROUND(W242*(1+Assumptions!$C$7)^5,0),"")</f>
        <v>55</v>
      </c>
      <c r="AA242" s="102">
        <f>IFERROR(ROUND(Z242*Assumptions!$C$4*Assumptions!$C$6,4),"")+AB242*Assumptions!$C$6*Assumptions!$C$8 - I242</f>
        <v>-61.224459749999994</v>
      </c>
      <c r="AB242" s="102">
        <v>29883</v>
      </c>
      <c r="AC242" s="45" t="s">
        <v>153</v>
      </c>
      <c r="AD242" s="45" t="s">
        <v>160</v>
      </c>
      <c r="AE242" s="45">
        <v>6732</v>
      </c>
      <c r="AF242" s="45">
        <v>111.3</v>
      </c>
      <c r="AG242" s="45">
        <v>195</v>
      </c>
      <c r="AH242" t="str">
        <f>IF(U242="","",IF(U242&gt;=Control!$D$4,"Y","N"))</f>
        <v>N</v>
      </c>
      <c r="AI242" t="str">
        <f>IF(P242="","",IF(P242&gt;=Control!$D$5,"Y","N"))</f>
        <v>Y</v>
      </c>
      <c r="AJ242" t="str">
        <f t="shared" si="3"/>
        <v>Y</v>
      </c>
      <c r="AO242" s="40" t="str">
        <f>IF(SUMPRODUCT(ISNUMBER(SEARCH(Assumptions!$C$92:$C$130,$C242))*(Assumptions!$D$92:$D$130="High"))&gt;0,"High","Low")</f>
        <v>High</v>
      </c>
    </row>
    <row r="243" spans="2:41" ht="68.25" customHeight="1" x14ac:dyDescent="0.2">
      <c r="B243" s="45">
        <v>187</v>
      </c>
      <c r="C243" s="45" t="s">
        <v>7</v>
      </c>
      <c r="D243" s="45" t="s">
        <v>1298</v>
      </c>
      <c r="E243" s="45" t="s">
        <v>1299</v>
      </c>
      <c r="F243" s="45" t="s">
        <v>261</v>
      </c>
      <c r="G243" s="45" t="s">
        <v>1119</v>
      </c>
      <c r="H243" s="102">
        <v>10</v>
      </c>
      <c r="I243" s="102">
        <v>70.7</v>
      </c>
      <c r="J243" s="102"/>
      <c r="K243" s="102">
        <v>1</v>
      </c>
      <c r="L243" s="102">
        <v>8</v>
      </c>
      <c r="M243" s="45" t="s">
        <v>2737</v>
      </c>
      <c r="N243" s="45" t="s">
        <v>2801</v>
      </c>
      <c r="O243" s="45" t="s">
        <v>2738</v>
      </c>
      <c r="P243" s="102">
        <f>IFERROR(Q243-(AG243*365/1000),"")</f>
        <v>862.18999999999994</v>
      </c>
      <c r="Q243" s="102">
        <f>SUM(R243:T243)</f>
        <v>913.29</v>
      </c>
      <c r="R243" s="102">
        <v>450.45</v>
      </c>
      <c r="S243" s="102">
        <v>446.04</v>
      </c>
      <c r="T243" s="102">
        <v>16.8</v>
      </c>
      <c r="U243" s="102">
        <f>IFERROR(X243-I243,"")</f>
        <v>-68.099214200000006</v>
      </c>
      <c r="V243" s="102">
        <f>IFERROR(W243*Assumptions!$C$4,"")</f>
        <v>82.5</v>
      </c>
      <c r="W243" s="102">
        <v>33</v>
      </c>
      <c r="X243" s="102">
        <f>IFERROR(V243*Assumptions!$C$5,"")+IFERROR(Y243*Assumptions!$C$8*Assumptions!$C$5,"")</f>
        <v>2.6007858000000001</v>
      </c>
      <c r="Y243" s="102">
        <v>12516</v>
      </c>
      <c r="Z243" s="102">
        <f>IFERROR(ROUND(W243*(1+Assumptions!$C$7)^5,0),"")</f>
        <v>101</v>
      </c>
      <c r="AA243" s="102">
        <f>IFERROR(ROUND(Z243*Assumptions!$C$4*Assumptions!$C$6,4),"")+AB243*Assumptions!$C$6*Assumptions!$C$8 - I243</f>
        <v>-55.545716500000005</v>
      </c>
      <c r="AB243" s="102">
        <v>151002</v>
      </c>
      <c r="AC243" s="45" t="s">
        <v>153</v>
      </c>
      <c r="AD243" s="45" t="s">
        <v>160</v>
      </c>
      <c r="AE243" s="45">
        <v>6732</v>
      </c>
      <c r="AF243" s="45">
        <v>111.3</v>
      </c>
      <c r="AG243" s="45">
        <v>140</v>
      </c>
      <c r="AH243" t="str">
        <f>IF(U243="","",IF(U243&gt;=Control!$D$4,"Y","N"))</f>
        <v>N</v>
      </c>
      <c r="AI243" t="str">
        <f>IF(P243="","",IF(P243&gt;=Control!$D$5,"Y","N"))</f>
        <v>Y</v>
      </c>
      <c r="AJ243" t="str">
        <f t="shared" si="3"/>
        <v>Y</v>
      </c>
      <c r="AO243" s="40" t="str">
        <f>IF(SUMPRODUCT(ISNUMBER(SEARCH(Assumptions!$C$92:$C$130,$C243))*(Assumptions!$D$92:$D$130="High"))&gt;0,"High","Low")</f>
        <v>High</v>
      </c>
    </row>
    <row r="244" spans="2:41" ht="54.75" customHeight="1" x14ac:dyDescent="0.2">
      <c r="B244" s="45">
        <v>216</v>
      </c>
      <c r="C244" s="45" t="s">
        <v>9</v>
      </c>
      <c r="D244" s="45" t="s">
        <v>1447</v>
      </c>
      <c r="E244" s="45" t="s">
        <v>1448</v>
      </c>
      <c r="F244" s="45" t="s">
        <v>424</v>
      </c>
      <c r="G244" s="45" t="s">
        <v>1437</v>
      </c>
      <c r="H244" s="102">
        <v>10</v>
      </c>
      <c r="I244" s="102">
        <v>72</v>
      </c>
      <c r="J244" s="102"/>
      <c r="K244" s="102">
        <v>4</v>
      </c>
      <c r="L244" s="102">
        <v>6</v>
      </c>
      <c r="M244" s="45" t="s">
        <v>3237</v>
      </c>
      <c r="N244" s="45" t="s">
        <v>3253</v>
      </c>
      <c r="O244" s="45" t="s">
        <v>3360</v>
      </c>
      <c r="P244" s="102">
        <f>IFERROR(Q244-(AG244*365/1000),"")</f>
        <v>1926.6599999999999</v>
      </c>
      <c r="Q244" s="102">
        <f>SUM(R244:T244)</f>
        <v>1926.6599999999999</v>
      </c>
      <c r="R244" s="102">
        <v>1246.05</v>
      </c>
      <c r="S244" s="102">
        <v>389.76</v>
      </c>
      <c r="T244" s="102">
        <v>290.85000000000002</v>
      </c>
      <c r="U244" s="102">
        <f>IFERROR(X244-I244,"")</f>
        <v>-71.400000000000006</v>
      </c>
      <c r="V244" s="102">
        <f>IFERROR(W244*Assumptions!$C$4,"")</f>
        <v>20</v>
      </c>
      <c r="W244" s="102">
        <v>8</v>
      </c>
      <c r="X244" s="102">
        <f>IFERROR(V244*Assumptions!$C$5,"")+IFERROR(Y244*Assumptions!$C$8*Assumptions!$C$5,"")</f>
        <v>0.6</v>
      </c>
      <c r="Y244" s="102">
        <v>0</v>
      </c>
      <c r="Z244" s="102">
        <f>IFERROR(ROUND(W244*(1+Assumptions!$C$7)^5,0),"")</f>
        <v>24</v>
      </c>
      <c r="AA244" s="102">
        <f>IFERROR(ROUND(Z244*Assumptions!$C$4*Assumptions!$C$6,4),"")+AB244*Assumptions!$C$6*Assumptions!$C$8 - I244</f>
        <v>-57.889724999999999</v>
      </c>
      <c r="AB244" s="102">
        <v>663300</v>
      </c>
      <c r="AC244" s="45" t="s">
        <v>164</v>
      </c>
      <c r="AD244" s="45" t="s">
        <v>188</v>
      </c>
      <c r="AE244" s="45">
        <v>365</v>
      </c>
      <c r="AF244" s="45">
        <v>78.3</v>
      </c>
      <c r="AG244" s="45">
        <v>0</v>
      </c>
      <c r="AH244" t="str">
        <f>IF(U244="","",IF(U244&gt;=Control!$D$4,"Y","N"))</f>
        <v>N</v>
      </c>
      <c r="AI244" t="str">
        <f>IF(P244="","",IF(P244&gt;=Control!$D$5,"Y","N"))</f>
        <v>Y</v>
      </c>
      <c r="AJ244" t="str">
        <f t="shared" si="3"/>
        <v>Y</v>
      </c>
      <c r="AO244" s="40" t="str">
        <f>IF(SUMPRODUCT(ISNUMBER(SEARCH(Assumptions!$C$92:$C$130,$C244))*(Assumptions!$D$92:$D$130="High"))&gt;0,"High","Low")</f>
        <v>High</v>
      </c>
    </row>
    <row r="245" spans="2:41" ht="41.25" customHeight="1" x14ac:dyDescent="0.2">
      <c r="B245" s="45">
        <v>203</v>
      </c>
      <c r="C245" s="45" t="s">
        <v>20</v>
      </c>
      <c r="D245" s="45" t="s">
        <v>1382</v>
      </c>
      <c r="E245" s="45" t="s">
        <v>1383</v>
      </c>
      <c r="F245" s="45" t="s">
        <v>97</v>
      </c>
      <c r="G245" s="45" t="s">
        <v>1380</v>
      </c>
      <c r="H245" s="102">
        <v>10</v>
      </c>
      <c r="I245" s="102">
        <v>72.95</v>
      </c>
      <c r="J245" s="102"/>
      <c r="K245" s="102">
        <v>1</v>
      </c>
      <c r="L245" s="102">
        <v>9</v>
      </c>
      <c r="M245" s="45" t="s">
        <v>3113</v>
      </c>
      <c r="N245" s="45" t="s">
        <v>3106</v>
      </c>
      <c r="O245" s="45" t="s">
        <v>3112</v>
      </c>
      <c r="P245" s="102">
        <f>IFERROR(Q245-(AG245*365/1000),"")</f>
        <v>0</v>
      </c>
      <c r="Q245" s="102">
        <f>SUM(R245:T245)</f>
        <v>0</v>
      </c>
      <c r="R245" s="102">
        <v>0</v>
      </c>
      <c r="S245" s="102">
        <v>0</v>
      </c>
      <c r="T245" s="102">
        <v>0</v>
      </c>
      <c r="U245" s="102">
        <f>IFERROR(X245-I245,"")</f>
        <v>-72.05</v>
      </c>
      <c r="V245" s="102">
        <f>IFERROR(W245*Assumptions!$C$4,"")</f>
        <v>30</v>
      </c>
      <c r="W245" s="102">
        <v>12</v>
      </c>
      <c r="X245" s="102">
        <f>IFERROR(V245*Assumptions!$C$5,"")+IFERROR(Y245*Assumptions!$C$8*Assumptions!$C$5,"")</f>
        <v>0.89999999999999991</v>
      </c>
      <c r="Y245" s="102">
        <v>0</v>
      </c>
      <c r="Z245" s="102">
        <f>IFERROR(ROUND(W245*(1+Assumptions!$C$7)^5,0),"")</f>
        <v>37</v>
      </c>
      <c r="AA245" s="102">
        <f>IFERROR(ROUND(Z245*Assumptions!$C$4*Assumptions!$C$6,4),"")+AB245*Assumptions!$C$6*Assumptions!$C$8 - I245</f>
        <v>-57.149802000000001</v>
      </c>
      <c r="AB245" s="102">
        <v>667176</v>
      </c>
      <c r="AC245" s="45" t="s">
        <v>153</v>
      </c>
      <c r="AD245" s="45" t="s">
        <v>175</v>
      </c>
      <c r="AE245" s="45">
        <v>1707</v>
      </c>
      <c r="AF245" s="45">
        <v>16.5</v>
      </c>
      <c r="AG245" s="45">
        <v>0</v>
      </c>
      <c r="AH245" t="str">
        <f>IF(U245="","",IF(U245&gt;=Control!$D$4,"Y","N"))</f>
        <v>N</v>
      </c>
      <c r="AI245" t="str">
        <f>IF(P245="","",IF(P245&gt;=Control!$D$5,"Y","N"))</f>
        <v>N</v>
      </c>
      <c r="AJ245" t="str">
        <f t="shared" si="3"/>
        <v>Y</v>
      </c>
      <c r="AO245" s="40" t="str">
        <f>IF(SUMPRODUCT(ISNUMBER(SEARCH(Assumptions!$C$92:$C$130,$C245))*(Assumptions!$D$92:$D$130="High"))&gt;0,"High","Low")</f>
        <v>Low</v>
      </c>
    </row>
    <row r="246" spans="2:41" ht="95.25" customHeight="1" x14ac:dyDescent="0.2">
      <c r="B246" s="45">
        <v>217</v>
      </c>
      <c r="C246" s="45" t="s">
        <v>8</v>
      </c>
      <c r="D246" s="45" t="s">
        <v>1451</v>
      </c>
      <c r="E246" s="45" t="s">
        <v>1452</v>
      </c>
      <c r="F246" s="45" t="s">
        <v>77</v>
      </c>
      <c r="G246" s="45" t="s">
        <v>1401</v>
      </c>
      <c r="H246" s="102">
        <v>9</v>
      </c>
      <c r="I246" s="102">
        <v>77.099999999999994</v>
      </c>
      <c r="J246" s="102"/>
      <c r="K246" s="102">
        <v>1</v>
      </c>
      <c r="L246" s="102">
        <v>8</v>
      </c>
      <c r="M246" s="45" t="s">
        <v>2886</v>
      </c>
      <c r="N246" s="45" t="s">
        <v>2876</v>
      </c>
      <c r="O246" s="45" t="s">
        <v>2877</v>
      </c>
      <c r="P246" s="102">
        <f>IFERROR(Q246-(AG246*365/1000),"")</f>
        <v>43.965000000000003</v>
      </c>
      <c r="Q246" s="102">
        <f>SUM(R246:T246)</f>
        <v>43.965000000000003</v>
      </c>
      <c r="R246" s="102">
        <v>31.05</v>
      </c>
      <c r="S246" s="102">
        <v>0.84</v>
      </c>
      <c r="T246" s="102">
        <v>12.074999999999999</v>
      </c>
      <c r="U246" s="102">
        <f>IFERROR(X246-I246,"")</f>
        <v>-72.899999999999991</v>
      </c>
      <c r="V246" s="102">
        <f>IFERROR(W246*Assumptions!$C$4,"")</f>
        <v>140</v>
      </c>
      <c r="W246" s="102">
        <v>56</v>
      </c>
      <c r="X246" s="102">
        <f>IFERROR(V246*Assumptions!$C$5,"")+IFERROR(Y246*Assumptions!$C$8*Assumptions!$C$5,"")</f>
        <v>4.2</v>
      </c>
      <c r="Y246" s="102">
        <v>0</v>
      </c>
      <c r="Z246" s="102">
        <f>IFERROR(ROUND(W246*(1+Assumptions!$C$7)^5,0),"")</f>
        <v>171</v>
      </c>
      <c r="AA246" s="102">
        <f>IFERROR(ROUND(Z246*Assumptions!$C$4*Assumptions!$C$6,4),"")+AB246*Assumptions!$C$6*Assumptions!$C$8 - I246</f>
        <v>-22.095522499999994</v>
      </c>
      <c r="AB246" s="102">
        <v>2007730</v>
      </c>
      <c r="AC246" s="45" t="s">
        <v>153</v>
      </c>
      <c r="AD246" s="45" t="s">
        <v>154</v>
      </c>
      <c r="AE246" s="45">
        <v>1485</v>
      </c>
      <c r="AF246" s="45">
        <v>85</v>
      </c>
      <c r="AG246" s="45">
        <v>0</v>
      </c>
      <c r="AH246" t="str">
        <f>IF(U246="","",IF(U246&gt;=Control!$D$4,"Y","N"))</f>
        <v>N</v>
      </c>
      <c r="AI246" t="str">
        <f>IF(P246="","",IF(P246&gt;=Control!$D$5,"Y","N"))</f>
        <v>N</v>
      </c>
      <c r="AJ246" t="str">
        <f t="shared" si="3"/>
        <v>Y</v>
      </c>
      <c r="AO246" s="40" t="str">
        <f>IF(SUMPRODUCT(ISNUMBER(SEARCH(Assumptions!$C$92:$C$130,$C246))*(Assumptions!$D$92:$D$130="High"))&gt;0,"High","Low")</f>
        <v>High</v>
      </c>
    </row>
    <row r="247" spans="2:41" ht="54.75" customHeight="1" x14ac:dyDescent="0.2">
      <c r="B247" s="45">
        <v>3</v>
      </c>
      <c r="C247" s="45" t="s">
        <v>7</v>
      </c>
      <c r="D247" s="45" t="s">
        <v>272</v>
      </c>
      <c r="E247" s="45" t="s">
        <v>273</v>
      </c>
      <c r="F247" s="45" t="s">
        <v>274</v>
      </c>
      <c r="G247" s="45" t="s">
        <v>275</v>
      </c>
      <c r="H247" s="102">
        <v>11</v>
      </c>
      <c r="I247" s="102">
        <v>76.2</v>
      </c>
      <c r="J247" s="102"/>
      <c r="K247" s="102">
        <v>2</v>
      </c>
      <c r="L247" s="102">
        <v>6</v>
      </c>
      <c r="M247" s="45" t="s">
        <v>2789</v>
      </c>
      <c r="N247" s="45" t="s">
        <v>2790</v>
      </c>
      <c r="O247" s="45" t="s">
        <v>2791</v>
      </c>
      <c r="P247" s="102">
        <f>IFERROR(Q247-(AG247*365/1000),"")</f>
        <v>91.994999999999948</v>
      </c>
      <c r="Q247" s="102">
        <f>SUM(R247:T247)</f>
        <v>398.59499999999997</v>
      </c>
      <c r="R247" s="102">
        <v>282.14999999999998</v>
      </c>
      <c r="S247" s="102">
        <v>105.42</v>
      </c>
      <c r="T247" s="102">
        <v>11.025</v>
      </c>
      <c r="U247" s="102">
        <f>IFERROR(X247-I247,"")</f>
        <v>-74.945278350000009</v>
      </c>
      <c r="V247" s="102">
        <f>IFERROR(W247*Assumptions!$C$4,"")</f>
        <v>32.5</v>
      </c>
      <c r="W247" s="102">
        <v>13</v>
      </c>
      <c r="X247" s="102">
        <f>IFERROR(V247*Assumptions!$C$5,"")+IFERROR(Y247*Assumptions!$C$8*Assumptions!$C$5,"")</f>
        <v>1.25472165</v>
      </c>
      <c r="Y247" s="102">
        <v>27833</v>
      </c>
      <c r="Z247" s="102">
        <f>IFERROR(ROUND(W247*(1+Assumptions!$C$7)^5,0),"")</f>
        <v>40</v>
      </c>
      <c r="AA247" s="102">
        <f>IFERROR(ROUND(Z247*Assumptions!$C$4*Assumptions!$C$6,4),"")+AB247*Assumptions!$C$6*Assumptions!$C$8 - I247</f>
        <v>-70.111249999999998</v>
      </c>
      <c r="AB247" s="102">
        <v>65000</v>
      </c>
      <c r="AC247" s="45" t="s">
        <v>153</v>
      </c>
      <c r="AD247" s="45" t="s">
        <v>160</v>
      </c>
      <c r="AE247" s="45">
        <v>6732</v>
      </c>
      <c r="AF247" s="45">
        <v>111.3</v>
      </c>
      <c r="AG247" s="45">
        <v>840</v>
      </c>
      <c r="AH247" t="str">
        <f>IF(U247="","",IF(U247&gt;=Control!$D$4,"Y","N"))</f>
        <v>N</v>
      </c>
      <c r="AI247" t="str">
        <f>IF(P247="","",IF(P247&gt;=Control!$D$5,"Y","N"))</f>
        <v>Y</v>
      </c>
      <c r="AJ247" t="str">
        <f t="shared" si="3"/>
        <v>Y</v>
      </c>
      <c r="AO247" s="40" t="str">
        <f>IF(SUMPRODUCT(ISNUMBER(SEARCH(Assumptions!$C$92:$C$130,$C247))*(Assumptions!$D$92:$D$130="High"))&gt;0,"High","Low")</f>
        <v>High</v>
      </c>
    </row>
    <row r="248" spans="2:41" ht="27.75" customHeight="1" x14ac:dyDescent="0.2">
      <c r="B248" s="45">
        <v>18</v>
      </c>
      <c r="C248" s="45" t="s">
        <v>8</v>
      </c>
      <c r="D248" s="45" t="s">
        <v>79</v>
      </c>
      <c r="E248" s="45" t="s">
        <v>78</v>
      </c>
      <c r="F248" s="45" t="s">
        <v>80</v>
      </c>
      <c r="G248" s="45" t="s">
        <v>360</v>
      </c>
      <c r="H248" s="102">
        <v>4</v>
      </c>
      <c r="I248" s="102">
        <v>113</v>
      </c>
      <c r="J248" s="102"/>
      <c r="K248" s="102">
        <v>2</v>
      </c>
      <c r="L248" s="102">
        <v>2</v>
      </c>
      <c r="M248" s="45" t="s">
        <v>2907</v>
      </c>
      <c r="N248" s="45" t="s">
        <v>2885</v>
      </c>
      <c r="O248" s="45" t="s">
        <v>2908</v>
      </c>
      <c r="P248" s="102">
        <f>IFERROR(Q248-(AG248*365/1000),"")</f>
        <v>120.54</v>
      </c>
      <c r="Q248" s="102">
        <f>SUM(R248:T248)</f>
        <v>120.54</v>
      </c>
      <c r="R248" s="102">
        <v>0</v>
      </c>
      <c r="S248" s="102">
        <v>120.54</v>
      </c>
      <c r="T248" s="102">
        <v>0</v>
      </c>
      <c r="U248" s="102">
        <f>IFERROR(X248-I248,"")</f>
        <v>-80.793628850000005</v>
      </c>
      <c r="V248" s="102">
        <f>IFERROR(W248*Assumptions!$C$4,"")</f>
        <v>550</v>
      </c>
      <c r="W248" s="102">
        <v>220</v>
      </c>
      <c r="X248" s="102">
        <f>IFERROR(V248*Assumptions!$C$5,"")+IFERROR(Y248*Assumptions!$C$8*Assumptions!$C$5,"")</f>
        <v>32.206371149999995</v>
      </c>
      <c r="Y248" s="102">
        <v>1562823</v>
      </c>
      <c r="Z248" s="102">
        <f>IFERROR(ROUND(W248*(1+Assumptions!$C$7)^5,0),"")</f>
        <v>671</v>
      </c>
      <c r="AA248" s="102">
        <f>IFERROR(ROUND(Z248*Assumptions!$C$4*Assumptions!$C$6,4),"")+AB248*Assumptions!$C$6*Assumptions!$C$8 - I248</f>
        <v>-24.494428999999997</v>
      </c>
      <c r="AB248" s="102">
        <v>276452</v>
      </c>
      <c r="AC248" s="45" t="s">
        <v>153</v>
      </c>
      <c r="AD248" s="45" t="s">
        <v>154</v>
      </c>
      <c r="AE248" s="45">
        <v>1485</v>
      </c>
      <c r="AF248" s="45">
        <v>85</v>
      </c>
      <c r="AG248" s="45">
        <v>0</v>
      </c>
      <c r="AH248" t="str">
        <f>IF(U248="","",IF(U248&gt;=Control!$D$4,"Y","N"))</f>
        <v>N</v>
      </c>
      <c r="AI248" t="str">
        <f>IF(P248="","",IF(P248&gt;=Control!$D$5,"Y","N"))</f>
        <v>Y</v>
      </c>
      <c r="AJ248" t="str">
        <f t="shared" si="3"/>
        <v>Y</v>
      </c>
      <c r="AO248" s="40" t="str">
        <f>IF(SUMPRODUCT(ISNUMBER(SEARCH(Assumptions!$C$92:$C$130,$C248))*(Assumptions!$D$92:$D$130="High"))&gt;0,"High","Low")</f>
        <v>High</v>
      </c>
    </row>
    <row r="249" spans="2:41" ht="27.75" customHeight="1" x14ac:dyDescent="0.2">
      <c r="B249" s="45">
        <v>265</v>
      </c>
      <c r="C249" s="45" t="s">
        <v>10</v>
      </c>
      <c r="D249" s="45" t="s">
        <v>1678</v>
      </c>
      <c r="E249" s="45" t="s">
        <v>1679</v>
      </c>
      <c r="F249" s="45" t="s">
        <v>80</v>
      </c>
      <c r="G249" s="45" t="s">
        <v>1680</v>
      </c>
      <c r="H249" s="102">
        <v>17</v>
      </c>
      <c r="I249" s="102">
        <v>101.628</v>
      </c>
      <c r="J249" s="102"/>
      <c r="K249" s="102">
        <v>5</v>
      </c>
      <c r="L249" s="102">
        <v>5</v>
      </c>
      <c r="M249" s="45" t="s">
        <v>2583</v>
      </c>
      <c r="N249" s="45" t="s">
        <v>2584</v>
      </c>
      <c r="O249" s="45" t="s">
        <v>2628</v>
      </c>
      <c r="P249" s="102">
        <f>IFERROR(Q249-(AG249*365/1000),"")</f>
        <v>-172.33999999999997</v>
      </c>
      <c r="Q249" s="102">
        <f>SUM(R249:T249)</f>
        <v>105.06</v>
      </c>
      <c r="R249" s="102">
        <v>19.8</v>
      </c>
      <c r="S249" s="102">
        <v>76.86</v>
      </c>
      <c r="T249" s="102">
        <v>8.4</v>
      </c>
      <c r="U249" s="102">
        <f>IFERROR(X249-I249,"")</f>
        <v>-82.911079650000005</v>
      </c>
      <c r="V249" s="102">
        <f>IFERROR(W249*Assumptions!$C$4,"")</f>
        <v>310</v>
      </c>
      <c r="W249" s="102">
        <v>124</v>
      </c>
      <c r="X249" s="102">
        <f>IFERROR(V249*Assumptions!$C$5,"")+IFERROR(Y249*Assumptions!$C$8*Assumptions!$C$5,"")</f>
        <v>18.716920349999999</v>
      </c>
      <c r="Y249" s="102">
        <v>937007</v>
      </c>
      <c r="Z249" s="102">
        <f>IFERROR(ROUND(W249*(1+Assumptions!$C$7)^5,0),"")</f>
        <v>378</v>
      </c>
      <c r="AA249" s="102">
        <f>IFERROR(ROUND(Z249*Assumptions!$C$4*Assumptions!$C$6,4),"")+AB249*Assumptions!$C$6*Assumptions!$C$8 - I249</f>
        <v>-44.352321000000003</v>
      </c>
      <c r="AB249" s="102">
        <v>598548</v>
      </c>
      <c r="AC249" s="45" t="s">
        <v>153</v>
      </c>
      <c r="AD249" s="45" t="s">
        <v>156</v>
      </c>
      <c r="AE249" s="45">
        <v>2748</v>
      </c>
      <c r="AF249" s="45">
        <v>44.8</v>
      </c>
      <c r="AG249" s="45">
        <v>760</v>
      </c>
      <c r="AH249" t="str">
        <f>IF(U249="","",IF(U249&gt;=Control!$D$4,"Y","N"))</f>
        <v>N</v>
      </c>
      <c r="AI249" t="str">
        <f>IF(P249="","",IF(P249&gt;=Control!$D$5,"Y","N"))</f>
        <v>N</v>
      </c>
      <c r="AJ249" t="str">
        <f t="shared" si="3"/>
        <v>Y</v>
      </c>
      <c r="AO249" s="40" t="str">
        <f>IF(SUMPRODUCT(ISNUMBER(SEARCH(Assumptions!$C$92:$C$130,$C249))*(Assumptions!$D$92:$D$130="High"))&gt;0,"High","Low")</f>
        <v>High</v>
      </c>
    </row>
    <row r="250" spans="2:41" ht="41.25" customHeight="1" x14ac:dyDescent="0.2">
      <c r="B250" s="45">
        <v>145</v>
      </c>
      <c r="C250" s="45" t="s">
        <v>13</v>
      </c>
      <c r="D250" s="45" t="s">
        <v>1099</v>
      </c>
      <c r="E250" s="45" t="s">
        <v>1100</v>
      </c>
      <c r="F250" s="45" t="s">
        <v>1093</v>
      </c>
      <c r="G250" s="45" t="s">
        <v>1094</v>
      </c>
      <c r="H250" s="102">
        <v>6</v>
      </c>
      <c r="I250" s="102">
        <v>85</v>
      </c>
      <c r="J250" s="102"/>
      <c r="K250" s="102">
        <v>2</v>
      </c>
      <c r="L250" s="102">
        <v>4</v>
      </c>
      <c r="M250" s="45" t="s">
        <v>2681</v>
      </c>
      <c r="N250" s="45" t="s">
        <v>2682</v>
      </c>
      <c r="O250" s="45" t="s">
        <v>2683</v>
      </c>
      <c r="P250" s="102">
        <f>IFERROR(Q250-(AG250*365/1000),"")</f>
        <v>249.16499999999999</v>
      </c>
      <c r="Q250" s="102">
        <f>SUM(R250:T250)</f>
        <v>249.16499999999999</v>
      </c>
      <c r="R250" s="102">
        <v>0</v>
      </c>
      <c r="S250" s="102">
        <v>246.54</v>
      </c>
      <c r="T250" s="102">
        <v>2.625</v>
      </c>
      <c r="U250" s="102">
        <f>IFERROR(X250-I250,"")</f>
        <v>-83.434373500000007</v>
      </c>
      <c r="V250" s="102">
        <f>IFERROR(W250*Assumptions!$C$4,"")</f>
        <v>50</v>
      </c>
      <c r="W250" s="102">
        <v>20</v>
      </c>
      <c r="X250" s="102">
        <f>IFERROR(V250*Assumptions!$C$5,"")+IFERROR(Y250*Assumptions!$C$8*Assumptions!$C$5,"")</f>
        <v>1.5656265</v>
      </c>
      <c r="Y250" s="102">
        <v>6530</v>
      </c>
      <c r="Z250" s="102">
        <f>IFERROR(ROUND(W250*(1+Assumptions!$C$7)^5,0),"")</f>
        <v>61</v>
      </c>
      <c r="AA250" s="102">
        <f>IFERROR(ROUND(Z250*Assumptions!$C$4*Assumptions!$C$6,4),"")+AB250*Assumptions!$C$6*Assumptions!$C$8 - I250</f>
        <v>-63.102140749999997</v>
      </c>
      <c r="AB250" s="102">
        <v>852111</v>
      </c>
      <c r="AC250" s="45" t="s">
        <v>153</v>
      </c>
      <c r="AD250" s="45" t="s">
        <v>158</v>
      </c>
      <c r="AE250" s="45">
        <v>867</v>
      </c>
      <c r="AF250" s="45">
        <v>16</v>
      </c>
      <c r="AG250" s="45">
        <v>0</v>
      </c>
      <c r="AH250" t="str">
        <f>IF(U250="","",IF(U250&gt;=Control!$D$4,"Y","N"))</f>
        <v>N</v>
      </c>
      <c r="AI250" t="str">
        <f>IF(P250="","",IF(P250&gt;=Control!$D$5,"Y","N"))</f>
        <v>Y</v>
      </c>
      <c r="AJ250" t="str">
        <f t="shared" si="3"/>
        <v>Y</v>
      </c>
      <c r="AO250" s="40" t="str">
        <f>IF(SUMPRODUCT(ISNUMBER(SEARCH(Assumptions!$C$92:$C$130,$C250))*(Assumptions!$D$92:$D$130="High"))&gt;0,"High","Low")</f>
        <v>Low</v>
      </c>
    </row>
    <row r="251" spans="2:41" ht="27.75" customHeight="1" x14ac:dyDescent="0.2">
      <c r="B251" s="45">
        <v>149</v>
      </c>
      <c r="C251" s="45" t="s">
        <v>18</v>
      </c>
      <c r="D251" s="45" t="s">
        <v>1124</v>
      </c>
      <c r="E251" s="45" t="s">
        <v>1125</v>
      </c>
      <c r="F251" s="45" t="s">
        <v>582</v>
      </c>
      <c r="G251" s="45" t="s">
        <v>1114</v>
      </c>
      <c r="H251" s="102">
        <v>3</v>
      </c>
      <c r="I251" s="102">
        <v>87</v>
      </c>
      <c r="J251" s="102"/>
      <c r="K251" s="102">
        <v>0</v>
      </c>
      <c r="L251" s="102">
        <v>3</v>
      </c>
      <c r="M251" s="45" t="s">
        <v>3089</v>
      </c>
      <c r="N251" s="45" t="s">
        <v>3087</v>
      </c>
      <c r="O251" s="45" t="s">
        <v>3102</v>
      </c>
      <c r="P251" s="102">
        <f>IFERROR(Q251-(AG251*365/1000),"")</f>
        <v>703.98</v>
      </c>
      <c r="Q251" s="102">
        <f>SUM(R251:T251)</f>
        <v>703.98</v>
      </c>
      <c r="R251" s="102">
        <v>155.25</v>
      </c>
      <c r="S251" s="102">
        <v>142.38</v>
      </c>
      <c r="T251" s="102">
        <v>406.35</v>
      </c>
      <c r="U251" s="102">
        <f>IFERROR(X251-I251,"")</f>
        <v>-86.489187450000003</v>
      </c>
      <c r="V251" s="102">
        <f>IFERROR(W251*Assumptions!$C$4,"")</f>
        <v>15</v>
      </c>
      <c r="W251" s="102">
        <v>6</v>
      </c>
      <c r="X251" s="102">
        <f>IFERROR(V251*Assumptions!$C$5,"")+IFERROR(Y251*Assumptions!$C$8*Assumptions!$C$5,"")</f>
        <v>0.51081254999999992</v>
      </c>
      <c r="Y251" s="102">
        <v>6051</v>
      </c>
      <c r="Z251" s="102">
        <f>IFERROR(ROUND(W251*(1+Assumptions!$C$7)^5,0),"")</f>
        <v>18</v>
      </c>
      <c r="AA251" s="102">
        <f>IFERROR(ROUND(Z251*Assumptions!$C$4*Assumptions!$C$6,4),"")+AB251*Assumptions!$C$6*Assumptions!$C$8 - I251</f>
        <v>-84.335789250000005</v>
      </c>
      <c r="AB251" s="102">
        <v>24729</v>
      </c>
      <c r="AC251" s="45" t="s">
        <v>164</v>
      </c>
      <c r="AD251" s="45" t="s">
        <v>171</v>
      </c>
      <c r="AE251" s="45">
        <v>3315</v>
      </c>
      <c r="AF251" s="45">
        <v>23</v>
      </c>
      <c r="AG251" s="45">
        <v>0</v>
      </c>
      <c r="AH251" t="str">
        <f>IF(U251="","",IF(U251&gt;=Control!$D$4,"Y","N"))</f>
        <v>N</v>
      </c>
      <c r="AI251" t="str">
        <f>IF(P251="","",IF(P251&gt;=Control!$D$5,"Y","N"))</f>
        <v>Y</v>
      </c>
      <c r="AJ251" t="str">
        <f t="shared" si="3"/>
        <v>Y</v>
      </c>
      <c r="AO251" s="40" t="str">
        <f>IF(SUMPRODUCT(ISNUMBER(SEARCH(Assumptions!$C$92:$C$130,$C251))*(Assumptions!$D$92:$D$130="High"))&gt;0,"High","Low")</f>
        <v>Low</v>
      </c>
    </row>
    <row r="252" spans="2:41" ht="41.25" customHeight="1" x14ac:dyDescent="0.2">
      <c r="B252" s="45">
        <v>130</v>
      </c>
      <c r="C252" s="45" t="s">
        <v>17</v>
      </c>
      <c r="D252" s="45" t="s">
        <v>1016</v>
      </c>
      <c r="E252" s="45" t="s">
        <v>1017</v>
      </c>
      <c r="F252" s="45" t="s">
        <v>424</v>
      </c>
      <c r="G252" s="45" t="s">
        <v>653</v>
      </c>
      <c r="H252" s="102">
        <v>10</v>
      </c>
      <c r="I252" s="102">
        <v>89</v>
      </c>
      <c r="J252" s="102"/>
      <c r="K252" s="102">
        <v>1</v>
      </c>
      <c r="L252" s="102">
        <v>9</v>
      </c>
      <c r="M252" s="45" t="s">
        <v>2568</v>
      </c>
      <c r="N252" s="45" t="s">
        <v>2569</v>
      </c>
      <c r="O252" s="45" t="s">
        <v>2570</v>
      </c>
      <c r="P252" s="102">
        <f>IFERROR(Q252-(AG252*365/1000),"")</f>
        <v>1499.2949999999998</v>
      </c>
      <c r="Q252" s="102">
        <f>SUM(R252:T252)</f>
        <v>1499.2949999999998</v>
      </c>
      <c r="R252" s="102">
        <v>0</v>
      </c>
      <c r="S252" s="102">
        <v>1495.62</v>
      </c>
      <c r="T252" s="102">
        <v>3.6749999999999998</v>
      </c>
      <c r="U252" s="102">
        <f>IFERROR(X252-I252,"")</f>
        <v>-87.361172449999998</v>
      </c>
      <c r="V252" s="102">
        <f>IFERROR(W252*Assumptions!$C$4,"")</f>
        <v>52.5</v>
      </c>
      <c r="W252" s="102">
        <v>21</v>
      </c>
      <c r="X252" s="102">
        <f>IFERROR(V252*Assumptions!$C$5,"")+IFERROR(Y252*Assumptions!$C$8*Assumptions!$C$5,"")</f>
        <v>1.63882755</v>
      </c>
      <c r="Y252" s="102">
        <v>6351</v>
      </c>
      <c r="Z252" s="102">
        <f>IFERROR(ROUND(W252*(1+Assumptions!$C$7)^5,0),"")</f>
        <v>64</v>
      </c>
      <c r="AA252" s="102">
        <f>IFERROR(ROUND(Z252*Assumptions!$C$4*Assumptions!$C$6,4),"")+AB252*Assumptions!$C$6*Assumptions!$C$8 - I252</f>
        <v>-80.675351500000005</v>
      </c>
      <c r="AB252" s="102">
        <f>IFERROR(ROUND(Y252*(1+Assumptions!$C$7)^5,0),"")</f>
        <v>19382</v>
      </c>
      <c r="AC252" s="45" t="s">
        <v>153</v>
      </c>
      <c r="AD252" s="45" t="s">
        <v>154</v>
      </c>
      <c r="AE252" s="45">
        <v>1485</v>
      </c>
      <c r="AF252" s="45">
        <v>85</v>
      </c>
      <c r="AG252" s="45">
        <v>0</v>
      </c>
      <c r="AH252" t="str">
        <f>IF(U252="","",IF(U252&gt;=Control!$D$4,"Y","N"))</f>
        <v>N</v>
      </c>
      <c r="AI252" t="str">
        <f>IF(P252="","",IF(P252&gt;=Control!$D$5,"Y","N"))</f>
        <v>Y</v>
      </c>
      <c r="AJ252" t="str">
        <f t="shared" si="3"/>
        <v>Y</v>
      </c>
      <c r="AO252" s="40" t="str">
        <f>IF(SUMPRODUCT(ISNUMBER(SEARCH(Assumptions!$C$92:$C$130,$C252))*(Assumptions!$D$92:$D$130="High"))&gt;0,"High","Low")</f>
        <v>Low</v>
      </c>
    </row>
    <row r="253" spans="2:41" ht="41.25" customHeight="1" x14ac:dyDescent="0.2">
      <c r="B253" s="45">
        <v>119</v>
      </c>
      <c r="C253" s="45" t="s">
        <v>14</v>
      </c>
      <c r="D253" s="45" t="s">
        <v>951</v>
      </c>
      <c r="E253" s="45" t="s">
        <v>952</v>
      </c>
      <c r="F253" s="45" t="s">
        <v>953</v>
      </c>
      <c r="G253" s="45" t="s">
        <v>954</v>
      </c>
      <c r="H253" s="102">
        <v>15</v>
      </c>
      <c r="I253" s="102">
        <v>96.4</v>
      </c>
      <c r="J253" s="102"/>
      <c r="K253" s="102">
        <v>3</v>
      </c>
      <c r="L253" s="102">
        <v>8</v>
      </c>
      <c r="M253" s="45" t="s">
        <v>3293</v>
      </c>
      <c r="N253" s="45" t="s">
        <v>3294</v>
      </c>
      <c r="O253" s="45" t="s">
        <v>3295</v>
      </c>
      <c r="P253" s="102">
        <f>IFERROR(Q253-(AG253*365/1000),"")</f>
        <v>-0.15999999999999659</v>
      </c>
      <c r="Q253" s="102">
        <f>SUM(R253:T253)</f>
        <v>160.44</v>
      </c>
      <c r="R253" s="102">
        <v>0</v>
      </c>
      <c r="S253" s="102">
        <v>160.44</v>
      </c>
      <c r="T253" s="102">
        <v>0</v>
      </c>
      <c r="U253" s="102">
        <f>IFERROR(X253-I253,"")</f>
        <v>-89.744423500000011</v>
      </c>
      <c r="V253" s="102">
        <f>IFERROR(W253*Assumptions!$C$4,"")</f>
        <v>220</v>
      </c>
      <c r="W253" s="102">
        <v>88</v>
      </c>
      <c r="X253" s="102">
        <f>IFERROR(V253*Assumptions!$C$5,"")+IFERROR(Y253*Assumptions!$C$8*Assumptions!$C$5,"")</f>
        <v>6.6555764999999996</v>
      </c>
      <c r="Y253" s="102">
        <v>5530</v>
      </c>
      <c r="Z253" s="102">
        <f>IFERROR(ROUND(W253*(1+Assumptions!$C$7)^5,0),"")</f>
        <v>269</v>
      </c>
      <c r="AA253" s="102">
        <f>IFERROR(ROUND(Z253*Assumptions!$C$4*Assumptions!$C$6,4),"")+AB253*Assumptions!$C$6*Assumptions!$C$8 - I253</f>
        <v>-7.5</v>
      </c>
      <c r="AB253" s="102">
        <v>3300000</v>
      </c>
      <c r="AC253" s="45" t="s">
        <v>164</v>
      </c>
      <c r="AD253" s="45" t="s">
        <v>191</v>
      </c>
      <c r="AE253" s="45">
        <v>1121</v>
      </c>
      <c r="AF253" s="45">
        <v>84.7</v>
      </c>
      <c r="AG253" s="45">
        <v>440</v>
      </c>
      <c r="AH253" t="str">
        <f>IF(U253="","",IF(U253&gt;=Control!$D$4,"Y","N"))</f>
        <v>N</v>
      </c>
      <c r="AI253" t="str">
        <f>IF(P253="","",IF(P253&gt;=Control!$D$5,"Y","N"))</f>
        <v>N</v>
      </c>
      <c r="AJ253" t="str">
        <f t="shared" si="3"/>
        <v>Y</v>
      </c>
      <c r="AO253" s="40" t="str">
        <f>IF(SUMPRODUCT(ISNUMBER(SEARCH(Assumptions!$C$92:$C$130,$C253))*(Assumptions!$D$92:$D$130="High"))&gt;0,"High","Low")</f>
        <v>Low</v>
      </c>
    </row>
    <row r="254" spans="2:41" ht="41.25" customHeight="1" x14ac:dyDescent="0.2">
      <c r="B254" s="45">
        <v>159</v>
      </c>
      <c r="C254" s="45" t="s">
        <v>15</v>
      </c>
      <c r="D254" s="45" t="s">
        <v>1169</v>
      </c>
      <c r="E254" s="45" t="s">
        <v>1170</v>
      </c>
      <c r="F254" s="45" t="s">
        <v>1093</v>
      </c>
      <c r="G254" s="45" t="s">
        <v>1094</v>
      </c>
      <c r="H254" s="102">
        <v>9</v>
      </c>
      <c r="I254" s="102">
        <v>94.55</v>
      </c>
      <c r="J254" s="102"/>
      <c r="K254" s="102">
        <v>3</v>
      </c>
      <c r="L254" s="102">
        <v>5</v>
      </c>
      <c r="M254" s="45" t="s">
        <v>3145</v>
      </c>
      <c r="N254" s="45" t="s">
        <v>3146</v>
      </c>
      <c r="O254" s="45" t="s">
        <v>3147</v>
      </c>
      <c r="P254" s="102">
        <f>IFERROR(Q254-(AG254*365/1000),"")</f>
        <v>819.59</v>
      </c>
      <c r="Q254" s="102">
        <f>SUM(R254:T254)</f>
        <v>892.59</v>
      </c>
      <c r="R254" s="102">
        <v>20.25</v>
      </c>
      <c r="S254" s="102">
        <v>481.74</v>
      </c>
      <c r="T254" s="102">
        <v>390.6</v>
      </c>
      <c r="U254" s="102">
        <f>IFERROR(X254-I254,"")</f>
        <v>-92.68888595</v>
      </c>
      <c r="V254" s="102">
        <f>IFERROR(W254*Assumptions!$C$4,"")</f>
        <v>60</v>
      </c>
      <c r="W254" s="102">
        <v>24</v>
      </c>
      <c r="X254" s="102">
        <f>IFERROR(V254*Assumptions!$C$5,"")+IFERROR(Y254*Assumptions!$C$8*Assumptions!$C$5,"")</f>
        <v>1.8611140499999999</v>
      </c>
      <c r="Y254" s="102">
        <v>6081</v>
      </c>
      <c r="Z254" s="102">
        <f>IFERROR(ROUND(W254*(1+Assumptions!$C$7)^5,0),"")</f>
        <v>73</v>
      </c>
      <c r="AA254" s="102">
        <f>IFERROR(ROUND(Z254*Assumptions!$C$4*Assumptions!$C$6,4),"")+AB254*Assumptions!$C$6*Assumptions!$C$8 - I254</f>
        <v>-75.607456499999998</v>
      </c>
      <c r="AB254" s="102">
        <v>586122</v>
      </c>
      <c r="AC254" s="45" t="s">
        <v>153</v>
      </c>
      <c r="AD254" s="45" t="s">
        <v>154</v>
      </c>
      <c r="AE254" s="45">
        <v>1485</v>
      </c>
      <c r="AF254" s="45">
        <v>85</v>
      </c>
      <c r="AG254" s="45">
        <v>200</v>
      </c>
      <c r="AH254" t="str">
        <f>IF(U254="","",IF(U254&gt;=Control!$D$4,"Y","N"))</f>
        <v>N</v>
      </c>
      <c r="AI254" t="str">
        <f>IF(P254="","",IF(P254&gt;=Control!$D$5,"Y","N"))</f>
        <v>Y</v>
      </c>
      <c r="AJ254" t="str">
        <f t="shared" si="3"/>
        <v>Y</v>
      </c>
      <c r="AO254" s="40" t="str">
        <f>IF(SUMPRODUCT(ISNUMBER(SEARCH(Assumptions!$C$92:$C$130,$C254))*(Assumptions!$D$92:$D$130="High"))&gt;0,"High","Low")</f>
        <v>Low</v>
      </c>
    </row>
    <row r="255" spans="2:41" ht="27.75" customHeight="1" x14ac:dyDescent="0.2">
      <c r="B255" s="45">
        <v>222</v>
      </c>
      <c r="C255" s="45" t="s">
        <v>8</v>
      </c>
      <c r="D255" s="45" t="s">
        <v>1473</v>
      </c>
      <c r="E255" s="45" t="s">
        <v>1474</v>
      </c>
      <c r="F255" s="45" t="s">
        <v>1475</v>
      </c>
      <c r="G255" s="45" t="s">
        <v>1373</v>
      </c>
      <c r="H255" s="102">
        <v>6</v>
      </c>
      <c r="I255" s="102">
        <v>97.5</v>
      </c>
      <c r="J255" s="102"/>
      <c r="K255" s="102">
        <v>0</v>
      </c>
      <c r="L255" s="102">
        <v>5</v>
      </c>
      <c r="M255" s="45" t="s">
        <v>2873</v>
      </c>
      <c r="N255" s="45" t="s">
        <v>2874</v>
      </c>
      <c r="O255" s="45" t="s">
        <v>2875</v>
      </c>
      <c r="P255" s="102">
        <f>IFERROR(Q255-(AG255*365/1000),"")</f>
        <v>91.355000000000004</v>
      </c>
      <c r="Q255" s="102">
        <f>SUM(R255:T255)</f>
        <v>153.405</v>
      </c>
      <c r="R255" s="102">
        <v>69.3</v>
      </c>
      <c r="S255" s="102">
        <v>81.48</v>
      </c>
      <c r="T255" s="102">
        <v>2.625</v>
      </c>
      <c r="U255" s="102">
        <f>IFERROR(X255-I255,"")</f>
        <v>-94.573572900000002</v>
      </c>
      <c r="V255" s="102">
        <f>IFERROR(W255*Assumptions!$C$4,"")</f>
        <v>97.5</v>
      </c>
      <c r="W255" s="102">
        <v>39</v>
      </c>
      <c r="X255" s="102">
        <f>IFERROR(V255*Assumptions!$C$5,"")+IFERROR(Y255*Assumptions!$C$8*Assumptions!$C$5,"")</f>
        <v>2.9264270999999997</v>
      </c>
      <c r="Y255" s="102">
        <v>142</v>
      </c>
      <c r="Z255" s="102">
        <f>IFERROR(ROUND(W255*(1+Assumptions!$C$7)^5,0),"")</f>
        <v>119</v>
      </c>
      <c r="AA255" s="102">
        <f>IFERROR(ROUND(Z255*Assumptions!$C$4*Assumptions!$C$6,4),"")+AB255*Assumptions!$C$6*Assumptions!$C$8 - I255</f>
        <v>-49.71125</v>
      </c>
      <c r="AB255" s="102">
        <v>1965000</v>
      </c>
      <c r="AC255" s="45" t="s">
        <v>153</v>
      </c>
      <c r="AD255" s="45" t="s">
        <v>154</v>
      </c>
      <c r="AE255" s="45">
        <v>1485</v>
      </c>
      <c r="AF255" s="45">
        <v>85</v>
      </c>
      <c r="AG255" s="45">
        <v>170</v>
      </c>
      <c r="AH255" t="str">
        <f>IF(U255="","",IF(U255&gt;=Control!$D$4,"Y","N"))</f>
        <v>N</v>
      </c>
      <c r="AI255" t="str">
        <f>IF(P255="","",IF(P255&gt;=Control!$D$5,"Y","N"))</f>
        <v>Y</v>
      </c>
      <c r="AJ255" t="str">
        <f t="shared" si="3"/>
        <v>Y</v>
      </c>
      <c r="AO255" s="40" t="str">
        <f>IF(SUMPRODUCT(ISNUMBER(SEARCH(Assumptions!$C$92:$C$130,$C255))*(Assumptions!$D$92:$D$130="High"))&gt;0,"High","Low")</f>
        <v>High</v>
      </c>
    </row>
    <row r="256" spans="2:41" ht="41.25" customHeight="1" x14ac:dyDescent="0.2">
      <c r="B256" s="45">
        <v>79</v>
      </c>
      <c r="C256" s="45" t="s">
        <v>23</v>
      </c>
      <c r="D256" s="45" t="s">
        <v>710</v>
      </c>
      <c r="E256" s="45" t="s">
        <v>711</v>
      </c>
      <c r="F256" s="45" t="s">
        <v>582</v>
      </c>
      <c r="G256" s="45" t="s">
        <v>712</v>
      </c>
      <c r="H256" s="102">
        <v>1</v>
      </c>
      <c r="I256" s="102">
        <v>100</v>
      </c>
      <c r="J256" s="102"/>
      <c r="K256" s="102">
        <v>0</v>
      </c>
      <c r="L256" s="102">
        <v>1</v>
      </c>
      <c r="M256" s="45" t="s">
        <v>3143</v>
      </c>
      <c r="N256" s="45"/>
      <c r="O256" s="45"/>
      <c r="P256" s="102">
        <f>IFERROR(Q256-(AG256*365/1000),"")</f>
        <v>161.69999999999999</v>
      </c>
      <c r="Q256" s="102">
        <f>SUM(R256:T256)</f>
        <v>161.69999999999999</v>
      </c>
      <c r="R256" s="102">
        <v>28.35</v>
      </c>
      <c r="S256" s="102">
        <v>92.4</v>
      </c>
      <c r="T256" s="102">
        <v>40.950000000000003</v>
      </c>
      <c r="U256" s="102">
        <f>IFERROR(X256-I256,"")</f>
        <v>-97.834983399999999</v>
      </c>
      <c r="V256" s="102">
        <f>IFERROR(W256*Assumptions!$C$4,"")</f>
        <v>67.5</v>
      </c>
      <c r="W256" s="102">
        <v>27</v>
      </c>
      <c r="X256" s="102">
        <f>IFERROR(V256*Assumptions!$C$5,"")+IFERROR(Y256*Assumptions!$C$8*Assumptions!$C$5,"")</f>
        <v>2.1650166</v>
      </c>
      <c r="Y256" s="102">
        <v>13932</v>
      </c>
      <c r="Z256" s="102">
        <f>IFERROR(ROUND(W256*(1+Assumptions!$C$7)^5,0),"")</f>
        <v>82</v>
      </c>
      <c r="AA256" s="102">
        <f>IFERROR(ROUND(Z256*Assumptions!$C$4*Assumptions!$C$6,4),"")+AB256*Assumptions!$C$6*Assumptions!$C$8 - I256</f>
        <v>-88.425862249999994</v>
      </c>
      <c r="AB256" s="102">
        <v>79053</v>
      </c>
      <c r="AC256" s="45" t="s">
        <v>164</v>
      </c>
      <c r="AD256" s="45" t="s">
        <v>171</v>
      </c>
      <c r="AE256" s="45">
        <v>3315</v>
      </c>
      <c r="AF256" s="45">
        <v>23</v>
      </c>
      <c r="AG256" s="45">
        <v>0</v>
      </c>
      <c r="AH256" t="str">
        <f>IF(U256="","",IF(U256&gt;=Control!$D$4,"Y","N"))</f>
        <v>N</v>
      </c>
      <c r="AI256" t="str">
        <f>IF(P256="","",IF(P256&gt;=Control!$D$5,"Y","N"))</f>
        <v>Y</v>
      </c>
      <c r="AJ256" t="str">
        <f t="shared" si="3"/>
        <v>Y</v>
      </c>
      <c r="AO256" s="40" t="str">
        <f>IF(SUMPRODUCT(ISNUMBER(SEARCH(Assumptions!$C$92:$C$130,$C256))*(Assumptions!$D$92:$D$130="High"))&gt;0,"High","Low")</f>
        <v>Low</v>
      </c>
    </row>
    <row r="257" spans="2:41" ht="27.75" customHeight="1" x14ac:dyDescent="0.2">
      <c r="B257" s="45">
        <v>212</v>
      </c>
      <c r="C257" s="45" t="s">
        <v>9</v>
      </c>
      <c r="D257" s="45" t="s">
        <v>1425</v>
      </c>
      <c r="E257" s="45" t="s">
        <v>1426</v>
      </c>
      <c r="F257" s="45" t="s">
        <v>97</v>
      </c>
      <c r="G257" s="45" t="s">
        <v>1427</v>
      </c>
      <c r="H257" s="102">
        <v>7</v>
      </c>
      <c r="I257" s="102">
        <v>102.74</v>
      </c>
      <c r="J257" s="102"/>
      <c r="K257" s="102">
        <v>1</v>
      </c>
      <c r="L257" s="102">
        <v>6</v>
      </c>
      <c r="M257" s="45" t="s">
        <v>3189</v>
      </c>
      <c r="N257" s="45" t="s">
        <v>3217</v>
      </c>
      <c r="O257" s="45" t="s">
        <v>3218</v>
      </c>
      <c r="P257" s="102">
        <f>IFERROR(Q257-(AG257*365/1000),"")</f>
        <v>927.55499999999995</v>
      </c>
      <c r="Q257" s="102">
        <f>SUM(R257:T257)</f>
        <v>927.55499999999995</v>
      </c>
      <c r="R257" s="102">
        <v>511.65</v>
      </c>
      <c r="S257" s="102">
        <v>3.78</v>
      </c>
      <c r="T257" s="102">
        <v>412.125</v>
      </c>
      <c r="U257" s="102">
        <f>IFERROR(X257-I257,"")</f>
        <v>-100.33999999999999</v>
      </c>
      <c r="V257" s="102">
        <f>IFERROR(W257*Assumptions!$C$4,"")</f>
        <v>80</v>
      </c>
      <c r="W257" s="102">
        <v>32</v>
      </c>
      <c r="X257" s="102">
        <f>IFERROR(V257*Assumptions!$C$5,"")+IFERROR(Y257*Assumptions!$C$8*Assumptions!$C$5,"")</f>
        <v>2.4</v>
      </c>
      <c r="Y257" s="102">
        <v>0</v>
      </c>
      <c r="Z257" s="102">
        <f>IFERROR(ROUND(W257*(1+Assumptions!$C$7)^5,0),"")</f>
        <v>98</v>
      </c>
      <c r="AA257" s="102">
        <f>IFERROR(ROUND(Z257*Assumptions!$C$4*Assumptions!$C$6,4),"")+AB257*Assumptions!$C$6*Assumptions!$C$8 - I257</f>
        <v>-81.914334999999994</v>
      </c>
      <c r="AB257" s="102">
        <v>511980</v>
      </c>
      <c r="AC257" s="45" t="s">
        <v>164</v>
      </c>
      <c r="AD257" s="45" t="s">
        <v>188</v>
      </c>
      <c r="AE257" s="45">
        <v>365</v>
      </c>
      <c r="AF257" s="45">
        <v>78.3</v>
      </c>
      <c r="AG257" s="45">
        <v>0</v>
      </c>
      <c r="AH257" t="str">
        <f>IF(U257="","",IF(U257&gt;=Control!$D$4,"Y","N"))</f>
        <v>N</v>
      </c>
      <c r="AI257" t="str">
        <f>IF(P257="","",IF(P257&gt;=Control!$D$5,"Y","N"))</f>
        <v>Y</v>
      </c>
      <c r="AJ257" t="str">
        <f t="shared" si="3"/>
        <v>Y</v>
      </c>
      <c r="AO257" s="40" t="str">
        <f>IF(SUMPRODUCT(ISNUMBER(SEARCH(Assumptions!$C$92:$C$130,$C257))*(Assumptions!$D$92:$D$130="High"))&gt;0,"High","Low")</f>
        <v>High</v>
      </c>
    </row>
    <row r="258" spans="2:41" ht="54.75" customHeight="1" x14ac:dyDescent="0.2">
      <c r="B258" s="45">
        <v>56</v>
      </c>
      <c r="C258" s="45" t="s">
        <v>7</v>
      </c>
      <c r="D258" s="45" t="s">
        <v>569</v>
      </c>
      <c r="E258" s="45" t="s">
        <v>570</v>
      </c>
      <c r="F258" s="45" t="s">
        <v>298</v>
      </c>
      <c r="G258" s="45" t="s">
        <v>566</v>
      </c>
      <c r="H258" s="102">
        <v>21</v>
      </c>
      <c r="I258" s="102">
        <v>104.4</v>
      </c>
      <c r="J258" s="102"/>
      <c r="K258" s="102">
        <v>2</v>
      </c>
      <c r="L258" s="102">
        <v>18</v>
      </c>
      <c r="M258" s="45" t="s">
        <v>2735</v>
      </c>
      <c r="N258" s="45" t="s">
        <v>2713</v>
      </c>
      <c r="O258" s="45" t="s">
        <v>2736</v>
      </c>
      <c r="P258" s="102">
        <f>IFERROR(Q258-(AG258*365/1000),"")</f>
        <v>521.62000000000012</v>
      </c>
      <c r="Q258" s="102">
        <f>SUM(R258:T258)</f>
        <v>547.17000000000007</v>
      </c>
      <c r="R258" s="102">
        <v>316.8</v>
      </c>
      <c r="S258" s="102">
        <v>162.12</v>
      </c>
      <c r="T258" s="102">
        <v>68.25</v>
      </c>
      <c r="U258" s="102">
        <f>IFERROR(X258-I258,"")</f>
        <v>-101.73534645000001</v>
      </c>
      <c r="V258" s="102">
        <f>IFERROR(W258*Assumptions!$C$4,"")</f>
        <v>82.5</v>
      </c>
      <c r="W258" s="102">
        <v>33</v>
      </c>
      <c r="X258" s="102">
        <f>IFERROR(V258*Assumptions!$C$5,"")+IFERROR(Y258*Assumptions!$C$8*Assumptions!$C$5,"")</f>
        <v>2.6646535500000001</v>
      </c>
      <c r="Y258" s="102">
        <v>18871</v>
      </c>
      <c r="Z258" s="102">
        <f>IFERROR(ROUND(W258*(1+Assumptions!$C$7)^5,0),"")</f>
        <v>101</v>
      </c>
      <c r="AA258" s="102">
        <f>IFERROR(ROUND(Z258*Assumptions!$C$4*Assumptions!$C$6,4),"")+AB258*Assumptions!$C$6*Assumptions!$C$8 - I258</f>
        <v>-90.705897750000005</v>
      </c>
      <c r="AB258" s="102">
        <v>63827</v>
      </c>
      <c r="AC258" s="45" t="s">
        <v>153</v>
      </c>
      <c r="AD258" s="45" t="s">
        <v>160</v>
      </c>
      <c r="AE258" s="45">
        <v>6732</v>
      </c>
      <c r="AF258" s="45">
        <v>111.3</v>
      </c>
      <c r="AG258" s="45">
        <v>70</v>
      </c>
      <c r="AH258" t="str">
        <f>IF(U258="","",IF(U258&gt;=Control!$D$4,"Y","N"))</f>
        <v>N</v>
      </c>
      <c r="AI258" t="str">
        <f>IF(P258="","",IF(P258&gt;=Control!$D$5,"Y","N"))</f>
        <v>Y</v>
      </c>
      <c r="AJ258" t="str">
        <f t="shared" si="3"/>
        <v>Y</v>
      </c>
      <c r="AO258" s="40" t="str">
        <f>IF(SUMPRODUCT(ISNUMBER(SEARCH(Assumptions!$C$92:$C$130,$C258))*(Assumptions!$D$92:$D$130="High"))&gt;0,"High","Low")</f>
        <v>High</v>
      </c>
    </row>
    <row r="259" spans="2:41" ht="54.75" customHeight="1" x14ac:dyDescent="0.2">
      <c r="B259" s="45">
        <v>67</v>
      </c>
      <c r="C259" s="45" t="s">
        <v>10</v>
      </c>
      <c r="D259" s="45" t="s">
        <v>645</v>
      </c>
      <c r="E259" s="45" t="s">
        <v>646</v>
      </c>
      <c r="F259" s="45" t="s">
        <v>97</v>
      </c>
      <c r="G259" s="45" t="s">
        <v>640</v>
      </c>
      <c r="H259" s="102">
        <v>17</v>
      </c>
      <c r="I259" s="102">
        <v>116.6</v>
      </c>
      <c r="J259" s="102"/>
      <c r="K259" s="102">
        <v>7</v>
      </c>
      <c r="L259" s="102">
        <v>5</v>
      </c>
      <c r="M259" s="45" t="s">
        <v>2615</v>
      </c>
      <c r="N259" s="45" t="s">
        <v>2616</v>
      </c>
      <c r="O259" s="45" t="s">
        <v>2628</v>
      </c>
      <c r="P259" s="102">
        <f>IFERROR(Q259-(AG259*365/1000),"")</f>
        <v>99.109999999999985</v>
      </c>
      <c r="Q259" s="102">
        <f>SUM(R259:T259)</f>
        <v>248.76</v>
      </c>
      <c r="R259" s="102">
        <v>8.1</v>
      </c>
      <c r="S259" s="102">
        <v>228.06</v>
      </c>
      <c r="T259" s="102">
        <v>12.6</v>
      </c>
      <c r="U259" s="102">
        <f>IFERROR(X259-I259,"")</f>
        <v>-102.76898179999999</v>
      </c>
      <c r="V259" s="102">
        <f>IFERROR(W259*Assumptions!$C$4,"")</f>
        <v>257.5</v>
      </c>
      <c r="W259" s="102">
        <v>103</v>
      </c>
      <c r="X259" s="102">
        <f>IFERROR(V259*Assumptions!$C$5,"")+IFERROR(Y259*Assumptions!$C$8*Assumptions!$C$5,"")</f>
        <v>13.831018199999999</v>
      </c>
      <c r="Y259" s="102">
        <v>607564</v>
      </c>
      <c r="Z259" s="102">
        <f>IFERROR(ROUND(W259*(1+Assumptions!$C$7)^5,0),"")</f>
        <v>314</v>
      </c>
      <c r="AA259" s="102">
        <f>IFERROR(ROUND(Z259*Assumptions!$C$4*Assumptions!$C$6,4),"")+AB259*Assumptions!$C$6*Assumptions!$C$8 - I259</f>
        <v>-69.087476249999995</v>
      </c>
      <c r="AB259" s="102">
        <v>493285</v>
      </c>
      <c r="AC259" s="45" t="s">
        <v>153</v>
      </c>
      <c r="AD259" s="45" t="s">
        <v>156</v>
      </c>
      <c r="AE259" s="45">
        <v>2748</v>
      </c>
      <c r="AF259" s="45">
        <v>44.8</v>
      </c>
      <c r="AG259" s="45">
        <v>410</v>
      </c>
      <c r="AH259" t="str">
        <f>IF(U259="","",IF(U259&gt;=Control!$D$4,"Y","N"))</f>
        <v>N</v>
      </c>
      <c r="AI259" t="str">
        <f>IF(P259="","",IF(P259&gt;=Control!$D$5,"Y","N"))</f>
        <v>Y</v>
      </c>
      <c r="AJ259" t="str">
        <f t="shared" si="3"/>
        <v>Y</v>
      </c>
      <c r="AO259" s="40" t="str">
        <f>IF(SUMPRODUCT(ISNUMBER(SEARCH(Assumptions!$C$92:$C$130,$C259))*(Assumptions!$D$92:$D$130="High"))&gt;0,"High","Low")</f>
        <v>High</v>
      </c>
    </row>
    <row r="260" spans="2:41" ht="27.75" customHeight="1" x14ac:dyDescent="0.2">
      <c r="B260" s="45">
        <v>58</v>
      </c>
      <c r="C260" s="45" t="s">
        <v>13</v>
      </c>
      <c r="D260" s="45" t="s">
        <v>580</v>
      </c>
      <c r="E260" s="45" t="s">
        <v>581</v>
      </c>
      <c r="F260" s="45" t="s">
        <v>582</v>
      </c>
      <c r="G260" s="45" t="s">
        <v>583</v>
      </c>
      <c r="H260" s="102">
        <v>11</v>
      </c>
      <c r="I260" s="102">
        <v>105.85</v>
      </c>
      <c r="J260" s="102"/>
      <c r="K260" s="102">
        <v>0</v>
      </c>
      <c r="L260" s="102">
        <v>10</v>
      </c>
      <c r="M260" s="45" t="s">
        <v>2685</v>
      </c>
      <c r="N260" s="45" t="s">
        <v>2686</v>
      </c>
      <c r="O260" s="45" t="s">
        <v>2687</v>
      </c>
      <c r="P260" s="102">
        <f>IFERROR(Q260-(AG260*365/1000),"")</f>
        <v>554.26499999999999</v>
      </c>
      <c r="Q260" s="102">
        <f>SUM(R260:T260)</f>
        <v>565.21500000000003</v>
      </c>
      <c r="R260" s="102">
        <v>0</v>
      </c>
      <c r="S260" s="102">
        <v>366.24</v>
      </c>
      <c r="T260" s="102">
        <v>198.97499999999999</v>
      </c>
      <c r="U260" s="102">
        <f>IFERROR(X260-I260,"")</f>
        <v>-103.75713234999999</v>
      </c>
      <c r="V260" s="102">
        <f>IFERROR(W260*Assumptions!$C$4,"")</f>
        <v>67.5</v>
      </c>
      <c r="W260" s="102">
        <v>27</v>
      </c>
      <c r="X260" s="102">
        <f>IFERROR(V260*Assumptions!$C$5,"")+IFERROR(Y260*Assumptions!$C$8*Assumptions!$C$5,"")</f>
        <v>2.0928676500000001</v>
      </c>
      <c r="Y260" s="102">
        <v>6753</v>
      </c>
      <c r="Z260" s="102">
        <f>IFERROR(ROUND(W260*(1+Assumptions!$C$7)^5,0),"")</f>
        <v>82</v>
      </c>
      <c r="AA260" s="102">
        <f>IFERROR(ROUND(Z260*Assumptions!$C$4*Assumptions!$C$6,4),"")+AB260*Assumptions!$C$6*Assumptions!$C$8 - I260</f>
        <v>-80.025163249999991</v>
      </c>
      <c r="AB260" s="102">
        <v>929841</v>
      </c>
      <c r="AC260" s="45" t="s">
        <v>153</v>
      </c>
      <c r="AD260" s="45" t="s">
        <v>158</v>
      </c>
      <c r="AE260" s="45">
        <v>867</v>
      </c>
      <c r="AF260" s="45">
        <v>16</v>
      </c>
      <c r="AG260" s="45">
        <v>30</v>
      </c>
      <c r="AH260" t="str">
        <f>IF(U260="","",IF(U260&gt;=Control!$D$4,"Y","N"))</f>
        <v>N</v>
      </c>
      <c r="AI260" t="str">
        <f>IF(P260="","",IF(P260&gt;=Control!$D$5,"Y","N"))</f>
        <v>Y</v>
      </c>
      <c r="AJ260" t="str">
        <f t="shared" si="3"/>
        <v>Y</v>
      </c>
      <c r="AO260" s="40" t="str">
        <f>IF(SUMPRODUCT(ISNUMBER(SEARCH(Assumptions!$C$92:$C$130,$C260))*(Assumptions!$D$92:$D$130="High"))&gt;0,"High","Low")</f>
        <v>Low</v>
      </c>
    </row>
    <row r="261" spans="2:41" ht="54.75" customHeight="1" x14ac:dyDescent="0.2">
      <c r="B261" s="45">
        <v>123</v>
      </c>
      <c r="C261" s="45" t="s">
        <v>14</v>
      </c>
      <c r="D261" s="45" t="s">
        <v>976</v>
      </c>
      <c r="E261" s="45" t="s">
        <v>977</v>
      </c>
      <c r="F261" s="45" t="s">
        <v>582</v>
      </c>
      <c r="G261" s="45" t="s">
        <v>978</v>
      </c>
      <c r="H261" s="102">
        <v>2</v>
      </c>
      <c r="I261" s="102">
        <v>109</v>
      </c>
      <c r="J261" s="102"/>
      <c r="K261" s="102">
        <v>0</v>
      </c>
      <c r="L261" s="102">
        <v>2</v>
      </c>
      <c r="M261" s="45" t="s">
        <v>3315</v>
      </c>
      <c r="N261" s="45" t="s">
        <v>3316</v>
      </c>
      <c r="O261" s="45"/>
      <c r="P261" s="102">
        <f>IFERROR(Q261-(AG261*365/1000),"")</f>
        <v>252.315</v>
      </c>
      <c r="Q261" s="102">
        <f>SUM(R261:T261)</f>
        <v>252.315</v>
      </c>
      <c r="R261" s="102">
        <v>0</v>
      </c>
      <c r="S261" s="102">
        <v>36.54</v>
      </c>
      <c r="T261" s="102">
        <v>215.77500000000001</v>
      </c>
      <c r="U261" s="102">
        <f>IFERROR(X261-I261,"")</f>
        <v>-107.1450667</v>
      </c>
      <c r="V261" s="102">
        <f>IFERROR(W261*Assumptions!$C$4,"")</f>
        <v>60</v>
      </c>
      <c r="W261" s="102">
        <v>24</v>
      </c>
      <c r="X261" s="102">
        <f>IFERROR(V261*Assumptions!$C$5,"")+IFERROR(Y261*Assumptions!$C$8*Assumptions!$C$5,"")</f>
        <v>1.8549332999999999</v>
      </c>
      <c r="Y261" s="102">
        <v>5466</v>
      </c>
      <c r="Z261" s="102">
        <f>IFERROR(ROUND(W261*(1+Assumptions!$C$7)^5,0),"")</f>
        <v>73</v>
      </c>
      <c r="AA261" s="102">
        <f>IFERROR(ROUND(Z261*Assumptions!$C$4*Assumptions!$C$6,4),"")+AB261*Assumptions!$C$6*Assumptions!$C$8 - I261</f>
        <v>-94.229211499999991</v>
      </c>
      <c r="AB261" s="102">
        <v>337062</v>
      </c>
      <c r="AC261" s="45" t="s">
        <v>164</v>
      </c>
      <c r="AD261" s="45" t="s">
        <v>191</v>
      </c>
      <c r="AE261" s="45">
        <v>1121</v>
      </c>
      <c r="AF261" s="45">
        <v>84.7</v>
      </c>
      <c r="AG261" s="45">
        <v>0</v>
      </c>
      <c r="AH261" t="str">
        <f>IF(U261="","",IF(U261&gt;=Control!$D$4,"Y","N"))</f>
        <v>N</v>
      </c>
      <c r="AI261" t="str">
        <f>IF(P261="","",IF(P261&gt;=Control!$D$5,"Y","N"))</f>
        <v>Y</v>
      </c>
      <c r="AJ261" t="str">
        <f t="shared" ref="AJ261:AJ312" si="4">IF(AE261="","",IF(AE261&gt;0,"Y","N"))</f>
        <v>Y</v>
      </c>
      <c r="AO261" s="40" t="str">
        <f>IF(SUMPRODUCT(ISNUMBER(SEARCH(Assumptions!$C$92:$C$130,$C261))*(Assumptions!$D$92:$D$130="High"))&gt;0,"High","Low")</f>
        <v>Low</v>
      </c>
    </row>
    <row r="262" spans="2:41" ht="81.75" customHeight="1" x14ac:dyDescent="0.2">
      <c r="B262" s="45">
        <v>129</v>
      </c>
      <c r="C262" s="45" t="s">
        <v>17</v>
      </c>
      <c r="D262" s="45" t="s">
        <v>1010</v>
      </c>
      <c r="E262" s="45" t="s">
        <v>1011</v>
      </c>
      <c r="F262" s="45" t="s">
        <v>424</v>
      </c>
      <c r="G262" s="45" t="s">
        <v>1012</v>
      </c>
      <c r="H262" s="102">
        <v>10</v>
      </c>
      <c r="I262" s="102">
        <v>114.3</v>
      </c>
      <c r="J262" s="102"/>
      <c r="K262" s="102">
        <v>1</v>
      </c>
      <c r="L262" s="102">
        <v>7</v>
      </c>
      <c r="M262" s="45" t="s">
        <v>2549</v>
      </c>
      <c r="N262" s="45" t="s">
        <v>2550</v>
      </c>
      <c r="O262" s="45" t="s">
        <v>2551</v>
      </c>
      <c r="P262" s="102">
        <f>IFERROR(Q262-(AG262*365/1000),"")</f>
        <v>364.98</v>
      </c>
      <c r="Q262" s="102">
        <f>SUM(R262:T262)</f>
        <v>364.98</v>
      </c>
      <c r="R262" s="102">
        <v>0</v>
      </c>
      <c r="S262" s="102">
        <v>270.48</v>
      </c>
      <c r="T262" s="102">
        <v>94.5</v>
      </c>
      <c r="U262" s="102">
        <f>IFERROR(X262-I262,"")</f>
        <v>-111.98351925</v>
      </c>
      <c r="V262" s="102">
        <f>IFERROR(W262*Assumptions!$C$4,"")</f>
        <v>75</v>
      </c>
      <c r="W262" s="102">
        <v>30</v>
      </c>
      <c r="X262" s="102">
        <f>IFERROR(V262*Assumptions!$C$5,"")+IFERROR(Y262*Assumptions!$C$8*Assumptions!$C$5,"")</f>
        <v>2.3164807500000002</v>
      </c>
      <c r="Y262" s="102">
        <v>6615</v>
      </c>
      <c r="Z262" s="102">
        <f>IFERROR(ROUND(W262*(1+Assumptions!$C$7)^5,0),"")</f>
        <v>92</v>
      </c>
      <c r="AA262" s="102">
        <f>IFERROR(ROUND(Z262*Assumptions!$C$4*Assumptions!$C$6,4),"")+AB262*Assumptions!$C$6*Assumptions!$C$8 - I262</f>
        <v>-102.46186775</v>
      </c>
      <c r="AB262" s="102">
        <f>IFERROR(ROUND(Y262*(1+Assumptions!$C$7)^5,0),"")</f>
        <v>20187</v>
      </c>
      <c r="AC262" s="45" t="s">
        <v>153</v>
      </c>
      <c r="AD262" s="45" t="s">
        <v>154</v>
      </c>
      <c r="AE262" s="45">
        <v>1485</v>
      </c>
      <c r="AF262" s="45">
        <v>85</v>
      </c>
      <c r="AG262" s="45">
        <v>0</v>
      </c>
      <c r="AH262" t="str">
        <f>IF(U262="","",IF(U262&gt;=Control!$D$4,"Y","N"))</f>
        <v>N</v>
      </c>
      <c r="AI262" t="str">
        <f>IF(P262="","",IF(P262&gt;=Control!$D$5,"Y","N"))</f>
        <v>Y</v>
      </c>
      <c r="AJ262" t="str">
        <f t="shared" si="4"/>
        <v>Y</v>
      </c>
      <c r="AO262" s="40" t="str">
        <f>IF(SUMPRODUCT(ISNUMBER(SEARCH(Assumptions!$C$92:$C$130,$C262))*(Assumptions!$D$92:$D$130="High"))&gt;0,"High","Low")</f>
        <v>Low</v>
      </c>
    </row>
    <row r="263" spans="2:41" ht="41.25" customHeight="1" x14ac:dyDescent="0.2">
      <c r="B263" s="45">
        <v>237</v>
      </c>
      <c r="C263" s="45" t="s">
        <v>14</v>
      </c>
      <c r="D263" s="45" t="s">
        <v>1544</v>
      </c>
      <c r="E263" s="45" t="s">
        <v>1545</v>
      </c>
      <c r="F263" s="45" t="s">
        <v>486</v>
      </c>
      <c r="G263" s="45" t="s">
        <v>1380</v>
      </c>
      <c r="H263" s="102">
        <v>3</v>
      </c>
      <c r="I263" s="102">
        <v>116</v>
      </c>
      <c r="J263" s="102"/>
      <c r="K263" s="102">
        <v>0</v>
      </c>
      <c r="L263" s="102">
        <v>2</v>
      </c>
      <c r="M263" s="45" t="s">
        <v>3325</v>
      </c>
      <c r="N263" s="45" t="s">
        <v>3308</v>
      </c>
      <c r="O263" s="45" t="s">
        <v>3326</v>
      </c>
      <c r="P263" s="102">
        <f>IFERROR(Q263-(AG263*365/1000),"")</f>
        <v>148.41500000000002</v>
      </c>
      <c r="Q263" s="102">
        <f>SUM(R263:T263)</f>
        <v>232.36500000000001</v>
      </c>
      <c r="R263" s="102">
        <v>0</v>
      </c>
      <c r="S263" s="102">
        <v>120.54</v>
      </c>
      <c r="T263" s="102">
        <v>111.825</v>
      </c>
      <c r="U263" s="102">
        <f>IFERROR(X263-I263,"")</f>
        <v>-112.38058340000001</v>
      </c>
      <c r="V263" s="102">
        <f>IFERROR(W263*Assumptions!$C$4,"")</f>
        <v>120</v>
      </c>
      <c r="W263" s="102">
        <v>48</v>
      </c>
      <c r="X263" s="102">
        <f>IFERROR(V263*Assumptions!$C$5,"")+IFERROR(Y263*Assumptions!$C$8*Assumptions!$C$5,"")</f>
        <v>3.6194165999999997</v>
      </c>
      <c r="Y263" s="102">
        <v>1932</v>
      </c>
      <c r="Z263" s="102">
        <f>IFERROR(ROUND(W263*(1+Assumptions!$C$7)^5,0),"")</f>
        <v>146</v>
      </c>
      <c r="AA263" s="102">
        <f>IFERROR(ROUND(Z263*Assumptions!$C$4*Assumptions!$C$6,4),"")+AB263*Assumptions!$C$6*Assumptions!$C$8 - I263</f>
        <v>-68.035499999999999</v>
      </c>
      <c r="AB263" s="102">
        <v>1774000</v>
      </c>
      <c r="AC263" s="45" t="s">
        <v>164</v>
      </c>
      <c r="AD263" s="45" t="s">
        <v>191</v>
      </c>
      <c r="AE263" s="45">
        <v>1121</v>
      </c>
      <c r="AF263" s="45">
        <v>84.7</v>
      </c>
      <c r="AG263" s="45">
        <v>230</v>
      </c>
      <c r="AH263" t="str">
        <f>IF(U263="","",IF(U263&gt;=Control!$D$4,"Y","N"))</f>
        <v>N</v>
      </c>
      <c r="AI263" t="str">
        <f>IF(P263="","",IF(P263&gt;=Control!$D$5,"Y","N"))</f>
        <v>Y</v>
      </c>
      <c r="AJ263" t="str">
        <f t="shared" si="4"/>
        <v>Y</v>
      </c>
      <c r="AO263" s="40" t="str">
        <f>IF(SUMPRODUCT(ISNUMBER(SEARCH(Assumptions!$C$92:$C$130,$C263))*(Assumptions!$D$92:$D$130="High"))&gt;0,"High","Low")</f>
        <v>Low</v>
      </c>
    </row>
    <row r="264" spans="2:41" ht="95.25" customHeight="1" x14ac:dyDescent="0.2">
      <c r="B264" s="45">
        <v>214</v>
      </c>
      <c r="C264" s="45" t="s">
        <v>9</v>
      </c>
      <c r="D264" s="45" t="s">
        <v>1435</v>
      </c>
      <c r="E264" s="45" t="s">
        <v>1436</v>
      </c>
      <c r="F264" s="45" t="s">
        <v>424</v>
      </c>
      <c r="G264" s="45" t="s">
        <v>1437</v>
      </c>
      <c r="H264" s="102">
        <v>19</v>
      </c>
      <c r="I264" s="102">
        <v>114.4</v>
      </c>
      <c r="J264" s="102"/>
      <c r="K264" s="102">
        <v>3</v>
      </c>
      <c r="L264" s="102">
        <v>16</v>
      </c>
      <c r="M264" s="45" t="s">
        <v>3259</v>
      </c>
      <c r="N264" s="45" t="s">
        <v>3190</v>
      </c>
      <c r="O264" s="45" t="s">
        <v>3195</v>
      </c>
      <c r="P264" s="102">
        <f>IFERROR(Q264-(AG264*365/1000),"")</f>
        <v>2636.2200000000003</v>
      </c>
      <c r="Q264" s="102">
        <f>SUM(R264:T264)</f>
        <v>2636.2200000000003</v>
      </c>
      <c r="R264" s="102">
        <v>855</v>
      </c>
      <c r="S264" s="102">
        <v>544.32000000000005</v>
      </c>
      <c r="T264" s="102">
        <v>1236.9000000000001</v>
      </c>
      <c r="U264" s="102">
        <f>IFERROR(X264-I264,"")</f>
        <v>-113.7982312</v>
      </c>
      <c r="V264" s="102">
        <f>IFERROR(W264*Assumptions!$C$4,"")</f>
        <v>20</v>
      </c>
      <c r="W264" s="102">
        <v>8</v>
      </c>
      <c r="X264" s="102">
        <f>IFERROR(V264*Assumptions!$C$5,"")+IFERROR(Y264*Assumptions!$C$8*Assumptions!$C$5,"")</f>
        <v>0.60176879999999999</v>
      </c>
      <c r="Y264" s="102">
        <v>176</v>
      </c>
      <c r="Z264" s="102">
        <f>IFERROR(ROUND(W264*(1+Assumptions!$C$7)^5,0),"")</f>
        <v>24</v>
      </c>
      <c r="AA264" s="102">
        <f>IFERROR(ROUND(Z264*Assumptions!$C$4*Assumptions!$C$6,4),"")+AB264*Assumptions!$C$6*Assumptions!$C$8 - I264</f>
        <v>-104.691625</v>
      </c>
      <c r="AB264" s="102">
        <v>400500</v>
      </c>
      <c r="AC264" s="45" t="s">
        <v>164</v>
      </c>
      <c r="AD264" s="45" t="s">
        <v>188</v>
      </c>
      <c r="AE264" s="45">
        <v>365</v>
      </c>
      <c r="AF264" s="45">
        <v>78.3</v>
      </c>
      <c r="AG264" s="45">
        <v>0</v>
      </c>
      <c r="AH264" t="str">
        <f>IF(U264="","",IF(U264&gt;=Control!$D$4,"Y","N"))</f>
        <v>N</v>
      </c>
      <c r="AI264" t="str">
        <f>IF(P264="","",IF(P264&gt;=Control!$D$5,"Y","N"))</f>
        <v>Y</v>
      </c>
      <c r="AJ264" t="str">
        <f t="shared" si="4"/>
        <v>Y</v>
      </c>
      <c r="AO264" s="40" t="str">
        <f>IF(SUMPRODUCT(ISNUMBER(SEARCH(Assumptions!$C$92:$C$130,$C264))*(Assumptions!$D$92:$D$130="High"))&gt;0,"High","Low")</f>
        <v>High</v>
      </c>
    </row>
    <row r="265" spans="2:41" ht="41.25" customHeight="1" x14ac:dyDescent="0.2">
      <c r="B265" s="45">
        <v>27</v>
      </c>
      <c r="C265" s="45" t="s">
        <v>13</v>
      </c>
      <c r="D265" s="45" t="s">
        <v>412</v>
      </c>
      <c r="E265" s="45" t="s">
        <v>413</v>
      </c>
      <c r="F265" s="45" t="s">
        <v>414</v>
      </c>
      <c r="G265" s="45" t="s">
        <v>415</v>
      </c>
      <c r="H265" s="102">
        <v>9</v>
      </c>
      <c r="I265" s="102">
        <v>116</v>
      </c>
      <c r="J265" s="102"/>
      <c r="K265" s="102">
        <v>2</v>
      </c>
      <c r="L265" s="102">
        <v>6</v>
      </c>
      <c r="M265" s="45" t="s">
        <v>2652</v>
      </c>
      <c r="N265" s="45" t="s">
        <v>2653</v>
      </c>
      <c r="O265" s="45" t="s">
        <v>2654</v>
      </c>
      <c r="P265" s="102">
        <f>IFERROR(Q265-(AG265*365/1000),"")</f>
        <v>266.64</v>
      </c>
      <c r="Q265" s="102">
        <f>SUM(R265:T265)</f>
        <v>288.53999999999996</v>
      </c>
      <c r="R265" s="102">
        <v>0</v>
      </c>
      <c r="S265" s="102">
        <v>248.64</v>
      </c>
      <c r="T265" s="102">
        <v>39.9</v>
      </c>
      <c r="U265" s="102">
        <f>IFERROR(X265-I265,"")</f>
        <v>-114.298907</v>
      </c>
      <c r="V265" s="102">
        <f>IFERROR(W265*Assumptions!$C$4,"")</f>
        <v>40</v>
      </c>
      <c r="W265" s="102">
        <v>16</v>
      </c>
      <c r="X265" s="102">
        <f>IFERROR(V265*Assumptions!$C$5,"")+IFERROR(Y265*Assumptions!$C$8*Assumptions!$C$5,"")</f>
        <v>1.701093</v>
      </c>
      <c r="Y265" s="102">
        <v>49860</v>
      </c>
      <c r="Z265" s="102">
        <f>IFERROR(ROUND(W265*(1+Assumptions!$C$7)^5,0),"")</f>
        <v>49</v>
      </c>
      <c r="AA265" s="102">
        <f>IFERROR(ROUND(Z265*Assumptions!$C$4*Assumptions!$C$6,4),"")+AB265*Assumptions!$C$6*Assumptions!$C$8 - I265</f>
        <v>-108.8543555</v>
      </c>
      <c r="AB265" s="102">
        <v>60934</v>
      </c>
      <c r="AC265" s="45" t="s">
        <v>153</v>
      </c>
      <c r="AD265" s="45" t="s">
        <v>158</v>
      </c>
      <c r="AE265" s="45">
        <v>867</v>
      </c>
      <c r="AF265" s="45">
        <v>16</v>
      </c>
      <c r="AG265" s="45">
        <v>60</v>
      </c>
      <c r="AH265" t="str">
        <f>IF(U265="","",IF(U265&gt;=Control!$D$4,"Y","N"))</f>
        <v>N</v>
      </c>
      <c r="AI265" t="str">
        <f>IF(P265="","",IF(P265&gt;=Control!$D$5,"Y","N"))</f>
        <v>Y</v>
      </c>
      <c r="AJ265" t="str">
        <f t="shared" si="4"/>
        <v>Y</v>
      </c>
      <c r="AO265" s="40" t="str">
        <f>IF(SUMPRODUCT(ISNUMBER(SEARCH(Assumptions!$C$92:$C$130,$C265))*(Assumptions!$D$92:$D$130="High"))&gt;0,"High","Low")</f>
        <v>Low</v>
      </c>
    </row>
    <row r="266" spans="2:41" ht="68.25" customHeight="1" x14ac:dyDescent="0.2">
      <c r="B266" s="45">
        <v>230</v>
      </c>
      <c r="C266" s="45" t="s">
        <v>1511</v>
      </c>
      <c r="D266" s="45" t="s">
        <v>1509</v>
      </c>
      <c r="E266" s="45" t="s">
        <v>1510</v>
      </c>
      <c r="F266" s="45" t="s">
        <v>73</v>
      </c>
      <c r="G266" s="45" t="s">
        <v>1365</v>
      </c>
      <c r="H266" s="102">
        <v>10</v>
      </c>
      <c r="I266" s="102">
        <v>120.8</v>
      </c>
      <c r="J266" s="102"/>
      <c r="K266" s="102">
        <v>2</v>
      </c>
      <c r="L266" s="102">
        <v>7</v>
      </c>
      <c r="M266" s="45" t="s">
        <v>2938</v>
      </c>
      <c r="N266" s="45" t="s">
        <v>2939</v>
      </c>
      <c r="O266" s="45" t="s">
        <v>2940</v>
      </c>
      <c r="P266" s="102">
        <f>IFERROR(Q266-(AG266*365/1000),"")</f>
        <v>1551.105</v>
      </c>
      <c r="Q266" s="102">
        <f>SUM(R266:T266)</f>
        <v>1551.105</v>
      </c>
      <c r="R266" s="102">
        <v>1255.95</v>
      </c>
      <c r="S266" s="102">
        <v>293.58</v>
      </c>
      <c r="T266" s="102">
        <v>1.575</v>
      </c>
      <c r="U266" s="102">
        <f>IFERROR(X266-I266,"")</f>
        <v>-114.8674178</v>
      </c>
      <c r="V266" s="102">
        <f>IFERROR(W266*Assumptions!$C$4,"")</f>
        <v>170</v>
      </c>
      <c r="W266" s="102">
        <v>68</v>
      </c>
      <c r="X266" s="102">
        <f>IFERROR(V266*Assumptions!$C$5,"")+IFERROR(Y266*Assumptions!$C$8*Assumptions!$C$5,"")</f>
        <v>5.9325821999999997</v>
      </c>
      <c r="Y266" s="102">
        <v>82844</v>
      </c>
      <c r="Z266" s="102">
        <f>IFERROR(ROUND(W266*(1+Assumptions!$C$7)^5,0),"")</f>
        <v>208</v>
      </c>
      <c r="AA266" s="102">
        <f>IFERROR(ROUND(Z266*Assumptions!$C$4*Assumptions!$C$6,4),"")+AB266*Assumptions!$C$6*Assumptions!$C$8 - I266</f>
        <v>-69.574516750000001</v>
      </c>
      <c r="AB266" s="102">
        <v>1505999</v>
      </c>
      <c r="AC266" s="45" t="s">
        <v>164</v>
      </c>
      <c r="AD266" s="45" t="s">
        <v>165</v>
      </c>
      <c r="AE266" s="45">
        <v>1339</v>
      </c>
      <c r="AF266" s="45">
        <v>83.1</v>
      </c>
      <c r="AG266" s="45">
        <v>0</v>
      </c>
      <c r="AH266" t="str">
        <f>IF(U266="","",IF(U266&gt;=Control!$D$4,"Y","N"))</f>
        <v>N</v>
      </c>
      <c r="AI266" t="str">
        <f>IF(P266="","",IF(P266&gt;=Control!$D$5,"Y","N"))</f>
        <v>Y</v>
      </c>
      <c r="AJ266" t="str">
        <f t="shared" si="4"/>
        <v>Y</v>
      </c>
      <c r="AO266" s="40" t="str">
        <f>IF(SUMPRODUCT(ISNUMBER(SEARCH(Assumptions!$C$92:$C$130,$C266))*(Assumptions!$D$92:$D$130="High"))&gt;0,"High","Low")</f>
        <v>Low</v>
      </c>
    </row>
    <row r="267" spans="2:41" ht="68.25" customHeight="1" x14ac:dyDescent="0.2">
      <c r="B267" s="45">
        <v>94</v>
      </c>
      <c r="C267" s="45" t="s">
        <v>9</v>
      </c>
      <c r="D267" s="45" t="s">
        <v>806</v>
      </c>
      <c r="E267" s="45" t="s">
        <v>807</v>
      </c>
      <c r="F267" s="45" t="s">
        <v>73</v>
      </c>
      <c r="G267" s="45" t="s">
        <v>605</v>
      </c>
      <c r="H267" s="102">
        <v>2</v>
      </c>
      <c r="I267" s="102">
        <v>120</v>
      </c>
      <c r="J267" s="102"/>
      <c r="K267" s="102">
        <v>0</v>
      </c>
      <c r="L267" s="102">
        <v>1</v>
      </c>
      <c r="M267" s="45" t="s">
        <v>3225</v>
      </c>
      <c r="N267" s="45" t="s">
        <v>3226</v>
      </c>
      <c r="O267" s="45"/>
      <c r="P267" s="102">
        <f>IFERROR(Q267-(AG267*365/1000),"")</f>
        <v>587.73</v>
      </c>
      <c r="Q267" s="102">
        <f>SUM(R267:T267)</f>
        <v>642.48</v>
      </c>
      <c r="R267" s="102">
        <v>294.3</v>
      </c>
      <c r="S267" s="102">
        <v>343.98</v>
      </c>
      <c r="T267" s="102">
        <v>4.2</v>
      </c>
      <c r="U267" s="102">
        <f>IFERROR(X267-I267,"")</f>
        <v>-117.7892892</v>
      </c>
      <c r="V267" s="102">
        <f>IFERROR(W267*Assumptions!$C$4,"")</f>
        <v>70</v>
      </c>
      <c r="W267" s="102">
        <v>28</v>
      </c>
      <c r="X267" s="102">
        <f>IFERROR(V267*Assumptions!$C$5,"")+IFERROR(Y267*Assumptions!$C$8*Assumptions!$C$5,"")</f>
        <v>2.2107108000000002</v>
      </c>
      <c r="Y267" s="102">
        <v>11016</v>
      </c>
      <c r="Z267" s="102">
        <f>IFERROR(ROUND(W267*(1+Assumptions!$C$7)^5,0),"")</f>
        <v>85</v>
      </c>
      <c r="AA267" s="102">
        <f>IFERROR(ROUND(Z267*Assumptions!$C$4*Assumptions!$C$6,4),"")+AB267*Assumptions!$C$6*Assumptions!$C$8 - I267</f>
        <v>-109.11369999999999</v>
      </c>
      <c r="AB267" s="102">
        <v>15600</v>
      </c>
      <c r="AC267" s="45" t="s">
        <v>164</v>
      </c>
      <c r="AD267" s="45" t="s">
        <v>188</v>
      </c>
      <c r="AE267" s="45">
        <v>365</v>
      </c>
      <c r="AF267" s="45">
        <v>78.3</v>
      </c>
      <c r="AG267" s="45">
        <v>150</v>
      </c>
      <c r="AH267" t="str">
        <f>IF(U267="","",IF(U267&gt;=Control!$D$4,"Y","N"))</f>
        <v>N</v>
      </c>
      <c r="AI267" t="str">
        <f>IF(P267="","",IF(P267&gt;=Control!$D$5,"Y","N"))</f>
        <v>Y</v>
      </c>
      <c r="AJ267" t="str">
        <f t="shared" si="4"/>
        <v>Y</v>
      </c>
      <c r="AO267" s="40" t="str">
        <f>IF(SUMPRODUCT(ISNUMBER(SEARCH(Assumptions!$C$92:$C$130,$C267))*(Assumptions!$D$92:$D$130="High"))&gt;0,"High","Low")</f>
        <v>High</v>
      </c>
    </row>
    <row r="268" spans="2:41" ht="135.75" customHeight="1" x14ac:dyDescent="0.2">
      <c r="B268" s="45">
        <v>6</v>
      </c>
      <c r="C268" s="45" t="s">
        <v>7</v>
      </c>
      <c r="D268" s="45" t="s">
        <v>291</v>
      </c>
      <c r="E268" s="45" t="s">
        <v>292</v>
      </c>
      <c r="F268" s="45" t="s">
        <v>261</v>
      </c>
      <c r="G268" s="45" t="s">
        <v>282</v>
      </c>
      <c r="H268" s="102">
        <v>16</v>
      </c>
      <c r="I268" s="102">
        <v>129.78</v>
      </c>
      <c r="J268" s="102"/>
      <c r="K268" s="102">
        <v>5</v>
      </c>
      <c r="L268" s="102">
        <v>9</v>
      </c>
      <c r="M268" s="45" t="s">
        <v>2798</v>
      </c>
      <c r="N268" s="45" t="s">
        <v>2799</v>
      </c>
      <c r="O268" s="45" t="s">
        <v>2800</v>
      </c>
      <c r="P268" s="102">
        <f>IFERROR(Q268-(AG268*365/1000),"")</f>
        <v>-59.440000000000026</v>
      </c>
      <c r="Q268" s="102">
        <f>SUM(R268:T268)</f>
        <v>150.43499999999997</v>
      </c>
      <c r="R268" s="102">
        <v>131.85</v>
      </c>
      <c r="S268" s="102">
        <v>13.86</v>
      </c>
      <c r="T268" s="102">
        <v>4.7249999999999996</v>
      </c>
      <c r="U268" s="102">
        <f>IFERROR(X268-I268,"")</f>
        <v>-125.5826763</v>
      </c>
      <c r="V268" s="102">
        <f>IFERROR(W268*Assumptions!$C$4,"")</f>
        <v>102.5</v>
      </c>
      <c r="W268" s="102">
        <v>41</v>
      </c>
      <c r="X268" s="102">
        <f>IFERROR(V268*Assumptions!$C$5,"")+IFERROR(Y268*Assumptions!$C$8*Assumptions!$C$5,"")</f>
        <v>4.1973237000000001</v>
      </c>
      <c r="Y268" s="102">
        <v>111674</v>
      </c>
      <c r="Z268" s="102">
        <f>IFERROR(ROUND(W268*(1+Assumptions!$C$7)^5,0),"")</f>
        <v>125</v>
      </c>
      <c r="AA268" s="102">
        <f>IFERROR(ROUND(Z268*Assumptions!$C$4*Assumptions!$C$6,4),"")+AB268*Assumptions!$C$6*Assumptions!$C$8 - I268</f>
        <v>-111.47196825</v>
      </c>
      <c r="AB268" s="102">
        <v>160181</v>
      </c>
      <c r="AC268" s="45" t="s">
        <v>153</v>
      </c>
      <c r="AD268" s="45" t="s">
        <v>160</v>
      </c>
      <c r="AE268" s="45">
        <v>6732</v>
      </c>
      <c r="AF268" s="45">
        <v>111.3</v>
      </c>
      <c r="AG268" s="45">
        <v>575</v>
      </c>
      <c r="AH268" t="str">
        <f>IF(U268="","",IF(U268&gt;=Control!$D$4,"Y","N"))</f>
        <v>N</v>
      </c>
      <c r="AI268" t="str">
        <f>IF(P268="","",IF(P268&gt;=Control!$D$5,"Y","N"))</f>
        <v>N</v>
      </c>
      <c r="AJ268" t="str">
        <f t="shared" si="4"/>
        <v>Y</v>
      </c>
      <c r="AO268" s="40" t="str">
        <f>IF(SUMPRODUCT(ISNUMBER(SEARCH(Assumptions!$C$92:$C$130,$C268))*(Assumptions!$D$92:$D$130="High"))&gt;0,"High","Low")</f>
        <v>High</v>
      </c>
    </row>
    <row r="269" spans="2:41" ht="54.75" customHeight="1" x14ac:dyDescent="0.2">
      <c r="B269" s="45">
        <v>252</v>
      </c>
      <c r="C269" s="45" t="s">
        <v>7</v>
      </c>
      <c r="D269" s="45" t="s">
        <v>1615</v>
      </c>
      <c r="E269" s="45" t="s">
        <v>1616</v>
      </c>
      <c r="F269" s="45" t="s">
        <v>518</v>
      </c>
      <c r="G269" s="45" t="s">
        <v>1617</v>
      </c>
      <c r="H269" s="102">
        <v>2</v>
      </c>
      <c r="I269" s="102">
        <v>133</v>
      </c>
      <c r="J269" s="102"/>
      <c r="K269" s="102">
        <v>0</v>
      </c>
      <c r="L269" s="102">
        <v>2</v>
      </c>
      <c r="M269" s="45" t="s">
        <v>2718</v>
      </c>
      <c r="N269" s="45" t="s">
        <v>2789</v>
      </c>
      <c r="O269" s="45" t="s">
        <v>2740</v>
      </c>
      <c r="P269" s="102">
        <f>IFERROR(Q269-(AG269*365/1000),"")</f>
        <v>275.73</v>
      </c>
      <c r="Q269" s="102">
        <f>SUM(R269:T269)</f>
        <v>582.33000000000004</v>
      </c>
      <c r="R269" s="102">
        <v>415.8</v>
      </c>
      <c r="S269" s="102">
        <v>161.28</v>
      </c>
      <c r="T269" s="102">
        <v>5.25</v>
      </c>
      <c r="U269" s="102">
        <f>IFERROR(X269-I269,"")</f>
        <v>-131.25581890000001</v>
      </c>
      <c r="V269" s="102">
        <f>IFERROR(W269*Assumptions!$C$4,"")</f>
        <v>45</v>
      </c>
      <c r="W269" s="102">
        <v>18</v>
      </c>
      <c r="X269" s="102">
        <f>IFERROR(V269*Assumptions!$C$5,"")+IFERROR(Y269*Assumptions!$C$8*Assumptions!$C$5,"")</f>
        <v>1.7441810999999998</v>
      </c>
      <c r="Y269" s="102">
        <v>39222</v>
      </c>
      <c r="Z269" s="102">
        <f>IFERROR(ROUND(W269*(1+Assumptions!$C$7)^5,0),"")</f>
        <v>55</v>
      </c>
      <c r="AA269" s="102">
        <f>IFERROR(ROUND(Z269*Assumptions!$C$4*Assumptions!$C$6,4),"")+AB269*Assumptions!$C$6*Assumptions!$C$8 - I269</f>
        <v>-123.6123995</v>
      </c>
      <c r="AB269" s="102">
        <v>150006</v>
      </c>
      <c r="AC269" s="45" t="s">
        <v>153</v>
      </c>
      <c r="AD269" s="45" t="s">
        <v>160</v>
      </c>
      <c r="AE269" s="45">
        <v>6732</v>
      </c>
      <c r="AF269" s="45">
        <v>111.3</v>
      </c>
      <c r="AG269" s="45">
        <v>840</v>
      </c>
      <c r="AH269" t="str">
        <f>IF(U269="","",IF(U269&gt;=Control!$D$4,"Y","N"))</f>
        <v>N</v>
      </c>
      <c r="AI269" t="str">
        <f>IF(P269="","",IF(P269&gt;=Control!$D$5,"Y","N"))</f>
        <v>Y</v>
      </c>
      <c r="AJ269" t="str">
        <f t="shared" si="4"/>
        <v>Y</v>
      </c>
      <c r="AO269" s="40" t="str">
        <f>IF(SUMPRODUCT(ISNUMBER(SEARCH(Assumptions!$C$92:$C$130,$C269))*(Assumptions!$D$92:$D$130="High"))&gt;0,"High","Low")</f>
        <v>High</v>
      </c>
    </row>
    <row r="270" spans="2:41" ht="27.75" customHeight="1" x14ac:dyDescent="0.2">
      <c r="B270" s="45">
        <v>12</v>
      </c>
      <c r="C270" s="45" t="s">
        <v>10</v>
      </c>
      <c r="D270" s="45" t="s">
        <v>327</v>
      </c>
      <c r="E270" s="45" t="s">
        <v>328</v>
      </c>
      <c r="F270" s="45" t="s">
        <v>80</v>
      </c>
      <c r="G270" s="45" t="s">
        <v>329</v>
      </c>
      <c r="H270" s="102">
        <v>9</v>
      </c>
      <c r="I270" s="102">
        <v>134.4</v>
      </c>
      <c r="J270" s="102"/>
      <c r="K270" s="102">
        <v>4</v>
      </c>
      <c r="L270" s="102">
        <v>4</v>
      </c>
      <c r="M270" s="45" t="s">
        <v>2598</v>
      </c>
      <c r="N270" s="45" t="s">
        <v>2599</v>
      </c>
      <c r="O270" s="45" t="s">
        <v>2600</v>
      </c>
      <c r="P270" s="102">
        <f>IFERROR(Q270-(AG270*365/1000),"")</f>
        <v>21.914999999999999</v>
      </c>
      <c r="Q270" s="102">
        <f>SUM(R270:T270)</f>
        <v>58.05</v>
      </c>
      <c r="R270" s="102">
        <v>58.05</v>
      </c>
      <c r="S270" s="102">
        <v>0</v>
      </c>
      <c r="T270" s="102">
        <v>0</v>
      </c>
      <c r="U270" s="102">
        <f>IFERROR(X270-I270,"")</f>
        <v>-131.42322735000002</v>
      </c>
      <c r="V270" s="102">
        <f>IFERROR(W270*Assumptions!$C$4,"")</f>
        <v>77.5</v>
      </c>
      <c r="W270" s="102">
        <v>31</v>
      </c>
      <c r="X270" s="102">
        <f>IFERROR(V270*Assumptions!$C$5,"")+IFERROR(Y270*Assumptions!$C$8*Assumptions!$C$5,"")</f>
        <v>2.9767726499999996</v>
      </c>
      <c r="Y270" s="102">
        <v>64853</v>
      </c>
      <c r="Z270" s="102">
        <f>IFERROR(ROUND(W270*(1+Assumptions!$C$7)^5,0),"")</f>
        <v>95</v>
      </c>
      <c r="AA270" s="102">
        <f>IFERROR(ROUND(Z270*Assumptions!$C$4*Assumptions!$C$6,4),"")+AB270*Assumptions!$C$6*Assumptions!$C$8 - I270</f>
        <v>-116.361</v>
      </c>
      <c r="AB270" s="102">
        <v>368000</v>
      </c>
      <c r="AC270" s="45" t="s">
        <v>153</v>
      </c>
      <c r="AD270" s="45" t="s">
        <v>156</v>
      </c>
      <c r="AE270" s="45">
        <v>2748</v>
      </c>
      <c r="AF270" s="45">
        <v>44.8</v>
      </c>
      <c r="AG270" s="45">
        <v>99</v>
      </c>
      <c r="AH270" t="str">
        <f>IF(U270="","",IF(U270&gt;=Control!$D$4,"Y","N"))</f>
        <v>N</v>
      </c>
      <c r="AI270" t="str">
        <f>IF(P270="","",IF(P270&gt;=Control!$D$5,"Y","N"))</f>
        <v>N</v>
      </c>
      <c r="AJ270" t="str">
        <f t="shared" si="4"/>
        <v>Y</v>
      </c>
      <c r="AO270" s="40" t="str">
        <f>IF(SUMPRODUCT(ISNUMBER(SEARCH(Assumptions!$C$92:$C$130,$C270))*(Assumptions!$D$92:$D$130="High"))&gt;0,"High","Low")</f>
        <v>High</v>
      </c>
    </row>
    <row r="271" spans="2:41" ht="27.75" customHeight="1" x14ac:dyDescent="0.2">
      <c r="B271" s="45">
        <v>4</v>
      </c>
      <c r="C271" s="45" t="s">
        <v>13</v>
      </c>
      <c r="D271" s="45" t="s">
        <v>279</v>
      </c>
      <c r="E271" s="45" t="s">
        <v>280</v>
      </c>
      <c r="F271" s="45" t="s">
        <v>281</v>
      </c>
      <c r="G271" s="45" t="s">
        <v>282</v>
      </c>
      <c r="H271" s="102">
        <v>6</v>
      </c>
      <c r="I271" s="102">
        <v>133.5</v>
      </c>
      <c r="J271" s="102"/>
      <c r="K271" s="102">
        <v>4</v>
      </c>
      <c r="L271" s="102">
        <v>1</v>
      </c>
      <c r="M271" s="45" t="s">
        <v>2660</v>
      </c>
      <c r="N271" s="45" t="s">
        <v>2661</v>
      </c>
      <c r="O271" s="45" t="s">
        <v>2662</v>
      </c>
      <c r="P271" s="102">
        <f>IFERROR(Q271-(AG271*365/1000),"")</f>
        <v>198.57499999999996</v>
      </c>
      <c r="Q271" s="102">
        <f>SUM(R271:T271)</f>
        <v>293.47499999999997</v>
      </c>
      <c r="R271" s="102">
        <v>0</v>
      </c>
      <c r="S271" s="102">
        <v>287.7</v>
      </c>
      <c r="T271" s="102">
        <v>5.7750000000000004</v>
      </c>
      <c r="U271" s="102">
        <f>IFERROR(X271-I271,"")</f>
        <v>-131.82974100000001</v>
      </c>
      <c r="V271" s="102">
        <f>IFERROR(W271*Assumptions!$C$4,"")</f>
        <v>32.5</v>
      </c>
      <c r="W271" s="102">
        <v>13</v>
      </c>
      <c r="X271" s="102">
        <f>IFERROR(V271*Assumptions!$C$5,"")+IFERROR(Y271*Assumptions!$C$8*Assumptions!$C$5,"")</f>
        <v>1.6702589999999999</v>
      </c>
      <c r="Y271" s="102">
        <v>69180</v>
      </c>
      <c r="Z271" s="102">
        <f>IFERROR(ROUND(W271*(1+Assumptions!$C$7)^5,0),"")</f>
        <v>40</v>
      </c>
      <c r="AA271" s="102">
        <f>IFERROR(ROUND(Z271*Assumptions!$C$4*Assumptions!$C$6,4),"")+AB271*Assumptions!$C$6*Assumptions!$C$8 - I271</f>
        <v>-127.66249999999999</v>
      </c>
      <c r="AB271" s="102">
        <v>50000</v>
      </c>
      <c r="AC271" s="45" t="s">
        <v>153</v>
      </c>
      <c r="AD271" s="45" t="s">
        <v>158</v>
      </c>
      <c r="AE271" s="45">
        <v>867</v>
      </c>
      <c r="AF271" s="45">
        <v>16</v>
      </c>
      <c r="AG271" s="45">
        <v>260</v>
      </c>
      <c r="AH271" t="str">
        <f>IF(U271="","",IF(U271&gt;=Control!$D$4,"Y","N"))</f>
        <v>N</v>
      </c>
      <c r="AI271" t="str">
        <f>IF(P271="","",IF(P271&gt;=Control!$D$5,"Y","N"))</f>
        <v>Y</v>
      </c>
      <c r="AJ271" t="str">
        <f t="shared" si="4"/>
        <v>Y</v>
      </c>
      <c r="AO271" s="40" t="str">
        <f>IF(SUMPRODUCT(ISNUMBER(SEARCH(Assumptions!$C$92:$C$130,$C271))*(Assumptions!$D$92:$D$130="High"))&gt;0,"High","Low")</f>
        <v>Low</v>
      </c>
    </row>
    <row r="272" spans="2:41" ht="27.75" customHeight="1" x14ac:dyDescent="0.2">
      <c r="B272" s="45">
        <v>194</v>
      </c>
      <c r="C272" s="45" t="s">
        <v>13</v>
      </c>
      <c r="D272" s="45" t="s">
        <v>1328</v>
      </c>
      <c r="E272" s="45" t="s">
        <v>1329</v>
      </c>
      <c r="F272" s="45" t="s">
        <v>582</v>
      </c>
      <c r="G272" s="45" t="s">
        <v>1330</v>
      </c>
      <c r="H272" s="102">
        <v>12</v>
      </c>
      <c r="I272" s="102">
        <v>134.85</v>
      </c>
      <c r="J272" s="102"/>
      <c r="K272" s="102">
        <v>1</v>
      </c>
      <c r="L272" s="102">
        <v>10</v>
      </c>
      <c r="M272" s="45" t="s">
        <v>1971</v>
      </c>
      <c r="N272" s="45" t="s">
        <v>2664</v>
      </c>
      <c r="O272" s="45" t="s">
        <v>2665</v>
      </c>
      <c r="P272" s="102">
        <f>IFERROR(Q272-(AG272*365/1000),"")</f>
        <v>306.22999999999996</v>
      </c>
      <c r="Q272" s="102">
        <f>SUM(R272:T272)</f>
        <v>313.52999999999997</v>
      </c>
      <c r="R272" s="102">
        <v>0</v>
      </c>
      <c r="S272" s="102">
        <v>146.58000000000001</v>
      </c>
      <c r="T272" s="102">
        <v>166.95</v>
      </c>
      <c r="U272" s="102">
        <f>IFERROR(X272-I272,"")</f>
        <v>-131.91655799999998</v>
      </c>
      <c r="V272" s="102">
        <f>IFERROR(W272*Assumptions!$C$4,"")</f>
        <v>97.5</v>
      </c>
      <c r="W272" s="102">
        <v>39</v>
      </c>
      <c r="X272" s="102">
        <f>IFERROR(V272*Assumptions!$C$5,"")+IFERROR(Y272*Assumptions!$C$8*Assumptions!$C$5,"")</f>
        <v>2.9334419999999999</v>
      </c>
      <c r="Y272" s="102">
        <v>840</v>
      </c>
      <c r="Z272" s="102">
        <f>IFERROR(ROUND(W272*(1+Assumptions!$C$7)^5,0),"")</f>
        <v>119</v>
      </c>
      <c r="AA272" s="102">
        <f>IFERROR(ROUND(Z272*Assumptions!$C$4*Assumptions!$C$6,4),"")+AB272*Assumptions!$C$6*Assumptions!$C$8 - I272</f>
        <v>-44.611557499999989</v>
      </c>
      <c r="AB272" s="102">
        <v>4499310</v>
      </c>
      <c r="AC272" s="45" t="s">
        <v>153</v>
      </c>
      <c r="AD272" s="45" t="s">
        <v>158</v>
      </c>
      <c r="AE272" s="45">
        <v>867</v>
      </c>
      <c r="AF272" s="45">
        <v>16</v>
      </c>
      <c r="AG272" s="45">
        <v>20</v>
      </c>
      <c r="AH272" t="str">
        <f>IF(U272="","",IF(U272&gt;=Control!$D$4,"Y","N"))</f>
        <v>N</v>
      </c>
      <c r="AI272" t="str">
        <f>IF(P272="","",IF(P272&gt;=Control!$D$5,"Y","N"))</f>
        <v>Y</v>
      </c>
      <c r="AJ272" t="str">
        <f t="shared" si="4"/>
        <v>Y</v>
      </c>
      <c r="AO272" s="40" t="str">
        <f>IF(SUMPRODUCT(ISNUMBER(SEARCH(Assumptions!$C$92:$C$130,$C272))*(Assumptions!$D$92:$D$130="High"))&gt;0,"High","Low")</f>
        <v>Low</v>
      </c>
    </row>
    <row r="273" spans="2:41" ht="68.25" customHeight="1" x14ac:dyDescent="0.2">
      <c r="B273" s="45">
        <v>155</v>
      </c>
      <c r="C273" s="45" t="s">
        <v>82</v>
      </c>
      <c r="D273" s="45" t="s">
        <v>83</v>
      </c>
      <c r="E273" s="45" t="s">
        <v>81</v>
      </c>
      <c r="F273" s="45" t="s">
        <v>80</v>
      </c>
      <c r="G273" s="45" t="s">
        <v>1154</v>
      </c>
      <c r="H273" s="102">
        <v>12</v>
      </c>
      <c r="I273" s="102">
        <v>137.6</v>
      </c>
      <c r="J273" s="102"/>
      <c r="K273" s="102">
        <v>3</v>
      </c>
      <c r="L273" s="102">
        <v>6</v>
      </c>
      <c r="M273" s="45" t="s">
        <v>3050</v>
      </c>
      <c r="N273" s="45" t="s">
        <v>3051</v>
      </c>
      <c r="O273" s="45" t="s">
        <v>3018</v>
      </c>
      <c r="P273" s="102">
        <f>IFERROR(Q273-(AG273*365/1000),"")</f>
        <v>2174.4650000000001</v>
      </c>
      <c r="Q273" s="102">
        <f>SUM(R273:T273)</f>
        <v>2211.33</v>
      </c>
      <c r="R273" s="102">
        <v>1480.95</v>
      </c>
      <c r="S273" s="102">
        <v>730.38</v>
      </c>
      <c r="T273" s="102">
        <v>0</v>
      </c>
      <c r="U273" s="102">
        <f>IFERROR(X273-I273,"")</f>
        <v>-132.80642885</v>
      </c>
      <c r="V273" s="102">
        <f>IFERROR(W273*Assumptions!$C$4,"")</f>
        <v>157.5</v>
      </c>
      <c r="W273" s="102">
        <v>63</v>
      </c>
      <c r="X273" s="102">
        <f>IFERROR(V273*Assumptions!$C$5,"")+IFERROR(Y273*Assumptions!$C$8*Assumptions!$C$5,"")</f>
        <v>4.79357115</v>
      </c>
      <c r="Y273" s="102">
        <v>6823</v>
      </c>
      <c r="Z273" s="102">
        <f>IFERROR(ROUND(W273*(1+Assumptions!$C$7)^5,0),"")</f>
        <v>192</v>
      </c>
      <c r="AA273" s="102">
        <f>IFERROR(ROUND(Z273*Assumptions!$C$4*Assumptions!$C$6,4),"")+AB273*Assumptions!$C$6*Assumptions!$C$8 - I273</f>
        <v>-96.849949749999993</v>
      </c>
      <c r="AB273" s="102">
        <v>1000003</v>
      </c>
      <c r="AC273" s="45" t="s">
        <v>153</v>
      </c>
      <c r="AD273" s="45" t="s">
        <v>167</v>
      </c>
      <c r="AE273" s="45">
        <v>440</v>
      </c>
      <c r="AF273" s="45">
        <v>35</v>
      </c>
      <c r="AG273" s="45">
        <v>101</v>
      </c>
      <c r="AH273" t="str">
        <f>IF(U273="","",IF(U273&gt;=Control!$D$4,"Y","N"))</f>
        <v>N</v>
      </c>
      <c r="AI273" t="str">
        <f>IF(P273="","",IF(P273&gt;=Control!$D$5,"Y","N"))</f>
        <v>Y</v>
      </c>
      <c r="AJ273" t="str">
        <f t="shared" si="4"/>
        <v>Y</v>
      </c>
      <c r="AO273" s="40" t="str">
        <f>IF(SUMPRODUCT(ISNUMBER(SEARCH(Assumptions!$C$92:$C$130,$C273))*(Assumptions!$D$92:$D$130="High"))&gt;0,"High","Low")</f>
        <v>High</v>
      </c>
    </row>
    <row r="274" spans="2:41" ht="95.25" customHeight="1" x14ac:dyDescent="0.2">
      <c r="B274" s="45">
        <v>176</v>
      </c>
      <c r="C274" s="45" t="s">
        <v>11</v>
      </c>
      <c r="D274" s="45" t="s">
        <v>1247</v>
      </c>
      <c r="E274" s="45" t="s">
        <v>1248</v>
      </c>
      <c r="F274" s="45" t="s">
        <v>80</v>
      </c>
      <c r="G274" s="45" t="s">
        <v>1119</v>
      </c>
      <c r="H274" s="102">
        <v>9</v>
      </c>
      <c r="I274" s="102">
        <v>136.53700000000001</v>
      </c>
      <c r="J274" s="102"/>
      <c r="K274" s="102">
        <v>0</v>
      </c>
      <c r="L274" s="102">
        <v>7</v>
      </c>
      <c r="M274" s="45" t="s">
        <v>2985</v>
      </c>
      <c r="N274" s="45" t="s">
        <v>2988</v>
      </c>
      <c r="O274" s="45" t="s">
        <v>2989</v>
      </c>
      <c r="P274" s="102">
        <f>IFERROR(Q274-(AG274*365/1000),"")</f>
        <v>1101.1849999999999</v>
      </c>
      <c r="Q274" s="102">
        <f>SUM(R274:T274)</f>
        <v>1212.51</v>
      </c>
      <c r="R274" s="102">
        <v>689.4</v>
      </c>
      <c r="S274" s="102">
        <v>440.16</v>
      </c>
      <c r="T274" s="102">
        <v>82.95</v>
      </c>
      <c r="U274" s="102">
        <f>IFERROR(X274-I274,"")</f>
        <v>-133.28605780000001</v>
      </c>
      <c r="V274" s="102">
        <f>IFERROR(W274*Assumptions!$C$4,"")</f>
        <v>105</v>
      </c>
      <c r="W274" s="102">
        <v>42</v>
      </c>
      <c r="X274" s="102">
        <f>IFERROR(V274*Assumptions!$C$5,"")+IFERROR(Y274*Assumptions!$C$8*Assumptions!$C$5,"")</f>
        <v>3.2509421999999999</v>
      </c>
      <c r="Y274" s="102">
        <v>10044</v>
      </c>
      <c r="Z274" s="102">
        <f>IFERROR(ROUND(W274*(1+Assumptions!$C$7)^5,0),"")</f>
        <v>128</v>
      </c>
      <c r="AA274" s="102">
        <f>IFERROR(ROUND(Z274*Assumptions!$C$4*Assumptions!$C$6,4),"")+AB274*Assumptions!$C$6*Assumptions!$C$8 - I274</f>
        <v>-110.48492300000001</v>
      </c>
      <c r="AB274" s="102">
        <v>600124</v>
      </c>
      <c r="AC274" s="45" t="s">
        <v>164</v>
      </c>
      <c r="AD274" s="45" t="s">
        <v>165</v>
      </c>
      <c r="AE274" s="45">
        <v>1339</v>
      </c>
      <c r="AF274" s="45">
        <v>83.1</v>
      </c>
      <c r="AG274" s="45">
        <v>305</v>
      </c>
      <c r="AH274" t="str">
        <f>IF(U274="","",IF(U274&gt;=Control!$D$4,"Y","N"))</f>
        <v>N</v>
      </c>
      <c r="AI274" t="str">
        <f>IF(P274="","",IF(P274&gt;=Control!$D$5,"Y","N"))</f>
        <v>Y</v>
      </c>
      <c r="AJ274" t="str">
        <f t="shared" si="4"/>
        <v>Y</v>
      </c>
      <c r="AO274" s="40" t="str">
        <f>IF(SUMPRODUCT(ISNUMBER(SEARCH(Assumptions!$C$92:$C$130,$C274))*(Assumptions!$D$92:$D$130="High"))&gt;0,"High","Low")</f>
        <v>Low</v>
      </c>
    </row>
    <row r="275" spans="2:41" ht="27.75" customHeight="1" x14ac:dyDescent="0.2">
      <c r="B275" s="45">
        <v>220</v>
      </c>
      <c r="C275" s="45" t="s">
        <v>8</v>
      </c>
      <c r="D275" s="45" t="s">
        <v>1466</v>
      </c>
      <c r="E275" s="45" t="s">
        <v>1467</v>
      </c>
      <c r="F275" s="45" t="s">
        <v>97</v>
      </c>
      <c r="G275" s="45" t="s">
        <v>1401</v>
      </c>
      <c r="H275" s="102">
        <v>8</v>
      </c>
      <c r="I275" s="102">
        <v>139</v>
      </c>
      <c r="J275" s="102"/>
      <c r="K275" s="102">
        <v>3</v>
      </c>
      <c r="L275" s="102">
        <v>5</v>
      </c>
      <c r="M275" s="45" t="s">
        <v>2911</v>
      </c>
      <c r="N275" s="45" t="s">
        <v>2912</v>
      </c>
      <c r="O275" s="45" t="s">
        <v>2913</v>
      </c>
      <c r="P275" s="102">
        <f>IFERROR(Q275-(AG275*365/1000),"")</f>
        <v>100.95</v>
      </c>
      <c r="Q275" s="102">
        <f>SUM(R275:T275)</f>
        <v>100.95</v>
      </c>
      <c r="R275" s="102">
        <v>68.400000000000006</v>
      </c>
      <c r="S275" s="102">
        <v>2.1</v>
      </c>
      <c r="T275" s="102">
        <v>30.45</v>
      </c>
      <c r="U275" s="102">
        <f>IFERROR(X275-I275,"")</f>
        <v>-137.19999999999999</v>
      </c>
      <c r="V275" s="102">
        <f>IFERROR(W275*Assumptions!$C$4,"")</f>
        <v>60</v>
      </c>
      <c r="W275" s="102">
        <v>24</v>
      </c>
      <c r="X275" s="102">
        <f>IFERROR(V275*Assumptions!$C$5,"")+IFERROR(Y275*Assumptions!$C$8*Assumptions!$C$5,"")</f>
        <v>1.7999999999999998</v>
      </c>
      <c r="Y275" s="102">
        <v>0</v>
      </c>
      <c r="Z275" s="102">
        <f>IFERROR(ROUND(W275*(1+Assumptions!$C$7)^5,0),"")</f>
        <v>73</v>
      </c>
      <c r="AA275" s="102">
        <f>IFERROR(ROUND(Z275*Assumptions!$C$4*Assumptions!$C$6,4),"")+AB275*Assumptions!$C$6*Assumptions!$C$8 - I275</f>
        <v>-114.76713649999999</v>
      </c>
      <c r="AB275" s="102">
        <v>901962</v>
      </c>
      <c r="AC275" s="45" t="s">
        <v>153</v>
      </c>
      <c r="AD275" s="45" t="s">
        <v>154</v>
      </c>
      <c r="AE275" s="45">
        <v>1485</v>
      </c>
      <c r="AF275" s="45">
        <v>85</v>
      </c>
      <c r="AG275" s="45">
        <v>0</v>
      </c>
      <c r="AH275" t="str">
        <f>IF(U275="","",IF(U275&gt;=Control!$D$4,"Y","N"))</f>
        <v>N</v>
      </c>
      <c r="AI275" t="str">
        <f>IF(P275="","",IF(P275&gt;=Control!$D$5,"Y","N"))</f>
        <v>Y</v>
      </c>
      <c r="AJ275" t="str">
        <f t="shared" si="4"/>
        <v>Y</v>
      </c>
      <c r="AO275" s="40" t="str">
        <f>IF(SUMPRODUCT(ISNUMBER(SEARCH(Assumptions!$C$92:$C$130,$C275))*(Assumptions!$D$92:$D$130="High"))&gt;0,"High","Low")</f>
        <v>High</v>
      </c>
    </row>
    <row r="276" spans="2:41" ht="27.75" customHeight="1" x14ac:dyDescent="0.2">
      <c r="B276" s="45">
        <v>76</v>
      </c>
      <c r="C276" s="45" t="s">
        <v>12</v>
      </c>
      <c r="D276" s="45" t="s">
        <v>696</v>
      </c>
      <c r="E276" s="45" t="s">
        <v>697</v>
      </c>
      <c r="F276" s="45" t="s">
        <v>91</v>
      </c>
      <c r="G276" s="45" t="s">
        <v>640</v>
      </c>
      <c r="H276" s="102">
        <v>18</v>
      </c>
      <c r="I276" s="102">
        <v>145.19999999999999</v>
      </c>
      <c r="J276" s="102"/>
      <c r="K276" s="102">
        <v>5</v>
      </c>
      <c r="L276" s="102">
        <v>12</v>
      </c>
      <c r="M276" s="45" t="s">
        <v>3028</v>
      </c>
      <c r="N276" s="45" t="s">
        <v>3029</v>
      </c>
      <c r="O276" s="45" t="s">
        <v>3030</v>
      </c>
      <c r="P276" s="102">
        <f>IFERROR(Q276-(AG276*365/1000),"")</f>
        <v>1054.2249999999999</v>
      </c>
      <c r="Q276" s="102">
        <f>SUM(R276:T276)</f>
        <v>1112.625</v>
      </c>
      <c r="R276" s="102">
        <v>729.9</v>
      </c>
      <c r="S276" s="102">
        <v>382.2</v>
      </c>
      <c r="T276" s="102">
        <v>0.52500000000000002</v>
      </c>
      <c r="U276" s="102">
        <f>IFERROR(X276-I276,"")</f>
        <v>-138.54922919999998</v>
      </c>
      <c r="V276" s="102">
        <f>IFERROR(W276*Assumptions!$C$4,"")</f>
        <v>197.5</v>
      </c>
      <c r="W276" s="102">
        <v>79</v>
      </c>
      <c r="X276" s="102">
        <f>IFERROR(V276*Assumptions!$C$5,"")+IFERROR(Y276*Assumptions!$C$8*Assumptions!$C$5,"")</f>
        <v>6.6507708000000001</v>
      </c>
      <c r="Y276" s="102">
        <v>72216</v>
      </c>
      <c r="Z276" s="102">
        <f>IFERROR(ROUND(W276*(1+Assumptions!$C$7)^5,0),"")</f>
        <v>241</v>
      </c>
      <c r="AA276" s="102">
        <f>IFERROR(ROUND(Z276*Assumptions!$C$4*Assumptions!$C$6,4),"")+AB276*Assumptions!$C$6*Assumptions!$C$8 - I276</f>
        <v>-112.42849999999999</v>
      </c>
      <c r="AB276" s="102">
        <v>158000</v>
      </c>
      <c r="AC276" s="45" t="s">
        <v>153</v>
      </c>
      <c r="AD276" s="45" t="s">
        <v>167</v>
      </c>
      <c r="AE276" s="45">
        <v>440</v>
      </c>
      <c r="AF276" s="45">
        <v>35</v>
      </c>
      <c r="AG276" s="45">
        <v>160</v>
      </c>
      <c r="AH276" t="str">
        <f>IF(U276="","",IF(U276&gt;=Control!$D$4,"Y","N"))</f>
        <v>N</v>
      </c>
      <c r="AI276" t="str">
        <f>IF(P276="","",IF(P276&gt;=Control!$D$5,"Y","N"))</f>
        <v>Y</v>
      </c>
      <c r="AJ276" t="str">
        <f t="shared" si="4"/>
        <v>Y</v>
      </c>
      <c r="AO276" s="40" t="str">
        <f>IF(SUMPRODUCT(ISNUMBER(SEARCH(Assumptions!$C$92:$C$130,$C276))*(Assumptions!$D$92:$D$130="High"))&gt;0,"High","Low")</f>
        <v>High</v>
      </c>
    </row>
    <row r="277" spans="2:41" ht="41.25" customHeight="1" x14ac:dyDescent="0.2">
      <c r="B277" s="45">
        <v>109</v>
      </c>
      <c r="C277" s="45" t="s">
        <v>11</v>
      </c>
      <c r="D277" s="45" t="s">
        <v>888</v>
      </c>
      <c r="E277" s="45" t="s">
        <v>889</v>
      </c>
      <c r="F277" s="45" t="s">
        <v>274</v>
      </c>
      <c r="G277" s="45" t="s">
        <v>640</v>
      </c>
      <c r="H277" s="102">
        <v>7</v>
      </c>
      <c r="I277" s="102">
        <v>143.63999999999999</v>
      </c>
      <c r="J277" s="102"/>
      <c r="K277" s="102">
        <v>0</v>
      </c>
      <c r="L277" s="102">
        <v>4</v>
      </c>
      <c r="M277" s="45" t="s">
        <v>3000</v>
      </c>
      <c r="N277" s="45" t="s">
        <v>3004</v>
      </c>
      <c r="O277" s="45" t="s">
        <v>2988</v>
      </c>
      <c r="P277" s="102">
        <f>IFERROR(Q277-(AG277*365/1000),"")</f>
        <v>1845.5250000000001</v>
      </c>
      <c r="Q277" s="102">
        <f>SUM(R277:T277)</f>
        <v>2052.48</v>
      </c>
      <c r="R277" s="102">
        <v>1120.5</v>
      </c>
      <c r="S277" s="102">
        <v>929.88</v>
      </c>
      <c r="T277" s="102">
        <v>2.1</v>
      </c>
      <c r="U277" s="102">
        <f>IFERROR(X277-I277,"")</f>
        <v>-140.01890879999999</v>
      </c>
      <c r="V277" s="102">
        <f>IFERROR(W277*Assumptions!$C$4,"")</f>
        <v>115</v>
      </c>
      <c r="W277" s="102">
        <v>46</v>
      </c>
      <c r="X277" s="102">
        <f>IFERROR(V277*Assumptions!$C$5,"")+IFERROR(Y277*Assumptions!$C$8*Assumptions!$C$5,"")</f>
        <v>3.6210911999999995</v>
      </c>
      <c r="Y277" s="102">
        <v>17024</v>
      </c>
      <c r="Z277" s="102">
        <f>IFERROR(ROUND(W277*(1+Assumptions!$C$7)^5,0),"")</f>
        <v>140</v>
      </c>
      <c r="AA277" s="102">
        <f>IFERROR(ROUND(Z277*Assumptions!$C$4*Assumptions!$C$6,4),"")+AB277*Assumptions!$C$6*Assumptions!$C$8 - I277</f>
        <v>-117.42665</v>
      </c>
      <c r="AB277" s="102">
        <v>520200</v>
      </c>
      <c r="AC277" s="45" t="s">
        <v>164</v>
      </c>
      <c r="AD277" s="45" t="s">
        <v>165</v>
      </c>
      <c r="AE277" s="45">
        <v>1339</v>
      </c>
      <c r="AF277" s="45">
        <v>83.1</v>
      </c>
      <c r="AG277" s="45">
        <v>567</v>
      </c>
      <c r="AH277" t="str">
        <f>IF(U277="","",IF(U277&gt;=Control!$D$4,"Y","N"))</f>
        <v>N</v>
      </c>
      <c r="AI277" t="str">
        <f>IF(P277="","",IF(P277&gt;=Control!$D$5,"Y","N"))</f>
        <v>Y</v>
      </c>
      <c r="AJ277" t="str">
        <f t="shared" si="4"/>
        <v>Y</v>
      </c>
      <c r="AO277" s="40" t="str">
        <f>IF(SUMPRODUCT(ISNUMBER(SEARCH(Assumptions!$C$92:$C$130,$C277))*(Assumptions!$D$92:$D$130="High"))&gt;0,"High","Low")</f>
        <v>Low</v>
      </c>
    </row>
    <row r="278" spans="2:41" ht="27.75" customHeight="1" x14ac:dyDescent="0.2">
      <c r="B278" s="45">
        <v>297</v>
      </c>
      <c r="C278" s="45" t="s">
        <v>7</v>
      </c>
      <c r="D278" s="45" t="s">
        <v>72</v>
      </c>
      <c r="E278" s="45" t="s">
        <v>71</v>
      </c>
      <c r="F278" s="45" t="s">
        <v>73</v>
      </c>
      <c r="G278" s="45" t="s">
        <v>1834</v>
      </c>
      <c r="H278" s="102">
        <v>22</v>
      </c>
      <c r="I278" s="102">
        <v>180.1</v>
      </c>
      <c r="J278" s="102"/>
      <c r="K278" s="102">
        <v>11</v>
      </c>
      <c r="L278" s="102">
        <v>10</v>
      </c>
      <c r="M278" s="45" t="s">
        <v>2703</v>
      </c>
      <c r="N278" s="45" t="s">
        <v>3361</v>
      </c>
      <c r="O278" s="45" t="s">
        <v>2783</v>
      </c>
      <c r="P278" s="102">
        <f>IFERROR(Q278-(AG278*365/1000),"")</f>
        <v>3352.4400000000005</v>
      </c>
      <c r="Q278" s="102">
        <f>SUM(R278:T278)</f>
        <v>3527.6400000000003</v>
      </c>
      <c r="R278" s="102">
        <v>2035.8</v>
      </c>
      <c r="S278" s="102">
        <v>1380.54</v>
      </c>
      <c r="T278" s="102">
        <v>111.3</v>
      </c>
      <c r="U278" s="102">
        <f>IFERROR(X278-I278,"")</f>
        <v>-167.64926935</v>
      </c>
      <c r="V278" s="102">
        <f>IFERROR(W278*Assumptions!$C$4,"")</f>
        <v>377.5</v>
      </c>
      <c r="W278" s="102">
        <v>151</v>
      </c>
      <c r="X278" s="102">
        <f>IFERROR(V278*Assumptions!$C$5,"")+IFERROR(Y278*Assumptions!$C$8*Assumptions!$C$5,"")</f>
        <v>12.450730649999999</v>
      </c>
      <c r="Y278" s="102">
        <v>112013</v>
      </c>
      <c r="Z278" s="102">
        <f>IFERROR(ROUND(W278*(1+Assumptions!$C$7)^5,0),"")</f>
        <v>461</v>
      </c>
      <c r="AA278" s="102">
        <f>IFERROR(ROUND(Z278*Assumptions!$C$4*Assumptions!$C$6,4),"")+AB278*Assumptions!$C$6*Assumptions!$C$8 - I278</f>
        <v>-36.748818249999971</v>
      </c>
      <c r="AB278" s="102">
        <v>5117981</v>
      </c>
      <c r="AC278" s="45" t="s">
        <v>153</v>
      </c>
      <c r="AD278" s="45" t="s">
        <v>160</v>
      </c>
      <c r="AE278" s="45">
        <v>6732</v>
      </c>
      <c r="AF278" s="45">
        <v>111.3</v>
      </c>
      <c r="AG278" s="45">
        <v>480</v>
      </c>
      <c r="AH278" t="str">
        <f>IF(U278="","",IF(U278&gt;=Control!$D$4,"Y","N"))</f>
        <v>N</v>
      </c>
      <c r="AI278" t="str">
        <f>IF(P278="","",IF(P278&gt;=Control!$D$5,"Y","N"))</f>
        <v>Y</v>
      </c>
      <c r="AJ278" t="str">
        <f t="shared" si="4"/>
        <v>Y</v>
      </c>
      <c r="AO278" s="40" t="str">
        <f>IF(SUMPRODUCT(ISNUMBER(SEARCH(Assumptions!$C$92:$C$130,$C278))*(Assumptions!$D$92:$D$130="High"))&gt;0,"High","Low")</f>
        <v>High</v>
      </c>
    </row>
    <row r="279" spans="2:41" ht="27.75" customHeight="1" x14ac:dyDescent="0.2">
      <c r="B279" s="45">
        <v>120</v>
      </c>
      <c r="C279" s="45" t="s">
        <v>14</v>
      </c>
      <c r="D279" s="45" t="s">
        <v>959</v>
      </c>
      <c r="E279" s="45" t="s">
        <v>960</v>
      </c>
      <c r="F279" s="45" t="s">
        <v>582</v>
      </c>
      <c r="G279" s="45" t="s">
        <v>961</v>
      </c>
      <c r="H279" s="102">
        <v>2</v>
      </c>
      <c r="I279" s="102">
        <v>205</v>
      </c>
      <c r="J279" s="102"/>
      <c r="K279" s="102">
        <v>0</v>
      </c>
      <c r="L279" s="102">
        <v>2</v>
      </c>
      <c r="M279" s="45" t="s">
        <v>3296</v>
      </c>
      <c r="N279" s="45" t="s">
        <v>2565</v>
      </c>
      <c r="O279" s="45"/>
      <c r="P279" s="102">
        <f>IFERROR(Q279-(AG279*365/1000),"")</f>
        <v>8.61</v>
      </c>
      <c r="Q279" s="102">
        <f>SUM(R279:T279)</f>
        <v>8.61</v>
      </c>
      <c r="R279" s="102">
        <v>0</v>
      </c>
      <c r="S279" s="102">
        <v>1.26</v>
      </c>
      <c r="T279" s="102">
        <v>7.35</v>
      </c>
      <c r="U279" s="102">
        <f>IFERROR(X279-I279,"")</f>
        <v>-201.37856769999999</v>
      </c>
      <c r="V279" s="102">
        <f>IFERROR(W279*Assumptions!$C$4,"")</f>
        <v>107.5</v>
      </c>
      <c r="W279" s="102">
        <v>43</v>
      </c>
      <c r="X279" s="102">
        <f>IFERROR(V279*Assumptions!$C$5,"")+IFERROR(Y279*Assumptions!$C$8*Assumptions!$C$5,"")</f>
        <v>3.6214322999999999</v>
      </c>
      <c r="Y279" s="102">
        <v>39446</v>
      </c>
      <c r="Z279" s="102">
        <f>IFERROR(ROUND(W279*(1+Assumptions!$C$7)^5,0),"")</f>
        <v>131</v>
      </c>
      <c r="AA279" s="102">
        <f>IFERROR(ROUND(Z279*Assumptions!$C$4*Assumptions!$C$6,4),"")+AB279*Assumptions!$C$6*Assumptions!$C$8 - I279</f>
        <v>-173.33588474999999</v>
      </c>
      <c r="AB279" s="102">
        <v>912783</v>
      </c>
      <c r="AC279" s="45" t="s">
        <v>164</v>
      </c>
      <c r="AD279" s="45" t="s">
        <v>191</v>
      </c>
      <c r="AE279" s="45">
        <v>1121</v>
      </c>
      <c r="AF279" s="45">
        <v>84.7</v>
      </c>
      <c r="AG279" s="45">
        <v>0</v>
      </c>
      <c r="AH279" t="str">
        <f>IF(U279="","",IF(U279&gt;=Control!$D$4,"Y","N"))</f>
        <v>N</v>
      </c>
      <c r="AI279" t="str">
        <f>IF(P279="","",IF(P279&gt;=Control!$D$5,"Y","N"))</f>
        <v>N</v>
      </c>
      <c r="AJ279" t="str">
        <f t="shared" si="4"/>
        <v>Y</v>
      </c>
      <c r="AO279" s="40" t="str">
        <f>IF(SUMPRODUCT(ISNUMBER(SEARCH(Assumptions!$C$92:$C$130,$C279))*(Assumptions!$D$92:$D$130="High"))&gt;0,"High","Low")</f>
        <v>Low</v>
      </c>
    </row>
    <row r="280" spans="2:41" ht="27.75" customHeight="1" x14ac:dyDescent="0.2">
      <c r="B280" s="45">
        <v>10</v>
      </c>
      <c r="C280" s="45" t="s">
        <v>11</v>
      </c>
      <c r="D280" s="45" t="s">
        <v>315</v>
      </c>
      <c r="E280" s="45" t="s">
        <v>316</v>
      </c>
      <c r="F280" s="45" t="s">
        <v>97</v>
      </c>
      <c r="G280" s="45" t="s">
        <v>317</v>
      </c>
      <c r="H280" s="102">
        <v>9</v>
      </c>
      <c r="I280" s="102">
        <v>205.30799999999999</v>
      </c>
      <c r="J280" s="102"/>
      <c r="K280" s="102">
        <v>1</v>
      </c>
      <c r="L280" s="102">
        <v>8</v>
      </c>
      <c r="M280" s="45" t="s">
        <v>2985</v>
      </c>
      <c r="N280" s="45" t="s">
        <v>2991</v>
      </c>
      <c r="O280" s="45" t="s">
        <v>2992</v>
      </c>
      <c r="P280" s="102">
        <f>IFERROR(Q280-(AG280*365/1000),"")</f>
        <v>731.67</v>
      </c>
      <c r="Q280" s="102">
        <f>SUM(R280:T280)</f>
        <v>731.67</v>
      </c>
      <c r="R280" s="102">
        <v>391.05</v>
      </c>
      <c r="S280" s="102">
        <v>332.22</v>
      </c>
      <c r="T280" s="102">
        <v>8.4</v>
      </c>
      <c r="U280" s="102">
        <f>IFERROR(X280-I280,"")</f>
        <v>-203.4954444</v>
      </c>
      <c r="V280" s="102">
        <f>IFERROR(W280*Assumptions!$C$4,"")</f>
        <v>57.5</v>
      </c>
      <c r="W280" s="102">
        <v>23</v>
      </c>
      <c r="X280" s="102">
        <f>IFERROR(V280*Assumptions!$C$5,"")+IFERROR(Y280*Assumptions!$C$8*Assumptions!$C$5,"")</f>
        <v>1.8125555999999998</v>
      </c>
      <c r="Y280" s="102">
        <v>8712</v>
      </c>
      <c r="Z280" s="102">
        <f>IFERROR(ROUND(W280*(1+Assumptions!$C$7)^5,0),"")</f>
        <v>70</v>
      </c>
      <c r="AA280" s="102">
        <f>IFERROR(ROUND(Z280*Assumptions!$C$4*Assumptions!$C$6,4),"")+AB280*Assumptions!$C$6*Assumptions!$C$8 - I280</f>
        <v>-190.1884105</v>
      </c>
      <c r="AB280" s="102">
        <v>380274</v>
      </c>
      <c r="AC280" s="45" t="s">
        <v>164</v>
      </c>
      <c r="AD280" s="45" t="s">
        <v>165</v>
      </c>
      <c r="AE280" s="45">
        <v>1339</v>
      </c>
      <c r="AF280" s="45">
        <v>83.1</v>
      </c>
      <c r="AG280" s="45">
        <v>0</v>
      </c>
      <c r="AH280" t="str">
        <f>IF(U280="","",IF(U280&gt;=Control!$D$4,"Y","N"))</f>
        <v>N</v>
      </c>
      <c r="AI280" t="str">
        <f>IF(P280="","",IF(P280&gt;=Control!$D$5,"Y","N"))</f>
        <v>Y</v>
      </c>
      <c r="AJ280" t="str">
        <f t="shared" si="4"/>
        <v>Y</v>
      </c>
      <c r="AO280" s="40" t="str">
        <f>IF(SUMPRODUCT(ISNUMBER(SEARCH(Assumptions!$C$92:$C$130,$C280))*(Assumptions!$D$92:$D$130="High"))&gt;0,"High","Low")</f>
        <v>Low</v>
      </c>
    </row>
    <row r="281" spans="2:41" ht="41.25" customHeight="1" x14ac:dyDescent="0.2">
      <c r="B281" s="45">
        <v>95</v>
      </c>
      <c r="C281" s="45" t="s">
        <v>8</v>
      </c>
      <c r="D281" s="45" t="s">
        <v>99</v>
      </c>
      <c r="E281" s="45" t="s">
        <v>98</v>
      </c>
      <c r="F281" s="45" t="s">
        <v>73</v>
      </c>
      <c r="G281" s="45" t="s">
        <v>660</v>
      </c>
      <c r="H281" s="102">
        <v>20</v>
      </c>
      <c r="I281" s="102">
        <v>241.7</v>
      </c>
      <c r="J281" s="102"/>
      <c r="K281" s="102">
        <v>4</v>
      </c>
      <c r="L281" s="102">
        <v>15</v>
      </c>
      <c r="M281" s="45" t="s">
        <v>2850</v>
      </c>
      <c r="N281" s="45" t="s">
        <v>2835</v>
      </c>
      <c r="O281" s="45" t="s">
        <v>2836</v>
      </c>
      <c r="P281" s="102">
        <f>IFERROR(Q281-(AG281*365/1000),"")</f>
        <v>792.99</v>
      </c>
      <c r="Q281" s="102">
        <f>SUM(R281:T281)</f>
        <v>803.94</v>
      </c>
      <c r="R281" s="102">
        <v>237.15</v>
      </c>
      <c r="S281" s="102">
        <v>21.84</v>
      </c>
      <c r="T281" s="102">
        <v>544.95000000000005</v>
      </c>
      <c r="U281" s="102">
        <f>IFERROR(X281-I281,"")</f>
        <v>-230.44136809999998</v>
      </c>
      <c r="V281" s="102">
        <f>IFERROR(W281*Assumptions!$C$4,"")</f>
        <v>320</v>
      </c>
      <c r="W281" s="102">
        <v>128</v>
      </c>
      <c r="X281" s="102">
        <f>IFERROR(V281*Assumptions!$C$5,"")+IFERROR(Y281*Assumptions!$C$8*Assumptions!$C$5,"")</f>
        <v>11.258631899999999</v>
      </c>
      <c r="Y281" s="102">
        <v>165038</v>
      </c>
      <c r="Z281" s="102">
        <f>IFERROR(ROUND(W281*(1+Assumptions!$C$7)^5,0),"")</f>
        <v>391</v>
      </c>
      <c r="AA281" s="102">
        <f>IFERROR(ROUND(Z281*Assumptions!$C$4*Assumptions!$C$6,4),"")+AB281*Assumptions!$C$6*Assumptions!$C$8 - I281</f>
        <v>-180.96432499999997</v>
      </c>
      <c r="AB281" s="102">
        <v>708100</v>
      </c>
      <c r="AC281" s="45" t="s">
        <v>153</v>
      </c>
      <c r="AD281" s="45" t="s">
        <v>154</v>
      </c>
      <c r="AE281" s="45">
        <v>1485</v>
      </c>
      <c r="AF281" s="45">
        <v>85</v>
      </c>
      <c r="AG281" s="45">
        <v>30</v>
      </c>
      <c r="AH281" t="str">
        <f>IF(U281="","",IF(U281&gt;=Control!$D$4,"Y","N"))</f>
        <v>N</v>
      </c>
      <c r="AI281" t="str">
        <f>IF(P281="","",IF(P281&gt;=Control!$D$5,"Y","N"))</f>
        <v>Y</v>
      </c>
      <c r="AJ281" t="str">
        <f t="shared" si="4"/>
        <v>Y</v>
      </c>
      <c r="AO281" s="40" t="str">
        <f>IF(SUMPRODUCT(ISNUMBER(SEARCH(Assumptions!$C$92:$C$130,$C281))*(Assumptions!$D$92:$D$130="High"))&gt;0,"High","Low")</f>
        <v>High</v>
      </c>
    </row>
    <row r="282" spans="2:41" ht="41.25" customHeight="1" x14ac:dyDescent="0.2">
      <c r="B282" s="45">
        <v>60</v>
      </c>
      <c r="C282" s="45" t="s">
        <v>25</v>
      </c>
      <c r="D282" s="45" t="s">
        <v>596</v>
      </c>
      <c r="E282" s="45" t="s">
        <v>597</v>
      </c>
      <c r="F282" s="45" t="s">
        <v>590</v>
      </c>
      <c r="G282" s="45" t="s">
        <v>598</v>
      </c>
      <c r="H282" s="102">
        <v>3</v>
      </c>
      <c r="I282" s="102">
        <v>244</v>
      </c>
      <c r="J282" s="102"/>
      <c r="K282" s="102">
        <v>0</v>
      </c>
      <c r="L282" s="102">
        <v>3</v>
      </c>
      <c r="M282" s="45" t="s">
        <v>2900</v>
      </c>
      <c r="N282" s="45" t="s">
        <v>3065</v>
      </c>
      <c r="O282" s="45" t="s">
        <v>3066</v>
      </c>
      <c r="P282" s="102">
        <f>IFERROR(Q282-(AG282*365/1000),"")</f>
        <v>158.47499999999997</v>
      </c>
      <c r="Q282" s="102">
        <f>SUM(R282:T282)</f>
        <v>158.47499999999997</v>
      </c>
      <c r="R282" s="102">
        <v>0.45</v>
      </c>
      <c r="S282" s="102">
        <v>140.69999999999999</v>
      </c>
      <c r="T282" s="102">
        <v>17.324999999999999</v>
      </c>
      <c r="U282" s="102">
        <f>IFERROR(X282-I282,"")</f>
        <v>-243.3262531</v>
      </c>
      <c r="V282" s="102">
        <f>IFERROR(W282*Assumptions!$C$4,"")</f>
        <v>20</v>
      </c>
      <c r="W282" s="102">
        <v>8</v>
      </c>
      <c r="X282" s="102">
        <f>IFERROR(V282*Assumptions!$C$5,"")+IFERROR(Y282*Assumptions!$C$8*Assumptions!$C$5,"")</f>
        <v>0.67374689999999993</v>
      </c>
      <c r="Y282" s="102">
        <v>7338</v>
      </c>
      <c r="Z282" s="102">
        <f>IFERROR(ROUND(W282*(1+Assumptions!$C$7)^5,0),"")</f>
        <v>24</v>
      </c>
      <c r="AA282" s="102">
        <f>IFERROR(ROUND(Z282*Assumptions!$C$4*Assumptions!$C$6,4),"")+AB282*Assumptions!$C$6*Assumptions!$C$8 - I282</f>
        <v>-235.62321650000001</v>
      </c>
      <c r="AB282" s="102">
        <v>321002</v>
      </c>
      <c r="AC282" s="45" t="s">
        <v>153</v>
      </c>
      <c r="AD282" s="45" t="s">
        <v>169</v>
      </c>
      <c r="AE282" s="45">
        <v>107</v>
      </c>
      <c r="AF282" s="45">
        <v>2.4</v>
      </c>
      <c r="AG282" s="45">
        <v>0</v>
      </c>
      <c r="AH282" t="str">
        <f>IF(U282="","",IF(U282&gt;=Control!$D$4,"Y","N"))</f>
        <v>N</v>
      </c>
      <c r="AI282" t="str">
        <f>IF(P282="","",IF(P282&gt;=Control!$D$5,"Y","N"))</f>
        <v>Y</v>
      </c>
      <c r="AJ282" t="str">
        <f t="shared" si="4"/>
        <v>Y</v>
      </c>
      <c r="AO282" s="40" t="str">
        <f>IF(SUMPRODUCT(ISNUMBER(SEARCH(Assumptions!$C$92:$C$130,$C282))*(Assumptions!$D$92:$D$130="High"))&gt;0,"High","Low")</f>
        <v>Low</v>
      </c>
    </row>
    <row r="283" spans="2:41" ht="54.75" customHeight="1" x14ac:dyDescent="0.2">
      <c r="B283" s="45">
        <v>111</v>
      </c>
      <c r="C283" s="45" t="s">
        <v>11</v>
      </c>
      <c r="D283" s="45" t="s">
        <v>901</v>
      </c>
      <c r="E283" s="45" t="s">
        <v>902</v>
      </c>
      <c r="F283" s="45" t="s">
        <v>896</v>
      </c>
      <c r="G283" s="45" t="s">
        <v>897</v>
      </c>
      <c r="H283" s="102">
        <v>11</v>
      </c>
      <c r="I283" s="102">
        <v>255.30799999999999</v>
      </c>
      <c r="J283" s="102"/>
      <c r="K283" s="102">
        <v>1</v>
      </c>
      <c r="L283" s="102">
        <v>10</v>
      </c>
      <c r="M283" s="45" t="s">
        <v>2985</v>
      </c>
      <c r="N283" s="45" t="s">
        <v>3004</v>
      </c>
      <c r="O283" s="45" t="s">
        <v>2988</v>
      </c>
      <c r="P283" s="102">
        <f>IFERROR(Q283-(AG283*365/1000),"")</f>
        <v>1216.125</v>
      </c>
      <c r="Q283" s="102">
        <f>SUM(R283:T283)</f>
        <v>1216.125</v>
      </c>
      <c r="R283" s="102">
        <v>638.1</v>
      </c>
      <c r="S283" s="102">
        <v>567</v>
      </c>
      <c r="T283" s="102">
        <v>11.025</v>
      </c>
      <c r="U283" s="102">
        <f>IFERROR(X283-I283,"")</f>
        <v>-252.5169338</v>
      </c>
      <c r="V283" s="102">
        <f>IFERROR(W283*Assumptions!$C$4,"")</f>
        <v>87.5</v>
      </c>
      <c r="W283" s="102">
        <v>35</v>
      </c>
      <c r="X283" s="102">
        <f>IFERROR(V283*Assumptions!$C$5,"")+IFERROR(Y283*Assumptions!$C$8*Assumptions!$C$5,"")</f>
        <v>2.7910661999999999</v>
      </c>
      <c r="Y283" s="102">
        <v>16524</v>
      </c>
      <c r="Z283" s="102">
        <f>IFERROR(ROUND(W283*(1+Assumptions!$C$7)^5,0),"")</f>
        <v>107</v>
      </c>
      <c r="AA283" s="102">
        <f>IFERROR(ROUND(Z283*Assumptions!$C$4*Assumptions!$C$6,4),"")+AB283*Assumptions!$C$6*Assumptions!$C$8 - I283</f>
        <v>-232.329421</v>
      </c>
      <c r="AB283" s="102">
        <v>573348</v>
      </c>
      <c r="AC283" s="45" t="s">
        <v>164</v>
      </c>
      <c r="AD283" s="45" t="s">
        <v>165</v>
      </c>
      <c r="AE283" s="45">
        <v>1339</v>
      </c>
      <c r="AF283" s="45">
        <v>83.1</v>
      </c>
      <c r="AG283" s="45">
        <v>0</v>
      </c>
      <c r="AH283" t="str">
        <f>IF(U283="","",IF(U283&gt;=Control!$D$4,"Y","N"))</f>
        <v>N</v>
      </c>
      <c r="AI283" t="str">
        <f>IF(P283="","",IF(P283&gt;=Control!$D$5,"Y","N"))</f>
        <v>Y</v>
      </c>
      <c r="AJ283" t="str">
        <f t="shared" si="4"/>
        <v>Y</v>
      </c>
      <c r="AO283" s="40" t="str">
        <f>IF(SUMPRODUCT(ISNUMBER(SEARCH(Assumptions!$C$92:$C$130,$C283))*(Assumptions!$D$92:$D$130="High"))&gt;0,"High","Low")</f>
        <v>Low</v>
      </c>
    </row>
    <row r="284" spans="2:41" ht="108.75" customHeight="1" x14ac:dyDescent="0.2">
      <c r="B284" s="45">
        <v>162</v>
      </c>
      <c r="C284" s="45" t="s">
        <v>15</v>
      </c>
      <c r="D284" s="45" t="s">
        <v>1185</v>
      </c>
      <c r="E284" s="45" t="s">
        <v>1186</v>
      </c>
      <c r="F284" s="45" t="s">
        <v>1093</v>
      </c>
      <c r="G284" s="45" t="s">
        <v>1094</v>
      </c>
      <c r="H284" s="102">
        <v>4</v>
      </c>
      <c r="I284" s="102">
        <v>269</v>
      </c>
      <c r="J284" s="102"/>
      <c r="K284" s="102">
        <v>1</v>
      </c>
      <c r="L284" s="102">
        <v>3</v>
      </c>
      <c r="M284" s="45" t="s">
        <v>3174</v>
      </c>
      <c r="N284" s="45" t="s">
        <v>3158</v>
      </c>
      <c r="O284" s="45" t="s">
        <v>3159</v>
      </c>
      <c r="P284" s="102">
        <f>IFERROR(Q284-(AG284*365/1000),"")</f>
        <v>403.51499999999999</v>
      </c>
      <c r="Q284" s="102">
        <f>SUM(R284:T284)</f>
        <v>403.51499999999999</v>
      </c>
      <c r="R284" s="102">
        <v>0</v>
      </c>
      <c r="S284" s="102">
        <v>215.04</v>
      </c>
      <c r="T284" s="102">
        <v>188.47499999999999</v>
      </c>
      <c r="U284" s="102">
        <f>IFERROR(X284-I284,"")</f>
        <v>-266.4663281</v>
      </c>
      <c r="V284" s="102">
        <f>IFERROR(W284*Assumptions!$C$4,"")</f>
        <v>82.5</v>
      </c>
      <c r="W284" s="102">
        <v>33</v>
      </c>
      <c r="X284" s="102">
        <f>IFERROR(V284*Assumptions!$C$5,"")+IFERROR(Y284*Assumptions!$C$8*Assumptions!$C$5,"")</f>
        <v>2.5336718999999999</v>
      </c>
      <c r="Y284" s="102">
        <v>5838</v>
      </c>
      <c r="Z284" s="102">
        <f>IFERROR(ROUND(W284*(1+Assumptions!$C$7)^5,0),"")</f>
        <v>101</v>
      </c>
      <c r="AA284" s="102">
        <f>IFERROR(ROUND(Z284*Assumptions!$C$4*Assumptions!$C$6,4),"")+AB284*Assumptions!$C$6*Assumptions!$C$8 - I284</f>
        <v>-233.68355724999998</v>
      </c>
      <c r="AB284" s="102">
        <v>1354713</v>
      </c>
      <c r="AC284" s="45" t="s">
        <v>153</v>
      </c>
      <c r="AD284" s="45" t="s">
        <v>154</v>
      </c>
      <c r="AE284" s="45">
        <v>1485</v>
      </c>
      <c r="AF284" s="45">
        <v>85</v>
      </c>
      <c r="AG284" s="45">
        <v>0</v>
      </c>
      <c r="AH284" t="str">
        <f>IF(U284="","",IF(U284&gt;=Control!$D$4,"Y","N"))</f>
        <v>N</v>
      </c>
      <c r="AI284" t="str">
        <f>IF(P284="","",IF(P284&gt;=Control!$D$5,"Y","N"))</f>
        <v>Y</v>
      </c>
      <c r="AJ284" t="str">
        <f t="shared" si="4"/>
        <v>Y</v>
      </c>
      <c r="AO284" s="40" t="str">
        <f>IF(SUMPRODUCT(ISNUMBER(SEARCH(Assumptions!$C$92:$C$130,$C284))*(Assumptions!$D$92:$D$130="High"))&gt;0,"High","Low")</f>
        <v>Low</v>
      </c>
    </row>
    <row r="285" spans="2:41" ht="27.75" customHeight="1" x14ac:dyDescent="0.2">
      <c r="B285" s="45">
        <v>151</v>
      </c>
      <c r="C285" s="45" t="s">
        <v>18</v>
      </c>
      <c r="D285" s="45" t="s">
        <v>1134</v>
      </c>
      <c r="E285" s="45" t="s">
        <v>1135</v>
      </c>
      <c r="F285" s="45" t="s">
        <v>582</v>
      </c>
      <c r="G285" s="45" t="s">
        <v>1119</v>
      </c>
      <c r="H285" s="102">
        <v>6</v>
      </c>
      <c r="I285" s="102">
        <v>321</v>
      </c>
      <c r="J285" s="102"/>
      <c r="K285" s="102">
        <v>2</v>
      </c>
      <c r="L285" s="102">
        <v>4</v>
      </c>
      <c r="M285" s="45" t="s">
        <v>3091</v>
      </c>
      <c r="N285" s="45" t="s">
        <v>3092</v>
      </c>
      <c r="O285" s="45" t="s">
        <v>3103</v>
      </c>
      <c r="P285" s="102">
        <f>IFERROR(Q285-(AG285*365/1000),"")</f>
        <v>962.37</v>
      </c>
      <c r="Q285" s="102">
        <f>SUM(R285:T285)</f>
        <v>962.37</v>
      </c>
      <c r="R285" s="102">
        <v>421.2</v>
      </c>
      <c r="S285" s="102">
        <v>262.92</v>
      </c>
      <c r="T285" s="102">
        <v>278.25</v>
      </c>
      <c r="U285" s="102">
        <f>IFERROR(X285-I285,"")</f>
        <v>-316.84395360000002</v>
      </c>
      <c r="V285" s="102">
        <f>IFERROR(W285*Assumptions!$C$4,"")</f>
        <v>120</v>
      </c>
      <c r="W285" s="102">
        <v>48</v>
      </c>
      <c r="X285" s="102">
        <f>IFERROR(V285*Assumptions!$C$5,"")+IFERROR(Y285*Assumptions!$C$8*Assumptions!$C$5,"")</f>
        <v>4.1560463999999993</v>
      </c>
      <c r="Y285" s="102">
        <v>55328</v>
      </c>
      <c r="Z285" s="102">
        <f>IFERROR(ROUND(W285*(1+Assumptions!$C$7)^5,0),"")</f>
        <v>146</v>
      </c>
      <c r="AA285" s="102">
        <f>IFERROR(ROUND(Z285*Assumptions!$C$4*Assumptions!$C$6,4),"")+AB285*Assumptions!$C$6*Assumptions!$C$8 - I285</f>
        <v>-285.883152</v>
      </c>
      <c r="AB285" s="102">
        <v>1006976</v>
      </c>
      <c r="AC285" s="45" t="s">
        <v>164</v>
      </c>
      <c r="AD285" s="45" t="s">
        <v>171</v>
      </c>
      <c r="AE285" s="45">
        <v>3315</v>
      </c>
      <c r="AF285" s="45">
        <v>23</v>
      </c>
      <c r="AG285" s="45">
        <v>0</v>
      </c>
      <c r="AH285" t="str">
        <f>IF(U285="","",IF(U285&gt;=Control!$D$4,"Y","N"))</f>
        <v>N</v>
      </c>
      <c r="AI285" t="str">
        <f>IF(P285="","",IF(P285&gt;=Control!$D$5,"Y","N"))</f>
        <v>Y</v>
      </c>
      <c r="AJ285" t="str">
        <f t="shared" si="4"/>
        <v>Y</v>
      </c>
      <c r="AO285" s="40" t="str">
        <f>IF(SUMPRODUCT(ISNUMBER(SEARCH(Assumptions!$C$92:$C$130,$C285))*(Assumptions!$D$92:$D$130="High"))&gt;0,"High","Low")</f>
        <v>Low</v>
      </c>
    </row>
    <row r="286" spans="2:41" ht="68.25" customHeight="1" x14ac:dyDescent="0.2">
      <c r="B286" s="45">
        <v>22</v>
      </c>
      <c r="C286" s="45" t="s">
        <v>11</v>
      </c>
      <c r="D286" s="45" t="s">
        <v>382</v>
      </c>
      <c r="E286" s="45" t="s">
        <v>383</v>
      </c>
      <c r="F286" s="45" t="s">
        <v>80</v>
      </c>
      <c r="G286" s="45" t="s">
        <v>384</v>
      </c>
      <c r="H286" s="102">
        <v>6</v>
      </c>
      <c r="I286" s="102">
        <v>324.60000000000002</v>
      </c>
      <c r="J286" s="102"/>
      <c r="K286" s="102">
        <v>1</v>
      </c>
      <c r="L286" s="102">
        <v>5</v>
      </c>
      <c r="M286" s="45" t="s">
        <v>2967</v>
      </c>
      <c r="N286" s="45" t="s">
        <v>2968</v>
      </c>
      <c r="O286" s="45" t="s">
        <v>2969</v>
      </c>
      <c r="P286" s="102">
        <f>IFERROR(Q286-(AG286*365/1000),"")</f>
        <v>699.01499999999999</v>
      </c>
      <c r="Q286" s="102">
        <f>SUM(R286:T286)</f>
        <v>699.01499999999999</v>
      </c>
      <c r="R286" s="102">
        <v>435.15</v>
      </c>
      <c r="S286" s="102">
        <v>263.33999999999997</v>
      </c>
      <c r="T286" s="102">
        <v>0.52500000000000002</v>
      </c>
      <c r="U286" s="102">
        <f>IFERROR(X286-I286,"")</f>
        <v>-322.97338065000002</v>
      </c>
      <c r="V286" s="102">
        <f>IFERROR(W286*Assumptions!$C$4,"")</f>
        <v>42.5</v>
      </c>
      <c r="W286" s="102">
        <v>17</v>
      </c>
      <c r="X286" s="102">
        <f>IFERROR(V286*Assumptions!$C$5,"")+IFERROR(Y286*Assumptions!$C$8*Assumptions!$C$5,"")</f>
        <v>1.6266193499999999</v>
      </c>
      <c r="Y286" s="102">
        <v>34987</v>
      </c>
      <c r="Z286" s="102">
        <f>IFERROR(ROUND(W286*(1+Assumptions!$C$7)^5,0),"")</f>
        <v>52</v>
      </c>
      <c r="AA286" s="102">
        <f>IFERROR(ROUND(Z286*Assumptions!$C$4*Assumptions!$C$6,4),"")+AB286*Assumptions!$C$6*Assumptions!$C$8 - I286</f>
        <v>-317.69054625000001</v>
      </c>
      <c r="AB286" s="102">
        <v>24445</v>
      </c>
      <c r="AC286" s="45" t="s">
        <v>164</v>
      </c>
      <c r="AD286" s="45" t="s">
        <v>165</v>
      </c>
      <c r="AE286" s="45">
        <v>1339</v>
      </c>
      <c r="AF286" s="45">
        <v>83.1</v>
      </c>
      <c r="AG286" s="45">
        <v>0</v>
      </c>
      <c r="AH286" t="str">
        <f>IF(U286="","",IF(U286&gt;=Control!$D$4,"Y","N"))</f>
        <v>N</v>
      </c>
      <c r="AI286" t="str">
        <f>IF(P286="","",IF(P286&gt;=Control!$D$5,"Y","N"))</f>
        <v>Y</v>
      </c>
      <c r="AJ286" t="str">
        <f t="shared" si="4"/>
        <v>Y</v>
      </c>
      <c r="AO286" s="40" t="str">
        <f>IF(SUMPRODUCT(ISNUMBER(SEARCH(Assumptions!$C$92:$C$130,$C286))*(Assumptions!$D$92:$D$130="High"))&gt;0,"High","Low")</f>
        <v>Low</v>
      </c>
    </row>
    <row r="287" spans="2:41" ht="41.25" customHeight="1" x14ac:dyDescent="0.2">
      <c r="B287" s="45">
        <v>139</v>
      </c>
      <c r="C287" s="45" t="s">
        <v>7</v>
      </c>
      <c r="D287" s="45" t="s">
        <v>1063</v>
      </c>
      <c r="E287" s="45" t="s">
        <v>1064</v>
      </c>
      <c r="F287" s="45" t="s">
        <v>518</v>
      </c>
      <c r="G287" s="45" t="s">
        <v>653</v>
      </c>
      <c r="H287" s="102">
        <v>36</v>
      </c>
      <c r="I287" s="102">
        <v>337.68</v>
      </c>
      <c r="J287" s="102"/>
      <c r="K287" s="102">
        <v>9</v>
      </c>
      <c r="L287" s="102">
        <v>20</v>
      </c>
      <c r="M287" s="45" t="s">
        <v>2807</v>
      </c>
      <c r="N287" s="45" t="s">
        <v>2808</v>
      </c>
      <c r="O287" s="45" t="s">
        <v>2798</v>
      </c>
      <c r="P287" s="102">
        <f>IFERROR(Q287-(AG287*365/1000),"")</f>
        <v>-168.78000000000003</v>
      </c>
      <c r="Q287" s="102">
        <f>SUM(R287:T287)</f>
        <v>417.04500000000002</v>
      </c>
      <c r="R287" s="102">
        <v>360.45</v>
      </c>
      <c r="S287" s="102">
        <v>46.62</v>
      </c>
      <c r="T287" s="102">
        <v>9.9749999999999996</v>
      </c>
      <c r="U287" s="102">
        <f>IFERROR(X287-I287,"")</f>
        <v>-330.70195590000003</v>
      </c>
      <c r="V287" s="102">
        <f>IFERROR(W287*Assumptions!$C$4,"")</f>
        <v>177.5</v>
      </c>
      <c r="W287" s="102">
        <v>71</v>
      </c>
      <c r="X287" s="102">
        <f>IFERROR(V287*Assumptions!$C$5,"")+IFERROR(Y287*Assumptions!$C$8*Assumptions!$C$5,"")</f>
        <v>6.9780441</v>
      </c>
      <c r="Y287" s="102">
        <v>164482</v>
      </c>
      <c r="Z287" s="102">
        <f>IFERROR(ROUND(W287*(1+Assumptions!$C$7)^5,0),"")</f>
        <v>217</v>
      </c>
      <c r="AA287" s="102">
        <f>IFERROR(ROUND(Z287*Assumptions!$C$4*Assumptions!$C$6,4),"")+AB287*Assumptions!$C$6*Assumptions!$C$8 - I287</f>
        <v>-306.69340475000001</v>
      </c>
      <c r="AB287" s="102">
        <v>230543</v>
      </c>
      <c r="AC287" s="45" t="s">
        <v>153</v>
      </c>
      <c r="AD287" s="45" t="s">
        <v>160</v>
      </c>
      <c r="AE287" s="45">
        <v>6732</v>
      </c>
      <c r="AF287" s="45">
        <v>111.3</v>
      </c>
      <c r="AG287" s="45">
        <v>1605</v>
      </c>
      <c r="AH287" t="str">
        <f>IF(U287="","",IF(U287&gt;=Control!$D$4,"Y","N"))</f>
        <v>N</v>
      </c>
      <c r="AI287" t="str">
        <f>IF(P287="","",IF(P287&gt;=Control!$D$5,"Y","N"))</f>
        <v>N</v>
      </c>
      <c r="AJ287" t="str">
        <f t="shared" si="4"/>
        <v>Y</v>
      </c>
      <c r="AO287" s="40" t="str">
        <f>IF(SUMPRODUCT(ISNUMBER(SEARCH(Assumptions!$C$92:$C$130,$C287))*(Assumptions!$D$92:$D$130="High"))&gt;0,"High","Low")</f>
        <v>High</v>
      </c>
    </row>
    <row r="288" spans="2:41" ht="41.25" customHeight="1" x14ac:dyDescent="0.2">
      <c r="B288" s="45">
        <v>15</v>
      </c>
      <c r="C288" s="45" t="s">
        <v>11</v>
      </c>
      <c r="D288" s="45" t="s">
        <v>346</v>
      </c>
      <c r="E288" s="45" t="s">
        <v>347</v>
      </c>
      <c r="F288" s="45" t="s">
        <v>341</v>
      </c>
      <c r="G288" s="45" t="s">
        <v>348</v>
      </c>
      <c r="H288" s="102">
        <v>17</v>
      </c>
      <c r="I288" s="102">
        <v>373.62799999999999</v>
      </c>
      <c r="J288" s="102"/>
      <c r="K288" s="102">
        <v>7</v>
      </c>
      <c r="L288" s="102">
        <v>7</v>
      </c>
      <c r="M288" s="45" t="s">
        <v>2988</v>
      </c>
      <c r="N288" s="45" t="s">
        <v>2981</v>
      </c>
      <c r="O288" s="45" t="s">
        <v>2995</v>
      </c>
      <c r="P288" s="102">
        <f>IFERROR(Q288-(AG288*365/1000),"")</f>
        <v>947.96499999999992</v>
      </c>
      <c r="Q288" s="102">
        <f>SUM(R288:T288)</f>
        <v>1077.54</v>
      </c>
      <c r="R288" s="102">
        <v>554.85</v>
      </c>
      <c r="S288" s="102">
        <v>521.64</v>
      </c>
      <c r="T288" s="102">
        <v>1.05</v>
      </c>
      <c r="U288" s="102">
        <f>IFERROR(X288-I288,"")</f>
        <v>-372.59765464999998</v>
      </c>
      <c r="V288" s="102">
        <f>IFERROR(W288*Assumptions!$C$4,"")</f>
        <v>32.5</v>
      </c>
      <c r="W288" s="102">
        <v>13</v>
      </c>
      <c r="X288" s="102">
        <f>IFERROR(V288*Assumptions!$C$5,"")+IFERROR(Y288*Assumptions!$C$8*Assumptions!$C$5,"")</f>
        <v>1.0303453499999999</v>
      </c>
      <c r="Y288" s="102">
        <v>5507</v>
      </c>
      <c r="Z288" s="102">
        <f>IFERROR(ROUND(W288*(1+Assumptions!$C$7)^5,0),"")</f>
        <v>40</v>
      </c>
      <c r="AA288" s="102">
        <f>IFERROR(ROUND(Z288*Assumptions!$C$4*Assumptions!$C$6,4),"")+AB288*Assumptions!$C$6*Assumptions!$C$8 - I288</f>
        <v>-361.11664674999997</v>
      </c>
      <c r="AB288" s="102">
        <v>448439</v>
      </c>
      <c r="AC288" s="45" t="s">
        <v>164</v>
      </c>
      <c r="AD288" s="45" t="s">
        <v>165</v>
      </c>
      <c r="AE288" s="45">
        <v>1339</v>
      </c>
      <c r="AF288" s="45">
        <v>83.1</v>
      </c>
      <c r="AG288" s="45">
        <v>355</v>
      </c>
      <c r="AH288" t="str">
        <f>IF(U288="","",IF(U288&gt;=Control!$D$4,"Y","N"))</f>
        <v>N</v>
      </c>
      <c r="AI288" t="str">
        <f>IF(P288="","",IF(P288&gt;=Control!$D$5,"Y","N"))</f>
        <v>Y</v>
      </c>
      <c r="AJ288" t="str">
        <f t="shared" si="4"/>
        <v>Y</v>
      </c>
      <c r="AO288" s="40" t="str">
        <f>IF(SUMPRODUCT(ISNUMBER(SEARCH(Assumptions!$C$92:$C$130,$C288))*(Assumptions!$D$92:$D$130="High"))&gt;0,"High","Low")</f>
        <v>Low</v>
      </c>
    </row>
    <row r="289" spans="2:41" ht="27.75" customHeight="1" x14ac:dyDescent="0.2">
      <c r="B289" s="45">
        <v>180</v>
      </c>
      <c r="C289" s="45" t="s">
        <v>7</v>
      </c>
      <c r="D289" s="45" t="s">
        <v>90</v>
      </c>
      <c r="E289" s="45" t="s">
        <v>89</v>
      </c>
      <c r="F289" s="45" t="s">
        <v>91</v>
      </c>
      <c r="G289" s="45" t="s">
        <v>1119</v>
      </c>
      <c r="H289" s="102">
        <v>12</v>
      </c>
      <c r="I289" s="102">
        <v>410.5</v>
      </c>
      <c r="J289" s="102"/>
      <c r="K289" s="102">
        <v>2</v>
      </c>
      <c r="L289" s="102">
        <v>8</v>
      </c>
      <c r="M289" s="45" t="s">
        <v>2810</v>
      </c>
      <c r="N289" s="45" t="s">
        <v>2723</v>
      </c>
      <c r="O289" s="45" t="s">
        <v>2811</v>
      </c>
      <c r="P289" s="102">
        <f>IFERROR(Q289-(AG289*365/1000),"")</f>
        <v>1202.0199999999998</v>
      </c>
      <c r="Q289" s="102">
        <f>SUM(R289:T289)</f>
        <v>1358.9699999999998</v>
      </c>
      <c r="R289" s="102">
        <v>854.55</v>
      </c>
      <c r="S289" s="102">
        <v>481.32</v>
      </c>
      <c r="T289" s="102">
        <v>23.1</v>
      </c>
      <c r="U289" s="102">
        <f>IFERROR(X289-I289,"")</f>
        <v>-401.40772644999998</v>
      </c>
      <c r="V289" s="102">
        <f>IFERROR(W289*Assumptions!$C$4,"")</f>
        <v>272.5</v>
      </c>
      <c r="W289" s="102">
        <v>109</v>
      </c>
      <c r="X289" s="102">
        <f>IFERROR(V289*Assumptions!$C$5,"")+IFERROR(Y289*Assumptions!$C$8*Assumptions!$C$5,"")</f>
        <v>9.092273549999998</v>
      </c>
      <c r="Y289" s="102">
        <v>91271</v>
      </c>
      <c r="Z289" s="102">
        <f>IFERROR(ROUND(W289*(1+Assumptions!$C$7)^5,0),"")</f>
        <v>333</v>
      </c>
      <c r="AA289" s="102">
        <f>IFERROR(ROUND(Z289*Assumptions!$C$4*Assumptions!$C$6,4),"")+AB289*Assumptions!$C$6*Assumptions!$C$8 - I289</f>
        <v>-355.37106625000001</v>
      </c>
      <c r="AB289" s="102">
        <v>806205</v>
      </c>
      <c r="AC289" s="45" t="s">
        <v>153</v>
      </c>
      <c r="AD289" s="45" t="s">
        <v>160</v>
      </c>
      <c r="AE289" s="45">
        <v>6732</v>
      </c>
      <c r="AF289" s="45">
        <v>111.3</v>
      </c>
      <c r="AG289" s="45">
        <v>430</v>
      </c>
      <c r="AH289" t="str">
        <f>IF(U289="","",IF(U289&gt;=Control!$D$4,"Y","N"))</f>
        <v>N</v>
      </c>
      <c r="AI289" t="str">
        <f>IF(P289="","",IF(P289&gt;=Control!$D$5,"Y","N"))</f>
        <v>Y</v>
      </c>
      <c r="AJ289" t="str">
        <f t="shared" si="4"/>
        <v>Y</v>
      </c>
      <c r="AO289" s="40" t="str">
        <f>IF(SUMPRODUCT(ISNUMBER(SEARCH(Assumptions!$C$92:$C$130,$C289))*(Assumptions!$D$92:$D$130="High"))&gt;0,"High","Low")</f>
        <v>High</v>
      </c>
    </row>
    <row r="290" spans="2:41" ht="27.75" customHeight="1" x14ac:dyDescent="0.2">
      <c r="B290" s="45">
        <v>110</v>
      </c>
      <c r="C290" s="45" t="s">
        <v>11</v>
      </c>
      <c r="D290" s="45" t="s">
        <v>894</v>
      </c>
      <c r="E290" s="45" t="s">
        <v>895</v>
      </c>
      <c r="F290" s="45" t="s">
        <v>896</v>
      </c>
      <c r="G290" s="45" t="s">
        <v>897</v>
      </c>
      <c r="H290" s="102">
        <v>23</v>
      </c>
      <c r="I290" s="102">
        <v>468.57400000000001</v>
      </c>
      <c r="J290" s="102"/>
      <c r="K290" s="102">
        <v>8</v>
      </c>
      <c r="L290" s="102">
        <v>11</v>
      </c>
      <c r="M290" s="45" t="s">
        <v>2981</v>
      </c>
      <c r="N290" s="45" t="s">
        <v>2970</v>
      </c>
      <c r="O290" s="45" t="s">
        <v>2971</v>
      </c>
      <c r="P290" s="102">
        <f>IFERROR(Q290-(AG290*365/1000),"")</f>
        <v>2339.9949999999999</v>
      </c>
      <c r="Q290" s="102">
        <f>SUM(R290:T290)</f>
        <v>2376.4949999999999</v>
      </c>
      <c r="R290" s="102">
        <v>1251</v>
      </c>
      <c r="S290" s="102">
        <v>1123.92</v>
      </c>
      <c r="T290" s="102">
        <v>1.575</v>
      </c>
      <c r="U290" s="102">
        <f>IFERROR(X290-I290,"")</f>
        <v>-465.93296394999999</v>
      </c>
      <c r="V290" s="102">
        <f>IFERROR(W290*Assumptions!$C$4,"")</f>
        <v>82.5</v>
      </c>
      <c r="W290" s="102">
        <v>33</v>
      </c>
      <c r="X290" s="102">
        <f>IFERROR(V290*Assumptions!$C$5,"")+IFERROR(Y290*Assumptions!$C$8*Assumptions!$C$5,"")</f>
        <v>2.6410360500000003</v>
      </c>
      <c r="Y290" s="102">
        <v>16521</v>
      </c>
      <c r="Z290" s="102">
        <f>IFERROR(ROUND(W290*(1+Assumptions!$C$7)^5,0),"")</f>
        <v>101</v>
      </c>
      <c r="AA290" s="102">
        <f>IFERROR(ROUND(Z290*Assumptions!$C$4*Assumptions!$C$6,4),"")+AB290*Assumptions!$C$6*Assumptions!$C$8 - I290</f>
        <v>-443.39794025000003</v>
      </c>
      <c r="AB290" s="102">
        <v>749317</v>
      </c>
      <c r="AC290" s="45" t="s">
        <v>164</v>
      </c>
      <c r="AD290" s="45" t="s">
        <v>165</v>
      </c>
      <c r="AE290" s="45">
        <v>1339</v>
      </c>
      <c r="AF290" s="45">
        <v>83.1</v>
      </c>
      <c r="AG290" s="45">
        <v>100</v>
      </c>
      <c r="AH290" t="str">
        <f>IF(U290="","",IF(U290&gt;=Control!$D$4,"Y","N"))</f>
        <v>N</v>
      </c>
      <c r="AI290" t="str">
        <f>IF(P290="","",IF(P290&gt;=Control!$D$5,"Y","N"))</f>
        <v>Y</v>
      </c>
      <c r="AJ290" t="str">
        <f t="shared" si="4"/>
        <v>Y</v>
      </c>
      <c r="AO290" s="40" t="str">
        <f>IF(SUMPRODUCT(ISNUMBER(SEARCH(Assumptions!$C$92:$C$130,$C290))*(Assumptions!$D$92:$D$130="High"))&gt;0,"High","Low")</f>
        <v>Low</v>
      </c>
    </row>
    <row r="291" spans="2:41" ht="68.25" customHeight="1" x14ac:dyDescent="0.2">
      <c r="B291" s="45">
        <v>98</v>
      </c>
      <c r="C291" s="45" t="s">
        <v>8</v>
      </c>
      <c r="D291" s="45" t="s">
        <v>824</v>
      </c>
      <c r="E291" s="45" t="s">
        <v>825</v>
      </c>
      <c r="F291" s="45" t="s">
        <v>73</v>
      </c>
      <c r="G291" s="45" t="s">
        <v>660</v>
      </c>
      <c r="H291" s="102">
        <v>18</v>
      </c>
      <c r="I291" s="102">
        <v>513.1</v>
      </c>
      <c r="J291" s="102"/>
      <c r="K291" s="102">
        <v>2</v>
      </c>
      <c r="L291" s="102">
        <v>11</v>
      </c>
      <c r="M291" s="45" t="s">
        <v>2900</v>
      </c>
      <c r="N291" s="45" t="s">
        <v>2901</v>
      </c>
      <c r="O291" s="45" t="s">
        <v>2902</v>
      </c>
      <c r="P291" s="102">
        <f>IFERROR(Q291-(AG291*365/1000),"")</f>
        <v>67.960000000000008</v>
      </c>
      <c r="Q291" s="102">
        <f>SUM(R291:T291)</f>
        <v>254.47499999999999</v>
      </c>
      <c r="R291" s="102">
        <v>48.15</v>
      </c>
      <c r="S291" s="102">
        <v>42</v>
      </c>
      <c r="T291" s="102">
        <v>164.32499999999999</v>
      </c>
      <c r="U291" s="102">
        <f>IFERROR(X291-I291,"")</f>
        <v>-505.59692710000002</v>
      </c>
      <c r="V291" s="102">
        <f>IFERROR(W291*Assumptions!$C$4,"")</f>
        <v>220</v>
      </c>
      <c r="W291" s="102">
        <v>88</v>
      </c>
      <c r="X291" s="102">
        <f>IFERROR(V291*Assumptions!$C$5,"")+IFERROR(Y291*Assumptions!$C$8*Assumptions!$C$5,"")</f>
        <v>7.5030728999999994</v>
      </c>
      <c r="Y291" s="102">
        <v>89858</v>
      </c>
      <c r="Z291" s="102">
        <f>IFERROR(ROUND(W291*(1+Assumptions!$C$7)^5,0),"")</f>
        <v>269</v>
      </c>
      <c r="AA291" s="102">
        <f>IFERROR(ROUND(Z291*Assumptions!$C$4*Assumptions!$C$6,4),"")+AB291*Assumptions!$C$6*Assumptions!$C$8 - I291</f>
        <v>-473.16527500000001</v>
      </c>
      <c r="AB291" s="102">
        <v>376700</v>
      </c>
      <c r="AC291" s="45" t="s">
        <v>153</v>
      </c>
      <c r="AD291" s="45" t="s">
        <v>154</v>
      </c>
      <c r="AE291" s="45">
        <v>1485</v>
      </c>
      <c r="AF291" s="45">
        <v>85</v>
      </c>
      <c r="AG291" s="45">
        <v>511</v>
      </c>
      <c r="AH291" t="str">
        <f>IF(U291="","",IF(U291&gt;=Control!$D$4,"Y","N"))</f>
        <v>N</v>
      </c>
      <c r="AI291" t="str">
        <f>IF(P291="","",IF(P291&gt;=Control!$D$5,"Y","N"))</f>
        <v>Y</v>
      </c>
      <c r="AJ291" t="str">
        <f t="shared" si="4"/>
        <v>Y</v>
      </c>
      <c r="AO291" s="40" t="str">
        <f>IF(SUMPRODUCT(ISNUMBER(SEARCH(Assumptions!$C$92:$C$130,$C291))*(Assumptions!$D$92:$D$130="High"))&gt;0,"High","Low")</f>
        <v>High</v>
      </c>
    </row>
    <row r="292" spans="2:41" ht="68.25" customHeight="1" x14ac:dyDescent="0.2">
      <c r="B292" s="45">
        <v>254</v>
      </c>
      <c r="C292" s="45" t="s">
        <v>21</v>
      </c>
      <c r="D292" s="45" t="s">
        <v>1625</v>
      </c>
      <c r="E292" s="45" t="s">
        <v>1626</v>
      </c>
      <c r="F292" s="45" t="s">
        <v>1622</v>
      </c>
      <c r="G292" s="45" t="s">
        <v>1627</v>
      </c>
      <c r="H292" s="102">
        <v>1</v>
      </c>
      <c r="I292" s="102">
        <v>804</v>
      </c>
      <c r="J292" s="102"/>
      <c r="K292" s="102">
        <v>0</v>
      </c>
      <c r="L292" s="102">
        <v>1</v>
      </c>
      <c r="M292" s="45" t="s">
        <v>3332</v>
      </c>
      <c r="N292" s="45"/>
      <c r="O292" s="45"/>
      <c r="P292" s="102">
        <f>IFERROR(Q292-(AG292*365/1000),"")</f>
        <v>79.679999999999993</v>
      </c>
      <c r="Q292" s="102">
        <f>SUM(R292:T292)</f>
        <v>79.679999999999993</v>
      </c>
      <c r="R292" s="102">
        <v>42.3</v>
      </c>
      <c r="S292" s="102">
        <v>33.18</v>
      </c>
      <c r="T292" s="102">
        <v>4.2</v>
      </c>
      <c r="U292" s="102">
        <f>IFERROR(X292-I292,"")</f>
        <v>-804</v>
      </c>
      <c r="V292" s="102">
        <f>IFERROR(W292*Assumptions!$C$4,"")</f>
        <v>0</v>
      </c>
      <c r="W292" s="102">
        <v>0</v>
      </c>
      <c r="X292" s="102">
        <f>IFERROR(V292*Assumptions!$C$5,"")+IFERROR(Y292*Assumptions!$C$8*Assumptions!$C$5,"")</f>
        <v>0</v>
      </c>
      <c r="Y292" s="102">
        <v>0</v>
      </c>
      <c r="Z292" s="102">
        <f>IFERROR(ROUND(W292*(1+Assumptions!$C$7)^5,0),"")</f>
        <v>0</v>
      </c>
      <c r="AA292" s="102">
        <f>IFERROR(ROUND(Z292*Assumptions!$C$4*Assumptions!$C$6,4),"")+AB292*Assumptions!$C$6*Assumptions!$C$8 - I292</f>
        <v>-797.21624999999995</v>
      </c>
      <c r="AB292" s="102">
        <v>405000</v>
      </c>
      <c r="AC292" s="45" t="s">
        <v>153</v>
      </c>
      <c r="AD292" s="45" t="s">
        <v>173</v>
      </c>
      <c r="AE292" s="45">
        <v>998</v>
      </c>
      <c r="AF292" s="45">
        <v>31</v>
      </c>
      <c r="AG292" s="45">
        <v>0</v>
      </c>
      <c r="AH292" t="str">
        <f>IF(U292="","",IF(U292&gt;=Control!$D$4,"Y","N"))</f>
        <v>N</v>
      </c>
      <c r="AI292" t="str">
        <f>IF(P292="","",IF(P292&gt;=Control!$D$5,"Y","N"))</f>
        <v>Y</v>
      </c>
      <c r="AJ292" t="str">
        <f t="shared" si="4"/>
        <v>Y</v>
      </c>
      <c r="AO292" s="40" t="str">
        <f>IF(SUMPRODUCT(ISNUMBER(SEARCH(Assumptions!$C$92:$C$130,$C292))*(Assumptions!$D$92:$D$130="High"))&gt;0,"High","Low")</f>
        <v>Low</v>
      </c>
    </row>
    <row r="293" spans="2:41" ht="41.25" customHeight="1" x14ac:dyDescent="0.2">
      <c r="B293" s="45">
        <v>234</v>
      </c>
      <c r="C293" s="45" t="s">
        <v>14</v>
      </c>
      <c r="D293" s="45" t="s">
        <v>1530</v>
      </c>
      <c r="E293" s="45" t="s">
        <v>1531</v>
      </c>
      <c r="F293" s="45" t="s">
        <v>582</v>
      </c>
      <c r="G293" s="45" t="s">
        <v>1336</v>
      </c>
      <c r="H293" s="102">
        <v>3</v>
      </c>
      <c r="I293" s="102">
        <v>806.8</v>
      </c>
      <c r="J293" s="102"/>
      <c r="K293" s="102">
        <v>1</v>
      </c>
      <c r="L293" s="102">
        <v>2</v>
      </c>
      <c r="M293" s="45" t="s">
        <v>3175</v>
      </c>
      <c r="N293" s="45" t="s">
        <v>3299</v>
      </c>
      <c r="O293" s="45" t="s">
        <v>3300</v>
      </c>
      <c r="P293" s="102">
        <f>IFERROR(Q293-(AG293*365/1000),"")</f>
        <v>113.715</v>
      </c>
      <c r="Q293" s="102">
        <f>SUM(R293:T293)</f>
        <v>113.715</v>
      </c>
      <c r="R293" s="102">
        <v>0</v>
      </c>
      <c r="S293" s="102">
        <v>86.94</v>
      </c>
      <c r="T293" s="102">
        <v>26.774999999999999</v>
      </c>
      <c r="U293" s="102">
        <f>IFERROR(X293-I293,"")</f>
        <v>-805.43138739999995</v>
      </c>
      <c r="V293" s="102">
        <f>IFERROR(W293*Assumptions!$C$4,"")</f>
        <v>45</v>
      </c>
      <c r="W293" s="102">
        <v>18</v>
      </c>
      <c r="X293" s="102">
        <f>IFERROR(V293*Assumptions!$C$5,"")+IFERROR(Y293*Assumptions!$C$8*Assumptions!$C$5,"")</f>
        <v>1.3686125999999998</v>
      </c>
      <c r="Y293" s="102">
        <v>1852</v>
      </c>
      <c r="Z293" s="102">
        <f>IFERROR(ROUND(W293*(1+Assumptions!$C$7)^5,0),"")</f>
        <v>55</v>
      </c>
      <c r="AA293" s="102">
        <f>IFERROR(ROUND(Z293*Assumptions!$C$4*Assumptions!$C$6,4),"")+AB293*Assumptions!$C$6*Assumptions!$C$8 - I293</f>
        <v>-772.80293099999994</v>
      </c>
      <c r="AB293" s="102">
        <v>1619228</v>
      </c>
      <c r="AC293" s="45" t="s">
        <v>164</v>
      </c>
      <c r="AD293" s="45" t="s">
        <v>191</v>
      </c>
      <c r="AE293" s="45">
        <v>1121</v>
      </c>
      <c r="AF293" s="45">
        <v>84.7</v>
      </c>
      <c r="AG293" s="45">
        <v>0</v>
      </c>
      <c r="AH293" t="str">
        <f>IF(U293="","",IF(U293&gt;=Control!$D$4,"Y","N"))</f>
        <v>N</v>
      </c>
      <c r="AI293" t="str">
        <f>IF(P293="","",IF(P293&gt;=Control!$D$5,"Y","N"))</f>
        <v>Y</v>
      </c>
      <c r="AJ293" t="str">
        <f t="shared" si="4"/>
        <v>Y</v>
      </c>
      <c r="AO293" s="40" t="str">
        <f>IF(SUMPRODUCT(ISNUMBER(SEARCH(Assumptions!$C$92:$C$130,$C293))*(Assumptions!$D$92:$D$130="High"))&gt;0,"High","Low")</f>
        <v>Low</v>
      </c>
    </row>
    <row r="294" spans="2:41" ht="27.75" customHeight="1" x14ac:dyDescent="0.2">
      <c r="B294" s="45">
        <v>91</v>
      </c>
      <c r="C294" s="45" t="s">
        <v>9</v>
      </c>
      <c r="D294" s="45" t="s">
        <v>788</v>
      </c>
      <c r="E294" s="45" t="s">
        <v>789</v>
      </c>
      <c r="F294" s="45" t="s">
        <v>790</v>
      </c>
      <c r="G294" s="45" t="s">
        <v>735</v>
      </c>
      <c r="H294" s="102">
        <v>9</v>
      </c>
      <c r="I294" s="102">
        <v>858.7</v>
      </c>
      <c r="J294" s="102"/>
      <c r="K294" s="102">
        <v>2</v>
      </c>
      <c r="L294" s="102">
        <v>5</v>
      </c>
      <c r="M294" s="45" t="s">
        <v>3199</v>
      </c>
      <c r="N294" s="45" t="s">
        <v>3200</v>
      </c>
      <c r="O294" s="45" t="s">
        <v>3201</v>
      </c>
      <c r="P294" s="102">
        <f>IFERROR(Q294-(AG294*365/1000),"")</f>
        <v>665.79499999999996</v>
      </c>
      <c r="Q294" s="102">
        <f>SUM(R294:T294)</f>
        <v>716.89499999999998</v>
      </c>
      <c r="R294" s="102">
        <v>646.65</v>
      </c>
      <c r="S294" s="102">
        <v>34.020000000000003</v>
      </c>
      <c r="T294" s="102">
        <v>36.225000000000001</v>
      </c>
      <c r="U294" s="102">
        <f>IFERROR(X294-I294,"")</f>
        <v>-855.15370840000003</v>
      </c>
      <c r="V294" s="102">
        <f>IFERROR(W294*Assumptions!$C$4,"")</f>
        <v>105</v>
      </c>
      <c r="W294" s="102">
        <v>42</v>
      </c>
      <c r="X294" s="102">
        <f>IFERROR(V294*Assumptions!$C$5,"")+IFERROR(Y294*Assumptions!$C$8*Assumptions!$C$5,"")</f>
        <v>3.5462916</v>
      </c>
      <c r="Y294" s="102">
        <v>39432</v>
      </c>
      <c r="Z294" s="102">
        <f>IFERROR(ROUND(W294*(1+Assumptions!$C$7)^5,0),"")</f>
        <v>128</v>
      </c>
      <c r="AA294" s="102">
        <f>IFERROR(ROUND(Z294*Assumptions!$C$4*Assumptions!$C$6,4),"")+AB294*Assumptions!$C$6*Assumptions!$C$8 - I294</f>
        <v>-833.48378150000008</v>
      </c>
      <c r="AB294" s="102">
        <v>550222</v>
      </c>
      <c r="AC294" s="45" t="s">
        <v>164</v>
      </c>
      <c r="AD294" s="45" t="s">
        <v>188</v>
      </c>
      <c r="AE294" s="45">
        <v>365</v>
      </c>
      <c r="AF294" s="45">
        <v>78.3</v>
      </c>
      <c r="AG294" s="45">
        <v>140</v>
      </c>
      <c r="AH294" t="str">
        <f>IF(U294="","",IF(U294&gt;=Control!$D$4,"Y","N"))</f>
        <v>N</v>
      </c>
      <c r="AI294" t="str">
        <f>IF(P294="","",IF(P294&gt;=Control!$D$5,"Y","N"))</f>
        <v>Y</v>
      </c>
      <c r="AJ294" t="str">
        <f t="shared" si="4"/>
        <v>Y</v>
      </c>
      <c r="AO294" s="40" t="str">
        <f>IF(SUMPRODUCT(ISNUMBER(SEARCH(Assumptions!$C$92:$C$130,$C294))*(Assumptions!$D$92:$D$130="High"))&gt;0,"High","Low")</f>
        <v>High</v>
      </c>
    </row>
    <row r="295" spans="2:41" ht="27.75" customHeight="1" x14ac:dyDescent="0.2">
      <c r="B295" s="45">
        <v>55</v>
      </c>
      <c r="C295" s="45" t="s">
        <v>8</v>
      </c>
      <c r="D295" s="45" t="s">
        <v>564</v>
      </c>
      <c r="E295" s="45" t="s">
        <v>565</v>
      </c>
      <c r="F295" s="45" t="s">
        <v>559</v>
      </c>
      <c r="G295" s="45" t="s">
        <v>566</v>
      </c>
      <c r="H295" s="102">
        <v>8</v>
      </c>
      <c r="I295" s="102">
        <v>2077</v>
      </c>
      <c r="J295" s="102"/>
      <c r="K295" s="102">
        <v>1</v>
      </c>
      <c r="L295" s="102">
        <v>6</v>
      </c>
      <c r="M295" s="45" t="s">
        <v>2867</v>
      </c>
      <c r="N295" s="45" t="s">
        <v>2868</v>
      </c>
      <c r="O295" s="45" t="s">
        <v>2869</v>
      </c>
      <c r="P295" s="102">
        <f>IFERROR(Q295-(AG295*365/1000),"")</f>
        <v>89.789999999999992</v>
      </c>
      <c r="Q295" s="102">
        <f>SUM(R295:T295)</f>
        <v>144.54</v>
      </c>
      <c r="R295" s="102">
        <v>0.9</v>
      </c>
      <c r="S295" s="102">
        <v>139.44</v>
      </c>
      <c r="T295" s="102">
        <v>4.2</v>
      </c>
      <c r="U295" s="102">
        <f>IFERROR(X295-I295,"")</f>
        <v>-2074.0525928500001</v>
      </c>
      <c r="V295" s="102">
        <f>IFERROR(W295*Assumptions!$C$4,"")</f>
        <v>85</v>
      </c>
      <c r="W295" s="102">
        <v>34</v>
      </c>
      <c r="X295" s="102">
        <f>IFERROR(V295*Assumptions!$C$5,"")+IFERROR(Y295*Assumptions!$C$8*Assumptions!$C$5,"")</f>
        <v>2.9474071499999996</v>
      </c>
      <c r="Y295" s="102">
        <v>39543</v>
      </c>
      <c r="Z295" s="102">
        <f>IFERROR(ROUND(W295*(1+Assumptions!$C$7)^5,0),"")</f>
        <v>104</v>
      </c>
      <c r="AA295" s="102">
        <f>IFERROR(ROUND(Z295*Assumptions!$C$4*Assumptions!$C$6,4),"")+AB295*Assumptions!$C$6*Assumptions!$C$8 - I295</f>
        <v>-2063.35077</v>
      </c>
      <c r="AB295" s="102">
        <v>38760</v>
      </c>
      <c r="AC295" s="45" t="s">
        <v>153</v>
      </c>
      <c r="AD295" s="45" t="s">
        <v>154</v>
      </c>
      <c r="AE295" s="45">
        <v>1485</v>
      </c>
      <c r="AF295" s="45">
        <v>85</v>
      </c>
      <c r="AG295" s="45">
        <v>150</v>
      </c>
      <c r="AH295" t="str">
        <f>IF(U295="","",IF(U295&gt;=Control!$D$4,"Y","N"))</f>
        <v>N</v>
      </c>
      <c r="AI295" t="str">
        <f>IF(P295="","",IF(P295&gt;=Control!$D$5,"Y","N"))</f>
        <v>Y</v>
      </c>
      <c r="AJ295" t="str">
        <f t="shared" si="4"/>
        <v>Y</v>
      </c>
      <c r="AO295" s="40" t="str">
        <f>IF(SUMPRODUCT(ISNUMBER(SEARCH(Assumptions!$C$92:$C$130,$C295))*(Assumptions!$D$92:$D$130="High"))&gt;0,"High","Low")</f>
        <v>High</v>
      </c>
    </row>
    <row r="296" spans="2:41" ht="81.75" customHeight="1" x14ac:dyDescent="0.2">
      <c r="B296" s="45">
        <v>25</v>
      </c>
      <c r="C296" s="45" t="s">
        <v>235</v>
      </c>
      <c r="D296" s="45" t="s">
        <v>399</v>
      </c>
      <c r="E296" s="45" t="s">
        <v>400</v>
      </c>
      <c r="F296" s="45" t="s">
        <v>298</v>
      </c>
      <c r="G296" s="45" t="s">
        <v>401</v>
      </c>
      <c r="H296" s="102">
        <v>7</v>
      </c>
      <c r="I296" s="102">
        <v>2137.5</v>
      </c>
      <c r="J296" s="102"/>
      <c r="K296" s="102">
        <v>1</v>
      </c>
      <c r="L296" s="102">
        <v>6</v>
      </c>
      <c r="M296" s="45"/>
      <c r="N296" s="45"/>
      <c r="O296" s="45"/>
      <c r="P296" s="102">
        <f>IFERROR(Q296-(AG296*365/1000),"")</f>
        <v>351.6</v>
      </c>
      <c r="Q296" s="102">
        <f>SUM(R296:T296)</f>
        <v>351.6</v>
      </c>
      <c r="R296" s="102">
        <v>196.2</v>
      </c>
      <c r="S296" s="102">
        <v>153.30000000000001</v>
      </c>
      <c r="T296" s="102">
        <v>2.1</v>
      </c>
      <c r="U296" s="102">
        <f>IFERROR(X296-I296,"")</f>
        <v>-2136.2636026499999</v>
      </c>
      <c r="V296" s="102">
        <f>IFERROR(W296*Assumptions!$C$4,"")</f>
        <v>35</v>
      </c>
      <c r="W296" s="102">
        <v>14</v>
      </c>
      <c r="X296" s="102">
        <f>IFERROR(V296*Assumptions!$C$5,"")+IFERROR(Y296*Assumptions!$C$8*Assumptions!$C$5,"")</f>
        <v>1.2363973500000001</v>
      </c>
      <c r="Y296" s="102">
        <v>18547</v>
      </c>
      <c r="Z296" s="102">
        <f>IFERROR(ROUND(W296*(1+Assumptions!$C$7)^5,0),"")</f>
        <v>43</v>
      </c>
      <c r="AA296" s="102">
        <f>IFERROR(ROUND(Z296*Assumptions!$C$4*Assumptions!$C$6,4),"")+AB296*Assumptions!$C$6*Assumptions!$C$8 - I296</f>
        <v>-2131.86656425</v>
      </c>
      <c r="AB296" s="102">
        <v>15429</v>
      </c>
      <c r="AC296" s="45" t="s">
        <v>153</v>
      </c>
      <c r="AD296" s="45" t="s">
        <v>173</v>
      </c>
      <c r="AE296" s="45">
        <v>998</v>
      </c>
      <c r="AF296" s="45">
        <v>31</v>
      </c>
      <c r="AG296" s="45">
        <v>0</v>
      </c>
      <c r="AH296" t="str">
        <f>IF(U296="","",IF(U296&gt;=Control!$D$4,"Y","N"))</f>
        <v>N</v>
      </c>
      <c r="AI296" t="str">
        <f>IF(P296="","",IF(P296&gt;=Control!$D$5,"Y","N"))</f>
        <v>Y</v>
      </c>
      <c r="AJ296" t="str">
        <f t="shared" si="4"/>
        <v>Y</v>
      </c>
      <c r="AO296" s="40" t="str">
        <f>IF(SUMPRODUCT(ISNUMBER(SEARCH(Assumptions!$C$92:$C$130,$C296))*(Assumptions!$D$92:$D$130="High"))&gt;0,"High","Low")</f>
        <v>Low</v>
      </c>
    </row>
    <row r="297" spans="2:41" ht="122.25" customHeight="1" x14ac:dyDescent="0.2">
      <c r="B297" s="45">
        <v>232</v>
      </c>
      <c r="C297" s="45" t="s">
        <v>16</v>
      </c>
      <c r="D297" s="45" t="s">
        <v>1520</v>
      </c>
      <c r="E297" s="45" t="s">
        <v>1521</v>
      </c>
      <c r="F297" s="45" t="s">
        <v>582</v>
      </c>
      <c r="G297" s="45" t="s">
        <v>1522</v>
      </c>
      <c r="H297" s="102">
        <v>2</v>
      </c>
      <c r="I297" s="102">
        <v>2415</v>
      </c>
      <c r="J297" s="102"/>
      <c r="K297" s="102">
        <v>0</v>
      </c>
      <c r="L297" s="102">
        <v>2</v>
      </c>
      <c r="M297" s="45" t="s">
        <v>2956</v>
      </c>
      <c r="N297" s="45" t="s">
        <v>2963</v>
      </c>
      <c r="O297" s="45"/>
      <c r="P297" s="102">
        <f>IFERROR(Q297-(AG297*365/1000),"")</f>
        <v>257.39999999999998</v>
      </c>
      <c r="Q297" s="102">
        <f>SUM(R297:T297)</f>
        <v>257.39999999999998</v>
      </c>
      <c r="R297" s="102">
        <v>257.39999999999998</v>
      </c>
      <c r="S297" s="102">
        <v>0</v>
      </c>
      <c r="T297" s="102">
        <v>0</v>
      </c>
      <c r="U297" s="102">
        <f>IFERROR(X297-I297,"")</f>
        <v>-2411.7795394499999</v>
      </c>
      <c r="V297" s="102">
        <f>IFERROR(W297*Assumptions!$C$4,"")</f>
        <v>105</v>
      </c>
      <c r="W297" s="102">
        <v>42</v>
      </c>
      <c r="X297" s="102">
        <f>IFERROR(V297*Assumptions!$C$5,"")+IFERROR(Y297*Assumptions!$C$8*Assumptions!$C$5,"")</f>
        <v>3.2204605499999999</v>
      </c>
      <c r="Y297" s="102">
        <v>7011</v>
      </c>
      <c r="Z297" s="102">
        <f>IFERROR(ROUND(W297*(1+Assumptions!$C$7)^5,0),"")</f>
        <v>128</v>
      </c>
      <c r="AA297" s="102">
        <f>IFERROR(ROUND(Z297*Assumptions!$C$4*Assumptions!$C$6,4),"")+AB297*Assumptions!$C$6*Assumptions!$C$8 - I297</f>
        <v>-2364.0319294999999</v>
      </c>
      <c r="AB297" s="102">
        <v>2087646</v>
      </c>
      <c r="AC297" s="45" t="s">
        <v>153</v>
      </c>
      <c r="AD297" s="45" t="s">
        <v>160</v>
      </c>
      <c r="AE297" s="45">
        <v>6732</v>
      </c>
      <c r="AF297" s="45">
        <v>111.3</v>
      </c>
      <c r="AG297" s="45">
        <v>0</v>
      </c>
      <c r="AH297" t="str">
        <f>IF(U297="","",IF(U297&gt;=Control!$D$4,"Y","N"))</f>
        <v>N</v>
      </c>
      <c r="AI297" t="str">
        <f>IF(P297="","",IF(P297&gt;=Control!$D$5,"Y","N"))</f>
        <v>Y</v>
      </c>
      <c r="AJ297" t="str">
        <f t="shared" si="4"/>
        <v>Y</v>
      </c>
      <c r="AO297" s="40" t="str">
        <f>IF(SUMPRODUCT(ISNUMBER(SEARCH(Assumptions!$C$92:$C$130,$C297))*(Assumptions!$D$92:$D$130="High"))&gt;0,"High","Low")</f>
        <v>Low</v>
      </c>
    </row>
    <row r="298" spans="2:41" ht="68.25" customHeight="1" x14ac:dyDescent="0.2">
      <c r="B298" s="45">
        <v>113</v>
      </c>
      <c r="C298" s="45" t="s">
        <v>16</v>
      </c>
      <c r="D298" s="45" t="s">
        <v>912</v>
      </c>
      <c r="E298" s="45" t="s">
        <v>913</v>
      </c>
      <c r="F298" s="45" t="s">
        <v>914</v>
      </c>
      <c r="G298" s="45" t="s">
        <v>915</v>
      </c>
      <c r="H298" s="102">
        <v>7</v>
      </c>
      <c r="I298" s="102">
        <v>2442.5</v>
      </c>
      <c r="J298" s="102"/>
      <c r="K298" s="102">
        <v>0</v>
      </c>
      <c r="L298" s="102">
        <v>5</v>
      </c>
      <c r="M298" s="45" t="s">
        <v>2943</v>
      </c>
      <c r="N298" s="45" t="s">
        <v>2944</v>
      </c>
      <c r="O298" s="45" t="s">
        <v>2945</v>
      </c>
      <c r="P298" s="102">
        <f>IFERROR(Q298-(AG298*365/1000),"")</f>
        <v>298.52499999999998</v>
      </c>
      <c r="Q298" s="102">
        <f>SUM(R298:T298)</f>
        <v>335.02499999999998</v>
      </c>
      <c r="R298" s="102">
        <v>333.45</v>
      </c>
      <c r="S298" s="102">
        <v>0</v>
      </c>
      <c r="T298" s="102">
        <v>1.575</v>
      </c>
      <c r="U298" s="102">
        <f>IFERROR(X298-I298,"")</f>
        <v>-2436.2877911</v>
      </c>
      <c r="V298" s="102">
        <f>IFERROR(W298*Assumptions!$C$4,"")</f>
        <v>197.5</v>
      </c>
      <c r="W298" s="102">
        <v>79</v>
      </c>
      <c r="X298" s="102">
        <f>IFERROR(V298*Assumptions!$C$5,"")+IFERROR(Y298*Assumptions!$C$8*Assumptions!$C$5,"")</f>
        <v>6.2122089000000003</v>
      </c>
      <c r="Y298" s="102">
        <v>28578</v>
      </c>
      <c r="Z298" s="102">
        <f>IFERROR(ROUND(W298*(1+Assumptions!$C$7)^5,0),"")</f>
        <v>241</v>
      </c>
      <c r="AA298" s="102">
        <f>IFERROR(ROUND(Z298*Assumptions!$C$4*Assumptions!$C$6,4),"")+AB298*Assumptions!$C$6*Assumptions!$C$8 - I298</f>
        <v>-2389.80928275</v>
      </c>
      <c r="AB298" s="102">
        <v>1347207</v>
      </c>
      <c r="AC298" s="45" t="s">
        <v>153</v>
      </c>
      <c r="AD298" s="45" t="s">
        <v>160</v>
      </c>
      <c r="AE298" s="45">
        <v>6732</v>
      </c>
      <c r="AF298" s="45">
        <v>111.3</v>
      </c>
      <c r="AG298" s="45">
        <v>100</v>
      </c>
      <c r="AH298" t="str">
        <f>IF(U298="","",IF(U298&gt;=Control!$D$4,"Y","N"))</f>
        <v>N</v>
      </c>
      <c r="AI298" t="str">
        <f>IF(P298="","",IF(P298&gt;=Control!$D$5,"Y","N"))</f>
        <v>Y</v>
      </c>
      <c r="AJ298" t="str">
        <f t="shared" si="4"/>
        <v>Y</v>
      </c>
      <c r="AO298" s="40" t="str">
        <f>IF(SUMPRODUCT(ISNUMBER(SEARCH(Assumptions!$C$92:$C$130,$C298))*(Assumptions!$D$92:$D$130="High"))&gt;0,"High","Low")</f>
        <v>Low</v>
      </c>
    </row>
    <row r="299" spans="2:41" ht="27.75" customHeight="1" x14ac:dyDescent="0.2">
      <c r="B299" s="45">
        <v>133</v>
      </c>
      <c r="C299" s="45" t="s">
        <v>7</v>
      </c>
      <c r="D299" s="45" t="s">
        <v>1028</v>
      </c>
      <c r="E299" s="45" t="s">
        <v>1029</v>
      </c>
      <c r="F299" s="45" t="s">
        <v>298</v>
      </c>
      <c r="G299" s="45" t="s">
        <v>735</v>
      </c>
      <c r="H299" s="102">
        <v>27</v>
      </c>
      <c r="I299" s="102">
        <v>2529.5</v>
      </c>
      <c r="J299" s="102"/>
      <c r="K299" s="102">
        <v>3</v>
      </c>
      <c r="L299" s="102">
        <v>23</v>
      </c>
      <c r="M299" s="45" t="s">
        <v>2765</v>
      </c>
      <c r="N299" s="45" t="s">
        <v>2735</v>
      </c>
      <c r="O299" s="45" t="s">
        <v>2713</v>
      </c>
      <c r="P299" s="102">
        <f>IFERROR(Q299-(AG299*365/1000),"")</f>
        <v>1272.385</v>
      </c>
      <c r="Q299" s="102">
        <f>SUM(R299:T299)</f>
        <v>1297.9349999999999</v>
      </c>
      <c r="R299" s="102">
        <v>750.15</v>
      </c>
      <c r="S299" s="102">
        <v>435.96</v>
      </c>
      <c r="T299" s="102">
        <v>111.825</v>
      </c>
      <c r="U299" s="102">
        <f>IFERROR(X299-I299,"")</f>
        <v>-2525.1353175499999</v>
      </c>
      <c r="V299" s="102">
        <f>IFERROR(W299*Assumptions!$C$4,"")</f>
        <v>137.5</v>
      </c>
      <c r="W299" s="102">
        <v>55</v>
      </c>
      <c r="X299" s="102">
        <f>IFERROR(V299*Assumptions!$C$5,"")+IFERROR(Y299*Assumptions!$C$8*Assumptions!$C$5,"")</f>
        <v>4.3646824500000001</v>
      </c>
      <c r="Y299" s="102">
        <v>23849</v>
      </c>
      <c r="Z299" s="102">
        <f>IFERROR(ROUND(W299*(1+Assumptions!$C$7)^5,0),"")</f>
        <v>168</v>
      </c>
      <c r="AA299" s="102">
        <f>IFERROR(ROUND(Z299*Assumptions!$C$4*Assumptions!$C$6,4),"")+AB299*Assumptions!$C$6*Assumptions!$C$8 - I299</f>
        <v>-2505.8295642500002</v>
      </c>
      <c r="AB299" s="102">
        <v>159429</v>
      </c>
      <c r="AC299" s="45" t="s">
        <v>153</v>
      </c>
      <c r="AD299" s="45" t="s">
        <v>160</v>
      </c>
      <c r="AE299" s="45">
        <v>6732</v>
      </c>
      <c r="AF299" s="45">
        <v>111.3</v>
      </c>
      <c r="AG299" s="45">
        <v>70</v>
      </c>
      <c r="AH299" t="str">
        <f>IF(U299="","",IF(U299&gt;=Control!$D$4,"Y","N"))</f>
        <v>N</v>
      </c>
      <c r="AI299" t="str">
        <f>IF(P299="","",IF(P299&gt;=Control!$D$5,"Y","N"))</f>
        <v>Y</v>
      </c>
      <c r="AJ299" t="str">
        <f t="shared" si="4"/>
        <v>Y</v>
      </c>
      <c r="AO299" s="40" t="str">
        <f>IF(SUMPRODUCT(ISNUMBER(SEARCH(Assumptions!$C$92:$C$130,$C299))*(Assumptions!$D$92:$D$130="High"))&gt;0,"High","Low")</f>
        <v>High</v>
      </c>
    </row>
    <row r="300" spans="2:41" ht="95.25" customHeight="1" x14ac:dyDescent="0.2">
      <c r="B300" s="45">
        <v>51</v>
      </c>
      <c r="C300" s="45" t="s">
        <v>8</v>
      </c>
      <c r="D300" s="45" t="s">
        <v>539</v>
      </c>
      <c r="E300" s="45" t="s">
        <v>540</v>
      </c>
      <c r="F300" s="45" t="s">
        <v>541</v>
      </c>
      <c r="G300" s="45" t="s">
        <v>542</v>
      </c>
      <c r="H300" s="102">
        <v>17</v>
      </c>
      <c r="I300" s="102">
        <v>2596.931</v>
      </c>
      <c r="J300" s="102"/>
      <c r="K300" s="102">
        <v>3</v>
      </c>
      <c r="L300" s="102">
        <v>11</v>
      </c>
      <c r="M300" s="45" t="s">
        <v>2904</v>
      </c>
      <c r="N300" s="45" t="s">
        <v>2906</v>
      </c>
      <c r="O300" s="45" t="s">
        <v>3358</v>
      </c>
      <c r="P300" s="102">
        <f>IFERROR(Q300-(AG300*365/1000),"")</f>
        <v>225.70000000000002</v>
      </c>
      <c r="Q300" s="102">
        <f>SUM(R300:T300)</f>
        <v>256.72500000000002</v>
      </c>
      <c r="R300" s="102">
        <v>37.799999999999997</v>
      </c>
      <c r="S300" s="102">
        <v>0</v>
      </c>
      <c r="T300" s="102">
        <v>218.92500000000001</v>
      </c>
      <c r="U300" s="102">
        <f>IFERROR(X300-I300,"")</f>
        <v>-2593.8547549999998</v>
      </c>
      <c r="V300" s="102">
        <f>IFERROR(W300*Assumptions!$C$4,"")</f>
        <v>87.5</v>
      </c>
      <c r="W300" s="102">
        <v>35</v>
      </c>
      <c r="X300" s="102">
        <f>IFERROR(V300*Assumptions!$C$5,"")+IFERROR(Y300*Assumptions!$C$8*Assumptions!$C$5,"")</f>
        <v>3.0762450000000001</v>
      </c>
      <c r="Y300" s="102">
        <v>44900</v>
      </c>
      <c r="Z300" s="102">
        <f>IFERROR(ROUND(W300*(1+Assumptions!$C$7)^5,0),"")</f>
        <v>107</v>
      </c>
      <c r="AA300" s="102">
        <f>IFERROR(ROUND(Z300*Assumptions!$C$4*Assumptions!$C$6,4),"")+AB300*Assumptions!$C$6*Assumptions!$C$8 - I300</f>
        <v>-2582.8247285000002</v>
      </c>
      <c r="AB300" s="102">
        <v>43658</v>
      </c>
      <c r="AC300" s="45" t="s">
        <v>153</v>
      </c>
      <c r="AD300" s="45" t="s">
        <v>154</v>
      </c>
      <c r="AE300" s="45">
        <v>1485</v>
      </c>
      <c r="AF300" s="45">
        <v>85</v>
      </c>
      <c r="AG300" s="45">
        <v>85</v>
      </c>
      <c r="AH300" t="str">
        <f>IF(U300="","",IF(U300&gt;=Control!$D$4,"Y","N"))</f>
        <v>N</v>
      </c>
      <c r="AI300" t="str">
        <f>IF(P300="","",IF(P300&gt;=Control!$D$5,"Y","N"))</f>
        <v>Y</v>
      </c>
      <c r="AJ300" t="str">
        <f t="shared" si="4"/>
        <v>Y</v>
      </c>
      <c r="AO300" s="40" t="str">
        <f>IF(SUMPRODUCT(ISNUMBER(SEARCH(Assumptions!$C$92:$C$130,$C300))*(Assumptions!$D$92:$D$130="High"))&gt;0,"High","Low")</f>
        <v>High</v>
      </c>
    </row>
    <row r="301" spans="2:41" ht="41.25" customHeight="1" x14ac:dyDescent="0.2">
      <c r="B301" s="45">
        <v>99</v>
      </c>
      <c r="C301" s="45" t="s">
        <v>8</v>
      </c>
      <c r="D301" s="45" t="s">
        <v>829</v>
      </c>
      <c r="E301" s="45" t="s">
        <v>830</v>
      </c>
      <c r="F301" s="45" t="s">
        <v>77</v>
      </c>
      <c r="G301" s="45" t="s">
        <v>605</v>
      </c>
      <c r="H301" s="102">
        <v>1</v>
      </c>
      <c r="I301" s="102">
        <v>5000</v>
      </c>
      <c r="J301" s="102"/>
      <c r="K301" s="102">
        <v>0</v>
      </c>
      <c r="L301" s="102">
        <v>1</v>
      </c>
      <c r="M301" s="45" t="s">
        <v>2903</v>
      </c>
      <c r="N301" s="45"/>
      <c r="O301" s="45"/>
      <c r="P301" s="102">
        <f>IFERROR(Q301-(AG301*365/1000),"")</f>
        <v>68.984999999999999</v>
      </c>
      <c r="Q301" s="102">
        <f>SUM(R301:T301)</f>
        <v>68.984999999999999</v>
      </c>
      <c r="R301" s="102">
        <v>0</v>
      </c>
      <c r="S301" s="102">
        <v>68.459999999999994</v>
      </c>
      <c r="T301" s="102">
        <v>0.52500000000000002</v>
      </c>
      <c r="U301" s="102">
        <f>IFERROR(X301-I301,"")</f>
        <v>-4998.4411139000003</v>
      </c>
      <c r="V301" s="102">
        <f>IFERROR(W301*Assumptions!$C$4,"")</f>
        <v>47.5</v>
      </c>
      <c r="W301" s="102">
        <v>19</v>
      </c>
      <c r="X301" s="102">
        <f>IFERROR(V301*Assumptions!$C$5,"")+IFERROR(Y301*Assumptions!$C$8*Assumptions!$C$5,"")</f>
        <v>1.5588861000000001</v>
      </c>
      <c r="Y301" s="102">
        <v>13322</v>
      </c>
      <c r="Z301" s="102">
        <f>IFERROR(ROUND(W301*(1+Assumptions!$C$7)^5,0),"")</f>
        <v>58</v>
      </c>
      <c r="AA301" s="102">
        <f>IFERROR(ROUND(Z301*Assumptions!$C$4*Assumptions!$C$6,4),"")+AB301*Assumptions!$C$6*Assumptions!$C$8 - I301</f>
        <v>-4992.3182017500003</v>
      </c>
      <c r="AB301" s="102">
        <v>25779</v>
      </c>
      <c r="AC301" s="45" t="s">
        <v>153</v>
      </c>
      <c r="AD301" s="45" t="s">
        <v>154</v>
      </c>
      <c r="AE301" s="45">
        <v>1485</v>
      </c>
      <c r="AF301" s="45">
        <v>85</v>
      </c>
      <c r="AG301" s="45">
        <v>0</v>
      </c>
      <c r="AH301" t="str">
        <f>IF(U301="","",IF(U301&gt;=Control!$D$4,"Y","N"))</f>
        <v>N</v>
      </c>
      <c r="AI301" t="str">
        <f>IF(P301="","",IF(P301&gt;=Control!$D$5,"Y","N"))</f>
        <v>Y</v>
      </c>
      <c r="AJ301" t="str">
        <f t="shared" si="4"/>
        <v>Y</v>
      </c>
      <c r="AO301" s="40" t="str">
        <f>IF(SUMPRODUCT(ISNUMBER(SEARCH(Assumptions!$C$92:$C$130,$C301))*(Assumptions!$D$92:$D$130="High"))&gt;0,"High","Low")</f>
        <v>High</v>
      </c>
    </row>
    <row r="302" spans="2:41" ht="54.75" customHeight="1" x14ac:dyDescent="0.2">
      <c r="B302" s="45">
        <v>156</v>
      </c>
      <c r="C302" s="45" t="s">
        <v>23</v>
      </c>
      <c r="D302" s="45" t="s">
        <v>1158</v>
      </c>
      <c r="E302" s="45" t="s">
        <v>1159</v>
      </c>
      <c r="F302" s="45" t="s">
        <v>73</v>
      </c>
      <c r="G302" s="45" t="s">
        <v>1119</v>
      </c>
      <c r="H302" s="102">
        <v>1</v>
      </c>
      <c r="I302" s="102">
        <v>5000</v>
      </c>
      <c r="J302" s="102"/>
      <c r="K302" s="102">
        <v>0</v>
      </c>
      <c r="L302" s="102">
        <v>1</v>
      </c>
      <c r="M302" s="45" t="s">
        <v>3144</v>
      </c>
      <c r="N302" s="45"/>
      <c r="O302" s="45"/>
      <c r="P302" s="102">
        <f>IFERROR(Q302-(AG302*365/1000),"")</f>
        <v>122.19</v>
      </c>
      <c r="Q302" s="102">
        <f>SUM(R302:T302)</f>
        <v>122.19</v>
      </c>
      <c r="R302" s="102">
        <v>31.05</v>
      </c>
      <c r="S302" s="102">
        <v>59.64</v>
      </c>
      <c r="T302" s="102">
        <v>31.5</v>
      </c>
      <c r="U302" s="102">
        <f>IFERROR(X302-I302,"")</f>
        <v>-4999.0518404000004</v>
      </c>
      <c r="V302" s="102">
        <f>IFERROR(W302*Assumptions!$C$4,"")</f>
        <v>30</v>
      </c>
      <c r="W302" s="102">
        <v>12</v>
      </c>
      <c r="X302" s="102">
        <f>IFERROR(V302*Assumptions!$C$5,"")+IFERROR(Y302*Assumptions!$C$8*Assumptions!$C$5,"")</f>
        <v>0.94815959999999988</v>
      </c>
      <c r="Y302" s="102">
        <v>4792</v>
      </c>
      <c r="Z302" s="102">
        <f>IFERROR(ROUND(W302*(1+Assumptions!$C$7)^5,0),"")</f>
        <v>37</v>
      </c>
      <c r="AA302" s="102">
        <f>IFERROR(ROUND(Z302*Assumptions!$C$4*Assumptions!$C$6,4),"")+AB302*Assumptions!$C$6*Assumptions!$C$8 - I302</f>
        <v>-4995.1937314999996</v>
      </c>
      <c r="AB302" s="102">
        <v>10822</v>
      </c>
      <c r="AC302" s="45" t="s">
        <v>164</v>
      </c>
      <c r="AD302" s="45" t="s">
        <v>171</v>
      </c>
      <c r="AE302" s="45">
        <v>3315</v>
      </c>
      <c r="AF302" s="45">
        <v>23</v>
      </c>
      <c r="AG302" s="45">
        <v>0</v>
      </c>
      <c r="AH302" t="str">
        <f>IF(U302="","",IF(U302&gt;=Control!$D$4,"Y","N"))</f>
        <v>N</v>
      </c>
      <c r="AI302" t="str">
        <f>IF(P302="","",IF(P302&gt;=Control!$D$5,"Y","N"))</f>
        <v>Y</v>
      </c>
      <c r="AJ302" t="str">
        <f t="shared" si="4"/>
        <v>Y</v>
      </c>
      <c r="AO302" s="40" t="str">
        <f>IF(SUMPRODUCT(ISNUMBER(SEARCH(Assumptions!$C$92:$C$130,$C302))*(Assumptions!$D$92:$D$130="High"))&gt;0,"High","Low")</f>
        <v>Low</v>
      </c>
    </row>
    <row r="303" spans="2:41" ht="108.75" customHeight="1" x14ac:dyDescent="0.2">
      <c r="B303" s="45">
        <v>46</v>
      </c>
      <c r="C303" s="45" t="s">
        <v>8</v>
      </c>
      <c r="D303" s="45" t="s">
        <v>511</v>
      </c>
      <c r="E303" s="45" t="s">
        <v>512</v>
      </c>
      <c r="F303" s="45" t="s">
        <v>86</v>
      </c>
      <c r="G303" s="45" t="s">
        <v>513</v>
      </c>
      <c r="H303" s="102">
        <v>2</v>
      </c>
      <c r="I303" s="102">
        <v>5010</v>
      </c>
      <c r="J303" s="102"/>
      <c r="K303" s="102">
        <v>0</v>
      </c>
      <c r="L303" s="102">
        <v>2</v>
      </c>
      <c r="M303" s="45" t="s">
        <v>2895</v>
      </c>
      <c r="N303" s="45" t="s">
        <v>2896</v>
      </c>
      <c r="O303" s="45"/>
      <c r="P303" s="102">
        <f>IFERROR(Q303-(AG303*365/1000),"")</f>
        <v>45.78</v>
      </c>
      <c r="Q303" s="102">
        <f>SUM(R303:T303)</f>
        <v>45.78</v>
      </c>
      <c r="R303" s="102">
        <v>0</v>
      </c>
      <c r="S303" s="102">
        <v>45.78</v>
      </c>
      <c r="T303" s="102">
        <v>0</v>
      </c>
      <c r="U303" s="102">
        <f>IFERROR(X303-I303,"")</f>
        <v>-5007.2634286499997</v>
      </c>
      <c r="V303" s="102">
        <f>IFERROR(W303*Assumptions!$C$4,"")</f>
        <v>82.5</v>
      </c>
      <c r="W303" s="102">
        <v>33</v>
      </c>
      <c r="X303" s="102">
        <f>IFERROR(V303*Assumptions!$C$5,"")+IFERROR(Y303*Assumptions!$C$8*Assumptions!$C$5,"")</f>
        <v>2.7365713500000002</v>
      </c>
      <c r="Y303" s="102">
        <v>26027</v>
      </c>
      <c r="Z303" s="102">
        <f>IFERROR(ROUND(W303*(1+Assumptions!$C$7)^5,0),"")</f>
        <v>101</v>
      </c>
      <c r="AA303" s="102">
        <f>IFERROR(ROUND(Z303*Assumptions!$C$4*Assumptions!$C$6,4),"")+AB303*Assumptions!$C$6*Assumptions!$C$8 - I303</f>
        <v>-4997.0424119999998</v>
      </c>
      <c r="AB303" s="102">
        <v>19856</v>
      </c>
      <c r="AC303" s="45" t="s">
        <v>153</v>
      </c>
      <c r="AD303" s="45" t="s">
        <v>154</v>
      </c>
      <c r="AE303" s="45">
        <v>1485</v>
      </c>
      <c r="AF303" s="45">
        <v>85</v>
      </c>
      <c r="AG303" s="45">
        <v>0</v>
      </c>
      <c r="AH303" t="str">
        <f>IF(U303="","",IF(U303&gt;=Control!$D$4,"Y","N"))</f>
        <v>N</v>
      </c>
      <c r="AI303" t="str">
        <f>IF(P303="","",IF(P303&gt;=Control!$D$5,"Y","N"))</f>
        <v>N</v>
      </c>
      <c r="AJ303" t="str">
        <f t="shared" si="4"/>
        <v>Y</v>
      </c>
      <c r="AO303" s="40" t="str">
        <f>IF(SUMPRODUCT(ISNUMBER(SEARCH(Assumptions!$C$92:$C$130,$C303))*(Assumptions!$D$92:$D$130="High"))&gt;0,"High","Low")</f>
        <v>High</v>
      </c>
    </row>
    <row r="304" spans="2:41" ht="54.75" customHeight="1" x14ac:dyDescent="0.2">
      <c r="B304" s="45">
        <v>23</v>
      </c>
      <c r="C304" s="45" t="s">
        <v>8</v>
      </c>
      <c r="D304" s="45" t="s">
        <v>388</v>
      </c>
      <c r="E304" s="45" t="s">
        <v>389</v>
      </c>
      <c r="F304" s="45" t="s">
        <v>274</v>
      </c>
      <c r="G304" s="45" t="s">
        <v>390</v>
      </c>
      <c r="H304" s="102">
        <v>23</v>
      </c>
      <c r="I304" s="102">
        <v>5282.8</v>
      </c>
      <c r="J304" s="102"/>
      <c r="K304" s="102">
        <v>4</v>
      </c>
      <c r="L304" s="102">
        <v>14</v>
      </c>
      <c r="M304" s="45" t="s">
        <v>2888</v>
      </c>
      <c r="N304" s="45" t="s">
        <v>2889</v>
      </c>
      <c r="O304" s="45" t="s">
        <v>2890</v>
      </c>
      <c r="P304" s="102">
        <f>IFERROR(Q304-(AG304*365/1000),"")</f>
        <v>-413.99</v>
      </c>
      <c r="Q304" s="102">
        <f>SUM(R304:T304)</f>
        <v>224.76</v>
      </c>
      <c r="R304" s="102">
        <v>41.85</v>
      </c>
      <c r="S304" s="102">
        <v>76.86</v>
      </c>
      <c r="T304" s="102">
        <v>106.05</v>
      </c>
      <c r="U304" s="102">
        <f>IFERROR(X304-I304,"")</f>
        <v>-5257.8466283500002</v>
      </c>
      <c r="V304" s="102">
        <f>IFERROR(W304*Assumptions!$C$4,"")</f>
        <v>530</v>
      </c>
      <c r="W304" s="102">
        <v>212</v>
      </c>
      <c r="X304" s="102">
        <f>IFERROR(V304*Assumptions!$C$5,"")+IFERROR(Y304*Assumptions!$C$8*Assumptions!$C$5,"")</f>
        <v>24.953371650000001</v>
      </c>
      <c r="Y304" s="102">
        <v>900833</v>
      </c>
      <c r="Z304" s="102">
        <f>IFERROR(ROUND(W304*(1+Assumptions!$C$7)^5,0),"")</f>
        <v>647</v>
      </c>
      <c r="AA304" s="102">
        <f>IFERROR(ROUND(Z304*Assumptions!$C$4*Assumptions!$C$6,4),"")+AB304*Assumptions!$C$6*Assumptions!$C$8 - I304</f>
        <v>-5199.8344324999998</v>
      </c>
      <c r="AB304" s="102">
        <v>124810</v>
      </c>
      <c r="AC304" s="45" t="s">
        <v>153</v>
      </c>
      <c r="AD304" s="45" t="s">
        <v>154</v>
      </c>
      <c r="AE304" s="45">
        <v>1485</v>
      </c>
      <c r="AF304" s="45">
        <v>85</v>
      </c>
      <c r="AG304" s="45">
        <v>1750</v>
      </c>
      <c r="AH304" t="str">
        <f>IF(U304="","",IF(U304&gt;=Control!$D$4,"Y","N"))</f>
        <v>N</v>
      </c>
      <c r="AI304" t="str">
        <f>IF(P304="","",IF(P304&gt;=Control!$D$5,"Y","N"))</f>
        <v>N</v>
      </c>
      <c r="AJ304" t="str">
        <f t="shared" si="4"/>
        <v>Y</v>
      </c>
      <c r="AO304" s="40" t="str">
        <f>IF(SUMPRODUCT(ISNUMBER(SEARCH(Assumptions!$C$92:$C$130,$C304))*(Assumptions!$D$92:$D$130="High"))&gt;0,"High","Low")</f>
        <v>High</v>
      </c>
    </row>
    <row r="305" spans="1:41" ht="27.75" customHeight="1" x14ac:dyDescent="0.2">
      <c r="B305" s="45">
        <v>281</v>
      </c>
      <c r="C305" s="45" t="s">
        <v>8</v>
      </c>
      <c r="D305" s="45" t="s">
        <v>88</v>
      </c>
      <c r="E305" s="45" t="s">
        <v>87</v>
      </c>
      <c r="F305" s="45" t="s">
        <v>77</v>
      </c>
      <c r="G305" s="45" t="s">
        <v>262</v>
      </c>
      <c r="H305" s="102">
        <v>23</v>
      </c>
      <c r="I305" s="102">
        <v>5.2</v>
      </c>
      <c r="J305" s="102"/>
      <c r="K305" s="102">
        <v>4</v>
      </c>
      <c r="L305" s="102">
        <v>14</v>
      </c>
      <c r="M305" s="45" t="s">
        <v>2863</v>
      </c>
      <c r="N305" s="45" t="s">
        <v>2864</v>
      </c>
      <c r="O305" s="45" t="s">
        <v>2865</v>
      </c>
      <c r="P305" s="102">
        <f>IFERROR(Q305-(AG305*365/1000),"")</f>
        <v>224.76</v>
      </c>
      <c r="Q305" s="102">
        <f>SUM(R305:T305)</f>
        <v>224.76</v>
      </c>
      <c r="R305" s="102">
        <v>41.85</v>
      </c>
      <c r="S305" s="102">
        <v>76.86</v>
      </c>
      <c r="T305" s="102">
        <v>106.05</v>
      </c>
      <c r="U305" s="102">
        <f>IFERROR(X305-I305,"")</f>
        <v>19.753371650000002</v>
      </c>
      <c r="V305" s="102">
        <f>IFERROR(W305*Assumptions!$C$4,"")</f>
        <v>530</v>
      </c>
      <c r="W305" s="102">
        <v>212</v>
      </c>
      <c r="X305" s="102">
        <f>IFERROR(V305*Assumptions!$C$5,"")+IFERROR(Y305*Assumptions!$C$8*Assumptions!$C$5,"")</f>
        <v>24.953371650000001</v>
      </c>
      <c r="Y305" s="102">
        <v>900833</v>
      </c>
      <c r="Z305" s="102">
        <f>IFERROR(ROUND(W305*(1+Assumptions!$C$7)^5,0),"")</f>
        <v>647</v>
      </c>
      <c r="AA305" s="102">
        <f>IFERROR(ROUND(Z305*Assumptions!$C$4*Assumptions!$C$6,4),"")+AB305*Assumptions!$C$6*Assumptions!$C$8 - I305</f>
        <v>77.765567500000003</v>
      </c>
      <c r="AB305" s="102">
        <v>124810</v>
      </c>
      <c r="AC305" s="45" t="s">
        <v>153</v>
      </c>
      <c r="AD305" s="45" t="s">
        <v>154</v>
      </c>
      <c r="AE305" s="45">
        <v>1485</v>
      </c>
      <c r="AF305" s="45">
        <v>85</v>
      </c>
      <c r="AG305" s="45">
        <v>0</v>
      </c>
      <c r="AH305" t="str">
        <f>IF(U305="","",IF(U305&gt;=Control!$D$4,"Y","N"))</f>
        <v>Y</v>
      </c>
      <c r="AI305" t="str">
        <f>IF(P305="","",IF(P305&gt;=Control!$D$5,"Y","N"))</f>
        <v>Y</v>
      </c>
      <c r="AJ305" t="str">
        <f t="shared" si="4"/>
        <v>Y</v>
      </c>
      <c r="AO305" s="40" t="str">
        <f>IF(SUMPRODUCT(ISNUMBER(SEARCH(Assumptions!$C$92:$C$130,$C305))*(Assumptions!$D$92:$D$130="High"))&gt;0,"High","Low")</f>
        <v>High</v>
      </c>
    </row>
    <row r="306" spans="1:41" ht="27.75" customHeight="1" x14ac:dyDescent="0.2">
      <c r="B306" s="45">
        <v>294</v>
      </c>
      <c r="C306" s="45" t="s">
        <v>10</v>
      </c>
      <c r="D306" s="45" t="s">
        <v>1817</v>
      </c>
      <c r="E306" s="45" t="s">
        <v>1818</v>
      </c>
      <c r="F306" s="45" t="s">
        <v>1819</v>
      </c>
      <c r="G306" s="45" t="s">
        <v>1820</v>
      </c>
      <c r="H306" s="102">
        <v>8</v>
      </c>
      <c r="I306" s="102">
        <v>7.2</v>
      </c>
      <c r="J306" s="102"/>
      <c r="K306" s="102">
        <v>1</v>
      </c>
      <c r="L306" s="102">
        <v>3</v>
      </c>
      <c r="M306" s="45" t="s">
        <v>2637</v>
      </c>
      <c r="N306" s="45" t="s">
        <v>2638</v>
      </c>
      <c r="O306" s="45" t="s">
        <v>2639</v>
      </c>
      <c r="P306" s="102">
        <f>IFERROR(Q306-(AG306*365/1000),"")</f>
        <v>-156.05500000000001</v>
      </c>
      <c r="Q306" s="102">
        <f>SUM(R306:T306)</f>
        <v>64.77</v>
      </c>
      <c r="R306" s="102">
        <v>23.4</v>
      </c>
      <c r="S306" s="102">
        <v>31.92</v>
      </c>
      <c r="T306" s="102">
        <v>9.4499999999999993</v>
      </c>
      <c r="U306" s="102">
        <f>IFERROR(X306-I306,"")</f>
        <v>9.5500499999999988E-2</v>
      </c>
      <c r="V306" s="102">
        <f>IFERROR(W306*Assumptions!$C$4,"")</f>
        <v>140</v>
      </c>
      <c r="W306" s="102">
        <v>56</v>
      </c>
      <c r="X306" s="102">
        <f>IFERROR(V306*Assumptions!$C$5,"")+IFERROR(Y306*Assumptions!$C$8*Assumptions!$C$5,"")</f>
        <v>7.2955005000000002</v>
      </c>
      <c r="Y306" s="102">
        <v>308010</v>
      </c>
      <c r="Z306" s="102">
        <f>IFERROR(ROUND(W306*(1+Assumptions!$C$7)^5,0),"")</f>
        <v>171</v>
      </c>
      <c r="AA306" s="102">
        <f>IFERROR(ROUND(Z306*Assumptions!$C$4*Assumptions!$C$6,4),"")+AB306*Assumptions!$C$6*Assumptions!$C$8 - I306</f>
        <v>21.687291250000001</v>
      </c>
      <c r="AB306" s="102">
        <v>448495</v>
      </c>
      <c r="AC306" s="45" t="s">
        <v>153</v>
      </c>
      <c r="AD306" s="45" t="s">
        <v>156</v>
      </c>
      <c r="AE306" s="45">
        <v>2748</v>
      </c>
      <c r="AF306" s="45">
        <v>44.8</v>
      </c>
      <c r="AG306" s="45">
        <v>605</v>
      </c>
      <c r="AH306" t="str">
        <f>IF(U306="","",IF(U306&gt;=Control!$D$4,"Y","N"))</f>
        <v>N</v>
      </c>
      <c r="AI306" t="str">
        <f>IF(P306="","",IF(P306&gt;=Control!$D$5,"Y","N"))</f>
        <v>N</v>
      </c>
      <c r="AJ306" t="str">
        <f t="shared" si="4"/>
        <v>Y</v>
      </c>
      <c r="AO306" s="40" t="str">
        <f>IF(SUMPRODUCT(ISNUMBER(SEARCH(Assumptions!$C$92:$C$130,$C306))*(Assumptions!$D$92:$D$130="High"))&gt;0,"High","Low")</f>
        <v>High</v>
      </c>
    </row>
    <row r="307" spans="1:41" ht="41.25" customHeight="1" x14ac:dyDescent="0.2">
      <c r="B307" s="45">
        <v>96</v>
      </c>
      <c r="C307" s="45" t="s">
        <v>75</v>
      </c>
      <c r="D307" s="45" t="s">
        <v>76</v>
      </c>
      <c r="E307" s="45" t="s">
        <v>74</v>
      </c>
      <c r="F307" s="45" t="s">
        <v>77</v>
      </c>
      <c r="G307" s="45" t="s">
        <v>816</v>
      </c>
      <c r="H307" s="102">
        <v>10</v>
      </c>
      <c r="I307" s="102">
        <v>12</v>
      </c>
      <c r="J307" s="102"/>
      <c r="K307" s="102">
        <v>1</v>
      </c>
      <c r="L307" s="102">
        <v>8</v>
      </c>
      <c r="M307" s="45" t="s">
        <v>2882</v>
      </c>
      <c r="N307" s="45" t="s">
        <v>2883</v>
      </c>
      <c r="O307" s="45" t="s">
        <v>2856</v>
      </c>
      <c r="P307" s="102">
        <f>IFERROR(Q307-(AG307*365/1000),"")</f>
        <v>955.19999999999993</v>
      </c>
      <c r="Q307" s="102">
        <f>SUM(R307:T307)</f>
        <v>957.39</v>
      </c>
      <c r="R307" s="102">
        <v>91.35</v>
      </c>
      <c r="S307" s="102">
        <v>160.44</v>
      </c>
      <c r="T307" s="102">
        <v>705.6</v>
      </c>
      <c r="U307" s="102">
        <f>IFERROR(X307-I307,"")</f>
        <v>13.4956146</v>
      </c>
      <c r="V307" s="102">
        <f>IFERROR(W307*Assumptions!$C$4,"")</f>
        <v>637.5</v>
      </c>
      <c r="W307" s="102">
        <v>255</v>
      </c>
      <c r="X307" s="102">
        <f>IFERROR(V307*Assumptions!$C$5,"")+IFERROR(Y307*Assumptions!$C$8*Assumptions!$C$5,"")</f>
        <v>25.4956146</v>
      </c>
      <c r="Y307" s="102">
        <v>633892</v>
      </c>
      <c r="Z307" s="102">
        <f>IFERROR(ROUND(W307*(1+Assumptions!$C$7)^5,0),"")</f>
        <v>778</v>
      </c>
      <c r="AA307" s="102">
        <f>IFERROR(ROUND(Z307*Assumptions!$C$4*Assumptions!$C$6,4),"")+AB307*Assumptions!$C$6*Assumptions!$C$8 - I307</f>
        <v>118.59968549999999</v>
      </c>
      <c r="AB307" s="102">
        <v>1991026</v>
      </c>
      <c r="AC307" s="45" t="s">
        <v>153</v>
      </c>
      <c r="AD307" s="45" t="s">
        <v>156</v>
      </c>
      <c r="AE307" s="45">
        <v>2748</v>
      </c>
      <c r="AF307" s="45">
        <v>44.8</v>
      </c>
      <c r="AG307" s="45">
        <v>6</v>
      </c>
      <c r="AH307" t="str">
        <f>IF(U307="","",IF(U307&gt;=Control!$D$4,"Y","N"))</f>
        <v>Y</v>
      </c>
      <c r="AI307" t="str">
        <f>IF(P307="","",IF(P307&gt;=Control!$D$5,"Y","N"))</f>
        <v>Y</v>
      </c>
      <c r="AJ307" t="str">
        <f t="shared" si="4"/>
        <v>Y</v>
      </c>
      <c r="AO307" s="40" t="str">
        <f>IF(SUMPRODUCT(ISNUMBER(SEARCH(Assumptions!$C$92:$C$130,$C307))*(Assumptions!$D$92:$D$130="High"))&gt;0,"High","Low")</f>
        <v>High</v>
      </c>
    </row>
    <row r="308" spans="1:41" ht="41.25" customHeight="1" x14ac:dyDescent="0.2">
      <c r="B308" s="45">
        <v>68</v>
      </c>
      <c r="C308" s="45" t="s">
        <v>10</v>
      </c>
      <c r="D308" s="45" t="s">
        <v>651</v>
      </c>
      <c r="E308" s="45" t="s">
        <v>652</v>
      </c>
      <c r="F308" s="45" t="s">
        <v>274</v>
      </c>
      <c r="G308" s="45" t="s">
        <v>653</v>
      </c>
      <c r="H308" s="102">
        <v>5</v>
      </c>
      <c r="I308" s="102">
        <v>12</v>
      </c>
      <c r="J308" s="102"/>
      <c r="K308" s="102">
        <v>0</v>
      </c>
      <c r="L308" s="102">
        <v>4</v>
      </c>
      <c r="M308" s="45" t="s">
        <v>2601</v>
      </c>
      <c r="N308" s="45" t="s">
        <v>2602</v>
      </c>
      <c r="O308" s="45" t="s">
        <v>2603</v>
      </c>
      <c r="P308" s="102">
        <f>IFERROR(Q308-(AG308*365/1000),"")</f>
        <v>35.075000000000017</v>
      </c>
      <c r="Q308" s="102">
        <f>SUM(R308:T308)</f>
        <v>168.3</v>
      </c>
      <c r="R308" s="102">
        <v>168.3</v>
      </c>
      <c r="S308" s="102">
        <v>0</v>
      </c>
      <c r="T308" s="102">
        <v>0</v>
      </c>
      <c r="U308" s="102">
        <f>IFERROR(X308-I308,"")</f>
        <v>-10.38994935</v>
      </c>
      <c r="V308" s="102">
        <f>IFERROR(W308*Assumptions!$C$4,"")</f>
        <v>47.5</v>
      </c>
      <c r="W308" s="102">
        <v>19</v>
      </c>
      <c r="X308" s="102">
        <f>IFERROR(V308*Assumptions!$C$5,"")+IFERROR(Y308*Assumptions!$C$8*Assumptions!$C$5,"")</f>
        <v>1.61005065</v>
      </c>
      <c r="Y308" s="102">
        <v>18413</v>
      </c>
      <c r="Z308" s="102">
        <f>IFERROR(ROUND(W308*(1+Assumptions!$C$7)^5,0),"")</f>
        <v>58</v>
      </c>
      <c r="AA308" s="102">
        <f>IFERROR(ROUND(Z308*Assumptions!$C$4*Assumptions!$C$6,4),"")+AB308*Assumptions!$C$6*Assumptions!$C$8 - I308</f>
        <v>-3.4535499999999999</v>
      </c>
      <c r="AB308" s="102">
        <v>77400</v>
      </c>
      <c r="AC308" s="45" t="s">
        <v>153</v>
      </c>
      <c r="AD308" s="45" t="s">
        <v>156</v>
      </c>
      <c r="AE308" s="45">
        <v>2748</v>
      </c>
      <c r="AF308" s="45">
        <v>44.8</v>
      </c>
      <c r="AG308" s="45">
        <v>365</v>
      </c>
      <c r="AH308" t="str">
        <f>IF(U308="","",IF(U308&gt;=Control!$D$4,"Y","N"))</f>
        <v>N</v>
      </c>
      <c r="AI308" t="str">
        <f>IF(P308="","",IF(P308&gt;=Control!$D$5,"Y","N"))</f>
        <v>N</v>
      </c>
      <c r="AJ308" t="str">
        <f t="shared" si="4"/>
        <v>Y</v>
      </c>
      <c r="AO308" s="40" t="str">
        <f>IF(SUMPRODUCT(ISNUMBER(SEARCH(Assumptions!$C$92:$C$130,$C308))*(Assumptions!$D$92:$D$130="High"))&gt;0,"High","Low")</f>
        <v>High</v>
      </c>
    </row>
    <row r="309" spans="1:41" ht="27.75" customHeight="1" x14ac:dyDescent="0.2">
      <c r="B309" s="45">
        <v>134</v>
      </c>
      <c r="C309" s="45" t="s">
        <v>7</v>
      </c>
      <c r="D309" s="45" t="s">
        <v>1034</v>
      </c>
      <c r="E309" s="45" t="s">
        <v>1035</v>
      </c>
      <c r="F309" s="45" t="s">
        <v>298</v>
      </c>
      <c r="G309" s="45" t="s">
        <v>653</v>
      </c>
      <c r="H309" s="102">
        <v>9</v>
      </c>
      <c r="I309" s="102">
        <v>15</v>
      </c>
      <c r="J309" s="102"/>
      <c r="K309" s="102">
        <v>3</v>
      </c>
      <c r="L309" s="102">
        <v>5</v>
      </c>
      <c r="M309" s="45" t="s">
        <v>2779</v>
      </c>
      <c r="N309" s="45" t="s">
        <v>2780</v>
      </c>
      <c r="O309" s="45" t="s">
        <v>2742</v>
      </c>
      <c r="P309" s="102">
        <f>IFERROR(Q309-(AG309*365/1000),"")</f>
        <v>889.59499999999991</v>
      </c>
      <c r="Q309" s="102">
        <f>SUM(R309:T309)</f>
        <v>973.54499999999996</v>
      </c>
      <c r="R309" s="102">
        <v>517.95000000000005</v>
      </c>
      <c r="S309" s="102">
        <v>449.82</v>
      </c>
      <c r="T309" s="102">
        <v>5.7750000000000004</v>
      </c>
      <c r="U309" s="102">
        <f>IFERROR(X309-I309,"")</f>
        <v>-12.25221975</v>
      </c>
      <c r="V309" s="102">
        <f>IFERROR(W309*Assumptions!$C$4,"")</f>
        <v>80</v>
      </c>
      <c r="W309" s="102">
        <v>32</v>
      </c>
      <c r="X309" s="102">
        <f>IFERROR(V309*Assumptions!$C$5,"")+IFERROR(Y309*Assumptions!$C$8*Assumptions!$C$5,"")</f>
        <v>2.7477802499999999</v>
      </c>
      <c r="Y309" s="102">
        <v>34605</v>
      </c>
      <c r="Z309" s="102">
        <f>IFERROR(ROUND(W309*(1+Assumptions!$C$7)^5,0),"")</f>
        <v>98</v>
      </c>
      <c r="AA309" s="102">
        <f>IFERROR(ROUND(Z309*Assumptions!$C$4*Assumptions!$C$6,4),"")+AB309*Assumptions!$C$6*Assumptions!$C$8 - I309</f>
        <v>2.0012882500000018</v>
      </c>
      <c r="AB309" s="102">
        <v>283659</v>
      </c>
      <c r="AC309" s="45" t="s">
        <v>153</v>
      </c>
      <c r="AD309" s="45" t="s">
        <v>160</v>
      </c>
      <c r="AE309" s="45">
        <v>6732</v>
      </c>
      <c r="AF309" s="45">
        <v>111.3</v>
      </c>
      <c r="AG309" s="45">
        <v>230</v>
      </c>
      <c r="AH309" t="str">
        <f>IF(U309="","",IF(U309&gt;=Control!$D$4,"Y","N"))</f>
        <v>N</v>
      </c>
      <c r="AI309" t="str">
        <f>IF(P309="","",IF(P309&gt;=Control!$D$5,"Y","N"))</f>
        <v>Y</v>
      </c>
      <c r="AJ309" t="str">
        <f t="shared" si="4"/>
        <v>Y</v>
      </c>
      <c r="AO309" s="40" t="str">
        <f>IF(SUMPRODUCT(ISNUMBER(SEARCH(Assumptions!$C$92:$C$130,$C309))*(Assumptions!$D$92:$D$130="High"))&gt;0,"High","Low")</f>
        <v>High</v>
      </c>
    </row>
    <row r="310" spans="1:41" ht="41.25" customHeight="1" x14ac:dyDescent="0.2">
      <c r="B310" s="45">
        <v>8</v>
      </c>
      <c r="C310" s="45" t="s">
        <v>7</v>
      </c>
      <c r="D310" s="45" t="s">
        <v>303</v>
      </c>
      <c r="E310" s="45" t="s">
        <v>304</v>
      </c>
      <c r="F310" s="45" t="s">
        <v>298</v>
      </c>
      <c r="G310" s="45" t="s">
        <v>299</v>
      </c>
      <c r="H310" s="102">
        <v>9</v>
      </c>
      <c r="I310" s="102">
        <v>15</v>
      </c>
      <c r="J310" s="102"/>
      <c r="K310" s="102">
        <v>3</v>
      </c>
      <c r="L310" s="102">
        <v>5</v>
      </c>
      <c r="M310" s="45" t="s">
        <v>2742</v>
      </c>
      <c r="N310" s="45"/>
      <c r="O310" s="45"/>
      <c r="P310" s="102">
        <f>IFERROR(Q310-(AG310*365/1000),"")</f>
        <v>547.27499999999998</v>
      </c>
      <c r="Q310" s="102">
        <f>SUM(R310:T310)</f>
        <v>547.27499999999998</v>
      </c>
      <c r="R310" s="102">
        <v>285.3</v>
      </c>
      <c r="S310" s="102">
        <v>258.3</v>
      </c>
      <c r="T310" s="102">
        <v>3.6749999999999998</v>
      </c>
      <c r="U310" s="102">
        <f>IFERROR(X310-I310,"")</f>
        <v>-13.361313750000001</v>
      </c>
      <c r="V310" s="102">
        <f>IFERROR(W310*Assumptions!$C$4,"")</f>
        <v>45</v>
      </c>
      <c r="W310" s="102">
        <v>18</v>
      </c>
      <c r="X310" s="102">
        <f>IFERROR(V310*Assumptions!$C$5,"")+IFERROR(Y310*Assumptions!$C$8*Assumptions!$C$5,"")</f>
        <v>1.6386862499999999</v>
      </c>
      <c r="Y310" s="102">
        <v>28725</v>
      </c>
      <c r="Z310" s="102">
        <f>IFERROR(ROUND(W310*(1+Assumptions!$C$7)^5,0),"")</f>
        <v>55</v>
      </c>
      <c r="AA310" s="102">
        <f>IFERROR(ROUND(Z310*Assumptions!$C$4*Assumptions!$C$6,4),"")+AB310*Assumptions!$C$6*Assumptions!$C$8 - I310</f>
        <v>-4.0287372499999989</v>
      </c>
      <c r="AB310" s="102">
        <v>244553</v>
      </c>
      <c r="AC310" s="45" t="s">
        <v>153</v>
      </c>
      <c r="AD310" s="45" t="s">
        <v>160</v>
      </c>
      <c r="AE310" s="45">
        <v>6732</v>
      </c>
      <c r="AF310" s="45">
        <v>111.3</v>
      </c>
      <c r="AG310" s="45">
        <v>0</v>
      </c>
      <c r="AH310" t="str">
        <f>IF(U310="","",IF(U310&gt;=Control!$D$4,"Y","N"))</f>
        <v>N</v>
      </c>
      <c r="AI310" t="str">
        <f>IF(P310="","",IF(P310&gt;=Control!$D$5,"Y","N"))</f>
        <v>Y</v>
      </c>
      <c r="AJ310" t="str">
        <f t="shared" si="4"/>
        <v>Y</v>
      </c>
      <c r="AO310" s="40" t="str">
        <f>IF(SUMPRODUCT(ISNUMBER(SEARCH(Assumptions!$C$92:$C$130,$C310))*(Assumptions!$D$92:$D$130="High"))&gt;0,"High","Low")</f>
        <v>High</v>
      </c>
    </row>
    <row r="311" spans="1:41" ht="27.75" customHeight="1" x14ac:dyDescent="0.2">
      <c r="B311" s="45">
        <v>168</v>
      </c>
      <c r="C311" s="45" t="s">
        <v>9</v>
      </c>
      <c r="D311" s="45" t="s">
        <v>1210</v>
      </c>
      <c r="E311" s="45" t="s">
        <v>1211</v>
      </c>
      <c r="F311" s="45" t="s">
        <v>261</v>
      </c>
      <c r="G311" s="45" t="s">
        <v>1119</v>
      </c>
      <c r="H311" s="102">
        <v>16</v>
      </c>
      <c r="I311" s="102">
        <v>16</v>
      </c>
      <c r="J311" s="102"/>
      <c r="K311" s="102">
        <v>3</v>
      </c>
      <c r="L311" s="102">
        <v>13</v>
      </c>
      <c r="M311" s="45" t="s">
        <v>3256</v>
      </c>
      <c r="N311" s="45" t="s">
        <v>3257</v>
      </c>
      <c r="O311" s="45" t="s">
        <v>3242</v>
      </c>
      <c r="P311" s="102">
        <f>IFERROR(Q311-(AG311*365/1000),"")</f>
        <v>1435.2149999999997</v>
      </c>
      <c r="Q311" s="102">
        <f>SUM(R311:T311)</f>
        <v>1435.2149999999997</v>
      </c>
      <c r="R311" s="102">
        <v>1045.3499999999999</v>
      </c>
      <c r="S311" s="102">
        <v>322.14</v>
      </c>
      <c r="T311" s="102">
        <v>67.724999999999994</v>
      </c>
      <c r="U311" s="102">
        <f>IFERROR(X311-I311,"")</f>
        <v>-13.630545699999999</v>
      </c>
      <c r="V311" s="102">
        <f>IFERROR(W311*Assumptions!$C$4,"")</f>
        <v>75</v>
      </c>
      <c r="W311" s="102">
        <v>30</v>
      </c>
      <c r="X311" s="102">
        <f>IFERROR(V311*Assumptions!$C$5,"")+IFERROR(Y311*Assumptions!$C$8*Assumptions!$C$5,"")</f>
        <v>2.3694543000000001</v>
      </c>
      <c r="Y311" s="102">
        <v>11886</v>
      </c>
      <c r="Z311" s="102">
        <f>IFERROR(ROUND(W311*(1+Assumptions!$C$7)^5,0),"")</f>
        <v>92</v>
      </c>
      <c r="AA311" s="102">
        <f>IFERROR(ROUND(Z311*Assumptions!$C$4*Assumptions!$C$6,4),"")+AB311*Assumptions!$C$6*Assumptions!$C$8 - I311</f>
        <v>2.2000335</v>
      </c>
      <c r="AB311" s="102">
        <v>400002</v>
      </c>
      <c r="AC311" s="45" t="s">
        <v>164</v>
      </c>
      <c r="AD311" s="45" t="s">
        <v>188</v>
      </c>
      <c r="AE311" s="45">
        <v>365</v>
      </c>
      <c r="AF311" s="45">
        <v>78.3</v>
      </c>
      <c r="AG311" s="45">
        <v>0</v>
      </c>
      <c r="AH311" t="str">
        <f>IF(U311="","",IF(U311&gt;=Control!$D$4,"Y","N"))</f>
        <v>N</v>
      </c>
      <c r="AI311" t="str">
        <f>IF(P311="","",IF(P311&gt;=Control!$D$5,"Y","N"))</f>
        <v>Y</v>
      </c>
      <c r="AJ311" t="str">
        <f t="shared" si="4"/>
        <v>Y</v>
      </c>
      <c r="AO311" s="40" t="str">
        <f>IF(SUMPRODUCT(ISNUMBER(SEARCH(Assumptions!$C$92:$C$130,$C311))*(Assumptions!$D$92:$D$130="High"))&gt;0,"High","Low")</f>
        <v>High</v>
      </c>
    </row>
    <row r="312" spans="1:41" ht="68.25" customHeight="1" x14ac:dyDescent="0.2">
      <c r="B312" s="45">
        <v>43</v>
      </c>
      <c r="C312" s="45" t="s">
        <v>10</v>
      </c>
      <c r="D312" s="45" t="s">
        <v>496</v>
      </c>
      <c r="E312" s="45" t="s">
        <v>497</v>
      </c>
      <c r="F312" s="45" t="s">
        <v>80</v>
      </c>
      <c r="G312" s="45" t="s">
        <v>492</v>
      </c>
      <c r="H312" s="102">
        <v>2</v>
      </c>
      <c r="I312" s="102">
        <v>18</v>
      </c>
      <c r="J312" s="102"/>
      <c r="K312" s="102">
        <v>0</v>
      </c>
      <c r="L312" s="102">
        <v>2</v>
      </c>
      <c r="M312" s="45" t="s">
        <v>2617</v>
      </c>
      <c r="N312" s="45" t="s">
        <v>2618</v>
      </c>
      <c r="O312" s="45"/>
      <c r="P312" s="102">
        <f>IFERROR(Q312-(AG312*365/1000),"")</f>
        <v>134.685</v>
      </c>
      <c r="Q312" s="102">
        <f>SUM(R312:T312)</f>
        <v>134.685</v>
      </c>
      <c r="R312" s="102">
        <v>15.3</v>
      </c>
      <c r="S312" s="102">
        <v>41.16</v>
      </c>
      <c r="T312" s="102">
        <v>78.224999999999994</v>
      </c>
      <c r="U312" s="102">
        <f>IFERROR(X312-I312,"")</f>
        <v>-15.35397285</v>
      </c>
      <c r="V312" s="102">
        <f>IFERROR(W312*Assumptions!$C$4,"")</f>
        <v>77.5</v>
      </c>
      <c r="W312" s="102">
        <v>31</v>
      </c>
      <c r="X312" s="102">
        <f>IFERROR(V312*Assumptions!$C$5,"")+IFERROR(Y312*Assumptions!$C$8*Assumptions!$C$5,"")</f>
        <v>2.6460271499999997</v>
      </c>
      <c r="Y312" s="102">
        <v>31943</v>
      </c>
      <c r="Z312" s="102">
        <f>IFERROR(ROUND(W312*(1+Assumptions!$C$7)^5,0),"")</f>
        <v>95</v>
      </c>
      <c r="AA312" s="102">
        <f>IFERROR(ROUND(Z312*Assumptions!$C$4*Assumptions!$C$6,4),"")+AB312*Assumptions!$C$6*Assumptions!$C$8 - I312</f>
        <v>-5.8705507499999996</v>
      </c>
      <c r="AB312" s="102">
        <v>15191</v>
      </c>
      <c r="AC312" s="45" t="s">
        <v>153</v>
      </c>
      <c r="AD312" s="45" t="s">
        <v>156</v>
      </c>
      <c r="AE312" s="45">
        <v>2748</v>
      </c>
      <c r="AF312" s="45">
        <v>44.8</v>
      </c>
      <c r="AG312" s="45">
        <v>0</v>
      </c>
      <c r="AH312" t="str">
        <f>IF(U312="","",IF(U312&gt;=Control!$D$4,"Y","N"))</f>
        <v>N</v>
      </c>
      <c r="AI312" t="str">
        <f>IF(P312="","",IF(P312&gt;=Control!$D$5,"Y","N"))</f>
        <v>Y</v>
      </c>
      <c r="AJ312" t="str">
        <f t="shared" si="4"/>
        <v>Y</v>
      </c>
      <c r="AO312" s="40" t="str">
        <f>IF(SUMPRODUCT(ISNUMBER(SEARCH(Assumptions!$C$92:$C$130,$C312))*(Assumptions!$D$92:$D$130="High"))&gt;0,"High","Low")</f>
        <v>High</v>
      </c>
    </row>
    <row r="314" spans="1:41" ht="15" customHeight="1" x14ac:dyDescent="0.2">
      <c r="A314" s="28" t="s">
        <v>3362</v>
      </c>
    </row>
    <row r="315" spans="1:41" ht="15" customHeight="1" x14ac:dyDescent="0.2">
      <c r="A315" s="84" t="s">
        <v>3363</v>
      </c>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c r="AN315" s="84"/>
    </row>
    <row r="316" spans="1:41" ht="15" customHeight="1" x14ac:dyDescent="0.2">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c r="AN316" s="84"/>
    </row>
    <row r="317" spans="1:41" ht="15" customHeight="1" x14ac:dyDescent="0.2">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c r="AN317" s="84"/>
    </row>
    <row r="318" spans="1:41" ht="15" customHeight="1" x14ac:dyDescent="0.2">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c r="AN318" s="84"/>
    </row>
    <row r="319" spans="1:41" ht="15" customHeight="1" x14ac:dyDescent="0.2">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c r="AN319" s="84"/>
    </row>
    <row r="320" spans="1:41" ht="15" customHeight="1" x14ac:dyDescent="0.2">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c r="AN320" s="84"/>
    </row>
  </sheetData>
  <autoFilter ref="A3:AO312" xr:uid="{00000000-0009-0000-0000-000004000000}">
    <sortState xmlns:xlrd2="http://schemas.microsoft.com/office/spreadsheetml/2017/richdata2" ref="A4:AO312">
      <sortCondition descending="1" ref="U3:U312"/>
    </sortState>
  </autoFilter>
  <mergeCells count="5">
    <mergeCell ref="H2:O2"/>
    <mergeCell ref="P2:T2"/>
    <mergeCell ref="U2:AB2"/>
    <mergeCell ref="AC2:AF2"/>
    <mergeCell ref="A315:AN32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B1:AB1216"/>
  <sheetViews>
    <sheetView showGridLines="0" zoomScaleNormal="100" workbookViewId="0">
      <pane ySplit="1" topLeftCell="A271" activePane="bottomLeft" state="frozen"/>
      <selection pane="bottomLeft" activeCell="D272" sqref="D272"/>
    </sheetView>
  </sheetViews>
  <sheetFormatPr baseColWidth="10" defaultColWidth="8.6640625" defaultRowHeight="15" x14ac:dyDescent="0.2"/>
  <cols>
    <col min="1" max="1" width="3.83203125" customWidth="1"/>
    <col min="2" max="2" width="5" customWidth="1"/>
    <col min="3" max="3" width="10" customWidth="1"/>
    <col min="4" max="4" width="16" customWidth="1"/>
    <col min="5" max="5" width="10" customWidth="1"/>
    <col min="6" max="6" width="16" customWidth="1"/>
    <col min="7" max="8" width="14" customWidth="1"/>
    <col min="9" max="9" width="16" customWidth="1"/>
    <col min="10" max="11" width="32" customWidth="1"/>
    <col min="12" max="12" width="20" customWidth="1"/>
    <col min="13" max="13" width="16" customWidth="1"/>
    <col min="14" max="14" width="12" customWidth="1"/>
    <col min="15" max="16" width="14" customWidth="1"/>
    <col min="17" max="17" width="12" customWidth="1"/>
    <col min="18" max="18" width="10" customWidth="1"/>
    <col min="19" max="19" width="11.5" customWidth="1"/>
    <col min="20" max="21" width="12" customWidth="1"/>
    <col min="22" max="22" width="14" customWidth="1"/>
    <col min="23" max="23" width="12" customWidth="1"/>
    <col min="24" max="24" width="14" style="46" customWidth="1"/>
    <col min="25" max="25" width="34" customWidth="1"/>
    <col min="26" max="26" width="45" style="47" customWidth="1"/>
    <col min="27" max="27" width="14" customWidth="1"/>
    <col min="28" max="28" width="18" customWidth="1"/>
  </cols>
  <sheetData>
    <row r="1" spans="2:28" ht="30" customHeight="1" x14ac:dyDescent="0.2">
      <c r="B1" s="39" t="s">
        <v>3364</v>
      </c>
      <c r="C1" s="39" t="s">
        <v>3365</v>
      </c>
      <c r="D1" s="39" t="s">
        <v>3366</v>
      </c>
      <c r="E1" s="39" t="s">
        <v>3367</v>
      </c>
      <c r="F1" s="39" t="s">
        <v>3368</v>
      </c>
      <c r="G1" s="39" t="s">
        <v>3369</v>
      </c>
      <c r="H1" s="39" t="s">
        <v>3370</v>
      </c>
      <c r="I1" s="39" t="s">
        <v>3371</v>
      </c>
      <c r="J1" s="39" t="s">
        <v>3372</v>
      </c>
      <c r="K1" s="39" t="s">
        <v>3373</v>
      </c>
      <c r="L1" s="39" t="s">
        <v>3374</v>
      </c>
      <c r="M1" s="39" t="s">
        <v>3375</v>
      </c>
      <c r="N1" s="39" t="s">
        <v>3376</v>
      </c>
      <c r="O1" s="39" t="s">
        <v>3377</v>
      </c>
      <c r="P1" s="39" t="s">
        <v>3378</v>
      </c>
      <c r="Q1" s="39" t="s">
        <v>3379</v>
      </c>
      <c r="R1" s="39" t="s">
        <v>3380</v>
      </c>
      <c r="S1" s="39" t="s">
        <v>3381</v>
      </c>
      <c r="T1" s="39" t="s">
        <v>3382</v>
      </c>
      <c r="U1" s="39" t="s">
        <v>3383</v>
      </c>
      <c r="V1" s="39" t="s">
        <v>3384</v>
      </c>
      <c r="W1" s="39" t="s">
        <v>3385</v>
      </c>
      <c r="X1" s="39" t="s">
        <v>3386</v>
      </c>
      <c r="Y1" s="39" t="s">
        <v>3387</v>
      </c>
      <c r="Z1" t="s">
        <v>3388</v>
      </c>
      <c r="AA1" t="s">
        <v>3389</v>
      </c>
      <c r="AB1" t="s">
        <v>3390</v>
      </c>
    </row>
    <row r="2" spans="2:28" ht="15" hidden="1" customHeight="1" x14ac:dyDescent="0.2">
      <c r="B2" s="46">
        <v>1</v>
      </c>
      <c r="C2" s="46">
        <v>1102</v>
      </c>
      <c r="D2" s="46" t="s">
        <v>13</v>
      </c>
      <c r="E2" s="46">
        <v>28</v>
      </c>
      <c r="F2" s="46" t="s">
        <v>3391</v>
      </c>
      <c r="G2" s="46" t="s">
        <v>3392</v>
      </c>
      <c r="H2" s="46" t="s">
        <v>3393</v>
      </c>
      <c r="I2" s="46" t="s">
        <v>3394</v>
      </c>
      <c r="J2" s="46" t="s">
        <v>2642</v>
      </c>
      <c r="K2" s="46" t="s">
        <v>2642</v>
      </c>
      <c r="L2" s="46" t="s">
        <v>3395</v>
      </c>
      <c r="M2" s="46">
        <v>22</v>
      </c>
      <c r="N2" s="46">
        <v>24</v>
      </c>
      <c r="O2" s="46">
        <v>365</v>
      </c>
      <c r="P2" s="46">
        <v>100</v>
      </c>
      <c r="Q2" s="46">
        <v>0</v>
      </c>
      <c r="R2" s="46">
        <v>751</v>
      </c>
      <c r="S2" s="46">
        <v>0</v>
      </c>
      <c r="T2" s="46">
        <v>18</v>
      </c>
      <c r="U2" s="46">
        <v>21</v>
      </c>
      <c r="V2" s="46">
        <v>438</v>
      </c>
      <c r="W2" s="46">
        <v>100</v>
      </c>
      <c r="Y2" s="46" t="s">
        <v>3396</v>
      </c>
      <c r="AA2">
        <f t="shared" ref="AA2:AA65" si="0">N2</f>
        <v>24</v>
      </c>
    </row>
    <row r="3" spans="2:28" ht="15" hidden="1" customHeight="1" x14ac:dyDescent="0.2">
      <c r="B3" s="46">
        <v>2</v>
      </c>
      <c r="C3" s="46">
        <v>4551</v>
      </c>
      <c r="D3" s="46" t="s">
        <v>13</v>
      </c>
      <c r="E3" s="46">
        <v>28</v>
      </c>
      <c r="F3" s="46" t="s">
        <v>3391</v>
      </c>
      <c r="G3" s="46" t="s">
        <v>3397</v>
      </c>
      <c r="H3" s="46" t="s">
        <v>3398</v>
      </c>
      <c r="I3" s="46" t="s">
        <v>3399</v>
      </c>
      <c r="J3" s="46" t="s">
        <v>2643</v>
      </c>
      <c r="K3" s="46" t="s">
        <v>2643</v>
      </c>
      <c r="L3" s="46" t="s">
        <v>3395</v>
      </c>
      <c r="M3" s="46">
        <v>22</v>
      </c>
      <c r="N3" s="46">
        <v>15</v>
      </c>
      <c r="O3" s="46">
        <v>300</v>
      </c>
      <c r="P3" s="46">
        <v>0</v>
      </c>
      <c r="Q3" s="46">
        <v>0</v>
      </c>
      <c r="R3" s="46">
        <v>75</v>
      </c>
      <c r="S3" s="46">
        <v>0</v>
      </c>
      <c r="T3" s="46">
        <v>18</v>
      </c>
      <c r="U3" s="46">
        <v>21</v>
      </c>
      <c r="V3" s="46">
        <v>3125</v>
      </c>
      <c r="W3" s="46">
        <v>100</v>
      </c>
      <c r="Y3" s="46" t="s">
        <v>3400</v>
      </c>
      <c r="AA3">
        <f t="shared" si="0"/>
        <v>15</v>
      </c>
    </row>
    <row r="4" spans="2:28" ht="15" hidden="1" customHeight="1" x14ac:dyDescent="0.2">
      <c r="B4" s="46">
        <v>3</v>
      </c>
      <c r="C4" s="46">
        <v>3624</v>
      </c>
      <c r="D4" s="46" t="s">
        <v>13</v>
      </c>
      <c r="E4" s="46">
        <v>28</v>
      </c>
      <c r="F4" s="46" t="s">
        <v>3391</v>
      </c>
      <c r="G4" s="46" t="s">
        <v>3401</v>
      </c>
      <c r="H4" s="46" t="s">
        <v>3402</v>
      </c>
      <c r="I4" s="46" t="s">
        <v>3403</v>
      </c>
      <c r="J4" s="46" t="s">
        <v>3404</v>
      </c>
      <c r="K4" s="46" t="s">
        <v>3405</v>
      </c>
      <c r="L4" s="46" t="s">
        <v>3406</v>
      </c>
      <c r="M4" s="46">
        <v>23</v>
      </c>
      <c r="N4" s="46">
        <v>5</v>
      </c>
      <c r="O4" s="46">
        <v>105</v>
      </c>
      <c r="P4" s="46">
        <v>100</v>
      </c>
      <c r="Q4" s="46">
        <v>70</v>
      </c>
      <c r="R4" s="46">
        <v>25</v>
      </c>
      <c r="S4" s="46">
        <v>60</v>
      </c>
      <c r="T4" s="46">
        <v>18</v>
      </c>
      <c r="U4" s="46">
        <v>21</v>
      </c>
      <c r="V4" s="46">
        <v>2321</v>
      </c>
      <c r="W4" s="46">
        <v>100</v>
      </c>
      <c r="Y4" s="46" t="s">
        <v>3407</v>
      </c>
      <c r="AA4">
        <f t="shared" si="0"/>
        <v>5</v>
      </c>
    </row>
    <row r="5" spans="2:28" ht="15" hidden="1" customHeight="1" x14ac:dyDescent="0.2">
      <c r="B5" s="46">
        <v>4</v>
      </c>
      <c r="C5" s="46">
        <v>3859</v>
      </c>
      <c r="D5" s="46" t="s">
        <v>13</v>
      </c>
      <c r="E5" s="46">
        <v>28</v>
      </c>
      <c r="F5" s="46" t="s">
        <v>3391</v>
      </c>
      <c r="G5" s="46" t="s">
        <v>3408</v>
      </c>
      <c r="H5" s="46" t="s">
        <v>3409</v>
      </c>
      <c r="I5" s="46" t="s">
        <v>3410</v>
      </c>
      <c r="J5" s="46" t="s">
        <v>2644</v>
      </c>
      <c r="K5" s="46" t="s">
        <v>2644</v>
      </c>
      <c r="L5" s="46" t="s">
        <v>3395</v>
      </c>
      <c r="M5" s="46">
        <v>22</v>
      </c>
      <c r="N5" s="46">
        <v>12</v>
      </c>
      <c r="O5" s="46">
        <v>240</v>
      </c>
      <c r="P5" s="46">
        <v>10</v>
      </c>
      <c r="Q5" s="46">
        <v>110</v>
      </c>
      <c r="R5" s="46">
        <v>120</v>
      </c>
      <c r="S5" s="46">
        <v>10</v>
      </c>
      <c r="T5" s="46">
        <v>18</v>
      </c>
      <c r="U5" s="46">
        <v>21</v>
      </c>
      <c r="V5" s="46">
        <v>2557</v>
      </c>
      <c r="W5" s="46">
        <v>100</v>
      </c>
      <c r="Y5" s="46" t="s">
        <v>3411</v>
      </c>
      <c r="AA5">
        <f t="shared" si="0"/>
        <v>12</v>
      </c>
    </row>
    <row r="6" spans="2:28" ht="15" hidden="1" customHeight="1" x14ac:dyDescent="0.2">
      <c r="B6" s="46">
        <v>5</v>
      </c>
      <c r="C6" s="46">
        <v>3737</v>
      </c>
      <c r="D6" s="46" t="s">
        <v>13</v>
      </c>
      <c r="E6" s="46">
        <v>28</v>
      </c>
      <c r="F6" s="46" t="s">
        <v>3412</v>
      </c>
      <c r="G6" s="46" t="s">
        <v>3413</v>
      </c>
      <c r="H6" s="46" t="s">
        <v>3414</v>
      </c>
      <c r="I6" s="46" t="s">
        <v>3415</v>
      </c>
      <c r="J6" s="46" t="s">
        <v>2647</v>
      </c>
      <c r="K6" s="46" t="s">
        <v>2647</v>
      </c>
      <c r="L6" s="46" t="s">
        <v>3395</v>
      </c>
      <c r="M6" s="46">
        <v>22</v>
      </c>
      <c r="N6" s="46">
        <v>5</v>
      </c>
      <c r="O6" s="46">
        <v>125</v>
      </c>
      <c r="P6" s="46">
        <v>100</v>
      </c>
      <c r="Q6" s="46">
        <v>100</v>
      </c>
      <c r="R6" s="46">
        <v>25</v>
      </c>
      <c r="S6" s="46">
        <v>70</v>
      </c>
      <c r="T6" s="46">
        <v>18</v>
      </c>
      <c r="U6" s="46">
        <v>21</v>
      </c>
      <c r="V6" s="46">
        <v>2437</v>
      </c>
      <c r="W6" s="46">
        <v>80</v>
      </c>
      <c r="Y6" s="46" t="s">
        <v>3416</v>
      </c>
      <c r="AA6">
        <f t="shared" si="0"/>
        <v>5</v>
      </c>
    </row>
    <row r="7" spans="2:28" ht="15" hidden="1" customHeight="1" x14ac:dyDescent="0.2">
      <c r="B7" s="46">
        <v>6</v>
      </c>
      <c r="C7" s="46">
        <v>4184</v>
      </c>
      <c r="D7" s="46" t="s">
        <v>13</v>
      </c>
      <c r="E7" s="46">
        <v>28</v>
      </c>
      <c r="F7" s="46" t="s">
        <v>1965</v>
      </c>
      <c r="G7" s="46" t="s">
        <v>3417</v>
      </c>
      <c r="H7" s="46" t="s">
        <v>3418</v>
      </c>
      <c r="I7" s="46" t="s">
        <v>3419</v>
      </c>
      <c r="J7" s="46" t="s">
        <v>2645</v>
      </c>
      <c r="K7" s="46" t="s">
        <v>3420</v>
      </c>
      <c r="L7" s="46" t="s">
        <v>3406</v>
      </c>
      <c r="M7" s="46">
        <v>23</v>
      </c>
      <c r="N7" s="46">
        <v>5</v>
      </c>
      <c r="O7" s="46">
        <v>100</v>
      </c>
      <c r="P7" s="46">
        <v>100</v>
      </c>
      <c r="Q7" s="46">
        <v>0</v>
      </c>
      <c r="R7" s="46">
        <v>100</v>
      </c>
      <c r="S7" s="46">
        <v>0</v>
      </c>
      <c r="T7" s="46">
        <v>18</v>
      </c>
      <c r="U7" s="46">
        <v>21</v>
      </c>
      <c r="V7" s="46">
        <v>2873</v>
      </c>
      <c r="W7" s="46">
        <v>100</v>
      </c>
      <c r="Y7" s="46" t="s">
        <v>3421</v>
      </c>
      <c r="AA7">
        <f t="shared" si="0"/>
        <v>5</v>
      </c>
    </row>
    <row r="8" spans="2:28" ht="15" hidden="1" customHeight="1" x14ac:dyDescent="0.2">
      <c r="B8" s="46">
        <v>7</v>
      </c>
      <c r="C8" s="46">
        <v>4053</v>
      </c>
      <c r="D8" s="46" t="s">
        <v>13</v>
      </c>
      <c r="E8" s="46">
        <v>28</v>
      </c>
      <c r="F8" s="46" t="s">
        <v>3422</v>
      </c>
      <c r="G8" s="46" t="s">
        <v>3423</v>
      </c>
      <c r="H8" s="46" t="s">
        <v>3424</v>
      </c>
      <c r="I8" s="46" t="s">
        <v>3425</v>
      </c>
      <c r="J8" s="46" t="s">
        <v>2649</v>
      </c>
      <c r="K8" s="46" t="s">
        <v>3426</v>
      </c>
      <c r="L8" s="46" t="s">
        <v>3395</v>
      </c>
      <c r="M8" s="46">
        <v>22</v>
      </c>
      <c r="N8" s="46">
        <v>12</v>
      </c>
      <c r="O8" s="46">
        <v>240</v>
      </c>
      <c r="P8" s="46">
        <v>0</v>
      </c>
      <c r="Q8" s="46">
        <v>200</v>
      </c>
      <c r="R8" s="46">
        <v>66</v>
      </c>
      <c r="S8" s="46">
        <v>134</v>
      </c>
      <c r="T8" s="46">
        <v>18</v>
      </c>
      <c r="U8" s="46">
        <v>21</v>
      </c>
      <c r="V8" s="46">
        <v>2767</v>
      </c>
      <c r="W8" s="46">
        <v>100</v>
      </c>
      <c r="Y8" s="46" t="s">
        <v>3427</v>
      </c>
      <c r="AA8">
        <f t="shared" si="0"/>
        <v>12</v>
      </c>
    </row>
    <row r="9" spans="2:28" ht="15" hidden="1" customHeight="1" x14ac:dyDescent="0.2">
      <c r="B9" s="46">
        <v>8</v>
      </c>
      <c r="C9" s="46">
        <v>3771</v>
      </c>
      <c r="D9" s="46" t="s">
        <v>13</v>
      </c>
      <c r="E9" s="46">
        <v>28</v>
      </c>
      <c r="F9" s="46" t="s">
        <v>3422</v>
      </c>
      <c r="G9" s="46" t="s">
        <v>3428</v>
      </c>
      <c r="H9" s="46" t="s">
        <v>3429</v>
      </c>
      <c r="I9" s="46" t="s">
        <v>3430</v>
      </c>
      <c r="J9" s="46" t="s">
        <v>2650</v>
      </c>
      <c r="K9" s="46" t="s">
        <v>3431</v>
      </c>
      <c r="L9" s="46" t="s">
        <v>3395</v>
      </c>
      <c r="M9" s="46">
        <v>22</v>
      </c>
      <c r="N9" s="46">
        <v>4.2</v>
      </c>
      <c r="O9" s="46">
        <v>100</v>
      </c>
      <c r="P9" s="46">
        <v>0</v>
      </c>
      <c r="Q9" s="46">
        <v>0</v>
      </c>
      <c r="R9" s="46">
        <v>20</v>
      </c>
      <c r="S9" s="46">
        <v>0</v>
      </c>
      <c r="T9" s="46">
        <v>18</v>
      </c>
      <c r="U9" s="46">
        <v>21</v>
      </c>
      <c r="V9" s="46">
        <v>2477</v>
      </c>
      <c r="W9" s="46">
        <v>100</v>
      </c>
      <c r="Y9" s="46" t="s">
        <v>3432</v>
      </c>
      <c r="AA9">
        <f t="shared" si="0"/>
        <v>4.2</v>
      </c>
    </row>
    <row r="10" spans="2:28" ht="15" hidden="1" customHeight="1" x14ac:dyDescent="0.2">
      <c r="B10" s="46">
        <v>9</v>
      </c>
      <c r="C10" s="46">
        <v>825</v>
      </c>
      <c r="D10" s="46" t="s">
        <v>13</v>
      </c>
      <c r="E10" s="46">
        <v>28</v>
      </c>
      <c r="F10" s="46" t="s">
        <v>3433</v>
      </c>
      <c r="G10" s="46" t="s">
        <v>3434</v>
      </c>
      <c r="H10" s="46" t="s">
        <v>3435</v>
      </c>
      <c r="I10" s="46" t="s">
        <v>3436</v>
      </c>
      <c r="J10" s="46" t="s">
        <v>2652</v>
      </c>
      <c r="K10" s="46" t="s">
        <v>3437</v>
      </c>
      <c r="L10" s="46" t="s">
        <v>3395</v>
      </c>
      <c r="M10" s="46">
        <v>22</v>
      </c>
      <c r="N10" s="46">
        <v>24</v>
      </c>
      <c r="O10" s="46">
        <v>500</v>
      </c>
      <c r="P10" s="46">
        <v>500</v>
      </c>
      <c r="Q10" s="46">
        <v>0</v>
      </c>
      <c r="R10" s="46">
        <v>100</v>
      </c>
      <c r="S10" s="46">
        <v>100</v>
      </c>
      <c r="T10" s="46">
        <v>18</v>
      </c>
      <c r="U10" s="46">
        <v>21</v>
      </c>
      <c r="V10" s="46">
        <v>291</v>
      </c>
      <c r="W10" s="46">
        <v>100</v>
      </c>
      <c r="Y10" s="46" t="s">
        <v>3438</v>
      </c>
      <c r="AA10">
        <f t="shared" si="0"/>
        <v>24</v>
      </c>
    </row>
    <row r="11" spans="2:28" ht="15" hidden="1" customHeight="1" x14ac:dyDescent="0.2">
      <c r="B11" s="46">
        <v>10</v>
      </c>
      <c r="C11" s="46">
        <v>2191</v>
      </c>
      <c r="D11" s="46" t="s">
        <v>13</v>
      </c>
      <c r="E11" s="46">
        <v>28</v>
      </c>
      <c r="F11" s="46" t="s">
        <v>3433</v>
      </c>
      <c r="G11" s="46" t="s">
        <v>3439</v>
      </c>
      <c r="H11" s="46" t="s">
        <v>3440</v>
      </c>
      <c r="I11" s="46" t="s">
        <v>3441</v>
      </c>
      <c r="J11" s="46" t="s">
        <v>3442</v>
      </c>
      <c r="K11" s="46" t="s">
        <v>3443</v>
      </c>
      <c r="L11" s="46" t="s">
        <v>3444</v>
      </c>
      <c r="M11" s="46">
        <v>24</v>
      </c>
      <c r="N11" s="46">
        <v>5</v>
      </c>
      <c r="O11" s="46">
        <v>60</v>
      </c>
      <c r="P11" s="46">
        <v>20</v>
      </c>
      <c r="Q11" s="46">
        <v>100</v>
      </c>
      <c r="R11" s="46">
        <v>3</v>
      </c>
      <c r="S11" s="46">
        <v>100</v>
      </c>
      <c r="T11" s="46">
        <v>18</v>
      </c>
      <c r="U11" s="46">
        <v>21</v>
      </c>
      <c r="V11" s="46">
        <v>1003</v>
      </c>
      <c r="W11" s="46">
        <v>100</v>
      </c>
      <c r="Y11" s="46" t="s">
        <v>3445</v>
      </c>
      <c r="AA11">
        <f t="shared" si="0"/>
        <v>5</v>
      </c>
    </row>
    <row r="12" spans="2:28" ht="15" hidden="1" customHeight="1" x14ac:dyDescent="0.2">
      <c r="B12" s="46">
        <v>11</v>
      </c>
      <c r="C12" s="46">
        <v>4421</v>
      </c>
      <c r="D12" s="46" t="s">
        <v>13</v>
      </c>
      <c r="E12" s="46">
        <v>28</v>
      </c>
      <c r="F12" s="46" t="s">
        <v>3433</v>
      </c>
      <c r="G12" s="46" t="s">
        <v>3446</v>
      </c>
      <c r="H12" s="46" t="s">
        <v>3447</v>
      </c>
      <c r="I12" s="46" t="s">
        <v>3415</v>
      </c>
      <c r="J12" s="46" t="s">
        <v>3448</v>
      </c>
      <c r="K12" s="46" t="s">
        <v>3449</v>
      </c>
      <c r="L12" s="46" t="s">
        <v>3395</v>
      </c>
      <c r="M12" s="46">
        <v>22</v>
      </c>
      <c r="N12" s="46">
        <v>10</v>
      </c>
      <c r="O12" s="46">
        <v>250</v>
      </c>
      <c r="P12" s="46">
        <v>0</v>
      </c>
      <c r="Q12" s="46">
        <v>300</v>
      </c>
      <c r="R12" s="46">
        <v>50</v>
      </c>
      <c r="S12" s="46">
        <v>250</v>
      </c>
      <c r="T12" s="46">
        <v>18</v>
      </c>
      <c r="U12" s="46">
        <v>21</v>
      </c>
      <c r="V12" s="46">
        <v>3014</v>
      </c>
      <c r="W12" s="46">
        <v>100</v>
      </c>
      <c r="Y12" s="46" t="s">
        <v>3450</v>
      </c>
      <c r="AA12">
        <f t="shared" si="0"/>
        <v>10</v>
      </c>
    </row>
    <row r="13" spans="2:28" ht="15" hidden="1" customHeight="1" x14ac:dyDescent="0.2">
      <c r="B13" s="46">
        <v>12</v>
      </c>
      <c r="C13" s="46">
        <v>4322</v>
      </c>
      <c r="D13" s="46" t="s">
        <v>13</v>
      </c>
      <c r="E13" s="46">
        <v>28</v>
      </c>
      <c r="F13" s="46" t="s">
        <v>3433</v>
      </c>
      <c r="G13" s="46" t="s">
        <v>3451</v>
      </c>
      <c r="H13" s="46" t="s">
        <v>3452</v>
      </c>
      <c r="I13" s="46" t="s">
        <v>3453</v>
      </c>
      <c r="J13" s="46" t="s">
        <v>2653</v>
      </c>
      <c r="K13" s="46" t="s">
        <v>37</v>
      </c>
      <c r="L13" s="46" t="s">
        <v>3406</v>
      </c>
      <c r="M13" s="46">
        <v>23</v>
      </c>
      <c r="N13" s="46">
        <v>21</v>
      </c>
      <c r="O13" s="46">
        <v>181</v>
      </c>
      <c r="P13" s="46">
        <v>0</v>
      </c>
      <c r="Q13" s="46">
        <v>0</v>
      </c>
      <c r="R13" s="46">
        <v>131</v>
      </c>
      <c r="S13" s="46">
        <v>0</v>
      </c>
      <c r="T13" s="46">
        <v>18</v>
      </c>
      <c r="U13" s="46">
        <v>21</v>
      </c>
      <c r="V13" s="46">
        <v>798</v>
      </c>
      <c r="W13" s="46">
        <v>100</v>
      </c>
      <c r="Y13" s="46" t="s">
        <v>3454</v>
      </c>
      <c r="AA13">
        <f t="shared" si="0"/>
        <v>21</v>
      </c>
    </row>
    <row r="14" spans="2:28" ht="15" hidden="1" customHeight="1" x14ac:dyDescent="0.2">
      <c r="B14" s="46">
        <v>13</v>
      </c>
      <c r="C14" s="46">
        <v>4331</v>
      </c>
      <c r="D14" s="46" t="s">
        <v>13</v>
      </c>
      <c r="E14" s="46">
        <v>28</v>
      </c>
      <c r="F14" s="46" t="s">
        <v>3433</v>
      </c>
      <c r="G14" s="46" t="s">
        <v>3451</v>
      </c>
      <c r="H14" s="46" t="s">
        <v>3452</v>
      </c>
      <c r="I14" s="46" t="s">
        <v>3453</v>
      </c>
      <c r="J14" s="46" t="s">
        <v>2654</v>
      </c>
      <c r="K14" s="46" t="s">
        <v>37</v>
      </c>
      <c r="L14" s="46" t="s">
        <v>3406</v>
      </c>
      <c r="M14" s="46">
        <v>23</v>
      </c>
      <c r="N14" s="46">
        <v>21</v>
      </c>
      <c r="O14" s="46">
        <v>181</v>
      </c>
      <c r="P14" s="46">
        <v>0</v>
      </c>
      <c r="Q14" s="46">
        <v>0</v>
      </c>
      <c r="R14" s="46">
        <v>131</v>
      </c>
      <c r="S14" s="46">
        <v>0</v>
      </c>
      <c r="T14" s="46">
        <v>18</v>
      </c>
      <c r="U14" s="46">
        <v>21</v>
      </c>
      <c r="V14" s="46">
        <v>798</v>
      </c>
      <c r="W14" s="46">
        <v>100</v>
      </c>
      <c r="Y14" s="46" t="s">
        <v>3455</v>
      </c>
      <c r="AA14">
        <f t="shared" si="0"/>
        <v>21</v>
      </c>
    </row>
    <row r="15" spans="2:28" ht="15" hidden="1" customHeight="1" x14ac:dyDescent="0.2">
      <c r="B15" s="46">
        <v>14</v>
      </c>
      <c r="C15" s="46">
        <v>4560</v>
      </c>
      <c r="D15" s="46" t="s">
        <v>13</v>
      </c>
      <c r="E15" s="46">
        <v>28</v>
      </c>
      <c r="F15" s="46" t="s">
        <v>3433</v>
      </c>
      <c r="G15" s="46" t="s">
        <v>3456</v>
      </c>
      <c r="H15" s="46" t="s">
        <v>3457</v>
      </c>
      <c r="I15" s="46" t="s">
        <v>3458</v>
      </c>
      <c r="J15" s="46" t="s">
        <v>3459</v>
      </c>
      <c r="K15" s="46" t="s">
        <v>3460</v>
      </c>
      <c r="L15" s="46" t="s">
        <v>3395</v>
      </c>
      <c r="M15" s="46">
        <v>22</v>
      </c>
      <c r="N15" s="46">
        <v>12</v>
      </c>
      <c r="O15" s="46">
        <v>185</v>
      </c>
      <c r="P15" s="46">
        <v>0</v>
      </c>
      <c r="Q15" s="46">
        <v>681</v>
      </c>
      <c r="R15" s="46">
        <v>43.7</v>
      </c>
      <c r="S15" s="46">
        <v>598.5</v>
      </c>
      <c r="T15" s="46">
        <v>18</v>
      </c>
      <c r="U15" s="46">
        <v>21</v>
      </c>
      <c r="V15" s="46">
        <v>3132</v>
      </c>
      <c r="W15" s="46">
        <v>100</v>
      </c>
      <c r="Y15" s="46" t="s">
        <v>3461</v>
      </c>
      <c r="AA15">
        <f t="shared" si="0"/>
        <v>12</v>
      </c>
    </row>
    <row r="16" spans="2:28" ht="15" hidden="1" customHeight="1" x14ac:dyDescent="0.2">
      <c r="B16" s="46">
        <v>15</v>
      </c>
      <c r="C16" s="46">
        <v>651</v>
      </c>
      <c r="D16" s="46" t="s">
        <v>13</v>
      </c>
      <c r="E16" s="46">
        <v>28</v>
      </c>
      <c r="F16" s="46" t="s">
        <v>3433</v>
      </c>
      <c r="G16" s="46" t="s">
        <v>3456</v>
      </c>
      <c r="H16" s="46" t="s">
        <v>3462</v>
      </c>
      <c r="I16" s="46" t="s">
        <v>3463</v>
      </c>
      <c r="J16" s="46" t="s">
        <v>3464</v>
      </c>
      <c r="K16" s="46" t="s">
        <v>3465</v>
      </c>
      <c r="L16" s="46" t="s">
        <v>3395</v>
      </c>
      <c r="M16" s="46">
        <v>22</v>
      </c>
      <c r="N16" s="46">
        <v>3</v>
      </c>
      <c r="O16" s="46">
        <v>50</v>
      </c>
      <c r="P16" s="46">
        <v>120</v>
      </c>
      <c r="Q16" s="46">
        <v>110</v>
      </c>
      <c r="R16" s="46">
        <v>15</v>
      </c>
      <c r="S16" s="46">
        <v>50</v>
      </c>
      <c r="T16" s="46">
        <v>18</v>
      </c>
      <c r="U16" s="46">
        <v>21</v>
      </c>
      <c r="V16" s="46">
        <v>216</v>
      </c>
      <c r="W16" s="46">
        <v>100</v>
      </c>
      <c r="Y16" s="46" t="s">
        <v>3466</v>
      </c>
      <c r="AA16">
        <f t="shared" si="0"/>
        <v>3</v>
      </c>
    </row>
    <row r="17" spans="2:27" ht="15" hidden="1" customHeight="1" x14ac:dyDescent="0.2">
      <c r="B17" s="46">
        <v>16</v>
      </c>
      <c r="C17" s="46">
        <v>4281</v>
      </c>
      <c r="D17" s="46" t="s">
        <v>13</v>
      </c>
      <c r="E17" s="46">
        <v>28</v>
      </c>
      <c r="F17" s="46" t="s">
        <v>3433</v>
      </c>
      <c r="G17" s="46" t="s">
        <v>3467</v>
      </c>
      <c r="H17" s="46" t="s">
        <v>3468</v>
      </c>
      <c r="I17" s="46" t="s">
        <v>3469</v>
      </c>
      <c r="J17" s="46" t="s">
        <v>3470</v>
      </c>
      <c r="K17" s="46" t="s">
        <v>3471</v>
      </c>
      <c r="L17" s="46" t="s">
        <v>3395</v>
      </c>
      <c r="M17" s="46">
        <v>22</v>
      </c>
      <c r="N17" s="46">
        <v>15</v>
      </c>
      <c r="O17" s="46">
        <v>180</v>
      </c>
      <c r="P17" s="46">
        <v>0</v>
      </c>
      <c r="Q17" s="46">
        <v>501</v>
      </c>
      <c r="R17" s="46">
        <v>66</v>
      </c>
      <c r="S17" s="46">
        <v>0</v>
      </c>
      <c r="T17" s="46">
        <v>18</v>
      </c>
      <c r="U17" s="46">
        <v>21</v>
      </c>
      <c r="V17" s="46">
        <v>2446</v>
      </c>
      <c r="W17" s="46">
        <v>100</v>
      </c>
      <c r="Y17" s="46" t="s">
        <v>3472</v>
      </c>
      <c r="AA17">
        <f t="shared" si="0"/>
        <v>15</v>
      </c>
    </row>
    <row r="18" spans="2:27" ht="15" hidden="1" customHeight="1" x14ac:dyDescent="0.2">
      <c r="B18" s="46">
        <v>17</v>
      </c>
      <c r="C18" s="46">
        <v>4533</v>
      </c>
      <c r="D18" s="46" t="s">
        <v>13</v>
      </c>
      <c r="E18" s="46">
        <v>28</v>
      </c>
      <c r="F18" s="46" t="s">
        <v>3433</v>
      </c>
      <c r="G18" s="46" t="s">
        <v>3456</v>
      </c>
      <c r="H18" s="46" t="s">
        <v>3456</v>
      </c>
      <c r="I18" s="46" t="s">
        <v>3473</v>
      </c>
      <c r="J18" s="46" t="s">
        <v>3474</v>
      </c>
      <c r="K18" s="46" t="s">
        <v>3475</v>
      </c>
      <c r="L18" s="46" t="s">
        <v>3395</v>
      </c>
      <c r="M18" s="46">
        <v>22</v>
      </c>
      <c r="N18" s="46">
        <v>5</v>
      </c>
      <c r="O18" s="46">
        <v>125</v>
      </c>
      <c r="P18" s="46">
        <v>0</v>
      </c>
      <c r="Q18" s="46">
        <v>280</v>
      </c>
      <c r="R18" s="46">
        <v>14</v>
      </c>
      <c r="S18" s="46">
        <v>233</v>
      </c>
      <c r="T18" s="46">
        <v>18</v>
      </c>
      <c r="U18" s="46">
        <v>21</v>
      </c>
      <c r="V18" s="46">
        <v>2054</v>
      </c>
      <c r="W18" s="46">
        <v>100</v>
      </c>
      <c r="Y18" s="46" t="s">
        <v>3476</v>
      </c>
      <c r="AA18">
        <f t="shared" si="0"/>
        <v>5</v>
      </c>
    </row>
    <row r="19" spans="2:27" ht="15" hidden="1" customHeight="1" x14ac:dyDescent="0.2">
      <c r="B19" s="46">
        <v>18</v>
      </c>
      <c r="C19" s="46">
        <v>2330</v>
      </c>
      <c r="D19" s="46" t="s">
        <v>13</v>
      </c>
      <c r="E19" s="46">
        <v>28</v>
      </c>
      <c r="F19" s="46" t="s">
        <v>3477</v>
      </c>
      <c r="G19" s="46" t="s">
        <v>3478</v>
      </c>
      <c r="H19" s="46" t="s">
        <v>3479</v>
      </c>
      <c r="I19" s="46" t="s">
        <v>3480</v>
      </c>
      <c r="J19" s="46" t="s">
        <v>2657</v>
      </c>
      <c r="K19" s="46" t="s">
        <v>3481</v>
      </c>
      <c r="L19" s="46" t="s">
        <v>3395</v>
      </c>
      <c r="M19" s="46">
        <v>22</v>
      </c>
      <c r="N19" s="46">
        <v>3</v>
      </c>
      <c r="O19" s="46">
        <v>75</v>
      </c>
      <c r="P19" s="46">
        <v>0</v>
      </c>
      <c r="Q19" s="46">
        <v>150</v>
      </c>
      <c r="R19" s="46">
        <v>15</v>
      </c>
      <c r="S19" s="46">
        <v>20</v>
      </c>
      <c r="T19" s="46">
        <v>18</v>
      </c>
      <c r="U19" s="46">
        <v>21</v>
      </c>
      <c r="V19" s="46">
        <v>1128</v>
      </c>
      <c r="W19" s="46">
        <v>100</v>
      </c>
      <c r="Y19" s="46" t="s">
        <v>3482</v>
      </c>
      <c r="AA19">
        <f t="shared" si="0"/>
        <v>3</v>
      </c>
    </row>
    <row r="20" spans="2:27" ht="15" hidden="1" customHeight="1" x14ac:dyDescent="0.2">
      <c r="B20" s="46">
        <v>19</v>
      </c>
      <c r="C20" s="46">
        <v>4042</v>
      </c>
      <c r="D20" s="46" t="s">
        <v>13</v>
      </c>
      <c r="E20" s="46">
        <v>28</v>
      </c>
      <c r="F20" s="46" t="s">
        <v>3477</v>
      </c>
      <c r="G20" s="46" t="s">
        <v>3483</v>
      </c>
      <c r="H20" s="46" t="s">
        <v>3483</v>
      </c>
      <c r="I20" s="46" t="s">
        <v>3484</v>
      </c>
      <c r="J20" s="46" t="s">
        <v>2656</v>
      </c>
      <c r="K20" s="46" t="s">
        <v>3485</v>
      </c>
      <c r="L20" s="46" t="s">
        <v>3395</v>
      </c>
      <c r="M20" s="46">
        <v>22</v>
      </c>
      <c r="N20" s="46">
        <v>20</v>
      </c>
      <c r="O20" s="46">
        <v>322</v>
      </c>
      <c r="P20" s="46">
        <v>0</v>
      </c>
      <c r="Q20" s="46">
        <v>0</v>
      </c>
      <c r="R20" s="46">
        <v>36</v>
      </c>
      <c r="S20" s="46">
        <v>170</v>
      </c>
      <c r="T20" s="46">
        <v>18</v>
      </c>
      <c r="U20" s="46">
        <v>21</v>
      </c>
      <c r="V20" s="46">
        <v>2757</v>
      </c>
      <c r="W20" s="46">
        <v>100</v>
      </c>
      <c r="Y20" s="46" t="s">
        <v>3486</v>
      </c>
      <c r="AA20">
        <f t="shared" si="0"/>
        <v>20</v>
      </c>
    </row>
    <row r="21" spans="2:27" ht="15" hidden="1" customHeight="1" x14ac:dyDescent="0.2">
      <c r="B21" s="46">
        <v>20</v>
      </c>
      <c r="C21" s="46">
        <v>2159</v>
      </c>
      <c r="D21" s="46" t="s">
        <v>13</v>
      </c>
      <c r="E21" s="46">
        <v>28</v>
      </c>
      <c r="F21" s="46" t="s">
        <v>3487</v>
      </c>
      <c r="G21" s="46" t="s">
        <v>3488</v>
      </c>
      <c r="H21" s="46" t="s">
        <v>3489</v>
      </c>
      <c r="I21" s="46" t="s">
        <v>3490</v>
      </c>
      <c r="J21" s="46" t="s">
        <v>2658</v>
      </c>
      <c r="K21" s="46" t="s">
        <v>3491</v>
      </c>
      <c r="L21" s="46" t="s">
        <v>3395</v>
      </c>
      <c r="M21" s="46">
        <v>22</v>
      </c>
      <c r="N21" s="46">
        <v>10</v>
      </c>
      <c r="O21" s="46">
        <v>31</v>
      </c>
      <c r="P21" s="46">
        <v>1000</v>
      </c>
      <c r="Q21" s="46">
        <v>5000</v>
      </c>
      <c r="R21" s="46">
        <v>5</v>
      </c>
      <c r="S21" s="46">
        <v>1000</v>
      </c>
      <c r="T21" s="46">
        <v>18</v>
      </c>
      <c r="U21" s="46">
        <v>21</v>
      </c>
      <c r="V21" s="46">
        <v>977</v>
      </c>
      <c r="W21" s="46">
        <v>100</v>
      </c>
      <c r="Y21" s="46" t="s">
        <v>3492</v>
      </c>
      <c r="AA21">
        <f t="shared" si="0"/>
        <v>10</v>
      </c>
    </row>
    <row r="22" spans="2:27" ht="15" hidden="1" customHeight="1" x14ac:dyDescent="0.2">
      <c r="B22" s="46">
        <v>21</v>
      </c>
      <c r="C22" s="46">
        <v>1796</v>
      </c>
      <c r="D22" s="46" t="s">
        <v>13</v>
      </c>
      <c r="E22" s="46">
        <v>28</v>
      </c>
      <c r="F22" s="46" t="s">
        <v>3487</v>
      </c>
      <c r="G22" s="46" t="s">
        <v>3487</v>
      </c>
      <c r="H22" s="46" t="s">
        <v>3493</v>
      </c>
      <c r="I22" s="46" t="s">
        <v>3494</v>
      </c>
      <c r="J22" s="46" t="s">
        <v>2659</v>
      </c>
      <c r="K22" s="46" t="s">
        <v>3495</v>
      </c>
      <c r="L22" s="46" t="s">
        <v>3395</v>
      </c>
      <c r="M22" s="46">
        <v>22</v>
      </c>
      <c r="N22" s="46">
        <v>4</v>
      </c>
      <c r="O22" s="46">
        <v>100</v>
      </c>
      <c r="P22" s="46">
        <v>10</v>
      </c>
      <c r="Q22" s="46">
        <v>10</v>
      </c>
      <c r="R22" s="46">
        <v>10</v>
      </c>
      <c r="S22" s="46">
        <v>25</v>
      </c>
      <c r="T22" s="46">
        <v>18</v>
      </c>
      <c r="U22" s="46">
        <v>21</v>
      </c>
      <c r="V22" s="46">
        <v>817</v>
      </c>
      <c r="W22" s="46">
        <v>100</v>
      </c>
      <c r="Y22" s="46" t="s">
        <v>3496</v>
      </c>
      <c r="AA22">
        <f t="shared" si="0"/>
        <v>4</v>
      </c>
    </row>
    <row r="23" spans="2:27" ht="15" hidden="1" customHeight="1" x14ac:dyDescent="0.2">
      <c r="B23" s="46">
        <v>22</v>
      </c>
      <c r="C23" s="46">
        <v>1075</v>
      </c>
      <c r="D23" s="46" t="s">
        <v>13</v>
      </c>
      <c r="E23" s="46">
        <v>28</v>
      </c>
      <c r="F23" s="46" t="s">
        <v>3497</v>
      </c>
      <c r="G23" s="46" t="s">
        <v>3498</v>
      </c>
      <c r="H23" s="46" t="s">
        <v>3499</v>
      </c>
      <c r="I23" s="46" t="s">
        <v>3500</v>
      </c>
      <c r="J23" s="46" t="s">
        <v>2661</v>
      </c>
      <c r="K23" s="46" t="s">
        <v>2661</v>
      </c>
      <c r="L23" s="46" t="s">
        <v>3395</v>
      </c>
      <c r="M23" s="46">
        <v>22</v>
      </c>
      <c r="N23" s="46">
        <v>24</v>
      </c>
      <c r="O23" s="46">
        <v>365</v>
      </c>
      <c r="P23" s="46">
        <v>100</v>
      </c>
      <c r="Q23" s="46">
        <v>0</v>
      </c>
      <c r="R23" s="46">
        <v>751</v>
      </c>
      <c r="S23" s="46">
        <v>0</v>
      </c>
      <c r="T23" s="46">
        <v>18</v>
      </c>
      <c r="U23" s="46">
        <v>21</v>
      </c>
      <c r="V23" s="46">
        <v>421</v>
      </c>
      <c r="W23" s="46">
        <v>100</v>
      </c>
      <c r="Y23" s="46" t="s">
        <v>3501</v>
      </c>
      <c r="AA23">
        <f t="shared" si="0"/>
        <v>24</v>
      </c>
    </row>
    <row r="24" spans="2:27" ht="15" hidden="1" customHeight="1" x14ac:dyDescent="0.2">
      <c r="B24" s="46">
        <v>23</v>
      </c>
      <c r="C24" s="46">
        <v>4307</v>
      </c>
      <c r="D24" s="46" t="s">
        <v>13</v>
      </c>
      <c r="E24" s="46">
        <v>28</v>
      </c>
      <c r="F24" s="46" t="s">
        <v>3497</v>
      </c>
      <c r="G24" s="46" t="s">
        <v>3502</v>
      </c>
      <c r="H24" s="46" t="s">
        <v>3503</v>
      </c>
      <c r="I24" s="46" t="s">
        <v>3504</v>
      </c>
      <c r="J24" s="46" t="s">
        <v>2662</v>
      </c>
      <c r="K24" s="46" t="s">
        <v>37</v>
      </c>
      <c r="L24" s="46" t="s">
        <v>3444</v>
      </c>
      <c r="M24" s="46">
        <v>24</v>
      </c>
      <c r="N24" s="46">
        <v>22.5</v>
      </c>
      <c r="O24" s="46">
        <v>260</v>
      </c>
      <c r="P24" s="46">
        <v>0</v>
      </c>
      <c r="Q24" s="46">
        <v>0</v>
      </c>
      <c r="R24" s="46">
        <v>90</v>
      </c>
      <c r="S24" s="46">
        <v>0</v>
      </c>
      <c r="T24" s="46">
        <v>18</v>
      </c>
      <c r="U24" s="46">
        <v>21</v>
      </c>
      <c r="V24" s="46">
        <v>798</v>
      </c>
      <c r="W24" s="46">
        <v>100</v>
      </c>
      <c r="Y24" s="46" t="s">
        <v>3505</v>
      </c>
      <c r="AA24">
        <f t="shared" si="0"/>
        <v>22.5</v>
      </c>
    </row>
    <row r="25" spans="2:27" ht="15" hidden="1" customHeight="1" x14ac:dyDescent="0.2">
      <c r="B25" s="46">
        <v>24</v>
      </c>
      <c r="C25" s="46">
        <v>4356</v>
      </c>
      <c r="D25" s="46" t="s">
        <v>13</v>
      </c>
      <c r="E25" s="46">
        <v>28</v>
      </c>
      <c r="F25" s="46" t="s">
        <v>3497</v>
      </c>
      <c r="G25" s="46" t="s">
        <v>3506</v>
      </c>
      <c r="H25" s="46" t="s">
        <v>3507</v>
      </c>
      <c r="I25" s="46" t="s">
        <v>3508</v>
      </c>
      <c r="J25" s="46" t="s">
        <v>3509</v>
      </c>
      <c r="K25" s="46" t="s">
        <v>37</v>
      </c>
      <c r="L25" s="46" t="s">
        <v>3406</v>
      </c>
      <c r="M25" s="46">
        <v>23</v>
      </c>
      <c r="N25" s="46">
        <v>22.5</v>
      </c>
      <c r="O25" s="46">
        <v>260</v>
      </c>
      <c r="P25" s="46">
        <v>0</v>
      </c>
      <c r="Q25" s="46">
        <v>0</v>
      </c>
      <c r="R25" s="46">
        <v>90</v>
      </c>
      <c r="S25" s="46">
        <v>0</v>
      </c>
      <c r="T25" s="46">
        <v>18</v>
      </c>
      <c r="U25" s="46">
        <v>21</v>
      </c>
      <c r="V25" s="46">
        <v>798</v>
      </c>
      <c r="W25" s="46">
        <v>100</v>
      </c>
      <c r="Y25" s="46" t="s">
        <v>3510</v>
      </c>
      <c r="AA25">
        <f t="shared" si="0"/>
        <v>22.5</v>
      </c>
    </row>
    <row r="26" spans="2:27" ht="15" hidden="1" customHeight="1" x14ac:dyDescent="0.2">
      <c r="B26" s="46">
        <v>25</v>
      </c>
      <c r="C26" s="46">
        <v>4357</v>
      </c>
      <c r="D26" s="46" t="s">
        <v>13</v>
      </c>
      <c r="E26" s="46">
        <v>28</v>
      </c>
      <c r="F26" s="46" t="s">
        <v>3497</v>
      </c>
      <c r="G26" s="46" t="s">
        <v>3506</v>
      </c>
      <c r="H26" s="46" t="s">
        <v>3511</v>
      </c>
      <c r="I26" s="46" t="s">
        <v>3512</v>
      </c>
      <c r="J26" s="46" t="s">
        <v>3513</v>
      </c>
      <c r="K26" s="46" t="s">
        <v>37</v>
      </c>
      <c r="L26" s="46" t="s">
        <v>3406</v>
      </c>
      <c r="M26" s="46">
        <v>23</v>
      </c>
      <c r="N26" s="46">
        <v>22.5</v>
      </c>
      <c r="O26" s="46">
        <v>260</v>
      </c>
      <c r="P26" s="46">
        <v>0</v>
      </c>
      <c r="Q26" s="46">
        <v>0</v>
      </c>
      <c r="R26" s="46">
        <v>90</v>
      </c>
      <c r="S26" s="46">
        <v>0</v>
      </c>
      <c r="T26" s="46">
        <v>18</v>
      </c>
      <c r="U26" s="46">
        <v>21</v>
      </c>
      <c r="V26" s="46">
        <v>798</v>
      </c>
      <c r="W26" s="46">
        <v>100</v>
      </c>
      <c r="Y26" s="46" t="s">
        <v>3514</v>
      </c>
      <c r="AA26">
        <f t="shared" si="0"/>
        <v>22.5</v>
      </c>
    </row>
    <row r="27" spans="2:27" ht="15" hidden="1" customHeight="1" x14ac:dyDescent="0.2">
      <c r="B27" s="46">
        <v>26</v>
      </c>
      <c r="C27" s="46">
        <v>3510</v>
      </c>
      <c r="D27" s="46" t="s">
        <v>13</v>
      </c>
      <c r="E27" s="46">
        <v>28</v>
      </c>
      <c r="F27" s="46" t="s">
        <v>3497</v>
      </c>
      <c r="G27" s="46" t="s">
        <v>3502</v>
      </c>
      <c r="H27" s="46" t="s">
        <v>3515</v>
      </c>
      <c r="I27" s="46" t="s">
        <v>3516</v>
      </c>
      <c r="J27" s="46" t="s">
        <v>3517</v>
      </c>
      <c r="K27" s="46" t="s">
        <v>3518</v>
      </c>
      <c r="L27" s="46" t="s">
        <v>3406</v>
      </c>
      <c r="M27" s="46">
        <v>23</v>
      </c>
      <c r="N27" s="46">
        <v>12</v>
      </c>
      <c r="O27" s="46">
        <v>240</v>
      </c>
      <c r="P27" s="46">
        <v>0</v>
      </c>
      <c r="Q27" s="46">
        <v>172</v>
      </c>
      <c r="R27" s="46">
        <v>60</v>
      </c>
      <c r="S27" s="46">
        <v>120</v>
      </c>
      <c r="T27" s="46">
        <v>18</v>
      </c>
      <c r="U27" s="46">
        <v>21</v>
      </c>
      <c r="V27" s="46">
        <v>2201</v>
      </c>
      <c r="W27" s="46">
        <v>100</v>
      </c>
      <c r="Y27" s="46" t="s">
        <v>3519</v>
      </c>
      <c r="AA27">
        <f t="shared" si="0"/>
        <v>12</v>
      </c>
    </row>
    <row r="28" spans="2:27" ht="15" hidden="1" customHeight="1" x14ac:dyDescent="0.2">
      <c r="B28" s="46">
        <v>27</v>
      </c>
      <c r="C28" s="46">
        <v>1165</v>
      </c>
      <c r="D28" s="46" t="s">
        <v>13</v>
      </c>
      <c r="E28" s="46">
        <v>28</v>
      </c>
      <c r="F28" s="46" t="s">
        <v>3497</v>
      </c>
      <c r="G28" s="46"/>
      <c r="H28" s="46"/>
      <c r="I28" s="46"/>
      <c r="J28" s="46" t="s">
        <v>2660</v>
      </c>
      <c r="K28" s="46" t="s">
        <v>2660</v>
      </c>
      <c r="L28" s="46" t="s">
        <v>3406</v>
      </c>
      <c r="M28" s="46">
        <v>23</v>
      </c>
      <c r="N28" s="46">
        <v>30</v>
      </c>
      <c r="O28" s="46">
        <v>320</v>
      </c>
      <c r="P28" s="46">
        <v>0</v>
      </c>
      <c r="Q28" s="46">
        <v>0</v>
      </c>
      <c r="R28" s="46">
        <v>125</v>
      </c>
      <c r="S28" s="46">
        <v>50</v>
      </c>
      <c r="T28" s="46">
        <v>18</v>
      </c>
      <c r="U28" s="46">
        <v>21</v>
      </c>
      <c r="V28" s="46">
        <v>498</v>
      </c>
      <c r="W28" s="46">
        <v>100</v>
      </c>
      <c r="X28" s="46" t="s">
        <v>3520</v>
      </c>
      <c r="Y28" s="46" t="s">
        <v>3521</v>
      </c>
      <c r="AA28">
        <f t="shared" si="0"/>
        <v>30</v>
      </c>
    </row>
    <row r="29" spans="2:27" ht="15" hidden="1" customHeight="1" x14ac:dyDescent="0.2">
      <c r="B29" s="46">
        <v>28</v>
      </c>
      <c r="C29" s="46">
        <v>3223</v>
      </c>
      <c r="D29" s="46" t="s">
        <v>13</v>
      </c>
      <c r="E29" s="46">
        <v>28</v>
      </c>
      <c r="F29" s="46" t="s">
        <v>3522</v>
      </c>
      <c r="G29" s="46"/>
      <c r="H29" s="46"/>
      <c r="I29" s="46"/>
      <c r="J29" s="46" t="s">
        <v>2663</v>
      </c>
      <c r="K29" s="46" t="s">
        <v>2663</v>
      </c>
      <c r="L29" s="46" t="s">
        <v>3395</v>
      </c>
      <c r="M29" s="46">
        <v>22</v>
      </c>
      <c r="N29" s="46">
        <v>12</v>
      </c>
      <c r="O29" s="46">
        <v>300</v>
      </c>
      <c r="P29" s="46">
        <v>0</v>
      </c>
      <c r="Q29" s="46">
        <v>300</v>
      </c>
      <c r="R29" s="46">
        <v>15</v>
      </c>
      <c r="S29" s="46">
        <v>285</v>
      </c>
      <c r="T29" s="46">
        <v>18</v>
      </c>
      <c r="U29" s="46">
        <v>21</v>
      </c>
      <c r="V29" s="46">
        <v>1895</v>
      </c>
      <c r="W29" s="46">
        <v>100</v>
      </c>
      <c r="X29" s="46" t="s">
        <v>3523</v>
      </c>
      <c r="Y29" s="46" t="s">
        <v>3524</v>
      </c>
      <c r="AA29">
        <f t="shared" si="0"/>
        <v>12</v>
      </c>
    </row>
    <row r="30" spans="2:27" ht="15" hidden="1" customHeight="1" x14ac:dyDescent="0.2">
      <c r="B30" s="46">
        <v>29</v>
      </c>
      <c r="C30" s="46">
        <v>4283</v>
      </c>
      <c r="D30" s="46" t="s">
        <v>13</v>
      </c>
      <c r="E30" s="46">
        <v>28</v>
      </c>
      <c r="F30" s="46" t="s">
        <v>3525</v>
      </c>
      <c r="G30" s="46" t="s">
        <v>3526</v>
      </c>
      <c r="H30" s="46" t="s">
        <v>3527</v>
      </c>
      <c r="I30" s="46" t="s">
        <v>3528</v>
      </c>
      <c r="J30" s="46" t="s">
        <v>2665</v>
      </c>
      <c r="K30" s="46" t="s">
        <v>2665</v>
      </c>
      <c r="L30" s="46" t="s">
        <v>3395</v>
      </c>
      <c r="M30" s="46">
        <v>22</v>
      </c>
      <c r="N30" s="46">
        <v>20</v>
      </c>
      <c r="O30" s="46">
        <v>400</v>
      </c>
      <c r="P30" s="46">
        <v>0</v>
      </c>
      <c r="Q30" s="46">
        <v>0</v>
      </c>
      <c r="R30" s="46">
        <v>100</v>
      </c>
      <c r="S30" s="46">
        <v>0</v>
      </c>
      <c r="T30" s="46">
        <v>18</v>
      </c>
      <c r="U30" s="46">
        <v>21</v>
      </c>
      <c r="V30" s="46">
        <v>2936</v>
      </c>
      <c r="W30" s="46">
        <v>100</v>
      </c>
      <c r="Y30" s="46" t="s">
        <v>3529</v>
      </c>
      <c r="AA30">
        <f t="shared" si="0"/>
        <v>20</v>
      </c>
    </row>
    <row r="31" spans="2:27" ht="15" hidden="1" customHeight="1" x14ac:dyDescent="0.2">
      <c r="B31" s="46">
        <v>30</v>
      </c>
      <c r="C31" s="46">
        <v>1078</v>
      </c>
      <c r="D31" s="46" t="s">
        <v>13</v>
      </c>
      <c r="E31" s="46">
        <v>28</v>
      </c>
      <c r="F31" s="46" t="s">
        <v>3525</v>
      </c>
      <c r="G31" s="46"/>
      <c r="H31" s="46"/>
      <c r="I31" s="46"/>
      <c r="J31" s="46" t="s">
        <v>2666</v>
      </c>
      <c r="K31" s="46" t="s">
        <v>3530</v>
      </c>
      <c r="L31" s="46" t="s">
        <v>3444</v>
      </c>
      <c r="M31" s="46">
        <v>24</v>
      </c>
      <c r="N31" s="46">
        <v>0.85</v>
      </c>
      <c r="O31" s="46">
        <v>20</v>
      </c>
      <c r="P31" s="46">
        <v>0</v>
      </c>
      <c r="Q31" s="46">
        <v>40</v>
      </c>
      <c r="R31" s="46">
        <v>2</v>
      </c>
      <c r="S31" s="46">
        <v>10</v>
      </c>
      <c r="T31" s="46">
        <v>18</v>
      </c>
      <c r="U31" s="46">
        <v>21</v>
      </c>
      <c r="V31" s="46">
        <v>413</v>
      </c>
      <c r="W31" s="46">
        <v>100</v>
      </c>
      <c r="X31" s="46" t="s">
        <v>3531</v>
      </c>
      <c r="Y31" s="46" t="s">
        <v>3532</v>
      </c>
      <c r="AA31">
        <f t="shared" si="0"/>
        <v>0.85</v>
      </c>
    </row>
    <row r="32" spans="2:27" ht="15" hidden="1" customHeight="1" x14ac:dyDescent="0.2">
      <c r="B32" s="46">
        <v>31</v>
      </c>
      <c r="C32" s="46">
        <v>4304</v>
      </c>
      <c r="D32" s="46" t="s">
        <v>13</v>
      </c>
      <c r="E32" s="46">
        <v>28</v>
      </c>
      <c r="F32" s="46" t="s">
        <v>3525</v>
      </c>
      <c r="G32" s="46" t="s">
        <v>3533</v>
      </c>
      <c r="H32" s="46" t="s">
        <v>3534</v>
      </c>
      <c r="I32" s="46" t="s">
        <v>3535</v>
      </c>
      <c r="J32" s="46" t="s">
        <v>2664</v>
      </c>
      <c r="K32" s="46" t="s">
        <v>37</v>
      </c>
      <c r="L32" s="46" t="s">
        <v>3406</v>
      </c>
      <c r="M32" s="46">
        <v>23</v>
      </c>
      <c r="N32" s="46">
        <v>21</v>
      </c>
      <c r="O32" s="46">
        <v>317</v>
      </c>
      <c r="P32" s="46">
        <v>0</v>
      </c>
      <c r="Q32" s="46">
        <v>0</v>
      </c>
      <c r="R32" s="46">
        <v>180</v>
      </c>
      <c r="S32" s="46">
        <v>0</v>
      </c>
      <c r="T32" s="46">
        <v>18</v>
      </c>
      <c r="U32" s="46">
        <v>21</v>
      </c>
      <c r="V32" s="46">
        <v>798</v>
      </c>
      <c r="W32" s="46">
        <v>100</v>
      </c>
      <c r="Y32" s="46" t="s">
        <v>3536</v>
      </c>
      <c r="AA32">
        <f t="shared" si="0"/>
        <v>21</v>
      </c>
    </row>
    <row r="33" spans="2:27" ht="15" hidden="1" customHeight="1" x14ac:dyDescent="0.2">
      <c r="B33" s="46">
        <v>32</v>
      </c>
      <c r="C33" s="46">
        <v>4137</v>
      </c>
      <c r="D33" s="46" t="s">
        <v>13</v>
      </c>
      <c r="E33" s="46">
        <v>28</v>
      </c>
      <c r="F33" s="46" t="s">
        <v>3537</v>
      </c>
      <c r="G33" s="46"/>
      <c r="H33" s="46"/>
      <c r="I33" s="46"/>
      <c r="J33" s="46" t="s">
        <v>2668</v>
      </c>
      <c r="K33" s="46" t="s">
        <v>3538</v>
      </c>
      <c r="L33" s="46" t="s">
        <v>3395</v>
      </c>
      <c r="M33" s="46">
        <v>22</v>
      </c>
      <c r="N33" s="46">
        <v>12</v>
      </c>
      <c r="O33" s="46">
        <v>0</v>
      </c>
      <c r="P33" s="46">
        <v>300</v>
      </c>
      <c r="Q33" s="46">
        <v>175</v>
      </c>
      <c r="R33" s="46">
        <v>50</v>
      </c>
      <c r="S33" s="46">
        <v>100</v>
      </c>
      <c r="T33" s="46">
        <v>18</v>
      </c>
      <c r="U33" s="46">
        <v>21</v>
      </c>
      <c r="V33" s="46">
        <v>2738</v>
      </c>
      <c r="W33" s="46">
        <v>100</v>
      </c>
      <c r="X33" s="46" t="s">
        <v>3539</v>
      </c>
      <c r="Y33" s="46" t="s">
        <v>3540</v>
      </c>
      <c r="AA33">
        <f t="shared" si="0"/>
        <v>12</v>
      </c>
    </row>
    <row r="34" spans="2:27" ht="15" hidden="1" customHeight="1" x14ac:dyDescent="0.2">
      <c r="B34" s="46">
        <v>33</v>
      </c>
      <c r="C34" s="46">
        <v>4452</v>
      </c>
      <c r="D34" s="46" t="s">
        <v>13</v>
      </c>
      <c r="E34" s="46">
        <v>28</v>
      </c>
      <c r="F34" s="46" t="s">
        <v>3537</v>
      </c>
      <c r="G34" s="46" t="s">
        <v>3541</v>
      </c>
      <c r="H34" s="46" t="s">
        <v>3542</v>
      </c>
      <c r="I34" s="46" t="s">
        <v>3543</v>
      </c>
      <c r="J34" s="46" t="s">
        <v>2669</v>
      </c>
      <c r="K34" s="46" t="s">
        <v>3544</v>
      </c>
      <c r="L34" s="46" t="s">
        <v>3395</v>
      </c>
      <c r="M34" s="46">
        <v>22</v>
      </c>
      <c r="N34" s="46">
        <v>10</v>
      </c>
      <c r="O34" s="46">
        <v>140</v>
      </c>
      <c r="P34" s="46">
        <v>100</v>
      </c>
      <c r="Q34" s="46">
        <v>47</v>
      </c>
      <c r="R34" s="46">
        <v>90</v>
      </c>
      <c r="S34" s="46">
        <v>20</v>
      </c>
      <c r="T34" s="46">
        <v>18</v>
      </c>
      <c r="U34" s="46">
        <v>21</v>
      </c>
      <c r="V34" s="46">
        <v>3040</v>
      </c>
      <c r="W34" s="46">
        <v>60</v>
      </c>
      <c r="Y34" s="46" t="s">
        <v>3545</v>
      </c>
      <c r="AA34">
        <f t="shared" si="0"/>
        <v>10</v>
      </c>
    </row>
    <row r="35" spans="2:27" ht="15" hidden="1" customHeight="1" x14ac:dyDescent="0.2">
      <c r="B35" s="46">
        <v>34</v>
      </c>
      <c r="C35" s="46">
        <v>3562</v>
      </c>
      <c r="D35" s="46" t="s">
        <v>13</v>
      </c>
      <c r="E35" s="46">
        <v>28</v>
      </c>
      <c r="F35" s="46" t="s">
        <v>3546</v>
      </c>
      <c r="G35" s="46" t="s">
        <v>3547</v>
      </c>
      <c r="H35" s="46" t="s">
        <v>3548</v>
      </c>
      <c r="I35" s="46" t="s">
        <v>3549</v>
      </c>
      <c r="J35" s="46" t="s">
        <v>2683</v>
      </c>
      <c r="K35" s="46" t="s">
        <v>2683</v>
      </c>
      <c r="L35" s="46" t="s">
        <v>3395</v>
      </c>
      <c r="M35" s="46">
        <v>22</v>
      </c>
      <c r="N35" s="46">
        <v>12</v>
      </c>
      <c r="O35" s="46">
        <v>240</v>
      </c>
      <c r="P35" s="46">
        <v>0</v>
      </c>
      <c r="Q35" s="46">
        <v>200</v>
      </c>
      <c r="R35" s="46">
        <v>51</v>
      </c>
      <c r="S35" s="46">
        <v>149</v>
      </c>
      <c r="T35" s="46">
        <v>18</v>
      </c>
      <c r="U35" s="46">
        <v>21</v>
      </c>
      <c r="V35" s="46">
        <v>2251</v>
      </c>
      <c r="W35" s="46">
        <v>100</v>
      </c>
      <c r="Y35" s="46" t="s">
        <v>3550</v>
      </c>
      <c r="AA35">
        <f t="shared" si="0"/>
        <v>12</v>
      </c>
    </row>
    <row r="36" spans="2:27" ht="15" hidden="1" customHeight="1" x14ac:dyDescent="0.2">
      <c r="B36" s="46">
        <v>35</v>
      </c>
      <c r="C36" s="46">
        <v>4321</v>
      </c>
      <c r="D36" s="46" t="s">
        <v>13</v>
      </c>
      <c r="E36" s="46">
        <v>28</v>
      </c>
      <c r="F36" s="46" t="s">
        <v>3546</v>
      </c>
      <c r="G36" s="46" t="s">
        <v>3551</v>
      </c>
      <c r="H36" s="46" t="s">
        <v>3552</v>
      </c>
      <c r="I36" s="46" t="s">
        <v>3553</v>
      </c>
      <c r="J36" s="46" t="s">
        <v>2681</v>
      </c>
      <c r="K36" s="46" t="s">
        <v>37</v>
      </c>
      <c r="L36" s="46" t="s">
        <v>3406</v>
      </c>
      <c r="M36" s="46">
        <v>23</v>
      </c>
      <c r="N36" s="46">
        <v>21</v>
      </c>
      <c r="O36" s="46">
        <v>317</v>
      </c>
      <c r="P36" s="46">
        <v>0</v>
      </c>
      <c r="Q36" s="46">
        <v>0</v>
      </c>
      <c r="R36" s="46">
        <v>130</v>
      </c>
      <c r="S36" s="46">
        <v>0</v>
      </c>
      <c r="T36" s="46">
        <v>18</v>
      </c>
      <c r="U36" s="46">
        <v>21</v>
      </c>
      <c r="V36" s="46">
        <v>798</v>
      </c>
      <c r="W36" s="46">
        <v>100</v>
      </c>
      <c r="Y36" s="46" t="s">
        <v>3554</v>
      </c>
      <c r="AA36">
        <f t="shared" si="0"/>
        <v>21</v>
      </c>
    </row>
    <row r="37" spans="2:27" ht="15" hidden="1" customHeight="1" x14ac:dyDescent="0.2">
      <c r="B37" s="46">
        <v>36</v>
      </c>
      <c r="C37" s="46">
        <v>4273</v>
      </c>
      <c r="D37" s="46" t="s">
        <v>13</v>
      </c>
      <c r="E37" s="46">
        <v>28</v>
      </c>
      <c r="F37" s="46" t="s">
        <v>3546</v>
      </c>
      <c r="G37" s="46" t="s">
        <v>3555</v>
      </c>
      <c r="H37" s="46" t="s">
        <v>3555</v>
      </c>
      <c r="I37" s="46" t="s">
        <v>3556</v>
      </c>
      <c r="J37" s="46" t="s">
        <v>3557</v>
      </c>
      <c r="K37" s="46" t="s">
        <v>3558</v>
      </c>
      <c r="L37" s="46" t="s">
        <v>3395</v>
      </c>
      <c r="M37" s="46">
        <v>22</v>
      </c>
      <c r="N37" s="46">
        <v>10</v>
      </c>
      <c r="O37" s="46">
        <v>180</v>
      </c>
      <c r="P37" s="46">
        <v>60</v>
      </c>
      <c r="Q37" s="46">
        <v>0</v>
      </c>
      <c r="R37" s="46">
        <v>60</v>
      </c>
      <c r="S37" s="46">
        <v>0</v>
      </c>
      <c r="T37" s="46">
        <v>18</v>
      </c>
      <c r="U37" s="46">
        <v>21</v>
      </c>
      <c r="V37" s="46">
        <v>2937</v>
      </c>
      <c r="W37" s="46">
        <v>100</v>
      </c>
      <c r="Y37" s="46" t="s">
        <v>3559</v>
      </c>
      <c r="AA37">
        <f t="shared" si="0"/>
        <v>10</v>
      </c>
    </row>
    <row r="38" spans="2:27" ht="15" hidden="1" customHeight="1" x14ac:dyDescent="0.2">
      <c r="B38" s="46">
        <v>37</v>
      </c>
      <c r="C38" s="46">
        <v>4477</v>
      </c>
      <c r="D38" s="46" t="s">
        <v>13</v>
      </c>
      <c r="E38" s="46">
        <v>28</v>
      </c>
      <c r="F38" s="46" t="s">
        <v>3546</v>
      </c>
      <c r="G38" s="46" t="s">
        <v>3560</v>
      </c>
      <c r="H38" s="46" t="s">
        <v>3561</v>
      </c>
      <c r="I38" s="46" t="s">
        <v>3562</v>
      </c>
      <c r="J38" s="46" t="s">
        <v>3563</v>
      </c>
      <c r="K38" s="46" t="s">
        <v>3564</v>
      </c>
      <c r="L38" s="46" t="s">
        <v>3395</v>
      </c>
      <c r="M38" s="46">
        <v>22</v>
      </c>
      <c r="N38" s="46">
        <v>12</v>
      </c>
      <c r="O38" s="46">
        <v>200</v>
      </c>
      <c r="P38" s="46">
        <v>0</v>
      </c>
      <c r="Q38" s="46">
        <v>3600</v>
      </c>
      <c r="R38" s="46">
        <v>3.6</v>
      </c>
      <c r="S38" s="46">
        <v>0</v>
      </c>
      <c r="T38" s="46">
        <v>18</v>
      </c>
      <c r="U38" s="46">
        <v>21</v>
      </c>
      <c r="V38" s="46">
        <v>3062</v>
      </c>
      <c r="W38" s="46">
        <v>100</v>
      </c>
      <c r="Y38" s="46" t="s">
        <v>3565</v>
      </c>
      <c r="AA38">
        <f t="shared" si="0"/>
        <v>12</v>
      </c>
    </row>
    <row r="39" spans="2:27" ht="15" hidden="1" customHeight="1" x14ac:dyDescent="0.2">
      <c r="B39" s="46">
        <v>38</v>
      </c>
      <c r="C39" s="46">
        <v>4284</v>
      </c>
      <c r="D39" s="46" t="s">
        <v>13</v>
      </c>
      <c r="E39" s="46">
        <v>28</v>
      </c>
      <c r="F39" s="46" t="s">
        <v>3546</v>
      </c>
      <c r="G39" s="46" t="s">
        <v>3566</v>
      </c>
      <c r="H39" s="46" t="s">
        <v>3567</v>
      </c>
      <c r="I39" s="46" t="s">
        <v>3568</v>
      </c>
      <c r="J39" s="46" t="s">
        <v>2682</v>
      </c>
      <c r="K39" s="46" t="s">
        <v>2682</v>
      </c>
      <c r="L39" s="46" t="s">
        <v>3395</v>
      </c>
      <c r="M39" s="46">
        <v>22</v>
      </c>
      <c r="N39" s="46">
        <v>20</v>
      </c>
      <c r="O39" s="46">
        <v>400</v>
      </c>
      <c r="P39" s="46">
        <v>0</v>
      </c>
      <c r="Q39" s="46">
        <v>0</v>
      </c>
      <c r="R39" s="46">
        <v>100</v>
      </c>
      <c r="S39" s="46">
        <v>0</v>
      </c>
      <c r="T39" s="46">
        <v>18</v>
      </c>
      <c r="U39" s="46">
        <v>21</v>
      </c>
      <c r="V39" s="46">
        <v>2940</v>
      </c>
      <c r="W39" s="46">
        <v>100</v>
      </c>
      <c r="Y39" s="46" t="s">
        <v>3569</v>
      </c>
      <c r="AA39">
        <f t="shared" si="0"/>
        <v>20</v>
      </c>
    </row>
    <row r="40" spans="2:27" ht="15" hidden="1" customHeight="1" x14ac:dyDescent="0.2">
      <c r="B40" s="46">
        <v>39</v>
      </c>
      <c r="C40" s="46">
        <v>3341</v>
      </c>
      <c r="D40" s="46" t="s">
        <v>13</v>
      </c>
      <c r="E40" s="46">
        <v>28</v>
      </c>
      <c r="F40" s="46" t="s">
        <v>3546</v>
      </c>
      <c r="G40" s="46" t="s">
        <v>3570</v>
      </c>
      <c r="H40" s="46" t="s">
        <v>3570</v>
      </c>
      <c r="I40" s="46" t="s">
        <v>3571</v>
      </c>
      <c r="J40" s="46" t="s">
        <v>3572</v>
      </c>
      <c r="K40" s="46" t="s">
        <v>3572</v>
      </c>
      <c r="L40" s="46" t="s">
        <v>3406</v>
      </c>
      <c r="M40" s="46">
        <v>23</v>
      </c>
      <c r="N40" s="46">
        <v>10</v>
      </c>
      <c r="O40" s="46">
        <v>125</v>
      </c>
      <c r="P40" s="46">
        <v>100</v>
      </c>
      <c r="Q40" s="46">
        <v>100</v>
      </c>
      <c r="R40" s="46">
        <v>2</v>
      </c>
      <c r="S40" s="46">
        <v>100</v>
      </c>
      <c r="T40" s="46">
        <v>18</v>
      </c>
      <c r="U40" s="46">
        <v>21</v>
      </c>
      <c r="V40" s="46">
        <v>2024</v>
      </c>
      <c r="W40" s="46">
        <v>100</v>
      </c>
      <c r="Y40" s="46" t="s">
        <v>3573</v>
      </c>
      <c r="AA40">
        <f t="shared" si="0"/>
        <v>10</v>
      </c>
    </row>
    <row r="41" spans="2:27" ht="15" hidden="1" customHeight="1" x14ac:dyDescent="0.2">
      <c r="B41" s="46">
        <v>40</v>
      </c>
      <c r="C41" s="46">
        <v>3829</v>
      </c>
      <c r="D41" s="46" t="s">
        <v>13</v>
      </c>
      <c r="E41" s="46">
        <v>28</v>
      </c>
      <c r="F41" s="46" t="s">
        <v>3574</v>
      </c>
      <c r="G41" s="46" t="s">
        <v>3575</v>
      </c>
      <c r="H41" s="46" t="s">
        <v>3576</v>
      </c>
      <c r="I41" s="46" t="s">
        <v>3415</v>
      </c>
      <c r="J41" s="46" t="s">
        <v>2672</v>
      </c>
      <c r="K41" s="46" t="s">
        <v>41</v>
      </c>
      <c r="L41" s="46" t="s">
        <v>3395</v>
      </c>
      <c r="M41" s="46">
        <v>22</v>
      </c>
      <c r="N41" s="46">
        <v>15</v>
      </c>
      <c r="O41" s="46">
        <v>128</v>
      </c>
      <c r="P41" s="46">
        <v>0</v>
      </c>
      <c r="Q41" s="46">
        <v>0</v>
      </c>
      <c r="R41" s="46">
        <v>49</v>
      </c>
      <c r="S41" s="46">
        <v>0</v>
      </c>
      <c r="T41" s="46">
        <v>18</v>
      </c>
      <c r="U41" s="46">
        <v>21</v>
      </c>
      <c r="V41" s="46">
        <v>2524</v>
      </c>
      <c r="W41" s="46">
        <v>100</v>
      </c>
      <c r="Y41" s="46" t="s">
        <v>3577</v>
      </c>
      <c r="AA41">
        <f t="shared" si="0"/>
        <v>15</v>
      </c>
    </row>
    <row r="42" spans="2:27" ht="15" hidden="1" customHeight="1" x14ac:dyDescent="0.2">
      <c r="B42" s="46">
        <v>41</v>
      </c>
      <c r="C42" s="46">
        <v>3863</v>
      </c>
      <c r="D42" s="46" t="s">
        <v>13</v>
      </c>
      <c r="E42" s="46">
        <v>28</v>
      </c>
      <c r="F42" s="46" t="s">
        <v>3574</v>
      </c>
      <c r="G42" s="46" t="s">
        <v>3578</v>
      </c>
      <c r="H42" s="46" t="s">
        <v>3579</v>
      </c>
      <c r="I42" s="46" t="s">
        <v>3580</v>
      </c>
      <c r="J42" s="46" t="s">
        <v>2673</v>
      </c>
      <c r="K42" s="46" t="s">
        <v>2673</v>
      </c>
      <c r="L42" s="46" t="s">
        <v>3395</v>
      </c>
      <c r="M42" s="46">
        <v>22</v>
      </c>
      <c r="N42" s="46">
        <v>10</v>
      </c>
      <c r="O42" s="46">
        <v>250</v>
      </c>
      <c r="P42" s="46">
        <v>0</v>
      </c>
      <c r="Q42" s="46">
        <v>150</v>
      </c>
      <c r="R42" s="46">
        <v>60</v>
      </c>
      <c r="S42" s="46">
        <v>25</v>
      </c>
      <c r="T42" s="46">
        <v>18</v>
      </c>
      <c r="U42" s="46">
        <v>21</v>
      </c>
      <c r="V42" s="46">
        <v>2561</v>
      </c>
      <c r="W42" s="46">
        <v>100</v>
      </c>
      <c r="Y42" s="46" t="s">
        <v>3581</v>
      </c>
      <c r="AA42">
        <f t="shared" si="0"/>
        <v>10</v>
      </c>
    </row>
    <row r="43" spans="2:27" ht="15" hidden="1" customHeight="1" x14ac:dyDescent="0.2">
      <c r="B43" s="46">
        <v>42</v>
      </c>
      <c r="C43" s="46">
        <v>2699</v>
      </c>
      <c r="D43" s="46" t="s">
        <v>13</v>
      </c>
      <c r="E43" s="46">
        <v>28</v>
      </c>
      <c r="F43" s="46" t="s">
        <v>3574</v>
      </c>
      <c r="G43" s="46"/>
      <c r="H43" s="46"/>
      <c r="I43" s="46"/>
      <c r="J43" s="46" t="s">
        <v>3582</v>
      </c>
      <c r="K43" s="46" t="s">
        <v>3583</v>
      </c>
      <c r="L43" s="46" t="s">
        <v>3395</v>
      </c>
      <c r="M43" s="46">
        <v>22</v>
      </c>
      <c r="N43" s="46">
        <v>2</v>
      </c>
      <c r="O43" s="46">
        <v>25</v>
      </c>
      <c r="P43" s="46">
        <v>50</v>
      </c>
      <c r="Q43" s="46">
        <v>57</v>
      </c>
      <c r="R43" s="46">
        <v>8</v>
      </c>
      <c r="S43" s="46">
        <v>49</v>
      </c>
      <c r="T43" s="46">
        <v>18</v>
      </c>
      <c r="U43" s="46">
        <v>21</v>
      </c>
      <c r="V43" s="46">
        <v>1457</v>
      </c>
      <c r="W43" s="46">
        <v>100</v>
      </c>
      <c r="X43" s="46" t="s">
        <v>3584</v>
      </c>
      <c r="Y43" s="46" t="s">
        <v>3585</v>
      </c>
      <c r="AA43">
        <f t="shared" si="0"/>
        <v>2</v>
      </c>
    </row>
    <row r="44" spans="2:27" ht="15" hidden="1" customHeight="1" x14ac:dyDescent="0.2">
      <c r="B44" s="46">
        <v>43</v>
      </c>
      <c r="C44" s="46">
        <v>4103</v>
      </c>
      <c r="D44" s="46" t="s">
        <v>13</v>
      </c>
      <c r="E44" s="46">
        <v>28</v>
      </c>
      <c r="F44" s="46" t="s">
        <v>3574</v>
      </c>
      <c r="G44" s="46" t="s">
        <v>3586</v>
      </c>
      <c r="H44" s="46" t="s">
        <v>3587</v>
      </c>
      <c r="I44" s="46" t="s">
        <v>3588</v>
      </c>
      <c r="J44" s="46" t="s">
        <v>3589</v>
      </c>
      <c r="K44" s="46" t="s">
        <v>3589</v>
      </c>
      <c r="L44" s="46" t="s">
        <v>3395</v>
      </c>
      <c r="M44" s="46">
        <v>22</v>
      </c>
      <c r="N44" s="46">
        <v>3</v>
      </c>
      <c r="O44" s="46">
        <v>75</v>
      </c>
      <c r="P44" s="46">
        <v>0</v>
      </c>
      <c r="Q44" s="46">
        <v>185</v>
      </c>
      <c r="R44" s="46">
        <v>15</v>
      </c>
      <c r="S44" s="46">
        <v>23</v>
      </c>
      <c r="T44" s="46">
        <v>18</v>
      </c>
      <c r="U44" s="46">
        <v>21</v>
      </c>
      <c r="V44" s="46">
        <v>2802</v>
      </c>
      <c r="W44" s="46">
        <v>100</v>
      </c>
      <c r="Y44" s="46" t="s">
        <v>3590</v>
      </c>
      <c r="AA44">
        <f t="shared" si="0"/>
        <v>3</v>
      </c>
    </row>
    <row r="45" spans="2:27" ht="15" hidden="1" customHeight="1" x14ac:dyDescent="0.2">
      <c r="B45" s="46">
        <v>44</v>
      </c>
      <c r="C45" s="46">
        <v>3890</v>
      </c>
      <c r="D45" s="46" t="s">
        <v>13</v>
      </c>
      <c r="E45" s="46">
        <v>28</v>
      </c>
      <c r="F45" s="46" t="s">
        <v>3574</v>
      </c>
      <c r="G45" s="46" t="s">
        <v>3591</v>
      </c>
      <c r="H45" s="46" t="s">
        <v>3592</v>
      </c>
      <c r="I45" s="46" t="s">
        <v>3593</v>
      </c>
      <c r="J45" s="46" t="s">
        <v>3594</v>
      </c>
      <c r="K45" s="46" t="s">
        <v>3594</v>
      </c>
      <c r="L45" s="46" t="s">
        <v>3406</v>
      </c>
      <c r="M45" s="46">
        <v>23</v>
      </c>
      <c r="N45" s="46">
        <v>6</v>
      </c>
      <c r="O45" s="46">
        <v>98</v>
      </c>
      <c r="P45" s="46">
        <v>0</v>
      </c>
      <c r="Q45" s="46">
        <v>211</v>
      </c>
      <c r="R45" s="46">
        <v>22.727</v>
      </c>
      <c r="S45" s="46">
        <v>111.166</v>
      </c>
      <c r="T45" s="46">
        <v>18</v>
      </c>
      <c r="U45" s="46">
        <v>21</v>
      </c>
      <c r="V45" s="46">
        <v>2592</v>
      </c>
      <c r="W45" s="46">
        <v>100</v>
      </c>
      <c r="Y45" s="46" t="s">
        <v>3595</v>
      </c>
      <c r="AA45">
        <f t="shared" si="0"/>
        <v>6</v>
      </c>
    </row>
    <row r="46" spans="2:27" ht="15" hidden="1" customHeight="1" x14ac:dyDescent="0.2">
      <c r="B46" s="46">
        <v>45</v>
      </c>
      <c r="C46" s="46">
        <v>4306</v>
      </c>
      <c r="D46" s="46" t="s">
        <v>13</v>
      </c>
      <c r="E46" s="46">
        <v>28</v>
      </c>
      <c r="F46" s="46" t="s">
        <v>3574</v>
      </c>
      <c r="G46" s="46" t="s">
        <v>3596</v>
      </c>
      <c r="H46" s="46" t="s">
        <v>3597</v>
      </c>
      <c r="I46" s="46" t="s">
        <v>3598</v>
      </c>
      <c r="J46" s="46" t="s">
        <v>2671</v>
      </c>
      <c r="K46" s="46" t="s">
        <v>37</v>
      </c>
      <c r="L46" s="46" t="s">
        <v>3406</v>
      </c>
      <c r="M46" s="46">
        <v>23</v>
      </c>
      <c r="N46" s="46">
        <v>21</v>
      </c>
      <c r="O46" s="46">
        <v>181</v>
      </c>
      <c r="P46" s="46">
        <v>0</v>
      </c>
      <c r="Q46" s="46">
        <v>0</v>
      </c>
      <c r="R46" s="46">
        <v>131</v>
      </c>
      <c r="S46" s="46">
        <v>0</v>
      </c>
      <c r="T46" s="46">
        <v>18</v>
      </c>
      <c r="U46" s="46">
        <v>21</v>
      </c>
      <c r="V46" s="46">
        <v>798</v>
      </c>
      <c r="W46" s="46">
        <v>100</v>
      </c>
      <c r="Y46" s="46" t="s">
        <v>3599</v>
      </c>
      <c r="AA46">
        <f t="shared" si="0"/>
        <v>21</v>
      </c>
    </row>
    <row r="47" spans="2:27" ht="15" hidden="1" customHeight="1" x14ac:dyDescent="0.2">
      <c r="B47" s="46">
        <v>46</v>
      </c>
      <c r="C47" s="46">
        <v>2786</v>
      </c>
      <c r="D47" s="46" t="s">
        <v>13</v>
      </c>
      <c r="E47" s="46">
        <v>28</v>
      </c>
      <c r="F47" s="46" t="s">
        <v>3600</v>
      </c>
      <c r="G47" s="46" t="s">
        <v>3601</v>
      </c>
      <c r="H47" s="46" t="s">
        <v>3602</v>
      </c>
      <c r="I47" s="46" t="s">
        <v>3603</v>
      </c>
      <c r="J47" s="46" t="s">
        <v>2676</v>
      </c>
      <c r="K47" s="46" t="s">
        <v>3604</v>
      </c>
      <c r="L47" s="46" t="s">
        <v>3395</v>
      </c>
      <c r="M47" s="46">
        <v>22</v>
      </c>
      <c r="N47" s="46">
        <v>3</v>
      </c>
      <c r="O47" s="46">
        <v>120</v>
      </c>
      <c r="P47" s="46">
        <v>10</v>
      </c>
      <c r="Q47" s="46">
        <v>100</v>
      </c>
      <c r="R47" s="46">
        <v>10</v>
      </c>
      <c r="S47" s="46">
        <v>25</v>
      </c>
      <c r="T47" s="46">
        <v>18</v>
      </c>
      <c r="U47" s="46">
        <v>21</v>
      </c>
      <c r="V47" s="46">
        <v>1527</v>
      </c>
      <c r="W47" s="46">
        <v>100</v>
      </c>
      <c r="Y47" s="46" t="s">
        <v>3605</v>
      </c>
      <c r="AA47">
        <f t="shared" si="0"/>
        <v>3</v>
      </c>
    </row>
    <row r="48" spans="2:27" ht="15" hidden="1" customHeight="1" x14ac:dyDescent="0.2">
      <c r="B48" s="46">
        <v>47</v>
      </c>
      <c r="C48" s="46">
        <v>4199</v>
      </c>
      <c r="D48" s="46" t="s">
        <v>13</v>
      </c>
      <c r="E48" s="46">
        <v>28</v>
      </c>
      <c r="F48" s="46" t="s">
        <v>3600</v>
      </c>
      <c r="G48" s="46" t="s">
        <v>3606</v>
      </c>
      <c r="H48" s="46" t="s">
        <v>3607</v>
      </c>
      <c r="I48" s="46" t="s">
        <v>3608</v>
      </c>
      <c r="J48" s="46" t="s">
        <v>2675</v>
      </c>
      <c r="K48" s="46" t="s">
        <v>3609</v>
      </c>
      <c r="L48" s="46" t="s">
        <v>3395</v>
      </c>
      <c r="M48" s="46">
        <v>22</v>
      </c>
      <c r="N48" s="46">
        <v>12</v>
      </c>
      <c r="O48" s="46">
        <v>255</v>
      </c>
      <c r="P48" s="46">
        <v>0</v>
      </c>
      <c r="Q48" s="46">
        <v>220</v>
      </c>
      <c r="R48" s="46">
        <v>35</v>
      </c>
      <c r="S48" s="46">
        <v>156</v>
      </c>
      <c r="T48" s="46">
        <v>18</v>
      </c>
      <c r="U48" s="46">
        <v>21</v>
      </c>
      <c r="V48" s="46">
        <v>2885</v>
      </c>
      <c r="W48" s="46">
        <v>100</v>
      </c>
      <c r="Y48" s="46" t="s">
        <v>3610</v>
      </c>
      <c r="AA48">
        <f t="shared" si="0"/>
        <v>12</v>
      </c>
    </row>
    <row r="49" spans="2:27" ht="15" hidden="1" customHeight="1" x14ac:dyDescent="0.2">
      <c r="B49" s="46">
        <v>48</v>
      </c>
      <c r="C49" s="46">
        <v>1076</v>
      </c>
      <c r="D49" s="46" t="s">
        <v>13</v>
      </c>
      <c r="E49" s="46">
        <v>28</v>
      </c>
      <c r="F49" s="46" t="s">
        <v>3600</v>
      </c>
      <c r="G49" s="46"/>
      <c r="H49" s="46"/>
      <c r="I49" s="46"/>
      <c r="J49" s="46" t="s">
        <v>2677</v>
      </c>
      <c r="K49" s="46" t="s">
        <v>3530</v>
      </c>
      <c r="L49" s="46" t="s">
        <v>3444</v>
      </c>
      <c r="M49" s="46">
        <v>24</v>
      </c>
      <c r="N49" s="46">
        <v>0.85</v>
      </c>
      <c r="O49" s="46">
        <v>20</v>
      </c>
      <c r="P49" s="46">
        <v>0</v>
      </c>
      <c r="Q49" s="46">
        <v>40</v>
      </c>
      <c r="R49" s="46">
        <v>5</v>
      </c>
      <c r="S49" s="46">
        <v>25</v>
      </c>
      <c r="T49" s="46">
        <v>18</v>
      </c>
      <c r="U49" s="46">
        <v>21</v>
      </c>
      <c r="V49" s="46">
        <v>413</v>
      </c>
      <c r="W49" s="46">
        <v>100</v>
      </c>
      <c r="X49" s="46" t="s">
        <v>3611</v>
      </c>
      <c r="Y49" s="46" t="s">
        <v>3612</v>
      </c>
      <c r="AA49">
        <f t="shared" si="0"/>
        <v>0.85</v>
      </c>
    </row>
    <row r="50" spans="2:27" ht="15" hidden="1" customHeight="1" x14ac:dyDescent="0.2">
      <c r="B50" s="46">
        <v>49</v>
      </c>
      <c r="C50" s="46">
        <v>4491</v>
      </c>
      <c r="D50" s="46" t="s">
        <v>13</v>
      </c>
      <c r="E50" s="46">
        <v>28</v>
      </c>
      <c r="F50" s="46" t="s">
        <v>3613</v>
      </c>
      <c r="G50" s="46" t="s">
        <v>3614</v>
      </c>
      <c r="H50" s="46" t="s">
        <v>3615</v>
      </c>
      <c r="I50" s="46" t="s">
        <v>3616</v>
      </c>
      <c r="J50" s="46" t="s">
        <v>2679</v>
      </c>
      <c r="K50" s="46" t="s">
        <v>2679</v>
      </c>
      <c r="L50" s="46" t="s">
        <v>3395</v>
      </c>
      <c r="M50" s="46">
        <v>22</v>
      </c>
      <c r="N50" s="46">
        <v>20</v>
      </c>
      <c r="O50" s="46">
        <v>440</v>
      </c>
      <c r="P50" s="46">
        <v>0</v>
      </c>
      <c r="Q50" s="46">
        <v>891</v>
      </c>
      <c r="R50" s="46">
        <v>48</v>
      </c>
      <c r="S50" s="46">
        <v>250</v>
      </c>
      <c r="T50" s="46">
        <v>18</v>
      </c>
      <c r="U50" s="46">
        <v>21</v>
      </c>
      <c r="V50" s="46">
        <v>3075</v>
      </c>
      <c r="W50" s="46">
        <v>100</v>
      </c>
      <c r="Y50" s="46" t="s">
        <v>3617</v>
      </c>
      <c r="AA50">
        <f t="shared" si="0"/>
        <v>20</v>
      </c>
    </row>
    <row r="51" spans="2:27" ht="15" hidden="1" customHeight="1" x14ac:dyDescent="0.2">
      <c r="B51" s="46">
        <v>50</v>
      </c>
      <c r="C51" s="46">
        <v>3312</v>
      </c>
      <c r="D51" s="46" t="s">
        <v>13</v>
      </c>
      <c r="E51" s="46">
        <v>28</v>
      </c>
      <c r="F51" s="46" t="s">
        <v>3613</v>
      </c>
      <c r="G51" s="46" t="s">
        <v>3618</v>
      </c>
      <c r="H51" s="46" t="s">
        <v>3619</v>
      </c>
      <c r="I51" s="46" t="s">
        <v>3620</v>
      </c>
      <c r="J51" s="46" t="s">
        <v>3621</v>
      </c>
      <c r="K51" s="46" t="s">
        <v>3622</v>
      </c>
      <c r="L51" s="46" t="s">
        <v>3395</v>
      </c>
      <c r="M51" s="46">
        <v>22</v>
      </c>
      <c r="N51" s="46">
        <v>2</v>
      </c>
      <c r="O51" s="46">
        <v>40</v>
      </c>
      <c r="P51" s="46">
        <v>400000</v>
      </c>
      <c r="Q51" s="46">
        <v>40000</v>
      </c>
      <c r="R51" s="46">
        <v>2</v>
      </c>
      <c r="S51" s="46">
        <v>38000</v>
      </c>
      <c r="T51" s="46">
        <v>18</v>
      </c>
      <c r="U51" s="46">
        <v>21</v>
      </c>
      <c r="V51" s="46">
        <v>1993</v>
      </c>
      <c r="W51" s="46">
        <v>100</v>
      </c>
      <c r="Y51" s="46" t="s">
        <v>3623</v>
      </c>
      <c r="AA51">
        <f t="shared" si="0"/>
        <v>2</v>
      </c>
    </row>
    <row r="52" spans="2:27" ht="15" hidden="1" customHeight="1" x14ac:dyDescent="0.2">
      <c r="B52" s="46">
        <v>51</v>
      </c>
      <c r="C52" s="46">
        <v>4584</v>
      </c>
      <c r="D52" s="46" t="s">
        <v>13</v>
      </c>
      <c r="E52" s="46">
        <v>28</v>
      </c>
      <c r="F52" s="46" t="s">
        <v>3613</v>
      </c>
      <c r="G52" s="46" t="s">
        <v>3624</v>
      </c>
      <c r="H52" s="46" t="s">
        <v>3625</v>
      </c>
      <c r="I52" s="46" t="s">
        <v>3415</v>
      </c>
      <c r="J52" s="46" t="s">
        <v>2680</v>
      </c>
      <c r="K52" s="46" t="s">
        <v>2680</v>
      </c>
      <c r="L52" s="46" t="s">
        <v>3395</v>
      </c>
      <c r="M52" s="46">
        <v>22</v>
      </c>
      <c r="N52" s="46">
        <v>12</v>
      </c>
      <c r="O52" s="46">
        <v>285</v>
      </c>
      <c r="P52" s="46">
        <v>0</v>
      </c>
      <c r="Q52" s="46">
        <v>0</v>
      </c>
      <c r="R52" s="46">
        <v>60</v>
      </c>
      <c r="S52" s="46">
        <v>0</v>
      </c>
      <c r="T52" s="46">
        <v>18</v>
      </c>
      <c r="U52" s="46">
        <v>21</v>
      </c>
      <c r="V52" s="46">
        <v>3158</v>
      </c>
      <c r="W52" s="46">
        <v>100</v>
      </c>
      <c r="Y52" s="46" t="s">
        <v>3626</v>
      </c>
      <c r="AA52">
        <f t="shared" si="0"/>
        <v>12</v>
      </c>
    </row>
    <row r="53" spans="2:27" ht="15" hidden="1" customHeight="1" x14ac:dyDescent="0.2">
      <c r="B53" s="46">
        <v>52</v>
      </c>
      <c r="C53" s="46">
        <v>4159</v>
      </c>
      <c r="D53" s="46" t="s">
        <v>13</v>
      </c>
      <c r="E53" s="46">
        <v>28</v>
      </c>
      <c r="F53" s="46" t="s">
        <v>3613</v>
      </c>
      <c r="G53" s="46" t="s">
        <v>3627</v>
      </c>
      <c r="H53" s="46" t="s">
        <v>3628</v>
      </c>
      <c r="I53" s="46" t="s">
        <v>3629</v>
      </c>
      <c r="J53" s="46" t="s">
        <v>3630</v>
      </c>
      <c r="K53" s="46" t="s">
        <v>3631</v>
      </c>
      <c r="L53" s="46" t="s">
        <v>3395</v>
      </c>
      <c r="M53" s="46">
        <v>22</v>
      </c>
      <c r="N53" s="46">
        <v>5</v>
      </c>
      <c r="O53" s="46">
        <v>120</v>
      </c>
      <c r="P53" s="46">
        <v>40</v>
      </c>
      <c r="Q53" s="46">
        <v>120</v>
      </c>
      <c r="R53" s="46">
        <v>50</v>
      </c>
      <c r="S53" s="46">
        <v>40</v>
      </c>
      <c r="T53" s="46">
        <v>18</v>
      </c>
      <c r="U53" s="46">
        <v>21</v>
      </c>
      <c r="V53" s="46">
        <v>2852</v>
      </c>
      <c r="W53" s="46">
        <v>100</v>
      </c>
      <c r="Y53" s="46" t="s">
        <v>3632</v>
      </c>
      <c r="AA53">
        <f t="shared" si="0"/>
        <v>5</v>
      </c>
    </row>
    <row r="54" spans="2:27" ht="15" hidden="1" customHeight="1" x14ac:dyDescent="0.2">
      <c r="B54" s="46">
        <v>53</v>
      </c>
      <c r="C54" s="46">
        <v>4392</v>
      </c>
      <c r="D54" s="46" t="s">
        <v>13</v>
      </c>
      <c r="E54" s="46">
        <v>28</v>
      </c>
      <c r="F54" s="46" t="s">
        <v>3613</v>
      </c>
      <c r="G54" s="46" t="s">
        <v>3633</v>
      </c>
      <c r="H54" s="46" t="s">
        <v>3634</v>
      </c>
      <c r="I54" s="46" t="s">
        <v>3635</v>
      </c>
      <c r="J54" s="46" t="s">
        <v>1971</v>
      </c>
      <c r="K54" s="46" t="s">
        <v>37</v>
      </c>
      <c r="L54" s="46" t="s">
        <v>3395</v>
      </c>
      <c r="M54" s="46">
        <v>22</v>
      </c>
      <c r="N54" s="46">
        <v>25</v>
      </c>
      <c r="O54" s="46">
        <v>613</v>
      </c>
      <c r="P54" s="46">
        <v>0</v>
      </c>
      <c r="Q54" s="46">
        <v>0</v>
      </c>
      <c r="R54" s="46">
        <v>86</v>
      </c>
      <c r="S54" s="46">
        <v>0</v>
      </c>
      <c r="T54" s="46">
        <v>18</v>
      </c>
      <c r="U54" s="46">
        <v>21</v>
      </c>
      <c r="V54" s="46">
        <v>798</v>
      </c>
      <c r="W54" s="46">
        <v>100</v>
      </c>
      <c r="Y54" s="46" t="s">
        <v>3636</v>
      </c>
      <c r="AA54">
        <f t="shared" si="0"/>
        <v>25</v>
      </c>
    </row>
    <row r="55" spans="2:27" ht="15" hidden="1" customHeight="1" x14ac:dyDescent="0.2">
      <c r="B55" s="46">
        <v>54</v>
      </c>
      <c r="C55" s="46">
        <v>4455</v>
      </c>
      <c r="D55" s="46" t="s">
        <v>13</v>
      </c>
      <c r="E55" s="46">
        <v>28</v>
      </c>
      <c r="F55" s="46" t="s">
        <v>3613</v>
      </c>
      <c r="G55" s="46"/>
      <c r="H55" s="46"/>
      <c r="I55" s="46"/>
      <c r="J55" s="46" t="s">
        <v>3637</v>
      </c>
      <c r="K55" s="46" t="s">
        <v>3638</v>
      </c>
      <c r="L55" s="46" t="s">
        <v>3395</v>
      </c>
      <c r="M55" s="46">
        <v>22</v>
      </c>
      <c r="N55" s="46">
        <v>10</v>
      </c>
      <c r="O55" s="46">
        <v>150</v>
      </c>
      <c r="P55" s="46">
        <v>20</v>
      </c>
      <c r="Q55" s="46">
        <v>100</v>
      </c>
      <c r="R55" s="46">
        <v>40</v>
      </c>
      <c r="S55" s="46">
        <v>40</v>
      </c>
      <c r="T55" s="46">
        <v>18</v>
      </c>
      <c r="U55" s="46">
        <v>21</v>
      </c>
      <c r="V55" s="46">
        <v>3043</v>
      </c>
      <c r="W55" s="46">
        <v>100</v>
      </c>
      <c r="X55" s="46" t="s">
        <v>3639</v>
      </c>
      <c r="Y55" s="46" t="s">
        <v>3640</v>
      </c>
      <c r="AA55">
        <f t="shared" si="0"/>
        <v>10</v>
      </c>
    </row>
    <row r="56" spans="2:27" ht="15" hidden="1" customHeight="1" x14ac:dyDescent="0.2">
      <c r="B56" s="46">
        <v>55</v>
      </c>
      <c r="C56" s="46">
        <v>4540</v>
      </c>
      <c r="D56" s="46" t="s">
        <v>13</v>
      </c>
      <c r="E56" s="46">
        <v>28</v>
      </c>
      <c r="F56" s="46" t="s">
        <v>3613</v>
      </c>
      <c r="G56" s="46" t="s">
        <v>3627</v>
      </c>
      <c r="H56" s="46" t="s">
        <v>3641</v>
      </c>
      <c r="I56" s="46" t="s">
        <v>3642</v>
      </c>
      <c r="J56" s="46" t="s">
        <v>3643</v>
      </c>
      <c r="K56" s="46" t="s">
        <v>3631</v>
      </c>
      <c r="L56" s="46" t="s">
        <v>3395</v>
      </c>
      <c r="M56" s="46">
        <v>22</v>
      </c>
      <c r="N56" s="46">
        <v>5</v>
      </c>
      <c r="O56" s="46">
        <v>100</v>
      </c>
      <c r="P56" s="46">
        <v>20</v>
      </c>
      <c r="Q56" s="46">
        <v>120</v>
      </c>
      <c r="R56" s="46">
        <v>30</v>
      </c>
      <c r="S56" s="46">
        <v>90</v>
      </c>
      <c r="T56" s="46">
        <v>18</v>
      </c>
      <c r="U56" s="46">
        <v>21</v>
      </c>
      <c r="V56" s="46">
        <v>2852</v>
      </c>
      <c r="W56" s="46">
        <v>100</v>
      </c>
      <c r="Y56" s="46" t="s">
        <v>3644</v>
      </c>
      <c r="AA56">
        <f t="shared" si="0"/>
        <v>5</v>
      </c>
    </row>
    <row r="57" spans="2:27" ht="15" hidden="1" customHeight="1" x14ac:dyDescent="0.2">
      <c r="B57" s="46">
        <v>56</v>
      </c>
      <c r="C57" s="46">
        <v>3138</v>
      </c>
      <c r="D57" s="46" t="s">
        <v>13</v>
      </c>
      <c r="E57" s="46">
        <v>28</v>
      </c>
      <c r="F57" s="46" t="s">
        <v>3645</v>
      </c>
      <c r="G57" s="46" t="s">
        <v>3646</v>
      </c>
      <c r="H57" s="46" t="s">
        <v>3647</v>
      </c>
      <c r="I57" s="46" t="s">
        <v>3415</v>
      </c>
      <c r="J57" s="46" t="s">
        <v>3648</v>
      </c>
      <c r="K57" s="46" t="s">
        <v>3649</v>
      </c>
      <c r="L57" s="46" t="s">
        <v>3395</v>
      </c>
      <c r="M57" s="46">
        <v>22</v>
      </c>
      <c r="N57" s="46">
        <v>1</v>
      </c>
      <c r="O57" s="46">
        <v>25</v>
      </c>
      <c r="P57" s="46">
        <v>0</v>
      </c>
      <c r="Q57" s="46">
        <v>50</v>
      </c>
      <c r="R57" s="46">
        <v>2.5</v>
      </c>
      <c r="S57" s="46">
        <v>25</v>
      </c>
      <c r="T57" s="46">
        <v>18</v>
      </c>
      <c r="U57" s="46">
        <v>21</v>
      </c>
      <c r="V57" s="46">
        <v>1818</v>
      </c>
      <c r="W57" s="46">
        <v>100</v>
      </c>
      <c r="Y57" s="46" t="s">
        <v>3650</v>
      </c>
      <c r="AA57">
        <f t="shared" si="0"/>
        <v>1</v>
      </c>
    </row>
    <row r="58" spans="2:27" ht="15" hidden="1" customHeight="1" x14ac:dyDescent="0.2">
      <c r="B58" s="46">
        <v>57</v>
      </c>
      <c r="C58" s="46">
        <v>4095</v>
      </c>
      <c r="D58" s="46" t="s">
        <v>13</v>
      </c>
      <c r="E58" s="46">
        <v>28</v>
      </c>
      <c r="F58" s="46" t="s">
        <v>3645</v>
      </c>
      <c r="G58" s="46" t="s">
        <v>3651</v>
      </c>
      <c r="H58" s="46" t="s">
        <v>3652</v>
      </c>
      <c r="I58" s="46" t="s">
        <v>3653</v>
      </c>
      <c r="J58" s="46" t="s">
        <v>3654</v>
      </c>
      <c r="K58" s="46" t="s">
        <v>3655</v>
      </c>
      <c r="L58" s="46" t="s">
        <v>3395</v>
      </c>
      <c r="M58" s="46">
        <v>22</v>
      </c>
      <c r="N58" s="46">
        <v>12</v>
      </c>
      <c r="O58" s="46">
        <v>240</v>
      </c>
      <c r="P58" s="46">
        <v>0</v>
      </c>
      <c r="Q58" s="46">
        <v>200</v>
      </c>
      <c r="R58" s="46">
        <v>66</v>
      </c>
      <c r="S58" s="46">
        <v>134</v>
      </c>
      <c r="T58" s="46">
        <v>18</v>
      </c>
      <c r="U58" s="46">
        <v>21</v>
      </c>
      <c r="V58" s="46">
        <v>2793</v>
      </c>
      <c r="W58" s="46">
        <v>100</v>
      </c>
      <c r="Y58" s="46" t="s">
        <v>3656</v>
      </c>
      <c r="AA58">
        <f t="shared" si="0"/>
        <v>12</v>
      </c>
    </row>
    <row r="59" spans="2:27" ht="15" hidden="1" customHeight="1" x14ac:dyDescent="0.2">
      <c r="B59" s="46">
        <v>58</v>
      </c>
      <c r="C59" s="46">
        <v>4485</v>
      </c>
      <c r="D59" s="46" t="s">
        <v>13</v>
      </c>
      <c r="E59" s="46">
        <v>28</v>
      </c>
      <c r="F59" s="46" t="s">
        <v>3645</v>
      </c>
      <c r="G59" s="46" t="s">
        <v>3657</v>
      </c>
      <c r="H59" s="46" t="s">
        <v>3658</v>
      </c>
      <c r="I59" s="46" t="s">
        <v>3659</v>
      </c>
      <c r="J59" s="46" t="s">
        <v>2686</v>
      </c>
      <c r="K59" s="46" t="s">
        <v>3660</v>
      </c>
      <c r="L59" s="46" t="s">
        <v>3395</v>
      </c>
      <c r="M59" s="46">
        <v>22</v>
      </c>
      <c r="N59" s="46">
        <v>15</v>
      </c>
      <c r="O59" s="46">
        <v>400</v>
      </c>
      <c r="P59" s="46">
        <v>10</v>
      </c>
      <c r="Q59" s="46">
        <v>160</v>
      </c>
      <c r="R59" s="46">
        <v>80</v>
      </c>
      <c r="S59" s="46">
        <v>80</v>
      </c>
      <c r="T59" s="46">
        <v>18</v>
      </c>
      <c r="U59" s="46">
        <v>21</v>
      </c>
      <c r="V59" s="46">
        <v>3071</v>
      </c>
      <c r="W59" s="46">
        <v>100</v>
      </c>
      <c r="Y59" s="46" t="s">
        <v>3661</v>
      </c>
      <c r="AA59">
        <f t="shared" si="0"/>
        <v>15</v>
      </c>
    </row>
    <row r="60" spans="2:27" ht="15" hidden="1" customHeight="1" x14ac:dyDescent="0.2">
      <c r="B60" s="46">
        <v>59</v>
      </c>
      <c r="C60" s="46">
        <v>4484</v>
      </c>
      <c r="D60" s="46" t="s">
        <v>13</v>
      </c>
      <c r="E60" s="46">
        <v>28</v>
      </c>
      <c r="F60" s="46" t="s">
        <v>3645</v>
      </c>
      <c r="G60" s="46" t="s">
        <v>3657</v>
      </c>
      <c r="H60" s="46" t="s">
        <v>3658</v>
      </c>
      <c r="I60" s="46" t="s">
        <v>3659</v>
      </c>
      <c r="J60" s="46" t="s">
        <v>2687</v>
      </c>
      <c r="K60" s="46" t="s">
        <v>3660</v>
      </c>
      <c r="L60" s="46" t="s">
        <v>3395</v>
      </c>
      <c r="M60" s="46">
        <v>22</v>
      </c>
      <c r="N60" s="46">
        <v>15</v>
      </c>
      <c r="O60" s="46">
        <v>400</v>
      </c>
      <c r="P60" s="46">
        <v>10</v>
      </c>
      <c r="Q60" s="46">
        <v>160</v>
      </c>
      <c r="R60" s="46">
        <v>80</v>
      </c>
      <c r="S60" s="46">
        <v>80</v>
      </c>
      <c r="T60" s="46">
        <v>18</v>
      </c>
      <c r="U60" s="46">
        <v>21</v>
      </c>
      <c r="V60" s="46">
        <v>3071</v>
      </c>
      <c r="W60" s="46">
        <v>100</v>
      </c>
      <c r="Y60" s="46" t="s">
        <v>3662</v>
      </c>
      <c r="AA60">
        <f t="shared" si="0"/>
        <v>15</v>
      </c>
    </row>
    <row r="61" spans="2:27" ht="15" hidden="1" customHeight="1" x14ac:dyDescent="0.2">
      <c r="B61" s="46">
        <v>60</v>
      </c>
      <c r="C61" s="46">
        <v>1103</v>
      </c>
      <c r="D61" s="46" t="s">
        <v>13</v>
      </c>
      <c r="E61" s="46">
        <v>28</v>
      </c>
      <c r="F61" s="46" t="s">
        <v>3645</v>
      </c>
      <c r="G61" s="46" t="s">
        <v>3663</v>
      </c>
      <c r="H61" s="46" t="s">
        <v>3664</v>
      </c>
      <c r="I61" s="46" t="s">
        <v>3665</v>
      </c>
      <c r="J61" s="46" t="s">
        <v>2685</v>
      </c>
      <c r="K61" s="46" t="s">
        <v>2685</v>
      </c>
      <c r="L61" s="46" t="s">
        <v>3395</v>
      </c>
      <c r="M61" s="46">
        <v>22</v>
      </c>
      <c r="N61" s="46">
        <v>24</v>
      </c>
      <c r="O61" s="46">
        <v>365</v>
      </c>
      <c r="P61" s="46">
        <v>100</v>
      </c>
      <c r="Q61" s="46">
        <v>0</v>
      </c>
      <c r="R61" s="46">
        <v>751</v>
      </c>
      <c r="S61" s="46">
        <v>0</v>
      </c>
      <c r="T61" s="46">
        <v>18</v>
      </c>
      <c r="U61" s="46">
        <v>21</v>
      </c>
      <c r="V61" s="46">
        <v>420</v>
      </c>
      <c r="W61" s="46">
        <v>100</v>
      </c>
      <c r="Y61" s="46" t="s">
        <v>3666</v>
      </c>
      <c r="AA61">
        <f t="shared" si="0"/>
        <v>24</v>
      </c>
    </row>
    <row r="62" spans="2:27" ht="15" hidden="1" customHeight="1" x14ac:dyDescent="0.2">
      <c r="B62" s="46">
        <v>61</v>
      </c>
      <c r="C62" s="46">
        <v>3147</v>
      </c>
      <c r="D62" s="46" t="s">
        <v>13</v>
      </c>
      <c r="E62" s="46">
        <v>28</v>
      </c>
      <c r="F62" s="46" t="s">
        <v>3645</v>
      </c>
      <c r="G62" s="46" t="s">
        <v>3646</v>
      </c>
      <c r="H62" s="46" t="s">
        <v>3647</v>
      </c>
      <c r="I62" s="46" t="s">
        <v>3415</v>
      </c>
      <c r="J62" s="46" t="s">
        <v>3667</v>
      </c>
      <c r="K62" s="46" t="s">
        <v>3668</v>
      </c>
      <c r="L62" s="46" t="s">
        <v>3395</v>
      </c>
      <c r="M62" s="46">
        <v>22</v>
      </c>
      <c r="N62" s="46">
        <v>2</v>
      </c>
      <c r="O62" s="46">
        <v>50</v>
      </c>
      <c r="P62" s="46">
        <v>0</v>
      </c>
      <c r="Q62" s="46">
        <v>50</v>
      </c>
      <c r="R62" s="46">
        <v>5</v>
      </c>
      <c r="S62" s="46">
        <v>50</v>
      </c>
      <c r="T62" s="46">
        <v>18</v>
      </c>
      <c r="U62" s="46">
        <v>21</v>
      </c>
      <c r="V62" s="46">
        <v>1824</v>
      </c>
      <c r="W62" s="46">
        <v>100</v>
      </c>
      <c r="Y62" s="46" t="s">
        <v>3669</v>
      </c>
      <c r="AA62">
        <f t="shared" si="0"/>
        <v>2</v>
      </c>
    </row>
    <row r="63" spans="2:27" ht="15" hidden="1" customHeight="1" x14ac:dyDescent="0.2">
      <c r="B63" s="46">
        <v>62</v>
      </c>
      <c r="C63" s="46">
        <v>1074</v>
      </c>
      <c r="D63" s="46" t="s">
        <v>13</v>
      </c>
      <c r="E63" s="46">
        <v>28</v>
      </c>
      <c r="F63" s="46" t="s">
        <v>3670</v>
      </c>
      <c r="G63" s="46"/>
      <c r="H63" s="46"/>
      <c r="I63" s="46"/>
      <c r="J63" s="46" t="s">
        <v>2689</v>
      </c>
      <c r="K63" s="46" t="s">
        <v>3530</v>
      </c>
      <c r="L63" s="46" t="s">
        <v>3444</v>
      </c>
      <c r="M63" s="46">
        <v>24</v>
      </c>
      <c r="N63" s="46">
        <v>2</v>
      </c>
      <c r="O63" s="46">
        <v>50</v>
      </c>
      <c r="P63" s="46">
        <v>0</v>
      </c>
      <c r="Q63" s="46">
        <v>100</v>
      </c>
      <c r="R63" s="46">
        <v>5</v>
      </c>
      <c r="S63" s="46">
        <v>25</v>
      </c>
      <c r="T63" s="46">
        <v>18</v>
      </c>
      <c r="U63" s="46">
        <v>21</v>
      </c>
      <c r="V63" s="46">
        <v>413</v>
      </c>
      <c r="W63" s="46">
        <v>100</v>
      </c>
      <c r="X63" s="46" t="s">
        <v>3671</v>
      </c>
      <c r="Y63" s="46" t="s">
        <v>3672</v>
      </c>
      <c r="AA63">
        <f t="shared" si="0"/>
        <v>2</v>
      </c>
    </row>
    <row r="64" spans="2:27" ht="15" hidden="1" customHeight="1" x14ac:dyDescent="0.2">
      <c r="B64" s="46">
        <v>63</v>
      </c>
      <c r="C64" s="46">
        <v>4142</v>
      </c>
      <c r="D64" s="46" t="s">
        <v>13</v>
      </c>
      <c r="E64" s="46">
        <v>28</v>
      </c>
      <c r="F64" s="46" t="s">
        <v>3673</v>
      </c>
      <c r="G64" s="46"/>
      <c r="H64" s="46"/>
      <c r="I64" s="46"/>
      <c r="J64" s="46" t="s">
        <v>2690</v>
      </c>
      <c r="K64" s="46" t="s">
        <v>3674</v>
      </c>
      <c r="L64" s="46" t="s">
        <v>3395</v>
      </c>
      <c r="M64" s="46">
        <v>22</v>
      </c>
      <c r="N64" s="46">
        <v>10</v>
      </c>
      <c r="O64" s="46">
        <v>200</v>
      </c>
      <c r="P64" s="46">
        <v>30</v>
      </c>
      <c r="Q64" s="46">
        <v>130</v>
      </c>
      <c r="R64" s="46">
        <v>65</v>
      </c>
      <c r="S64" s="46">
        <v>90</v>
      </c>
      <c r="T64" s="46">
        <v>18</v>
      </c>
      <c r="U64" s="46">
        <v>21</v>
      </c>
      <c r="V64" s="46">
        <v>2840</v>
      </c>
      <c r="W64" s="46">
        <v>100</v>
      </c>
      <c r="X64" s="46" t="s">
        <v>3675</v>
      </c>
      <c r="Y64" s="46" t="s">
        <v>3676</v>
      </c>
      <c r="AA64">
        <f t="shared" si="0"/>
        <v>10</v>
      </c>
    </row>
    <row r="65" spans="2:27" ht="15" hidden="1" customHeight="1" x14ac:dyDescent="0.2">
      <c r="B65" s="46">
        <v>64</v>
      </c>
      <c r="C65" s="46">
        <v>1161</v>
      </c>
      <c r="D65" s="46" t="s">
        <v>13</v>
      </c>
      <c r="E65" s="46">
        <v>28</v>
      </c>
      <c r="F65" s="46" t="s">
        <v>3673</v>
      </c>
      <c r="G65" s="46"/>
      <c r="H65" s="46"/>
      <c r="I65" s="46"/>
      <c r="J65" s="46" t="s">
        <v>2691</v>
      </c>
      <c r="K65" s="46" t="s">
        <v>2691</v>
      </c>
      <c r="L65" s="46" t="s">
        <v>3444</v>
      </c>
      <c r="M65" s="46">
        <v>24</v>
      </c>
      <c r="N65" s="46">
        <v>0.85</v>
      </c>
      <c r="O65" s="46">
        <v>30</v>
      </c>
      <c r="P65" s="46">
        <v>0</v>
      </c>
      <c r="Q65" s="46">
        <v>70</v>
      </c>
      <c r="R65" s="46">
        <v>6</v>
      </c>
      <c r="S65" s="46">
        <v>60</v>
      </c>
      <c r="T65" s="46">
        <v>18</v>
      </c>
      <c r="U65" s="46">
        <v>21</v>
      </c>
      <c r="V65" s="46">
        <v>496</v>
      </c>
      <c r="W65" s="46">
        <v>100</v>
      </c>
      <c r="X65" s="46" t="s">
        <v>3677</v>
      </c>
      <c r="Y65" s="46" t="s">
        <v>3678</v>
      </c>
      <c r="AA65">
        <f t="shared" si="0"/>
        <v>0.85</v>
      </c>
    </row>
    <row r="66" spans="2:27" ht="15" hidden="1" customHeight="1" x14ac:dyDescent="0.2">
      <c r="B66" s="46">
        <v>65</v>
      </c>
      <c r="C66" s="46">
        <v>4019</v>
      </c>
      <c r="D66" s="46" t="s">
        <v>13</v>
      </c>
      <c r="E66" s="46">
        <v>28</v>
      </c>
      <c r="F66" s="46" t="s">
        <v>3679</v>
      </c>
      <c r="G66" s="46" t="s">
        <v>3680</v>
      </c>
      <c r="H66" s="46" t="s">
        <v>3681</v>
      </c>
      <c r="I66" s="46" t="s">
        <v>3682</v>
      </c>
      <c r="J66" s="46" t="s">
        <v>2692</v>
      </c>
      <c r="K66" s="46" t="s">
        <v>3683</v>
      </c>
      <c r="L66" s="46" t="s">
        <v>3395</v>
      </c>
      <c r="M66" s="46">
        <v>22</v>
      </c>
      <c r="N66" s="46">
        <v>12</v>
      </c>
      <c r="O66" s="46">
        <v>250</v>
      </c>
      <c r="P66" s="46">
        <v>0</v>
      </c>
      <c r="Q66" s="46">
        <v>0</v>
      </c>
      <c r="R66" s="46">
        <v>62</v>
      </c>
      <c r="S66" s="46">
        <v>25</v>
      </c>
      <c r="T66" s="46">
        <v>18</v>
      </c>
      <c r="U66" s="46">
        <v>21</v>
      </c>
      <c r="V66" s="46">
        <v>2730</v>
      </c>
      <c r="W66" s="46">
        <v>100</v>
      </c>
      <c r="Y66" s="46" t="s">
        <v>3684</v>
      </c>
      <c r="AA66">
        <f t="shared" ref="AA66:AA129" si="1">N66</f>
        <v>12</v>
      </c>
    </row>
    <row r="67" spans="2:27" ht="15" hidden="1" customHeight="1" x14ac:dyDescent="0.2">
      <c r="B67" s="46">
        <v>66</v>
      </c>
      <c r="C67" s="46">
        <v>4502</v>
      </c>
      <c r="D67" s="46" t="s">
        <v>13</v>
      </c>
      <c r="E67" s="46">
        <v>28</v>
      </c>
      <c r="F67" s="46" t="s">
        <v>3679</v>
      </c>
      <c r="G67" s="46" t="s">
        <v>3685</v>
      </c>
      <c r="H67" s="46" t="s">
        <v>3686</v>
      </c>
      <c r="I67" s="46" t="s">
        <v>3687</v>
      </c>
      <c r="J67" s="46" t="s">
        <v>2693</v>
      </c>
      <c r="K67" s="46" t="s">
        <v>2693</v>
      </c>
      <c r="L67" s="46" t="s">
        <v>3395</v>
      </c>
      <c r="M67" s="46">
        <v>22</v>
      </c>
      <c r="N67" s="46">
        <v>10</v>
      </c>
      <c r="O67" s="46">
        <v>270</v>
      </c>
      <c r="P67" s="46">
        <v>570</v>
      </c>
      <c r="Q67" s="46">
        <v>11000</v>
      </c>
      <c r="R67" s="46">
        <v>2644</v>
      </c>
      <c r="S67" s="46">
        <v>425</v>
      </c>
      <c r="T67" s="46">
        <v>18</v>
      </c>
      <c r="U67" s="46">
        <v>21</v>
      </c>
      <c r="V67" s="46">
        <v>3086</v>
      </c>
      <c r="W67" s="46">
        <v>100</v>
      </c>
      <c r="Y67" s="46" t="s">
        <v>3688</v>
      </c>
      <c r="AA67">
        <f t="shared" si="1"/>
        <v>10</v>
      </c>
    </row>
    <row r="68" spans="2:27" ht="15" hidden="1" customHeight="1" x14ac:dyDescent="0.2">
      <c r="B68" s="46">
        <v>67</v>
      </c>
      <c r="C68" s="46">
        <v>4021</v>
      </c>
      <c r="D68" s="46" t="s">
        <v>13</v>
      </c>
      <c r="E68" s="46">
        <v>28</v>
      </c>
      <c r="F68" s="46" t="s">
        <v>3679</v>
      </c>
      <c r="G68" s="46" t="s">
        <v>3689</v>
      </c>
      <c r="H68" s="46" t="s">
        <v>3690</v>
      </c>
      <c r="I68" s="46" t="s">
        <v>3691</v>
      </c>
      <c r="J68" s="46" t="s">
        <v>2694</v>
      </c>
      <c r="K68" s="46" t="s">
        <v>2694</v>
      </c>
      <c r="L68" s="46" t="s">
        <v>3395</v>
      </c>
      <c r="M68" s="46">
        <v>22</v>
      </c>
      <c r="N68" s="46">
        <v>4</v>
      </c>
      <c r="O68" s="46">
        <v>110</v>
      </c>
      <c r="P68" s="46">
        <v>0</v>
      </c>
      <c r="Q68" s="46">
        <v>20</v>
      </c>
      <c r="R68" s="46">
        <v>28</v>
      </c>
      <c r="S68" s="46">
        <v>11</v>
      </c>
      <c r="T68" s="46">
        <v>18</v>
      </c>
      <c r="U68" s="46">
        <v>21</v>
      </c>
      <c r="V68" s="46">
        <v>2733</v>
      </c>
      <c r="W68" s="46">
        <v>100</v>
      </c>
      <c r="Y68" s="46" t="s">
        <v>3692</v>
      </c>
      <c r="AA68">
        <f t="shared" si="1"/>
        <v>4</v>
      </c>
    </row>
    <row r="69" spans="2:27" ht="15" hidden="1" customHeight="1" x14ac:dyDescent="0.2">
      <c r="B69" s="46">
        <v>68</v>
      </c>
      <c r="C69" s="46">
        <v>4178</v>
      </c>
      <c r="D69" s="46" t="s">
        <v>13</v>
      </c>
      <c r="E69" s="46">
        <v>28</v>
      </c>
      <c r="F69" s="46" t="s">
        <v>3693</v>
      </c>
      <c r="G69" s="46" t="s">
        <v>3694</v>
      </c>
      <c r="H69" s="46" t="s">
        <v>3695</v>
      </c>
      <c r="I69" s="46" t="s">
        <v>3696</v>
      </c>
      <c r="J69" s="46" t="s">
        <v>2696</v>
      </c>
      <c r="K69" s="46" t="s">
        <v>3697</v>
      </c>
      <c r="L69" s="46" t="s">
        <v>3395</v>
      </c>
      <c r="M69" s="46">
        <v>22</v>
      </c>
      <c r="N69" s="46">
        <v>5</v>
      </c>
      <c r="O69" s="46">
        <v>125</v>
      </c>
      <c r="P69" s="46">
        <v>50</v>
      </c>
      <c r="Q69" s="46">
        <v>200</v>
      </c>
      <c r="R69" s="46">
        <v>30</v>
      </c>
      <c r="S69" s="46">
        <v>170</v>
      </c>
      <c r="T69" s="46">
        <v>18</v>
      </c>
      <c r="U69" s="46">
        <v>21</v>
      </c>
      <c r="V69" s="46">
        <v>2866</v>
      </c>
      <c r="W69" s="46">
        <v>100</v>
      </c>
      <c r="Y69" s="46" t="s">
        <v>3698</v>
      </c>
      <c r="AA69">
        <f t="shared" si="1"/>
        <v>5</v>
      </c>
    </row>
    <row r="70" spans="2:27" ht="15" hidden="1" customHeight="1" x14ac:dyDescent="0.2">
      <c r="B70" s="46">
        <v>69</v>
      </c>
      <c r="C70" s="46">
        <v>1739</v>
      </c>
      <c r="D70" s="46" t="s">
        <v>25</v>
      </c>
      <c r="E70" s="46">
        <v>18</v>
      </c>
      <c r="F70" s="46" t="s">
        <v>3699</v>
      </c>
      <c r="G70" s="46"/>
      <c r="H70" s="46"/>
      <c r="I70" s="46"/>
      <c r="J70" s="46" t="s">
        <v>3059</v>
      </c>
      <c r="K70" s="46" t="s">
        <v>3700</v>
      </c>
      <c r="L70" s="46" t="s">
        <v>3406</v>
      </c>
      <c r="M70" s="46">
        <v>23</v>
      </c>
      <c r="N70" s="46">
        <v>10</v>
      </c>
      <c r="O70" s="46">
        <v>100</v>
      </c>
      <c r="P70" s="46">
        <v>150</v>
      </c>
      <c r="Q70" s="46">
        <v>35</v>
      </c>
      <c r="R70" s="46">
        <v>15</v>
      </c>
      <c r="S70" s="46">
        <v>20</v>
      </c>
      <c r="T70" s="46">
        <v>18</v>
      </c>
      <c r="U70" s="46">
        <v>21</v>
      </c>
      <c r="V70" s="46">
        <v>786</v>
      </c>
      <c r="W70" s="46">
        <v>100</v>
      </c>
      <c r="X70" s="46" t="s">
        <v>3701</v>
      </c>
      <c r="Y70" s="46" t="s">
        <v>3702</v>
      </c>
      <c r="AA70">
        <f t="shared" si="1"/>
        <v>10</v>
      </c>
    </row>
    <row r="71" spans="2:27" ht="15" hidden="1" customHeight="1" x14ac:dyDescent="0.2">
      <c r="B71" s="46">
        <v>70</v>
      </c>
      <c r="C71" s="46">
        <v>3416</v>
      </c>
      <c r="D71" s="46" t="s">
        <v>25</v>
      </c>
      <c r="E71" s="46">
        <v>18</v>
      </c>
      <c r="F71" s="46" t="s">
        <v>3703</v>
      </c>
      <c r="G71" s="46" t="s">
        <v>3704</v>
      </c>
      <c r="H71" s="46" t="s">
        <v>3705</v>
      </c>
      <c r="I71" s="46" t="s">
        <v>3706</v>
      </c>
      <c r="J71" s="46" t="s">
        <v>3062</v>
      </c>
      <c r="K71" s="46" t="s">
        <v>3707</v>
      </c>
      <c r="L71" s="46" t="s">
        <v>3395</v>
      </c>
      <c r="M71" s="46">
        <v>22</v>
      </c>
      <c r="N71" s="46">
        <v>2.5</v>
      </c>
      <c r="O71" s="46">
        <v>70</v>
      </c>
      <c r="P71" s="46">
        <v>0</v>
      </c>
      <c r="Q71" s="46">
        <v>0</v>
      </c>
      <c r="R71" s="46">
        <v>15</v>
      </c>
      <c r="S71" s="46">
        <v>0</v>
      </c>
      <c r="T71" s="46">
        <v>18</v>
      </c>
      <c r="U71" s="46">
        <v>21</v>
      </c>
      <c r="V71" s="46">
        <v>2101</v>
      </c>
      <c r="W71" s="46">
        <v>100</v>
      </c>
      <c r="Y71" s="46" t="s">
        <v>3708</v>
      </c>
      <c r="AA71">
        <f t="shared" si="1"/>
        <v>2.5</v>
      </c>
    </row>
    <row r="72" spans="2:27" ht="15" hidden="1" customHeight="1" x14ac:dyDescent="0.2">
      <c r="B72" s="46">
        <v>71</v>
      </c>
      <c r="C72" s="46">
        <v>2633</v>
      </c>
      <c r="D72" s="46" t="s">
        <v>25</v>
      </c>
      <c r="E72" s="46">
        <v>18</v>
      </c>
      <c r="F72" s="46" t="s">
        <v>3709</v>
      </c>
      <c r="G72" s="46" t="s">
        <v>3710</v>
      </c>
      <c r="H72" s="46" t="s">
        <v>3711</v>
      </c>
      <c r="I72" s="46" t="s">
        <v>3712</v>
      </c>
      <c r="J72" s="46" t="s">
        <v>3065</v>
      </c>
      <c r="K72" s="46" t="s">
        <v>3713</v>
      </c>
      <c r="L72" s="46" t="s">
        <v>3395</v>
      </c>
      <c r="M72" s="46">
        <v>22</v>
      </c>
      <c r="N72" s="46">
        <v>12</v>
      </c>
      <c r="O72" s="46">
        <v>210</v>
      </c>
      <c r="P72" s="46">
        <v>210</v>
      </c>
      <c r="Q72" s="46">
        <v>250</v>
      </c>
      <c r="R72" s="46">
        <v>250</v>
      </c>
      <c r="S72" s="46">
        <v>245</v>
      </c>
      <c r="T72" s="46">
        <v>18</v>
      </c>
      <c r="U72" s="46">
        <v>21</v>
      </c>
      <c r="V72" s="46">
        <v>1400</v>
      </c>
      <c r="W72" s="46">
        <v>100</v>
      </c>
      <c r="Y72" s="46" t="s">
        <v>3714</v>
      </c>
      <c r="AA72">
        <f t="shared" si="1"/>
        <v>12</v>
      </c>
    </row>
    <row r="73" spans="2:27" ht="15" hidden="1" customHeight="1" x14ac:dyDescent="0.2">
      <c r="B73" s="46">
        <v>72</v>
      </c>
      <c r="C73" s="46">
        <v>4141</v>
      </c>
      <c r="D73" s="46" t="s">
        <v>25</v>
      </c>
      <c r="E73" s="46">
        <v>18</v>
      </c>
      <c r="F73" s="46" t="s">
        <v>3709</v>
      </c>
      <c r="G73" s="46" t="s">
        <v>3715</v>
      </c>
      <c r="H73" s="46" t="s">
        <v>3716</v>
      </c>
      <c r="I73" s="46" t="s">
        <v>3717</v>
      </c>
      <c r="J73" s="46" t="s">
        <v>2900</v>
      </c>
      <c r="K73" s="46" t="s">
        <v>44</v>
      </c>
      <c r="L73" s="46" t="s">
        <v>3395</v>
      </c>
      <c r="M73" s="46">
        <v>22</v>
      </c>
      <c r="N73" s="46">
        <v>22</v>
      </c>
      <c r="O73" s="46">
        <v>220</v>
      </c>
      <c r="P73" s="46">
        <v>20</v>
      </c>
      <c r="Q73" s="46">
        <v>70</v>
      </c>
      <c r="R73" s="46">
        <v>20</v>
      </c>
      <c r="S73" s="46">
        <v>50</v>
      </c>
      <c r="T73" s="46">
        <v>18</v>
      </c>
      <c r="U73" s="46">
        <v>21</v>
      </c>
      <c r="V73" s="46">
        <v>1966</v>
      </c>
      <c r="W73" s="46">
        <v>100</v>
      </c>
      <c r="Y73" s="46" t="s">
        <v>3718</v>
      </c>
      <c r="AA73">
        <f t="shared" si="1"/>
        <v>22</v>
      </c>
    </row>
    <row r="74" spans="2:27" ht="15" hidden="1" customHeight="1" x14ac:dyDescent="0.2">
      <c r="B74" s="46">
        <v>73</v>
      </c>
      <c r="C74" s="46">
        <v>2640</v>
      </c>
      <c r="D74" s="46" t="s">
        <v>25</v>
      </c>
      <c r="E74" s="46">
        <v>18</v>
      </c>
      <c r="F74" s="46" t="s">
        <v>3719</v>
      </c>
      <c r="G74" s="46" t="s">
        <v>3720</v>
      </c>
      <c r="H74" s="46" t="s">
        <v>3721</v>
      </c>
      <c r="I74" s="46" t="s">
        <v>3722</v>
      </c>
      <c r="J74" s="46" t="s">
        <v>3066</v>
      </c>
      <c r="K74" s="46" t="s">
        <v>3723</v>
      </c>
      <c r="L74" s="46" t="s">
        <v>3395</v>
      </c>
      <c r="M74" s="46">
        <v>22</v>
      </c>
      <c r="N74" s="46">
        <v>12</v>
      </c>
      <c r="O74" s="46">
        <v>12</v>
      </c>
      <c r="P74" s="46">
        <v>10500</v>
      </c>
      <c r="Q74" s="46">
        <v>950</v>
      </c>
      <c r="R74" s="46">
        <v>900</v>
      </c>
      <c r="S74" s="46">
        <v>850</v>
      </c>
      <c r="T74" s="46">
        <v>18</v>
      </c>
      <c r="U74" s="46">
        <v>21</v>
      </c>
      <c r="V74" s="46">
        <v>1407</v>
      </c>
      <c r="W74" s="46">
        <v>100</v>
      </c>
      <c r="Y74" s="46" t="s">
        <v>3724</v>
      </c>
      <c r="AA74">
        <f t="shared" si="1"/>
        <v>12</v>
      </c>
    </row>
    <row r="75" spans="2:27" ht="15" hidden="1" customHeight="1" x14ac:dyDescent="0.2">
      <c r="B75" s="46">
        <v>74</v>
      </c>
      <c r="C75" s="46">
        <v>1318</v>
      </c>
      <c r="D75" s="46" t="s">
        <v>25</v>
      </c>
      <c r="E75" s="46">
        <v>18</v>
      </c>
      <c r="F75" s="46" t="s">
        <v>3725</v>
      </c>
      <c r="G75" s="46" t="s">
        <v>3726</v>
      </c>
      <c r="H75" s="46" t="s">
        <v>3727</v>
      </c>
      <c r="I75" s="46" t="s">
        <v>3728</v>
      </c>
      <c r="J75" s="46" t="s">
        <v>3067</v>
      </c>
      <c r="K75" s="46" t="s">
        <v>3067</v>
      </c>
      <c r="L75" s="46" t="s">
        <v>3395</v>
      </c>
      <c r="M75" s="46">
        <v>22</v>
      </c>
      <c r="N75" s="46">
        <v>5</v>
      </c>
      <c r="O75" s="46">
        <v>100</v>
      </c>
      <c r="P75" s="46">
        <v>0</v>
      </c>
      <c r="Q75" s="46">
        <v>85</v>
      </c>
      <c r="R75" s="46">
        <v>50</v>
      </c>
      <c r="S75" s="46">
        <v>10</v>
      </c>
      <c r="T75" s="46">
        <v>18</v>
      </c>
      <c r="U75" s="46">
        <v>21</v>
      </c>
      <c r="V75" s="46">
        <v>624</v>
      </c>
      <c r="W75" s="46">
        <v>100</v>
      </c>
      <c r="Y75" s="46" t="s">
        <v>3729</v>
      </c>
      <c r="AA75">
        <f t="shared" si="1"/>
        <v>5</v>
      </c>
    </row>
    <row r="76" spans="2:27" ht="15" hidden="1" customHeight="1" x14ac:dyDescent="0.2">
      <c r="B76" s="46">
        <v>75</v>
      </c>
      <c r="C76" s="46">
        <v>3657</v>
      </c>
      <c r="D76" s="46" t="s">
        <v>25</v>
      </c>
      <c r="E76" s="46">
        <v>18</v>
      </c>
      <c r="F76" s="46" t="s">
        <v>3730</v>
      </c>
      <c r="G76" s="46" t="s">
        <v>3731</v>
      </c>
      <c r="H76" s="46" t="s">
        <v>3732</v>
      </c>
      <c r="I76" s="46" t="s">
        <v>3733</v>
      </c>
      <c r="J76" s="46" t="s">
        <v>3071</v>
      </c>
      <c r="K76" s="46" t="s">
        <v>3071</v>
      </c>
      <c r="L76" s="46" t="s">
        <v>3395</v>
      </c>
      <c r="M76" s="46">
        <v>22</v>
      </c>
      <c r="N76" s="46">
        <v>12</v>
      </c>
      <c r="O76" s="46">
        <v>140</v>
      </c>
      <c r="P76" s="46">
        <v>100</v>
      </c>
      <c r="Q76" s="46">
        <v>563</v>
      </c>
      <c r="R76" s="46">
        <v>56</v>
      </c>
      <c r="S76" s="46">
        <v>144</v>
      </c>
      <c r="T76" s="46">
        <v>18</v>
      </c>
      <c r="U76" s="46">
        <v>21</v>
      </c>
      <c r="V76" s="46">
        <v>2037</v>
      </c>
      <c r="W76" s="46">
        <v>100</v>
      </c>
      <c r="Y76" s="46" t="s">
        <v>3734</v>
      </c>
      <c r="AA76">
        <f t="shared" si="1"/>
        <v>12</v>
      </c>
    </row>
    <row r="77" spans="2:27" ht="15" hidden="1" customHeight="1" x14ac:dyDescent="0.2">
      <c r="B77" s="46">
        <v>76</v>
      </c>
      <c r="C77" s="46">
        <v>4481</v>
      </c>
      <c r="D77" s="46" t="s">
        <v>18</v>
      </c>
      <c r="E77" s="46">
        <v>10</v>
      </c>
      <c r="F77" s="46" t="s">
        <v>3735</v>
      </c>
      <c r="G77" s="46" t="s">
        <v>3735</v>
      </c>
      <c r="H77" s="46" t="s">
        <v>3736</v>
      </c>
      <c r="I77" s="46" t="s">
        <v>3737</v>
      </c>
      <c r="J77" s="46" t="s">
        <v>3072</v>
      </c>
      <c r="K77" s="46" t="s">
        <v>3738</v>
      </c>
      <c r="L77" s="46" t="s">
        <v>3395</v>
      </c>
      <c r="M77" s="46">
        <v>22</v>
      </c>
      <c r="N77" s="46">
        <v>15</v>
      </c>
      <c r="O77" s="46">
        <v>165</v>
      </c>
      <c r="P77" s="46">
        <v>0</v>
      </c>
      <c r="Q77" s="46">
        <v>0</v>
      </c>
      <c r="R77" s="46">
        <v>64</v>
      </c>
      <c r="S77" s="46">
        <v>0</v>
      </c>
      <c r="T77" s="46">
        <v>18</v>
      </c>
      <c r="U77" s="46">
        <v>21</v>
      </c>
      <c r="V77" s="46">
        <v>3068</v>
      </c>
      <c r="W77" s="46">
        <v>100</v>
      </c>
      <c r="Y77" s="46" t="s">
        <v>3739</v>
      </c>
      <c r="AA77">
        <f t="shared" si="1"/>
        <v>15</v>
      </c>
    </row>
    <row r="78" spans="2:27" ht="15" hidden="1" customHeight="1" x14ac:dyDescent="0.2">
      <c r="B78" s="46">
        <v>77</v>
      </c>
      <c r="C78" s="46">
        <v>3770</v>
      </c>
      <c r="D78" s="46" t="s">
        <v>18</v>
      </c>
      <c r="E78" s="46">
        <v>10</v>
      </c>
      <c r="F78" s="46" t="s">
        <v>3740</v>
      </c>
      <c r="G78" s="46" t="s">
        <v>3740</v>
      </c>
      <c r="H78" s="46" t="s">
        <v>3741</v>
      </c>
      <c r="I78" s="46" t="s">
        <v>3742</v>
      </c>
      <c r="J78" s="46" t="s">
        <v>3079</v>
      </c>
      <c r="K78" s="46" t="s">
        <v>3743</v>
      </c>
      <c r="L78" s="46" t="s">
        <v>3395</v>
      </c>
      <c r="M78" s="46">
        <v>22</v>
      </c>
      <c r="N78" s="46">
        <v>15</v>
      </c>
      <c r="O78" s="46">
        <v>150</v>
      </c>
      <c r="P78" s="46">
        <v>10000</v>
      </c>
      <c r="Q78" s="46">
        <v>4000</v>
      </c>
      <c r="R78" s="46">
        <v>40</v>
      </c>
      <c r="S78" s="46">
        <v>40000</v>
      </c>
      <c r="T78" s="46">
        <v>18</v>
      </c>
      <c r="U78" s="46">
        <v>21</v>
      </c>
      <c r="V78" s="46">
        <v>2474</v>
      </c>
      <c r="W78" s="46">
        <v>100</v>
      </c>
      <c r="Y78" s="46" t="s">
        <v>3744</v>
      </c>
      <c r="AA78">
        <f t="shared" si="1"/>
        <v>15</v>
      </c>
    </row>
    <row r="79" spans="2:27" ht="15" hidden="1" customHeight="1" x14ac:dyDescent="0.2">
      <c r="B79" s="46">
        <v>78</v>
      </c>
      <c r="C79" s="46">
        <v>4041</v>
      </c>
      <c r="D79" s="46" t="s">
        <v>18</v>
      </c>
      <c r="E79" s="46">
        <v>10</v>
      </c>
      <c r="F79" s="46" t="s">
        <v>3745</v>
      </c>
      <c r="G79" s="46" t="s">
        <v>3746</v>
      </c>
      <c r="H79" s="46" t="s">
        <v>3747</v>
      </c>
      <c r="I79" s="46" t="s">
        <v>3748</v>
      </c>
      <c r="J79" s="46" t="s">
        <v>3080</v>
      </c>
      <c r="K79" s="46" t="s">
        <v>3749</v>
      </c>
      <c r="L79" s="46" t="s">
        <v>3395</v>
      </c>
      <c r="M79" s="46">
        <v>22</v>
      </c>
      <c r="N79" s="46">
        <v>10</v>
      </c>
      <c r="O79" s="46">
        <v>162</v>
      </c>
      <c r="P79" s="46">
        <v>0</v>
      </c>
      <c r="Q79" s="46">
        <v>0</v>
      </c>
      <c r="R79" s="46">
        <v>18</v>
      </c>
      <c r="S79" s="46">
        <v>73</v>
      </c>
      <c r="T79" s="46">
        <v>18</v>
      </c>
      <c r="U79" s="46">
        <v>21</v>
      </c>
      <c r="V79" s="46">
        <v>2756</v>
      </c>
      <c r="W79" s="46">
        <v>100</v>
      </c>
      <c r="Y79" s="46" t="s">
        <v>3750</v>
      </c>
      <c r="AA79">
        <f t="shared" si="1"/>
        <v>10</v>
      </c>
    </row>
    <row r="80" spans="2:27" ht="15" hidden="1" customHeight="1" x14ac:dyDescent="0.2">
      <c r="B80" s="46">
        <v>79</v>
      </c>
      <c r="C80" s="46">
        <v>1317</v>
      </c>
      <c r="D80" s="46" t="s">
        <v>18</v>
      </c>
      <c r="E80" s="46">
        <v>10</v>
      </c>
      <c r="F80" s="46" t="s">
        <v>3751</v>
      </c>
      <c r="G80" s="46"/>
      <c r="H80" s="46"/>
      <c r="I80" s="46"/>
      <c r="J80" s="46" t="s">
        <v>3081</v>
      </c>
      <c r="K80" s="46" t="s">
        <v>3081</v>
      </c>
      <c r="L80" s="46" t="s">
        <v>3406</v>
      </c>
      <c r="M80" s="46">
        <v>23</v>
      </c>
      <c r="N80" s="46">
        <v>10</v>
      </c>
      <c r="O80" s="46">
        <v>100</v>
      </c>
      <c r="P80" s="46">
        <v>50</v>
      </c>
      <c r="Q80" s="46">
        <v>35</v>
      </c>
      <c r="R80" s="46">
        <v>15</v>
      </c>
      <c r="S80" s="46">
        <v>20</v>
      </c>
      <c r="T80" s="46">
        <v>18</v>
      </c>
      <c r="U80" s="46">
        <v>21</v>
      </c>
      <c r="V80" s="46">
        <v>623</v>
      </c>
      <c r="W80" s="46">
        <v>100</v>
      </c>
      <c r="X80" s="46" t="s">
        <v>3741</v>
      </c>
      <c r="Y80" s="46" t="s">
        <v>3752</v>
      </c>
      <c r="AA80">
        <f t="shared" si="1"/>
        <v>10</v>
      </c>
    </row>
    <row r="81" spans="2:27" ht="15" hidden="1" customHeight="1" x14ac:dyDescent="0.2">
      <c r="B81" s="46">
        <v>80</v>
      </c>
      <c r="C81" s="46">
        <v>1446</v>
      </c>
      <c r="D81" s="46" t="s">
        <v>18</v>
      </c>
      <c r="E81" s="46">
        <v>10</v>
      </c>
      <c r="F81" s="46" t="s">
        <v>3751</v>
      </c>
      <c r="G81" s="46"/>
      <c r="H81" s="46"/>
      <c r="I81" s="46"/>
      <c r="J81" s="46" t="s">
        <v>3082</v>
      </c>
      <c r="K81" s="46" t="s">
        <v>3082</v>
      </c>
      <c r="L81" s="46" t="s">
        <v>3406</v>
      </c>
      <c r="M81" s="46">
        <v>23</v>
      </c>
      <c r="N81" s="46">
        <v>10</v>
      </c>
      <c r="O81" s="46">
        <v>150</v>
      </c>
      <c r="P81" s="46">
        <v>150</v>
      </c>
      <c r="Q81" s="46">
        <v>35</v>
      </c>
      <c r="R81" s="46">
        <v>15</v>
      </c>
      <c r="S81" s="46">
        <v>20</v>
      </c>
      <c r="T81" s="46">
        <v>18</v>
      </c>
      <c r="U81" s="46">
        <v>21</v>
      </c>
      <c r="V81" s="46">
        <v>702</v>
      </c>
      <c r="W81" s="46">
        <v>100</v>
      </c>
      <c r="X81" s="46" t="s">
        <v>3753</v>
      </c>
      <c r="Y81" s="46" t="s">
        <v>3754</v>
      </c>
      <c r="AA81">
        <f t="shared" si="1"/>
        <v>10</v>
      </c>
    </row>
    <row r="82" spans="2:27" ht="15" hidden="1" customHeight="1" x14ac:dyDescent="0.2">
      <c r="B82" s="46">
        <v>81</v>
      </c>
      <c r="C82" s="46">
        <v>4175</v>
      </c>
      <c r="D82" s="46" t="s">
        <v>18</v>
      </c>
      <c r="E82" s="46">
        <v>10</v>
      </c>
      <c r="F82" s="46" t="s">
        <v>3755</v>
      </c>
      <c r="G82" s="46" t="s">
        <v>3756</v>
      </c>
      <c r="H82" s="46" t="s">
        <v>3757</v>
      </c>
      <c r="I82" s="46" t="s">
        <v>3758</v>
      </c>
      <c r="J82" s="46" t="s">
        <v>2940</v>
      </c>
      <c r="K82" s="46" t="s">
        <v>3759</v>
      </c>
      <c r="L82" s="46" t="s">
        <v>3395</v>
      </c>
      <c r="M82" s="46">
        <v>22</v>
      </c>
      <c r="N82" s="46">
        <v>10</v>
      </c>
      <c r="O82" s="46">
        <v>283</v>
      </c>
      <c r="P82" s="46">
        <v>0</v>
      </c>
      <c r="Q82" s="46">
        <v>949</v>
      </c>
      <c r="R82" s="46">
        <v>53</v>
      </c>
      <c r="S82" s="46">
        <v>75</v>
      </c>
      <c r="T82" s="46">
        <v>18</v>
      </c>
      <c r="U82" s="46">
        <v>21</v>
      </c>
      <c r="V82" s="46">
        <v>2863</v>
      </c>
      <c r="W82" s="46">
        <v>100</v>
      </c>
      <c r="Y82" s="46" t="s">
        <v>3760</v>
      </c>
      <c r="AA82">
        <f t="shared" si="1"/>
        <v>10</v>
      </c>
    </row>
    <row r="83" spans="2:27" ht="15" hidden="1" customHeight="1" x14ac:dyDescent="0.2">
      <c r="B83" s="46">
        <v>82</v>
      </c>
      <c r="C83" s="46">
        <v>1249</v>
      </c>
      <c r="D83" s="46" t="s">
        <v>18</v>
      </c>
      <c r="E83" s="46">
        <v>10</v>
      </c>
      <c r="F83" s="46" t="s">
        <v>3761</v>
      </c>
      <c r="G83" s="46"/>
      <c r="H83" s="46"/>
      <c r="I83" s="46"/>
      <c r="J83" s="46" t="s">
        <v>3083</v>
      </c>
      <c r="K83" s="46" t="s">
        <v>3762</v>
      </c>
      <c r="L83" s="46" t="s">
        <v>3395</v>
      </c>
      <c r="M83" s="46">
        <v>22</v>
      </c>
      <c r="N83" s="46">
        <v>10</v>
      </c>
      <c r="O83" s="46">
        <v>100</v>
      </c>
      <c r="P83" s="46">
        <v>50</v>
      </c>
      <c r="Q83" s="46">
        <v>35</v>
      </c>
      <c r="R83" s="46">
        <v>15</v>
      </c>
      <c r="S83" s="46">
        <v>20</v>
      </c>
      <c r="T83" s="46">
        <v>18</v>
      </c>
      <c r="U83" s="46">
        <v>21</v>
      </c>
      <c r="V83" s="46">
        <v>562</v>
      </c>
      <c r="W83" s="46">
        <v>100</v>
      </c>
      <c r="X83" s="46" t="s">
        <v>3763</v>
      </c>
      <c r="Y83" s="46" t="s">
        <v>3764</v>
      </c>
      <c r="AA83">
        <f t="shared" si="1"/>
        <v>10</v>
      </c>
    </row>
    <row r="84" spans="2:27" ht="15" hidden="1" customHeight="1" x14ac:dyDescent="0.2">
      <c r="B84" s="46">
        <v>83</v>
      </c>
      <c r="C84" s="46">
        <v>1155</v>
      </c>
      <c r="D84" s="46" t="s">
        <v>18</v>
      </c>
      <c r="E84" s="46">
        <v>10</v>
      </c>
      <c r="F84" s="46" t="s">
        <v>3765</v>
      </c>
      <c r="G84" s="46" t="s">
        <v>3766</v>
      </c>
      <c r="H84" s="46" t="s">
        <v>3767</v>
      </c>
      <c r="I84" s="46" t="s">
        <v>3767</v>
      </c>
      <c r="J84" s="46" t="s">
        <v>3074</v>
      </c>
      <c r="K84" s="46" t="s">
        <v>3768</v>
      </c>
      <c r="L84" s="46" t="s">
        <v>3395</v>
      </c>
      <c r="M84" s="46">
        <v>22</v>
      </c>
      <c r="N84" s="46">
        <v>2.4</v>
      </c>
      <c r="O84" s="46">
        <v>6</v>
      </c>
      <c r="P84" s="46">
        <v>200</v>
      </c>
      <c r="Q84" s="46">
        <v>200</v>
      </c>
      <c r="R84" s="46">
        <v>4</v>
      </c>
      <c r="S84" s="46">
        <v>200</v>
      </c>
      <c r="T84" s="46">
        <v>18</v>
      </c>
      <c r="U84" s="46">
        <v>21</v>
      </c>
      <c r="V84" s="46">
        <v>488</v>
      </c>
      <c r="W84" s="46">
        <v>100</v>
      </c>
      <c r="Y84" s="46" t="s">
        <v>3769</v>
      </c>
      <c r="AA84">
        <f t="shared" si="1"/>
        <v>2.4</v>
      </c>
    </row>
    <row r="85" spans="2:27" ht="15" hidden="1" customHeight="1" x14ac:dyDescent="0.2">
      <c r="B85" s="46">
        <v>84</v>
      </c>
      <c r="C85" s="46">
        <v>1754</v>
      </c>
      <c r="D85" s="46" t="s">
        <v>18</v>
      </c>
      <c r="E85" s="46">
        <v>10</v>
      </c>
      <c r="F85" s="46" t="s">
        <v>3765</v>
      </c>
      <c r="G85" s="46" t="s">
        <v>3770</v>
      </c>
      <c r="H85" s="46" t="s">
        <v>3771</v>
      </c>
      <c r="I85" s="46" t="s">
        <v>3772</v>
      </c>
      <c r="J85" s="46" t="s">
        <v>3075</v>
      </c>
      <c r="K85" s="46" t="s">
        <v>3773</v>
      </c>
      <c r="L85" s="46" t="s">
        <v>3395</v>
      </c>
      <c r="M85" s="46">
        <v>22</v>
      </c>
      <c r="N85" s="46">
        <v>0.5</v>
      </c>
      <c r="O85" s="46">
        <v>9</v>
      </c>
      <c r="P85" s="46">
        <v>1000</v>
      </c>
      <c r="Q85" s="46">
        <v>10000</v>
      </c>
      <c r="R85" s="46">
        <v>5</v>
      </c>
      <c r="S85" s="46">
        <v>5000</v>
      </c>
      <c r="T85" s="46">
        <v>18</v>
      </c>
      <c r="U85" s="46">
        <v>21</v>
      </c>
      <c r="V85" s="46">
        <v>791</v>
      </c>
      <c r="W85" s="46">
        <v>100</v>
      </c>
      <c r="Y85" s="46" t="s">
        <v>3774</v>
      </c>
      <c r="AA85">
        <f t="shared" si="1"/>
        <v>0.5</v>
      </c>
    </row>
    <row r="86" spans="2:27" ht="15" hidden="1" customHeight="1" x14ac:dyDescent="0.2">
      <c r="B86" s="46">
        <v>85</v>
      </c>
      <c r="C86" s="46">
        <v>4499</v>
      </c>
      <c r="D86" s="46" t="s">
        <v>18</v>
      </c>
      <c r="E86" s="46">
        <v>10</v>
      </c>
      <c r="F86" s="46" t="s">
        <v>3775</v>
      </c>
      <c r="G86" s="46" t="s">
        <v>3776</v>
      </c>
      <c r="H86" s="46" t="s">
        <v>3777</v>
      </c>
      <c r="I86" s="46" t="s">
        <v>3778</v>
      </c>
      <c r="J86" s="46" t="s">
        <v>3085</v>
      </c>
      <c r="K86" s="46" t="s">
        <v>3779</v>
      </c>
      <c r="L86" s="46" t="s">
        <v>3395</v>
      </c>
      <c r="M86" s="46">
        <v>22</v>
      </c>
      <c r="N86" s="46">
        <v>3</v>
      </c>
      <c r="O86" s="46">
        <v>70</v>
      </c>
      <c r="P86" s="46">
        <v>0</v>
      </c>
      <c r="Q86" s="46">
        <v>20</v>
      </c>
      <c r="R86" s="46">
        <v>20</v>
      </c>
      <c r="S86" s="46">
        <v>50</v>
      </c>
      <c r="T86" s="46">
        <v>18</v>
      </c>
      <c r="U86" s="46">
        <v>21</v>
      </c>
      <c r="V86" s="46">
        <v>3084</v>
      </c>
      <c r="W86" s="46">
        <v>100</v>
      </c>
      <c r="Y86" s="46" t="s">
        <v>3780</v>
      </c>
      <c r="AA86">
        <f t="shared" si="1"/>
        <v>3</v>
      </c>
    </row>
    <row r="87" spans="2:27" ht="15" hidden="1" customHeight="1" x14ac:dyDescent="0.2">
      <c r="B87" s="46">
        <v>86</v>
      </c>
      <c r="C87" s="46">
        <v>2277</v>
      </c>
      <c r="D87" s="46" t="s">
        <v>18</v>
      </c>
      <c r="E87" s="46">
        <v>10</v>
      </c>
      <c r="F87" s="46" t="s">
        <v>3775</v>
      </c>
      <c r="G87" s="46" t="s">
        <v>3781</v>
      </c>
      <c r="H87" s="46" t="s">
        <v>3782</v>
      </c>
      <c r="I87" s="46" t="s">
        <v>3783</v>
      </c>
      <c r="J87" s="46" t="s">
        <v>3086</v>
      </c>
      <c r="K87" s="46" t="s">
        <v>3086</v>
      </c>
      <c r="L87" s="46" t="s">
        <v>3395</v>
      </c>
      <c r="M87" s="46">
        <v>22</v>
      </c>
      <c r="N87" s="46">
        <v>3</v>
      </c>
      <c r="O87" s="46">
        <v>40</v>
      </c>
      <c r="P87" s="46">
        <v>0</v>
      </c>
      <c r="Q87" s="46">
        <v>50</v>
      </c>
      <c r="R87" s="46">
        <v>20</v>
      </c>
      <c r="S87" s="46">
        <v>50</v>
      </c>
      <c r="T87" s="46">
        <v>18</v>
      </c>
      <c r="U87" s="46">
        <v>21</v>
      </c>
      <c r="V87" s="46">
        <v>1065</v>
      </c>
      <c r="W87" s="46">
        <v>100</v>
      </c>
      <c r="Y87" s="46" t="s">
        <v>3784</v>
      </c>
      <c r="AA87">
        <f t="shared" si="1"/>
        <v>3</v>
      </c>
    </row>
    <row r="88" spans="2:27" ht="15" hidden="1" customHeight="1" x14ac:dyDescent="0.2">
      <c r="B88" s="46">
        <v>87</v>
      </c>
      <c r="C88" s="46">
        <v>3810</v>
      </c>
      <c r="D88" s="46" t="s">
        <v>18</v>
      </c>
      <c r="E88" s="46">
        <v>10</v>
      </c>
      <c r="F88" s="46" t="s">
        <v>3785</v>
      </c>
      <c r="G88" s="46" t="s">
        <v>3786</v>
      </c>
      <c r="H88" s="46" t="s">
        <v>3787</v>
      </c>
      <c r="I88" s="46" t="s">
        <v>3788</v>
      </c>
      <c r="J88" s="46" t="s">
        <v>3087</v>
      </c>
      <c r="K88" s="46" t="s">
        <v>3789</v>
      </c>
      <c r="L88" s="46" t="s">
        <v>3395</v>
      </c>
      <c r="M88" s="46">
        <v>22</v>
      </c>
      <c r="N88" s="46">
        <v>33</v>
      </c>
      <c r="O88" s="46">
        <v>365</v>
      </c>
      <c r="P88" s="46">
        <v>100</v>
      </c>
      <c r="Q88" s="46">
        <v>0</v>
      </c>
      <c r="R88" s="46">
        <v>751</v>
      </c>
      <c r="S88" s="46">
        <v>0</v>
      </c>
      <c r="T88" s="46">
        <v>18</v>
      </c>
      <c r="U88" s="46">
        <v>21</v>
      </c>
      <c r="V88" s="46">
        <v>2512</v>
      </c>
      <c r="W88" s="46">
        <v>100</v>
      </c>
      <c r="Y88" s="46" t="s">
        <v>3790</v>
      </c>
      <c r="AA88">
        <f t="shared" si="1"/>
        <v>33</v>
      </c>
    </row>
    <row r="89" spans="2:27" ht="15" hidden="1" customHeight="1" x14ac:dyDescent="0.2">
      <c r="B89" s="46">
        <v>88</v>
      </c>
      <c r="C89" s="46">
        <v>1194</v>
      </c>
      <c r="D89" s="46" t="s">
        <v>18</v>
      </c>
      <c r="E89" s="46">
        <v>10</v>
      </c>
      <c r="F89" s="46" t="s">
        <v>3791</v>
      </c>
      <c r="G89" s="46" t="s">
        <v>3792</v>
      </c>
      <c r="H89" s="46" t="s">
        <v>3793</v>
      </c>
      <c r="I89" s="46" t="s">
        <v>3794</v>
      </c>
      <c r="J89" s="46" t="s">
        <v>3088</v>
      </c>
      <c r="K89" s="46" t="s">
        <v>3088</v>
      </c>
      <c r="L89" s="46" t="s">
        <v>3395</v>
      </c>
      <c r="M89" s="46">
        <v>22</v>
      </c>
      <c r="N89" s="46">
        <v>10</v>
      </c>
      <c r="O89" s="46">
        <v>100</v>
      </c>
      <c r="P89" s="46">
        <v>0</v>
      </c>
      <c r="Q89" s="46">
        <v>50</v>
      </c>
      <c r="R89" s="46">
        <v>30</v>
      </c>
      <c r="S89" s="46">
        <v>200</v>
      </c>
      <c r="T89" s="46">
        <v>18</v>
      </c>
      <c r="U89" s="46">
        <v>21</v>
      </c>
      <c r="V89" s="46">
        <v>519</v>
      </c>
      <c r="W89" s="46">
        <v>100</v>
      </c>
      <c r="Y89" s="46" t="s">
        <v>3795</v>
      </c>
      <c r="AA89">
        <f t="shared" si="1"/>
        <v>10</v>
      </c>
    </row>
    <row r="90" spans="2:27" ht="15" hidden="1" customHeight="1" x14ac:dyDescent="0.2">
      <c r="B90" s="46">
        <v>89</v>
      </c>
      <c r="C90" s="46">
        <v>1198</v>
      </c>
      <c r="D90" s="46" t="s">
        <v>18</v>
      </c>
      <c r="E90" s="46">
        <v>10</v>
      </c>
      <c r="F90" s="46" t="s">
        <v>3796</v>
      </c>
      <c r="G90" s="46" t="s">
        <v>3797</v>
      </c>
      <c r="H90" s="46" t="s">
        <v>3798</v>
      </c>
      <c r="I90" s="46" t="s">
        <v>3798</v>
      </c>
      <c r="J90" s="46" t="s">
        <v>3089</v>
      </c>
      <c r="K90" s="46" t="s">
        <v>3799</v>
      </c>
      <c r="L90" s="46" t="s">
        <v>3395</v>
      </c>
      <c r="M90" s="46">
        <v>22</v>
      </c>
      <c r="N90" s="46">
        <v>44</v>
      </c>
      <c r="O90" s="46">
        <v>5</v>
      </c>
      <c r="P90" s="46">
        <v>8</v>
      </c>
      <c r="Q90" s="46">
        <v>5</v>
      </c>
      <c r="R90" s="46">
        <v>8</v>
      </c>
      <c r="S90" s="46">
        <v>84</v>
      </c>
      <c r="T90" s="46">
        <v>18</v>
      </c>
      <c r="U90" s="46">
        <v>21</v>
      </c>
      <c r="V90" s="46">
        <v>523</v>
      </c>
      <c r="W90" s="46">
        <v>100</v>
      </c>
      <c r="Y90" s="46" t="s">
        <v>3800</v>
      </c>
      <c r="AA90">
        <f t="shared" si="1"/>
        <v>44</v>
      </c>
    </row>
    <row r="91" spans="2:27" ht="15" hidden="1" customHeight="1" x14ac:dyDescent="0.2">
      <c r="B91" s="46">
        <v>90</v>
      </c>
      <c r="C91" s="46">
        <v>3279</v>
      </c>
      <c r="D91" s="46" t="s">
        <v>18</v>
      </c>
      <c r="E91" s="46">
        <v>10</v>
      </c>
      <c r="F91" s="46" t="s">
        <v>3801</v>
      </c>
      <c r="G91" s="46" t="s">
        <v>3802</v>
      </c>
      <c r="H91" s="46" t="s">
        <v>3803</v>
      </c>
      <c r="I91" s="46" t="s">
        <v>3804</v>
      </c>
      <c r="J91" s="46" t="s">
        <v>3090</v>
      </c>
      <c r="K91" s="46" t="s">
        <v>3805</v>
      </c>
      <c r="L91" s="46" t="s">
        <v>3395</v>
      </c>
      <c r="M91" s="46">
        <v>22</v>
      </c>
      <c r="N91" s="46">
        <v>12.5</v>
      </c>
      <c r="O91" s="46">
        <v>403</v>
      </c>
      <c r="P91" s="46">
        <v>125</v>
      </c>
      <c r="Q91" s="46">
        <v>181</v>
      </c>
      <c r="R91" s="46">
        <v>185</v>
      </c>
      <c r="S91" s="46">
        <v>142</v>
      </c>
      <c r="T91" s="46">
        <v>18</v>
      </c>
      <c r="U91" s="46">
        <v>21</v>
      </c>
      <c r="V91" s="46">
        <v>1957</v>
      </c>
      <c r="W91" s="46">
        <v>100</v>
      </c>
      <c r="Y91" s="46" t="s">
        <v>3806</v>
      </c>
      <c r="AA91">
        <f t="shared" si="1"/>
        <v>12.5</v>
      </c>
    </row>
    <row r="92" spans="2:27" ht="15" hidden="1" customHeight="1" x14ac:dyDescent="0.2">
      <c r="B92" s="46">
        <v>91</v>
      </c>
      <c r="C92" s="46">
        <v>4035</v>
      </c>
      <c r="D92" s="46" t="s">
        <v>18</v>
      </c>
      <c r="E92" s="46">
        <v>10</v>
      </c>
      <c r="F92" s="46" t="s">
        <v>3807</v>
      </c>
      <c r="G92" s="46" t="s">
        <v>3808</v>
      </c>
      <c r="H92" s="46" t="s">
        <v>3809</v>
      </c>
      <c r="I92" s="46" t="s">
        <v>3810</v>
      </c>
      <c r="J92" s="46" t="s">
        <v>3093</v>
      </c>
      <c r="K92" s="46" t="s">
        <v>3093</v>
      </c>
      <c r="L92" s="46" t="s">
        <v>3395</v>
      </c>
      <c r="M92" s="46">
        <v>22</v>
      </c>
      <c r="N92" s="46">
        <v>12</v>
      </c>
      <c r="O92" s="46">
        <v>194</v>
      </c>
      <c r="P92" s="46">
        <v>0</v>
      </c>
      <c r="Q92" s="46">
        <v>0</v>
      </c>
      <c r="R92" s="46">
        <v>21</v>
      </c>
      <c r="S92" s="46">
        <v>88</v>
      </c>
      <c r="T92" s="46">
        <v>18</v>
      </c>
      <c r="U92" s="46">
        <v>21</v>
      </c>
      <c r="V92" s="46">
        <v>2751</v>
      </c>
      <c r="W92" s="46">
        <v>100</v>
      </c>
      <c r="Y92" s="46" t="s">
        <v>3811</v>
      </c>
      <c r="AA92">
        <f t="shared" si="1"/>
        <v>12</v>
      </c>
    </row>
    <row r="93" spans="2:27" ht="15" hidden="1" customHeight="1" x14ac:dyDescent="0.2">
      <c r="B93" s="46">
        <v>92</v>
      </c>
      <c r="C93" s="46">
        <v>3578</v>
      </c>
      <c r="D93" s="46" t="s">
        <v>18</v>
      </c>
      <c r="E93" s="46">
        <v>10</v>
      </c>
      <c r="F93" s="46" t="s">
        <v>3807</v>
      </c>
      <c r="G93" s="46" t="s">
        <v>3812</v>
      </c>
      <c r="H93" s="46" t="s">
        <v>3813</v>
      </c>
      <c r="I93" s="46" t="s">
        <v>3814</v>
      </c>
      <c r="J93" s="46" t="s">
        <v>3091</v>
      </c>
      <c r="K93" s="46" t="s">
        <v>3815</v>
      </c>
      <c r="L93" s="46" t="s">
        <v>3395</v>
      </c>
      <c r="M93" s="46">
        <v>22</v>
      </c>
      <c r="N93" s="46">
        <v>20</v>
      </c>
      <c r="O93" s="46">
        <v>980</v>
      </c>
      <c r="P93" s="46">
        <v>20</v>
      </c>
      <c r="Q93" s="46">
        <v>0</v>
      </c>
      <c r="R93" s="46">
        <v>0</v>
      </c>
      <c r="S93" s="46">
        <v>0</v>
      </c>
      <c r="T93" s="46">
        <v>18</v>
      </c>
      <c r="U93" s="46">
        <v>21</v>
      </c>
      <c r="V93" s="46">
        <v>2266</v>
      </c>
      <c r="W93" s="46">
        <v>100</v>
      </c>
      <c r="Y93" s="46" t="s">
        <v>3816</v>
      </c>
      <c r="AA93">
        <f t="shared" si="1"/>
        <v>20</v>
      </c>
    </row>
    <row r="94" spans="2:27" ht="15" hidden="1" customHeight="1" x14ac:dyDescent="0.2">
      <c r="B94" s="46">
        <v>93</v>
      </c>
      <c r="C94" s="46">
        <v>3435</v>
      </c>
      <c r="D94" s="46" t="s">
        <v>18</v>
      </c>
      <c r="E94" s="46">
        <v>10</v>
      </c>
      <c r="F94" s="46" t="s">
        <v>3807</v>
      </c>
      <c r="G94" s="46" t="s">
        <v>3817</v>
      </c>
      <c r="H94" s="46" t="s">
        <v>3818</v>
      </c>
      <c r="I94" s="46" t="s">
        <v>3819</v>
      </c>
      <c r="J94" s="46" t="s">
        <v>3092</v>
      </c>
      <c r="K94" s="46" t="s">
        <v>3092</v>
      </c>
      <c r="L94" s="46" t="s">
        <v>3406</v>
      </c>
      <c r="M94" s="46">
        <v>23</v>
      </c>
      <c r="N94" s="46">
        <v>33</v>
      </c>
      <c r="O94" s="46">
        <v>365</v>
      </c>
      <c r="P94" s="46">
        <v>100</v>
      </c>
      <c r="Q94" s="46">
        <v>0</v>
      </c>
      <c r="R94" s="46">
        <v>751</v>
      </c>
      <c r="S94" s="46">
        <v>0</v>
      </c>
      <c r="T94" s="46">
        <v>18</v>
      </c>
      <c r="U94" s="46">
        <v>21</v>
      </c>
      <c r="V94" s="46">
        <v>2123</v>
      </c>
      <c r="W94" s="46">
        <v>80</v>
      </c>
      <c r="Y94" s="46" t="s">
        <v>3820</v>
      </c>
      <c r="AA94">
        <f t="shared" si="1"/>
        <v>33</v>
      </c>
    </row>
    <row r="95" spans="2:27" ht="15" hidden="1" customHeight="1" x14ac:dyDescent="0.2">
      <c r="B95" s="46">
        <v>94</v>
      </c>
      <c r="C95" s="46">
        <v>1800</v>
      </c>
      <c r="D95" s="46" t="s">
        <v>18</v>
      </c>
      <c r="E95" s="46">
        <v>10</v>
      </c>
      <c r="F95" s="46" t="s">
        <v>3821</v>
      </c>
      <c r="G95" s="46"/>
      <c r="H95" s="46"/>
      <c r="I95" s="46"/>
      <c r="J95" s="46" t="s">
        <v>3094</v>
      </c>
      <c r="K95" s="46" t="s">
        <v>3094</v>
      </c>
      <c r="L95" s="46" t="s">
        <v>3406</v>
      </c>
      <c r="M95" s="46">
        <v>23</v>
      </c>
      <c r="N95" s="46">
        <v>10</v>
      </c>
      <c r="O95" s="46">
        <v>100</v>
      </c>
      <c r="P95" s="46">
        <v>150</v>
      </c>
      <c r="Q95" s="46">
        <v>35</v>
      </c>
      <c r="R95" s="46">
        <v>15</v>
      </c>
      <c r="S95" s="46">
        <v>20</v>
      </c>
      <c r="T95" s="46">
        <v>18</v>
      </c>
      <c r="U95" s="46">
        <v>21</v>
      </c>
      <c r="V95" s="46">
        <v>823</v>
      </c>
      <c r="W95" s="46">
        <v>100</v>
      </c>
      <c r="X95" s="46" t="s">
        <v>3822</v>
      </c>
      <c r="Y95" s="46" t="s">
        <v>3823</v>
      </c>
      <c r="AA95">
        <f t="shared" si="1"/>
        <v>10</v>
      </c>
    </row>
    <row r="96" spans="2:27" ht="15" hidden="1" customHeight="1" x14ac:dyDescent="0.2">
      <c r="B96" s="46">
        <v>95</v>
      </c>
      <c r="C96" s="46">
        <v>3383</v>
      </c>
      <c r="D96" s="46" t="s">
        <v>18</v>
      </c>
      <c r="E96" s="46">
        <v>10</v>
      </c>
      <c r="F96" s="46" t="s">
        <v>3824</v>
      </c>
      <c r="G96" s="46"/>
      <c r="H96" s="46"/>
      <c r="I96" s="46"/>
      <c r="J96" s="46" t="s">
        <v>3096</v>
      </c>
      <c r="K96" s="46" t="s">
        <v>3825</v>
      </c>
      <c r="L96" s="46" t="s">
        <v>3406</v>
      </c>
      <c r="M96" s="46">
        <v>23</v>
      </c>
      <c r="N96" s="46">
        <v>6</v>
      </c>
      <c r="O96" s="46">
        <v>160</v>
      </c>
      <c r="P96" s="46">
        <v>300</v>
      </c>
      <c r="Q96" s="46">
        <v>440</v>
      </c>
      <c r="R96" s="46">
        <v>40</v>
      </c>
      <c r="S96" s="46">
        <v>400</v>
      </c>
      <c r="T96" s="46">
        <v>18</v>
      </c>
      <c r="U96" s="46">
        <v>21</v>
      </c>
      <c r="V96" s="46">
        <v>2073</v>
      </c>
      <c r="W96" s="46">
        <v>100</v>
      </c>
      <c r="X96" s="46" t="s">
        <v>3826</v>
      </c>
      <c r="Y96" s="46" t="s">
        <v>3827</v>
      </c>
      <c r="AA96">
        <f t="shared" si="1"/>
        <v>6</v>
      </c>
    </row>
    <row r="97" spans="2:27" ht="15" hidden="1" customHeight="1" x14ac:dyDescent="0.2">
      <c r="B97" s="46">
        <v>96</v>
      </c>
      <c r="C97" s="46">
        <v>3286</v>
      </c>
      <c r="D97" s="46" t="s">
        <v>18</v>
      </c>
      <c r="E97" s="46">
        <v>10</v>
      </c>
      <c r="F97" s="46" t="s">
        <v>3824</v>
      </c>
      <c r="G97" s="46" t="s">
        <v>3828</v>
      </c>
      <c r="H97" s="46" t="s">
        <v>3829</v>
      </c>
      <c r="I97" s="46" t="s">
        <v>3829</v>
      </c>
      <c r="J97" s="46" t="s">
        <v>3097</v>
      </c>
      <c r="K97" s="46" t="s">
        <v>3830</v>
      </c>
      <c r="L97" s="46" t="s">
        <v>3395</v>
      </c>
      <c r="M97" s="46">
        <v>22</v>
      </c>
      <c r="N97" s="46">
        <v>2</v>
      </c>
      <c r="O97" s="46">
        <v>30</v>
      </c>
      <c r="P97" s="46">
        <v>30</v>
      </c>
      <c r="Q97" s="46">
        <v>40</v>
      </c>
      <c r="R97" s="46">
        <v>10</v>
      </c>
      <c r="S97" s="46">
        <v>30</v>
      </c>
      <c r="T97" s="46">
        <v>18</v>
      </c>
      <c r="U97" s="46">
        <v>21</v>
      </c>
      <c r="V97" s="46">
        <v>1964</v>
      </c>
      <c r="W97" s="46">
        <v>100</v>
      </c>
      <c r="Y97" s="46" t="s">
        <v>3831</v>
      </c>
      <c r="AA97">
        <f t="shared" si="1"/>
        <v>2</v>
      </c>
    </row>
    <row r="98" spans="2:27" ht="15" hidden="1" customHeight="1" x14ac:dyDescent="0.2">
      <c r="B98" s="46">
        <v>97</v>
      </c>
      <c r="C98" s="46">
        <v>3262</v>
      </c>
      <c r="D98" s="46" t="s">
        <v>18</v>
      </c>
      <c r="E98" s="46">
        <v>10</v>
      </c>
      <c r="F98" s="46" t="s">
        <v>3824</v>
      </c>
      <c r="G98" s="46" t="s">
        <v>3832</v>
      </c>
      <c r="H98" s="46" t="s">
        <v>3832</v>
      </c>
      <c r="I98" s="46" t="s">
        <v>3833</v>
      </c>
      <c r="J98" s="46" t="s">
        <v>3095</v>
      </c>
      <c r="K98" s="46" t="s">
        <v>3834</v>
      </c>
      <c r="L98" s="46" t="s">
        <v>3395</v>
      </c>
      <c r="M98" s="46">
        <v>22</v>
      </c>
      <c r="N98" s="46">
        <v>7</v>
      </c>
      <c r="O98" s="46">
        <v>50</v>
      </c>
      <c r="P98" s="46">
        <v>50</v>
      </c>
      <c r="Q98" s="46">
        <v>50</v>
      </c>
      <c r="R98" s="46">
        <v>50</v>
      </c>
      <c r="S98" s="46">
        <v>50</v>
      </c>
      <c r="T98" s="46">
        <v>18</v>
      </c>
      <c r="U98" s="46">
        <v>21</v>
      </c>
      <c r="V98" s="46">
        <v>1939</v>
      </c>
      <c r="W98" s="46">
        <v>100</v>
      </c>
      <c r="Y98" s="46" t="s">
        <v>3835</v>
      </c>
      <c r="AA98">
        <f t="shared" si="1"/>
        <v>7</v>
      </c>
    </row>
    <row r="99" spans="2:27" ht="15" hidden="1" customHeight="1" x14ac:dyDescent="0.2">
      <c r="B99" s="46">
        <v>98</v>
      </c>
      <c r="C99" s="46">
        <v>1891</v>
      </c>
      <c r="D99" s="46" t="s">
        <v>18</v>
      </c>
      <c r="E99" s="46">
        <v>10</v>
      </c>
      <c r="F99" s="46" t="s">
        <v>3836</v>
      </c>
      <c r="G99" s="46"/>
      <c r="H99" s="46"/>
      <c r="I99" s="46"/>
      <c r="J99" s="46" t="s">
        <v>3837</v>
      </c>
      <c r="K99" s="46" t="s">
        <v>3838</v>
      </c>
      <c r="L99" s="46" t="s">
        <v>3395</v>
      </c>
      <c r="M99" s="46">
        <v>22</v>
      </c>
      <c r="N99" s="46">
        <v>3</v>
      </c>
      <c r="O99" s="46">
        <v>100</v>
      </c>
      <c r="P99" s="46">
        <v>0</v>
      </c>
      <c r="Q99" s="46">
        <v>0</v>
      </c>
      <c r="R99" s="46">
        <v>0</v>
      </c>
      <c r="S99" s="46">
        <v>0</v>
      </c>
      <c r="T99" s="46">
        <v>18</v>
      </c>
      <c r="U99" s="46">
        <v>21</v>
      </c>
      <c r="V99" s="46">
        <v>797</v>
      </c>
      <c r="W99" s="46">
        <v>100</v>
      </c>
      <c r="X99" s="46" t="s">
        <v>3839</v>
      </c>
      <c r="Y99" s="46" t="s">
        <v>3840</v>
      </c>
      <c r="AA99">
        <f t="shared" si="1"/>
        <v>3</v>
      </c>
    </row>
    <row r="100" spans="2:27" ht="15" hidden="1" customHeight="1" x14ac:dyDescent="0.2">
      <c r="B100" s="46">
        <v>99</v>
      </c>
      <c r="C100" s="46">
        <v>1222</v>
      </c>
      <c r="D100" s="46" t="s">
        <v>18</v>
      </c>
      <c r="E100" s="46">
        <v>10</v>
      </c>
      <c r="F100" s="46" t="s">
        <v>3836</v>
      </c>
      <c r="G100" s="46"/>
      <c r="H100" s="46"/>
      <c r="I100" s="46"/>
      <c r="J100" s="46" t="s">
        <v>3076</v>
      </c>
      <c r="K100" s="46" t="s">
        <v>3841</v>
      </c>
      <c r="L100" s="46" t="s">
        <v>3395</v>
      </c>
      <c r="M100" s="46">
        <v>22</v>
      </c>
      <c r="N100" s="46">
        <v>10</v>
      </c>
      <c r="O100" s="46">
        <v>100</v>
      </c>
      <c r="P100" s="46">
        <v>50</v>
      </c>
      <c r="Q100" s="46">
        <v>35</v>
      </c>
      <c r="R100" s="46">
        <v>15</v>
      </c>
      <c r="S100" s="46">
        <v>20</v>
      </c>
      <c r="T100" s="46">
        <v>18</v>
      </c>
      <c r="U100" s="46">
        <v>21</v>
      </c>
      <c r="V100" s="46">
        <v>533</v>
      </c>
      <c r="W100" s="46">
        <v>100</v>
      </c>
      <c r="X100" s="46" t="s">
        <v>3842</v>
      </c>
      <c r="Y100" s="46" t="s">
        <v>3843</v>
      </c>
      <c r="AA100">
        <f t="shared" si="1"/>
        <v>10</v>
      </c>
    </row>
    <row r="101" spans="2:27" ht="15" hidden="1" customHeight="1" x14ac:dyDescent="0.2">
      <c r="B101" s="46">
        <v>100</v>
      </c>
      <c r="C101" s="46">
        <v>1340</v>
      </c>
      <c r="D101" s="46" t="s">
        <v>18</v>
      </c>
      <c r="E101" s="46">
        <v>10</v>
      </c>
      <c r="F101" s="46" t="s">
        <v>3836</v>
      </c>
      <c r="G101" s="46"/>
      <c r="H101" s="46"/>
      <c r="I101" s="46"/>
      <c r="J101" s="46" t="s">
        <v>3077</v>
      </c>
      <c r="K101" s="46" t="s">
        <v>3844</v>
      </c>
      <c r="L101" s="46" t="s">
        <v>3406</v>
      </c>
      <c r="M101" s="46">
        <v>23</v>
      </c>
      <c r="N101" s="46">
        <v>10</v>
      </c>
      <c r="O101" s="46">
        <v>100</v>
      </c>
      <c r="P101" s="46">
        <v>150</v>
      </c>
      <c r="Q101" s="46">
        <v>35</v>
      </c>
      <c r="R101" s="46">
        <v>15</v>
      </c>
      <c r="S101" s="46">
        <v>20</v>
      </c>
      <c r="T101" s="46">
        <v>18</v>
      </c>
      <c r="U101" s="46">
        <v>21</v>
      </c>
      <c r="V101" s="46">
        <v>634</v>
      </c>
      <c r="W101" s="46">
        <v>100</v>
      </c>
      <c r="X101" s="46" t="s">
        <v>3845</v>
      </c>
      <c r="Y101" s="46" t="s">
        <v>3846</v>
      </c>
      <c r="AA101">
        <f t="shared" si="1"/>
        <v>10</v>
      </c>
    </row>
    <row r="102" spans="2:27" ht="15" hidden="1" customHeight="1" x14ac:dyDescent="0.2">
      <c r="B102" s="46">
        <v>101</v>
      </c>
      <c r="C102" s="46">
        <v>1292</v>
      </c>
      <c r="D102" s="46" t="s">
        <v>18</v>
      </c>
      <c r="E102" s="46">
        <v>10</v>
      </c>
      <c r="F102" s="46" t="s">
        <v>3836</v>
      </c>
      <c r="G102" s="46"/>
      <c r="H102" s="46"/>
      <c r="I102" s="46"/>
      <c r="J102" s="46" t="s">
        <v>3078</v>
      </c>
      <c r="K102" s="46" t="s">
        <v>3847</v>
      </c>
      <c r="L102" s="46" t="s">
        <v>3406</v>
      </c>
      <c r="M102" s="46">
        <v>23</v>
      </c>
      <c r="N102" s="46">
        <v>10</v>
      </c>
      <c r="O102" s="46">
        <v>100</v>
      </c>
      <c r="P102" s="46">
        <v>150</v>
      </c>
      <c r="Q102" s="46">
        <v>35</v>
      </c>
      <c r="R102" s="46">
        <v>15</v>
      </c>
      <c r="S102" s="46">
        <v>20</v>
      </c>
      <c r="T102" s="46">
        <v>18</v>
      </c>
      <c r="U102" s="46">
        <v>21</v>
      </c>
      <c r="V102" s="46">
        <v>596</v>
      </c>
      <c r="W102" s="46">
        <v>100</v>
      </c>
      <c r="X102" s="46" t="s">
        <v>3848</v>
      </c>
      <c r="Y102" s="46" t="s">
        <v>3849</v>
      </c>
      <c r="AA102">
        <f t="shared" si="1"/>
        <v>10</v>
      </c>
    </row>
    <row r="103" spans="2:27" ht="15" hidden="1" customHeight="1" x14ac:dyDescent="0.2">
      <c r="B103" s="46">
        <v>102</v>
      </c>
      <c r="C103" s="46">
        <v>1220</v>
      </c>
      <c r="D103" s="46" t="s">
        <v>18</v>
      </c>
      <c r="E103" s="46">
        <v>10</v>
      </c>
      <c r="F103" s="46" t="s">
        <v>3836</v>
      </c>
      <c r="G103" s="46"/>
      <c r="H103" s="46"/>
      <c r="I103" s="46"/>
      <c r="J103" s="46" t="s">
        <v>3850</v>
      </c>
      <c r="K103" s="46" t="s">
        <v>3850</v>
      </c>
      <c r="L103" s="46" t="s">
        <v>3395</v>
      </c>
      <c r="M103" s="46">
        <v>22</v>
      </c>
      <c r="N103" s="46">
        <v>10</v>
      </c>
      <c r="O103" s="46">
        <v>100</v>
      </c>
      <c r="P103" s="46">
        <v>50</v>
      </c>
      <c r="Q103" s="46">
        <v>35</v>
      </c>
      <c r="R103" s="46">
        <v>15</v>
      </c>
      <c r="S103" s="46">
        <v>20</v>
      </c>
      <c r="T103" s="46">
        <v>18</v>
      </c>
      <c r="U103" s="46">
        <v>21</v>
      </c>
      <c r="V103" s="46">
        <v>538</v>
      </c>
      <c r="W103" s="46">
        <v>100</v>
      </c>
      <c r="X103" s="46" t="s">
        <v>18</v>
      </c>
      <c r="Y103" s="46" t="s">
        <v>3851</v>
      </c>
      <c r="AA103">
        <f t="shared" si="1"/>
        <v>10</v>
      </c>
    </row>
    <row r="104" spans="2:27" ht="15" hidden="1" customHeight="1" x14ac:dyDescent="0.2">
      <c r="B104" s="46">
        <v>103</v>
      </c>
      <c r="C104" s="46">
        <v>1476</v>
      </c>
      <c r="D104" s="46" t="s">
        <v>18</v>
      </c>
      <c r="E104" s="46">
        <v>10</v>
      </c>
      <c r="F104" s="46" t="s">
        <v>3836</v>
      </c>
      <c r="G104" s="46"/>
      <c r="H104" s="46"/>
      <c r="I104" s="46"/>
      <c r="J104" s="46" t="s">
        <v>3852</v>
      </c>
      <c r="K104" s="46" t="s">
        <v>3852</v>
      </c>
      <c r="L104" s="46" t="s">
        <v>3406</v>
      </c>
      <c r="M104" s="46">
        <v>23</v>
      </c>
      <c r="N104" s="46">
        <v>10</v>
      </c>
      <c r="O104" s="46">
        <v>100</v>
      </c>
      <c r="P104" s="46">
        <v>150</v>
      </c>
      <c r="Q104" s="46">
        <v>35</v>
      </c>
      <c r="R104" s="46">
        <v>15</v>
      </c>
      <c r="S104" s="46">
        <v>20</v>
      </c>
      <c r="T104" s="46">
        <v>18</v>
      </c>
      <c r="U104" s="46">
        <v>21</v>
      </c>
      <c r="V104" s="46">
        <v>722</v>
      </c>
      <c r="W104" s="46">
        <v>100</v>
      </c>
      <c r="X104" s="46" t="s">
        <v>3853</v>
      </c>
      <c r="Y104" s="46" t="s">
        <v>3854</v>
      </c>
      <c r="AA104">
        <f t="shared" si="1"/>
        <v>10</v>
      </c>
    </row>
    <row r="105" spans="2:27" ht="15" hidden="1" customHeight="1" x14ac:dyDescent="0.2">
      <c r="B105" s="46">
        <v>104</v>
      </c>
      <c r="C105" s="46">
        <v>2796</v>
      </c>
      <c r="D105" s="46" t="s">
        <v>18</v>
      </c>
      <c r="E105" s="46">
        <v>10</v>
      </c>
      <c r="F105" s="46" t="s">
        <v>3855</v>
      </c>
      <c r="G105" s="46"/>
      <c r="H105" s="46"/>
      <c r="I105" s="46"/>
      <c r="J105" s="46" t="s">
        <v>3100</v>
      </c>
      <c r="K105" s="46" t="s">
        <v>3856</v>
      </c>
      <c r="L105" s="46" t="s">
        <v>3395</v>
      </c>
      <c r="M105" s="46">
        <v>22</v>
      </c>
      <c r="N105" s="46">
        <v>2</v>
      </c>
      <c r="O105" s="46">
        <v>20</v>
      </c>
      <c r="P105" s="46">
        <v>0</v>
      </c>
      <c r="Q105" s="46">
        <v>35</v>
      </c>
      <c r="R105" s="46">
        <v>30</v>
      </c>
      <c r="S105" s="46">
        <v>5</v>
      </c>
      <c r="T105" s="46">
        <v>18</v>
      </c>
      <c r="U105" s="46">
        <v>21</v>
      </c>
      <c r="V105" s="46">
        <v>1539</v>
      </c>
      <c r="W105" s="46">
        <v>100</v>
      </c>
      <c r="X105" s="46" t="s">
        <v>3857</v>
      </c>
      <c r="Y105" s="46" t="s">
        <v>3858</v>
      </c>
      <c r="AA105">
        <f t="shared" si="1"/>
        <v>2</v>
      </c>
    </row>
    <row r="106" spans="2:27" ht="15" hidden="1" customHeight="1" x14ac:dyDescent="0.2">
      <c r="B106" s="46">
        <v>105</v>
      </c>
      <c r="C106" s="46">
        <v>1337</v>
      </c>
      <c r="D106" s="46" t="s">
        <v>18</v>
      </c>
      <c r="E106" s="46">
        <v>10</v>
      </c>
      <c r="F106" s="46" t="s">
        <v>3855</v>
      </c>
      <c r="G106" s="46"/>
      <c r="H106" s="46"/>
      <c r="I106" s="46"/>
      <c r="J106" s="46" t="s">
        <v>3099</v>
      </c>
      <c r="K106" s="46" t="s">
        <v>3859</v>
      </c>
      <c r="L106" s="46" t="s">
        <v>3406</v>
      </c>
      <c r="M106" s="46">
        <v>23</v>
      </c>
      <c r="N106" s="46">
        <v>10</v>
      </c>
      <c r="O106" s="46">
        <v>100</v>
      </c>
      <c r="P106" s="46">
        <v>150</v>
      </c>
      <c r="Q106" s="46">
        <v>35</v>
      </c>
      <c r="R106" s="46">
        <v>15</v>
      </c>
      <c r="S106" s="46">
        <v>20</v>
      </c>
      <c r="T106" s="46">
        <v>18</v>
      </c>
      <c r="U106" s="46">
        <v>21</v>
      </c>
      <c r="V106" s="46">
        <v>633</v>
      </c>
      <c r="W106" s="46">
        <v>100</v>
      </c>
      <c r="X106" s="46" t="s">
        <v>3860</v>
      </c>
      <c r="Y106" s="46" t="s">
        <v>3861</v>
      </c>
      <c r="AA106">
        <f t="shared" si="1"/>
        <v>10</v>
      </c>
    </row>
    <row r="107" spans="2:27" ht="15" hidden="1" customHeight="1" x14ac:dyDescent="0.2">
      <c r="B107" s="46">
        <v>106</v>
      </c>
      <c r="C107" s="46">
        <v>2911</v>
      </c>
      <c r="D107" s="46" t="s">
        <v>18</v>
      </c>
      <c r="E107" s="46">
        <v>10</v>
      </c>
      <c r="F107" s="46" t="s">
        <v>3862</v>
      </c>
      <c r="G107" s="46" t="s">
        <v>3863</v>
      </c>
      <c r="H107" s="46" t="s">
        <v>3864</v>
      </c>
      <c r="I107" s="46" t="s">
        <v>3865</v>
      </c>
      <c r="J107" s="46" t="s">
        <v>3102</v>
      </c>
      <c r="K107" s="46" t="s">
        <v>3102</v>
      </c>
      <c r="L107" s="46" t="s">
        <v>3395</v>
      </c>
      <c r="M107" s="46">
        <v>22</v>
      </c>
      <c r="N107" s="46">
        <v>10</v>
      </c>
      <c r="O107" s="46">
        <v>150</v>
      </c>
      <c r="P107" s="46">
        <v>35</v>
      </c>
      <c r="Q107" s="46">
        <v>50</v>
      </c>
      <c r="R107" s="46">
        <v>15</v>
      </c>
      <c r="S107" s="46">
        <v>20</v>
      </c>
      <c r="T107" s="46">
        <v>18</v>
      </c>
      <c r="U107" s="46">
        <v>21</v>
      </c>
      <c r="V107" s="46">
        <v>1631</v>
      </c>
      <c r="W107" s="46">
        <v>40</v>
      </c>
      <c r="Y107" s="46" t="s">
        <v>3866</v>
      </c>
      <c r="AA107">
        <f t="shared" si="1"/>
        <v>10</v>
      </c>
    </row>
    <row r="108" spans="2:27" ht="15" hidden="1" customHeight="1" x14ac:dyDescent="0.2">
      <c r="B108" s="46">
        <v>107</v>
      </c>
      <c r="C108" s="46">
        <v>2265</v>
      </c>
      <c r="D108" s="46" t="s">
        <v>18</v>
      </c>
      <c r="E108" s="46">
        <v>10</v>
      </c>
      <c r="F108" s="46" t="s">
        <v>3867</v>
      </c>
      <c r="G108" s="46" t="s">
        <v>3868</v>
      </c>
      <c r="H108" s="46" t="s">
        <v>3869</v>
      </c>
      <c r="I108" s="46" t="s">
        <v>3870</v>
      </c>
      <c r="J108" s="46" t="s">
        <v>3073</v>
      </c>
      <c r="K108" s="46" t="s">
        <v>3871</v>
      </c>
      <c r="L108" s="46" t="s">
        <v>3395</v>
      </c>
      <c r="M108" s="46">
        <v>22</v>
      </c>
      <c r="N108" s="46">
        <v>33</v>
      </c>
      <c r="O108" s="46">
        <v>365</v>
      </c>
      <c r="P108" s="46">
        <v>100</v>
      </c>
      <c r="Q108" s="46">
        <v>0</v>
      </c>
      <c r="R108" s="46">
        <v>751</v>
      </c>
      <c r="S108" s="46">
        <v>0</v>
      </c>
      <c r="T108" s="46">
        <v>18</v>
      </c>
      <c r="U108" s="46">
        <v>21</v>
      </c>
      <c r="V108" s="46">
        <v>1057</v>
      </c>
      <c r="W108" s="46">
        <v>100</v>
      </c>
      <c r="Y108" s="46" t="s">
        <v>3872</v>
      </c>
      <c r="AA108">
        <f t="shared" si="1"/>
        <v>33</v>
      </c>
    </row>
    <row r="109" spans="2:27" ht="15" hidden="1" customHeight="1" x14ac:dyDescent="0.2">
      <c r="B109" s="46">
        <v>108</v>
      </c>
      <c r="C109" s="46">
        <v>1304</v>
      </c>
      <c r="D109" s="46" t="s">
        <v>18</v>
      </c>
      <c r="E109" s="46">
        <v>10</v>
      </c>
      <c r="F109" s="46" t="s">
        <v>3873</v>
      </c>
      <c r="G109" s="46" t="s">
        <v>3874</v>
      </c>
      <c r="H109" s="46" t="s">
        <v>3875</v>
      </c>
      <c r="I109" s="46" t="s">
        <v>3415</v>
      </c>
      <c r="J109" s="46" t="s">
        <v>3101</v>
      </c>
      <c r="K109" s="46" t="s">
        <v>3101</v>
      </c>
      <c r="L109" s="46" t="s">
        <v>3444</v>
      </c>
      <c r="M109" s="46">
        <v>24</v>
      </c>
      <c r="N109" s="46">
        <v>3</v>
      </c>
      <c r="O109" s="46">
        <v>30</v>
      </c>
      <c r="P109" s="46">
        <v>0</v>
      </c>
      <c r="Q109" s="46">
        <v>60</v>
      </c>
      <c r="R109" s="46">
        <v>20</v>
      </c>
      <c r="S109" s="46">
        <v>60</v>
      </c>
      <c r="T109" s="46">
        <v>18</v>
      </c>
      <c r="U109" s="46">
        <v>21</v>
      </c>
      <c r="V109" s="46">
        <v>613</v>
      </c>
      <c r="W109" s="46">
        <v>100</v>
      </c>
      <c r="Y109" s="46" t="s">
        <v>3876</v>
      </c>
      <c r="AA109">
        <f t="shared" si="1"/>
        <v>3</v>
      </c>
    </row>
    <row r="110" spans="2:27" ht="15" hidden="1" customHeight="1" x14ac:dyDescent="0.2">
      <c r="B110" s="46">
        <v>109</v>
      </c>
      <c r="C110" s="46">
        <v>3718</v>
      </c>
      <c r="D110" s="46" t="s">
        <v>18</v>
      </c>
      <c r="E110" s="46">
        <v>10</v>
      </c>
      <c r="F110" s="46" t="s">
        <v>3877</v>
      </c>
      <c r="G110" s="46" t="s">
        <v>3878</v>
      </c>
      <c r="H110" s="46" t="s">
        <v>3879</v>
      </c>
      <c r="I110" s="46" t="s">
        <v>3879</v>
      </c>
      <c r="J110" s="46" t="s">
        <v>3103</v>
      </c>
      <c r="K110" s="46" t="s">
        <v>3880</v>
      </c>
      <c r="L110" s="46" t="s">
        <v>3395</v>
      </c>
      <c r="M110" s="46">
        <v>22</v>
      </c>
      <c r="N110" s="46">
        <v>33</v>
      </c>
      <c r="O110" s="46">
        <v>365</v>
      </c>
      <c r="P110" s="46">
        <v>100</v>
      </c>
      <c r="Q110" s="46">
        <v>0</v>
      </c>
      <c r="R110" s="46">
        <v>751</v>
      </c>
      <c r="S110" s="46">
        <v>0</v>
      </c>
      <c r="T110" s="46">
        <v>18</v>
      </c>
      <c r="U110" s="46">
        <v>21</v>
      </c>
      <c r="V110" s="46">
        <v>2414</v>
      </c>
      <c r="W110" s="46">
        <v>80</v>
      </c>
      <c r="Y110" s="46" t="s">
        <v>3881</v>
      </c>
      <c r="AA110">
        <f t="shared" si="1"/>
        <v>33</v>
      </c>
    </row>
    <row r="111" spans="2:27" ht="15" hidden="1" customHeight="1" x14ac:dyDescent="0.2">
      <c r="B111" s="46">
        <v>110</v>
      </c>
      <c r="C111" s="46">
        <v>1447</v>
      </c>
      <c r="D111" s="46" t="s">
        <v>18</v>
      </c>
      <c r="E111" s="46">
        <v>10</v>
      </c>
      <c r="F111" s="46" t="s">
        <v>3877</v>
      </c>
      <c r="G111" s="46"/>
      <c r="H111" s="46"/>
      <c r="I111" s="46"/>
      <c r="J111" s="46" t="s">
        <v>3104</v>
      </c>
      <c r="K111" s="46" t="s">
        <v>3104</v>
      </c>
      <c r="L111" s="46" t="s">
        <v>3406</v>
      </c>
      <c r="M111" s="46">
        <v>23</v>
      </c>
      <c r="N111" s="46">
        <v>10</v>
      </c>
      <c r="O111" s="46">
        <v>100</v>
      </c>
      <c r="P111" s="46">
        <v>150</v>
      </c>
      <c r="Q111" s="46">
        <v>35</v>
      </c>
      <c r="R111" s="46">
        <v>15</v>
      </c>
      <c r="S111" s="46">
        <v>20</v>
      </c>
      <c r="T111" s="46">
        <v>18</v>
      </c>
      <c r="U111" s="46">
        <v>21</v>
      </c>
      <c r="V111" s="46">
        <v>703</v>
      </c>
      <c r="W111" s="46">
        <v>100</v>
      </c>
      <c r="X111" s="46" t="s">
        <v>3882</v>
      </c>
      <c r="Y111" s="46" t="s">
        <v>3883</v>
      </c>
      <c r="AA111">
        <f t="shared" si="1"/>
        <v>10</v>
      </c>
    </row>
    <row r="112" spans="2:27" ht="15" hidden="1" customHeight="1" x14ac:dyDescent="0.2">
      <c r="B112" s="46">
        <v>111</v>
      </c>
      <c r="C112" s="46">
        <v>1783</v>
      </c>
      <c r="D112" s="46" t="s">
        <v>27</v>
      </c>
      <c r="E112" s="46">
        <v>4</v>
      </c>
      <c r="F112" s="46" t="s">
        <v>3884</v>
      </c>
      <c r="G112" s="46"/>
      <c r="H112" s="46"/>
      <c r="I112" s="46"/>
      <c r="J112" s="46" t="s">
        <v>3105</v>
      </c>
      <c r="K112" s="46" t="s">
        <v>3885</v>
      </c>
      <c r="L112" s="46" t="s">
        <v>3395</v>
      </c>
      <c r="M112" s="46">
        <v>22</v>
      </c>
      <c r="N112" s="46">
        <v>20</v>
      </c>
      <c r="O112" s="46">
        <v>350</v>
      </c>
      <c r="P112" s="46">
        <v>735</v>
      </c>
      <c r="Q112" s="46">
        <v>700</v>
      </c>
      <c r="R112" s="46">
        <v>123</v>
      </c>
      <c r="S112" s="46">
        <v>700</v>
      </c>
      <c r="T112" s="46">
        <v>18</v>
      </c>
      <c r="U112" s="46">
        <v>21</v>
      </c>
      <c r="V112" s="46">
        <v>806</v>
      </c>
      <c r="W112" s="46">
        <v>100</v>
      </c>
      <c r="X112" s="46" t="s">
        <v>3886</v>
      </c>
      <c r="Y112" s="46" t="s">
        <v>3887</v>
      </c>
      <c r="AA112">
        <f t="shared" si="1"/>
        <v>20</v>
      </c>
    </row>
    <row r="113" spans="2:27" ht="15" hidden="1" customHeight="1" x14ac:dyDescent="0.2">
      <c r="B113" s="46">
        <v>112</v>
      </c>
      <c r="C113" s="46">
        <v>3832</v>
      </c>
      <c r="D113" s="46" t="s">
        <v>20</v>
      </c>
      <c r="E113" s="46">
        <v>22</v>
      </c>
      <c r="F113" s="46" t="s">
        <v>3888</v>
      </c>
      <c r="G113" s="46" t="s">
        <v>3889</v>
      </c>
      <c r="H113" s="46" t="s">
        <v>3890</v>
      </c>
      <c r="I113" s="46" t="s">
        <v>3415</v>
      </c>
      <c r="J113" s="46" t="s">
        <v>3106</v>
      </c>
      <c r="K113" s="46" t="s">
        <v>41</v>
      </c>
      <c r="L113" s="46" t="s">
        <v>3395</v>
      </c>
      <c r="M113" s="46">
        <v>22</v>
      </c>
      <c r="N113" s="46">
        <v>15</v>
      </c>
      <c r="O113" s="46">
        <v>128</v>
      </c>
      <c r="P113" s="46">
        <v>0</v>
      </c>
      <c r="Q113" s="46">
        <v>0</v>
      </c>
      <c r="R113" s="46">
        <v>49</v>
      </c>
      <c r="S113" s="46">
        <v>0</v>
      </c>
      <c r="T113" s="46">
        <v>18</v>
      </c>
      <c r="U113" s="46">
        <v>21</v>
      </c>
      <c r="V113" s="46">
        <v>2524</v>
      </c>
      <c r="W113" s="46">
        <v>100</v>
      </c>
      <c r="Y113" s="46" t="s">
        <v>3891</v>
      </c>
      <c r="AA113">
        <f t="shared" si="1"/>
        <v>15</v>
      </c>
    </row>
    <row r="114" spans="2:27" ht="15" hidden="1" customHeight="1" x14ac:dyDescent="0.2">
      <c r="B114" s="46">
        <v>113</v>
      </c>
      <c r="C114" s="46">
        <v>3365</v>
      </c>
      <c r="D114" s="46" t="s">
        <v>20</v>
      </c>
      <c r="E114" s="46">
        <v>22</v>
      </c>
      <c r="F114" s="46" t="s">
        <v>3888</v>
      </c>
      <c r="G114" s="46" t="s">
        <v>3888</v>
      </c>
      <c r="H114" s="46" t="s">
        <v>3414</v>
      </c>
      <c r="I114" s="46" t="s">
        <v>3415</v>
      </c>
      <c r="J114" s="46" t="s">
        <v>3108</v>
      </c>
      <c r="K114" s="46" t="s">
        <v>3892</v>
      </c>
      <c r="L114" s="46" t="s">
        <v>3395</v>
      </c>
      <c r="M114" s="46">
        <v>22</v>
      </c>
      <c r="N114" s="46">
        <v>2.4</v>
      </c>
      <c r="O114" s="46">
        <v>79</v>
      </c>
      <c r="P114" s="46">
        <v>77</v>
      </c>
      <c r="Q114" s="46">
        <v>0</v>
      </c>
      <c r="R114" s="46">
        <v>60</v>
      </c>
      <c r="S114" s="46">
        <v>0</v>
      </c>
      <c r="T114" s="46">
        <v>18</v>
      </c>
      <c r="U114" s="46">
        <v>21</v>
      </c>
      <c r="V114" s="46">
        <v>2047</v>
      </c>
      <c r="W114" s="46">
        <v>80</v>
      </c>
      <c r="Y114" s="46" t="s">
        <v>3893</v>
      </c>
      <c r="AA114">
        <f t="shared" si="1"/>
        <v>2.4</v>
      </c>
    </row>
    <row r="115" spans="2:27" ht="15" hidden="1" customHeight="1" x14ac:dyDescent="0.2">
      <c r="B115" s="46">
        <v>114</v>
      </c>
      <c r="C115" s="46">
        <v>2828</v>
      </c>
      <c r="D115" s="46" t="s">
        <v>20</v>
      </c>
      <c r="E115" s="46">
        <v>22</v>
      </c>
      <c r="F115" s="46" t="s">
        <v>3888</v>
      </c>
      <c r="G115" s="46" t="s">
        <v>3889</v>
      </c>
      <c r="H115" s="46" t="s">
        <v>3894</v>
      </c>
      <c r="I115" s="46" t="s">
        <v>3894</v>
      </c>
      <c r="J115" s="46" t="s">
        <v>3107</v>
      </c>
      <c r="K115" s="46" t="s">
        <v>3107</v>
      </c>
      <c r="L115" s="46" t="s">
        <v>3395</v>
      </c>
      <c r="M115" s="46">
        <v>22</v>
      </c>
      <c r="N115" s="46">
        <v>6</v>
      </c>
      <c r="O115" s="46">
        <v>111</v>
      </c>
      <c r="P115" s="46">
        <v>0</v>
      </c>
      <c r="Q115" s="46">
        <v>30</v>
      </c>
      <c r="R115" s="46">
        <v>30</v>
      </c>
      <c r="S115" s="46">
        <v>30</v>
      </c>
      <c r="T115" s="46">
        <v>18</v>
      </c>
      <c r="U115" s="46">
        <v>21</v>
      </c>
      <c r="V115" s="46">
        <v>1554</v>
      </c>
      <c r="W115" s="46">
        <v>100</v>
      </c>
      <c r="Y115" s="46" t="s">
        <v>3895</v>
      </c>
      <c r="AA115">
        <f t="shared" si="1"/>
        <v>6</v>
      </c>
    </row>
    <row r="116" spans="2:27" ht="15" hidden="1" customHeight="1" x14ac:dyDescent="0.2">
      <c r="B116" s="46">
        <v>115</v>
      </c>
      <c r="C116" s="46">
        <v>2431</v>
      </c>
      <c r="D116" s="46" t="s">
        <v>20</v>
      </c>
      <c r="E116" s="46">
        <v>22</v>
      </c>
      <c r="F116" s="46" t="s">
        <v>3896</v>
      </c>
      <c r="G116" s="46" t="s">
        <v>3897</v>
      </c>
      <c r="H116" s="46" t="s">
        <v>3898</v>
      </c>
      <c r="I116" s="46" t="s">
        <v>3899</v>
      </c>
      <c r="J116" s="46" t="s">
        <v>3110</v>
      </c>
      <c r="K116" s="46" t="s">
        <v>3900</v>
      </c>
      <c r="L116" s="46" t="s">
        <v>3395</v>
      </c>
      <c r="M116" s="46">
        <v>22</v>
      </c>
      <c r="N116" s="46">
        <v>9.85</v>
      </c>
      <c r="O116" s="46">
        <v>5.85</v>
      </c>
      <c r="P116" s="46">
        <v>2</v>
      </c>
      <c r="Q116" s="46">
        <v>1</v>
      </c>
      <c r="R116" s="46">
        <v>1</v>
      </c>
      <c r="S116" s="46">
        <v>1</v>
      </c>
      <c r="T116" s="46">
        <v>18</v>
      </c>
      <c r="U116" s="46">
        <v>21</v>
      </c>
      <c r="V116" s="46">
        <v>1207</v>
      </c>
      <c r="W116" s="46">
        <v>100</v>
      </c>
      <c r="Y116" s="46" t="s">
        <v>3901</v>
      </c>
      <c r="AA116">
        <f t="shared" si="1"/>
        <v>9.85</v>
      </c>
    </row>
    <row r="117" spans="2:27" ht="15" hidden="1" customHeight="1" x14ac:dyDescent="0.2">
      <c r="B117" s="46">
        <v>116</v>
      </c>
      <c r="C117" s="46">
        <v>4344</v>
      </c>
      <c r="D117" s="46" t="s">
        <v>20</v>
      </c>
      <c r="E117" s="46">
        <v>22</v>
      </c>
      <c r="F117" s="46" t="s">
        <v>3896</v>
      </c>
      <c r="G117" s="46" t="s">
        <v>3902</v>
      </c>
      <c r="H117" s="46" t="s">
        <v>3903</v>
      </c>
      <c r="I117" s="46" t="s">
        <v>3904</v>
      </c>
      <c r="J117" s="46" t="s">
        <v>3109</v>
      </c>
      <c r="K117" s="46" t="s">
        <v>37</v>
      </c>
      <c r="L117" s="46" t="s">
        <v>3395</v>
      </c>
      <c r="M117" s="46">
        <v>22</v>
      </c>
      <c r="N117" s="46">
        <v>20</v>
      </c>
      <c r="O117" s="46">
        <v>150</v>
      </c>
      <c r="P117" s="46">
        <v>0</v>
      </c>
      <c r="Q117" s="46">
        <v>0</v>
      </c>
      <c r="R117" s="46">
        <v>130</v>
      </c>
      <c r="S117" s="46">
        <v>40</v>
      </c>
      <c r="T117" s="46">
        <v>18</v>
      </c>
      <c r="U117" s="46">
        <v>21</v>
      </c>
      <c r="V117" s="46">
        <v>798</v>
      </c>
      <c r="W117" s="46">
        <v>100</v>
      </c>
      <c r="Y117" s="46" t="s">
        <v>3905</v>
      </c>
      <c r="AA117">
        <f t="shared" si="1"/>
        <v>20</v>
      </c>
    </row>
    <row r="118" spans="2:27" ht="15" hidden="1" customHeight="1" x14ac:dyDescent="0.2">
      <c r="B118" s="46">
        <v>117</v>
      </c>
      <c r="C118" s="46">
        <v>4005</v>
      </c>
      <c r="D118" s="46" t="s">
        <v>20</v>
      </c>
      <c r="E118" s="46">
        <v>22</v>
      </c>
      <c r="F118" s="46" t="s">
        <v>3896</v>
      </c>
      <c r="G118" s="46" t="s">
        <v>3906</v>
      </c>
      <c r="H118" s="46" t="s">
        <v>3907</v>
      </c>
      <c r="I118" s="46" t="s">
        <v>3908</v>
      </c>
      <c r="J118" s="46" t="s">
        <v>3111</v>
      </c>
      <c r="K118" s="46" t="s">
        <v>3909</v>
      </c>
      <c r="L118" s="46" t="s">
        <v>3395</v>
      </c>
      <c r="M118" s="46">
        <v>22</v>
      </c>
      <c r="N118" s="46">
        <v>2.4</v>
      </c>
      <c r="O118" s="46">
        <v>65</v>
      </c>
      <c r="P118" s="46">
        <v>1300000</v>
      </c>
      <c r="Q118" s="46">
        <v>910000</v>
      </c>
      <c r="R118" s="46">
        <v>390</v>
      </c>
      <c r="S118" s="46">
        <v>520</v>
      </c>
      <c r="T118" s="46">
        <v>18</v>
      </c>
      <c r="U118" s="46">
        <v>21</v>
      </c>
      <c r="V118" s="46">
        <v>2716</v>
      </c>
      <c r="W118" s="46">
        <v>100</v>
      </c>
      <c r="Y118" s="46" t="s">
        <v>3910</v>
      </c>
      <c r="AA118">
        <f t="shared" si="1"/>
        <v>2.4</v>
      </c>
    </row>
    <row r="119" spans="2:27" ht="15" hidden="1" customHeight="1" x14ac:dyDescent="0.2">
      <c r="B119" s="46">
        <v>118</v>
      </c>
      <c r="C119" s="46">
        <v>4163</v>
      </c>
      <c r="D119" s="46" t="s">
        <v>20</v>
      </c>
      <c r="E119" s="46">
        <v>22</v>
      </c>
      <c r="F119" s="46" t="s">
        <v>3896</v>
      </c>
      <c r="G119" s="46" t="s">
        <v>3911</v>
      </c>
      <c r="H119" s="46" t="s">
        <v>3912</v>
      </c>
      <c r="I119" s="46" t="s">
        <v>3913</v>
      </c>
      <c r="J119" s="46" t="s">
        <v>3914</v>
      </c>
      <c r="K119" s="46" t="s">
        <v>3915</v>
      </c>
      <c r="L119" s="46" t="s">
        <v>3395</v>
      </c>
      <c r="M119" s="46">
        <v>22</v>
      </c>
      <c r="N119" s="46">
        <v>2.4</v>
      </c>
      <c r="O119" s="46">
        <v>60</v>
      </c>
      <c r="P119" s="46">
        <v>60</v>
      </c>
      <c r="Q119" s="46">
        <v>0</v>
      </c>
      <c r="R119" s="46">
        <v>751</v>
      </c>
      <c r="S119" s="46">
        <v>0</v>
      </c>
      <c r="T119" s="46">
        <v>18</v>
      </c>
      <c r="U119" s="46">
        <v>21</v>
      </c>
      <c r="V119" s="46">
        <v>2856</v>
      </c>
      <c r="W119" s="46">
        <v>80</v>
      </c>
      <c r="Y119" s="46" t="s">
        <v>3916</v>
      </c>
      <c r="AA119">
        <f t="shared" si="1"/>
        <v>2.4</v>
      </c>
    </row>
    <row r="120" spans="2:27" ht="15" hidden="1" customHeight="1" x14ac:dyDescent="0.2">
      <c r="B120" s="46">
        <v>119</v>
      </c>
      <c r="C120" s="46">
        <v>2760</v>
      </c>
      <c r="D120" s="46" t="s">
        <v>20</v>
      </c>
      <c r="E120" s="46">
        <v>22</v>
      </c>
      <c r="F120" s="46" t="s">
        <v>3917</v>
      </c>
      <c r="G120" s="46"/>
      <c r="H120" s="46"/>
      <c r="I120" s="46"/>
      <c r="J120" s="46" t="s">
        <v>3112</v>
      </c>
      <c r="K120" s="46" t="s">
        <v>3918</v>
      </c>
      <c r="L120" s="46" t="s">
        <v>3406</v>
      </c>
      <c r="M120" s="46">
        <v>23</v>
      </c>
      <c r="N120" s="46">
        <v>8</v>
      </c>
      <c r="O120" s="46">
        <v>20</v>
      </c>
      <c r="P120" s="46">
        <v>80</v>
      </c>
      <c r="Q120" s="46">
        <v>80</v>
      </c>
      <c r="R120" s="46">
        <v>8</v>
      </c>
      <c r="S120" s="46">
        <v>12</v>
      </c>
      <c r="T120" s="46">
        <v>18</v>
      </c>
      <c r="U120" s="46">
        <v>21</v>
      </c>
      <c r="V120" s="46">
        <v>1513</v>
      </c>
      <c r="W120" s="46">
        <v>100</v>
      </c>
      <c r="X120" s="46" t="s">
        <v>3919</v>
      </c>
      <c r="Y120" s="46" t="s">
        <v>3920</v>
      </c>
      <c r="AA120">
        <f t="shared" si="1"/>
        <v>8</v>
      </c>
    </row>
    <row r="121" spans="2:27" ht="15" hidden="1" customHeight="1" x14ac:dyDescent="0.2">
      <c r="B121" s="46">
        <v>120</v>
      </c>
      <c r="C121" s="46">
        <v>1315</v>
      </c>
      <c r="D121" s="46" t="s">
        <v>20</v>
      </c>
      <c r="E121" s="46">
        <v>22</v>
      </c>
      <c r="F121" s="46" t="s">
        <v>3921</v>
      </c>
      <c r="G121" s="46" t="s">
        <v>3921</v>
      </c>
      <c r="H121" s="46" t="s">
        <v>3414</v>
      </c>
      <c r="I121" s="46" t="s">
        <v>3415</v>
      </c>
      <c r="J121" s="46" t="s">
        <v>3922</v>
      </c>
      <c r="K121" s="46" t="s">
        <v>3923</v>
      </c>
      <c r="L121" s="46" t="s">
        <v>3395</v>
      </c>
      <c r="M121" s="46">
        <v>22</v>
      </c>
      <c r="N121" s="46">
        <v>2</v>
      </c>
      <c r="O121" s="46">
        <v>3504</v>
      </c>
      <c r="P121" s="46">
        <v>35</v>
      </c>
      <c r="Q121" s="46">
        <v>35</v>
      </c>
      <c r="R121" s="46">
        <v>44</v>
      </c>
      <c r="S121" s="46">
        <v>35</v>
      </c>
      <c r="T121" s="46">
        <v>18</v>
      </c>
      <c r="U121" s="46">
        <v>21</v>
      </c>
      <c r="V121" s="46">
        <v>621</v>
      </c>
      <c r="W121" s="46">
        <v>100</v>
      </c>
      <c r="Y121" s="46" t="s">
        <v>3924</v>
      </c>
      <c r="AA121">
        <f t="shared" si="1"/>
        <v>2</v>
      </c>
    </row>
    <row r="122" spans="2:27" ht="15" hidden="1" customHeight="1" x14ac:dyDescent="0.2">
      <c r="B122" s="46">
        <v>121</v>
      </c>
      <c r="C122" s="46">
        <v>3872</v>
      </c>
      <c r="D122" s="46" t="s">
        <v>20</v>
      </c>
      <c r="E122" s="46">
        <v>22</v>
      </c>
      <c r="F122" s="46" t="s">
        <v>3921</v>
      </c>
      <c r="G122" s="46"/>
      <c r="H122" s="46"/>
      <c r="I122" s="46"/>
      <c r="J122" s="46" t="s">
        <v>3114</v>
      </c>
      <c r="K122" s="46" t="s">
        <v>3925</v>
      </c>
      <c r="L122" s="46" t="s">
        <v>3395</v>
      </c>
      <c r="M122" s="46">
        <v>22</v>
      </c>
      <c r="N122" s="46">
        <v>7.55</v>
      </c>
      <c r="O122" s="46">
        <v>160</v>
      </c>
      <c r="P122" s="46">
        <v>0</v>
      </c>
      <c r="Q122" s="46">
        <v>0</v>
      </c>
      <c r="R122" s="46">
        <v>22750</v>
      </c>
      <c r="S122" s="46">
        <v>97120</v>
      </c>
      <c r="T122" s="46">
        <v>18</v>
      </c>
      <c r="U122" s="46">
        <v>21</v>
      </c>
      <c r="V122" s="46">
        <v>2572</v>
      </c>
      <c r="W122" s="46">
        <v>100</v>
      </c>
      <c r="X122" s="46" t="s">
        <v>3926</v>
      </c>
      <c r="Y122" s="46" t="s">
        <v>3927</v>
      </c>
      <c r="AA122">
        <f t="shared" si="1"/>
        <v>7.55</v>
      </c>
    </row>
    <row r="123" spans="2:27" ht="15" hidden="1" customHeight="1" x14ac:dyDescent="0.2">
      <c r="B123" s="46">
        <v>122</v>
      </c>
      <c r="C123" s="46">
        <v>1316</v>
      </c>
      <c r="D123" s="46" t="s">
        <v>20</v>
      </c>
      <c r="E123" s="46">
        <v>22</v>
      </c>
      <c r="F123" s="46" t="s">
        <v>3921</v>
      </c>
      <c r="G123" s="46" t="s">
        <v>3921</v>
      </c>
      <c r="H123" s="46" t="s">
        <v>3928</v>
      </c>
      <c r="I123" s="46" t="s">
        <v>3928</v>
      </c>
      <c r="J123" s="46" t="s">
        <v>3115</v>
      </c>
      <c r="K123" s="46" t="s">
        <v>3929</v>
      </c>
      <c r="L123" s="46" t="s">
        <v>3395</v>
      </c>
      <c r="M123" s="46">
        <v>22</v>
      </c>
      <c r="N123" s="46">
        <v>5</v>
      </c>
      <c r="O123" s="46">
        <v>150</v>
      </c>
      <c r="P123" s="46">
        <v>0</v>
      </c>
      <c r="Q123" s="46">
        <v>30</v>
      </c>
      <c r="R123" s="46">
        <v>30</v>
      </c>
      <c r="S123" s="46">
        <v>50</v>
      </c>
      <c r="T123" s="46">
        <v>18</v>
      </c>
      <c r="U123" s="46">
        <v>21</v>
      </c>
      <c r="V123" s="46">
        <v>622</v>
      </c>
      <c r="W123" s="46">
        <v>100</v>
      </c>
      <c r="Y123" s="46" t="s">
        <v>3930</v>
      </c>
      <c r="AA123">
        <f t="shared" si="1"/>
        <v>5</v>
      </c>
    </row>
    <row r="124" spans="2:27" ht="15" hidden="1" customHeight="1" x14ac:dyDescent="0.2">
      <c r="B124" s="46">
        <v>123</v>
      </c>
      <c r="C124" s="46">
        <v>4342</v>
      </c>
      <c r="D124" s="46" t="s">
        <v>20</v>
      </c>
      <c r="E124" s="46">
        <v>22</v>
      </c>
      <c r="F124" s="46" t="s">
        <v>3921</v>
      </c>
      <c r="G124" s="46" t="s">
        <v>3931</v>
      </c>
      <c r="H124" s="46" t="s">
        <v>3932</v>
      </c>
      <c r="I124" s="46" t="s">
        <v>3933</v>
      </c>
      <c r="J124" s="46" t="s">
        <v>3113</v>
      </c>
      <c r="K124" s="46" t="s">
        <v>37</v>
      </c>
      <c r="L124" s="46" t="s">
        <v>3395</v>
      </c>
      <c r="M124" s="46">
        <v>22</v>
      </c>
      <c r="N124" s="46">
        <v>20</v>
      </c>
      <c r="O124" s="46">
        <v>150</v>
      </c>
      <c r="P124" s="46">
        <v>0</v>
      </c>
      <c r="Q124" s="46">
        <v>0</v>
      </c>
      <c r="R124" s="46">
        <v>120</v>
      </c>
      <c r="S124" s="46">
        <v>30</v>
      </c>
      <c r="T124" s="46">
        <v>18</v>
      </c>
      <c r="U124" s="46">
        <v>21</v>
      </c>
      <c r="V124" s="46">
        <v>798</v>
      </c>
      <c r="W124" s="46">
        <v>100</v>
      </c>
      <c r="Y124" s="46" t="s">
        <v>3934</v>
      </c>
      <c r="AA124">
        <f t="shared" si="1"/>
        <v>20</v>
      </c>
    </row>
    <row r="125" spans="2:27" ht="15" hidden="1" customHeight="1" x14ac:dyDescent="0.2">
      <c r="B125" s="46">
        <v>124</v>
      </c>
      <c r="C125" s="46">
        <v>3835</v>
      </c>
      <c r="D125" s="46" t="s">
        <v>20</v>
      </c>
      <c r="E125" s="46">
        <v>22</v>
      </c>
      <c r="F125" s="46" t="s">
        <v>3921</v>
      </c>
      <c r="G125" s="46" t="s">
        <v>3921</v>
      </c>
      <c r="H125" s="46" t="s">
        <v>3935</v>
      </c>
      <c r="I125" s="46" t="s">
        <v>3935</v>
      </c>
      <c r="J125" s="46" t="s">
        <v>3936</v>
      </c>
      <c r="K125" s="46" t="s">
        <v>3937</v>
      </c>
      <c r="L125" s="46" t="s">
        <v>3395</v>
      </c>
      <c r="M125" s="46">
        <v>22</v>
      </c>
      <c r="N125" s="46">
        <v>2</v>
      </c>
      <c r="O125" s="46">
        <v>30000</v>
      </c>
      <c r="P125" s="46">
        <v>30000</v>
      </c>
      <c r="Q125" s="46">
        <v>15000</v>
      </c>
      <c r="R125" s="46">
        <v>25000</v>
      </c>
      <c r="S125" s="46">
        <v>30000</v>
      </c>
      <c r="T125" s="46">
        <v>18</v>
      </c>
      <c r="U125" s="46">
        <v>21</v>
      </c>
      <c r="V125" s="46">
        <v>2022</v>
      </c>
      <c r="W125" s="46">
        <v>100</v>
      </c>
      <c r="Y125" s="46" t="s">
        <v>3938</v>
      </c>
      <c r="AA125">
        <f t="shared" si="1"/>
        <v>2</v>
      </c>
    </row>
    <row r="126" spans="2:27" ht="15" hidden="1" customHeight="1" x14ac:dyDescent="0.2">
      <c r="B126" s="46">
        <v>125</v>
      </c>
      <c r="C126" s="46">
        <v>1311</v>
      </c>
      <c r="D126" s="46" t="s">
        <v>20</v>
      </c>
      <c r="E126" s="46">
        <v>22</v>
      </c>
      <c r="F126" s="46" t="s">
        <v>3921</v>
      </c>
      <c r="G126" s="46"/>
      <c r="H126" s="46"/>
      <c r="I126" s="46"/>
      <c r="J126" s="46" t="s">
        <v>3939</v>
      </c>
      <c r="K126" s="46" t="s">
        <v>3940</v>
      </c>
      <c r="L126" s="46" t="s">
        <v>3395</v>
      </c>
      <c r="M126" s="46">
        <v>22</v>
      </c>
      <c r="N126" s="46">
        <v>5</v>
      </c>
      <c r="O126" s="46">
        <v>150</v>
      </c>
      <c r="P126" s="46">
        <v>0</v>
      </c>
      <c r="Q126" s="46">
        <v>30</v>
      </c>
      <c r="R126" s="46">
        <v>30</v>
      </c>
      <c r="S126" s="46">
        <v>100</v>
      </c>
      <c r="T126" s="46">
        <v>18</v>
      </c>
      <c r="U126" s="46">
        <v>21</v>
      </c>
      <c r="V126" s="46">
        <v>449</v>
      </c>
      <c r="W126" s="46">
        <v>100</v>
      </c>
      <c r="X126" s="46" t="s">
        <v>3941</v>
      </c>
      <c r="Y126" s="46" t="s">
        <v>3942</v>
      </c>
      <c r="AA126">
        <f t="shared" si="1"/>
        <v>5</v>
      </c>
    </row>
    <row r="127" spans="2:27" ht="15" hidden="1" customHeight="1" x14ac:dyDescent="0.2">
      <c r="B127" s="46">
        <v>126</v>
      </c>
      <c r="C127" s="46">
        <v>3156</v>
      </c>
      <c r="D127" s="46" t="s">
        <v>20</v>
      </c>
      <c r="E127" s="46">
        <v>22</v>
      </c>
      <c r="F127" s="46" t="s">
        <v>3943</v>
      </c>
      <c r="G127" s="46" t="s">
        <v>3944</v>
      </c>
      <c r="H127" s="46" t="s">
        <v>3945</v>
      </c>
      <c r="I127" s="46" t="s">
        <v>3945</v>
      </c>
      <c r="J127" s="46" t="s">
        <v>3116</v>
      </c>
      <c r="K127" s="46" t="s">
        <v>3116</v>
      </c>
      <c r="L127" s="46" t="s">
        <v>3444</v>
      </c>
      <c r="M127" s="46">
        <v>24</v>
      </c>
      <c r="N127" s="46">
        <v>10</v>
      </c>
      <c r="O127" s="46">
        <v>130</v>
      </c>
      <c r="P127" s="46">
        <v>640</v>
      </c>
      <c r="Q127" s="46">
        <v>640</v>
      </c>
      <c r="R127" s="46">
        <v>640</v>
      </c>
      <c r="S127" s="46">
        <v>640</v>
      </c>
      <c r="T127" s="46">
        <v>18</v>
      </c>
      <c r="U127" s="46">
        <v>21</v>
      </c>
      <c r="V127" s="46">
        <v>1828</v>
      </c>
      <c r="W127" s="46">
        <v>100</v>
      </c>
      <c r="Y127" s="46" t="s">
        <v>3946</v>
      </c>
      <c r="AA127">
        <f t="shared" si="1"/>
        <v>10</v>
      </c>
    </row>
    <row r="128" spans="2:27" ht="15" hidden="1" customHeight="1" x14ac:dyDescent="0.2">
      <c r="B128" s="46">
        <v>127</v>
      </c>
      <c r="C128" s="46">
        <v>1319</v>
      </c>
      <c r="D128" s="46" t="s">
        <v>20</v>
      </c>
      <c r="E128" s="46">
        <v>22</v>
      </c>
      <c r="F128" s="46" t="s">
        <v>3947</v>
      </c>
      <c r="G128" s="46" t="s">
        <v>3948</v>
      </c>
      <c r="H128" s="46" t="s">
        <v>3949</v>
      </c>
      <c r="I128" s="46" t="s">
        <v>3949</v>
      </c>
      <c r="J128" s="46" t="s">
        <v>3117</v>
      </c>
      <c r="K128" s="46" t="s">
        <v>3950</v>
      </c>
      <c r="L128" s="46" t="s">
        <v>3395</v>
      </c>
      <c r="M128" s="46">
        <v>22</v>
      </c>
      <c r="N128" s="46">
        <v>2</v>
      </c>
      <c r="O128" s="46">
        <v>4</v>
      </c>
      <c r="P128" s="46">
        <v>4</v>
      </c>
      <c r="Q128" s="46">
        <v>4</v>
      </c>
      <c r="R128" s="46">
        <v>4</v>
      </c>
      <c r="S128" s="46">
        <v>4</v>
      </c>
      <c r="T128" s="46">
        <v>18</v>
      </c>
      <c r="U128" s="46">
        <v>21</v>
      </c>
      <c r="V128" s="46">
        <v>625</v>
      </c>
      <c r="W128" s="46">
        <v>100</v>
      </c>
      <c r="Y128" s="46" t="s">
        <v>3951</v>
      </c>
      <c r="AA128">
        <f t="shared" si="1"/>
        <v>2</v>
      </c>
    </row>
    <row r="129" spans="2:27" ht="15" hidden="1" customHeight="1" x14ac:dyDescent="0.2">
      <c r="B129" s="46">
        <v>128</v>
      </c>
      <c r="C129" s="46">
        <v>1268</v>
      </c>
      <c r="D129" s="46" t="s">
        <v>20</v>
      </c>
      <c r="E129" s="46">
        <v>22</v>
      </c>
      <c r="F129" s="46" t="s">
        <v>3952</v>
      </c>
      <c r="G129" s="46"/>
      <c r="H129" s="46"/>
      <c r="I129" s="46"/>
      <c r="J129" s="46" t="s">
        <v>3118</v>
      </c>
      <c r="K129" s="46" t="s">
        <v>3953</v>
      </c>
      <c r="L129" s="46" t="s">
        <v>3444</v>
      </c>
      <c r="M129" s="46">
        <v>24</v>
      </c>
      <c r="N129" s="46">
        <v>2</v>
      </c>
      <c r="O129" s="46">
        <v>60</v>
      </c>
      <c r="P129" s="46">
        <v>0</v>
      </c>
      <c r="Q129" s="46">
        <v>200</v>
      </c>
      <c r="R129" s="46">
        <v>15</v>
      </c>
      <c r="S129" s="46">
        <v>20</v>
      </c>
      <c r="T129" s="46">
        <v>18</v>
      </c>
      <c r="U129" s="46">
        <v>21</v>
      </c>
      <c r="V129" s="46">
        <v>579</v>
      </c>
      <c r="W129" s="46">
        <v>100</v>
      </c>
      <c r="X129" s="46" t="s">
        <v>3954</v>
      </c>
      <c r="Y129" s="46" t="s">
        <v>3955</v>
      </c>
      <c r="AA129">
        <f t="shared" si="1"/>
        <v>2</v>
      </c>
    </row>
    <row r="130" spans="2:27" ht="15" hidden="1" customHeight="1" x14ac:dyDescent="0.2">
      <c r="B130" s="46">
        <v>129</v>
      </c>
      <c r="C130" s="46">
        <v>1658</v>
      </c>
      <c r="D130" s="46" t="s">
        <v>20</v>
      </c>
      <c r="E130" s="46">
        <v>22</v>
      </c>
      <c r="F130" s="46" t="s">
        <v>3952</v>
      </c>
      <c r="G130" s="46"/>
      <c r="H130" s="46"/>
      <c r="I130" s="46"/>
      <c r="J130" s="46" t="s">
        <v>3119</v>
      </c>
      <c r="K130" s="46" t="s">
        <v>3956</v>
      </c>
      <c r="L130" s="46" t="s">
        <v>3395</v>
      </c>
      <c r="M130" s="46">
        <v>22</v>
      </c>
      <c r="N130" s="46">
        <v>0.4</v>
      </c>
      <c r="O130" s="46">
        <v>25</v>
      </c>
      <c r="P130" s="46">
        <v>0</v>
      </c>
      <c r="Q130" s="46">
        <v>6</v>
      </c>
      <c r="R130" s="46">
        <v>3.6</v>
      </c>
      <c r="S130" s="46">
        <v>6</v>
      </c>
      <c r="T130" s="46">
        <v>18</v>
      </c>
      <c r="U130" s="46">
        <v>21</v>
      </c>
      <c r="V130" s="46">
        <v>766</v>
      </c>
      <c r="W130" s="46">
        <v>100</v>
      </c>
      <c r="X130" s="46" t="s">
        <v>3957</v>
      </c>
      <c r="Y130" s="46" t="s">
        <v>3958</v>
      </c>
      <c r="AA130">
        <f t="shared" ref="AA130:AA193" si="2">N130</f>
        <v>0.4</v>
      </c>
    </row>
    <row r="131" spans="2:27" ht="15" hidden="1" customHeight="1" x14ac:dyDescent="0.2">
      <c r="B131" s="46">
        <v>130</v>
      </c>
      <c r="C131" s="46">
        <v>3812</v>
      </c>
      <c r="D131" s="46" t="s">
        <v>20</v>
      </c>
      <c r="E131" s="46">
        <v>22</v>
      </c>
      <c r="F131" s="46" t="s">
        <v>3959</v>
      </c>
      <c r="G131" s="46" t="s">
        <v>3960</v>
      </c>
      <c r="H131" s="46" t="s">
        <v>3961</v>
      </c>
      <c r="I131" s="46" t="s">
        <v>3961</v>
      </c>
      <c r="J131" s="46" t="s">
        <v>3120</v>
      </c>
      <c r="K131" s="46" t="s">
        <v>3120</v>
      </c>
      <c r="L131" s="46" t="s">
        <v>3395</v>
      </c>
      <c r="M131" s="46">
        <v>22</v>
      </c>
      <c r="N131" s="46">
        <v>10</v>
      </c>
      <c r="O131" s="46">
        <v>100</v>
      </c>
      <c r="P131" s="46">
        <v>20</v>
      </c>
      <c r="Q131" s="46">
        <v>400</v>
      </c>
      <c r="R131" s="46">
        <v>20</v>
      </c>
      <c r="S131" s="46">
        <v>20</v>
      </c>
      <c r="T131" s="46">
        <v>18</v>
      </c>
      <c r="U131" s="46">
        <v>21</v>
      </c>
      <c r="V131" s="46">
        <v>2514</v>
      </c>
      <c r="W131" s="46">
        <v>100</v>
      </c>
      <c r="Y131" s="46" t="s">
        <v>3962</v>
      </c>
      <c r="AA131">
        <f t="shared" si="2"/>
        <v>10</v>
      </c>
    </row>
    <row r="132" spans="2:27" ht="15" hidden="1" customHeight="1" x14ac:dyDescent="0.2">
      <c r="B132" s="46">
        <v>131</v>
      </c>
      <c r="C132" s="46">
        <v>2887</v>
      </c>
      <c r="D132" s="46" t="s">
        <v>20</v>
      </c>
      <c r="E132" s="46">
        <v>22</v>
      </c>
      <c r="F132" s="46" t="s">
        <v>3959</v>
      </c>
      <c r="G132" s="46" t="s">
        <v>3963</v>
      </c>
      <c r="H132" s="46" t="s">
        <v>3964</v>
      </c>
      <c r="I132" s="46" t="s">
        <v>3965</v>
      </c>
      <c r="J132" s="46" t="s">
        <v>2753</v>
      </c>
      <c r="K132" s="46" t="s">
        <v>3966</v>
      </c>
      <c r="L132" s="46" t="s">
        <v>3395</v>
      </c>
      <c r="M132" s="46">
        <v>22</v>
      </c>
      <c r="N132" s="46">
        <v>2.6</v>
      </c>
      <c r="O132" s="46">
        <v>15</v>
      </c>
      <c r="P132" s="46">
        <v>10</v>
      </c>
      <c r="Q132" s="46">
        <v>30000</v>
      </c>
      <c r="R132" s="46">
        <v>1.8</v>
      </c>
      <c r="S132" s="46">
        <v>16000</v>
      </c>
      <c r="T132" s="46">
        <v>18</v>
      </c>
      <c r="U132" s="46">
        <v>21</v>
      </c>
      <c r="V132" s="46">
        <v>1608</v>
      </c>
      <c r="W132" s="46">
        <v>100</v>
      </c>
      <c r="Y132" s="46" t="s">
        <v>3967</v>
      </c>
      <c r="AA132">
        <f t="shared" si="2"/>
        <v>2.6</v>
      </c>
    </row>
    <row r="133" spans="2:27" ht="15" hidden="1" customHeight="1" x14ac:dyDescent="0.2">
      <c r="B133" s="46">
        <v>132</v>
      </c>
      <c r="C133" s="46">
        <v>4031</v>
      </c>
      <c r="D133" s="46" t="s">
        <v>20</v>
      </c>
      <c r="E133" s="46">
        <v>22</v>
      </c>
      <c r="F133" s="46" t="s">
        <v>3959</v>
      </c>
      <c r="G133" s="46" t="s">
        <v>3960</v>
      </c>
      <c r="H133" s="46" t="s">
        <v>3968</v>
      </c>
      <c r="I133" s="46" t="s">
        <v>3969</v>
      </c>
      <c r="J133" s="46" t="s">
        <v>3121</v>
      </c>
      <c r="K133" s="46" t="s">
        <v>3970</v>
      </c>
      <c r="L133" s="46" t="s">
        <v>3395</v>
      </c>
      <c r="M133" s="46">
        <v>22</v>
      </c>
      <c r="N133" s="46">
        <v>5</v>
      </c>
      <c r="O133" s="46">
        <v>102</v>
      </c>
      <c r="P133" s="46">
        <v>0</v>
      </c>
      <c r="Q133" s="46">
        <v>0</v>
      </c>
      <c r="R133" s="46">
        <v>10</v>
      </c>
      <c r="S133" s="46">
        <v>37</v>
      </c>
      <c r="T133" s="46">
        <v>18</v>
      </c>
      <c r="U133" s="46">
        <v>21</v>
      </c>
      <c r="V133" s="46">
        <v>2747</v>
      </c>
      <c r="W133" s="46">
        <v>100</v>
      </c>
      <c r="Y133" s="46" t="s">
        <v>3971</v>
      </c>
      <c r="AA133">
        <f t="shared" si="2"/>
        <v>5</v>
      </c>
    </row>
    <row r="134" spans="2:27" ht="15" hidden="1" customHeight="1" x14ac:dyDescent="0.2">
      <c r="B134" s="46">
        <v>133</v>
      </c>
      <c r="C134" s="46">
        <v>4051</v>
      </c>
      <c r="D134" s="46" t="s">
        <v>20</v>
      </c>
      <c r="E134" s="46">
        <v>22</v>
      </c>
      <c r="F134" s="46" t="s">
        <v>3959</v>
      </c>
      <c r="G134" s="46" t="s">
        <v>3960</v>
      </c>
      <c r="H134" s="46" t="s">
        <v>3972</v>
      </c>
      <c r="I134" s="46" t="s">
        <v>3972</v>
      </c>
      <c r="J134" s="46" t="s">
        <v>3973</v>
      </c>
      <c r="K134" s="46" t="s">
        <v>3973</v>
      </c>
      <c r="L134" s="46" t="s">
        <v>3395</v>
      </c>
      <c r="M134" s="46">
        <v>22</v>
      </c>
      <c r="N134" s="46">
        <v>2.4</v>
      </c>
      <c r="O134" s="46">
        <v>65</v>
      </c>
      <c r="P134" s="46">
        <v>66</v>
      </c>
      <c r="Q134" s="46">
        <v>131</v>
      </c>
      <c r="R134" s="46">
        <v>6.64</v>
      </c>
      <c r="S134" s="46">
        <v>115</v>
      </c>
      <c r="T134" s="46">
        <v>18</v>
      </c>
      <c r="U134" s="46">
        <v>21</v>
      </c>
      <c r="V134" s="46">
        <v>2764</v>
      </c>
      <c r="W134" s="46">
        <v>100</v>
      </c>
      <c r="Y134" s="46" t="s">
        <v>3974</v>
      </c>
      <c r="AA134">
        <f t="shared" si="2"/>
        <v>2.4</v>
      </c>
    </row>
    <row r="135" spans="2:27" ht="15" hidden="1" customHeight="1" x14ac:dyDescent="0.2">
      <c r="B135" s="46">
        <v>134</v>
      </c>
      <c r="C135" s="46">
        <v>3468</v>
      </c>
      <c r="D135" s="46" t="s">
        <v>20</v>
      </c>
      <c r="E135" s="46">
        <v>22</v>
      </c>
      <c r="F135" s="46" t="s">
        <v>3959</v>
      </c>
      <c r="G135" s="46" t="s">
        <v>3960</v>
      </c>
      <c r="H135" s="46" t="s">
        <v>3975</v>
      </c>
      <c r="I135" s="46" t="s">
        <v>3976</v>
      </c>
      <c r="J135" s="46" t="s">
        <v>3122</v>
      </c>
      <c r="K135" s="46" t="s">
        <v>3977</v>
      </c>
      <c r="L135" s="46" t="s">
        <v>3395</v>
      </c>
      <c r="M135" s="46">
        <v>22</v>
      </c>
      <c r="N135" s="46">
        <v>4.8</v>
      </c>
      <c r="O135" s="46">
        <v>12</v>
      </c>
      <c r="P135" s="46">
        <v>4800</v>
      </c>
      <c r="Q135" s="46">
        <v>2000</v>
      </c>
      <c r="R135" s="46">
        <v>1.5</v>
      </c>
      <c r="S135" s="46">
        <v>1.5</v>
      </c>
      <c r="T135" s="46">
        <v>18</v>
      </c>
      <c r="U135" s="46">
        <v>21</v>
      </c>
      <c r="V135" s="46">
        <v>2159</v>
      </c>
      <c r="W135" s="46">
        <v>100</v>
      </c>
      <c r="Y135" s="46" t="s">
        <v>3978</v>
      </c>
      <c r="AA135">
        <f t="shared" si="2"/>
        <v>4.8</v>
      </c>
    </row>
    <row r="136" spans="2:27" ht="15" hidden="1" customHeight="1" x14ac:dyDescent="0.2">
      <c r="B136" s="46">
        <v>135</v>
      </c>
      <c r="C136" s="46">
        <v>4479</v>
      </c>
      <c r="D136" s="46" t="s">
        <v>20</v>
      </c>
      <c r="E136" s="46">
        <v>22</v>
      </c>
      <c r="F136" s="46" t="s">
        <v>3959</v>
      </c>
      <c r="G136" s="46" t="s">
        <v>3960</v>
      </c>
      <c r="H136" s="46" t="s">
        <v>3414</v>
      </c>
      <c r="I136" s="46" t="s">
        <v>3415</v>
      </c>
      <c r="J136" s="46" t="s">
        <v>3979</v>
      </c>
      <c r="K136" s="46" t="s">
        <v>3979</v>
      </c>
      <c r="L136" s="46" t="s">
        <v>3395</v>
      </c>
      <c r="M136" s="46">
        <v>22</v>
      </c>
      <c r="N136" s="46">
        <v>2</v>
      </c>
      <c r="O136" s="46">
        <v>100</v>
      </c>
      <c r="P136" s="46">
        <v>100</v>
      </c>
      <c r="Q136" s="46">
        <v>100</v>
      </c>
      <c r="R136" s="46">
        <v>28</v>
      </c>
      <c r="S136" s="46">
        <v>64</v>
      </c>
      <c r="T136" s="46">
        <v>18</v>
      </c>
      <c r="U136" s="46">
        <v>21</v>
      </c>
      <c r="V136" s="46">
        <v>3066</v>
      </c>
      <c r="W136" s="46">
        <v>100</v>
      </c>
      <c r="Y136" s="46" t="s">
        <v>3980</v>
      </c>
      <c r="AA136">
        <f t="shared" si="2"/>
        <v>2</v>
      </c>
    </row>
    <row r="137" spans="2:27" ht="15" hidden="1" customHeight="1" x14ac:dyDescent="0.2">
      <c r="B137" s="46">
        <v>136</v>
      </c>
      <c r="C137" s="46">
        <v>920</v>
      </c>
      <c r="D137" s="46" t="s">
        <v>20</v>
      </c>
      <c r="E137" s="46">
        <v>22</v>
      </c>
      <c r="F137" s="46" t="s">
        <v>3981</v>
      </c>
      <c r="G137" s="46"/>
      <c r="H137" s="46"/>
      <c r="I137" s="46"/>
      <c r="J137" s="46" t="s">
        <v>3124</v>
      </c>
      <c r="K137" s="46" t="s">
        <v>3124</v>
      </c>
      <c r="L137" s="46" t="s">
        <v>3395</v>
      </c>
      <c r="M137" s="46">
        <v>22</v>
      </c>
      <c r="N137" s="46">
        <v>0.4</v>
      </c>
      <c r="O137" s="46">
        <v>25</v>
      </c>
      <c r="P137" s="46">
        <v>0</v>
      </c>
      <c r="Q137" s="46">
        <v>6</v>
      </c>
      <c r="R137" s="46">
        <v>3.6</v>
      </c>
      <c r="S137" s="46">
        <v>6</v>
      </c>
      <c r="T137" s="46">
        <v>18</v>
      </c>
      <c r="U137" s="46">
        <v>21</v>
      </c>
      <c r="V137" s="46">
        <v>336</v>
      </c>
      <c r="W137" s="46">
        <v>100</v>
      </c>
      <c r="X137" s="46" t="s">
        <v>3982</v>
      </c>
      <c r="Y137" s="46" t="s">
        <v>3983</v>
      </c>
      <c r="AA137">
        <f t="shared" si="2"/>
        <v>0.4</v>
      </c>
    </row>
    <row r="138" spans="2:27" ht="15" hidden="1" customHeight="1" x14ac:dyDescent="0.2">
      <c r="B138" s="46">
        <v>137</v>
      </c>
      <c r="C138" s="46">
        <v>1816</v>
      </c>
      <c r="D138" s="46" t="s">
        <v>20</v>
      </c>
      <c r="E138" s="46">
        <v>22</v>
      </c>
      <c r="F138" s="46" t="s">
        <v>3984</v>
      </c>
      <c r="G138" s="46" t="s">
        <v>3985</v>
      </c>
      <c r="H138" s="46" t="s">
        <v>3986</v>
      </c>
      <c r="I138" s="46" t="s">
        <v>3986</v>
      </c>
      <c r="J138" s="46" t="s">
        <v>3126</v>
      </c>
      <c r="K138" s="46" t="s">
        <v>3987</v>
      </c>
      <c r="L138" s="46" t="s">
        <v>3406</v>
      </c>
      <c r="M138" s="46">
        <v>23</v>
      </c>
      <c r="N138" s="46">
        <v>1.5</v>
      </c>
      <c r="O138" s="46">
        <v>26</v>
      </c>
      <c r="P138" s="46">
        <v>26</v>
      </c>
      <c r="Q138" s="46">
        <v>10</v>
      </c>
      <c r="R138" s="46">
        <v>5</v>
      </c>
      <c r="S138" s="46">
        <v>5</v>
      </c>
      <c r="T138" s="46">
        <v>18</v>
      </c>
      <c r="U138" s="46">
        <v>21</v>
      </c>
      <c r="V138" s="46">
        <v>834</v>
      </c>
      <c r="W138" s="46">
        <v>100</v>
      </c>
      <c r="Y138" s="46" t="s">
        <v>3988</v>
      </c>
      <c r="AA138">
        <f t="shared" si="2"/>
        <v>1.5</v>
      </c>
    </row>
    <row r="139" spans="2:27" ht="15" hidden="1" customHeight="1" x14ac:dyDescent="0.2">
      <c r="B139" s="46">
        <v>138</v>
      </c>
      <c r="C139" s="46">
        <v>3342</v>
      </c>
      <c r="D139" s="46" t="s">
        <v>20</v>
      </c>
      <c r="E139" s="46">
        <v>22</v>
      </c>
      <c r="F139" s="46" t="s">
        <v>3989</v>
      </c>
      <c r="G139" s="46" t="s">
        <v>3990</v>
      </c>
      <c r="H139" s="46" t="s">
        <v>3991</v>
      </c>
      <c r="I139" s="46" t="s">
        <v>3991</v>
      </c>
      <c r="J139" s="46" t="s">
        <v>3127</v>
      </c>
      <c r="K139" s="46" t="s">
        <v>3127</v>
      </c>
      <c r="L139" s="46" t="s">
        <v>3395</v>
      </c>
      <c r="M139" s="46">
        <v>22</v>
      </c>
      <c r="N139" s="46">
        <v>12</v>
      </c>
      <c r="O139" s="46">
        <v>200</v>
      </c>
      <c r="P139" s="46">
        <v>0</v>
      </c>
      <c r="Q139" s="46">
        <v>0</v>
      </c>
      <c r="R139" s="46">
        <v>120</v>
      </c>
      <c r="S139" s="46">
        <v>0</v>
      </c>
      <c r="T139" s="46">
        <v>18</v>
      </c>
      <c r="U139" s="46">
        <v>21</v>
      </c>
      <c r="V139" s="46">
        <v>2025</v>
      </c>
      <c r="W139" s="46">
        <v>100</v>
      </c>
      <c r="Y139" s="46" t="s">
        <v>3992</v>
      </c>
      <c r="AA139">
        <f t="shared" si="2"/>
        <v>12</v>
      </c>
    </row>
    <row r="140" spans="2:27" ht="15" hidden="1" customHeight="1" x14ac:dyDescent="0.2">
      <c r="B140" s="46">
        <v>139</v>
      </c>
      <c r="C140" s="46">
        <v>579</v>
      </c>
      <c r="D140" s="46" t="s">
        <v>24</v>
      </c>
      <c r="E140" s="46">
        <v>7</v>
      </c>
      <c r="F140" s="46" t="s">
        <v>3993</v>
      </c>
      <c r="G140" s="46"/>
      <c r="H140" s="46"/>
      <c r="I140" s="46"/>
      <c r="J140" s="46" t="s">
        <v>3128</v>
      </c>
      <c r="K140" s="46" t="s">
        <v>3994</v>
      </c>
      <c r="L140" s="46" t="s">
        <v>3406</v>
      </c>
      <c r="M140" s="46">
        <v>23</v>
      </c>
      <c r="N140" s="46">
        <v>8.4</v>
      </c>
      <c r="O140" s="46">
        <v>290</v>
      </c>
      <c r="P140" s="46">
        <v>0</v>
      </c>
      <c r="Q140" s="46">
        <v>580</v>
      </c>
      <c r="R140" s="46">
        <v>58</v>
      </c>
      <c r="S140" s="46">
        <v>116</v>
      </c>
      <c r="T140" s="46">
        <v>18</v>
      </c>
      <c r="U140" s="46">
        <v>21</v>
      </c>
      <c r="V140" s="46">
        <v>174</v>
      </c>
      <c r="W140" s="46">
        <v>100</v>
      </c>
      <c r="X140" s="46" t="s">
        <v>3995</v>
      </c>
      <c r="Y140" s="46" t="s">
        <v>3996</v>
      </c>
      <c r="AA140">
        <f t="shared" si="2"/>
        <v>8.4</v>
      </c>
    </row>
    <row r="141" spans="2:27" ht="15" hidden="1" customHeight="1" x14ac:dyDescent="0.2">
      <c r="B141" s="46">
        <v>140</v>
      </c>
      <c r="C141" s="46">
        <v>1201</v>
      </c>
      <c r="D141" s="46" t="s">
        <v>24</v>
      </c>
      <c r="E141" s="46">
        <v>7</v>
      </c>
      <c r="F141" s="46" t="s">
        <v>3993</v>
      </c>
      <c r="G141" s="46"/>
      <c r="H141" s="46"/>
      <c r="I141" s="46"/>
      <c r="J141" s="46" t="s">
        <v>3129</v>
      </c>
      <c r="K141" s="46" t="s">
        <v>518</v>
      </c>
      <c r="L141" s="46" t="s">
        <v>3406</v>
      </c>
      <c r="M141" s="46">
        <v>23</v>
      </c>
      <c r="N141" s="46">
        <v>4</v>
      </c>
      <c r="O141" s="46">
        <v>100</v>
      </c>
      <c r="P141" s="46">
        <v>0</v>
      </c>
      <c r="Q141" s="46">
        <v>50</v>
      </c>
      <c r="R141" s="46">
        <v>15</v>
      </c>
      <c r="S141" s="46">
        <v>50</v>
      </c>
      <c r="T141" s="46">
        <v>18</v>
      </c>
      <c r="U141" s="46">
        <v>21</v>
      </c>
      <c r="V141" s="46">
        <v>526</v>
      </c>
      <c r="W141" s="46">
        <v>100</v>
      </c>
      <c r="X141" s="46" t="s">
        <v>3997</v>
      </c>
      <c r="Y141" s="46" t="s">
        <v>3998</v>
      </c>
      <c r="AA141">
        <f t="shared" si="2"/>
        <v>4</v>
      </c>
    </row>
    <row r="142" spans="2:27" ht="15" hidden="1" customHeight="1" x14ac:dyDescent="0.2">
      <c r="B142" s="46">
        <v>141</v>
      </c>
      <c r="C142" s="46">
        <v>3824</v>
      </c>
      <c r="D142" s="46" t="s">
        <v>24</v>
      </c>
      <c r="E142" s="46">
        <v>7</v>
      </c>
      <c r="F142" s="46" t="s">
        <v>3999</v>
      </c>
      <c r="G142" s="46"/>
      <c r="H142" s="46"/>
      <c r="I142" s="46"/>
      <c r="J142" s="46" t="s">
        <v>3131</v>
      </c>
      <c r="K142" s="46" t="s">
        <v>4000</v>
      </c>
      <c r="L142" s="46" t="s">
        <v>3406</v>
      </c>
      <c r="M142" s="46">
        <v>23</v>
      </c>
      <c r="N142" s="46">
        <v>5.6</v>
      </c>
      <c r="O142" s="46">
        <v>200</v>
      </c>
      <c r="P142" s="46">
        <v>0</v>
      </c>
      <c r="Q142" s="46">
        <v>120</v>
      </c>
      <c r="R142" s="46">
        <v>32.25</v>
      </c>
      <c r="S142" s="46">
        <v>60</v>
      </c>
      <c r="T142" s="46">
        <v>18</v>
      </c>
      <c r="U142" s="46">
        <v>21</v>
      </c>
      <c r="V142" s="46">
        <v>182</v>
      </c>
      <c r="W142" s="46">
        <v>100</v>
      </c>
      <c r="X142" s="46" t="s">
        <v>4001</v>
      </c>
      <c r="Y142" s="46" t="s">
        <v>4002</v>
      </c>
      <c r="AA142">
        <f t="shared" si="2"/>
        <v>5.6</v>
      </c>
    </row>
    <row r="143" spans="2:27" ht="15" hidden="1" customHeight="1" x14ac:dyDescent="0.2">
      <c r="B143" s="46">
        <v>142</v>
      </c>
      <c r="C143" s="46">
        <v>3825</v>
      </c>
      <c r="D143" s="46" t="s">
        <v>24</v>
      </c>
      <c r="E143" s="46">
        <v>7</v>
      </c>
      <c r="F143" s="46" t="s">
        <v>3999</v>
      </c>
      <c r="G143" s="46"/>
      <c r="H143" s="46"/>
      <c r="I143" s="46"/>
      <c r="J143" s="46" t="s">
        <v>3131</v>
      </c>
      <c r="K143" s="46" t="s">
        <v>4000</v>
      </c>
      <c r="L143" s="46" t="s">
        <v>3406</v>
      </c>
      <c r="M143" s="46">
        <v>23</v>
      </c>
      <c r="N143" s="46">
        <v>5.6</v>
      </c>
      <c r="O143" s="46">
        <v>200</v>
      </c>
      <c r="P143" s="46">
        <v>0</v>
      </c>
      <c r="Q143" s="46">
        <v>120</v>
      </c>
      <c r="R143" s="46">
        <v>32.5</v>
      </c>
      <c r="S143" s="46">
        <v>60</v>
      </c>
      <c r="T143" s="46">
        <v>18</v>
      </c>
      <c r="U143" s="46">
        <v>21</v>
      </c>
      <c r="V143" s="46">
        <v>182</v>
      </c>
      <c r="W143" s="46">
        <v>100</v>
      </c>
      <c r="X143" s="46" t="s">
        <v>4003</v>
      </c>
      <c r="Y143" s="46" t="s">
        <v>4004</v>
      </c>
      <c r="AA143">
        <f t="shared" si="2"/>
        <v>5.6</v>
      </c>
    </row>
    <row r="144" spans="2:27" ht="15" hidden="1" customHeight="1" x14ac:dyDescent="0.2">
      <c r="B144" s="46">
        <v>143</v>
      </c>
      <c r="C144" s="46">
        <v>1156</v>
      </c>
      <c r="D144" s="46" t="s">
        <v>24</v>
      </c>
      <c r="E144" s="46">
        <v>7</v>
      </c>
      <c r="F144" s="46" t="s">
        <v>3999</v>
      </c>
      <c r="G144" s="46"/>
      <c r="H144" s="46"/>
      <c r="I144" s="46"/>
      <c r="J144" s="46" t="s">
        <v>3130</v>
      </c>
      <c r="K144" s="46" t="s">
        <v>4005</v>
      </c>
      <c r="L144" s="46" t="s">
        <v>3406</v>
      </c>
      <c r="M144" s="46">
        <v>23</v>
      </c>
      <c r="N144" s="46">
        <v>11.5</v>
      </c>
      <c r="O144" s="46">
        <v>300</v>
      </c>
      <c r="P144" s="46">
        <v>0</v>
      </c>
      <c r="Q144" s="46">
        <v>0</v>
      </c>
      <c r="R144" s="46">
        <v>43</v>
      </c>
      <c r="S144" s="46">
        <v>0</v>
      </c>
      <c r="T144" s="46">
        <v>18</v>
      </c>
      <c r="U144" s="46">
        <v>21</v>
      </c>
      <c r="V144" s="46">
        <v>419</v>
      </c>
      <c r="W144" s="46">
        <v>100</v>
      </c>
      <c r="X144" s="46" t="s">
        <v>4006</v>
      </c>
      <c r="Y144" s="46" t="s">
        <v>4007</v>
      </c>
      <c r="AA144">
        <f t="shared" si="2"/>
        <v>11.5</v>
      </c>
    </row>
    <row r="145" spans="2:27" ht="15" hidden="1" customHeight="1" x14ac:dyDescent="0.2">
      <c r="B145" s="46">
        <v>144</v>
      </c>
      <c r="C145" s="46">
        <v>3801</v>
      </c>
      <c r="D145" s="46" t="s">
        <v>24</v>
      </c>
      <c r="E145" s="46">
        <v>7</v>
      </c>
      <c r="F145" s="46" t="s">
        <v>4008</v>
      </c>
      <c r="G145" s="46"/>
      <c r="H145" s="46"/>
      <c r="I145" s="46"/>
      <c r="J145" s="46" t="s">
        <v>3134</v>
      </c>
      <c r="K145" s="46" t="s">
        <v>4009</v>
      </c>
      <c r="L145" s="46" t="s">
        <v>3395</v>
      </c>
      <c r="M145" s="46">
        <v>22</v>
      </c>
      <c r="N145" s="46">
        <v>4</v>
      </c>
      <c r="O145" s="46">
        <v>0</v>
      </c>
      <c r="P145" s="46">
        <v>0</v>
      </c>
      <c r="Q145" s="46">
        <v>0</v>
      </c>
      <c r="R145" s="46">
        <v>0</v>
      </c>
      <c r="S145" s="46">
        <v>0</v>
      </c>
      <c r="T145" s="46">
        <v>18</v>
      </c>
      <c r="U145" s="46">
        <v>21</v>
      </c>
      <c r="V145" s="46">
        <v>353</v>
      </c>
      <c r="W145" s="46">
        <v>40</v>
      </c>
      <c r="X145" s="46">
        <v>555</v>
      </c>
      <c r="Y145" s="46" t="s">
        <v>4010</v>
      </c>
      <c r="AA145">
        <f t="shared" si="2"/>
        <v>4</v>
      </c>
    </row>
    <row r="146" spans="2:27" ht="15" hidden="1" customHeight="1" x14ac:dyDescent="0.2">
      <c r="B146" s="46">
        <v>145</v>
      </c>
      <c r="C146" s="46">
        <v>780</v>
      </c>
      <c r="D146" s="46" t="s">
        <v>24</v>
      </c>
      <c r="E146" s="46">
        <v>7</v>
      </c>
      <c r="F146" s="46" t="s">
        <v>4008</v>
      </c>
      <c r="G146" s="46"/>
      <c r="H146" s="46"/>
      <c r="I146" s="46"/>
      <c r="J146" s="46" t="s">
        <v>3132</v>
      </c>
      <c r="K146" s="46" t="s">
        <v>4011</v>
      </c>
      <c r="L146" s="46" t="s">
        <v>3406</v>
      </c>
      <c r="M146" s="46">
        <v>23</v>
      </c>
      <c r="N146" s="46">
        <v>5.6</v>
      </c>
      <c r="O146" s="46">
        <v>200</v>
      </c>
      <c r="P146" s="46">
        <v>0</v>
      </c>
      <c r="Q146" s="46">
        <v>340</v>
      </c>
      <c r="R146" s="46">
        <v>32.25</v>
      </c>
      <c r="S146" s="46">
        <v>80</v>
      </c>
      <c r="T146" s="46">
        <v>18</v>
      </c>
      <c r="U146" s="46">
        <v>21</v>
      </c>
      <c r="V146" s="46">
        <v>272</v>
      </c>
      <c r="W146" s="46">
        <v>100</v>
      </c>
      <c r="X146" s="46" t="s">
        <v>4012</v>
      </c>
      <c r="Y146" s="46" t="s">
        <v>4013</v>
      </c>
      <c r="AA146">
        <f t="shared" si="2"/>
        <v>5.6</v>
      </c>
    </row>
    <row r="147" spans="2:27" ht="15" hidden="1" customHeight="1" x14ac:dyDescent="0.2">
      <c r="B147" s="46">
        <v>146</v>
      </c>
      <c r="C147" s="46">
        <v>778</v>
      </c>
      <c r="D147" s="46" t="s">
        <v>24</v>
      </c>
      <c r="E147" s="46">
        <v>7</v>
      </c>
      <c r="F147" s="46" t="s">
        <v>4008</v>
      </c>
      <c r="G147" s="46"/>
      <c r="H147" s="46"/>
      <c r="I147" s="46"/>
      <c r="J147" s="46" t="s">
        <v>3133</v>
      </c>
      <c r="K147" s="46" t="s">
        <v>4011</v>
      </c>
      <c r="L147" s="46" t="s">
        <v>3406</v>
      </c>
      <c r="M147" s="46">
        <v>23</v>
      </c>
      <c r="N147" s="46">
        <v>5.6</v>
      </c>
      <c r="O147" s="46">
        <v>200</v>
      </c>
      <c r="P147" s="46">
        <v>0</v>
      </c>
      <c r="Q147" s="46">
        <v>340</v>
      </c>
      <c r="R147" s="46">
        <v>32.25</v>
      </c>
      <c r="S147" s="46">
        <v>80</v>
      </c>
      <c r="T147" s="46">
        <v>18</v>
      </c>
      <c r="U147" s="46">
        <v>21</v>
      </c>
      <c r="V147" s="46">
        <v>272</v>
      </c>
      <c r="W147" s="46">
        <v>100</v>
      </c>
      <c r="X147" s="46" t="s">
        <v>4014</v>
      </c>
      <c r="Y147" s="46" t="s">
        <v>4015</v>
      </c>
      <c r="AA147">
        <f t="shared" si="2"/>
        <v>5.6</v>
      </c>
    </row>
    <row r="148" spans="2:27" ht="15" hidden="1" customHeight="1" x14ac:dyDescent="0.2">
      <c r="B148" s="46">
        <v>147</v>
      </c>
      <c r="C148" s="46">
        <v>3937</v>
      </c>
      <c r="D148" s="46" t="s">
        <v>28</v>
      </c>
      <c r="E148" s="46">
        <v>30</v>
      </c>
      <c r="F148" s="46" t="s">
        <v>4016</v>
      </c>
      <c r="G148" s="46"/>
      <c r="H148" s="46"/>
      <c r="I148" s="46"/>
      <c r="J148" s="46" t="s">
        <v>3135</v>
      </c>
      <c r="K148" s="46" t="s">
        <v>4017</v>
      </c>
      <c r="L148" s="46" t="s">
        <v>3444</v>
      </c>
      <c r="M148" s="46">
        <v>24</v>
      </c>
      <c r="N148" s="46">
        <v>0.5</v>
      </c>
      <c r="O148" s="46">
        <v>15</v>
      </c>
      <c r="P148" s="46">
        <v>0</v>
      </c>
      <c r="Q148" s="46">
        <v>15</v>
      </c>
      <c r="R148" s="46">
        <v>1.5</v>
      </c>
      <c r="S148" s="46">
        <v>15</v>
      </c>
      <c r="T148" s="46">
        <v>18</v>
      </c>
      <c r="U148" s="46">
        <v>21</v>
      </c>
      <c r="V148" s="46">
        <v>2647</v>
      </c>
      <c r="W148" s="46">
        <v>100</v>
      </c>
      <c r="X148" s="46" t="s">
        <v>4018</v>
      </c>
      <c r="Y148" s="46" t="s">
        <v>4019</v>
      </c>
      <c r="AA148">
        <f t="shared" si="2"/>
        <v>0.5</v>
      </c>
    </row>
    <row r="149" spans="2:27" ht="15" hidden="1" customHeight="1" x14ac:dyDescent="0.2">
      <c r="B149" s="46">
        <v>148</v>
      </c>
      <c r="C149" s="46">
        <v>1227</v>
      </c>
      <c r="D149" s="46" t="s">
        <v>10</v>
      </c>
      <c r="E149" s="46">
        <v>24</v>
      </c>
      <c r="F149" s="46" t="s">
        <v>4020</v>
      </c>
      <c r="G149" s="46"/>
      <c r="H149" s="46"/>
      <c r="I149" s="46"/>
      <c r="J149" s="46" t="s">
        <v>2573</v>
      </c>
      <c r="K149" s="46" t="s">
        <v>4021</v>
      </c>
      <c r="L149" s="46" t="s">
        <v>3444</v>
      </c>
      <c r="M149" s="46">
        <v>24</v>
      </c>
      <c r="N149" s="46">
        <v>1.2</v>
      </c>
      <c r="O149" s="46">
        <v>30</v>
      </c>
      <c r="P149" s="46">
        <v>12</v>
      </c>
      <c r="Q149" s="46">
        <v>35</v>
      </c>
      <c r="R149" s="46">
        <v>9.5</v>
      </c>
      <c r="S149" s="46">
        <v>20</v>
      </c>
      <c r="T149" s="46">
        <v>18</v>
      </c>
      <c r="U149" s="46">
        <v>21</v>
      </c>
      <c r="V149" s="46">
        <v>205</v>
      </c>
      <c r="W149" s="46">
        <v>100</v>
      </c>
      <c r="X149" s="46" t="s">
        <v>4022</v>
      </c>
      <c r="Y149" s="46" t="s">
        <v>4023</v>
      </c>
      <c r="AA149">
        <f t="shared" si="2"/>
        <v>1.2</v>
      </c>
    </row>
    <row r="150" spans="2:27" ht="15" hidden="1" customHeight="1" x14ac:dyDescent="0.2">
      <c r="B150" s="46">
        <v>149</v>
      </c>
      <c r="C150" s="46">
        <v>3224</v>
      </c>
      <c r="D150" s="46" t="s">
        <v>10</v>
      </c>
      <c r="E150" s="46">
        <v>24</v>
      </c>
      <c r="F150" s="46" t="s">
        <v>4020</v>
      </c>
      <c r="G150" s="46"/>
      <c r="H150" s="46"/>
      <c r="I150" s="46"/>
      <c r="J150" s="46" t="s">
        <v>2571</v>
      </c>
      <c r="K150" s="46" t="s">
        <v>4024</v>
      </c>
      <c r="L150" s="46" t="s">
        <v>3406</v>
      </c>
      <c r="M150" s="46">
        <v>23</v>
      </c>
      <c r="N150" s="46">
        <v>16.100000000000001</v>
      </c>
      <c r="O150" s="46">
        <v>500</v>
      </c>
      <c r="P150" s="46">
        <v>60</v>
      </c>
      <c r="Q150" s="46">
        <v>566</v>
      </c>
      <c r="R150" s="46">
        <v>82</v>
      </c>
      <c r="S150" s="46">
        <v>430</v>
      </c>
      <c r="T150" s="46">
        <v>18</v>
      </c>
      <c r="U150" s="46">
        <v>21</v>
      </c>
      <c r="V150" s="46">
        <v>1890</v>
      </c>
      <c r="W150" s="46">
        <v>100</v>
      </c>
      <c r="X150" s="46" t="s">
        <v>4025</v>
      </c>
      <c r="Y150" s="46" t="s">
        <v>4026</v>
      </c>
      <c r="AA150">
        <f t="shared" si="2"/>
        <v>16.100000000000001</v>
      </c>
    </row>
    <row r="151" spans="2:27" ht="15" hidden="1" customHeight="1" x14ac:dyDescent="0.2">
      <c r="B151" s="46">
        <v>150</v>
      </c>
      <c r="C151" s="46">
        <v>2924</v>
      </c>
      <c r="D151" s="46" t="s">
        <v>10</v>
      </c>
      <c r="E151" s="46">
        <v>24</v>
      </c>
      <c r="F151" s="46" t="s">
        <v>4020</v>
      </c>
      <c r="G151" s="46"/>
      <c r="H151" s="46"/>
      <c r="I151" s="46"/>
      <c r="J151" s="46" t="s">
        <v>2572</v>
      </c>
      <c r="K151" s="46" t="s">
        <v>2572</v>
      </c>
      <c r="L151" s="46" t="s">
        <v>3444</v>
      </c>
      <c r="M151" s="46">
        <v>24</v>
      </c>
      <c r="N151" s="46">
        <v>3</v>
      </c>
      <c r="O151" s="46">
        <v>200</v>
      </c>
      <c r="P151" s="46">
        <v>200</v>
      </c>
      <c r="Q151" s="46">
        <v>0</v>
      </c>
      <c r="R151" s="46">
        <v>0</v>
      </c>
      <c r="S151" s="46">
        <v>200</v>
      </c>
      <c r="T151" s="46">
        <v>18</v>
      </c>
      <c r="U151" s="46">
        <v>21</v>
      </c>
      <c r="V151" s="46">
        <v>1610</v>
      </c>
      <c r="W151" s="46">
        <v>100</v>
      </c>
      <c r="X151" s="46" t="s">
        <v>4027</v>
      </c>
      <c r="Y151" s="46" t="s">
        <v>4028</v>
      </c>
      <c r="AA151">
        <f t="shared" si="2"/>
        <v>3</v>
      </c>
    </row>
    <row r="152" spans="2:27" ht="15" hidden="1" customHeight="1" x14ac:dyDescent="0.2">
      <c r="B152" s="46">
        <v>151</v>
      </c>
      <c r="C152" s="46">
        <v>4573</v>
      </c>
      <c r="D152" s="46" t="s">
        <v>10</v>
      </c>
      <c r="E152" s="46">
        <v>24</v>
      </c>
      <c r="F152" s="46" t="s">
        <v>4020</v>
      </c>
      <c r="G152" s="46" t="s">
        <v>4029</v>
      </c>
      <c r="H152" s="46" t="s">
        <v>4030</v>
      </c>
      <c r="I152" s="46" t="s">
        <v>4031</v>
      </c>
      <c r="J152" s="46" t="s">
        <v>4032</v>
      </c>
      <c r="K152" s="46" t="s">
        <v>4033</v>
      </c>
      <c r="L152" s="46" t="s">
        <v>3395</v>
      </c>
      <c r="M152" s="46">
        <v>22</v>
      </c>
      <c r="N152" s="46">
        <v>0.5</v>
      </c>
      <c r="O152" s="46">
        <v>100</v>
      </c>
      <c r="P152" s="46">
        <v>330000</v>
      </c>
      <c r="Q152" s="46">
        <v>10</v>
      </c>
      <c r="R152" s="46">
        <v>10</v>
      </c>
      <c r="S152" s="46">
        <v>112</v>
      </c>
      <c r="T152" s="46">
        <v>18</v>
      </c>
      <c r="U152" s="46">
        <v>21</v>
      </c>
      <c r="V152" s="46">
        <v>3147</v>
      </c>
      <c r="W152" s="46">
        <v>100</v>
      </c>
      <c r="Y152" s="46" t="s">
        <v>4034</v>
      </c>
      <c r="AA152">
        <f t="shared" si="2"/>
        <v>0.5</v>
      </c>
    </row>
    <row r="153" spans="2:27" ht="15" hidden="1" customHeight="1" x14ac:dyDescent="0.2">
      <c r="B153" s="46">
        <v>152</v>
      </c>
      <c r="C153" s="46">
        <v>4408</v>
      </c>
      <c r="D153" s="46" t="s">
        <v>10</v>
      </c>
      <c r="E153" s="46">
        <v>24</v>
      </c>
      <c r="F153" s="46" t="s">
        <v>4035</v>
      </c>
      <c r="G153" s="46" t="s">
        <v>4036</v>
      </c>
      <c r="H153" s="46" t="s">
        <v>4037</v>
      </c>
      <c r="I153" s="46" t="s">
        <v>4038</v>
      </c>
      <c r="J153" s="46" t="s">
        <v>2574</v>
      </c>
      <c r="K153" s="46" t="s">
        <v>2574</v>
      </c>
      <c r="L153" s="46" t="s">
        <v>3395</v>
      </c>
      <c r="M153" s="46">
        <v>22</v>
      </c>
      <c r="N153" s="46">
        <v>3</v>
      </c>
      <c r="O153" s="46">
        <v>50</v>
      </c>
      <c r="P153" s="46">
        <v>15</v>
      </c>
      <c r="Q153" s="46">
        <v>20</v>
      </c>
      <c r="R153" s="46">
        <v>1</v>
      </c>
      <c r="S153" s="46">
        <v>35</v>
      </c>
      <c r="T153" s="46">
        <v>18</v>
      </c>
      <c r="U153" s="46">
        <v>21</v>
      </c>
      <c r="V153" s="46">
        <v>3010</v>
      </c>
      <c r="W153" s="46">
        <v>100</v>
      </c>
      <c r="Y153" s="46" t="s">
        <v>4039</v>
      </c>
      <c r="AA153">
        <f t="shared" si="2"/>
        <v>3</v>
      </c>
    </row>
    <row r="154" spans="2:27" ht="15" hidden="1" customHeight="1" x14ac:dyDescent="0.2">
      <c r="B154" s="46">
        <v>153</v>
      </c>
      <c r="C154" s="46">
        <v>261</v>
      </c>
      <c r="D154" s="46" t="s">
        <v>10</v>
      </c>
      <c r="E154" s="46">
        <v>24</v>
      </c>
      <c r="F154" s="46" t="s">
        <v>4040</v>
      </c>
      <c r="G154" s="46" t="s">
        <v>4041</v>
      </c>
      <c r="H154" s="46" t="s">
        <v>4042</v>
      </c>
      <c r="I154" s="46" t="s">
        <v>4042</v>
      </c>
      <c r="J154" s="46" t="s">
        <v>2575</v>
      </c>
      <c r="K154" s="46" t="s">
        <v>2575</v>
      </c>
      <c r="L154" s="46" t="s">
        <v>3444</v>
      </c>
      <c r="M154" s="46">
        <v>24</v>
      </c>
      <c r="N154" s="46">
        <v>14</v>
      </c>
      <c r="O154" s="46">
        <v>120</v>
      </c>
      <c r="P154" s="46">
        <v>0</v>
      </c>
      <c r="Q154" s="46">
        <v>72</v>
      </c>
      <c r="R154" s="46">
        <v>20</v>
      </c>
      <c r="S154" s="46">
        <v>40</v>
      </c>
      <c r="T154" s="46">
        <v>18</v>
      </c>
      <c r="U154" s="46">
        <v>21</v>
      </c>
      <c r="V154" s="46">
        <v>42</v>
      </c>
      <c r="W154" s="46">
        <v>100</v>
      </c>
      <c r="Y154" s="46" t="s">
        <v>4043</v>
      </c>
      <c r="AA154">
        <f t="shared" si="2"/>
        <v>14</v>
      </c>
    </row>
    <row r="155" spans="2:27" ht="15" hidden="1" customHeight="1" x14ac:dyDescent="0.2">
      <c r="B155" s="46">
        <v>154</v>
      </c>
      <c r="C155" s="46">
        <v>3369</v>
      </c>
      <c r="D155" s="46" t="s">
        <v>10</v>
      </c>
      <c r="E155" s="46">
        <v>24</v>
      </c>
      <c r="F155" s="46" t="s">
        <v>4040</v>
      </c>
      <c r="G155" s="46" t="s">
        <v>4044</v>
      </c>
      <c r="H155" s="46" t="s">
        <v>4045</v>
      </c>
      <c r="I155" s="46" t="s">
        <v>4045</v>
      </c>
      <c r="J155" s="46" t="s">
        <v>2576</v>
      </c>
      <c r="K155" s="46" t="s">
        <v>2576</v>
      </c>
      <c r="L155" s="46" t="s">
        <v>3395</v>
      </c>
      <c r="M155" s="46">
        <v>22</v>
      </c>
      <c r="N155" s="46">
        <v>5</v>
      </c>
      <c r="O155" s="46">
        <v>150</v>
      </c>
      <c r="P155" s="46">
        <v>150</v>
      </c>
      <c r="Q155" s="46">
        <v>150</v>
      </c>
      <c r="R155" s="46">
        <v>25000</v>
      </c>
      <c r="S155" s="46">
        <v>50</v>
      </c>
      <c r="T155" s="46">
        <v>18</v>
      </c>
      <c r="U155" s="46">
        <v>21</v>
      </c>
      <c r="V155" s="46">
        <v>2053</v>
      </c>
      <c r="W155" s="46">
        <v>100</v>
      </c>
      <c r="Y155" s="46" t="s">
        <v>4046</v>
      </c>
      <c r="AA155">
        <f t="shared" si="2"/>
        <v>5</v>
      </c>
    </row>
    <row r="156" spans="2:27" ht="15" hidden="1" customHeight="1" x14ac:dyDescent="0.2">
      <c r="B156" s="46">
        <v>155</v>
      </c>
      <c r="C156" s="46">
        <v>3680</v>
      </c>
      <c r="D156" s="46" t="s">
        <v>10</v>
      </c>
      <c r="E156" s="46">
        <v>24</v>
      </c>
      <c r="F156" s="46" t="s">
        <v>4040</v>
      </c>
      <c r="G156" s="46" t="s">
        <v>4040</v>
      </c>
      <c r="H156" s="46" t="s">
        <v>4047</v>
      </c>
      <c r="I156" s="46" t="s">
        <v>4047</v>
      </c>
      <c r="J156" s="46" t="s">
        <v>2577</v>
      </c>
      <c r="K156" s="46" t="s">
        <v>4048</v>
      </c>
      <c r="L156" s="46" t="s">
        <v>3406</v>
      </c>
      <c r="M156" s="46">
        <v>23</v>
      </c>
      <c r="N156" s="46">
        <v>3</v>
      </c>
      <c r="O156" s="46">
        <v>75</v>
      </c>
      <c r="P156" s="46">
        <v>0</v>
      </c>
      <c r="Q156" s="46">
        <v>20</v>
      </c>
      <c r="R156" s="46">
        <v>15</v>
      </c>
      <c r="S156" s="46">
        <v>37</v>
      </c>
      <c r="T156" s="46">
        <v>18</v>
      </c>
      <c r="U156" s="46">
        <v>21</v>
      </c>
      <c r="V156" s="46">
        <v>2376</v>
      </c>
      <c r="W156" s="46">
        <v>100</v>
      </c>
      <c r="Y156" s="46" t="s">
        <v>4049</v>
      </c>
      <c r="AA156">
        <f t="shared" si="2"/>
        <v>3</v>
      </c>
    </row>
    <row r="157" spans="2:27" ht="15" hidden="1" customHeight="1" x14ac:dyDescent="0.2">
      <c r="B157" s="46">
        <v>156</v>
      </c>
      <c r="C157" s="46">
        <v>4529</v>
      </c>
      <c r="D157" s="46" t="s">
        <v>10</v>
      </c>
      <c r="E157" s="46">
        <v>24</v>
      </c>
      <c r="F157" s="46" t="s">
        <v>4050</v>
      </c>
      <c r="G157" s="46" t="s">
        <v>4051</v>
      </c>
      <c r="H157" s="46" t="s">
        <v>4052</v>
      </c>
      <c r="I157" s="46" t="s">
        <v>4052</v>
      </c>
      <c r="J157" s="46" t="s">
        <v>2579</v>
      </c>
      <c r="K157" s="46" t="s">
        <v>4053</v>
      </c>
      <c r="L157" s="46" t="s">
        <v>3395</v>
      </c>
      <c r="M157" s="46">
        <v>22</v>
      </c>
      <c r="N157" s="46">
        <v>6</v>
      </c>
      <c r="O157" s="46">
        <v>150</v>
      </c>
      <c r="P157" s="46">
        <v>0</v>
      </c>
      <c r="Q157" s="46">
        <v>0</v>
      </c>
      <c r="R157" s="46">
        <v>35</v>
      </c>
      <c r="S157" s="46">
        <v>90</v>
      </c>
      <c r="T157" s="46">
        <v>18</v>
      </c>
      <c r="U157" s="46">
        <v>21</v>
      </c>
      <c r="V157" s="46">
        <v>3055</v>
      </c>
      <c r="W157" s="46">
        <v>100</v>
      </c>
      <c r="Y157" s="46" t="s">
        <v>4054</v>
      </c>
      <c r="AA157">
        <f t="shared" si="2"/>
        <v>6</v>
      </c>
    </row>
    <row r="158" spans="2:27" ht="15" hidden="1" customHeight="1" x14ac:dyDescent="0.2">
      <c r="B158" s="46">
        <v>157</v>
      </c>
      <c r="C158" s="46">
        <v>3380</v>
      </c>
      <c r="D158" s="46" t="s">
        <v>10</v>
      </c>
      <c r="E158" s="46">
        <v>24</v>
      </c>
      <c r="F158" s="46" t="s">
        <v>4050</v>
      </c>
      <c r="G158" s="46" t="s">
        <v>4051</v>
      </c>
      <c r="H158" s="46" t="s">
        <v>4052</v>
      </c>
      <c r="I158" s="46" t="s">
        <v>4052</v>
      </c>
      <c r="J158" s="46" t="s">
        <v>2580</v>
      </c>
      <c r="K158" s="46" t="s">
        <v>2580</v>
      </c>
      <c r="L158" s="46" t="s">
        <v>3406</v>
      </c>
      <c r="M158" s="46">
        <v>23</v>
      </c>
      <c r="N158" s="46">
        <v>4.5</v>
      </c>
      <c r="O158" s="46">
        <v>100</v>
      </c>
      <c r="P158" s="46">
        <v>100</v>
      </c>
      <c r="Q158" s="46">
        <v>100</v>
      </c>
      <c r="R158" s="46">
        <v>100</v>
      </c>
      <c r="S158" s="46">
        <v>100</v>
      </c>
      <c r="T158" s="46">
        <v>18</v>
      </c>
      <c r="U158" s="46">
        <v>21</v>
      </c>
      <c r="V158" s="46">
        <v>2067</v>
      </c>
      <c r="W158" s="46">
        <v>100</v>
      </c>
      <c r="Y158" s="46" t="s">
        <v>4055</v>
      </c>
      <c r="AA158">
        <f t="shared" si="2"/>
        <v>4.5</v>
      </c>
    </row>
    <row r="159" spans="2:27" ht="15" hidden="1" customHeight="1" x14ac:dyDescent="0.2">
      <c r="B159" s="46">
        <v>158</v>
      </c>
      <c r="C159" s="46">
        <v>4558</v>
      </c>
      <c r="D159" s="46" t="s">
        <v>10</v>
      </c>
      <c r="E159" s="46">
        <v>24</v>
      </c>
      <c r="F159" s="46" t="s">
        <v>4056</v>
      </c>
      <c r="G159" s="46" t="s">
        <v>4057</v>
      </c>
      <c r="H159" s="46" t="s">
        <v>4058</v>
      </c>
      <c r="I159" s="46" t="s">
        <v>4059</v>
      </c>
      <c r="J159" s="46" t="s">
        <v>2582</v>
      </c>
      <c r="K159" s="46" t="s">
        <v>4060</v>
      </c>
      <c r="L159" s="46" t="s">
        <v>3406</v>
      </c>
      <c r="M159" s="46">
        <v>23</v>
      </c>
      <c r="N159" s="46">
        <v>1.5</v>
      </c>
      <c r="O159" s="46">
        <v>100</v>
      </c>
      <c r="P159" s="46">
        <v>0</v>
      </c>
      <c r="Q159" s="46">
        <v>200</v>
      </c>
      <c r="R159" s="46">
        <v>14</v>
      </c>
      <c r="S159" s="46">
        <v>35</v>
      </c>
      <c r="T159" s="46">
        <v>18</v>
      </c>
      <c r="U159" s="46">
        <v>21</v>
      </c>
      <c r="V159" s="46">
        <v>3130</v>
      </c>
      <c r="W159" s="46">
        <v>100</v>
      </c>
      <c r="Y159" s="46" t="s">
        <v>4061</v>
      </c>
      <c r="AA159">
        <f t="shared" si="2"/>
        <v>1.5</v>
      </c>
    </row>
    <row r="160" spans="2:27" ht="15" hidden="1" customHeight="1" x14ac:dyDescent="0.2">
      <c r="B160" s="46">
        <v>159</v>
      </c>
      <c r="C160" s="46">
        <v>4506</v>
      </c>
      <c r="D160" s="46" t="s">
        <v>10</v>
      </c>
      <c r="E160" s="46">
        <v>24</v>
      </c>
      <c r="F160" s="46" t="s">
        <v>4056</v>
      </c>
      <c r="G160" s="46" t="s">
        <v>4062</v>
      </c>
      <c r="H160" s="46" t="s">
        <v>4063</v>
      </c>
      <c r="I160" s="46" t="s">
        <v>4064</v>
      </c>
      <c r="J160" s="46" t="s">
        <v>4065</v>
      </c>
      <c r="K160" s="46" t="s">
        <v>4060</v>
      </c>
      <c r="L160" s="46" t="s">
        <v>3406</v>
      </c>
      <c r="M160" s="46">
        <v>23</v>
      </c>
      <c r="N160" s="46">
        <v>1.5</v>
      </c>
      <c r="O160" s="46">
        <v>100</v>
      </c>
      <c r="P160" s="46">
        <v>0</v>
      </c>
      <c r="Q160" s="46">
        <v>200</v>
      </c>
      <c r="R160" s="46">
        <v>14</v>
      </c>
      <c r="S160" s="46">
        <v>35</v>
      </c>
      <c r="T160" s="46">
        <v>18</v>
      </c>
      <c r="U160" s="46">
        <v>21</v>
      </c>
      <c r="V160" s="46">
        <v>3074</v>
      </c>
      <c r="W160" s="46">
        <v>100</v>
      </c>
      <c r="Y160" s="46" t="s">
        <v>4066</v>
      </c>
      <c r="AA160">
        <f t="shared" si="2"/>
        <v>1.5</v>
      </c>
    </row>
    <row r="161" spans="2:27" ht="15" hidden="1" customHeight="1" x14ac:dyDescent="0.2">
      <c r="B161" s="46">
        <v>160</v>
      </c>
      <c r="C161" s="46">
        <v>1283</v>
      </c>
      <c r="D161" s="46" t="s">
        <v>10</v>
      </c>
      <c r="E161" s="46">
        <v>24</v>
      </c>
      <c r="F161" s="46" t="s">
        <v>4056</v>
      </c>
      <c r="G161" s="46" t="s">
        <v>4067</v>
      </c>
      <c r="H161" s="46" t="s">
        <v>4068</v>
      </c>
      <c r="I161" s="46" t="s">
        <v>4068</v>
      </c>
      <c r="J161" s="46" t="s">
        <v>4069</v>
      </c>
      <c r="K161" s="46" t="s">
        <v>4070</v>
      </c>
      <c r="L161" s="46" t="s">
        <v>3444</v>
      </c>
      <c r="M161" s="46">
        <v>24</v>
      </c>
      <c r="N161" s="46">
        <v>0.8</v>
      </c>
      <c r="O161" s="46">
        <v>40</v>
      </c>
      <c r="P161" s="46">
        <v>0</v>
      </c>
      <c r="Q161" s="46">
        <v>75</v>
      </c>
      <c r="R161" s="46">
        <v>8</v>
      </c>
      <c r="S161" s="46">
        <v>75</v>
      </c>
      <c r="T161" s="46">
        <v>18</v>
      </c>
      <c r="U161" s="46">
        <v>21</v>
      </c>
      <c r="V161" s="46">
        <v>588</v>
      </c>
      <c r="W161" s="46">
        <v>100</v>
      </c>
      <c r="Y161" s="46" t="s">
        <v>4071</v>
      </c>
      <c r="AA161">
        <f t="shared" si="2"/>
        <v>0.8</v>
      </c>
    </row>
    <row r="162" spans="2:27" ht="15" hidden="1" customHeight="1" x14ac:dyDescent="0.2">
      <c r="B162" s="46">
        <v>161</v>
      </c>
      <c r="C162" s="46">
        <v>3917</v>
      </c>
      <c r="D162" s="46" t="s">
        <v>10</v>
      </c>
      <c r="E162" s="46">
        <v>24</v>
      </c>
      <c r="F162" s="46" t="s">
        <v>4056</v>
      </c>
      <c r="G162" s="46" t="s">
        <v>4067</v>
      </c>
      <c r="H162" s="46" t="s">
        <v>4072</v>
      </c>
      <c r="I162" s="46" t="s">
        <v>4073</v>
      </c>
      <c r="J162" s="46" t="s">
        <v>2581</v>
      </c>
      <c r="K162" s="46" t="s">
        <v>2581</v>
      </c>
      <c r="L162" s="46" t="s">
        <v>3395</v>
      </c>
      <c r="M162" s="46">
        <v>22</v>
      </c>
      <c r="N162" s="46">
        <v>2</v>
      </c>
      <c r="O162" s="46">
        <v>35</v>
      </c>
      <c r="P162" s="46">
        <v>35</v>
      </c>
      <c r="Q162" s="46">
        <v>25</v>
      </c>
      <c r="R162" s="46">
        <v>5</v>
      </c>
      <c r="S162" s="46">
        <v>20</v>
      </c>
      <c r="T162" s="46">
        <v>18</v>
      </c>
      <c r="U162" s="46">
        <v>21</v>
      </c>
      <c r="V162" s="46">
        <v>2624</v>
      </c>
      <c r="W162" s="46">
        <v>100</v>
      </c>
      <c r="Y162" s="46" t="s">
        <v>4074</v>
      </c>
      <c r="AA162">
        <f t="shared" si="2"/>
        <v>2</v>
      </c>
    </row>
    <row r="163" spans="2:27" ht="15" hidden="1" customHeight="1" x14ac:dyDescent="0.2">
      <c r="B163" s="46">
        <v>162</v>
      </c>
      <c r="C163" s="46">
        <v>4470</v>
      </c>
      <c r="D163" s="46" t="s">
        <v>10</v>
      </c>
      <c r="E163" s="46">
        <v>24</v>
      </c>
      <c r="F163" s="46" t="s">
        <v>4056</v>
      </c>
      <c r="G163" s="46" t="s">
        <v>4075</v>
      </c>
      <c r="H163" s="46" t="s">
        <v>4076</v>
      </c>
      <c r="I163" s="46" t="s">
        <v>4077</v>
      </c>
      <c r="J163" s="46" t="s">
        <v>2579</v>
      </c>
      <c r="K163" s="46" t="s">
        <v>4053</v>
      </c>
      <c r="L163" s="46" t="s">
        <v>3395</v>
      </c>
      <c r="M163" s="46">
        <v>22</v>
      </c>
      <c r="N163" s="46">
        <v>6</v>
      </c>
      <c r="O163" s="46">
        <v>150</v>
      </c>
      <c r="P163" s="46">
        <v>0</v>
      </c>
      <c r="Q163" s="46">
        <v>0</v>
      </c>
      <c r="R163" s="46">
        <v>35</v>
      </c>
      <c r="S163" s="46">
        <v>90</v>
      </c>
      <c r="T163" s="46">
        <v>18</v>
      </c>
      <c r="U163" s="46">
        <v>21</v>
      </c>
      <c r="V163" s="46">
        <v>3055</v>
      </c>
      <c r="W163" s="46">
        <v>100</v>
      </c>
      <c r="Y163" s="46" t="s">
        <v>4078</v>
      </c>
      <c r="AA163">
        <f t="shared" si="2"/>
        <v>6</v>
      </c>
    </row>
    <row r="164" spans="2:27" ht="15" hidden="1" customHeight="1" x14ac:dyDescent="0.2">
      <c r="B164" s="46">
        <v>163</v>
      </c>
      <c r="C164" s="46">
        <v>4583</v>
      </c>
      <c r="D164" s="46" t="s">
        <v>10</v>
      </c>
      <c r="E164" s="46">
        <v>24</v>
      </c>
      <c r="F164" s="46" t="s">
        <v>4079</v>
      </c>
      <c r="G164" s="46" t="s">
        <v>4079</v>
      </c>
      <c r="H164" s="46" t="s">
        <v>4080</v>
      </c>
      <c r="I164" s="46" t="s">
        <v>4081</v>
      </c>
      <c r="J164" s="46" t="s">
        <v>4082</v>
      </c>
      <c r="K164" s="46" t="s">
        <v>4083</v>
      </c>
      <c r="L164" s="46" t="s">
        <v>3395</v>
      </c>
      <c r="M164" s="46">
        <v>22</v>
      </c>
      <c r="N164" s="46">
        <v>3</v>
      </c>
      <c r="O164" s="46">
        <v>75</v>
      </c>
      <c r="P164" s="46">
        <v>45</v>
      </c>
      <c r="Q164" s="46">
        <v>105</v>
      </c>
      <c r="R164" s="46">
        <v>30</v>
      </c>
      <c r="S164" s="46">
        <v>40</v>
      </c>
      <c r="T164" s="46">
        <v>18</v>
      </c>
      <c r="U164" s="46">
        <v>21</v>
      </c>
      <c r="V164" s="46">
        <v>3157</v>
      </c>
      <c r="W164" s="46">
        <v>100</v>
      </c>
      <c r="Y164" s="46" t="s">
        <v>4084</v>
      </c>
      <c r="AA164">
        <f t="shared" si="2"/>
        <v>3</v>
      </c>
    </row>
    <row r="165" spans="2:27" ht="15" hidden="1" customHeight="1" x14ac:dyDescent="0.2">
      <c r="B165" s="46">
        <v>164</v>
      </c>
      <c r="C165" s="46">
        <v>2206</v>
      </c>
      <c r="D165" s="46" t="s">
        <v>10</v>
      </c>
      <c r="E165" s="46">
        <v>24</v>
      </c>
      <c r="F165" s="46" t="s">
        <v>4079</v>
      </c>
      <c r="G165" s="46" t="s">
        <v>4079</v>
      </c>
      <c r="H165" s="46" t="s">
        <v>4085</v>
      </c>
      <c r="I165" s="46" t="s">
        <v>4085</v>
      </c>
      <c r="J165" s="46" t="s">
        <v>4086</v>
      </c>
      <c r="K165" s="46" t="s">
        <v>4086</v>
      </c>
      <c r="L165" s="46" t="s">
        <v>3444</v>
      </c>
      <c r="M165" s="46">
        <v>24</v>
      </c>
      <c r="N165" s="46">
        <v>5.6</v>
      </c>
      <c r="O165" s="46">
        <v>200</v>
      </c>
      <c r="P165" s="46">
        <v>0</v>
      </c>
      <c r="Q165" s="46">
        <v>150</v>
      </c>
      <c r="R165" s="46">
        <v>30</v>
      </c>
      <c r="S165" s="46">
        <v>40</v>
      </c>
      <c r="T165" s="46">
        <v>18</v>
      </c>
      <c r="U165" s="46">
        <v>21</v>
      </c>
      <c r="V165" s="46">
        <v>1018</v>
      </c>
      <c r="W165" s="46">
        <v>100</v>
      </c>
      <c r="Y165" s="46" t="s">
        <v>4087</v>
      </c>
      <c r="AA165">
        <f t="shared" si="2"/>
        <v>5.6</v>
      </c>
    </row>
    <row r="166" spans="2:27" ht="15" hidden="1" customHeight="1" x14ac:dyDescent="0.2">
      <c r="B166" s="46">
        <v>165</v>
      </c>
      <c r="C166" s="46">
        <v>4225</v>
      </c>
      <c r="D166" s="46" t="s">
        <v>10</v>
      </c>
      <c r="E166" s="46">
        <v>24</v>
      </c>
      <c r="F166" s="46" t="s">
        <v>4079</v>
      </c>
      <c r="G166" s="46" t="s">
        <v>4088</v>
      </c>
      <c r="H166" s="46" t="s">
        <v>4089</v>
      </c>
      <c r="I166" s="46" t="s">
        <v>4089</v>
      </c>
      <c r="J166" s="46" t="s">
        <v>2585</v>
      </c>
      <c r="K166" s="46" t="s">
        <v>4090</v>
      </c>
      <c r="L166" s="46" t="s">
        <v>3406</v>
      </c>
      <c r="M166" s="46">
        <v>23</v>
      </c>
      <c r="N166" s="46">
        <v>6</v>
      </c>
      <c r="O166" s="46">
        <v>160</v>
      </c>
      <c r="P166" s="46">
        <v>70</v>
      </c>
      <c r="Q166" s="46">
        <v>0</v>
      </c>
      <c r="R166" s="46">
        <v>25</v>
      </c>
      <c r="S166" s="46">
        <v>50</v>
      </c>
      <c r="T166" s="46">
        <v>18</v>
      </c>
      <c r="U166" s="46">
        <v>21</v>
      </c>
      <c r="V166" s="46">
        <v>2910</v>
      </c>
      <c r="W166" s="46">
        <v>100</v>
      </c>
      <c r="Y166" s="46" t="s">
        <v>4091</v>
      </c>
      <c r="AA166">
        <f t="shared" si="2"/>
        <v>6</v>
      </c>
    </row>
    <row r="167" spans="2:27" ht="15" hidden="1" customHeight="1" x14ac:dyDescent="0.2">
      <c r="B167" s="46">
        <v>166</v>
      </c>
      <c r="C167" s="46">
        <v>4290</v>
      </c>
      <c r="D167" s="46" t="s">
        <v>10</v>
      </c>
      <c r="E167" s="46">
        <v>24</v>
      </c>
      <c r="F167" s="46" t="s">
        <v>4079</v>
      </c>
      <c r="G167" s="46" t="s">
        <v>4092</v>
      </c>
      <c r="H167" s="46" t="s">
        <v>4093</v>
      </c>
      <c r="I167" s="46" t="s">
        <v>4094</v>
      </c>
      <c r="J167" s="46" t="s">
        <v>2583</v>
      </c>
      <c r="K167" s="46" t="s">
        <v>4095</v>
      </c>
      <c r="L167" s="46" t="s">
        <v>3406</v>
      </c>
      <c r="M167" s="46">
        <v>23</v>
      </c>
      <c r="N167" s="46">
        <v>15</v>
      </c>
      <c r="O167" s="46">
        <v>300</v>
      </c>
      <c r="P167" s="46">
        <v>0</v>
      </c>
      <c r="Q167" s="46">
        <v>420</v>
      </c>
      <c r="R167" s="46">
        <v>30</v>
      </c>
      <c r="S167" s="46">
        <v>150</v>
      </c>
      <c r="T167" s="46">
        <v>18</v>
      </c>
      <c r="U167" s="46">
        <v>21</v>
      </c>
      <c r="V167" s="46">
        <v>2946</v>
      </c>
      <c r="W167" s="46">
        <v>100</v>
      </c>
      <c r="Y167" s="46" t="s">
        <v>4096</v>
      </c>
      <c r="AA167">
        <f t="shared" si="2"/>
        <v>15</v>
      </c>
    </row>
    <row r="168" spans="2:27" ht="15" hidden="1" customHeight="1" x14ac:dyDescent="0.2">
      <c r="B168" s="46">
        <v>167</v>
      </c>
      <c r="C168" s="46">
        <v>4092</v>
      </c>
      <c r="D168" s="46" t="s">
        <v>10</v>
      </c>
      <c r="E168" s="46">
        <v>24</v>
      </c>
      <c r="F168" s="46" t="s">
        <v>4079</v>
      </c>
      <c r="G168" s="46" t="s">
        <v>4097</v>
      </c>
      <c r="H168" s="46" t="s">
        <v>4098</v>
      </c>
      <c r="I168" s="46" t="s">
        <v>4099</v>
      </c>
      <c r="J168" s="46" t="s">
        <v>4100</v>
      </c>
      <c r="K168" s="46" t="s">
        <v>4101</v>
      </c>
      <c r="L168" s="46" t="s">
        <v>3395</v>
      </c>
      <c r="M168" s="46">
        <v>22</v>
      </c>
      <c r="N168" s="46">
        <v>4.8</v>
      </c>
      <c r="O168" s="46">
        <v>150</v>
      </c>
      <c r="P168" s="46">
        <v>150</v>
      </c>
      <c r="Q168" s="46">
        <v>300</v>
      </c>
      <c r="R168" s="46">
        <v>30</v>
      </c>
      <c r="S168" s="46">
        <v>0</v>
      </c>
      <c r="T168" s="46">
        <v>18</v>
      </c>
      <c r="U168" s="46">
        <v>21</v>
      </c>
      <c r="V168" s="46">
        <v>2790</v>
      </c>
      <c r="W168" s="46">
        <v>100</v>
      </c>
      <c r="Y168" s="46" t="s">
        <v>4102</v>
      </c>
      <c r="AA168">
        <f t="shared" si="2"/>
        <v>4.8</v>
      </c>
    </row>
    <row r="169" spans="2:27" ht="15" hidden="1" customHeight="1" x14ac:dyDescent="0.2">
      <c r="B169" s="46">
        <v>168</v>
      </c>
      <c r="C169" s="46">
        <v>4413</v>
      </c>
      <c r="D169" s="46" t="s">
        <v>10</v>
      </c>
      <c r="E169" s="46">
        <v>24</v>
      </c>
      <c r="F169" s="46" t="s">
        <v>4079</v>
      </c>
      <c r="G169" s="46" t="s">
        <v>4097</v>
      </c>
      <c r="H169" s="46" t="s">
        <v>4103</v>
      </c>
      <c r="I169" s="46" t="s">
        <v>4104</v>
      </c>
      <c r="J169" s="46" t="s">
        <v>2584</v>
      </c>
      <c r="K169" s="46" t="s">
        <v>4105</v>
      </c>
      <c r="L169" s="46" t="s">
        <v>3395</v>
      </c>
      <c r="M169" s="46">
        <v>22</v>
      </c>
      <c r="N169" s="46">
        <v>13.5</v>
      </c>
      <c r="O169" s="46">
        <v>150</v>
      </c>
      <c r="P169" s="46">
        <v>0</v>
      </c>
      <c r="Q169" s="46">
        <v>65000</v>
      </c>
      <c r="R169" s="46">
        <v>20000</v>
      </c>
      <c r="S169" s="46">
        <v>5000</v>
      </c>
      <c r="T169" s="46">
        <v>18</v>
      </c>
      <c r="U169" s="46">
        <v>21</v>
      </c>
      <c r="V169" s="46">
        <v>3000</v>
      </c>
      <c r="W169" s="46">
        <v>100</v>
      </c>
      <c r="Y169" s="46" t="s">
        <v>4106</v>
      </c>
      <c r="AA169">
        <f t="shared" si="2"/>
        <v>13.5</v>
      </c>
    </row>
    <row r="170" spans="2:27" ht="15" hidden="1" customHeight="1" x14ac:dyDescent="0.2">
      <c r="B170" s="46">
        <v>169</v>
      </c>
      <c r="C170" s="46">
        <v>2261</v>
      </c>
      <c r="D170" s="46" t="s">
        <v>10</v>
      </c>
      <c r="E170" s="46">
        <v>24</v>
      </c>
      <c r="F170" s="46" t="s">
        <v>4079</v>
      </c>
      <c r="G170" s="46" t="s">
        <v>4088</v>
      </c>
      <c r="H170" s="46" t="s">
        <v>4089</v>
      </c>
      <c r="I170" s="46" t="s">
        <v>4089</v>
      </c>
      <c r="J170" s="46" t="s">
        <v>4107</v>
      </c>
      <c r="K170" s="46" t="s">
        <v>4107</v>
      </c>
      <c r="L170" s="46" t="s">
        <v>3444</v>
      </c>
      <c r="M170" s="46">
        <v>24</v>
      </c>
      <c r="N170" s="46">
        <v>5.6280000000000001</v>
      </c>
      <c r="O170" s="46">
        <v>180</v>
      </c>
      <c r="P170" s="46">
        <v>25</v>
      </c>
      <c r="Q170" s="46">
        <v>415</v>
      </c>
      <c r="R170" s="46">
        <v>27</v>
      </c>
      <c r="S170" s="46">
        <v>25</v>
      </c>
      <c r="T170" s="46">
        <v>18</v>
      </c>
      <c r="U170" s="46">
        <v>21</v>
      </c>
      <c r="V170" s="46">
        <v>1050</v>
      </c>
      <c r="W170" s="46">
        <v>100</v>
      </c>
      <c r="Y170" s="46" t="s">
        <v>4108</v>
      </c>
      <c r="AA170">
        <f t="shared" si="2"/>
        <v>5.6280000000000001</v>
      </c>
    </row>
    <row r="171" spans="2:27" ht="15" hidden="1" customHeight="1" x14ac:dyDescent="0.2">
      <c r="B171" s="46">
        <v>170</v>
      </c>
      <c r="C171" s="46">
        <v>2256</v>
      </c>
      <c r="D171" s="46" t="s">
        <v>10</v>
      </c>
      <c r="E171" s="46">
        <v>24</v>
      </c>
      <c r="F171" s="46" t="s">
        <v>4079</v>
      </c>
      <c r="G171" s="46" t="s">
        <v>4109</v>
      </c>
      <c r="H171" s="46" t="s">
        <v>4110</v>
      </c>
      <c r="I171" s="46" t="s">
        <v>4110</v>
      </c>
      <c r="J171" s="46" t="s">
        <v>4111</v>
      </c>
      <c r="K171" s="46" t="s">
        <v>4112</v>
      </c>
      <c r="L171" s="46" t="s">
        <v>3444</v>
      </c>
      <c r="M171" s="46">
        <v>24</v>
      </c>
      <c r="N171" s="46">
        <v>5.5</v>
      </c>
      <c r="O171" s="46">
        <v>120</v>
      </c>
      <c r="P171" s="46">
        <v>0</v>
      </c>
      <c r="Q171" s="46">
        <v>25</v>
      </c>
      <c r="R171" s="46">
        <v>22</v>
      </c>
      <c r="S171" s="46">
        <v>25</v>
      </c>
      <c r="T171" s="46">
        <v>18</v>
      </c>
      <c r="U171" s="46">
        <v>21</v>
      </c>
      <c r="V171" s="46">
        <v>1051</v>
      </c>
      <c r="W171" s="46">
        <v>100</v>
      </c>
      <c r="Y171" s="46" t="s">
        <v>4113</v>
      </c>
      <c r="AA171">
        <f t="shared" si="2"/>
        <v>5.5</v>
      </c>
    </row>
    <row r="172" spans="2:27" ht="15" hidden="1" customHeight="1" x14ac:dyDescent="0.2">
      <c r="B172" s="46">
        <v>171</v>
      </c>
      <c r="C172" s="46">
        <v>2787</v>
      </c>
      <c r="D172" s="46" t="s">
        <v>10</v>
      </c>
      <c r="E172" s="46">
        <v>24</v>
      </c>
      <c r="F172" s="46" t="s">
        <v>4114</v>
      </c>
      <c r="G172" s="46" t="s">
        <v>4115</v>
      </c>
      <c r="H172" s="46" t="s">
        <v>4116</v>
      </c>
      <c r="I172" s="46" t="s">
        <v>4117</v>
      </c>
      <c r="J172" s="46" t="s">
        <v>2587</v>
      </c>
      <c r="K172" s="46" t="s">
        <v>2587</v>
      </c>
      <c r="L172" s="46" t="s">
        <v>3444</v>
      </c>
      <c r="M172" s="46">
        <v>24</v>
      </c>
      <c r="N172" s="46">
        <v>2.4</v>
      </c>
      <c r="O172" s="46">
        <v>60</v>
      </c>
      <c r="P172" s="46">
        <v>1000</v>
      </c>
      <c r="Q172" s="46">
        <v>3000</v>
      </c>
      <c r="R172" s="46">
        <v>12</v>
      </c>
      <c r="S172" s="46">
        <v>3000</v>
      </c>
      <c r="T172" s="46">
        <v>18</v>
      </c>
      <c r="U172" s="46">
        <v>21</v>
      </c>
      <c r="V172" s="46">
        <v>1528</v>
      </c>
      <c r="W172" s="46">
        <v>100</v>
      </c>
      <c r="Y172" s="46" t="s">
        <v>4118</v>
      </c>
      <c r="AA172">
        <f t="shared" si="2"/>
        <v>2.4</v>
      </c>
    </row>
    <row r="173" spans="2:27" ht="15" hidden="1" customHeight="1" x14ac:dyDescent="0.2">
      <c r="B173" s="46">
        <v>172</v>
      </c>
      <c r="C173" s="46">
        <v>1259</v>
      </c>
      <c r="D173" s="46" t="s">
        <v>10</v>
      </c>
      <c r="E173" s="46">
        <v>24</v>
      </c>
      <c r="F173" s="46" t="s">
        <v>4114</v>
      </c>
      <c r="G173" s="46" t="s">
        <v>4119</v>
      </c>
      <c r="H173" s="46" t="s">
        <v>4120</v>
      </c>
      <c r="I173" s="46" t="s">
        <v>4120</v>
      </c>
      <c r="J173" s="46" t="s">
        <v>4121</v>
      </c>
      <c r="K173" s="46" t="s">
        <v>4121</v>
      </c>
      <c r="L173" s="46" t="s">
        <v>3444</v>
      </c>
      <c r="M173" s="46">
        <v>24</v>
      </c>
      <c r="N173" s="46">
        <v>2</v>
      </c>
      <c r="O173" s="46">
        <v>35</v>
      </c>
      <c r="P173" s="46">
        <v>0</v>
      </c>
      <c r="Q173" s="46">
        <v>70</v>
      </c>
      <c r="R173" s="46">
        <v>8</v>
      </c>
      <c r="S173" s="46">
        <v>20</v>
      </c>
      <c r="T173" s="46">
        <v>18</v>
      </c>
      <c r="U173" s="46">
        <v>21</v>
      </c>
      <c r="V173" s="46">
        <v>569</v>
      </c>
      <c r="W173" s="46">
        <v>100</v>
      </c>
      <c r="Y173" s="46" t="s">
        <v>4122</v>
      </c>
      <c r="AA173">
        <f t="shared" si="2"/>
        <v>2</v>
      </c>
    </row>
    <row r="174" spans="2:27" ht="15" hidden="1" customHeight="1" x14ac:dyDescent="0.2">
      <c r="B174" s="46">
        <v>173</v>
      </c>
      <c r="C174" s="46">
        <v>4052</v>
      </c>
      <c r="D174" s="46" t="s">
        <v>10</v>
      </c>
      <c r="E174" s="46">
        <v>24</v>
      </c>
      <c r="F174" s="46" t="s">
        <v>4114</v>
      </c>
      <c r="G174" s="46" t="s">
        <v>4123</v>
      </c>
      <c r="H174" s="46" t="s">
        <v>4124</v>
      </c>
      <c r="I174" s="46" t="s">
        <v>4125</v>
      </c>
      <c r="J174" s="46" t="s">
        <v>2588</v>
      </c>
      <c r="K174" s="46" t="s">
        <v>4126</v>
      </c>
      <c r="L174" s="46" t="s">
        <v>3395</v>
      </c>
      <c r="M174" s="46">
        <v>22</v>
      </c>
      <c r="N174" s="46">
        <v>2.4</v>
      </c>
      <c r="O174" s="46">
        <v>65</v>
      </c>
      <c r="P174" s="46">
        <v>66</v>
      </c>
      <c r="Q174" s="46">
        <v>131</v>
      </c>
      <c r="R174" s="46">
        <v>6.64</v>
      </c>
      <c r="S174" s="46">
        <v>115</v>
      </c>
      <c r="T174" s="46">
        <v>18</v>
      </c>
      <c r="U174" s="46">
        <v>21</v>
      </c>
      <c r="V174" s="46">
        <v>2765</v>
      </c>
      <c r="W174" s="46">
        <v>100</v>
      </c>
      <c r="Y174" s="46" t="s">
        <v>4127</v>
      </c>
      <c r="AA174">
        <f t="shared" si="2"/>
        <v>2.4</v>
      </c>
    </row>
    <row r="175" spans="2:27" ht="15" hidden="1" customHeight="1" x14ac:dyDescent="0.2">
      <c r="B175" s="46">
        <v>174</v>
      </c>
      <c r="C175" s="46">
        <v>4253</v>
      </c>
      <c r="D175" s="46" t="s">
        <v>10</v>
      </c>
      <c r="E175" s="46">
        <v>24</v>
      </c>
      <c r="F175" s="46" t="s">
        <v>4114</v>
      </c>
      <c r="G175" s="46"/>
      <c r="H175" s="46"/>
      <c r="I175" s="46"/>
      <c r="J175" s="46" t="s">
        <v>2586</v>
      </c>
      <c r="K175" s="46" t="s">
        <v>2586</v>
      </c>
      <c r="L175" s="46" t="s">
        <v>3395</v>
      </c>
      <c r="M175" s="46">
        <v>22</v>
      </c>
      <c r="N175" s="46">
        <v>3</v>
      </c>
      <c r="O175" s="46">
        <v>75</v>
      </c>
      <c r="P175" s="46">
        <v>75</v>
      </c>
      <c r="Q175" s="46">
        <v>50</v>
      </c>
      <c r="R175" s="46">
        <v>25</v>
      </c>
      <c r="S175" s="46">
        <v>25</v>
      </c>
      <c r="T175" s="46">
        <v>18</v>
      </c>
      <c r="U175" s="46">
        <v>21</v>
      </c>
      <c r="V175" s="46">
        <v>2925</v>
      </c>
      <c r="W175" s="46">
        <v>100</v>
      </c>
      <c r="X175" s="46" t="s">
        <v>4128</v>
      </c>
      <c r="Y175" s="46" t="s">
        <v>4129</v>
      </c>
      <c r="AA175">
        <f t="shared" si="2"/>
        <v>3</v>
      </c>
    </row>
    <row r="176" spans="2:27" ht="15" hidden="1" customHeight="1" x14ac:dyDescent="0.2">
      <c r="B176" s="46">
        <v>175</v>
      </c>
      <c r="C176" s="46">
        <v>4510</v>
      </c>
      <c r="D176" s="46" t="s">
        <v>10</v>
      </c>
      <c r="E176" s="46">
        <v>24</v>
      </c>
      <c r="F176" s="46" t="s">
        <v>4130</v>
      </c>
      <c r="G176" s="46" t="s">
        <v>4131</v>
      </c>
      <c r="H176" s="46" t="s">
        <v>4132</v>
      </c>
      <c r="I176" s="46" t="s">
        <v>4133</v>
      </c>
      <c r="J176" s="46" t="s">
        <v>2590</v>
      </c>
      <c r="K176" s="46" t="s">
        <v>4134</v>
      </c>
      <c r="L176" s="46" t="s">
        <v>3395</v>
      </c>
      <c r="M176" s="46">
        <v>22</v>
      </c>
      <c r="N176" s="46">
        <v>6</v>
      </c>
      <c r="O176" s="46">
        <v>150</v>
      </c>
      <c r="P176" s="46">
        <v>0</v>
      </c>
      <c r="Q176" s="46">
        <v>0</v>
      </c>
      <c r="R176" s="46">
        <v>35</v>
      </c>
      <c r="S176" s="46">
        <v>95</v>
      </c>
      <c r="T176" s="46">
        <v>18</v>
      </c>
      <c r="U176" s="46">
        <v>21</v>
      </c>
      <c r="V176" s="46">
        <v>3093</v>
      </c>
      <c r="W176" s="46">
        <v>100</v>
      </c>
      <c r="Y176" s="46" t="s">
        <v>4135</v>
      </c>
      <c r="AA176">
        <f t="shared" si="2"/>
        <v>6</v>
      </c>
    </row>
    <row r="177" spans="2:27" ht="15" hidden="1" customHeight="1" x14ac:dyDescent="0.2">
      <c r="B177" s="46">
        <v>176</v>
      </c>
      <c r="C177" s="46">
        <v>3837</v>
      </c>
      <c r="D177" s="46" t="s">
        <v>10</v>
      </c>
      <c r="E177" s="46">
        <v>24</v>
      </c>
      <c r="F177" s="46" t="s">
        <v>4130</v>
      </c>
      <c r="G177" s="46" t="s">
        <v>4136</v>
      </c>
      <c r="H177" s="46" t="s">
        <v>4137</v>
      </c>
      <c r="I177" s="46" t="s">
        <v>4137</v>
      </c>
      <c r="J177" s="46" t="s">
        <v>2591</v>
      </c>
      <c r="K177" s="46" t="s">
        <v>2591</v>
      </c>
      <c r="L177" s="46" t="s">
        <v>3406</v>
      </c>
      <c r="M177" s="46">
        <v>23</v>
      </c>
      <c r="N177" s="46">
        <v>5</v>
      </c>
      <c r="O177" s="46">
        <v>110</v>
      </c>
      <c r="P177" s="46">
        <v>0</v>
      </c>
      <c r="Q177" s="46">
        <v>200</v>
      </c>
      <c r="R177" s="46">
        <v>10</v>
      </c>
      <c r="S177" s="46">
        <v>40</v>
      </c>
      <c r="T177" s="46">
        <v>18</v>
      </c>
      <c r="U177" s="46">
        <v>21</v>
      </c>
      <c r="V177" s="46">
        <v>2536</v>
      </c>
      <c r="W177" s="46">
        <v>100</v>
      </c>
      <c r="Y177" s="46" t="s">
        <v>4138</v>
      </c>
      <c r="AA177">
        <f t="shared" si="2"/>
        <v>5</v>
      </c>
    </row>
    <row r="178" spans="2:27" ht="15" hidden="1" customHeight="1" x14ac:dyDescent="0.2">
      <c r="B178" s="46">
        <v>177</v>
      </c>
      <c r="C178" s="46">
        <v>3371</v>
      </c>
      <c r="D178" s="46" t="s">
        <v>10</v>
      </c>
      <c r="E178" s="46">
        <v>24</v>
      </c>
      <c r="F178" s="46" t="s">
        <v>4130</v>
      </c>
      <c r="G178" s="46" t="s">
        <v>4131</v>
      </c>
      <c r="H178" s="46" t="s">
        <v>4139</v>
      </c>
      <c r="I178" s="46" t="s">
        <v>4139</v>
      </c>
      <c r="J178" s="46" t="s">
        <v>2592</v>
      </c>
      <c r="K178" s="46" t="s">
        <v>4140</v>
      </c>
      <c r="L178" s="46" t="s">
        <v>3395</v>
      </c>
      <c r="M178" s="46">
        <v>22</v>
      </c>
      <c r="N178" s="46">
        <v>4</v>
      </c>
      <c r="O178" s="46">
        <v>53</v>
      </c>
      <c r="P178" s="46">
        <v>53</v>
      </c>
      <c r="Q178" s="46">
        <v>20</v>
      </c>
      <c r="R178" s="46">
        <v>20</v>
      </c>
      <c r="S178" s="46">
        <v>10</v>
      </c>
      <c r="T178" s="46">
        <v>18</v>
      </c>
      <c r="U178" s="46">
        <v>21</v>
      </c>
      <c r="V178" s="46">
        <v>2055</v>
      </c>
      <c r="W178" s="46">
        <v>100</v>
      </c>
      <c r="Y178" s="46" t="s">
        <v>4141</v>
      </c>
      <c r="AA178">
        <f t="shared" si="2"/>
        <v>4</v>
      </c>
    </row>
    <row r="179" spans="2:27" ht="15" hidden="1" customHeight="1" x14ac:dyDescent="0.2">
      <c r="B179" s="46">
        <v>178</v>
      </c>
      <c r="C179" s="46">
        <v>3834</v>
      </c>
      <c r="D179" s="46" t="s">
        <v>10</v>
      </c>
      <c r="E179" s="46">
        <v>24</v>
      </c>
      <c r="F179" s="46" t="s">
        <v>4142</v>
      </c>
      <c r="G179" s="46" t="s">
        <v>4142</v>
      </c>
      <c r="H179" s="46" t="s">
        <v>4143</v>
      </c>
      <c r="I179" s="46" t="s">
        <v>4143</v>
      </c>
      <c r="J179" s="46" t="s">
        <v>2595</v>
      </c>
      <c r="K179" s="46" t="s">
        <v>2595</v>
      </c>
      <c r="L179" s="46" t="s">
        <v>3395</v>
      </c>
      <c r="M179" s="46">
        <v>22</v>
      </c>
      <c r="N179" s="46">
        <v>2</v>
      </c>
      <c r="O179" s="46">
        <v>4</v>
      </c>
      <c r="P179" s="46">
        <v>0</v>
      </c>
      <c r="Q179" s="46">
        <v>0</v>
      </c>
      <c r="R179" s="46">
        <v>0</v>
      </c>
      <c r="S179" s="46">
        <v>0</v>
      </c>
      <c r="T179" s="46">
        <v>18</v>
      </c>
      <c r="U179" s="46">
        <v>21</v>
      </c>
      <c r="V179" s="46">
        <v>2533</v>
      </c>
      <c r="W179" s="46">
        <v>100</v>
      </c>
      <c r="Y179" s="46" t="s">
        <v>4144</v>
      </c>
      <c r="AA179">
        <f t="shared" si="2"/>
        <v>2</v>
      </c>
    </row>
    <row r="180" spans="2:27" ht="15" hidden="1" customHeight="1" x14ac:dyDescent="0.2">
      <c r="B180" s="46">
        <v>179</v>
      </c>
      <c r="C180" s="46">
        <v>3998</v>
      </c>
      <c r="D180" s="46" t="s">
        <v>10</v>
      </c>
      <c r="E180" s="46">
        <v>24</v>
      </c>
      <c r="F180" s="46" t="s">
        <v>4142</v>
      </c>
      <c r="G180" s="46" t="s">
        <v>4142</v>
      </c>
      <c r="H180" s="46" t="s">
        <v>4145</v>
      </c>
      <c r="I180" s="46" t="s">
        <v>4146</v>
      </c>
      <c r="J180" s="46" t="s">
        <v>2596</v>
      </c>
      <c r="K180" s="46" t="s">
        <v>4147</v>
      </c>
      <c r="L180" s="46" t="s">
        <v>3395</v>
      </c>
      <c r="M180" s="46">
        <v>22</v>
      </c>
      <c r="N180" s="46">
        <v>1</v>
      </c>
      <c r="O180" s="46">
        <v>40</v>
      </c>
      <c r="P180" s="46">
        <v>0</v>
      </c>
      <c r="Q180" s="46">
        <v>71</v>
      </c>
      <c r="R180" s="46">
        <v>4.8</v>
      </c>
      <c r="S180" s="46">
        <v>23</v>
      </c>
      <c r="T180" s="46">
        <v>18</v>
      </c>
      <c r="U180" s="46">
        <v>21</v>
      </c>
      <c r="V180" s="46">
        <v>2706</v>
      </c>
      <c r="W180" s="46">
        <v>60</v>
      </c>
      <c r="Y180" s="46" t="s">
        <v>4148</v>
      </c>
      <c r="AA180">
        <f t="shared" si="2"/>
        <v>1</v>
      </c>
    </row>
    <row r="181" spans="2:27" ht="15" hidden="1" customHeight="1" x14ac:dyDescent="0.2">
      <c r="B181" s="46">
        <v>180</v>
      </c>
      <c r="C181" s="46">
        <v>3216</v>
      </c>
      <c r="D181" s="46" t="s">
        <v>10</v>
      </c>
      <c r="E181" s="46">
        <v>24</v>
      </c>
      <c r="F181" s="46" t="s">
        <v>4149</v>
      </c>
      <c r="G181" s="46" t="s">
        <v>4150</v>
      </c>
      <c r="H181" s="46" t="s">
        <v>4151</v>
      </c>
      <c r="I181" s="46" t="s">
        <v>4151</v>
      </c>
      <c r="J181" s="46" t="s">
        <v>2597</v>
      </c>
      <c r="K181" s="46" t="s">
        <v>4152</v>
      </c>
      <c r="L181" s="46" t="s">
        <v>3395</v>
      </c>
      <c r="M181" s="46">
        <v>22</v>
      </c>
      <c r="N181" s="46">
        <v>3</v>
      </c>
      <c r="O181" s="46">
        <v>4</v>
      </c>
      <c r="P181" s="46">
        <v>4</v>
      </c>
      <c r="Q181" s="46">
        <v>2</v>
      </c>
      <c r="R181" s="46">
        <v>2</v>
      </c>
      <c r="S181" s="46">
        <v>2</v>
      </c>
      <c r="T181" s="46">
        <v>18</v>
      </c>
      <c r="U181" s="46">
        <v>21</v>
      </c>
      <c r="V181" s="46">
        <v>1886</v>
      </c>
      <c r="W181" s="46">
        <v>100</v>
      </c>
      <c r="Y181" s="46" t="s">
        <v>4153</v>
      </c>
      <c r="AA181">
        <f t="shared" si="2"/>
        <v>3</v>
      </c>
    </row>
    <row r="182" spans="2:27" ht="15" hidden="1" customHeight="1" x14ac:dyDescent="0.2">
      <c r="B182" s="46">
        <v>181</v>
      </c>
      <c r="C182" s="46">
        <v>3417</v>
      </c>
      <c r="D182" s="46" t="s">
        <v>10</v>
      </c>
      <c r="E182" s="46">
        <v>24</v>
      </c>
      <c r="F182" s="46" t="s">
        <v>4154</v>
      </c>
      <c r="G182" s="46" t="s">
        <v>4155</v>
      </c>
      <c r="H182" s="46" t="s">
        <v>4156</v>
      </c>
      <c r="I182" s="46" t="s">
        <v>4157</v>
      </c>
      <c r="J182" s="46" t="s">
        <v>4158</v>
      </c>
      <c r="K182" s="46" t="s">
        <v>4158</v>
      </c>
      <c r="L182" s="46" t="s">
        <v>3406</v>
      </c>
      <c r="M182" s="46">
        <v>23</v>
      </c>
      <c r="N182" s="46">
        <v>3</v>
      </c>
      <c r="O182" s="46">
        <v>35</v>
      </c>
      <c r="P182" s="46">
        <v>35</v>
      </c>
      <c r="Q182" s="46">
        <v>70</v>
      </c>
      <c r="R182" s="46">
        <v>35</v>
      </c>
      <c r="S182" s="46">
        <v>35</v>
      </c>
      <c r="T182" s="46">
        <v>18</v>
      </c>
      <c r="U182" s="46">
        <v>21</v>
      </c>
      <c r="V182" s="46">
        <v>2102</v>
      </c>
      <c r="W182" s="46">
        <v>100</v>
      </c>
      <c r="Y182" s="46" t="s">
        <v>4159</v>
      </c>
      <c r="AA182">
        <f t="shared" si="2"/>
        <v>3</v>
      </c>
    </row>
    <row r="183" spans="2:27" ht="15" hidden="1" customHeight="1" x14ac:dyDescent="0.2">
      <c r="B183" s="46">
        <v>182</v>
      </c>
      <c r="C183" s="46">
        <v>4420</v>
      </c>
      <c r="D183" s="46" t="s">
        <v>10</v>
      </c>
      <c r="E183" s="46">
        <v>24</v>
      </c>
      <c r="F183" s="46" t="s">
        <v>4154</v>
      </c>
      <c r="G183" s="46" t="s">
        <v>4155</v>
      </c>
      <c r="H183" s="46" t="s">
        <v>4156</v>
      </c>
      <c r="I183" s="46" t="s">
        <v>4157</v>
      </c>
      <c r="J183" s="46" t="s">
        <v>4158</v>
      </c>
      <c r="K183" s="46" t="s">
        <v>4158</v>
      </c>
      <c r="L183" s="46" t="s">
        <v>3406</v>
      </c>
      <c r="M183" s="46">
        <v>23</v>
      </c>
      <c r="N183" s="46">
        <v>3</v>
      </c>
      <c r="O183" s="46">
        <v>35</v>
      </c>
      <c r="P183" s="46">
        <v>35</v>
      </c>
      <c r="Q183" s="46">
        <v>70</v>
      </c>
      <c r="R183" s="46">
        <v>35</v>
      </c>
      <c r="S183" s="46">
        <v>35</v>
      </c>
      <c r="T183" s="46">
        <v>18</v>
      </c>
      <c r="U183" s="46">
        <v>21</v>
      </c>
      <c r="V183" s="46">
        <v>2102</v>
      </c>
      <c r="W183" s="46">
        <v>100</v>
      </c>
      <c r="Y183" s="46" t="s">
        <v>4160</v>
      </c>
      <c r="AA183">
        <f t="shared" si="2"/>
        <v>3</v>
      </c>
    </row>
    <row r="184" spans="2:27" ht="15" hidden="1" customHeight="1" x14ac:dyDescent="0.2">
      <c r="B184" s="46">
        <v>183</v>
      </c>
      <c r="C184" s="46">
        <v>4565</v>
      </c>
      <c r="D184" s="46" t="s">
        <v>10</v>
      </c>
      <c r="E184" s="46">
        <v>24</v>
      </c>
      <c r="F184" s="46" t="s">
        <v>4154</v>
      </c>
      <c r="G184" s="46" t="s">
        <v>4161</v>
      </c>
      <c r="H184" s="46" t="s">
        <v>4162</v>
      </c>
      <c r="I184" s="46" t="s">
        <v>4163</v>
      </c>
      <c r="J184" s="46" t="s">
        <v>2600</v>
      </c>
      <c r="K184" s="46" t="s">
        <v>2600</v>
      </c>
      <c r="L184" s="46" t="s">
        <v>3395</v>
      </c>
      <c r="M184" s="46">
        <v>22</v>
      </c>
      <c r="N184" s="46">
        <v>5</v>
      </c>
      <c r="O184" s="46">
        <v>120</v>
      </c>
      <c r="P184" s="46">
        <v>0</v>
      </c>
      <c r="Q184" s="46">
        <v>226.4</v>
      </c>
      <c r="R184" s="46">
        <v>15</v>
      </c>
      <c r="S184" s="46">
        <v>115</v>
      </c>
      <c r="T184" s="46">
        <v>18</v>
      </c>
      <c r="U184" s="46">
        <v>21</v>
      </c>
      <c r="V184" s="46">
        <v>3139</v>
      </c>
      <c r="W184" s="46">
        <v>100</v>
      </c>
      <c r="Y184" s="46" t="s">
        <v>4164</v>
      </c>
      <c r="AA184">
        <f t="shared" si="2"/>
        <v>5</v>
      </c>
    </row>
    <row r="185" spans="2:27" ht="15" hidden="1" customHeight="1" x14ac:dyDescent="0.2">
      <c r="B185" s="46">
        <v>184</v>
      </c>
      <c r="C185" s="46">
        <v>4138</v>
      </c>
      <c r="D185" s="46" t="s">
        <v>10</v>
      </c>
      <c r="E185" s="46">
        <v>24</v>
      </c>
      <c r="F185" s="46" t="s">
        <v>4154</v>
      </c>
      <c r="G185" s="46" t="s">
        <v>4154</v>
      </c>
      <c r="H185" s="46" t="s">
        <v>4165</v>
      </c>
      <c r="I185" s="46" t="s">
        <v>4166</v>
      </c>
      <c r="J185" s="46" t="s">
        <v>4167</v>
      </c>
      <c r="K185" s="46" t="s">
        <v>4167</v>
      </c>
      <c r="L185" s="46" t="s">
        <v>3406</v>
      </c>
      <c r="M185" s="46">
        <v>23</v>
      </c>
      <c r="N185" s="46">
        <v>5</v>
      </c>
      <c r="O185" s="46">
        <v>120</v>
      </c>
      <c r="P185" s="46">
        <v>0</v>
      </c>
      <c r="Q185" s="46">
        <v>101.684</v>
      </c>
      <c r="R185" s="46">
        <v>40.494999999999997</v>
      </c>
      <c r="S185" s="46">
        <v>61.189</v>
      </c>
      <c r="T185" s="46">
        <v>18</v>
      </c>
      <c r="U185" s="46">
        <v>21</v>
      </c>
      <c r="V185" s="46">
        <v>2836</v>
      </c>
      <c r="W185" s="46">
        <v>100</v>
      </c>
      <c r="Y185" s="46" t="s">
        <v>4168</v>
      </c>
      <c r="AA185">
        <f t="shared" si="2"/>
        <v>5</v>
      </c>
    </row>
    <row r="186" spans="2:27" ht="15" hidden="1" customHeight="1" x14ac:dyDescent="0.2">
      <c r="B186" s="46">
        <v>185</v>
      </c>
      <c r="C186" s="46">
        <v>1777</v>
      </c>
      <c r="D186" s="46" t="s">
        <v>10</v>
      </c>
      <c r="E186" s="46">
        <v>24</v>
      </c>
      <c r="F186" s="46" t="s">
        <v>4154</v>
      </c>
      <c r="G186" s="46" t="s">
        <v>4155</v>
      </c>
      <c r="H186" s="46" t="s">
        <v>4169</v>
      </c>
      <c r="I186" s="46" t="s">
        <v>4169</v>
      </c>
      <c r="J186" s="46" t="s">
        <v>4170</v>
      </c>
      <c r="K186" s="46" t="s">
        <v>4171</v>
      </c>
      <c r="L186" s="46" t="s">
        <v>3444</v>
      </c>
      <c r="M186" s="46">
        <v>24</v>
      </c>
      <c r="N186" s="46">
        <v>2.4</v>
      </c>
      <c r="O186" s="46">
        <v>99</v>
      </c>
      <c r="P186" s="46">
        <v>0</v>
      </c>
      <c r="Q186" s="46">
        <v>0</v>
      </c>
      <c r="R186" s="46">
        <v>30</v>
      </c>
      <c r="S186" s="46">
        <v>10</v>
      </c>
      <c r="T186" s="46">
        <v>18</v>
      </c>
      <c r="U186" s="46">
        <v>21</v>
      </c>
      <c r="V186" s="46">
        <v>801</v>
      </c>
      <c r="W186" s="46">
        <v>100</v>
      </c>
      <c r="Y186" s="46" t="s">
        <v>4172</v>
      </c>
      <c r="AA186">
        <f t="shared" si="2"/>
        <v>2.4</v>
      </c>
    </row>
    <row r="187" spans="2:27" ht="15" hidden="1" customHeight="1" x14ac:dyDescent="0.2">
      <c r="B187" s="46">
        <v>186</v>
      </c>
      <c r="C187" s="46">
        <v>2971</v>
      </c>
      <c r="D187" s="46" t="s">
        <v>10</v>
      </c>
      <c r="E187" s="46">
        <v>24</v>
      </c>
      <c r="F187" s="46" t="s">
        <v>4154</v>
      </c>
      <c r="G187" s="46" t="s">
        <v>4155</v>
      </c>
      <c r="H187" s="46" t="s">
        <v>4173</v>
      </c>
      <c r="I187" s="46" t="s">
        <v>4173</v>
      </c>
      <c r="J187" s="46" t="s">
        <v>2599</v>
      </c>
      <c r="K187" s="46" t="s">
        <v>4174</v>
      </c>
      <c r="L187" s="46" t="s">
        <v>3395</v>
      </c>
      <c r="M187" s="46">
        <v>22</v>
      </c>
      <c r="N187" s="46">
        <v>10</v>
      </c>
      <c r="O187" s="46">
        <v>150</v>
      </c>
      <c r="P187" s="46">
        <v>100</v>
      </c>
      <c r="Q187" s="46">
        <v>50</v>
      </c>
      <c r="R187" s="46">
        <v>50</v>
      </c>
      <c r="S187" s="46">
        <v>50</v>
      </c>
      <c r="T187" s="46">
        <v>18</v>
      </c>
      <c r="U187" s="46">
        <v>21</v>
      </c>
      <c r="V187" s="46">
        <v>1687</v>
      </c>
      <c r="W187" s="46">
        <v>100</v>
      </c>
      <c r="Y187" s="46" t="s">
        <v>4175</v>
      </c>
      <c r="AA187">
        <f t="shared" si="2"/>
        <v>10</v>
      </c>
    </row>
    <row r="188" spans="2:27" ht="15" hidden="1" customHeight="1" x14ac:dyDescent="0.2">
      <c r="B188" s="46">
        <v>187</v>
      </c>
      <c r="C188" s="46">
        <v>2717</v>
      </c>
      <c r="D188" s="46" t="s">
        <v>10</v>
      </c>
      <c r="E188" s="46">
        <v>24</v>
      </c>
      <c r="F188" s="46" t="s">
        <v>4154</v>
      </c>
      <c r="G188" s="46" t="s">
        <v>4154</v>
      </c>
      <c r="H188" s="46" t="s">
        <v>4176</v>
      </c>
      <c r="I188" s="46" t="s">
        <v>4176</v>
      </c>
      <c r="J188" s="46" t="s">
        <v>2598</v>
      </c>
      <c r="K188" s="46" t="s">
        <v>4177</v>
      </c>
      <c r="L188" s="46" t="s">
        <v>3395</v>
      </c>
      <c r="M188" s="46">
        <v>22</v>
      </c>
      <c r="N188" s="46">
        <v>0</v>
      </c>
      <c r="O188" s="46">
        <v>0</v>
      </c>
      <c r="P188" s="46">
        <v>0</v>
      </c>
      <c r="Q188" s="46">
        <v>0</v>
      </c>
      <c r="R188" s="46">
        <v>0</v>
      </c>
      <c r="S188" s="46">
        <v>0</v>
      </c>
      <c r="T188" s="46">
        <v>18</v>
      </c>
      <c r="U188" s="46">
        <v>21</v>
      </c>
      <c r="V188" s="46">
        <v>1480</v>
      </c>
      <c r="W188" s="46">
        <v>100</v>
      </c>
      <c r="Y188" s="46" t="s">
        <v>4178</v>
      </c>
      <c r="AA188">
        <f t="shared" si="2"/>
        <v>0</v>
      </c>
    </row>
    <row r="189" spans="2:27" ht="15" hidden="1" customHeight="1" x14ac:dyDescent="0.2">
      <c r="B189" s="46">
        <v>188</v>
      </c>
      <c r="C189" s="46">
        <v>3677</v>
      </c>
      <c r="D189" s="46" t="s">
        <v>10</v>
      </c>
      <c r="E189" s="46">
        <v>24</v>
      </c>
      <c r="F189" s="46" t="s">
        <v>4154</v>
      </c>
      <c r="G189" s="46" t="s">
        <v>4179</v>
      </c>
      <c r="H189" s="46" t="s">
        <v>4180</v>
      </c>
      <c r="I189" s="46" t="s">
        <v>4180</v>
      </c>
      <c r="J189" s="46" t="s">
        <v>4181</v>
      </c>
      <c r="K189" s="46" t="s">
        <v>4181</v>
      </c>
      <c r="L189" s="46" t="s">
        <v>3406</v>
      </c>
      <c r="M189" s="46">
        <v>23</v>
      </c>
      <c r="N189" s="46">
        <v>3</v>
      </c>
      <c r="O189" s="46">
        <v>35</v>
      </c>
      <c r="P189" s="46">
        <v>35</v>
      </c>
      <c r="Q189" s="46">
        <v>70</v>
      </c>
      <c r="R189" s="46">
        <v>35</v>
      </c>
      <c r="S189" s="46">
        <v>35</v>
      </c>
      <c r="T189" s="46">
        <v>18</v>
      </c>
      <c r="U189" s="46">
        <v>21</v>
      </c>
      <c r="V189" s="46">
        <v>2373</v>
      </c>
      <c r="W189" s="46">
        <v>60</v>
      </c>
      <c r="Y189" s="46" t="s">
        <v>4182</v>
      </c>
      <c r="AA189">
        <f t="shared" si="2"/>
        <v>3</v>
      </c>
    </row>
    <row r="190" spans="2:27" ht="15" hidden="1" customHeight="1" x14ac:dyDescent="0.2">
      <c r="B190" s="46">
        <v>189</v>
      </c>
      <c r="C190" s="46">
        <v>3888</v>
      </c>
      <c r="D190" s="46" t="s">
        <v>10</v>
      </c>
      <c r="E190" s="46">
        <v>24</v>
      </c>
      <c r="F190" s="46" t="s">
        <v>4154</v>
      </c>
      <c r="G190" s="46" t="s">
        <v>4161</v>
      </c>
      <c r="H190" s="46" t="s">
        <v>4183</v>
      </c>
      <c r="I190" s="46" t="s">
        <v>4183</v>
      </c>
      <c r="J190" s="46" t="s">
        <v>4184</v>
      </c>
      <c r="K190" s="46" t="s">
        <v>4185</v>
      </c>
      <c r="L190" s="46" t="s">
        <v>3395</v>
      </c>
      <c r="M190" s="46">
        <v>22</v>
      </c>
      <c r="N190" s="46">
        <v>3</v>
      </c>
      <c r="O190" s="46">
        <v>80</v>
      </c>
      <c r="P190" s="46">
        <v>140</v>
      </c>
      <c r="Q190" s="46">
        <v>220</v>
      </c>
      <c r="R190" s="46">
        <v>25</v>
      </c>
      <c r="S190" s="46">
        <v>195</v>
      </c>
      <c r="T190" s="46">
        <v>18</v>
      </c>
      <c r="U190" s="46">
        <v>21</v>
      </c>
      <c r="V190" s="46">
        <v>2581</v>
      </c>
      <c r="W190" s="46">
        <v>60</v>
      </c>
      <c r="Y190" s="46" t="s">
        <v>4186</v>
      </c>
      <c r="AA190">
        <f t="shared" si="2"/>
        <v>3</v>
      </c>
    </row>
    <row r="191" spans="2:27" ht="15" hidden="1" customHeight="1" x14ac:dyDescent="0.2">
      <c r="B191" s="46">
        <v>190</v>
      </c>
      <c r="C191" s="46">
        <v>1740</v>
      </c>
      <c r="D191" s="46" t="s">
        <v>10</v>
      </c>
      <c r="E191" s="46">
        <v>24</v>
      </c>
      <c r="F191" s="46" t="s">
        <v>4187</v>
      </c>
      <c r="G191" s="46"/>
      <c r="H191" s="46"/>
      <c r="I191" s="46"/>
      <c r="J191" s="46" t="s">
        <v>4188</v>
      </c>
      <c r="K191" s="46" t="s">
        <v>4189</v>
      </c>
      <c r="L191" s="46" t="s">
        <v>3395</v>
      </c>
      <c r="M191" s="46">
        <v>22</v>
      </c>
      <c r="N191" s="46">
        <v>1.6</v>
      </c>
      <c r="O191" s="46">
        <v>25</v>
      </c>
      <c r="P191" s="46">
        <v>2500</v>
      </c>
      <c r="Q191" s="46">
        <v>0</v>
      </c>
      <c r="R191" s="46">
        <v>0</v>
      </c>
      <c r="S191" s="46">
        <v>0</v>
      </c>
      <c r="T191" s="46">
        <v>18</v>
      </c>
      <c r="U191" s="46">
        <v>21</v>
      </c>
      <c r="V191" s="46">
        <v>787</v>
      </c>
      <c r="W191" s="46">
        <v>60</v>
      </c>
      <c r="X191" s="46" t="s">
        <v>4190</v>
      </c>
      <c r="Y191" s="46" t="s">
        <v>4191</v>
      </c>
      <c r="AA191">
        <f t="shared" si="2"/>
        <v>1.6</v>
      </c>
    </row>
    <row r="192" spans="2:27" ht="15" hidden="1" customHeight="1" x14ac:dyDescent="0.2">
      <c r="B192" s="46">
        <v>191</v>
      </c>
      <c r="C192" s="46">
        <v>3985</v>
      </c>
      <c r="D192" s="46" t="s">
        <v>10</v>
      </c>
      <c r="E192" s="46">
        <v>24</v>
      </c>
      <c r="F192" s="46" t="s">
        <v>4187</v>
      </c>
      <c r="G192" s="46" t="s">
        <v>4187</v>
      </c>
      <c r="H192" s="46" t="s">
        <v>3414</v>
      </c>
      <c r="I192" s="46" t="s">
        <v>3415</v>
      </c>
      <c r="J192" s="46" t="s">
        <v>2601</v>
      </c>
      <c r="K192" s="46" t="s">
        <v>4192</v>
      </c>
      <c r="L192" s="46" t="s">
        <v>3395</v>
      </c>
      <c r="M192" s="46">
        <v>22</v>
      </c>
      <c r="N192" s="46">
        <v>12</v>
      </c>
      <c r="O192" s="46">
        <v>350</v>
      </c>
      <c r="P192" s="46">
        <v>350</v>
      </c>
      <c r="Q192" s="46">
        <v>470</v>
      </c>
      <c r="R192" s="46">
        <v>210</v>
      </c>
      <c r="S192" s="46">
        <v>350</v>
      </c>
      <c r="T192" s="46">
        <v>18</v>
      </c>
      <c r="U192" s="46">
        <v>21</v>
      </c>
      <c r="V192" s="46">
        <v>2693</v>
      </c>
      <c r="W192" s="46">
        <v>100</v>
      </c>
      <c r="Y192" s="46" t="s">
        <v>4193</v>
      </c>
      <c r="AA192">
        <f t="shared" si="2"/>
        <v>12</v>
      </c>
    </row>
    <row r="193" spans="2:27" ht="15" hidden="1" customHeight="1" x14ac:dyDescent="0.2">
      <c r="B193" s="46">
        <v>192</v>
      </c>
      <c r="C193" s="46">
        <v>4403</v>
      </c>
      <c r="D193" s="46" t="s">
        <v>10</v>
      </c>
      <c r="E193" s="46">
        <v>24</v>
      </c>
      <c r="F193" s="46" t="s">
        <v>4187</v>
      </c>
      <c r="G193" s="46" t="s">
        <v>4194</v>
      </c>
      <c r="H193" s="46" t="s">
        <v>4195</v>
      </c>
      <c r="I193" s="46" t="s">
        <v>4196</v>
      </c>
      <c r="J193" s="46" t="s">
        <v>4197</v>
      </c>
      <c r="K193" s="46" t="s">
        <v>4197</v>
      </c>
      <c r="L193" s="46" t="s">
        <v>3395</v>
      </c>
      <c r="M193" s="46">
        <v>22</v>
      </c>
      <c r="N193" s="46">
        <v>3</v>
      </c>
      <c r="O193" s="46">
        <v>72</v>
      </c>
      <c r="P193" s="46">
        <v>168</v>
      </c>
      <c r="Q193" s="46">
        <v>247</v>
      </c>
      <c r="R193" s="46">
        <v>9</v>
      </c>
      <c r="S193" s="46">
        <v>72</v>
      </c>
      <c r="T193" s="46">
        <v>18</v>
      </c>
      <c r="U193" s="46">
        <v>21</v>
      </c>
      <c r="V193" s="46">
        <v>3003</v>
      </c>
      <c r="W193" s="46">
        <v>100</v>
      </c>
      <c r="Y193" s="46" t="s">
        <v>4198</v>
      </c>
      <c r="AA193">
        <f t="shared" si="2"/>
        <v>3</v>
      </c>
    </row>
    <row r="194" spans="2:27" ht="15" hidden="1" customHeight="1" x14ac:dyDescent="0.2">
      <c r="B194" s="46">
        <v>193</v>
      </c>
      <c r="C194" s="46">
        <v>1214</v>
      </c>
      <c r="D194" s="46" t="s">
        <v>10</v>
      </c>
      <c r="E194" s="46">
        <v>24</v>
      </c>
      <c r="F194" s="46" t="s">
        <v>4187</v>
      </c>
      <c r="G194" s="46" t="s">
        <v>4199</v>
      </c>
      <c r="H194" s="46" t="s">
        <v>4200</v>
      </c>
      <c r="I194" s="46" t="s">
        <v>4200</v>
      </c>
      <c r="J194" s="46" t="s">
        <v>2603</v>
      </c>
      <c r="K194" s="46" t="s">
        <v>4201</v>
      </c>
      <c r="L194" s="46" t="s">
        <v>3395</v>
      </c>
      <c r="M194" s="46">
        <v>22</v>
      </c>
      <c r="N194" s="46">
        <v>10</v>
      </c>
      <c r="O194" s="46">
        <v>210</v>
      </c>
      <c r="P194" s="46">
        <v>210</v>
      </c>
      <c r="Q194" s="46">
        <v>50</v>
      </c>
      <c r="R194" s="46">
        <v>50</v>
      </c>
      <c r="S194" s="46">
        <v>50</v>
      </c>
      <c r="T194" s="46">
        <v>18</v>
      </c>
      <c r="U194" s="46">
        <v>21</v>
      </c>
      <c r="V194" s="46">
        <v>536</v>
      </c>
      <c r="W194" s="46">
        <v>100</v>
      </c>
      <c r="Y194" s="46" t="s">
        <v>4202</v>
      </c>
      <c r="AA194">
        <f t="shared" ref="AA194:AA257" si="3">N194</f>
        <v>10</v>
      </c>
    </row>
    <row r="195" spans="2:27" ht="15" hidden="1" customHeight="1" x14ac:dyDescent="0.2">
      <c r="B195" s="46">
        <v>194</v>
      </c>
      <c r="C195" s="46">
        <v>3868</v>
      </c>
      <c r="D195" s="46" t="s">
        <v>10</v>
      </c>
      <c r="E195" s="46">
        <v>24</v>
      </c>
      <c r="F195" s="46" t="s">
        <v>4187</v>
      </c>
      <c r="G195" s="46" t="s">
        <v>4187</v>
      </c>
      <c r="H195" s="46" t="s">
        <v>4203</v>
      </c>
      <c r="I195" s="46" t="s">
        <v>4204</v>
      </c>
      <c r="J195" s="46" t="s">
        <v>2602</v>
      </c>
      <c r="K195" s="46" t="s">
        <v>4205</v>
      </c>
      <c r="L195" s="46" t="s">
        <v>4206</v>
      </c>
      <c r="M195" s="46">
        <v>290</v>
      </c>
      <c r="N195" s="46">
        <v>33</v>
      </c>
      <c r="O195" s="46">
        <v>365</v>
      </c>
      <c r="P195" s="46">
        <v>100</v>
      </c>
      <c r="Q195" s="46">
        <v>0</v>
      </c>
      <c r="R195" s="46">
        <v>751</v>
      </c>
      <c r="S195" s="46">
        <v>0</v>
      </c>
      <c r="T195" s="46">
        <v>18</v>
      </c>
      <c r="U195" s="46">
        <v>21</v>
      </c>
      <c r="V195" s="46">
        <v>2464</v>
      </c>
      <c r="W195" s="46">
        <v>100</v>
      </c>
      <c r="Y195" s="46" t="s">
        <v>4207</v>
      </c>
      <c r="AA195">
        <f t="shared" si="3"/>
        <v>33</v>
      </c>
    </row>
    <row r="196" spans="2:27" ht="15" hidden="1" customHeight="1" x14ac:dyDescent="0.2">
      <c r="B196" s="46">
        <v>195</v>
      </c>
      <c r="C196" s="46">
        <v>4457</v>
      </c>
      <c r="D196" s="46" t="s">
        <v>10</v>
      </c>
      <c r="E196" s="46">
        <v>24</v>
      </c>
      <c r="F196" s="46" t="s">
        <v>4208</v>
      </c>
      <c r="G196" s="46" t="s">
        <v>4209</v>
      </c>
      <c r="H196" s="46" t="s">
        <v>4210</v>
      </c>
      <c r="I196" s="46" t="s">
        <v>4211</v>
      </c>
      <c r="J196" s="46" t="s">
        <v>2607</v>
      </c>
      <c r="K196" s="46" t="s">
        <v>4212</v>
      </c>
      <c r="L196" s="46" t="s">
        <v>3395</v>
      </c>
      <c r="M196" s="46">
        <v>22</v>
      </c>
      <c r="N196" s="46">
        <v>6</v>
      </c>
      <c r="O196" s="46">
        <v>118</v>
      </c>
      <c r="P196" s="46">
        <v>0</v>
      </c>
      <c r="Q196" s="46">
        <v>310</v>
      </c>
      <c r="R196" s="46">
        <v>22.4</v>
      </c>
      <c r="S196" s="46">
        <v>288</v>
      </c>
      <c r="T196" s="46">
        <v>18</v>
      </c>
      <c r="U196" s="46">
        <v>21</v>
      </c>
      <c r="V196" s="46">
        <v>3045</v>
      </c>
      <c r="W196" s="46">
        <v>100</v>
      </c>
      <c r="Y196" s="46" t="s">
        <v>4213</v>
      </c>
      <c r="AA196">
        <f t="shared" si="3"/>
        <v>6</v>
      </c>
    </row>
    <row r="197" spans="2:27" ht="15" hidden="1" customHeight="1" x14ac:dyDescent="0.2">
      <c r="B197" s="46">
        <v>196</v>
      </c>
      <c r="C197" s="46">
        <v>4129</v>
      </c>
      <c r="D197" s="46" t="s">
        <v>10</v>
      </c>
      <c r="E197" s="46">
        <v>24</v>
      </c>
      <c r="F197" s="46" t="s">
        <v>4208</v>
      </c>
      <c r="G197" s="46" t="s">
        <v>4214</v>
      </c>
      <c r="H197" s="46" t="s">
        <v>4215</v>
      </c>
      <c r="I197" s="46" t="s">
        <v>4216</v>
      </c>
      <c r="J197" s="46" t="s">
        <v>2605</v>
      </c>
      <c r="K197" s="46" t="s">
        <v>4217</v>
      </c>
      <c r="L197" s="46" t="s">
        <v>3395</v>
      </c>
      <c r="M197" s="46">
        <v>22</v>
      </c>
      <c r="N197" s="46">
        <v>12</v>
      </c>
      <c r="O197" s="46">
        <v>250</v>
      </c>
      <c r="P197" s="46">
        <v>0</v>
      </c>
      <c r="Q197" s="46">
        <v>0</v>
      </c>
      <c r="R197" s="46">
        <v>62</v>
      </c>
      <c r="S197" s="46">
        <v>146</v>
      </c>
      <c r="T197" s="46">
        <v>18</v>
      </c>
      <c r="U197" s="46">
        <v>21</v>
      </c>
      <c r="V197" s="46">
        <v>2478</v>
      </c>
      <c r="W197" s="46">
        <v>100</v>
      </c>
      <c r="Y197" s="46" t="s">
        <v>4218</v>
      </c>
      <c r="AA197">
        <f t="shared" si="3"/>
        <v>12</v>
      </c>
    </row>
    <row r="198" spans="2:27" ht="15" hidden="1" customHeight="1" x14ac:dyDescent="0.2">
      <c r="B198" s="46">
        <v>197</v>
      </c>
      <c r="C198" s="46">
        <v>829</v>
      </c>
      <c r="D198" s="46" t="s">
        <v>10</v>
      </c>
      <c r="E198" s="46">
        <v>24</v>
      </c>
      <c r="F198" s="46" t="s">
        <v>4208</v>
      </c>
      <c r="G198" s="46" t="s">
        <v>4216</v>
      </c>
      <c r="H198" s="46" t="s">
        <v>4219</v>
      </c>
      <c r="I198" s="46" t="s">
        <v>4219</v>
      </c>
      <c r="J198" s="46" t="s">
        <v>2606</v>
      </c>
      <c r="K198" s="46" t="s">
        <v>2606</v>
      </c>
      <c r="L198" s="46" t="s">
        <v>3395</v>
      </c>
      <c r="M198" s="46">
        <v>22</v>
      </c>
      <c r="N198" s="46">
        <v>10</v>
      </c>
      <c r="O198" s="46">
        <v>200</v>
      </c>
      <c r="P198" s="46">
        <v>0</v>
      </c>
      <c r="Q198" s="46">
        <v>129</v>
      </c>
      <c r="R198" s="46">
        <v>40</v>
      </c>
      <c r="S198" s="46">
        <v>0</v>
      </c>
      <c r="T198" s="46">
        <v>18</v>
      </c>
      <c r="U198" s="46">
        <v>21</v>
      </c>
      <c r="V198" s="46">
        <v>295</v>
      </c>
      <c r="W198" s="46">
        <v>100</v>
      </c>
      <c r="Y198" s="46" t="s">
        <v>4220</v>
      </c>
      <c r="AA198">
        <f t="shared" si="3"/>
        <v>10</v>
      </c>
    </row>
    <row r="199" spans="2:27" ht="15" hidden="1" customHeight="1" x14ac:dyDescent="0.2">
      <c r="B199" s="46">
        <v>198</v>
      </c>
      <c r="C199" s="46">
        <v>4099</v>
      </c>
      <c r="D199" s="46" t="s">
        <v>10</v>
      </c>
      <c r="E199" s="46">
        <v>24</v>
      </c>
      <c r="F199" s="46" t="s">
        <v>4208</v>
      </c>
      <c r="G199" s="46" t="s">
        <v>4221</v>
      </c>
      <c r="H199" s="46" t="s">
        <v>4222</v>
      </c>
      <c r="I199" s="46" t="s">
        <v>4222</v>
      </c>
      <c r="J199" s="46" t="s">
        <v>4223</v>
      </c>
      <c r="K199" s="46" t="s">
        <v>4224</v>
      </c>
      <c r="L199" s="46" t="s">
        <v>3406</v>
      </c>
      <c r="M199" s="46">
        <v>23</v>
      </c>
      <c r="N199" s="46">
        <v>3</v>
      </c>
      <c r="O199" s="46">
        <v>60</v>
      </c>
      <c r="P199" s="46">
        <v>0</v>
      </c>
      <c r="Q199" s="46">
        <v>0</v>
      </c>
      <c r="R199" s="46">
        <v>8</v>
      </c>
      <c r="S199" s="46">
        <v>20</v>
      </c>
      <c r="T199" s="46">
        <v>18</v>
      </c>
      <c r="U199" s="46">
        <v>21</v>
      </c>
      <c r="V199" s="46">
        <v>2797</v>
      </c>
      <c r="W199" s="46">
        <v>100</v>
      </c>
      <c r="Y199" s="46" t="s">
        <v>4225</v>
      </c>
      <c r="AA199">
        <f t="shared" si="3"/>
        <v>3</v>
      </c>
    </row>
    <row r="200" spans="2:27" ht="15" hidden="1" customHeight="1" x14ac:dyDescent="0.2">
      <c r="B200" s="46">
        <v>199</v>
      </c>
      <c r="C200" s="46">
        <v>1242</v>
      </c>
      <c r="D200" s="46" t="s">
        <v>10</v>
      </c>
      <c r="E200" s="46">
        <v>24</v>
      </c>
      <c r="F200" s="46" t="s">
        <v>4226</v>
      </c>
      <c r="G200" s="46" t="s">
        <v>4227</v>
      </c>
      <c r="H200" s="46" t="s">
        <v>4228</v>
      </c>
      <c r="I200" s="46" t="s">
        <v>4228</v>
      </c>
      <c r="J200" s="46" t="s">
        <v>2608</v>
      </c>
      <c r="K200" s="46" t="s">
        <v>2608</v>
      </c>
      <c r="L200" s="46" t="s">
        <v>3444</v>
      </c>
      <c r="M200" s="46">
        <v>24</v>
      </c>
      <c r="N200" s="46">
        <v>7.5</v>
      </c>
      <c r="O200" s="46">
        <v>200</v>
      </c>
      <c r="P200" s="46">
        <v>40</v>
      </c>
      <c r="Q200" s="46">
        <v>340</v>
      </c>
      <c r="R200" s="46">
        <v>100</v>
      </c>
      <c r="S200" s="46">
        <v>240</v>
      </c>
      <c r="T200" s="46">
        <v>18</v>
      </c>
      <c r="U200" s="46">
        <v>21</v>
      </c>
      <c r="V200" s="46">
        <v>270</v>
      </c>
      <c r="W200" s="46">
        <v>100</v>
      </c>
      <c r="Y200" s="46" t="s">
        <v>4229</v>
      </c>
      <c r="AA200">
        <f t="shared" si="3"/>
        <v>7.5</v>
      </c>
    </row>
    <row r="201" spans="2:27" ht="15" hidden="1" customHeight="1" x14ac:dyDescent="0.2">
      <c r="B201" s="46">
        <v>200</v>
      </c>
      <c r="C201" s="46">
        <v>2841</v>
      </c>
      <c r="D201" s="46" t="s">
        <v>10</v>
      </c>
      <c r="E201" s="46">
        <v>24</v>
      </c>
      <c r="F201" s="46" t="s">
        <v>4230</v>
      </c>
      <c r="G201" s="46" t="s">
        <v>4231</v>
      </c>
      <c r="H201" s="46" t="s">
        <v>4232</v>
      </c>
      <c r="I201" s="46" t="s">
        <v>4232</v>
      </c>
      <c r="J201" s="46" t="s">
        <v>2610</v>
      </c>
      <c r="K201" s="46" t="s">
        <v>2610</v>
      </c>
      <c r="L201" s="46" t="s">
        <v>3395</v>
      </c>
      <c r="M201" s="46">
        <v>22</v>
      </c>
      <c r="N201" s="46">
        <v>6</v>
      </c>
      <c r="O201" s="46">
        <v>60</v>
      </c>
      <c r="P201" s="46">
        <v>60</v>
      </c>
      <c r="Q201" s="46">
        <v>60</v>
      </c>
      <c r="R201" s="46">
        <v>60</v>
      </c>
      <c r="S201" s="46">
        <v>60</v>
      </c>
      <c r="T201" s="46">
        <v>18</v>
      </c>
      <c r="U201" s="46">
        <v>21</v>
      </c>
      <c r="V201" s="46">
        <v>1572</v>
      </c>
      <c r="W201" s="46">
        <v>100</v>
      </c>
      <c r="Y201" s="46" t="s">
        <v>4233</v>
      </c>
      <c r="AA201">
        <f t="shared" si="3"/>
        <v>6</v>
      </c>
    </row>
    <row r="202" spans="2:27" ht="15" hidden="1" customHeight="1" x14ac:dyDescent="0.2">
      <c r="B202" s="46">
        <v>201</v>
      </c>
      <c r="C202" s="46">
        <v>1751</v>
      </c>
      <c r="D202" s="46" t="s">
        <v>10</v>
      </c>
      <c r="E202" s="46">
        <v>24</v>
      </c>
      <c r="F202" s="46" t="s">
        <v>4234</v>
      </c>
      <c r="G202" s="46"/>
      <c r="H202" s="46"/>
      <c r="I202" s="46"/>
      <c r="J202" s="46" t="s">
        <v>2609</v>
      </c>
      <c r="K202" s="46" t="s">
        <v>4235</v>
      </c>
      <c r="L202" s="46" t="s">
        <v>3395</v>
      </c>
      <c r="M202" s="46">
        <v>22</v>
      </c>
      <c r="N202" s="46">
        <v>20</v>
      </c>
      <c r="O202" s="46">
        <v>18</v>
      </c>
      <c r="P202" s="46">
        <v>2</v>
      </c>
      <c r="Q202" s="46">
        <v>40</v>
      </c>
      <c r="R202" s="46">
        <v>0</v>
      </c>
      <c r="S202" s="46">
        <v>0</v>
      </c>
      <c r="T202" s="46">
        <v>18</v>
      </c>
      <c r="U202" s="46">
        <v>21</v>
      </c>
      <c r="V202" s="46">
        <v>790</v>
      </c>
      <c r="W202" s="46">
        <v>100</v>
      </c>
      <c r="X202" s="46" t="s">
        <v>4236</v>
      </c>
      <c r="Y202" s="46" t="s">
        <v>4237</v>
      </c>
      <c r="AA202">
        <f t="shared" si="3"/>
        <v>20</v>
      </c>
    </row>
    <row r="203" spans="2:27" ht="15" hidden="1" customHeight="1" x14ac:dyDescent="0.2">
      <c r="B203" s="46">
        <v>202</v>
      </c>
      <c r="C203" s="46">
        <v>3716</v>
      </c>
      <c r="D203" s="46" t="s">
        <v>10</v>
      </c>
      <c r="E203" s="46">
        <v>24</v>
      </c>
      <c r="F203" s="46" t="s">
        <v>4238</v>
      </c>
      <c r="G203" s="46" t="s">
        <v>4239</v>
      </c>
      <c r="H203" s="46" t="s">
        <v>4240</v>
      </c>
      <c r="I203" s="46" t="s">
        <v>4240</v>
      </c>
      <c r="J203" s="46" t="s">
        <v>2614</v>
      </c>
      <c r="K203" s="46" t="s">
        <v>2614</v>
      </c>
      <c r="L203" s="46" t="s">
        <v>3406</v>
      </c>
      <c r="M203" s="46">
        <v>23</v>
      </c>
      <c r="N203" s="46">
        <v>5</v>
      </c>
      <c r="O203" s="46">
        <v>110</v>
      </c>
      <c r="P203" s="46">
        <v>0</v>
      </c>
      <c r="Q203" s="46">
        <v>200</v>
      </c>
      <c r="R203" s="46">
        <v>10</v>
      </c>
      <c r="S203" s="46">
        <v>40</v>
      </c>
      <c r="T203" s="46">
        <v>18</v>
      </c>
      <c r="U203" s="46">
        <v>21</v>
      </c>
      <c r="V203" s="46">
        <v>2413</v>
      </c>
      <c r="W203" s="46">
        <v>80</v>
      </c>
      <c r="Y203" s="46" t="s">
        <v>4241</v>
      </c>
      <c r="AA203">
        <f t="shared" si="3"/>
        <v>5</v>
      </c>
    </row>
    <row r="204" spans="2:27" ht="15" hidden="1" customHeight="1" x14ac:dyDescent="0.2">
      <c r="B204" s="46">
        <v>203</v>
      </c>
      <c r="C204" s="46">
        <v>4006</v>
      </c>
      <c r="D204" s="46" t="s">
        <v>10</v>
      </c>
      <c r="E204" s="46">
        <v>24</v>
      </c>
      <c r="F204" s="46" t="s">
        <v>4238</v>
      </c>
      <c r="G204" s="46" t="s">
        <v>4242</v>
      </c>
      <c r="H204" s="46" t="s">
        <v>4242</v>
      </c>
      <c r="I204" s="46" t="s">
        <v>4243</v>
      </c>
      <c r="J204" s="46" t="s">
        <v>4244</v>
      </c>
      <c r="K204" s="46" t="s">
        <v>4245</v>
      </c>
      <c r="L204" s="46" t="s">
        <v>3395</v>
      </c>
      <c r="M204" s="46">
        <v>22</v>
      </c>
      <c r="N204" s="46">
        <v>2.4</v>
      </c>
      <c r="O204" s="46">
        <v>65</v>
      </c>
      <c r="P204" s="46">
        <v>1300000</v>
      </c>
      <c r="Q204" s="46">
        <v>910000</v>
      </c>
      <c r="R204" s="46">
        <v>39000</v>
      </c>
      <c r="S204" s="46">
        <v>520000</v>
      </c>
      <c r="T204" s="46">
        <v>18</v>
      </c>
      <c r="U204" s="46">
        <v>21</v>
      </c>
      <c r="V204" s="46">
        <v>2718</v>
      </c>
      <c r="W204" s="46">
        <v>100</v>
      </c>
      <c r="Y204" s="46" t="s">
        <v>4246</v>
      </c>
      <c r="AA204">
        <f t="shared" si="3"/>
        <v>2.4</v>
      </c>
    </row>
    <row r="205" spans="2:27" ht="15" hidden="1" customHeight="1" x14ac:dyDescent="0.2">
      <c r="B205" s="46">
        <v>204</v>
      </c>
      <c r="C205" s="46">
        <v>4106</v>
      </c>
      <c r="D205" s="46" t="s">
        <v>10</v>
      </c>
      <c r="E205" s="46">
        <v>24</v>
      </c>
      <c r="F205" s="46" t="s">
        <v>4238</v>
      </c>
      <c r="G205" s="46" t="s">
        <v>4239</v>
      </c>
      <c r="H205" s="46" t="s">
        <v>4240</v>
      </c>
      <c r="I205" s="46" t="s">
        <v>4240</v>
      </c>
      <c r="J205" s="46" t="s">
        <v>4247</v>
      </c>
      <c r="K205" s="46" t="s">
        <v>4248</v>
      </c>
      <c r="L205" s="46" t="s">
        <v>3406</v>
      </c>
      <c r="M205" s="46">
        <v>23</v>
      </c>
      <c r="N205" s="46">
        <v>3</v>
      </c>
      <c r="O205" s="46">
        <v>75</v>
      </c>
      <c r="P205" s="46">
        <v>0</v>
      </c>
      <c r="Q205" s="46">
        <v>0</v>
      </c>
      <c r="R205" s="46">
        <v>16</v>
      </c>
      <c r="S205" s="46">
        <v>45</v>
      </c>
      <c r="T205" s="46">
        <v>18</v>
      </c>
      <c r="U205" s="46">
        <v>21</v>
      </c>
      <c r="V205" s="46">
        <v>2808</v>
      </c>
      <c r="W205" s="46">
        <v>100</v>
      </c>
      <c r="Y205" s="46" t="s">
        <v>4249</v>
      </c>
      <c r="AA205">
        <f t="shared" si="3"/>
        <v>3</v>
      </c>
    </row>
    <row r="206" spans="2:27" ht="15" hidden="1" customHeight="1" x14ac:dyDescent="0.2">
      <c r="B206" s="46">
        <v>205</v>
      </c>
      <c r="C206" s="46">
        <v>4213</v>
      </c>
      <c r="D206" s="46" t="s">
        <v>10</v>
      </c>
      <c r="E206" s="46">
        <v>24</v>
      </c>
      <c r="F206" s="46" t="s">
        <v>4238</v>
      </c>
      <c r="G206" s="46" t="s">
        <v>4239</v>
      </c>
      <c r="H206" s="46" t="s">
        <v>4250</v>
      </c>
      <c r="I206" s="46" t="s">
        <v>4251</v>
      </c>
      <c r="J206" s="46" t="s">
        <v>4252</v>
      </c>
      <c r="K206" s="46" t="s">
        <v>4253</v>
      </c>
      <c r="L206" s="46" t="s">
        <v>3406</v>
      </c>
      <c r="M206" s="46">
        <v>23</v>
      </c>
      <c r="N206" s="46">
        <v>3</v>
      </c>
      <c r="O206" s="46">
        <v>75</v>
      </c>
      <c r="P206" s="46">
        <v>0</v>
      </c>
      <c r="Q206" s="46">
        <v>0</v>
      </c>
      <c r="R206" s="46">
        <v>16</v>
      </c>
      <c r="S206" s="46">
        <v>45</v>
      </c>
      <c r="T206" s="46">
        <v>18</v>
      </c>
      <c r="U206" s="46">
        <v>21</v>
      </c>
      <c r="V206" s="46">
        <v>2897</v>
      </c>
      <c r="W206" s="46">
        <v>100</v>
      </c>
      <c r="Y206" s="46" t="s">
        <v>4254</v>
      </c>
      <c r="AA206">
        <f t="shared" si="3"/>
        <v>3</v>
      </c>
    </row>
    <row r="207" spans="2:27" ht="15" hidden="1" customHeight="1" x14ac:dyDescent="0.2">
      <c r="B207" s="46">
        <v>206</v>
      </c>
      <c r="C207" s="46">
        <v>3646</v>
      </c>
      <c r="D207" s="46" t="s">
        <v>10</v>
      </c>
      <c r="E207" s="46">
        <v>24</v>
      </c>
      <c r="F207" s="46" t="s">
        <v>4238</v>
      </c>
      <c r="G207" s="46" t="s">
        <v>4255</v>
      </c>
      <c r="H207" s="46" t="s">
        <v>4256</v>
      </c>
      <c r="I207" s="46" t="s">
        <v>4256</v>
      </c>
      <c r="J207" s="46" t="s">
        <v>4257</v>
      </c>
      <c r="K207" s="46" t="s">
        <v>4258</v>
      </c>
      <c r="L207" s="46" t="s">
        <v>3406</v>
      </c>
      <c r="M207" s="46">
        <v>23</v>
      </c>
      <c r="N207" s="46">
        <v>5</v>
      </c>
      <c r="O207" s="46">
        <v>130</v>
      </c>
      <c r="P207" s="46">
        <v>130</v>
      </c>
      <c r="Q207" s="46">
        <v>141</v>
      </c>
      <c r="R207" s="46">
        <v>16</v>
      </c>
      <c r="S207" s="46">
        <v>125</v>
      </c>
      <c r="T207" s="46">
        <v>18</v>
      </c>
      <c r="U207" s="46">
        <v>21</v>
      </c>
      <c r="V207" s="46">
        <v>2341</v>
      </c>
      <c r="W207" s="46">
        <v>100</v>
      </c>
      <c r="Y207" s="46" t="s">
        <v>4259</v>
      </c>
      <c r="AA207">
        <f t="shared" si="3"/>
        <v>5</v>
      </c>
    </row>
    <row r="208" spans="2:27" ht="15" hidden="1" customHeight="1" x14ac:dyDescent="0.2">
      <c r="B208" s="46">
        <v>207</v>
      </c>
      <c r="C208" s="46">
        <v>2227</v>
      </c>
      <c r="D208" s="46" t="s">
        <v>10</v>
      </c>
      <c r="E208" s="46">
        <v>24</v>
      </c>
      <c r="F208" s="46" t="s">
        <v>4238</v>
      </c>
      <c r="G208" s="46"/>
      <c r="H208" s="46"/>
      <c r="I208" s="46"/>
      <c r="J208" s="46" t="s">
        <v>2612</v>
      </c>
      <c r="K208" s="46" t="s">
        <v>4260</v>
      </c>
      <c r="L208" s="46" t="s">
        <v>3395</v>
      </c>
      <c r="M208" s="46">
        <v>22</v>
      </c>
      <c r="N208" s="46">
        <v>20</v>
      </c>
      <c r="O208" s="46">
        <v>30</v>
      </c>
      <c r="P208" s="46">
        <v>30</v>
      </c>
      <c r="Q208" s="46">
        <v>30</v>
      </c>
      <c r="R208" s="46">
        <v>30</v>
      </c>
      <c r="S208" s="46">
        <v>30</v>
      </c>
      <c r="T208" s="46">
        <v>18</v>
      </c>
      <c r="U208" s="46">
        <v>21</v>
      </c>
      <c r="V208" s="46">
        <v>1040</v>
      </c>
      <c r="W208" s="46">
        <v>100</v>
      </c>
      <c r="X208" s="46" t="s">
        <v>4261</v>
      </c>
      <c r="Y208" s="46" t="s">
        <v>4262</v>
      </c>
      <c r="AA208">
        <f t="shared" si="3"/>
        <v>20</v>
      </c>
    </row>
    <row r="209" spans="2:27" ht="15" hidden="1" customHeight="1" x14ac:dyDescent="0.2">
      <c r="B209" s="46">
        <v>208</v>
      </c>
      <c r="C209" s="46">
        <v>4091</v>
      </c>
      <c r="D209" s="46" t="s">
        <v>10</v>
      </c>
      <c r="E209" s="46">
        <v>24</v>
      </c>
      <c r="F209" s="46" t="s">
        <v>4238</v>
      </c>
      <c r="G209" s="46" t="s">
        <v>4239</v>
      </c>
      <c r="H209" s="46" t="s">
        <v>4263</v>
      </c>
      <c r="I209" s="46" t="s">
        <v>4264</v>
      </c>
      <c r="J209" s="46" t="s">
        <v>2613</v>
      </c>
      <c r="K209" s="46" t="s">
        <v>4265</v>
      </c>
      <c r="L209" s="46" t="s">
        <v>3395</v>
      </c>
      <c r="M209" s="46">
        <v>22</v>
      </c>
      <c r="N209" s="46">
        <v>6</v>
      </c>
      <c r="O209" s="46">
        <v>100</v>
      </c>
      <c r="P209" s="46">
        <v>50</v>
      </c>
      <c r="Q209" s="46">
        <v>110</v>
      </c>
      <c r="R209" s="46">
        <v>19</v>
      </c>
      <c r="S209" s="46">
        <v>90</v>
      </c>
      <c r="T209" s="46">
        <v>18</v>
      </c>
      <c r="U209" s="46">
        <v>21</v>
      </c>
      <c r="V209" s="46">
        <v>2789</v>
      </c>
      <c r="W209" s="46">
        <v>100</v>
      </c>
      <c r="Y209" s="46" t="s">
        <v>4266</v>
      </c>
      <c r="AA209">
        <f t="shared" si="3"/>
        <v>6</v>
      </c>
    </row>
    <row r="210" spans="2:27" ht="15" hidden="1" customHeight="1" x14ac:dyDescent="0.2">
      <c r="B210" s="46">
        <v>209</v>
      </c>
      <c r="C210" s="46">
        <v>4130</v>
      </c>
      <c r="D210" s="46" t="s">
        <v>10</v>
      </c>
      <c r="E210" s="46">
        <v>24</v>
      </c>
      <c r="F210" s="46" t="s">
        <v>4238</v>
      </c>
      <c r="G210" s="46" t="s">
        <v>4267</v>
      </c>
      <c r="H210" s="46" t="s">
        <v>4268</v>
      </c>
      <c r="I210" s="46" t="s">
        <v>4269</v>
      </c>
      <c r="J210" s="46" t="s">
        <v>4270</v>
      </c>
      <c r="K210" s="46" t="s">
        <v>4271</v>
      </c>
      <c r="L210" s="46" t="s">
        <v>3406</v>
      </c>
      <c r="M210" s="46">
        <v>23</v>
      </c>
      <c r="N210" s="46">
        <v>3</v>
      </c>
      <c r="O210" s="46">
        <v>75</v>
      </c>
      <c r="P210" s="46">
        <v>0</v>
      </c>
      <c r="Q210" s="46">
        <v>0</v>
      </c>
      <c r="R210" s="46">
        <v>15</v>
      </c>
      <c r="S210" s="46">
        <v>45</v>
      </c>
      <c r="T210" s="46">
        <v>18</v>
      </c>
      <c r="U210" s="46">
        <v>21</v>
      </c>
      <c r="V210" s="46">
        <v>2832</v>
      </c>
      <c r="W210" s="46">
        <v>100</v>
      </c>
      <c r="Y210" s="46" t="s">
        <v>4272</v>
      </c>
      <c r="AA210">
        <f t="shared" si="3"/>
        <v>3</v>
      </c>
    </row>
    <row r="211" spans="2:27" ht="15" hidden="1" customHeight="1" x14ac:dyDescent="0.2">
      <c r="B211" s="46">
        <v>210</v>
      </c>
      <c r="C211" s="46">
        <v>4323</v>
      </c>
      <c r="D211" s="46" t="s">
        <v>10</v>
      </c>
      <c r="E211" s="46">
        <v>24</v>
      </c>
      <c r="F211" s="46" t="s">
        <v>4273</v>
      </c>
      <c r="G211" s="46" t="s">
        <v>4273</v>
      </c>
      <c r="H211" s="46" t="s">
        <v>4274</v>
      </c>
      <c r="I211" s="46" t="s">
        <v>4274</v>
      </c>
      <c r="J211" s="46" t="s">
        <v>2615</v>
      </c>
      <c r="K211" s="46" t="s">
        <v>37</v>
      </c>
      <c r="L211" s="46" t="s">
        <v>3406</v>
      </c>
      <c r="M211" s="46">
        <v>23</v>
      </c>
      <c r="N211" s="46">
        <v>22</v>
      </c>
      <c r="O211" s="46">
        <v>343</v>
      </c>
      <c r="P211" s="46">
        <v>0</v>
      </c>
      <c r="Q211" s="46">
        <v>0</v>
      </c>
      <c r="R211" s="46">
        <v>152</v>
      </c>
      <c r="S211" s="46">
        <v>0</v>
      </c>
      <c r="T211" s="46">
        <v>18</v>
      </c>
      <c r="U211" s="46">
        <v>21</v>
      </c>
      <c r="V211" s="46">
        <v>798</v>
      </c>
      <c r="W211" s="46">
        <v>100</v>
      </c>
      <c r="Y211" s="46" t="s">
        <v>4275</v>
      </c>
      <c r="AA211">
        <f t="shared" si="3"/>
        <v>22</v>
      </c>
    </row>
    <row r="212" spans="2:27" ht="15" hidden="1" customHeight="1" x14ac:dyDescent="0.2">
      <c r="B212" s="46">
        <v>211</v>
      </c>
      <c r="C212" s="46">
        <v>4324</v>
      </c>
      <c r="D212" s="46" t="s">
        <v>10</v>
      </c>
      <c r="E212" s="46">
        <v>24</v>
      </c>
      <c r="F212" s="46" t="s">
        <v>4273</v>
      </c>
      <c r="G212" s="46" t="s">
        <v>4273</v>
      </c>
      <c r="H212" s="46" t="s">
        <v>4274</v>
      </c>
      <c r="I212" s="46" t="s">
        <v>4274</v>
      </c>
      <c r="J212" s="46" t="s">
        <v>2616</v>
      </c>
      <c r="K212" s="46" t="s">
        <v>37</v>
      </c>
      <c r="L212" s="46" t="s">
        <v>3406</v>
      </c>
      <c r="M212" s="46">
        <v>23</v>
      </c>
      <c r="N212" s="46">
        <v>22</v>
      </c>
      <c r="O212" s="46">
        <v>343</v>
      </c>
      <c r="P212" s="46">
        <v>0</v>
      </c>
      <c r="Q212" s="46">
        <v>0</v>
      </c>
      <c r="R212" s="46">
        <v>152</v>
      </c>
      <c r="S212" s="46">
        <v>0</v>
      </c>
      <c r="T212" s="46">
        <v>18</v>
      </c>
      <c r="U212" s="46">
        <v>21</v>
      </c>
      <c r="V212" s="46">
        <v>798</v>
      </c>
      <c r="W212" s="46">
        <v>100</v>
      </c>
      <c r="Y212" s="46" t="s">
        <v>4276</v>
      </c>
      <c r="AA212">
        <f t="shared" si="3"/>
        <v>22</v>
      </c>
    </row>
    <row r="213" spans="2:27" ht="15" hidden="1" customHeight="1" x14ac:dyDescent="0.2">
      <c r="B213" s="46">
        <v>212</v>
      </c>
      <c r="C213" s="46">
        <v>4366</v>
      </c>
      <c r="D213" s="46" t="s">
        <v>10</v>
      </c>
      <c r="E213" s="46">
        <v>24</v>
      </c>
      <c r="F213" s="46" t="s">
        <v>4277</v>
      </c>
      <c r="G213" s="46" t="s">
        <v>4278</v>
      </c>
      <c r="H213" s="46" t="s">
        <v>4279</v>
      </c>
      <c r="I213" s="46" t="s">
        <v>4280</v>
      </c>
      <c r="J213" s="46" t="s">
        <v>2618</v>
      </c>
      <c r="K213" s="46" t="s">
        <v>4281</v>
      </c>
      <c r="L213" s="46" t="s">
        <v>3395</v>
      </c>
      <c r="M213" s="46">
        <v>22</v>
      </c>
      <c r="N213" s="46">
        <v>6</v>
      </c>
      <c r="O213" s="46">
        <v>110</v>
      </c>
      <c r="P213" s="46">
        <v>20</v>
      </c>
      <c r="Q213" s="46">
        <v>35</v>
      </c>
      <c r="R213" s="46">
        <v>70</v>
      </c>
      <c r="S213" s="46">
        <v>25</v>
      </c>
      <c r="T213" s="46">
        <v>18</v>
      </c>
      <c r="U213" s="46">
        <v>21</v>
      </c>
      <c r="V213" s="46">
        <v>2962</v>
      </c>
      <c r="W213" s="46">
        <v>100</v>
      </c>
      <c r="Y213" s="46" t="s">
        <v>4282</v>
      </c>
      <c r="AA213">
        <f t="shared" si="3"/>
        <v>6</v>
      </c>
    </row>
    <row r="214" spans="2:27" ht="15" hidden="1" customHeight="1" x14ac:dyDescent="0.2">
      <c r="B214" s="46">
        <v>213</v>
      </c>
      <c r="C214" s="46">
        <v>4501</v>
      </c>
      <c r="D214" s="46" t="s">
        <v>10</v>
      </c>
      <c r="E214" s="46">
        <v>24</v>
      </c>
      <c r="F214" s="46" t="s">
        <v>4277</v>
      </c>
      <c r="G214" s="46" t="s">
        <v>4278</v>
      </c>
      <c r="H214" s="46" t="s">
        <v>4279</v>
      </c>
      <c r="I214" s="46" t="s">
        <v>4280</v>
      </c>
      <c r="J214" s="46" t="s">
        <v>2617</v>
      </c>
      <c r="K214" s="46" t="s">
        <v>2617</v>
      </c>
      <c r="L214" s="46" t="s">
        <v>3395</v>
      </c>
      <c r="M214" s="46">
        <v>22</v>
      </c>
      <c r="N214" s="46">
        <v>18</v>
      </c>
      <c r="O214" s="46">
        <v>100</v>
      </c>
      <c r="P214" s="46">
        <v>0</v>
      </c>
      <c r="Q214" s="46">
        <v>30000</v>
      </c>
      <c r="R214" s="46">
        <v>25000</v>
      </c>
      <c r="S214" s="46">
        <v>5000</v>
      </c>
      <c r="T214" s="46">
        <v>18</v>
      </c>
      <c r="U214" s="46">
        <v>21</v>
      </c>
      <c r="V214" s="46">
        <v>3085</v>
      </c>
      <c r="W214" s="46">
        <v>100</v>
      </c>
      <c r="Y214" s="46" t="s">
        <v>4283</v>
      </c>
      <c r="AA214">
        <f t="shared" si="3"/>
        <v>18</v>
      </c>
    </row>
    <row r="215" spans="2:27" ht="15" hidden="1" customHeight="1" x14ac:dyDescent="0.2">
      <c r="B215" s="46">
        <v>214</v>
      </c>
      <c r="C215" s="46">
        <v>4343</v>
      </c>
      <c r="D215" s="46" t="s">
        <v>10</v>
      </c>
      <c r="E215" s="46">
        <v>24</v>
      </c>
      <c r="F215" s="46" t="s">
        <v>3931</v>
      </c>
      <c r="G215" s="46" t="s">
        <v>4284</v>
      </c>
      <c r="H215" s="46" t="s">
        <v>4285</v>
      </c>
      <c r="I215" s="46" t="s">
        <v>4286</v>
      </c>
      <c r="J215" s="46" t="s">
        <v>2620</v>
      </c>
      <c r="K215" s="46" t="s">
        <v>4287</v>
      </c>
      <c r="L215" s="46" t="s">
        <v>3395</v>
      </c>
      <c r="M215" s="46">
        <v>22</v>
      </c>
      <c r="N215" s="46">
        <v>7</v>
      </c>
      <c r="O215" s="46">
        <v>130</v>
      </c>
      <c r="P215" s="46">
        <v>0</v>
      </c>
      <c r="Q215" s="46">
        <v>150</v>
      </c>
      <c r="R215" s="46">
        <v>24</v>
      </c>
      <c r="S215" s="46">
        <v>126</v>
      </c>
      <c r="T215" s="46">
        <v>18</v>
      </c>
      <c r="U215" s="46">
        <v>21</v>
      </c>
      <c r="V215" s="46">
        <v>2963</v>
      </c>
      <c r="W215" s="46">
        <v>100</v>
      </c>
      <c r="Y215" s="46" t="s">
        <v>4288</v>
      </c>
      <c r="AA215">
        <f t="shared" si="3"/>
        <v>7</v>
      </c>
    </row>
    <row r="216" spans="2:27" ht="15" hidden="1" customHeight="1" x14ac:dyDescent="0.2">
      <c r="B216" s="46">
        <v>215</v>
      </c>
      <c r="C216" s="46">
        <v>4500</v>
      </c>
      <c r="D216" s="46" t="s">
        <v>10</v>
      </c>
      <c r="E216" s="46">
        <v>24</v>
      </c>
      <c r="F216" s="46" t="s">
        <v>3931</v>
      </c>
      <c r="G216" s="46" t="s">
        <v>4289</v>
      </c>
      <c r="H216" s="46" t="s">
        <v>4290</v>
      </c>
      <c r="I216" s="46" t="s">
        <v>4291</v>
      </c>
      <c r="J216" s="46" t="s">
        <v>2619</v>
      </c>
      <c r="K216" s="46" t="s">
        <v>4053</v>
      </c>
      <c r="L216" s="46" t="s">
        <v>3395</v>
      </c>
      <c r="M216" s="46">
        <v>22</v>
      </c>
      <c r="N216" s="46">
        <v>9</v>
      </c>
      <c r="O216" s="46">
        <v>220</v>
      </c>
      <c r="P216" s="46">
        <v>0</v>
      </c>
      <c r="Q216" s="46">
        <v>0</v>
      </c>
      <c r="R216" s="46">
        <v>50</v>
      </c>
      <c r="S216" s="46">
        <v>145</v>
      </c>
      <c r="T216" s="46">
        <v>18</v>
      </c>
      <c r="U216" s="46">
        <v>21</v>
      </c>
      <c r="V216" s="46">
        <v>3055</v>
      </c>
      <c r="W216" s="46">
        <v>100</v>
      </c>
      <c r="Y216" s="46" t="s">
        <v>4292</v>
      </c>
      <c r="AA216">
        <f t="shared" si="3"/>
        <v>9</v>
      </c>
    </row>
    <row r="217" spans="2:27" ht="15" hidden="1" customHeight="1" x14ac:dyDescent="0.2">
      <c r="B217" s="46">
        <v>216</v>
      </c>
      <c r="C217" s="46">
        <v>4348</v>
      </c>
      <c r="D217" s="46" t="s">
        <v>10</v>
      </c>
      <c r="E217" s="46">
        <v>24</v>
      </c>
      <c r="F217" s="46" t="s">
        <v>3931</v>
      </c>
      <c r="G217" s="46" t="s">
        <v>4284</v>
      </c>
      <c r="H217" s="46" t="s">
        <v>4285</v>
      </c>
      <c r="I217" s="46" t="s">
        <v>4286</v>
      </c>
      <c r="J217" s="46" t="s">
        <v>2621</v>
      </c>
      <c r="K217" s="46" t="s">
        <v>4287</v>
      </c>
      <c r="L217" s="46" t="s">
        <v>3395</v>
      </c>
      <c r="M217" s="46">
        <v>22</v>
      </c>
      <c r="N217" s="46">
        <v>7</v>
      </c>
      <c r="O217" s="46">
        <v>130</v>
      </c>
      <c r="P217" s="46">
        <v>0</v>
      </c>
      <c r="Q217" s="46">
        <v>150</v>
      </c>
      <c r="R217" s="46">
        <v>24</v>
      </c>
      <c r="S217" s="46">
        <v>126</v>
      </c>
      <c r="T217" s="46">
        <v>18</v>
      </c>
      <c r="U217" s="46">
        <v>21</v>
      </c>
      <c r="V217" s="46">
        <v>2963</v>
      </c>
      <c r="W217" s="46">
        <v>100</v>
      </c>
      <c r="Y217" s="46" t="s">
        <v>4293</v>
      </c>
      <c r="AA217">
        <f t="shared" si="3"/>
        <v>7</v>
      </c>
    </row>
    <row r="218" spans="2:27" ht="15" hidden="1" customHeight="1" x14ac:dyDescent="0.2">
      <c r="B218" s="46">
        <v>217</v>
      </c>
      <c r="C218" s="46">
        <v>3720</v>
      </c>
      <c r="D218" s="46" t="s">
        <v>10</v>
      </c>
      <c r="E218" s="46">
        <v>24</v>
      </c>
      <c r="F218" s="46" t="s">
        <v>4294</v>
      </c>
      <c r="G218" s="46"/>
      <c r="H218" s="46"/>
      <c r="I218" s="46"/>
      <c r="J218" s="46" t="s">
        <v>2622</v>
      </c>
      <c r="K218" s="46" t="s">
        <v>4295</v>
      </c>
      <c r="L218" s="46" t="s">
        <v>3395</v>
      </c>
      <c r="M218" s="46">
        <v>22</v>
      </c>
      <c r="N218" s="46">
        <v>5.0999999999999996</v>
      </c>
      <c r="O218" s="46">
        <v>100</v>
      </c>
      <c r="P218" s="46">
        <v>0</v>
      </c>
      <c r="Q218" s="46">
        <v>146</v>
      </c>
      <c r="R218" s="46">
        <v>15</v>
      </c>
      <c r="S218" s="46">
        <v>70</v>
      </c>
      <c r="T218" s="46">
        <v>18</v>
      </c>
      <c r="U218" s="46">
        <v>21</v>
      </c>
      <c r="V218" s="46">
        <v>2417</v>
      </c>
      <c r="W218" s="46">
        <v>80</v>
      </c>
      <c r="X218" s="46" t="s">
        <v>4296</v>
      </c>
      <c r="Y218" s="46" t="s">
        <v>4297</v>
      </c>
      <c r="AA218">
        <f t="shared" si="3"/>
        <v>5.0999999999999996</v>
      </c>
    </row>
    <row r="219" spans="2:27" ht="15" hidden="1" customHeight="1" x14ac:dyDescent="0.2">
      <c r="B219" s="46">
        <v>218</v>
      </c>
      <c r="C219" s="46">
        <v>3285</v>
      </c>
      <c r="D219" s="46" t="s">
        <v>10</v>
      </c>
      <c r="E219" s="46">
        <v>24</v>
      </c>
      <c r="F219" s="46" t="s">
        <v>4294</v>
      </c>
      <c r="G219" s="46" t="s">
        <v>4298</v>
      </c>
      <c r="H219" s="46" t="s">
        <v>4299</v>
      </c>
      <c r="I219" s="46" t="s">
        <v>4299</v>
      </c>
      <c r="J219" s="46" t="s">
        <v>2623</v>
      </c>
      <c r="K219" s="46" t="s">
        <v>2623</v>
      </c>
      <c r="L219" s="46" t="s">
        <v>3395</v>
      </c>
      <c r="M219" s="46">
        <v>22</v>
      </c>
      <c r="N219" s="46">
        <v>2</v>
      </c>
      <c r="O219" s="46">
        <v>40</v>
      </c>
      <c r="P219" s="46">
        <v>40</v>
      </c>
      <c r="Q219" s="46">
        <v>50</v>
      </c>
      <c r="R219" s="46">
        <v>15</v>
      </c>
      <c r="S219" s="46">
        <v>40</v>
      </c>
      <c r="T219" s="46">
        <v>18</v>
      </c>
      <c r="U219" s="46">
        <v>21</v>
      </c>
      <c r="V219" s="46">
        <v>1963</v>
      </c>
      <c r="W219" s="46">
        <v>100</v>
      </c>
      <c r="Y219" s="46" t="s">
        <v>4300</v>
      </c>
      <c r="AA219">
        <f t="shared" si="3"/>
        <v>2</v>
      </c>
    </row>
    <row r="220" spans="2:27" ht="15" hidden="1" customHeight="1" x14ac:dyDescent="0.2">
      <c r="B220" s="46">
        <v>219</v>
      </c>
      <c r="C220" s="46">
        <v>3793</v>
      </c>
      <c r="D220" s="46" t="s">
        <v>10</v>
      </c>
      <c r="E220" s="46">
        <v>24</v>
      </c>
      <c r="F220" s="46" t="s">
        <v>4301</v>
      </c>
      <c r="G220" s="46"/>
      <c r="H220" s="46"/>
      <c r="I220" s="46"/>
      <c r="J220" s="46" t="s">
        <v>2626</v>
      </c>
      <c r="K220" s="46" t="s">
        <v>4302</v>
      </c>
      <c r="L220" s="46" t="s">
        <v>3395</v>
      </c>
      <c r="M220" s="46">
        <v>22</v>
      </c>
      <c r="N220" s="46">
        <v>3</v>
      </c>
      <c r="O220" s="46">
        <v>60</v>
      </c>
      <c r="P220" s="46">
        <v>150</v>
      </c>
      <c r="Q220" s="46">
        <v>105</v>
      </c>
      <c r="R220" s="46">
        <v>18</v>
      </c>
      <c r="S220" s="46">
        <v>105</v>
      </c>
      <c r="T220" s="46">
        <v>18</v>
      </c>
      <c r="U220" s="46">
        <v>21</v>
      </c>
      <c r="V220" s="46">
        <v>2082</v>
      </c>
      <c r="W220" s="46">
        <v>100</v>
      </c>
      <c r="X220" s="46" t="s">
        <v>4303</v>
      </c>
      <c r="Y220" s="46" t="s">
        <v>4304</v>
      </c>
      <c r="AA220">
        <f t="shared" si="3"/>
        <v>3</v>
      </c>
    </row>
    <row r="221" spans="2:27" ht="15" hidden="1" customHeight="1" x14ac:dyDescent="0.2">
      <c r="B221" s="46">
        <v>220</v>
      </c>
      <c r="C221" s="46">
        <v>3571</v>
      </c>
      <c r="D221" s="46" t="s">
        <v>10</v>
      </c>
      <c r="E221" s="46">
        <v>24</v>
      </c>
      <c r="F221" s="46" t="s">
        <v>4301</v>
      </c>
      <c r="G221" s="46" t="s">
        <v>4305</v>
      </c>
      <c r="H221" s="46" t="s">
        <v>4306</v>
      </c>
      <c r="I221" s="46" t="s">
        <v>4306</v>
      </c>
      <c r="J221" s="46" t="s">
        <v>2627</v>
      </c>
      <c r="K221" s="46" t="s">
        <v>2627</v>
      </c>
      <c r="L221" s="46" t="s">
        <v>3395</v>
      </c>
      <c r="M221" s="46">
        <v>22</v>
      </c>
      <c r="N221" s="46">
        <v>3</v>
      </c>
      <c r="O221" s="46">
        <v>65</v>
      </c>
      <c r="P221" s="46">
        <v>25</v>
      </c>
      <c r="Q221" s="46">
        <v>90</v>
      </c>
      <c r="R221" s="46">
        <v>15</v>
      </c>
      <c r="S221" s="46">
        <v>75</v>
      </c>
      <c r="T221" s="46">
        <v>18</v>
      </c>
      <c r="U221" s="46">
        <v>21</v>
      </c>
      <c r="V221" s="46">
        <v>2258</v>
      </c>
      <c r="W221" s="46">
        <v>100</v>
      </c>
      <c r="Y221" s="46" t="s">
        <v>4307</v>
      </c>
      <c r="AA221">
        <f t="shared" si="3"/>
        <v>3</v>
      </c>
    </row>
    <row r="222" spans="2:27" ht="15" hidden="1" customHeight="1" x14ac:dyDescent="0.2">
      <c r="B222" s="46">
        <v>221</v>
      </c>
      <c r="C222" s="46">
        <v>4440</v>
      </c>
      <c r="D222" s="46" t="s">
        <v>10</v>
      </c>
      <c r="E222" s="46">
        <v>24</v>
      </c>
      <c r="F222" s="46" t="s">
        <v>4301</v>
      </c>
      <c r="G222" s="46"/>
      <c r="H222" s="46"/>
      <c r="I222" s="46"/>
      <c r="J222" s="46" t="s">
        <v>2625</v>
      </c>
      <c r="K222" s="46" t="s">
        <v>2625</v>
      </c>
      <c r="L222" s="46" t="s">
        <v>3406</v>
      </c>
      <c r="M222" s="46">
        <v>23</v>
      </c>
      <c r="N222" s="46">
        <v>6</v>
      </c>
      <c r="O222" s="46">
        <v>90</v>
      </c>
      <c r="P222" s="46">
        <v>0</v>
      </c>
      <c r="Q222" s="46">
        <v>30000</v>
      </c>
      <c r="R222" s="46">
        <v>18</v>
      </c>
      <c r="S222" s="46">
        <v>30000</v>
      </c>
      <c r="T222" s="46">
        <v>18</v>
      </c>
      <c r="U222" s="46">
        <v>21</v>
      </c>
      <c r="V222" s="46">
        <v>3031</v>
      </c>
      <c r="W222" s="46">
        <v>100</v>
      </c>
      <c r="X222" s="46" t="s">
        <v>4308</v>
      </c>
      <c r="Y222" s="46" t="s">
        <v>4309</v>
      </c>
      <c r="AA222">
        <f t="shared" si="3"/>
        <v>6</v>
      </c>
    </row>
    <row r="223" spans="2:27" ht="15" hidden="1" customHeight="1" x14ac:dyDescent="0.2">
      <c r="B223" s="46">
        <v>222</v>
      </c>
      <c r="C223" s="46">
        <v>3391</v>
      </c>
      <c r="D223" s="46" t="s">
        <v>10</v>
      </c>
      <c r="E223" s="46">
        <v>24</v>
      </c>
      <c r="F223" s="46" t="s">
        <v>4301</v>
      </c>
      <c r="G223" s="46"/>
      <c r="H223" s="46"/>
      <c r="I223" s="46"/>
      <c r="J223" s="46" t="s">
        <v>4310</v>
      </c>
      <c r="K223" s="46" t="s">
        <v>4302</v>
      </c>
      <c r="L223" s="46" t="s">
        <v>3395</v>
      </c>
      <c r="M223" s="46">
        <v>22</v>
      </c>
      <c r="N223" s="46">
        <v>3</v>
      </c>
      <c r="O223" s="46">
        <v>50</v>
      </c>
      <c r="P223" s="46">
        <v>15</v>
      </c>
      <c r="Q223" s="46">
        <v>151</v>
      </c>
      <c r="R223" s="46">
        <v>15</v>
      </c>
      <c r="S223" s="46">
        <v>49</v>
      </c>
      <c r="T223" s="46">
        <v>18</v>
      </c>
      <c r="U223" s="46">
        <v>21</v>
      </c>
      <c r="V223" s="46">
        <v>2082</v>
      </c>
      <c r="W223" s="46">
        <v>100</v>
      </c>
      <c r="X223" s="46" t="s">
        <v>4311</v>
      </c>
      <c r="Y223" s="46" t="s">
        <v>4312</v>
      </c>
      <c r="AA223">
        <f t="shared" si="3"/>
        <v>3</v>
      </c>
    </row>
    <row r="224" spans="2:27" ht="15" hidden="1" customHeight="1" x14ac:dyDescent="0.2">
      <c r="B224" s="46">
        <v>223</v>
      </c>
      <c r="C224" s="46">
        <v>2586</v>
      </c>
      <c r="D224" s="46" t="s">
        <v>10</v>
      </c>
      <c r="E224" s="46">
        <v>24</v>
      </c>
      <c r="F224" s="46" t="s">
        <v>4301</v>
      </c>
      <c r="G224" s="46" t="s">
        <v>4305</v>
      </c>
      <c r="H224" s="46" t="s">
        <v>4313</v>
      </c>
      <c r="I224" s="46" t="s">
        <v>4314</v>
      </c>
      <c r="J224" s="46" t="s">
        <v>4315</v>
      </c>
      <c r="K224" s="46" t="s">
        <v>4316</v>
      </c>
      <c r="L224" s="46" t="s">
        <v>3395</v>
      </c>
      <c r="M224" s="46">
        <v>22</v>
      </c>
      <c r="N224" s="46">
        <v>3</v>
      </c>
      <c r="O224" s="46">
        <v>60</v>
      </c>
      <c r="P224" s="46">
        <v>120</v>
      </c>
      <c r="Q224" s="46">
        <v>95</v>
      </c>
      <c r="R224" s="46">
        <v>18</v>
      </c>
      <c r="S224" s="46">
        <v>50</v>
      </c>
      <c r="T224" s="46">
        <v>18</v>
      </c>
      <c r="U224" s="46">
        <v>21</v>
      </c>
      <c r="V224" s="46">
        <v>1365</v>
      </c>
      <c r="W224" s="46">
        <v>100</v>
      </c>
      <c r="Y224" s="46" t="s">
        <v>4317</v>
      </c>
      <c r="AA224">
        <f t="shared" si="3"/>
        <v>3</v>
      </c>
    </row>
    <row r="225" spans="2:27" ht="15" hidden="1" customHeight="1" x14ac:dyDescent="0.2">
      <c r="B225" s="46">
        <v>224</v>
      </c>
      <c r="C225" s="46">
        <v>1218</v>
      </c>
      <c r="D225" s="46" t="s">
        <v>10</v>
      </c>
      <c r="E225" s="46">
        <v>24</v>
      </c>
      <c r="F225" s="46" t="s">
        <v>4318</v>
      </c>
      <c r="G225" s="46"/>
      <c r="H225" s="46"/>
      <c r="I225" s="46"/>
      <c r="J225" s="46" t="s">
        <v>2573</v>
      </c>
      <c r="K225" s="46" t="s">
        <v>2573</v>
      </c>
      <c r="L225" s="46" t="s">
        <v>3444</v>
      </c>
      <c r="M225" s="46">
        <v>24</v>
      </c>
      <c r="N225" s="46">
        <v>3.2</v>
      </c>
      <c r="O225" s="46">
        <v>80</v>
      </c>
      <c r="P225" s="46">
        <v>60</v>
      </c>
      <c r="Q225" s="46">
        <v>90</v>
      </c>
      <c r="R225" s="46">
        <v>15</v>
      </c>
      <c r="S225" s="46">
        <v>50</v>
      </c>
      <c r="T225" s="46">
        <v>18</v>
      </c>
      <c r="U225" s="46">
        <v>21</v>
      </c>
      <c r="V225" s="46">
        <v>541</v>
      </c>
      <c r="W225" s="46">
        <v>100</v>
      </c>
      <c r="X225" s="46" t="s">
        <v>4319</v>
      </c>
      <c r="Y225" s="46" t="s">
        <v>4320</v>
      </c>
      <c r="AA225">
        <f t="shared" si="3"/>
        <v>3.2</v>
      </c>
    </row>
    <row r="226" spans="2:27" ht="15" hidden="1" customHeight="1" x14ac:dyDescent="0.2">
      <c r="B226" s="46">
        <v>225</v>
      </c>
      <c r="C226" s="46">
        <v>630</v>
      </c>
      <c r="D226" s="46" t="s">
        <v>10</v>
      </c>
      <c r="E226" s="46">
        <v>24</v>
      </c>
      <c r="F226" s="46" t="s">
        <v>4318</v>
      </c>
      <c r="G226" s="46" t="s">
        <v>4321</v>
      </c>
      <c r="H226" s="46" t="s">
        <v>4322</v>
      </c>
      <c r="I226" s="46" t="s">
        <v>4322</v>
      </c>
      <c r="J226" s="46" t="s">
        <v>4323</v>
      </c>
      <c r="K226" s="46" t="s">
        <v>4021</v>
      </c>
      <c r="L226" s="46" t="s">
        <v>3406</v>
      </c>
      <c r="M226" s="46">
        <v>23</v>
      </c>
      <c r="N226" s="46">
        <v>3.5</v>
      </c>
      <c r="O226" s="46">
        <v>75</v>
      </c>
      <c r="P226" s="46">
        <v>20</v>
      </c>
      <c r="Q226" s="46">
        <v>40</v>
      </c>
      <c r="R226" s="46">
        <v>25</v>
      </c>
      <c r="S226" s="46">
        <v>20</v>
      </c>
      <c r="T226" s="46">
        <v>18</v>
      </c>
      <c r="U226" s="46">
        <v>21</v>
      </c>
      <c r="V226" s="46">
        <v>205</v>
      </c>
      <c r="W226" s="46">
        <v>100</v>
      </c>
      <c r="X226" s="46" t="s">
        <v>4324</v>
      </c>
      <c r="Y226" s="46" t="s">
        <v>4325</v>
      </c>
      <c r="AA226">
        <f t="shared" si="3"/>
        <v>3.5</v>
      </c>
    </row>
    <row r="227" spans="2:27" ht="15" hidden="1" customHeight="1" x14ac:dyDescent="0.2">
      <c r="B227" s="46">
        <v>226</v>
      </c>
      <c r="C227" s="46">
        <v>3889</v>
      </c>
      <c r="D227" s="46" t="s">
        <v>10</v>
      </c>
      <c r="E227" s="46">
        <v>24</v>
      </c>
      <c r="F227" s="46" t="s">
        <v>4318</v>
      </c>
      <c r="G227" s="46" t="s">
        <v>4326</v>
      </c>
      <c r="H227" s="46" t="s">
        <v>4327</v>
      </c>
      <c r="I227" s="46" t="s">
        <v>4327</v>
      </c>
      <c r="J227" s="46" t="s">
        <v>2630</v>
      </c>
      <c r="K227" s="46" t="s">
        <v>4328</v>
      </c>
      <c r="L227" s="46" t="s">
        <v>3406</v>
      </c>
      <c r="M227" s="46">
        <v>23</v>
      </c>
      <c r="N227" s="46">
        <v>7</v>
      </c>
      <c r="O227" s="46">
        <v>75</v>
      </c>
      <c r="P227" s="46">
        <v>325</v>
      </c>
      <c r="Q227" s="46">
        <v>0</v>
      </c>
      <c r="R227" s="46">
        <v>30</v>
      </c>
      <c r="S227" s="46">
        <v>325</v>
      </c>
      <c r="T227" s="46">
        <v>18</v>
      </c>
      <c r="U227" s="46">
        <v>21</v>
      </c>
      <c r="V227" s="46">
        <v>2590</v>
      </c>
      <c r="W227" s="46">
        <v>100</v>
      </c>
      <c r="Y227" s="46" t="s">
        <v>4329</v>
      </c>
      <c r="AA227">
        <f t="shared" si="3"/>
        <v>7</v>
      </c>
    </row>
    <row r="228" spans="2:27" ht="15" hidden="1" customHeight="1" x14ac:dyDescent="0.2">
      <c r="B228" s="46">
        <v>227</v>
      </c>
      <c r="C228" s="46">
        <v>2172</v>
      </c>
      <c r="D228" s="46" t="s">
        <v>10</v>
      </c>
      <c r="E228" s="46">
        <v>24</v>
      </c>
      <c r="F228" s="46" t="s">
        <v>4318</v>
      </c>
      <c r="G228" s="46"/>
      <c r="H228" s="46"/>
      <c r="I228" s="46"/>
      <c r="J228" s="46" t="s">
        <v>2628</v>
      </c>
      <c r="K228" s="46" t="s">
        <v>4330</v>
      </c>
      <c r="L228" s="46" t="s">
        <v>3444</v>
      </c>
      <c r="M228" s="46">
        <v>24</v>
      </c>
      <c r="N228" s="46">
        <v>10</v>
      </c>
      <c r="O228" s="46">
        <v>100</v>
      </c>
      <c r="P228" s="46">
        <v>0</v>
      </c>
      <c r="Q228" s="46">
        <v>85</v>
      </c>
      <c r="R228" s="46">
        <v>25</v>
      </c>
      <c r="S228" s="46">
        <v>60</v>
      </c>
      <c r="T228" s="46">
        <v>18</v>
      </c>
      <c r="U228" s="46">
        <v>21</v>
      </c>
      <c r="V228" s="46">
        <v>984</v>
      </c>
      <c r="W228" s="46">
        <v>100</v>
      </c>
      <c r="X228" s="46" t="s">
        <v>4331</v>
      </c>
      <c r="Y228" s="46" t="s">
        <v>4332</v>
      </c>
      <c r="AA228">
        <f t="shared" si="3"/>
        <v>10</v>
      </c>
    </row>
    <row r="229" spans="2:27" ht="15" hidden="1" customHeight="1" x14ac:dyDescent="0.2">
      <c r="B229" s="46">
        <v>228</v>
      </c>
      <c r="C229" s="46">
        <v>1239</v>
      </c>
      <c r="D229" s="46" t="s">
        <v>10</v>
      </c>
      <c r="E229" s="46">
        <v>24</v>
      </c>
      <c r="F229" s="46" t="s">
        <v>4318</v>
      </c>
      <c r="G229" s="46" t="s">
        <v>4333</v>
      </c>
      <c r="H229" s="46" t="s">
        <v>4099</v>
      </c>
      <c r="I229" s="46" t="s">
        <v>4099</v>
      </c>
      <c r="J229" s="46" t="s">
        <v>4334</v>
      </c>
      <c r="K229" s="46" t="s">
        <v>4334</v>
      </c>
      <c r="L229" s="46" t="s">
        <v>3444</v>
      </c>
      <c r="M229" s="46">
        <v>24</v>
      </c>
      <c r="N229" s="46">
        <v>2</v>
      </c>
      <c r="O229" s="46">
        <v>50</v>
      </c>
      <c r="P229" s="46">
        <v>50</v>
      </c>
      <c r="Q229" s="46">
        <v>90</v>
      </c>
      <c r="R229" s="46">
        <v>4.5</v>
      </c>
      <c r="S229" s="46">
        <v>60</v>
      </c>
      <c r="T229" s="46">
        <v>18</v>
      </c>
      <c r="U229" s="46">
        <v>21</v>
      </c>
      <c r="V229" s="46">
        <v>555</v>
      </c>
      <c r="W229" s="46">
        <v>100</v>
      </c>
      <c r="Y229" s="46" t="s">
        <v>4335</v>
      </c>
      <c r="AA229">
        <f t="shared" si="3"/>
        <v>2</v>
      </c>
    </row>
    <row r="230" spans="2:27" ht="15" hidden="1" customHeight="1" x14ac:dyDescent="0.2">
      <c r="B230" s="46">
        <v>229</v>
      </c>
      <c r="C230" s="46">
        <v>3563</v>
      </c>
      <c r="D230" s="46" t="s">
        <v>10</v>
      </c>
      <c r="E230" s="46">
        <v>24</v>
      </c>
      <c r="F230" s="46" t="s">
        <v>4318</v>
      </c>
      <c r="G230" s="46" t="s">
        <v>4321</v>
      </c>
      <c r="H230" s="46" t="s">
        <v>4336</v>
      </c>
      <c r="I230" s="46" t="s">
        <v>4337</v>
      </c>
      <c r="J230" s="46" t="s">
        <v>4338</v>
      </c>
      <c r="K230" s="46" t="s">
        <v>4339</v>
      </c>
      <c r="L230" s="46" t="s">
        <v>3395</v>
      </c>
      <c r="M230" s="46">
        <v>22</v>
      </c>
      <c r="N230" s="46">
        <v>2.5</v>
      </c>
      <c r="O230" s="46">
        <v>50</v>
      </c>
      <c r="P230" s="46">
        <v>0</v>
      </c>
      <c r="Q230" s="46">
        <v>40</v>
      </c>
      <c r="R230" s="46">
        <v>25</v>
      </c>
      <c r="S230" s="46">
        <v>15</v>
      </c>
      <c r="T230" s="46">
        <v>18</v>
      </c>
      <c r="U230" s="46">
        <v>21</v>
      </c>
      <c r="V230" s="46">
        <v>1785</v>
      </c>
      <c r="W230" s="46">
        <v>100</v>
      </c>
      <c r="Y230" s="46" t="s">
        <v>4340</v>
      </c>
      <c r="AA230">
        <f t="shared" si="3"/>
        <v>2.5</v>
      </c>
    </row>
    <row r="231" spans="2:27" ht="15" hidden="1" customHeight="1" x14ac:dyDescent="0.2">
      <c r="B231" s="46">
        <v>230</v>
      </c>
      <c r="C231" s="46">
        <v>4567</v>
      </c>
      <c r="D231" s="46" t="s">
        <v>10</v>
      </c>
      <c r="E231" s="46">
        <v>24</v>
      </c>
      <c r="F231" s="46" t="s">
        <v>4318</v>
      </c>
      <c r="G231" s="46" t="s">
        <v>4321</v>
      </c>
      <c r="H231" s="46" t="s">
        <v>4341</v>
      </c>
      <c r="I231" s="46" t="s">
        <v>4321</v>
      </c>
      <c r="J231" s="46" t="s">
        <v>4342</v>
      </c>
      <c r="K231" s="46" t="s">
        <v>4343</v>
      </c>
      <c r="L231" s="46" t="s">
        <v>3406</v>
      </c>
      <c r="M231" s="46">
        <v>23</v>
      </c>
      <c r="N231" s="46">
        <v>2</v>
      </c>
      <c r="O231" s="46">
        <v>114.28</v>
      </c>
      <c r="P231" s="46">
        <v>154</v>
      </c>
      <c r="Q231" s="46">
        <v>229</v>
      </c>
      <c r="R231" s="46">
        <v>12</v>
      </c>
      <c r="S231" s="46">
        <v>166</v>
      </c>
      <c r="T231" s="46">
        <v>18</v>
      </c>
      <c r="U231" s="46">
        <v>21</v>
      </c>
      <c r="V231" s="46">
        <v>3141</v>
      </c>
      <c r="W231" s="46">
        <v>100</v>
      </c>
      <c r="Y231" s="46" t="s">
        <v>4344</v>
      </c>
      <c r="AA231">
        <f t="shared" si="3"/>
        <v>2</v>
      </c>
    </row>
    <row r="232" spans="2:27" ht="15" hidden="1" customHeight="1" x14ac:dyDescent="0.2">
      <c r="B232" s="46">
        <v>231</v>
      </c>
      <c r="C232" s="46">
        <v>2865</v>
      </c>
      <c r="D232" s="46" t="s">
        <v>10</v>
      </c>
      <c r="E232" s="46">
        <v>24</v>
      </c>
      <c r="F232" s="46" t="s">
        <v>4318</v>
      </c>
      <c r="G232" s="46" t="s">
        <v>4345</v>
      </c>
      <c r="H232" s="46" t="s">
        <v>4346</v>
      </c>
      <c r="I232" s="46" t="s">
        <v>4346</v>
      </c>
      <c r="J232" s="46" t="s">
        <v>2629</v>
      </c>
      <c r="K232" s="46" t="s">
        <v>4347</v>
      </c>
      <c r="L232" s="46" t="s">
        <v>3395</v>
      </c>
      <c r="M232" s="46">
        <v>22</v>
      </c>
      <c r="N232" s="46">
        <v>10</v>
      </c>
      <c r="O232" s="46">
        <v>100</v>
      </c>
      <c r="P232" s="46">
        <v>200</v>
      </c>
      <c r="Q232" s="46">
        <v>100</v>
      </c>
      <c r="R232" s="46">
        <v>50</v>
      </c>
      <c r="S232" s="46">
        <v>50</v>
      </c>
      <c r="T232" s="46">
        <v>18</v>
      </c>
      <c r="U232" s="46">
        <v>21</v>
      </c>
      <c r="V232" s="46">
        <v>1599</v>
      </c>
      <c r="W232" s="46">
        <v>100</v>
      </c>
      <c r="Y232" s="46" t="s">
        <v>4348</v>
      </c>
      <c r="AA232">
        <f t="shared" si="3"/>
        <v>10</v>
      </c>
    </row>
    <row r="233" spans="2:27" ht="15" hidden="1" customHeight="1" x14ac:dyDescent="0.2">
      <c r="B233" s="46">
        <v>232</v>
      </c>
      <c r="C233" s="46">
        <v>792</v>
      </c>
      <c r="D233" s="46" t="s">
        <v>10</v>
      </c>
      <c r="E233" s="46">
        <v>24</v>
      </c>
      <c r="F233" s="46" t="s">
        <v>4318</v>
      </c>
      <c r="G233" s="46" t="s">
        <v>4321</v>
      </c>
      <c r="H233" s="46" t="s">
        <v>4322</v>
      </c>
      <c r="I233" s="46" t="s">
        <v>4322</v>
      </c>
      <c r="J233" s="46" t="s">
        <v>4349</v>
      </c>
      <c r="K233" s="46" t="s">
        <v>4349</v>
      </c>
      <c r="L233" s="46" t="s">
        <v>3444</v>
      </c>
      <c r="M233" s="46">
        <v>24</v>
      </c>
      <c r="N233" s="46">
        <v>2.4</v>
      </c>
      <c r="O233" s="46">
        <v>30</v>
      </c>
      <c r="P233" s="46">
        <v>40</v>
      </c>
      <c r="Q233" s="46">
        <v>50</v>
      </c>
      <c r="R233" s="46">
        <v>5</v>
      </c>
      <c r="S233" s="46">
        <v>45</v>
      </c>
      <c r="T233" s="46">
        <v>18</v>
      </c>
      <c r="U233" s="46">
        <v>21</v>
      </c>
      <c r="V233" s="46">
        <v>275</v>
      </c>
      <c r="W233" s="46">
        <v>100</v>
      </c>
      <c r="Y233" s="46" t="s">
        <v>4350</v>
      </c>
      <c r="AA233">
        <f t="shared" si="3"/>
        <v>2.4</v>
      </c>
    </row>
    <row r="234" spans="2:27" ht="15" hidden="1" customHeight="1" x14ac:dyDescent="0.2">
      <c r="B234" s="46">
        <v>233</v>
      </c>
      <c r="C234" s="46">
        <v>3736</v>
      </c>
      <c r="D234" s="46" t="s">
        <v>10</v>
      </c>
      <c r="E234" s="46">
        <v>24</v>
      </c>
      <c r="F234" s="46" t="s">
        <v>4351</v>
      </c>
      <c r="G234" s="46" t="s">
        <v>4352</v>
      </c>
      <c r="H234" s="46" t="s">
        <v>4353</v>
      </c>
      <c r="I234" s="46" t="s">
        <v>4354</v>
      </c>
      <c r="J234" s="46" t="s">
        <v>2633</v>
      </c>
      <c r="K234" s="46" t="s">
        <v>4355</v>
      </c>
      <c r="L234" s="46" t="s">
        <v>3395</v>
      </c>
      <c r="M234" s="46">
        <v>22</v>
      </c>
      <c r="N234" s="46">
        <v>7.5</v>
      </c>
      <c r="O234" s="46">
        <v>175</v>
      </c>
      <c r="P234" s="46">
        <v>15</v>
      </c>
      <c r="Q234" s="46">
        <v>525</v>
      </c>
      <c r="R234" s="46">
        <v>50</v>
      </c>
      <c r="S234" s="46">
        <v>80</v>
      </c>
      <c r="T234" s="46">
        <v>18</v>
      </c>
      <c r="U234" s="46">
        <v>21</v>
      </c>
      <c r="V234" s="46">
        <v>2436</v>
      </c>
      <c r="W234" s="46">
        <v>100</v>
      </c>
      <c r="Y234" s="46" t="s">
        <v>4356</v>
      </c>
      <c r="AA234">
        <f t="shared" si="3"/>
        <v>7.5</v>
      </c>
    </row>
    <row r="235" spans="2:27" ht="15" hidden="1" customHeight="1" x14ac:dyDescent="0.2">
      <c r="B235" s="46">
        <v>234</v>
      </c>
      <c r="C235" s="46">
        <v>1142</v>
      </c>
      <c r="D235" s="46" t="s">
        <v>10</v>
      </c>
      <c r="E235" s="46">
        <v>24</v>
      </c>
      <c r="F235" s="46" t="s">
        <v>4351</v>
      </c>
      <c r="G235" s="46" t="s">
        <v>4357</v>
      </c>
      <c r="H235" s="46" t="s">
        <v>4358</v>
      </c>
      <c r="I235" s="46" t="s">
        <v>4358</v>
      </c>
      <c r="J235" s="46" t="s">
        <v>2632</v>
      </c>
      <c r="K235" s="46" t="s">
        <v>4359</v>
      </c>
      <c r="L235" s="46" t="s">
        <v>3444</v>
      </c>
      <c r="M235" s="46">
        <v>24</v>
      </c>
      <c r="N235" s="46">
        <v>11.821999999999999</v>
      </c>
      <c r="O235" s="46">
        <v>100</v>
      </c>
      <c r="P235" s="46">
        <v>0</v>
      </c>
      <c r="Q235" s="46">
        <v>16.5</v>
      </c>
      <c r="R235" s="46">
        <v>16.5</v>
      </c>
      <c r="S235" s="46">
        <v>0</v>
      </c>
      <c r="T235" s="46">
        <v>18</v>
      </c>
      <c r="U235" s="46">
        <v>21</v>
      </c>
      <c r="V235" s="46">
        <v>425</v>
      </c>
      <c r="W235" s="46">
        <v>100</v>
      </c>
      <c r="Y235" s="46" t="s">
        <v>4360</v>
      </c>
      <c r="AA235">
        <f t="shared" si="3"/>
        <v>11.821999999999999</v>
      </c>
    </row>
    <row r="236" spans="2:27" ht="15" hidden="1" customHeight="1" x14ac:dyDescent="0.2">
      <c r="B236" s="46">
        <v>235</v>
      </c>
      <c r="C236" s="46">
        <v>4575</v>
      </c>
      <c r="D236" s="46" t="s">
        <v>10</v>
      </c>
      <c r="E236" s="46">
        <v>24</v>
      </c>
      <c r="F236" s="46" t="s">
        <v>4351</v>
      </c>
      <c r="G236" s="46" t="s">
        <v>4361</v>
      </c>
      <c r="H236" s="46" t="s">
        <v>4362</v>
      </c>
      <c r="I236" s="46" t="s">
        <v>4363</v>
      </c>
      <c r="J236" s="46" t="s">
        <v>2631</v>
      </c>
      <c r="K236" s="46" t="s">
        <v>4364</v>
      </c>
      <c r="L236" s="46" t="s">
        <v>3395</v>
      </c>
      <c r="M236" s="46">
        <v>22</v>
      </c>
      <c r="N236" s="46">
        <v>12.5</v>
      </c>
      <c r="O236" s="46">
        <v>275</v>
      </c>
      <c r="P236" s="46">
        <v>0</v>
      </c>
      <c r="Q236" s="46">
        <v>0</v>
      </c>
      <c r="R236" s="46">
        <v>29</v>
      </c>
      <c r="S236" s="46">
        <v>90</v>
      </c>
      <c r="T236" s="46">
        <v>18</v>
      </c>
      <c r="U236" s="46">
        <v>21</v>
      </c>
      <c r="V236" s="46">
        <v>3149</v>
      </c>
      <c r="W236" s="46">
        <v>100</v>
      </c>
      <c r="Y236" s="46" t="s">
        <v>4365</v>
      </c>
      <c r="AA236">
        <f t="shared" si="3"/>
        <v>12.5</v>
      </c>
    </row>
    <row r="237" spans="2:27" ht="15" hidden="1" customHeight="1" x14ac:dyDescent="0.2">
      <c r="B237" s="46">
        <v>236</v>
      </c>
      <c r="C237" s="46">
        <v>4423</v>
      </c>
      <c r="D237" s="46" t="s">
        <v>10</v>
      </c>
      <c r="E237" s="46">
        <v>24</v>
      </c>
      <c r="F237" s="46" t="s">
        <v>4351</v>
      </c>
      <c r="G237" s="46" t="s">
        <v>4352</v>
      </c>
      <c r="H237" s="46" t="s">
        <v>4366</v>
      </c>
      <c r="I237" s="46" t="s">
        <v>4367</v>
      </c>
      <c r="J237" s="46" t="s">
        <v>4368</v>
      </c>
      <c r="K237" s="46" t="s">
        <v>4368</v>
      </c>
      <c r="L237" s="46" t="s">
        <v>3406</v>
      </c>
      <c r="M237" s="46">
        <v>23</v>
      </c>
      <c r="N237" s="46">
        <v>3</v>
      </c>
      <c r="O237" s="46">
        <v>35</v>
      </c>
      <c r="P237" s="46">
        <v>35</v>
      </c>
      <c r="Q237" s="46">
        <v>70</v>
      </c>
      <c r="R237" s="46">
        <v>35</v>
      </c>
      <c r="S237" s="46">
        <v>35</v>
      </c>
      <c r="T237" s="46">
        <v>18</v>
      </c>
      <c r="U237" s="46">
        <v>21</v>
      </c>
      <c r="V237" s="46">
        <v>3017</v>
      </c>
      <c r="W237" s="46">
        <v>100</v>
      </c>
      <c r="Y237" s="46" t="s">
        <v>4369</v>
      </c>
      <c r="AA237">
        <f t="shared" si="3"/>
        <v>3</v>
      </c>
    </row>
    <row r="238" spans="2:27" ht="15" hidden="1" customHeight="1" x14ac:dyDescent="0.2">
      <c r="B238" s="46">
        <v>237</v>
      </c>
      <c r="C238" s="46">
        <v>4326</v>
      </c>
      <c r="D238" s="46" t="s">
        <v>10</v>
      </c>
      <c r="E238" s="46">
        <v>24</v>
      </c>
      <c r="F238" s="46" t="s">
        <v>4351</v>
      </c>
      <c r="G238" s="46" t="s">
        <v>4361</v>
      </c>
      <c r="H238" s="46" t="s">
        <v>4370</v>
      </c>
      <c r="I238" s="46" t="s">
        <v>4371</v>
      </c>
      <c r="J238" s="46" t="s">
        <v>4372</v>
      </c>
      <c r="K238" s="46" t="s">
        <v>4372</v>
      </c>
      <c r="L238" s="46" t="s">
        <v>3395</v>
      </c>
      <c r="M238" s="46">
        <v>22</v>
      </c>
      <c r="N238" s="46">
        <v>5</v>
      </c>
      <c r="O238" s="46">
        <v>115</v>
      </c>
      <c r="P238" s="46">
        <v>0</v>
      </c>
      <c r="Q238" s="46">
        <v>200</v>
      </c>
      <c r="R238" s="46">
        <v>12</v>
      </c>
      <c r="S238" s="46">
        <v>190</v>
      </c>
      <c r="T238" s="46">
        <v>18</v>
      </c>
      <c r="U238" s="46">
        <v>21</v>
      </c>
      <c r="V238" s="46">
        <v>2956</v>
      </c>
      <c r="W238" s="46">
        <v>100</v>
      </c>
      <c r="Y238" s="46" t="s">
        <v>4373</v>
      </c>
      <c r="AA238">
        <f t="shared" si="3"/>
        <v>5</v>
      </c>
    </row>
    <row r="239" spans="2:27" ht="15" hidden="1" customHeight="1" x14ac:dyDescent="0.2">
      <c r="B239" s="46">
        <v>238</v>
      </c>
      <c r="C239" s="46">
        <v>438</v>
      </c>
      <c r="D239" s="46" t="s">
        <v>10</v>
      </c>
      <c r="E239" s="46">
        <v>24</v>
      </c>
      <c r="F239" s="46" t="s">
        <v>4351</v>
      </c>
      <c r="G239" s="46" t="s">
        <v>4374</v>
      </c>
      <c r="H239" s="46" t="s">
        <v>4375</v>
      </c>
      <c r="I239" s="46" t="s">
        <v>4375</v>
      </c>
      <c r="J239" s="46" t="s">
        <v>4376</v>
      </c>
      <c r="K239" s="46" t="s">
        <v>4376</v>
      </c>
      <c r="L239" s="46" t="s">
        <v>3444</v>
      </c>
      <c r="M239" s="46">
        <v>24</v>
      </c>
      <c r="N239" s="46">
        <v>5</v>
      </c>
      <c r="O239" s="46">
        <v>130</v>
      </c>
      <c r="P239" s="46">
        <v>10</v>
      </c>
      <c r="Q239" s="46">
        <v>50</v>
      </c>
      <c r="R239" s="46">
        <v>45</v>
      </c>
      <c r="S239" s="46">
        <v>80</v>
      </c>
      <c r="T239" s="46">
        <v>18</v>
      </c>
      <c r="U239" s="46">
        <v>21</v>
      </c>
      <c r="V239" s="46">
        <v>111</v>
      </c>
      <c r="W239" s="46">
        <v>100</v>
      </c>
      <c r="Y239" s="46" t="s">
        <v>4377</v>
      </c>
      <c r="AA239">
        <f t="shared" si="3"/>
        <v>5</v>
      </c>
    </row>
    <row r="240" spans="2:27" ht="15" hidden="1" customHeight="1" x14ac:dyDescent="0.2">
      <c r="B240" s="46">
        <v>239</v>
      </c>
      <c r="C240" s="46">
        <v>4222</v>
      </c>
      <c r="D240" s="46" t="s">
        <v>10</v>
      </c>
      <c r="E240" s="46">
        <v>24</v>
      </c>
      <c r="F240" s="46" t="s">
        <v>4378</v>
      </c>
      <c r="G240" s="46" t="s">
        <v>4379</v>
      </c>
      <c r="H240" s="46" t="s">
        <v>4380</v>
      </c>
      <c r="I240" s="46" t="s">
        <v>4381</v>
      </c>
      <c r="J240" s="46" t="s">
        <v>2634</v>
      </c>
      <c r="K240" s="46" t="s">
        <v>4382</v>
      </c>
      <c r="L240" s="46" t="s">
        <v>3444</v>
      </c>
      <c r="M240" s="46">
        <v>24</v>
      </c>
      <c r="N240" s="46">
        <v>6</v>
      </c>
      <c r="O240" s="46">
        <v>150</v>
      </c>
      <c r="P240" s="46">
        <v>0</v>
      </c>
      <c r="Q240" s="46">
        <v>300</v>
      </c>
      <c r="R240" s="46">
        <v>30</v>
      </c>
      <c r="S240" s="46">
        <v>250</v>
      </c>
      <c r="T240" s="46">
        <v>18</v>
      </c>
      <c r="U240" s="46">
        <v>21</v>
      </c>
      <c r="V240" s="46">
        <v>2907</v>
      </c>
      <c r="W240" s="46">
        <v>100</v>
      </c>
      <c r="Y240" s="46" t="s">
        <v>4383</v>
      </c>
      <c r="AA240">
        <f t="shared" si="3"/>
        <v>6</v>
      </c>
    </row>
    <row r="241" spans="2:27" ht="15" hidden="1" customHeight="1" x14ac:dyDescent="0.2">
      <c r="B241" s="46">
        <v>240</v>
      </c>
      <c r="C241" s="46">
        <v>3277</v>
      </c>
      <c r="D241" s="46" t="s">
        <v>10</v>
      </c>
      <c r="E241" s="46">
        <v>24</v>
      </c>
      <c r="F241" s="46" t="s">
        <v>4378</v>
      </c>
      <c r="G241" s="46" t="s">
        <v>4384</v>
      </c>
      <c r="H241" s="46" t="s">
        <v>4385</v>
      </c>
      <c r="I241" s="46" t="s">
        <v>4385</v>
      </c>
      <c r="J241" s="46" t="s">
        <v>2635</v>
      </c>
      <c r="K241" s="46" t="s">
        <v>4386</v>
      </c>
      <c r="L241" s="46" t="s">
        <v>3406</v>
      </c>
      <c r="M241" s="46">
        <v>23</v>
      </c>
      <c r="N241" s="46">
        <v>6</v>
      </c>
      <c r="O241" s="46">
        <v>165</v>
      </c>
      <c r="P241" s="46">
        <v>0</v>
      </c>
      <c r="Q241" s="46">
        <v>246</v>
      </c>
      <c r="R241" s="46">
        <v>14</v>
      </c>
      <c r="S241" s="46">
        <v>150</v>
      </c>
      <c r="T241" s="46">
        <v>18</v>
      </c>
      <c r="U241" s="46">
        <v>21</v>
      </c>
      <c r="V241" s="46">
        <v>1955</v>
      </c>
      <c r="W241" s="46">
        <v>100</v>
      </c>
      <c r="Y241" s="46" t="s">
        <v>4387</v>
      </c>
      <c r="AA241">
        <f t="shared" si="3"/>
        <v>6</v>
      </c>
    </row>
    <row r="242" spans="2:27" ht="15" hidden="1" customHeight="1" x14ac:dyDescent="0.2">
      <c r="B242" s="46">
        <v>241</v>
      </c>
      <c r="C242" s="46">
        <v>2584</v>
      </c>
      <c r="D242" s="46" t="s">
        <v>10</v>
      </c>
      <c r="E242" s="46">
        <v>24</v>
      </c>
      <c r="F242" s="46" t="s">
        <v>4378</v>
      </c>
      <c r="G242" s="46"/>
      <c r="H242" s="46"/>
      <c r="I242" s="46"/>
      <c r="J242" s="46" t="s">
        <v>2636</v>
      </c>
      <c r="K242" s="46" t="s">
        <v>4382</v>
      </c>
      <c r="L242" s="46" t="s">
        <v>3395</v>
      </c>
      <c r="M242" s="46">
        <v>22</v>
      </c>
      <c r="N242" s="46">
        <v>6</v>
      </c>
      <c r="O242" s="46">
        <v>150</v>
      </c>
      <c r="P242" s="46">
        <v>0</v>
      </c>
      <c r="Q242" s="46">
        <v>300</v>
      </c>
      <c r="R242" s="46">
        <v>35</v>
      </c>
      <c r="S242" s="46">
        <v>300</v>
      </c>
      <c r="T242" s="46">
        <v>18</v>
      </c>
      <c r="U242" s="46">
        <v>21</v>
      </c>
      <c r="V242" s="46">
        <v>1363</v>
      </c>
      <c r="W242" s="46">
        <v>100</v>
      </c>
      <c r="X242" s="46" t="s">
        <v>4388</v>
      </c>
      <c r="Y242" s="46" t="s">
        <v>4389</v>
      </c>
      <c r="AA242">
        <f t="shared" si="3"/>
        <v>6</v>
      </c>
    </row>
    <row r="243" spans="2:27" ht="15" hidden="1" customHeight="1" x14ac:dyDescent="0.2">
      <c r="B243" s="46">
        <v>242</v>
      </c>
      <c r="C243" s="46">
        <v>3846</v>
      </c>
      <c r="D243" s="46" t="s">
        <v>10</v>
      </c>
      <c r="E243" s="46">
        <v>24</v>
      </c>
      <c r="F243" s="46" t="s">
        <v>4378</v>
      </c>
      <c r="G243" s="46" t="s">
        <v>4390</v>
      </c>
      <c r="H243" s="46" t="s">
        <v>4391</v>
      </c>
      <c r="I243" s="46" t="s">
        <v>4392</v>
      </c>
      <c r="J243" s="46" t="s">
        <v>4393</v>
      </c>
      <c r="K243" s="46" t="s">
        <v>4393</v>
      </c>
      <c r="L243" s="46" t="s">
        <v>3395</v>
      </c>
      <c r="M243" s="46">
        <v>22</v>
      </c>
      <c r="N243" s="46">
        <v>3</v>
      </c>
      <c r="O243" s="46">
        <v>60</v>
      </c>
      <c r="P243" s="46">
        <v>15</v>
      </c>
      <c r="Q243" s="46">
        <v>40</v>
      </c>
      <c r="R243" s="46">
        <v>15</v>
      </c>
      <c r="S243" s="46">
        <v>35</v>
      </c>
      <c r="T243" s="46">
        <v>18</v>
      </c>
      <c r="U243" s="46">
        <v>21</v>
      </c>
      <c r="V243" s="46">
        <v>2544</v>
      </c>
      <c r="W243" s="46">
        <v>100</v>
      </c>
      <c r="Y243" s="46" t="s">
        <v>4394</v>
      </c>
      <c r="AA243">
        <f t="shared" si="3"/>
        <v>3</v>
      </c>
    </row>
    <row r="244" spans="2:27" ht="15" hidden="1" customHeight="1" x14ac:dyDescent="0.2">
      <c r="B244" s="46">
        <v>243</v>
      </c>
      <c r="C244" s="46">
        <v>4556</v>
      </c>
      <c r="D244" s="46" t="s">
        <v>10</v>
      </c>
      <c r="E244" s="46">
        <v>24</v>
      </c>
      <c r="F244" s="46" t="s">
        <v>4378</v>
      </c>
      <c r="G244" s="46" t="s">
        <v>4379</v>
      </c>
      <c r="H244" s="46" t="s">
        <v>4395</v>
      </c>
      <c r="I244" s="46" t="s">
        <v>4396</v>
      </c>
      <c r="J244" s="46" t="s">
        <v>4397</v>
      </c>
      <c r="K244" s="46" t="s">
        <v>4397</v>
      </c>
      <c r="L244" s="46" t="s">
        <v>3406</v>
      </c>
      <c r="M244" s="46">
        <v>23</v>
      </c>
      <c r="N244" s="46">
        <v>5</v>
      </c>
      <c r="O244" s="46">
        <v>75</v>
      </c>
      <c r="P244" s="46">
        <v>0</v>
      </c>
      <c r="Q244" s="46">
        <v>60</v>
      </c>
      <c r="R244" s="46">
        <v>28</v>
      </c>
      <c r="S244" s="46">
        <v>32</v>
      </c>
      <c r="T244" s="46">
        <v>18</v>
      </c>
      <c r="U244" s="46">
        <v>21</v>
      </c>
      <c r="V244" s="46">
        <v>3129</v>
      </c>
      <c r="W244" s="46">
        <v>100</v>
      </c>
      <c r="Y244" s="46" t="s">
        <v>4398</v>
      </c>
      <c r="AA244">
        <f t="shared" si="3"/>
        <v>5</v>
      </c>
    </row>
    <row r="245" spans="2:27" ht="15" hidden="1" customHeight="1" x14ac:dyDescent="0.2">
      <c r="B245" s="46">
        <v>244</v>
      </c>
      <c r="C245" s="46">
        <v>1999</v>
      </c>
      <c r="D245" s="46" t="s">
        <v>10</v>
      </c>
      <c r="E245" s="46">
        <v>24</v>
      </c>
      <c r="F245" s="46" t="s">
        <v>4378</v>
      </c>
      <c r="G245" s="46" t="s">
        <v>4379</v>
      </c>
      <c r="H245" s="46" t="s">
        <v>4399</v>
      </c>
      <c r="I245" s="46" t="s">
        <v>4400</v>
      </c>
      <c r="J245" s="46" t="s">
        <v>4401</v>
      </c>
      <c r="K245" s="46" t="s">
        <v>4402</v>
      </c>
      <c r="L245" s="46" t="s">
        <v>3395</v>
      </c>
      <c r="M245" s="46">
        <v>22</v>
      </c>
      <c r="N245" s="46">
        <v>4</v>
      </c>
      <c r="O245" s="46">
        <v>50</v>
      </c>
      <c r="P245" s="46">
        <v>10</v>
      </c>
      <c r="Q245" s="46">
        <v>50</v>
      </c>
      <c r="R245" s="46">
        <v>5</v>
      </c>
      <c r="S245" s="46">
        <v>5</v>
      </c>
      <c r="T245" s="46">
        <v>18</v>
      </c>
      <c r="U245" s="46">
        <v>21</v>
      </c>
      <c r="V245" s="46">
        <v>913</v>
      </c>
      <c r="W245" s="46">
        <v>100</v>
      </c>
      <c r="Y245" s="46" t="s">
        <v>4403</v>
      </c>
      <c r="AA245">
        <f t="shared" si="3"/>
        <v>4</v>
      </c>
    </row>
    <row r="246" spans="2:27" ht="15" hidden="1" customHeight="1" x14ac:dyDescent="0.2">
      <c r="B246" s="46">
        <v>245</v>
      </c>
      <c r="C246" s="46">
        <v>1213</v>
      </c>
      <c r="D246" s="46" t="s">
        <v>10</v>
      </c>
      <c r="E246" s="46">
        <v>24</v>
      </c>
      <c r="F246" s="46" t="s">
        <v>4404</v>
      </c>
      <c r="G246" s="46" t="s">
        <v>4405</v>
      </c>
      <c r="H246" s="46" t="s">
        <v>4406</v>
      </c>
      <c r="I246" s="46" t="s">
        <v>4406</v>
      </c>
      <c r="J246" s="46" t="s">
        <v>4407</v>
      </c>
      <c r="K246" s="46" t="s">
        <v>4408</v>
      </c>
      <c r="L246" s="46" t="s">
        <v>3444</v>
      </c>
      <c r="M246" s="46">
        <v>24</v>
      </c>
      <c r="N246" s="46">
        <v>2</v>
      </c>
      <c r="O246" s="46">
        <v>50</v>
      </c>
      <c r="P246" s="46">
        <v>0</v>
      </c>
      <c r="Q246" s="46">
        <v>50</v>
      </c>
      <c r="R246" s="46">
        <v>5</v>
      </c>
      <c r="S246" s="46">
        <v>50</v>
      </c>
      <c r="T246" s="46">
        <v>18</v>
      </c>
      <c r="U246" s="46">
        <v>21</v>
      </c>
      <c r="V246" s="46">
        <v>537</v>
      </c>
      <c r="W246" s="46">
        <v>100</v>
      </c>
      <c r="Y246" s="46" t="s">
        <v>4409</v>
      </c>
      <c r="AA246">
        <f t="shared" si="3"/>
        <v>2</v>
      </c>
    </row>
    <row r="247" spans="2:27" ht="15" hidden="1" customHeight="1" x14ac:dyDescent="0.2">
      <c r="B247" s="46">
        <v>246</v>
      </c>
      <c r="C247" s="46">
        <v>1594</v>
      </c>
      <c r="D247" s="46" t="s">
        <v>10</v>
      </c>
      <c r="E247" s="46">
        <v>24</v>
      </c>
      <c r="F247" s="46" t="s">
        <v>4404</v>
      </c>
      <c r="G247" s="46" t="s">
        <v>4410</v>
      </c>
      <c r="H247" s="46" t="s">
        <v>4411</v>
      </c>
      <c r="I247" s="46" t="s">
        <v>4411</v>
      </c>
      <c r="J247" s="46" t="s">
        <v>4412</v>
      </c>
      <c r="K247" s="46" t="s">
        <v>4413</v>
      </c>
      <c r="L247" s="46" t="s">
        <v>3444</v>
      </c>
      <c r="M247" s="46">
        <v>24</v>
      </c>
      <c r="N247" s="46">
        <v>0.4</v>
      </c>
      <c r="O247" s="46">
        <v>15</v>
      </c>
      <c r="P247" s="46">
        <v>0</v>
      </c>
      <c r="Q247" s="46">
        <v>21</v>
      </c>
      <c r="R247" s="46">
        <v>4</v>
      </c>
      <c r="S247" s="46">
        <v>18</v>
      </c>
      <c r="T247" s="46">
        <v>18</v>
      </c>
      <c r="U247" s="46">
        <v>21</v>
      </c>
      <c r="V247" s="46">
        <v>747</v>
      </c>
      <c r="W247" s="46">
        <v>100</v>
      </c>
      <c r="Y247" s="46" t="s">
        <v>4414</v>
      </c>
      <c r="AA247">
        <f t="shared" si="3"/>
        <v>0.4</v>
      </c>
    </row>
    <row r="248" spans="2:27" ht="15" hidden="1" customHeight="1" x14ac:dyDescent="0.2">
      <c r="B248" s="46">
        <v>247</v>
      </c>
      <c r="C248" s="46">
        <v>4058</v>
      </c>
      <c r="D248" s="46" t="s">
        <v>10</v>
      </c>
      <c r="E248" s="46">
        <v>24</v>
      </c>
      <c r="F248" s="46" t="s">
        <v>4404</v>
      </c>
      <c r="G248" s="46" t="s">
        <v>4410</v>
      </c>
      <c r="H248" s="46" t="s">
        <v>4415</v>
      </c>
      <c r="I248" s="46" t="s">
        <v>4416</v>
      </c>
      <c r="J248" s="46" t="s">
        <v>2637</v>
      </c>
      <c r="K248" s="46" t="s">
        <v>4417</v>
      </c>
      <c r="L248" s="46" t="s">
        <v>3395</v>
      </c>
      <c r="M248" s="46">
        <v>22</v>
      </c>
      <c r="N248" s="46">
        <v>7.2</v>
      </c>
      <c r="O248" s="46">
        <v>190</v>
      </c>
      <c r="P248" s="46">
        <v>190000</v>
      </c>
      <c r="Q248" s="46">
        <v>133000</v>
      </c>
      <c r="R248" s="46">
        <v>57000</v>
      </c>
      <c r="S248" s="46">
        <v>76000</v>
      </c>
      <c r="T248" s="46">
        <v>18</v>
      </c>
      <c r="U248" s="46">
        <v>21</v>
      </c>
      <c r="V248" s="46">
        <v>2766</v>
      </c>
      <c r="W248" s="46">
        <v>100</v>
      </c>
      <c r="Y248" s="46" t="s">
        <v>4418</v>
      </c>
      <c r="AA248">
        <f t="shared" si="3"/>
        <v>7.2</v>
      </c>
    </row>
    <row r="249" spans="2:27" ht="15" hidden="1" customHeight="1" x14ac:dyDescent="0.2">
      <c r="B249" s="46">
        <v>248</v>
      </c>
      <c r="C249" s="46">
        <v>3651</v>
      </c>
      <c r="D249" s="46" t="s">
        <v>10</v>
      </c>
      <c r="E249" s="46">
        <v>24</v>
      </c>
      <c r="F249" s="46" t="s">
        <v>4404</v>
      </c>
      <c r="G249" s="46" t="s">
        <v>4410</v>
      </c>
      <c r="H249" s="46" t="s">
        <v>4419</v>
      </c>
      <c r="I249" s="46" t="s">
        <v>4419</v>
      </c>
      <c r="J249" s="46" t="s">
        <v>4420</v>
      </c>
      <c r="K249" s="46" t="s">
        <v>4421</v>
      </c>
      <c r="L249" s="46" t="s">
        <v>3395</v>
      </c>
      <c r="M249" s="46">
        <v>22</v>
      </c>
      <c r="N249" s="46">
        <v>12</v>
      </c>
      <c r="O249" s="46">
        <v>260</v>
      </c>
      <c r="P249" s="46">
        <v>0</v>
      </c>
      <c r="Q249" s="46">
        <v>260000</v>
      </c>
      <c r="R249" s="46">
        <v>40</v>
      </c>
      <c r="S249" s="46">
        <v>10</v>
      </c>
      <c r="T249" s="46">
        <v>18</v>
      </c>
      <c r="U249" s="46">
        <v>21</v>
      </c>
      <c r="V249" s="46">
        <v>2352</v>
      </c>
      <c r="W249" s="46">
        <v>100</v>
      </c>
      <c r="Y249" s="46" t="s">
        <v>4422</v>
      </c>
      <c r="AA249">
        <f t="shared" si="3"/>
        <v>12</v>
      </c>
    </row>
    <row r="250" spans="2:27" ht="15" hidden="1" customHeight="1" x14ac:dyDescent="0.2">
      <c r="B250" s="46">
        <v>249</v>
      </c>
      <c r="C250" s="46">
        <v>3106</v>
      </c>
      <c r="D250" s="46" t="s">
        <v>10</v>
      </c>
      <c r="E250" s="46">
        <v>24</v>
      </c>
      <c r="F250" s="46" t="s">
        <v>4404</v>
      </c>
      <c r="G250" s="46" t="s">
        <v>4423</v>
      </c>
      <c r="H250" s="46" t="s">
        <v>4424</v>
      </c>
      <c r="I250" s="46" t="s">
        <v>4424</v>
      </c>
      <c r="J250" s="46" t="s">
        <v>4339</v>
      </c>
      <c r="K250" s="46" t="s">
        <v>4339</v>
      </c>
      <c r="L250" s="46" t="s">
        <v>3395</v>
      </c>
      <c r="M250" s="46">
        <v>22</v>
      </c>
      <c r="N250" s="46">
        <v>2.5</v>
      </c>
      <c r="O250" s="46">
        <v>40</v>
      </c>
      <c r="P250" s="46">
        <v>10</v>
      </c>
      <c r="Q250" s="46">
        <v>15</v>
      </c>
      <c r="R250" s="46">
        <v>10</v>
      </c>
      <c r="S250" s="46">
        <v>5</v>
      </c>
      <c r="T250" s="46">
        <v>18</v>
      </c>
      <c r="U250" s="46">
        <v>21</v>
      </c>
      <c r="V250" s="46">
        <v>1785</v>
      </c>
      <c r="W250" s="46">
        <v>100</v>
      </c>
      <c r="Y250" s="46" t="s">
        <v>4425</v>
      </c>
      <c r="AA250">
        <f t="shared" si="3"/>
        <v>2.5</v>
      </c>
    </row>
    <row r="251" spans="2:27" ht="15" hidden="1" customHeight="1" x14ac:dyDescent="0.2">
      <c r="B251" s="46">
        <v>250</v>
      </c>
      <c r="C251" s="46">
        <v>1744</v>
      </c>
      <c r="D251" s="46" t="s">
        <v>10</v>
      </c>
      <c r="E251" s="46">
        <v>24</v>
      </c>
      <c r="F251" s="46" t="s">
        <v>4404</v>
      </c>
      <c r="G251" s="46"/>
      <c r="H251" s="46"/>
      <c r="I251" s="46"/>
      <c r="J251" s="46" t="s">
        <v>2638</v>
      </c>
      <c r="K251" s="46" t="s">
        <v>4426</v>
      </c>
      <c r="L251" s="46" t="s">
        <v>3406</v>
      </c>
      <c r="M251" s="46">
        <v>23</v>
      </c>
      <c r="N251" s="46">
        <v>15</v>
      </c>
      <c r="O251" s="46">
        <v>350</v>
      </c>
      <c r="P251" s="46">
        <v>0</v>
      </c>
      <c r="Q251" s="46">
        <v>0</v>
      </c>
      <c r="R251" s="46">
        <v>0</v>
      </c>
      <c r="S251" s="46">
        <v>0</v>
      </c>
      <c r="T251" s="46">
        <v>18</v>
      </c>
      <c r="U251" s="46">
        <v>21</v>
      </c>
      <c r="V251" s="46">
        <v>788</v>
      </c>
      <c r="W251" s="46">
        <v>100</v>
      </c>
      <c r="X251" s="46" t="s">
        <v>4427</v>
      </c>
      <c r="Y251" s="46" t="s">
        <v>4428</v>
      </c>
      <c r="AA251">
        <f t="shared" si="3"/>
        <v>15</v>
      </c>
    </row>
    <row r="252" spans="2:27" ht="15" hidden="1" customHeight="1" x14ac:dyDescent="0.2">
      <c r="B252" s="46">
        <v>251</v>
      </c>
      <c r="C252" s="46">
        <v>1139</v>
      </c>
      <c r="D252" s="46" t="s">
        <v>10</v>
      </c>
      <c r="E252" s="46">
        <v>24</v>
      </c>
      <c r="F252" s="46" t="s">
        <v>4404</v>
      </c>
      <c r="G252" s="46" t="s">
        <v>4405</v>
      </c>
      <c r="H252" s="46" t="s">
        <v>4429</v>
      </c>
      <c r="I252" s="46" t="s">
        <v>4429</v>
      </c>
      <c r="J252" s="46" t="s">
        <v>4430</v>
      </c>
      <c r="K252" s="46" t="s">
        <v>4430</v>
      </c>
      <c r="L252" s="46" t="s">
        <v>3444</v>
      </c>
      <c r="M252" s="46">
        <v>24</v>
      </c>
      <c r="N252" s="46">
        <v>6.74</v>
      </c>
      <c r="O252" s="46">
        <v>240</v>
      </c>
      <c r="P252" s="46">
        <v>0</v>
      </c>
      <c r="Q252" s="46">
        <v>300</v>
      </c>
      <c r="R252" s="46">
        <v>30</v>
      </c>
      <c r="S252" s="46">
        <v>270</v>
      </c>
      <c r="T252" s="46">
        <v>18</v>
      </c>
      <c r="U252" s="46">
        <v>21</v>
      </c>
      <c r="V252" s="46">
        <v>471</v>
      </c>
      <c r="W252" s="46">
        <v>100</v>
      </c>
      <c r="Y252" s="46" t="s">
        <v>4431</v>
      </c>
      <c r="AA252">
        <f t="shared" si="3"/>
        <v>6.74</v>
      </c>
    </row>
    <row r="253" spans="2:27" ht="15" hidden="1" customHeight="1" x14ac:dyDescent="0.2">
      <c r="B253" s="46">
        <v>252</v>
      </c>
      <c r="C253" s="46">
        <v>1790</v>
      </c>
      <c r="D253" s="46" t="s">
        <v>10</v>
      </c>
      <c r="E253" s="46">
        <v>24</v>
      </c>
      <c r="F253" s="46" t="s">
        <v>4404</v>
      </c>
      <c r="G253" s="46"/>
      <c r="H253" s="46"/>
      <c r="I253" s="46"/>
      <c r="J253" s="46" t="s">
        <v>2639</v>
      </c>
      <c r="K253" s="46" t="s">
        <v>4432</v>
      </c>
      <c r="L253" s="46" t="s">
        <v>3444</v>
      </c>
      <c r="M253" s="46">
        <v>24</v>
      </c>
      <c r="N253" s="46">
        <v>15</v>
      </c>
      <c r="O253" s="46">
        <v>300</v>
      </c>
      <c r="P253" s="46">
        <v>0</v>
      </c>
      <c r="Q253" s="46">
        <v>0</v>
      </c>
      <c r="R253" s="46">
        <v>120</v>
      </c>
      <c r="S253" s="46">
        <v>40</v>
      </c>
      <c r="T253" s="46">
        <v>18</v>
      </c>
      <c r="U253" s="46">
        <v>21</v>
      </c>
      <c r="V253" s="46">
        <v>812</v>
      </c>
      <c r="W253" s="46">
        <v>100</v>
      </c>
      <c r="X253" s="46" t="s">
        <v>4433</v>
      </c>
      <c r="Y253" s="46" t="s">
        <v>4434</v>
      </c>
      <c r="AA253">
        <f t="shared" si="3"/>
        <v>15</v>
      </c>
    </row>
    <row r="254" spans="2:27" ht="15" hidden="1" customHeight="1" x14ac:dyDescent="0.2">
      <c r="B254" s="46">
        <v>253</v>
      </c>
      <c r="C254" s="46">
        <v>1349</v>
      </c>
      <c r="D254" s="46" t="s">
        <v>12</v>
      </c>
      <c r="E254" s="46">
        <v>6</v>
      </c>
      <c r="F254" s="46" t="s">
        <v>4435</v>
      </c>
      <c r="G254" s="46" t="s">
        <v>4436</v>
      </c>
      <c r="H254" s="46" t="s">
        <v>4437</v>
      </c>
      <c r="I254" s="46" t="s">
        <v>4438</v>
      </c>
      <c r="J254" s="46" t="s">
        <v>3013</v>
      </c>
      <c r="K254" s="46" t="s">
        <v>39</v>
      </c>
      <c r="L254" s="46" t="s">
        <v>3395</v>
      </c>
      <c r="M254" s="46">
        <v>22</v>
      </c>
      <c r="N254" s="46">
        <v>2.5</v>
      </c>
      <c r="O254" s="46">
        <v>80</v>
      </c>
      <c r="P254" s="46">
        <v>0</v>
      </c>
      <c r="Q254" s="46">
        <v>180</v>
      </c>
      <c r="R254" s="46">
        <v>13</v>
      </c>
      <c r="S254" s="46">
        <v>50</v>
      </c>
      <c r="T254" s="46">
        <v>18</v>
      </c>
      <c r="U254" s="46">
        <v>21</v>
      </c>
      <c r="V254" s="46">
        <v>631</v>
      </c>
      <c r="W254" s="46">
        <v>100</v>
      </c>
      <c r="Y254" s="48" t="s">
        <v>4439</v>
      </c>
      <c r="AA254">
        <f t="shared" si="3"/>
        <v>2.5</v>
      </c>
    </row>
    <row r="255" spans="2:27" ht="15" hidden="1" customHeight="1" x14ac:dyDescent="0.2">
      <c r="B255" s="46">
        <v>254</v>
      </c>
      <c r="C255" s="46">
        <v>3709</v>
      </c>
      <c r="D255" s="46" t="s">
        <v>12</v>
      </c>
      <c r="E255" s="46">
        <v>6</v>
      </c>
      <c r="F255" s="46" t="s">
        <v>4435</v>
      </c>
      <c r="G255" s="46"/>
      <c r="H255" s="46"/>
      <c r="I255" s="46"/>
      <c r="J255" s="46" t="s">
        <v>3012</v>
      </c>
      <c r="K255" s="46" t="s">
        <v>3012</v>
      </c>
      <c r="L255" s="46" t="s">
        <v>3406</v>
      </c>
      <c r="M255" s="46">
        <v>23</v>
      </c>
      <c r="N255" s="46">
        <v>15</v>
      </c>
      <c r="O255" s="46">
        <v>600</v>
      </c>
      <c r="P255" s="46">
        <v>0</v>
      </c>
      <c r="Q255" s="46">
        <v>1400</v>
      </c>
      <c r="R255" s="46">
        <v>50</v>
      </c>
      <c r="S255" s="46">
        <v>1000</v>
      </c>
      <c r="T255" s="46">
        <v>18</v>
      </c>
      <c r="U255" s="46">
        <v>21</v>
      </c>
      <c r="V255" s="46">
        <v>2405</v>
      </c>
      <c r="W255" s="46">
        <v>100</v>
      </c>
      <c r="X255" s="46" t="s">
        <v>4440</v>
      </c>
      <c r="Y255" s="46" t="s">
        <v>4441</v>
      </c>
      <c r="AA255">
        <f t="shared" si="3"/>
        <v>15</v>
      </c>
    </row>
    <row r="256" spans="2:27" ht="15" hidden="1" customHeight="1" x14ac:dyDescent="0.2">
      <c r="B256" s="46">
        <v>255</v>
      </c>
      <c r="C256" s="46">
        <v>1290</v>
      </c>
      <c r="D256" s="46" t="s">
        <v>12</v>
      </c>
      <c r="E256" s="46">
        <v>6</v>
      </c>
      <c r="F256" s="46" t="s">
        <v>4435</v>
      </c>
      <c r="G256" s="46" t="s">
        <v>4442</v>
      </c>
      <c r="H256" s="46" t="s">
        <v>4443</v>
      </c>
      <c r="I256" s="46" t="s">
        <v>4444</v>
      </c>
      <c r="J256" s="46" t="s">
        <v>3014</v>
      </c>
      <c r="K256" s="46" t="s">
        <v>4445</v>
      </c>
      <c r="L256" s="46" t="s">
        <v>3395</v>
      </c>
      <c r="M256" s="46">
        <v>22</v>
      </c>
      <c r="N256" s="46">
        <v>2.4</v>
      </c>
      <c r="O256" s="46">
        <v>70</v>
      </c>
      <c r="P256" s="46">
        <v>90</v>
      </c>
      <c r="Q256" s="46">
        <v>159</v>
      </c>
      <c r="R256" s="46">
        <v>0</v>
      </c>
      <c r="S256" s="46">
        <v>45</v>
      </c>
      <c r="T256" s="46">
        <v>18</v>
      </c>
      <c r="U256" s="46">
        <v>21</v>
      </c>
      <c r="V256" s="46">
        <v>594</v>
      </c>
      <c r="W256" s="46">
        <v>100</v>
      </c>
      <c r="Y256" s="46" t="s">
        <v>4446</v>
      </c>
      <c r="AA256">
        <f t="shared" si="3"/>
        <v>2.4</v>
      </c>
    </row>
    <row r="257" spans="2:27" ht="15" hidden="1" customHeight="1" x14ac:dyDescent="0.2">
      <c r="B257" s="46">
        <v>256</v>
      </c>
      <c r="C257" s="46">
        <v>3941</v>
      </c>
      <c r="D257" s="46" t="s">
        <v>12</v>
      </c>
      <c r="E257" s="46">
        <v>6</v>
      </c>
      <c r="F257" s="46" t="s">
        <v>4447</v>
      </c>
      <c r="G257" s="46" t="s">
        <v>4447</v>
      </c>
      <c r="H257" s="46" t="s">
        <v>4448</v>
      </c>
      <c r="I257" s="46" t="s">
        <v>4448</v>
      </c>
      <c r="J257" s="46" t="s">
        <v>3015</v>
      </c>
      <c r="K257" s="46" t="s">
        <v>3015</v>
      </c>
      <c r="L257" s="46" t="s">
        <v>3406</v>
      </c>
      <c r="M257" s="46">
        <v>23</v>
      </c>
      <c r="N257" s="46">
        <v>3.2</v>
      </c>
      <c r="O257" s="46">
        <v>55</v>
      </c>
      <c r="P257" s="46">
        <v>0</v>
      </c>
      <c r="Q257" s="46">
        <v>251</v>
      </c>
      <c r="R257" s="46">
        <v>22</v>
      </c>
      <c r="S257" s="46">
        <v>0</v>
      </c>
      <c r="T257" s="46">
        <v>18</v>
      </c>
      <c r="U257" s="46">
        <v>21</v>
      </c>
      <c r="V257" s="46">
        <v>2653</v>
      </c>
      <c r="W257" s="46">
        <v>100</v>
      </c>
      <c r="Y257" s="46" t="s">
        <v>4449</v>
      </c>
      <c r="AA257">
        <f t="shared" si="3"/>
        <v>3.2</v>
      </c>
    </row>
    <row r="258" spans="2:27" ht="15" hidden="1" customHeight="1" x14ac:dyDescent="0.2">
      <c r="B258" s="46">
        <v>257</v>
      </c>
      <c r="C258" s="46">
        <v>1346</v>
      </c>
      <c r="D258" s="46" t="s">
        <v>12</v>
      </c>
      <c r="E258" s="46">
        <v>6</v>
      </c>
      <c r="F258" s="46" t="s">
        <v>4447</v>
      </c>
      <c r="G258" s="46" t="s">
        <v>4447</v>
      </c>
      <c r="H258" s="46" t="s">
        <v>4448</v>
      </c>
      <c r="I258" s="46" t="s">
        <v>4448</v>
      </c>
      <c r="J258" s="46" t="s">
        <v>3016</v>
      </c>
      <c r="K258" s="46" t="s">
        <v>4450</v>
      </c>
      <c r="L258" s="46" t="s">
        <v>3395</v>
      </c>
      <c r="M258" s="46">
        <v>22</v>
      </c>
      <c r="N258" s="46">
        <v>2.4</v>
      </c>
      <c r="O258" s="46">
        <v>80</v>
      </c>
      <c r="P258" s="46">
        <v>20</v>
      </c>
      <c r="Q258" s="46">
        <v>60</v>
      </c>
      <c r="R258" s="46">
        <v>20</v>
      </c>
      <c r="S258" s="46">
        <v>20</v>
      </c>
      <c r="T258" s="46">
        <v>18</v>
      </c>
      <c r="U258" s="46">
        <v>21</v>
      </c>
      <c r="V258" s="46">
        <v>638</v>
      </c>
      <c r="W258" s="46">
        <v>100</v>
      </c>
      <c r="Y258" s="46" t="s">
        <v>4451</v>
      </c>
      <c r="AA258">
        <f t="shared" ref="AA258:AA321" si="4">N258</f>
        <v>2.4</v>
      </c>
    </row>
    <row r="259" spans="2:27" ht="15" hidden="1" customHeight="1" x14ac:dyDescent="0.2">
      <c r="B259" s="46">
        <v>258</v>
      </c>
      <c r="C259" s="46">
        <v>1324</v>
      </c>
      <c r="D259" s="46" t="s">
        <v>12</v>
      </c>
      <c r="E259" s="46">
        <v>6</v>
      </c>
      <c r="F259" s="46" t="s">
        <v>4452</v>
      </c>
      <c r="G259" s="46" t="s">
        <v>4452</v>
      </c>
      <c r="H259" s="46" t="s">
        <v>4453</v>
      </c>
      <c r="I259" s="46" t="s">
        <v>4453</v>
      </c>
      <c r="J259" s="46" t="s">
        <v>3017</v>
      </c>
      <c r="K259" s="46" t="s">
        <v>3017</v>
      </c>
      <c r="L259" s="46" t="s">
        <v>3395</v>
      </c>
      <c r="M259" s="46">
        <v>22</v>
      </c>
      <c r="N259" s="46">
        <v>2.5</v>
      </c>
      <c r="O259" s="46">
        <v>80</v>
      </c>
      <c r="P259" s="46">
        <v>20</v>
      </c>
      <c r="Q259" s="46">
        <v>60</v>
      </c>
      <c r="R259" s="46">
        <v>30</v>
      </c>
      <c r="S259" s="46">
        <v>21</v>
      </c>
      <c r="T259" s="46">
        <v>18</v>
      </c>
      <c r="U259" s="46">
        <v>21</v>
      </c>
      <c r="V259" s="46">
        <v>551</v>
      </c>
      <c r="W259" s="46">
        <v>100</v>
      </c>
      <c r="Y259" s="46" t="s">
        <v>4454</v>
      </c>
      <c r="AA259">
        <f t="shared" si="4"/>
        <v>2.5</v>
      </c>
    </row>
    <row r="260" spans="2:27" ht="15" hidden="1" customHeight="1" x14ac:dyDescent="0.2">
      <c r="B260" s="46">
        <v>259</v>
      </c>
      <c r="C260" s="46">
        <v>1985</v>
      </c>
      <c r="D260" s="46" t="s">
        <v>12</v>
      </c>
      <c r="E260" s="46">
        <v>6</v>
      </c>
      <c r="F260" s="46" t="s">
        <v>4455</v>
      </c>
      <c r="G260" s="46" t="s">
        <v>4456</v>
      </c>
      <c r="H260" s="46" t="s">
        <v>4457</v>
      </c>
      <c r="I260" s="46" t="s">
        <v>4457</v>
      </c>
      <c r="J260" s="46" t="s">
        <v>3018</v>
      </c>
      <c r="K260" s="46" t="s">
        <v>4458</v>
      </c>
      <c r="L260" s="46" t="s">
        <v>3406</v>
      </c>
      <c r="M260" s="46">
        <v>23</v>
      </c>
      <c r="N260" s="46">
        <v>15</v>
      </c>
      <c r="O260" s="46">
        <v>105</v>
      </c>
      <c r="P260" s="46">
        <v>0</v>
      </c>
      <c r="Q260" s="46">
        <v>0</v>
      </c>
      <c r="R260" s="46">
        <v>55</v>
      </c>
      <c r="S260" s="46">
        <v>0</v>
      </c>
      <c r="T260" s="46">
        <v>18</v>
      </c>
      <c r="U260" s="46">
        <v>21</v>
      </c>
      <c r="V260" s="46">
        <v>904</v>
      </c>
      <c r="W260" s="46">
        <v>60</v>
      </c>
      <c r="Y260" s="46" t="s">
        <v>4459</v>
      </c>
      <c r="AA260">
        <f t="shared" si="4"/>
        <v>15</v>
      </c>
    </row>
    <row r="261" spans="2:27" ht="15" hidden="1" customHeight="1" x14ac:dyDescent="0.2">
      <c r="B261" s="46">
        <v>260</v>
      </c>
      <c r="C261" s="46">
        <v>1167</v>
      </c>
      <c r="D261" s="46" t="s">
        <v>12</v>
      </c>
      <c r="E261" s="46">
        <v>6</v>
      </c>
      <c r="F261" s="46" t="s">
        <v>4455</v>
      </c>
      <c r="G261" s="46" t="s">
        <v>4460</v>
      </c>
      <c r="H261" s="46" t="s">
        <v>4461</v>
      </c>
      <c r="I261" s="46" t="s">
        <v>4462</v>
      </c>
      <c r="J261" s="46" t="s">
        <v>3019</v>
      </c>
      <c r="K261" s="46" t="s">
        <v>3019</v>
      </c>
      <c r="L261" s="46" t="s">
        <v>3406</v>
      </c>
      <c r="M261" s="46">
        <v>23</v>
      </c>
      <c r="N261" s="46">
        <v>15</v>
      </c>
      <c r="O261" s="46">
        <v>147</v>
      </c>
      <c r="P261" s="46">
        <v>2</v>
      </c>
      <c r="Q261" s="46">
        <v>50</v>
      </c>
      <c r="R261" s="46">
        <v>48</v>
      </c>
      <c r="S261" s="46">
        <v>18</v>
      </c>
      <c r="T261" s="46">
        <v>18</v>
      </c>
      <c r="U261" s="46">
        <v>21</v>
      </c>
      <c r="V261" s="46">
        <v>500</v>
      </c>
      <c r="W261" s="46">
        <v>100</v>
      </c>
      <c r="Y261" s="46" t="s">
        <v>4463</v>
      </c>
      <c r="AA261">
        <f t="shared" si="4"/>
        <v>15</v>
      </c>
    </row>
    <row r="262" spans="2:27" ht="15" hidden="1" customHeight="1" x14ac:dyDescent="0.2">
      <c r="B262" s="46">
        <v>261</v>
      </c>
      <c r="C262" s="46">
        <v>1166</v>
      </c>
      <c r="D262" s="46" t="s">
        <v>12</v>
      </c>
      <c r="E262" s="46">
        <v>6</v>
      </c>
      <c r="F262" s="46" t="s">
        <v>4455</v>
      </c>
      <c r="G262" s="46" t="s">
        <v>4460</v>
      </c>
      <c r="H262" s="46" t="s">
        <v>4464</v>
      </c>
      <c r="I262" s="46" t="s">
        <v>4465</v>
      </c>
      <c r="J262" s="46" t="s">
        <v>3020</v>
      </c>
      <c r="K262" s="46" t="s">
        <v>3020</v>
      </c>
      <c r="L262" s="46" t="s">
        <v>3406</v>
      </c>
      <c r="M262" s="46">
        <v>23</v>
      </c>
      <c r="N262" s="46">
        <v>15</v>
      </c>
      <c r="O262" s="46">
        <v>147</v>
      </c>
      <c r="P262" s="46">
        <v>2</v>
      </c>
      <c r="Q262" s="46">
        <v>50</v>
      </c>
      <c r="R262" s="46">
        <v>48</v>
      </c>
      <c r="S262" s="46">
        <v>18</v>
      </c>
      <c r="T262" s="46">
        <v>18</v>
      </c>
      <c r="U262" s="46">
        <v>21</v>
      </c>
      <c r="V262" s="46">
        <v>499</v>
      </c>
      <c r="W262" s="46">
        <v>100</v>
      </c>
      <c r="Y262" s="46" t="s">
        <v>4466</v>
      </c>
      <c r="AA262">
        <f t="shared" si="4"/>
        <v>15</v>
      </c>
    </row>
    <row r="263" spans="2:27" ht="15" hidden="1" customHeight="1" x14ac:dyDescent="0.2">
      <c r="B263" s="46">
        <v>262</v>
      </c>
      <c r="C263" s="46">
        <v>3375</v>
      </c>
      <c r="D263" s="46" t="s">
        <v>12</v>
      </c>
      <c r="E263" s="46">
        <v>6</v>
      </c>
      <c r="F263" s="46" t="s">
        <v>4455</v>
      </c>
      <c r="G263" s="46" t="s">
        <v>4456</v>
      </c>
      <c r="H263" s="46" t="s">
        <v>4467</v>
      </c>
      <c r="I263" s="46" t="s">
        <v>3415</v>
      </c>
      <c r="J263" s="46" t="s">
        <v>4468</v>
      </c>
      <c r="K263" s="46" t="s">
        <v>4468</v>
      </c>
      <c r="L263" s="46" t="s">
        <v>3444</v>
      </c>
      <c r="M263" s="46">
        <v>24</v>
      </c>
      <c r="N263" s="46">
        <v>5.5</v>
      </c>
      <c r="O263" s="46">
        <v>16</v>
      </c>
      <c r="P263" s="46">
        <v>0</v>
      </c>
      <c r="Q263" s="46">
        <v>28</v>
      </c>
      <c r="R263" s="46">
        <v>2</v>
      </c>
      <c r="S263" s="46">
        <v>4.5</v>
      </c>
      <c r="T263" s="46">
        <v>18</v>
      </c>
      <c r="U263" s="46">
        <v>21</v>
      </c>
      <c r="V263" s="46">
        <v>1096</v>
      </c>
      <c r="W263" s="46">
        <v>100</v>
      </c>
      <c r="Y263" s="46" t="s">
        <v>4469</v>
      </c>
      <c r="AA263">
        <f t="shared" si="4"/>
        <v>5.5</v>
      </c>
    </row>
    <row r="264" spans="2:27" ht="15" hidden="1" customHeight="1" x14ac:dyDescent="0.2">
      <c r="B264" s="46">
        <v>263</v>
      </c>
      <c r="C264" s="46">
        <v>3229</v>
      </c>
      <c r="D264" s="46" t="s">
        <v>12</v>
      </c>
      <c r="E264" s="46">
        <v>6</v>
      </c>
      <c r="F264" s="46" t="s">
        <v>4455</v>
      </c>
      <c r="G264" s="46" t="s">
        <v>4470</v>
      </c>
      <c r="H264" s="46" t="s">
        <v>4471</v>
      </c>
      <c r="I264" s="46" t="s">
        <v>4471</v>
      </c>
      <c r="J264" s="46" t="s">
        <v>4472</v>
      </c>
      <c r="K264" s="46" t="s">
        <v>4472</v>
      </c>
      <c r="L264" s="46" t="s">
        <v>3444</v>
      </c>
      <c r="M264" s="46">
        <v>24</v>
      </c>
      <c r="N264" s="46">
        <v>2.5</v>
      </c>
      <c r="O264" s="46">
        <v>35</v>
      </c>
      <c r="P264" s="46">
        <v>0</v>
      </c>
      <c r="Q264" s="46">
        <v>35</v>
      </c>
      <c r="R264" s="46">
        <v>7</v>
      </c>
      <c r="S264" s="46">
        <v>3.5</v>
      </c>
      <c r="T264" s="46">
        <v>18</v>
      </c>
      <c r="U264" s="46">
        <v>21</v>
      </c>
      <c r="V264" s="46">
        <v>1901</v>
      </c>
      <c r="W264" s="46">
        <v>100</v>
      </c>
      <c r="Y264" s="46" t="s">
        <v>4473</v>
      </c>
      <c r="AA264">
        <f t="shared" si="4"/>
        <v>2.5</v>
      </c>
    </row>
    <row r="265" spans="2:27" ht="15" hidden="1" customHeight="1" x14ac:dyDescent="0.2">
      <c r="B265" s="46">
        <v>264</v>
      </c>
      <c r="C265" s="46">
        <v>3103</v>
      </c>
      <c r="D265" s="46" t="s">
        <v>12</v>
      </c>
      <c r="E265" s="46">
        <v>6</v>
      </c>
      <c r="F265" s="46" t="s">
        <v>2116</v>
      </c>
      <c r="G265" s="46"/>
      <c r="H265" s="46"/>
      <c r="I265" s="46"/>
      <c r="J265" s="46" t="s">
        <v>3022</v>
      </c>
      <c r="K265" s="46" t="s">
        <v>4474</v>
      </c>
      <c r="L265" s="46" t="s">
        <v>3444</v>
      </c>
      <c r="M265" s="46">
        <v>24</v>
      </c>
      <c r="N265" s="46">
        <v>0.2</v>
      </c>
      <c r="O265" s="46">
        <v>3.5</v>
      </c>
      <c r="P265" s="46">
        <v>0</v>
      </c>
      <c r="Q265" s="46">
        <v>3</v>
      </c>
      <c r="R265" s="46">
        <v>0.7</v>
      </c>
      <c r="S265" s="46">
        <v>2</v>
      </c>
      <c r="T265" s="46">
        <v>18</v>
      </c>
      <c r="U265" s="46">
        <v>21</v>
      </c>
      <c r="V265" s="46">
        <v>1778</v>
      </c>
      <c r="W265" s="46">
        <v>100</v>
      </c>
      <c r="X265" s="46" t="s">
        <v>4475</v>
      </c>
      <c r="Y265" s="46" t="s">
        <v>4476</v>
      </c>
      <c r="AA265">
        <f t="shared" si="4"/>
        <v>0.2</v>
      </c>
    </row>
    <row r="266" spans="2:27" ht="15" hidden="1" customHeight="1" x14ac:dyDescent="0.2">
      <c r="B266" s="46">
        <v>265</v>
      </c>
      <c r="C266" s="46">
        <v>4518</v>
      </c>
      <c r="D266" s="46" t="s">
        <v>12</v>
      </c>
      <c r="E266" s="46">
        <v>6</v>
      </c>
      <c r="F266" s="46" t="s">
        <v>2116</v>
      </c>
      <c r="G266" s="46" t="s">
        <v>4477</v>
      </c>
      <c r="H266" s="46" t="s">
        <v>4478</v>
      </c>
      <c r="I266" s="46" t="s">
        <v>2796</v>
      </c>
      <c r="J266" s="46" t="s">
        <v>3021</v>
      </c>
      <c r="K266" s="46" t="s">
        <v>4479</v>
      </c>
      <c r="L266" s="46" t="s">
        <v>3395</v>
      </c>
      <c r="M266" s="46">
        <v>22</v>
      </c>
      <c r="N266" s="46">
        <v>3</v>
      </c>
      <c r="O266" s="46">
        <v>60</v>
      </c>
      <c r="P266" s="46">
        <v>120</v>
      </c>
      <c r="Q266" s="46">
        <v>80</v>
      </c>
      <c r="R266" s="46">
        <v>40</v>
      </c>
      <c r="S266" s="46">
        <v>20</v>
      </c>
      <c r="T266" s="46">
        <v>18</v>
      </c>
      <c r="U266" s="46">
        <v>21</v>
      </c>
      <c r="V266" s="46">
        <v>3101</v>
      </c>
      <c r="W266" s="46">
        <v>100</v>
      </c>
      <c r="Y266" s="46" t="s">
        <v>4480</v>
      </c>
      <c r="AA266">
        <f t="shared" si="4"/>
        <v>3</v>
      </c>
    </row>
    <row r="267" spans="2:27" ht="15" hidden="1" customHeight="1" x14ac:dyDescent="0.2">
      <c r="B267" s="46">
        <v>266</v>
      </c>
      <c r="C267" s="46">
        <v>3025</v>
      </c>
      <c r="D267" s="46" t="s">
        <v>12</v>
      </c>
      <c r="E267" s="46">
        <v>6</v>
      </c>
      <c r="F267" s="46" t="s">
        <v>4481</v>
      </c>
      <c r="G267" s="46" t="s">
        <v>4482</v>
      </c>
      <c r="H267" s="46" t="s">
        <v>4483</v>
      </c>
      <c r="I267" s="46" t="s">
        <v>4484</v>
      </c>
      <c r="J267" s="46" t="s">
        <v>3025</v>
      </c>
      <c r="K267" s="46" t="s">
        <v>3025</v>
      </c>
      <c r="L267" s="46" t="s">
        <v>3444</v>
      </c>
      <c r="M267" s="46">
        <v>24</v>
      </c>
      <c r="N267" s="46">
        <v>5</v>
      </c>
      <c r="O267" s="46">
        <v>150</v>
      </c>
      <c r="P267" s="46">
        <v>0</v>
      </c>
      <c r="Q267" s="46">
        <v>90</v>
      </c>
      <c r="R267" s="46">
        <v>30</v>
      </c>
      <c r="S267" s="46">
        <v>50</v>
      </c>
      <c r="T267" s="46">
        <v>18</v>
      </c>
      <c r="U267" s="46">
        <v>21</v>
      </c>
      <c r="V267" s="46">
        <v>1740</v>
      </c>
      <c r="W267" s="46">
        <v>60</v>
      </c>
      <c r="Y267" s="46" t="s">
        <v>4485</v>
      </c>
      <c r="AA267">
        <f t="shared" si="4"/>
        <v>5</v>
      </c>
    </row>
    <row r="268" spans="2:27" ht="15" hidden="1" customHeight="1" x14ac:dyDescent="0.2">
      <c r="B268" s="46">
        <v>267</v>
      </c>
      <c r="C268" s="46">
        <v>740</v>
      </c>
      <c r="D268" s="46" t="s">
        <v>12</v>
      </c>
      <c r="E268" s="46">
        <v>6</v>
      </c>
      <c r="F268" s="46" t="s">
        <v>4481</v>
      </c>
      <c r="G268" s="46" t="s">
        <v>4486</v>
      </c>
      <c r="H268" s="46" t="s">
        <v>4487</v>
      </c>
      <c r="I268" s="46" t="s">
        <v>4488</v>
      </c>
      <c r="J268" s="46" t="s">
        <v>4489</v>
      </c>
      <c r="K268" s="46" t="s">
        <v>4490</v>
      </c>
      <c r="L268" s="46" t="s">
        <v>3406</v>
      </c>
      <c r="M268" s="46">
        <v>23</v>
      </c>
      <c r="N268" s="46">
        <v>4</v>
      </c>
      <c r="O268" s="46">
        <v>150</v>
      </c>
      <c r="P268" s="46">
        <v>50</v>
      </c>
      <c r="Q268" s="46">
        <v>500</v>
      </c>
      <c r="R268" s="46">
        <v>80</v>
      </c>
      <c r="S268" s="46">
        <v>200</v>
      </c>
      <c r="T268" s="46">
        <v>18</v>
      </c>
      <c r="U268" s="46">
        <v>21</v>
      </c>
      <c r="V268" s="46">
        <v>248</v>
      </c>
      <c r="W268" s="46">
        <v>100</v>
      </c>
      <c r="Y268" s="46" t="s">
        <v>4491</v>
      </c>
      <c r="AA268">
        <f t="shared" si="4"/>
        <v>4</v>
      </c>
    </row>
    <row r="269" spans="2:27" ht="15" hidden="1" customHeight="1" x14ac:dyDescent="0.2">
      <c r="B269" s="46">
        <v>268</v>
      </c>
      <c r="C269" s="46">
        <v>2405</v>
      </c>
      <c r="D269" s="46" t="s">
        <v>12</v>
      </c>
      <c r="E269" s="46">
        <v>6</v>
      </c>
      <c r="F269" s="46" t="s">
        <v>4481</v>
      </c>
      <c r="G269" s="46" t="s">
        <v>4492</v>
      </c>
      <c r="H269" s="46" t="s">
        <v>4493</v>
      </c>
      <c r="I269" s="46" t="s">
        <v>4494</v>
      </c>
      <c r="J269" s="46" t="s">
        <v>3023</v>
      </c>
      <c r="K269" s="46" t="s">
        <v>3023</v>
      </c>
      <c r="L269" s="46" t="s">
        <v>3444</v>
      </c>
      <c r="M269" s="46">
        <v>24</v>
      </c>
      <c r="N269" s="46">
        <v>10</v>
      </c>
      <c r="O269" s="46">
        <v>200</v>
      </c>
      <c r="P269" s="46">
        <v>10</v>
      </c>
      <c r="Q269" s="46">
        <v>80</v>
      </c>
      <c r="R269" s="46">
        <v>50</v>
      </c>
      <c r="S269" s="46">
        <v>90</v>
      </c>
      <c r="T269" s="46">
        <v>18</v>
      </c>
      <c r="U269" s="46">
        <v>21</v>
      </c>
      <c r="V269" s="46">
        <v>1187</v>
      </c>
      <c r="W269" s="46">
        <v>100</v>
      </c>
      <c r="Y269" s="46" t="s">
        <v>4495</v>
      </c>
      <c r="AA269">
        <f t="shared" si="4"/>
        <v>10</v>
      </c>
    </row>
    <row r="270" spans="2:27" ht="15" hidden="1" customHeight="1" x14ac:dyDescent="0.2">
      <c r="B270" s="46">
        <v>269</v>
      </c>
      <c r="C270" s="46">
        <v>3314</v>
      </c>
      <c r="D270" s="46" t="s">
        <v>12</v>
      </c>
      <c r="E270" s="46">
        <v>6</v>
      </c>
      <c r="F270" s="46" t="s">
        <v>4481</v>
      </c>
      <c r="G270" s="46"/>
      <c r="H270" s="46"/>
      <c r="I270" s="46"/>
      <c r="J270" s="46" t="s">
        <v>3024</v>
      </c>
      <c r="K270" s="46" t="s">
        <v>3024</v>
      </c>
      <c r="L270" s="46" t="s">
        <v>3395</v>
      </c>
      <c r="M270" s="46">
        <v>22</v>
      </c>
      <c r="N270" s="46">
        <v>6</v>
      </c>
      <c r="O270" s="46">
        <v>250</v>
      </c>
      <c r="P270" s="46">
        <v>0</v>
      </c>
      <c r="Q270" s="46">
        <v>600</v>
      </c>
      <c r="R270" s="46">
        <v>20</v>
      </c>
      <c r="S270" s="46">
        <v>400</v>
      </c>
      <c r="T270" s="46">
        <v>18</v>
      </c>
      <c r="U270" s="46">
        <v>21</v>
      </c>
      <c r="V270" s="46">
        <v>1996</v>
      </c>
      <c r="W270" s="46">
        <v>100</v>
      </c>
      <c r="X270" s="46" t="s">
        <v>4496</v>
      </c>
      <c r="Y270" s="46" t="s">
        <v>4497</v>
      </c>
      <c r="AA270">
        <f t="shared" si="4"/>
        <v>6</v>
      </c>
    </row>
    <row r="271" spans="2:27" ht="15" customHeight="1" x14ac:dyDescent="0.2">
      <c r="B271" s="46">
        <v>270</v>
      </c>
      <c r="C271" s="46">
        <v>2225</v>
      </c>
      <c r="D271" s="46" t="s">
        <v>12</v>
      </c>
      <c r="E271" s="46">
        <v>6</v>
      </c>
      <c r="F271" s="46" t="s">
        <v>4498</v>
      </c>
      <c r="G271" s="46" t="s">
        <v>4499</v>
      </c>
      <c r="H271" s="46" t="s">
        <v>4500</v>
      </c>
      <c r="I271" s="46" t="s">
        <v>4501</v>
      </c>
      <c r="J271" s="46" t="s">
        <v>3027</v>
      </c>
      <c r="K271" s="46" t="s">
        <v>4502</v>
      </c>
      <c r="L271" s="46" t="s">
        <v>3444</v>
      </c>
      <c r="M271" s="46">
        <v>24</v>
      </c>
      <c r="N271" s="46">
        <v>20</v>
      </c>
      <c r="O271" s="46">
        <v>150</v>
      </c>
      <c r="P271" s="46">
        <v>0</v>
      </c>
      <c r="Q271" s="46">
        <v>0</v>
      </c>
      <c r="R271" s="46">
        <v>140</v>
      </c>
      <c r="S271" s="46">
        <v>30</v>
      </c>
      <c r="T271" s="46">
        <v>18</v>
      </c>
      <c r="U271" s="46">
        <v>21</v>
      </c>
      <c r="V271" s="46">
        <v>935</v>
      </c>
      <c r="W271" s="46">
        <v>40</v>
      </c>
      <c r="Y271" s="46" t="s">
        <v>4503</v>
      </c>
      <c r="AA271">
        <f t="shared" si="4"/>
        <v>20</v>
      </c>
    </row>
    <row r="272" spans="2:27" ht="15" customHeight="1" x14ac:dyDescent="0.2">
      <c r="B272" s="46">
        <v>271</v>
      </c>
      <c r="C272" s="46">
        <v>2777</v>
      </c>
      <c r="D272" s="46" t="s">
        <v>12</v>
      </c>
      <c r="E272" s="46">
        <v>6</v>
      </c>
      <c r="F272" s="46" t="s">
        <v>4498</v>
      </c>
      <c r="G272" s="46" t="s">
        <v>4499</v>
      </c>
      <c r="H272" s="46" t="s">
        <v>4504</v>
      </c>
      <c r="I272" s="46" t="s">
        <v>4504</v>
      </c>
      <c r="J272" s="46" t="s">
        <v>3026</v>
      </c>
      <c r="K272" s="46" t="s">
        <v>4502</v>
      </c>
      <c r="L272" s="46" t="s">
        <v>3406</v>
      </c>
      <c r="M272" s="46">
        <v>23</v>
      </c>
      <c r="N272" s="46">
        <v>22.5</v>
      </c>
      <c r="O272" s="46">
        <v>260</v>
      </c>
      <c r="P272" s="46">
        <v>0</v>
      </c>
      <c r="Q272" s="46">
        <v>0</v>
      </c>
      <c r="R272" s="46">
        <v>90</v>
      </c>
      <c r="S272" s="46">
        <v>0</v>
      </c>
      <c r="T272" s="46">
        <v>18</v>
      </c>
      <c r="U272" s="46">
        <v>21</v>
      </c>
      <c r="V272" s="46">
        <v>935</v>
      </c>
      <c r="W272" s="46">
        <v>100</v>
      </c>
      <c r="Y272" s="46" t="s">
        <v>4505</v>
      </c>
      <c r="AA272">
        <f t="shared" si="4"/>
        <v>22.5</v>
      </c>
    </row>
    <row r="273" spans="2:27" ht="15" hidden="1" customHeight="1" x14ac:dyDescent="0.2">
      <c r="B273" s="46">
        <v>272</v>
      </c>
      <c r="C273" s="46">
        <v>3819</v>
      </c>
      <c r="D273" s="46" t="s">
        <v>12</v>
      </c>
      <c r="E273" s="46">
        <v>6</v>
      </c>
      <c r="F273" s="46" t="s">
        <v>4506</v>
      </c>
      <c r="G273" s="46" t="s">
        <v>4507</v>
      </c>
      <c r="H273" s="46" t="s">
        <v>4508</v>
      </c>
      <c r="I273" s="46" t="s">
        <v>4508</v>
      </c>
      <c r="J273" s="46" t="s">
        <v>3030</v>
      </c>
      <c r="K273" s="46" t="s">
        <v>41</v>
      </c>
      <c r="L273" s="46" t="s">
        <v>3395</v>
      </c>
      <c r="M273" s="46">
        <v>22</v>
      </c>
      <c r="N273" s="46">
        <v>15</v>
      </c>
      <c r="O273" s="46">
        <v>128</v>
      </c>
      <c r="P273" s="46">
        <v>0</v>
      </c>
      <c r="Q273" s="46">
        <v>0</v>
      </c>
      <c r="R273" s="46">
        <v>50</v>
      </c>
      <c r="S273" s="46">
        <v>0</v>
      </c>
      <c r="T273" s="46">
        <v>18</v>
      </c>
      <c r="U273" s="46">
        <v>21</v>
      </c>
      <c r="V273" s="46">
        <v>2524</v>
      </c>
      <c r="W273" s="46">
        <v>100</v>
      </c>
      <c r="Y273" s="46" t="s">
        <v>4509</v>
      </c>
      <c r="AA273">
        <f t="shared" si="4"/>
        <v>15</v>
      </c>
    </row>
    <row r="274" spans="2:27" ht="15" hidden="1" customHeight="1" x14ac:dyDescent="0.2">
      <c r="B274" s="46">
        <v>273</v>
      </c>
      <c r="C274" s="46">
        <v>1327</v>
      </c>
      <c r="D274" s="46" t="s">
        <v>12</v>
      </c>
      <c r="E274" s="46">
        <v>6</v>
      </c>
      <c r="F274" s="46" t="s">
        <v>4506</v>
      </c>
      <c r="G274" s="46" t="s">
        <v>4507</v>
      </c>
      <c r="H274" s="46" t="s">
        <v>4510</v>
      </c>
      <c r="I274" s="46" t="s">
        <v>4511</v>
      </c>
      <c r="J274" s="46" t="s">
        <v>4512</v>
      </c>
      <c r="K274" s="46" t="s">
        <v>4513</v>
      </c>
      <c r="L274" s="46" t="s">
        <v>3395</v>
      </c>
      <c r="M274" s="46">
        <v>22</v>
      </c>
      <c r="N274" s="46">
        <v>2.5</v>
      </c>
      <c r="O274" s="46">
        <v>80000</v>
      </c>
      <c r="P274" s="46">
        <v>600</v>
      </c>
      <c r="Q274" s="46">
        <v>1200</v>
      </c>
      <c r="R274" s="46">
        <v>25</v>
      </c>
      <c r="S274" s="46">
        <v>1000</v>
      </c>
      <c r="T274" s="46">
        <v>18</v>
      </c>
      <c r="U274" s="46">
        <v>21</v>
      </c>
      <c r="V274" s="46">
        <v>432</v>
      </c>
      <c r="W274" s="46">
        <v>100</v>
      </c>
      <c r="Y274" s="46" t="s">
        <v>4514</v>
      </c>
      <c r="AA274">
        <f t="shared" si="4"/>
        <v>2.5</v>
      </c>
    </row>
    <row r="275" spans="2:27" ht="15" customHeight="1" x14ac:dyDescent="0.2">
      <c r="B275" s="46">
        <v>274</v>
      </c>
      <c r="C275" s="46">
        <v>4351</v>
      </c>
      <c r="D275" s="46" t="s">
        <v>12</v>
      </c>
      <c r="E275" s="46">
        <v>6</v>
      </c>
      <c r="F275" s="46" t="s">
        <v>4506</v>
      </c>
      <c r="G275" s="46" t="s">
        <v>4515</v>
      </c>
      <c r="H275" s="46" t="s">
        <v>4516</v>
      </c>
      <c r="I275" s="46" t="s">
        <v>4517</v>
      </c>
      <c r="J275" s="46" t="s">
        <v>3029</v>
      </c>
      <c r="K275" s="46" t="s">
        <v>37</v>
      </c>
      <c r="L275" s="46" t="s">
        <v>3395</v>
      </c>
      <c r="M275" s="46">
        <v>22</v>
      </c>
      <c r="N275" s="46">
        <v>20</v>
      </c>
      <c r="O275" s="46">
        <v>150</v>
      </c>
      <c r="P275" s="46">
        <v>0</v>
      </c>
      <c r="Q275" s="46">
        <v>0</v>
      </c>
      <c r="R275" s="46">
        <v>130</v>
      </c>
      <c r="S275" s="46">
        <v>30</v>
      </c>
      <c r="T275" s="46">
        <v>18</v>
      </c>
      <c r="U275" s="46">
        <v>21</v>
      </c>
      <c r="V275" s="46">
        <v>798</v>
      </c>
      <c r="W275" s="46">
        <v>100</v>
      </c>
      <c r="Y275" s="46" t="s">
        <v>4518</v>
      </c>
      <c r="AA275">
        <f t="shared" si="4"/>
        <v>20</v>
      </c>
    </row>
    <row r="276" spans="2:27" ht="15" hidden="1" customHeight="1" x14ac:dyDescent="0.2">
      <c r="B276" s="46">
        <v>275</v>
      </c>
      <c r="C276" s="46">
        <v>3321</v>
      </c>
      <c r="D276" s="46" t="s">
        <v>12</v>
      </c>
      <c r="E276" s="46">
        <v>6</v>
      </c>
      <c r="F276" s="46" t="s">
        <v>4506</v>
      </c>
      <c r="G276" s="46" t="s">
        <v>4519</v>
      </c>
      <c r="H276" s="46" t="s">
        <v>4520</v>
      </c>
      <c r="I276" s="46" t="s">
        <v>4520</v>
      </c>
      <c r="J276" s="46" t="s">
        <v>4521</v>
      </c>
      <c r="K276" s="46" t="s">
        <v>4522</v>
      </c>
      <c r="L276" s="46" t="s">
        <v>3395</v>
      </c>
      <c r="M276" s="46">
        <v>22</v>
      </c>
      <c r="N276" s="46">
        <v>2.4</v>
      </c>
      <c r="O276" s="46">
        <v>45</v>
      </c>
      <c r="P276" s="46">
        <v>0</v>
      </c>
      <c r="Q276" s="46">
        <v>130</v>
      </c>
      <c r="R276" s="46">
        <v>30</v>
      </c>
      <c r="S276" s="46">
        <v>100</v>
      </c>
      <c r="T276" s="46">
        <v>18</v>
      </c>
      <c r="U276" s="46">
        <v>21</v>
      </c>
      <c r="V276" s="46">
        <v>2003</v>
      </c>
      <c r="W276" s="46">
        <v>100</v>
      </c>
      <c r="Y276" s="46" t="s">
        <v>4523</v>
      </c>
      <c r="AA276">
        <f t="shared" si="4"/>
        <v>2.4</v>
      </c>
    </row>
    <row r="277" spans="2:27" ht="15" hidden="1" customHeight="1" x14ac:dyDescent="0.2">
      <c r="B277" s="46">
        <v>276</v>
      </c>
      <c r="C277" s="46">
        <v>1169</v>
      </c>
      <c r="D277" s="46" t="s">
        <v>12</v>
      </c>
      <c r="E277" s="46">
        <v>6</v>
      </c>
      <c r="F277" s="46" t="s">
        <v>4506</v>
      </c>
      <c r="G277" s="46" t="s">
        <v>4524</v>
      </c>
      <c r="H277" s="46" t="s">
        <v>4525</v>
      </c>
      <c r="I277" s="46" t="s">
        <v>4525</v>
      </c>
      <c r="J277" s="46" t="s">
        <v>4526</v>
      </c>
      <c r="K277" s="46" t="s">
        <v>4526</v>
      </c>
      <c r="L277" s="46" t="s">
        <v>3406</v>
      </c>
      <c r="M277" s="46">
        <v>23</v>
      </c>
      <c r="N277" s="46">
        <v>15</v>
      </c>
      <c r="O277" s="46">
        <v>147</v>
      </c>
      <c r="P277" s="46">
        <v>2</v>
      </c>
      <c r="Q277" s="46">
        <v>50</v>
      </c>
      <c r="R277" s="46">
        <v>48</v>
      </c>
      <c r="S277" s="46">
        <v>18</v>
      </c>
      <c r="T277" s="46">
        <v>18</v>
      </c>
      <c r="U277" s="46">
        <v>21</v>
      </c>
      <c r="V277" s="46">
        <v>502</v>
      </c>
      <c r="W277" s="46">
        <v>100</v>
      </c>
      <c r="Y277" s="46" t="s">
        <v>4527</v>
      </c>
      <c r="AA277">
        <f t="shared" si="4"/>
        <v>15</v>
      </c>
    </row>
    <row r="278" spans="2:27" ht="15" hidden="1" customHeight="1" x14ac:dyDescent="0.2">
      <c r="B278" s="46">
        <v>277</v>
      </c>
      <c r="C278" s="46">
        <v>1170</v>
      </c>
      <c r="D278" s="46" t="s">
        <v>12</v>
      </c>
      <c r="E278" s="46">
        <v>6</v>
      </c>
      <c r="F278" s="46" t="s">
        <v>4506</v>
      </c>
      <c r="G278" s="46" t="s">
        <v>4507</v>
      </c>
      <c r="H278" s="46" t="s">
        <v>4507</v>
      </c>
      <c r="I278" s="46" t="s">
        <v>4507</v>
      </c>
      <c r="J278" s="46" t="s">
        <v>4528</v>
      </c>
      <c r="K278" s="46" t="s">
        <v>4528</v>
      </c>
      <c r="L278" s="46" t="s">
        <v>3406</v>
      </c>
      <c r="M278" s="46">
        <v>23</v>
      </c>
      <c r="N278" s="46">
        <v>15</v>
      </c>
      <c r="O278" s="46">
        <v>147</v>
      </c>
      <c r="P278" s="46">
        <v>2</v>
      </c>
      <c r="Q278" s="46">
        <v>50</v>
      </c>
      <c r="R278" s="46">
        <v>48</v>
      </c>
      <c r="S278" s="46">
        <v>18</v>
      </c>
      <c r="T278" s="46">
        <v>18</v>
      </c>
      <c r="U278" s="46">
        <v>21</v>
      </c>
      <c r="V278" s="46">
        <v>503</v>
      </c>
      <c r="W278" s="46">
        <v>100</v>
      </c>
      <c r="Y278" s="46" t="s">
        <v>4529</v>
      </c>
      <c r="AA278">
        <f t="shared" si="4"/>
        <v>15</v>
      </c>
    </row>
    <row r="279" spans="2:27" ht="15" customHeight="1" x14ac:dyDescent="0.2">
      <c r="B279" s="46">
        <v>278</v>
      </c>
      <c r="C279" s="46">
        <v>4332</v>
      </c>
      <c r="D279" s="46" t="s">
        <v>12</v>
      </c>
      <c r="E279" s="46">
        <v>6</v>
      </c>
      <c r="F279" s="46" t="s">
        <v>4506</v>
      </c>
      <c r="G279" s="46" t="s">
        <v>4506</v>
      </c>
      <c r="H279" s="46" t="s">
        <v>4530</v>
      </c>
      <c r="I279" s="46" t="s">
        <v>4530</v>
      </c>
      <c r="J279" s="46" t="s">
        <v>3028</v>
      </c>
      <c r="K279" s="46" t="s">
        <v>37</v>
      </c>
      <c r="L279" s="46" t="s">
        <v>3406</v>
      </c>
      <c r="M279" s="46">
        <v>23</v>
      </c>
      <c r="N279" s="46">
        <v>22.5</v>
      </c>
      <c r="O279" s="46">
        <v>260</v>
      </c>
      <c r="P279" s="46">
        <v>0</v>
      </c>
      <c r="Q279" s="46">
        <v>0</v>
      </c>
      <c r="R279" s="46">
        <v>90</v>
      </c>
      <c r="S279" s="46">
        <v>0</v>
      </c>
      <c r="T279" s="46">
        <v>18</v>
      </c>
      <c r="U279" s="46">
        <v>21</v>
      </c>
      <c r="V279" s="46">
        <v>798</v>
      </c>
      <c r="W279" s="46">
        <v>100</v>
      </c>
      <c r="Y279" s="46" t="s">
        <v>4531</v>
      </c>
      <c r="AA279">
        <f t="shared" si="4"/>
        <v>22.5</v>
      </c>
    </row>
    <row r="280" spans="2:27" ht="15" hidden="1" customHeight="1" x14ac:dyDescent="0.2">
      <c r="B280" s="46">
        <v>279</v>
      </c>
      <c r="C280" s="46">
        <v>4174</v>
      </c>
      <c r="D280" s="46" t="s">
        <v>12</v>
      </c>
      <c r="E280" s="46">
        <v>6</v>
      </c>
      <c r="F280" s="46" t="s">
        <v>4506</v>
      </c>
      <c r="G280" s="46" t="s">
        <v>4524</v>
      </c>
      <c r="H280" s="46" t="s">
        <v>4532</v>
      </c>
      <c r="I280" s="46" t="s">
        <v>4532</v>
      </c>
      <c r="J280" s="46" t="s">
        <v>4533</v>
      </c>
      <c r="K280" s="46" t="s">
        <v>4534</v>
      </c>
      <c r="L280" s="46" t="s">
        <v>3406</v>
      </c>
      <c r="M280" s="46">
        <v>23</v>
      </c>
      <c r="N280" s="46">
        <v>12.5</v>
      </c>
      <c r="O280" s="46">
        <v>75</v>
      </c>
      <c r="P280" s="46">
        <v>0</v>
      </c>
      <c r="Q280" s="46">
        <v>513</v>
      </c>
      <c r="R280" s="46">
        <v>20</v>
      </c>
      <c r="S280" s="46">
        <v>492</v>
      </c>
      <c r="T280" s="46">
        <v>18</v>
      </c>
      <c r="U280" s="46">
        <v>21</v>
      </c>
      <c r="V280" s="46">
        <v>1312</v>
      </c>
      <c r="W280" s="46">
        <v>100</v>
      </c>
      <c r="Y280" s="46" t="s">
        <v>4535</v>
      </c>
      <c r="AA280">
        <f t="shared" si="4"/>
        <v>12.5</v>
      </c>
    </row>
    <row r="281" spans="2:27" ht="15" hidden="1" customHeight="1" x14ac:dyDescent="0.2">
      <c r="B281" s="46">
        <v>280</v>
      </c>
      <c r="C281" s="46">
        <v>4581</v>
      </c>
      <c r="D281" s="46" t="s">
        <v>12</v>
      </c>
      <c r="E281" s="46">
        <v>6</v>
      </c>
      <c r="F281" s="46" t="s">
        <v>4506</v>
      </c>
      <c r="G281" s="46"/>
      <c r="H281" s="46"/>
      <c r="I281" s="46"/>
      <c r="J281" s="46" t="s">
        <v>4536</v>
      </c>
      <c r="K281" s="46" t="s">
        <v>4536</v>
      </c>
      <c r="L281" s="46" t="s">
        <v>3395</v>
      </c>
      <c r="M281" s="46">
        <v>22</v>
      </c>
      <c r="N281" s="46">
        <v>3</v>
      </c>
      <c r="O281" s="46">
        <v>80</v>
      </c>
      <c r="P281" s="46">
        <v>20</v>
      </c>
      <c r="Q281" s="46">
        <v>100</v>
      </c>
      <c r="R281" s="46">
        <v>30</v>
      </c>
      <c r="S281" s="46">
        <v>70</v>
      </c>
      <c r="T281" s="46">
        <v>18</v>
      </c>
      <c r="U281" s="46">
        <v>21</v>
      </c>
      <c r="V281" s="46">
        <v>3156</v>
      </c>
      <c r="W281" s="46">
        <v>100</v>
      </c>
      <c r="X281" s="46" t="s">
        <v>4537</v>
      </c>
      <c r="Y281" s="46" t="s">
        <v>4538</v>
      </c>
      <c r="AA281">
        <f t="shared" si="4"/>
        <v>3</v>
      </c>
    </row>
    <row r="282" spans="2:27" ht="15" hidden="1" customHeight="1" x14ac:dyDescent="0.2">
      <c r="B282" s="46">
        <v>281</v>
      </c>
      <c r="C282" s="46">
        <v>3826</v>
      </c>
      <c r="D282" s="46" t="s">
        <v>12</v>
      </c>
      <c r="E282" s="46">
        <v>6</v>
      </c>
      <c r="F282" s="46" t="s">
        <v>4539</v>
      </c>
      <c r="G282" s="46" t="s">
        <v>4539</v>
      </c>
      <c r="H282" s="46" t="s">
        <v>4540</v>
      </c>
      <c r="I282" s="46" t="s">
        <v>4540</v>
      </c>
      <c r="J282" s="46" t="s">
        <v>3031</v>
      </c>
      <c r="K282" s="46" t="s">
        <v>41</v>
      </c>
      <c r="L282" s="46" t="s">
        <v>3395</v>
      </c>
      <c r="M282" s="46">
        <v>22</v>
      </c>
      <c r="N282" s="46">
        <v>15</v>
      </c>
      <c r="O282" s="46">
        <v>128</v>
      </c>
      <c r="P282" s="46">
        <v>0</v>
      </c>
      <c r="Q282" s="46">
        <v>0</v>
      </c>
      <c r="R282" s="46">
        <v>49</v>
      </c>
      <c r="S282" s="46">
        <v>0</v>
      </c>
      <c r="T282" s="46">
        <v>18</v>
      </c>
      <c r="U282" s="46">
        <v>21</v>
      </c>
      <c r="V282" s="46">
        <v>2524</v>
      </c>
      <c r="W282" s="46">
        <v>100</v>
      </c>
      <c r="Y282" s="46" t="s">
        <v>4541</v>
      </c>
      <c r="AA282">
        <f t="shared" si="4"/>
        <v>15</v>
      </c>
    </row>
    <row r="283" spans="2:27" ht="15" hidden="1" customHeight="1" x14ac:dyDescent="0.2">
      <c r="B283" s="46">
        <v>282</v>
      </c>
      <c r="C283" s="46">
        <v>1294</v>
      </c>
      <c r="D283" s="46" t="s">
        <v>12</v>
      </c>
      <c r="E283" s="46">
        <v>6</v>
      </c>
      <c r="F283" s="46" t="s">
        <v>4539</v>
      </c>
      <c r="G283" s="46" t="s">
        <v>4539</v>
      </c>
      <c r="H283" s="46" t="s">
        <v>4542</v>
      </c>
      <c r="I283" s="46" t="s">
        <v>4542</v>
      </c>
      <c r="J283" s="46" t="s">
        <v>3032</v>
      </c>
      <c r="K283" s="46" t="s">
        <v>4543</v>
      </c>
      <c r="L283" s="46" t="s">
        <v>3444</v>
      </c>
      <c r="M283" s="46">
        <v>24</v>
      </c>
      <c r="N283" s="46">
        <v>10</v>
      </c>
      <c r="O283" s="46">
        <v>225</v>
      </c>
      <c r="P283" s="46">
        <v>0</v>
      </c>
      <c r="Q283" s="46">
        <v>360</v>
      </c>
      <c r="R283" s="46">
        <v>11.5</v>
      </c>
      <c r="S283" s="46">
        <v>67.5</v>
      </c>
      <c r="T283" s="46">
        <v>18</v>
      </c>
      <c r="U283" s="46">
        <v>21</v>
      </c>
      <c r="V283" s="46">
        <v>600</v>
      </c>
      <c r="W283" s="46">
        <v>100</v>
      </c>
      <c r="Y283" s="46" t="s">
        <v>4544</v>
      </c>
      <c r="AA283">
        <f t="shared" si="4"/>
        <v>10</v>
      </c>
    </row>
    <row r="284" spans="2:27" ht="15" hidden="1" customHeight="1" x14ac:dyDescent="0.2">
      <c r="B284" s="46">
        <v>283</v>
      </c>
      <c r="C284" s="46">
        <v>1280</v>
      </c>
      <c r="D284" s="46" t="s">
        <v>12</v>
      </c>
      <c r="E284" s="46">
        <v>6</v>
      </c>
      <c r="F284" s="46" t="s">
        <v>4545</v>
      </c>
      <c r="G284" s="46" t="s">
        <v>4546</v>
      </c>
      <c r="H284" s="46" t="s">
        <v>4546</v>
      </c>
      <c r="I284" s="46" t="s">
        <v>4547</v>
      </c>
      <c r="J284" s="46" t="s">
        <v>4548</v>
      </c>
      <c r="K284" s="46" t="s">
        <v>4549</v>
      </c>
      <c r="L284" s="46" t="s">
        <v>3444</v>
      </c>
      <c r="M284" s="46">
        <v>24</v>
      </c>
      <c r="N284" s="46">
        <v>4.2</v>
      </c>
      <c r="O284" s="46">
        <v>220</v>
      </c>
      <c r="P284" s="46">
        <v>0</v>
      </c>
      <c r="Q284" s="46">
        <v>400</v>
      </c>
      <c r="R284" s="46">
        <v>60</v>
      </c>
      <c r="S284" s="46">
        <v>340</v>
      </c>
      <c r="T284" s="46">
        <v>18</v>
      </c>
      <c r="U284" s="46">
        <v>21</v>
      </c>
      <c r="V284" s="46">
        <v>590</v>
      </c>
      <c r="W284" s="46">
        <v>100</v>
      </c>
      <c r="Y284" s="46" t="s">
        <v>4550</v>
      </c>
      <c r="AA284">
        <f t="shared" si="4"/>
        <v>4.2</v>
      </c>
    </row>
    <row r="285" spans="2:27" ht="15" hidden="1" customHeight="1" x14ac:dyDescent="0.2">
      <c r="B285" s="46">
        <v>284</v>
      </c>
      <c r="C285" s="46">
        <v>857</v>
      </c>
      <c r="D285" s="46" t="s">
        <v>12</v>
      </c>
      <c r="E285" s="46">
        <v>6</v>
      </c>
      <c r="F285" s="46" t="s">
        <v>4545</v>
      </c>
      <c r="G285" s="46" t="s">
        <v>4545</v>
      </c>
      <c r="H285" s="46" t="s">
        <v>4551</v>
      </c>
      <c r="I285" s="46" t="s">
        <v>4552</v>
      </c>
      <c r="J285" s="46" t="s">
        <v>3035</v>
      </c>
      <c r="K285" s="46" t="s">
        <v>4553</v>
      </c>
      <c r="L285" s="46" t="s">
        <v>3444</v>
      </c>
      <c r="M285" s="46">
        <v>24</v>
      </c>
      <c r="N285" s="46">
        <v>5.4</v>
      </c>
      <c r="O285" s="46">
        <v>160</v>
      </c>
      <c r="P285" s="46">
        <v>0</v>
      </c>
      <c r="Q285" s="46">
        <v>360</v>
      </c>
      <c r="R285" s="46">
        <v>26</v>
      </c>
      <c r="S285" s="46">
        <v>100</v>
      </c>
      <c r="T285" s="46">
        <v>18</v>
      </c>
      <c r="U285" s="46">
        <v>21</v>
      </c>
      <c r="V285" s="46">
        <v>283</v>
      </c>
      <c r="W285" s="46">
        <v>100</v>
      </c>
      <c r="Y285" s="46" t="s">
        <v>4554</v>
      </c>
      <c r="AA285">
        <f t="shared" si="4"/>
        <v>5.4</v>
      </c>
    </row>
    <row r="286" spans="2:27" ht="15" hidden="1" customHeight="1" x14ac:dyDescent="0.2">
      <c r="B286" s="46">
        <v>285</v>
      </c>
      <c r="C286" s="46">
        <v>1117</v>
      </c>
      <c r="D286" s="46" t="s">
        <v>12</v>
      </c>
      <c r="E286" s="46">
        <v>6</v>
      </c>
      <c r="F286" s="46" t="s">
        <v>4545</v>
      </c>
      <c r="G286" s="46" t="s">
        <v>4546</v>
      </c>
      <c r="H286" s="46" t="s">
        <v>4555</v>
      </c>
      <c r="I286" s="46" t="s">
        <v>4555</v>
      </c>
      <c r="J286" s="46" t="s">
        <v>3034</v>
      </c>
      <c r="K286" s="46" t="s">
        <v>3034</v>
      </c>
      <c r="L286" s="46" t="s">
        <v>3444</v>
      </c>
      <c r="M286" s="46">
        <v>24</v>
      </c>
      <c r="N286" s="46">
        <v>6</v>
      </c>
      <c r="O286" s="46">
        <v>120</v>
      </c>
      <c r="P286" s="46">
        <v>0</v>
      </c>
      <c r="Q286" s="46">
        <v>200</v>
      </c>
      <c r="R286" s="46">
        <v>100</v>
      </c>
      <c r="S286" s="46">
        <v>100</v>
      </c>
      <c r="T286" s="46">
        <v>18</v>
      </c>
      <c r="U286" s="46">
        <v>21</v>
      </c>
      <c r="V286" s="46">
        <v>445</v>
      </c>
      <c r="W286" s="46">
        <v>100</v>
      </c>
      <c r="Y286" s="46" t="s">
        <v>4556</v>
      </c>
      <c r="AA286">
        <f t="shared" si="4"/>
        <v>6</v>
      </c>
    </row>
    <row r="287" spans="2:27" ht="15" hidden="1" customHeight="1" x14ac:dyDescent="0.2">
      <c r="B287" s="46">
        <v>286</v>
      </c>
      <c r="C287" s="46">
        <v>2055</v>
      </c>
      <c r="D287" s="46" t="s">
        <v>12</v>
      </c>
      <c r="E287" s="46">
        <v>6</v>
      </c>
      <c r="F287" s="46" t="s">
        <v>4545</v>
      </c>
      <c r="G287" s="46" t="s">
        <v>4557</v>
      </c>
      <c r="H287" s="46" t="s">
        <v>4558</v>
      </c>
      <c r="I287" s="46" t="s">
        <v>4558</v>
      </c>
      <c r="J287" s="46" t="s">
        <v>3033</v>
      </c>
      <c r="K287" s="46" t="s">
        <v>4559</v>
      </c>
      <c r="L287" s="46" t="s">
        <v>3395</v>
      </c>
      <c r="M287" s="46">
        <v>22</v>
      </c>
      <c r="N287" s="46">
        <v>30</v>
      </c>
      <c r="O287" s="46">
        <v>365</v>
      </c>
      <c r="P287" s="46">
        <v>100</v>
      </c>
      <c r="Q287" s="46">
        <v>0</v>
      </c>
      <c r="R287" s="46">
        <v>751</v>
      </c>
      <c r="S287" s="46">
        <v>0</v>
      </c>
      <c r="T287" s="46">
        <v>18</v>
      </c>
      <c r="U287" s="46">
        <v>21</v>
      </c>
      <c r="V287" s="46">
        <v>955</v>
      </c>
      <c r="W287" s="46">
        <v>100</v>
      </c>
      <c r="Y287" s="46" t="s">
        <v>4560</v>
      </c>
      <c r="AA287">
        <f t="shared" si="4"/>
        <v>30</v>
      </c>
    </row>
    <row r="288" spans="2:27" ht="15" hidden="1" customHeight="1" x14ac:dyDescent="0.2">
      <c r="B288" s="46">
        <v>287</v>
      </c>
      <c r="C288" s="46">
        <v>1202</v>
      </c>
      <c r="D288" s="46" t="s">
        <v>12</v>
      </c>
      <c r="E288" s="46">
        <v>6</v>
      </c>
      <c r="F288" s="46" t="s">
        <v>4545</v>
      </c>
      <c r="G288" s="46" t="s">
        <v>4546</v>
      </c>
      <c r="H288" s="46" t="s">
        <v>4561</v>
      </c>
      <c r="I288" s="46" t="s">
        <v>4561</v>
      </c>
      <c r="J288" s="46" t="s">
        <v>4562</v>
      </c>
      <c r="K288" s="46" t="s">
        <v>4563</v>
      </c>
      <c r="L288" s="46" t="s">
        <v>3395</v>
      </c>
      <c r="M288" s="46">
        <v>22</v>
      </c>
      <c r="N288" s="46">
        <v>5</v>
      </c>
      <c r="O288" s="46">
        <v>130</v>
      </c>
      <c r="P288" s="46">
        <v>260</v>
      </c>
      <c r="Q288" s="46">
        <v>390</v>
      </c>
      <c r="R288" s="46">
        <v>20</v>
      </c>
      <c r="S288" s="46">
        <v>150</v>
      </c>
      <c r="T288" s="46">
        <v>18</v>
      </c>
      <c r="U288" s="46">
        <v>21</v>
      </c>
      <c r="V288" s="46">
        <v>509</v>
      </c>
      <c r="W288" s="46">
        <v>100</v>
      </c>
      <c r="Y288" s="46" t="s">
        <v>4564</v>
      </c>
      <c r="AA288">
        <f t="shared" si="4"/>
        <v>5</v>
      </c>
    </row>
    <row r="289" spans="2:27" ht="15" hidden="1" customHeight="1" x14ac:dyDescent="0.2">
      <c r="B289" s="46">
        <v>288</v>
      </c>
      <c r="C289" s="46">
        <v>1353</v>
      </c>
      <c r="D289" s="46" t="s">
        <v>12</v>
      </c>
      <c r="E289" s="46">
        <v>6</v>
      </c>
      <c r="F289" s="46" t="s">
        <v>4565</v>
      </c>
      <c r="G289" s="46" t="s">
        <v>4566</v>
      </c>
      <c r="H289" s="46" t="s">
        <v>4567</v>
      </c>
      <c r="I289" s="46" t="s">
        <v>4568</v>
      </c>
      <c r="J289" s="46" t="s">
        <v>3037</v>
      </c>
      <c r="K289" s="46" t="s">
        <v>39</v>
      </c>
      <c r="L289" s="46" t="s">
        <v>3395</v>
      </c>
      <c r="M289" s="46">
        <v>22</v>
      </c>
      <c r="N289" s="46">
        <v>2.5</v>
      </c>
      <c r="O289" s="46">
        <v>80</v>
      </c>
      <c r="P289" s="46">
        <v>0</v>
      </c>
      <c r="Q289" s="46">
        <v>180</v>
      </c>
      <c r="R289" s="46">
        <v>13</v>
      </c>
      <c r="S289" s="46">
        <v>50</v>
      </c>
      <c r="T289" s="46">
        <v>18</v>
      </c>
      <c r="U289" s="46">
        <v>21</v>
      </c>
      <c r="V289" s="46">
        <v>631</v>
      </c>
      <c r="W289" s="46">
        <v>100</v>
      </c>
      <c r="Y289" s="46" t="s">
        <v>4569</v>
      </c>
      <c r="AA289">
        <f t="shared" si="4"/>
        <v>2.5</v>
      </c>
    </row>
    <row r="290" spans="2:27" ht="15" hidden="1" customHeight="1" x14ac:dyDescent="0.2">
      <c r="B290" s="46">
        <v>289</v>
      </c>
      <c r="C290" s="46">
        <v>1131</v>
      </c>
      <c r="D290" s="46" t="s">
        <v>12</v>
      </c>
      <c r="E290" s="46">
        <v>6</v>
      </c>
      <c r="F290" s="46" t="s">
        <v>4565</v>
      </c>
      <c r="G290" s="46" t="s">
        <v>4570</v>
      </c>
      <c r="H290" s="46" t="s">
        <v>4571</v>
      </c>
      <c r="I290" s="46" t="s">
        <v>4572</v>
      </c>
      <c r="J290" s="46" t="s">
        <v>3036</v>
      </c>
      <c r="K290" s="46" t="s">
        <v>4573</v>
      </c>
      <c r="L290" s="46" t="s">
        <v>3444</v>
      </c>
      <c r="M290" s="46">
        <v>24</v>
      </c>
      <c r="N290" s="46">
        <v>3</v>
      </c>
      <c r="O290" s="46">
        <v>0</v>
      </c>
      <c r="P290" s="46">
        <v>4000</v>
      </c>
      <c r="Q290" s="46">
        <v>0</v>
      </c>
      <c r="R290" s="46">
        <v>6</v>
      </c>
      <c r="S290" s="46">
        <v>0</v>
      </c>
      <c r="T290" s="46">
        <v>18</v>
      </c>
      <c r="U290" s="46">
        <v>21</v>
      </c>
      <c r="V290" s="46">
        <v>463</v>
      </c>
      <c r="W290" s="46">
        <v>100</v>
      </c>
      <c r="Y290" s="46" t="s">
        <v>4574</v>
      </c>
      <c r="AA290">
        <f t="shared" si="4"/>
        <v>3</v>
      </c>
    </row>
    <row r="291" spans="2:27" ht="15" hidden="1" customHeight="1" x14ac:dyDescent="0.2">
      <c r="B291" s="46">
        <v>290</v>
      </c>
      <c r="C291" s="46">
        <v>1368</v>
      </c>
      <c r="D291" s="46" t="s">
        <v>12</v>
      </c>
      <c r="E291" s="46">
        <v>6</v>
      </c>
      <c r="F291" s="46" t="s">
        <v>3038</v>
      </c>
      <c r="G291" s="46" t="s">
        <v>4575</v>
      </c>
      <c r="H291" s="46" t="s">
        <v>4576</v>
      </c>
      <c r="I291" s="46" t="s">
        <v>4577</v>
      </c>
      <c r="J291" s="46" t="s">
        <v>3039</v>
      </c>
      <c r="K291" s="46" t="s">
        <v>4578</v>
      </c>
      <c r="L291" s="46" t="s">
        <v>3395</v>
      </c>
      <c r="M291" s="46">
        <v>22</v>
      </c>
      <c r="N291" s="46">
        <v>2.5</v>
      </c>
      <c r="O291" s="46">
        <v>80</v>
      </c>
      <c r="P291" s="46">
        <v>20</v>
      </c>
      <c r="Q291" s="46">
        <v>70</v>
      </c>
      <c r="R291" s="46">
        <v>30</v>
      </c>
      <c r="S291" s="46">
        <v>40</v>
      </c>
      <c r="T291" s="46">
        <v>18</v>
      </c>
      <c r="U291" s="46">
        <v>21</v>
      </c>
      <c r="V291" s="46">
        <v>655</v>
      </c>
      <c r="W291" s="46">
        <v>60</v>
      </c>
      <c r="Y291" s="46" t="s">
        <v>4579</v>
      </c>
      <c r="AA291">
        <f t="shared" si="4"/>
        <v>2.5</v>
      </c>
    </row>
    <row r="292" spans="2:27" ht="15" hidden="1" customHeight="1" x14ac:dyDescent="0.2">
      <c r="B292" s="46">
        <v>291</v>
      </c>
      <c r="C292" s="46">
        <v>4075</v>
      </c>
      <c r="D292" s="46" t="s">
        <v>12</v>
      </c>
      <c r="E292" s="46">
        <v>6</v>
      </c>
      <c r="F292" s="46" t="s">
        <v>4580</v>
      </c>
      <c r="G292" s="46" t="s">
        <v>4581</v>
      </c>
      <c r="H292" s="46" t="s">
        <v>4582</v>
      </c>
      <c r="I292" s="46" t="s">
        <v>4583</v>
      </c>
      <c r="J292" s="46" t="s">
        <v>3042</v>
      </c>
      <c r="K292" s="46" t="s">
        <v>3042</v>
      </c>
      <c r="L292" s="46" t="s">
        <v>3395</v>
      </c>
      <c r="M292" s="46">
        <v>22</v>
      </c>
      <c r="N292" s="46">
        <v>2.4</v>
      </c>
      <c r="O292" s="46">
        <v>60</v>
      </c>
      <c r="P292" s="46">
        <v>60000</v>
      </c>
      <c r="Q292" s="46">
        <v>42000</v>
      </c>
      <c r="R292" s="46">
        <v>18</v>
      </c>
      <c r="S292" s="46">
        <v>24000</v>
      </c>
      <c r="T292" s="46">
        <v>18</v>
      </c>
      <c r="U292" s="46">
        <v>21</v>
      </c>
      <c r="V292" s="46">
        <v>2782</v>
      </c>
      <c r="W292" s="46">
        <v>100</v>
      </c>
      <c r="Y292" s="46" t="s">
        <v>4584</v>
      </c>
      <c r="AA292">
        <f t="shared" si="4"/>
        <v>2.4</v>
      </c>
    </row>
    <row r="293" spans="2:27" ht="15" hidden="1" customHeight="1" x14ac:dyDescent="0.2">
      <c r="B293" s="46">
        <v>292</v>
      </c>
      <c r="C293" s="46">
        <v>3487</v>
      </c>
      <c r="D293" s="46" t="s">
        <v>12</v>
      </c>
      <c r="E293" s="46">
        <v>6</v>
      </c>
      <c r="F293" s="46" t="s">
        <v>4580</v>
      </c>
      <c r="G293" s="46" t="s">
        <v>4581</v>
      </c>
      <c r="H293" s="46" t="s">
        <v>4581</v>
      </c>
      <c r="I293" s="46" t="s">
        <v>4581</v>
      </c>
      <c r="J293" s="46" t="s">
        <v>3042</v>
      </c>
      <c r="K293" s="46" t="s">
        <v>3042</v>
      </c>
      <c r="L293" s="46" t="s">
        <v>3395</v>
      </c>
      <c r="M293" s="46">
        <v>22</v>
      </c>
      <c r="N293" s="46">
        <v>2.4</v>
      </c>
      <c r="O293" s="46">
        <v>57</v>
      </c>
      <c r="P293" s="46">
        <v>66</v>
      </c>
      <c r="Q293" s="46">
        <v>123</v>
      </c>
      <c r="R293" s="46">
        <v>6.5</v>
      </c>
      <c r="S293" s="46">
        <v>112</v>
      </c>
      <c r="T293" s="46">
        <v>18</v>
      </c>
      <c r="U293" s="46">
        <v>21</v>
      </c>
      <c r="V293" s="46">
        <v>2179</v>
      </c>
      <c r="W293" s="46">
        <v>100</v>
      </c>
      <c r="Y293" s="46" t="s">
        <v>4585</v>
      </c>
      <c r="AA293">
        <f t="shared" si="4"/>
        <v>2.4</v>
      </c>
    </row>
    <row r="294" spans="2:27" ht="15" hidden="1" customHeight="1" x14ac:dyDescent="0.2">
      <c r="B294" s="46">
        <v>293</v>
      </c>
      <c r="C294" s="46">
        <v>1186</v>
      </c>
      <c r="D294" s="46" t="s">
        <v>12</v>
      </c>
      <c r="E294" s="46">
        <v>6</v>
      </c>
      <c r="F294" s="46" t="s">
        <v>4580</v>
      </c>
      <c r="G294" s="46" t="s">
        <v>4586</v>
      </c>
      <c r="H294" s="46" t="s">
        <v>4587</v>
      </c>
      <c r="I294" s="46" t="s">
        <v>4588</v>
      </c>
      <c r="J294" s="46" t="s">
        <v>3040</v>
      </c>
      <c r="K294" s="46" t="s">
        <v>3040</v>
      </c>
      <c r="L294" s="46" t="s">
        <v>3395</v>
      </c>
      <c r="M294" s="46">
        <v>22</v>
      </c>
      <c r="N294" s="46">
        <v>5</v>
      </c>
      <c r="O294" s="46">
        <v>40</v>
      </c>
      <c r="P294" s="46">
        <v>40</v>
      </c>
      <c r="Q294" s="46">
        <v>45</v>
      </c>
      <c r="R294" s="46">
        <v>35</v>
      </c>
      <c r="S294" s="46">
        <v>25</v>
      </c>
      <c r="T294" s="46">
        <v>18</v>
      </c>
      <c r="U294" s="46">
        <v>21</v>
      </c>
      <c r="V294" s="46">
        <v>513</v>
      </c>
      <c r="W294" s="46">
        <v>100</v>
      </c>
      <c r="Y294" s="46" t="s">
        <v>4589</v>
      </c>
      <c r="AA294">
        <f t="shared" si="4"/>
        <v>5</v>
      </c>
    </row>
    <row r="295" spans="2:27" ht="15" hidden="1" customHeight="1" x14ac:dyDescent="0.2">
      <c r="B295" s="46">
        <v>294</v>
      </c>
      <c r="C295" s="46">
        <v>1352</v>
      </c>
      <c r="D295" s="46" t="s">
        <v>12</v>
      </c>
      <c r="E295" s="46">
        <v>6</v>
      </c>
      <c r="F295" s="46" t="s">
        <v>4580</v>
      </c>
      <c r="G295" s="46" t="s">
        <v>4580</v>
      </c>
      <c r="H295" s="46" t="s">
        <v>4590</v>
      </c>
      <c r="I295" s="46" t="s">
        <v>4590</v>
      </c>
      <c r="J295" s="46" t="s">
        <v>3041</v>
      </c>
      <c r="K295" s="46" t="s">
        <v>39</v>
      </c>
      <c r="L295" s="46" t="s">
        <v>3395</v>
      </c>
      <c r="M295" s="46">
        <v>22</v>
      </c>
      <c r="N295" s="46">
        <v>2.5</v>
      </c>
      <c r="O295" s="46">
        <v>80</v>
      </c>
      <c r="P295" s="46">
        <v>0</v>
      </c>
      <c r="Q295" s="46">
        <v>180</v>
      </c>
      <c r="R295" s="46">
        <v>13</v>
      </c>
      <c r="S295" s="46">
        <v>50</v>
      </c>
      <c r="T295" s="46">
        <v>18</v>
      </c>
      <c r="U295" s="46">
        <v>21</v>
      </c>
      <c r="V295" s="46">
        <v>631</v>
      </c>
      <c r="W295" s="46">
        <v>100</v>
      </c>
      <c r="Y295" s="46" t="s">
        <v>4591</v>
      </c>
      <c r="AA295">
        <f t="shared" si="4"/>
        <v>2.5</v>
      </c>
    </row>
    <row r="296" spans="2:27" ht="15" hidden="1" customHeight="1" x14ac:dyDescent="0.2">
      <c r="B296" s="46">
        <v>295</v>
      </c>
      <c r="C296" s="46">
        <v>2353</v>
      </c>
      <c r="D296" s="46" t="s">
        <v>12</v>
      </c>
      <c r="E296" s="46">
        <v>6</v>
      </c>
      <c r="F296" s="46" t="s">
        <v>4592</v>
      </c>
      <c r="G296" s="46"/>
      <c r="H296" s="46"/>
      <c r="I296" s="46"/>
      <c r="J296" s="46" t="s">
        <v>3043</v>
      </c>
      <c r="K296" s="46" t="s">
        <v>4593</v>
      </c>
      <c r="L296" s="46" t="s">
        <v>4206</v>
      </c>
      <c r="M296" s="46">
        <v>290</v>
      </c>
      <c r="N296" s="46">
        <v>2.5</v>
      </c>
      <c r="O296" s="46">
        <v>60</v>
      </c>
      <c r="P296" s="46">
        <v>60</v>
      </c>
      <c r="Q296" s="46">
        <v>120</v>
      </c>
      <c r="R296" s="46">
        <v>15</v>
      </c>
      <c r="S296" s="46">
        <v>90</v>
      </c>
      <c r="T296" s="46">
        <v>18</v>
      </c>
      <c r="U296" s="46">
        <v>21</v>
      </c>
      <c r="V296" s="46">
        <v>1149</v>
      </c>
      <c r="W296" s="46">
        <v>100</v>
      </c>
      <c r="X296" s="46" t="s">
        <v>4594</v>
      </c>
      <c r="Y296" s="46" t="s">
        <v>4595</v>
      </c>
      <c r="AA296">
        <f t="shared" si="4"/>
        <v>2.5</v>
      </c>
    </row>
    <row r="297" spans="2:27" ht="15" hidden="1" customHeight="1" x14ac:dyDescent="0.2">
      <c r="B297" s="46">
        <v>296</v>
      </c>
      <c r="C297" s="46">
        <v>1342</v>
      </c>
      <c r="D297" s="46" t="s">
        <v>12</v>
      </c>
      <c r="E297" s="46">
        <v>6</v>
      </c>
      <c r="F297" s="46" t="s">
        <v>4596</v>
      </c>
      <c r="G297" s="46" t="s">
        <v>4596</v>
      </c>
      <c r="H297" s="46" t="s">
        <v>4597</v>
      </c>
      <c r="I297" s="46" t="s">
        <v>4597</v>
      </c>
      <c r="J297" s="46" t="s">
        <v>4598</v>
      </c>
      <c r="K297" s="46" t="s">
        <v>39</v>
      </c>
      <c r="L297" s="46" t="s">
        <v>3395</v>
      </c>
      <c r="M297" s="46">
        <v>22</v>
      </c>
      <c r="N297" s="46">
        <v>2.5</v>
      </c>
      <c r="O297" s="46">
        <v>80</v>
      </c>
      <c r="P297" s="46">
        <v>0</v>
      </c>
      <c r="Q297" s="46">
        <v>180</v>
      </c>
      <c r="R297" s="46">
        <v>13</v>
      </c>
      <c r="S297" s="46">
        <v>50</v>
      </c>
      <c r="T297" s="46">
        <v>18</v>
      </c>
      <c r="U297" s="46">
        <v>21</v>
      </c>
      <c r="V297" s="46">
        <v>631</v>
      </c>
      <c r="W297" s="46">
        <v>100</v>
      </c>
      <c r="Y297" s="46" t="s">
        <v>4599</v>
      </c>
      <c r="AA297">
        <f t="shared" si="4"/>
        <v>2.5</v>
      </c>
    </row>
    <row r="298" spans="2:27" ht="15" hidden="1" customHeight="1" x14ac:dyDescent="0.2">
      <c r="B298" s="46">
        <v>297</v>
      </c>
      <c r="C298" s="46">
        <v>4507</v>
      </c>
      <c r="D298" s="46" t="s">
        <v>12</v>
      </c>
      <c r="E298" s="46">
        <v>6</v>
      </c>
      <c r="F298" s="46" t="s">
        <v>4596</v>
      </c>
      <c r="G298" s="46" t="s">
        <v>4600</v>
      </c>
      <c r="H298" s="46" t="s">
        <v>4601</v>
      </c>
      <c r="I298" s="46" t="s">
        <v>4602</v>
      </c>
      <c r="J298" s="46" t="s">
        <v>3045</v>
      </c>
      <c r="K298" s="46" t="s">
        <v>4603</v>
      </c>
      <c r="L298" s="46" t="s">
        <v>3395</v>
      </c>
      <c r="M298" s="46">
        <v>22</v>
      </c>
      <c r="N298" s="46">
        <v>5</v>
      </c>
      <c r="O298" s="46">
        <v>80</v>
      </c>
      <c r="P298" s="46">
        <v>0</v>
      </c>
      <c r="Q298" s="46">
        <v>100</v>
      </c>
      <c r="R298" s="46">
        <v>20</v>
      </c>
      <c r="S298" s="46">
        <v>20</v>
      </c>
      <c r="T298" s="46">
        <v>18</v>
      </c>
      <c r="U298" s="46">
        <v>21</v>
      </c>
      <c r="V298" s="46">
        <v>3091</v>
      </c>
      <c r="W298" s="46">
        <v>100</v>
      </c>
      <c r="Y298" s="46" t="s">
        <v>4604</v>
      </c>
      <c r="AA298">
        <f t="shared" si="4"/>
        <v>5</v>
      </c>
    </row>
    <row r="299" spans="2:27" ht="15" customHeight="1" x14ac:dyDescent="0.2">
      <c r="B299" s="46">
        <v>298</v>
      </c>
      <c r="C299" s="46">
        <v>2226</v>
      </c>
      <c r="D299" s="46" t="s">
        <v>12</v>
      </c>
      <c r="E299" s="46">
        <v>6</v>
      </c>
      <c r="F299" s="46" t="s">
        <v>4596</v>
      </c>
      <c r="G299" s="46" t="s">
        <v>4605</v>
      </c>
      <c r="H299" s="46" t="s">
        <v>4606</v>
      </c>
      <c r="I299" s="46" t="s">
        <v>4606</v>
      </c>
      <c r="J299" s="46" t="s">
        <v>3044</v>
      </c>
      <c r="K299" s="46" t="s">
        <v>4502</v>
      </c>
      <c r="L299" s="46" t="s">
        <v>3444</v>
      </c>
      <c r="M299" s="46">
        <v>24</v>
      </c>
      <c r="N299" s="46">
        <v>15</v>
      </c>
      <c r="O299" s="46">
        <v>124</v>
      </c>
      <c r="P299" s="46">
        <v>0</v>
      </c>
      <c r="Q299" s="46">
        <v>0</v>
      </c>
      <c r="R299" s="46">
        <v>130</v>
      </c>
      <c r="S299" s="46">
        <v>30</v>
      </c>
      <c r="T299" s="46">
        <v>18</v>
      </c>
      <c r="U299" s="46">
        <v>21</v>
      </c>
      <c r="V299" s="46">
        <v>935</v>
      </c>
      <c r="W299" s="46">
        <v>100</v>
      </c>
      <c r="Y299" s="46" t="s">
        <v>4607</v>
      </c>
      <c r="AA299">
        <f t="shared" si="4"/>
        <v>15</v>
      </c>
    </row>
    <row r="300" spans="2:27" ht="15" hidden="1" customHeight="1" x14ac:dyDescent="0.2">
      <c r="B300" s="46">
        <v>299</v>
      </c>
      <c r="C300" s="46">
        <v>1333</v>
      </c>
      <c r="D300" s="46" t="s">
        <v>12</v>
      </c>
      <c r="E300" s="46">
        <v>6</v>
      </c>
      <c r="F300" s="46" t="s">
        <v>4596</v>
      </c>
      <c r="G300" s="46" t="s">
        <v>4608</v>
      </c>
      <c r="H300" s="46" t="s">
        <v>4608</v>
      </c>
      <c r="I300" s="46" t="s">
        <v>4608</v>
      </c>
      <c r="J300" s="46" t="s">
        <v>3046</v>
      </c>
      <c r="K300" s="46" t="s">
        <v>3046</v>
      </c>
      <c r="L300" s="46" t="s">
        <v>3406</v>
      </c>
      <c r="M300" s="46">
        <v>23</v>
      </c>
      <c r="N300" s="46">
        <v>5</v>
      </c>
      <c r="O300" s="46">
        <v>160</v>
      </c>
      <c r="P300" s="46">
        <v>40</v>
      </c>
      <c r="Q300" s="46">
        <v>100</v>
      </c>
      <c r="R300" s="46">
        <v>40</v>
      </c>
      <c r="S300" s="46">
        <v>60</v>
      </c>
      <c r="T300" s="46">
        <v>18</v>
      </c>
      <c r="U300" s="46">
        <v>21</v>
      </c>
      <c r="V300" s="46">
        <v>632</v>
      </c>
      <c r="W300" s="46">
        <v>100</v>
      </c>
      <c r="Y300" s="46" t="s">
        <v>4609</v>
      </c>
      <c r="AA300">
        <f t="shared" si="4"/>
        <v>5</v>
      </c>
    </row>
    <row r="301" spans="2:27" ht="15" hidden="1" customHeight="1" x14ac:dyDescent="0.2">
      <c r="B301" s="46">
        <v>300</v>
      </c>
      <c r="C301" s="46">
        <v>4300</v>
      </c>
      <c r="D301" s="46" t="s">
        <v>12</v>
      </c>
      <c r="E301" s="46">
        <v>6</v>
      </c>
      <c r="F301" s="46" t="s">
        <v>4610</v>
      </c>
      <c r="G301" s="46" t="s">
        <v>4611</v>
      </c>
      <c r="H301" s="46" t="s">
        <v>4612</v>
      </c>
      <c r="I301" s="46" t="s">
        <v>4613</v>
      </c>
      <c r="J301" s="46" t="s">
        <v>3049</v>
      </c>
      <c r="K301" s="46" t="s">
        <v>4614</v>
      </c>
      <c r="L301" s="46" t="s">
        <v>3395</v>
      </c>
      <c r="M301" s="46">
        <v>22</v>
      </c>
      <c r="N301" s="46">
        <v>2</v>
      </c>
      <c r="O301" s="46">
        <v>50</v>
      </c>
      <c r="P301" s="46">
        <v>0</v>
      </c>
      <c r="Q301" s="46">
        <v>100</v>
      </c>
      <c r="R301" s="46">
        <v>200</v>
      </c>
      <c r="S301" s="46">
        <v>300</v>
      </c>
      <c r="T301" s="46">
        <v>18</v>
      </c>
      <c r="U301" s="46">
        <v>21</v>
      </c>
      <c r="V301" s="46">
        <v>1</v>
      </c>
      <c r="W301" s="46">
        <v>80</v>
      </c>
      <c r="Y301" s="46" t="s">
        <v>4615</v>
      </c>
      <c r="AA301">
        <f t="shared" si="4"/>
        <v>2</v>
      </c>
    </row>
    <row r="302" spans="2:27" ht="15" hidden="1" customHeight="1" x14ac:dyDescent="0.2">
      <c r="B302" s="46">
        <v>301</v>
      </c>
      <c r="C302" s="46">
        <v>1661</v>
      </c>
      <c r="D302" s="46" t="s">
        <v>12</v>
      </c>
      <c r="E302" s="46">
        <v>6</v>
      </c>
      <c r="F302" s="46" t="s">
        <v>4610</v>
      </c>
      <c r="G302" s="46"/>
      <c r="H302" s="46"/>
      <c r="I302" s="46"/>
      <c r="J302" s="46" t="s">
        <v>3048</v>
      </c>
      <c r="K302" s="46" t="s">
        <v>3048</v>
      </c>
      <c r="L302" s="46" t="s">
        <v>3444</v>
      </c>
      <c r="M302" s="46">
        <v>24</v>
      </c>
      <c r="N302" s="46">
        <v>2.5</v>
      </c>
      <c r="O302" s="46">
        <v>20</v>
      </c>
      <c r="P302" s="46">
        <v>0</v>
      </c>
      <c r="Q302" s="46">
        <v>0</v>
      </c>
      <c r="R302" s="46">
        <v>10</v>
      </c>
      <c r="S302" s="46">
        <v>0</v>
      </c>
      <c r="T302" s="46">
        <v>18</v>
      </c>
      <c r="U302" s="46">
        <v>21</v>
      </c>
      <c r="V302" s="46">
        <v>770</v>
      </c>
      <c r="W302" s="46">
        <v>100</v>
      </c>
      <c r="X302" s="46" t="s">
        <v>4616</v>
      </c>
      <c r="Y302" s="46" t="s">
        <v>4617</v>
      </c>
      <c r="AA302">
        <f t="shared" si="4"/>
        <v>2.5</v>
      </c>
    </row>
    <row r="303" spans="2:27" ht="15" hidden="1" customHeight="1" x14ac:dyDescent="0.2">
      <c r="B303" s="46">
        <v>302</v>
      </c>
      <c r="C303" s="46">
        <v>3266</v>
      </c>
      <c r="D303" s="46" t="s">
        <v>12</v>
      </c>
      <c r="E303" s="46">
        <v>6</v>
      </c>
      <c r="F303" s="46" t="s">
        <v>4610</v>
      </c>
      <c r="G303" s="46" t="s">
        <v>4611</v>
      </c>
      <c r="H303" s="46" t="s">
        <v>4618</v>
      </c>
      <c r="I303" s="46" t="s">
        <v>4619</v>
      </c>
      <c r="J303" s="46" t="s">
        <v>3047</v>
      </c>
      <c r="K303" s="46" t="s">
        <v>4620</v>
      </c>
      <c r="L303" s="46" t="s">
        <v>3444</v>
      </c>
      <c r="M303" s="46">
        <v>24</v>
      </c>
      <c r="N303" s="46">
        <v>7</v>
      </c>
      <c r="O303" s="46">
        <v>250</v>
      </c>
      <c r="P303" s="46">
        <v>0</v>
      </c>
      <c r="Q303" s="46">
        <v>400</v>
      </c>
      <c r="R303" s="46">
        <v>45</v>
      </c>
      <c r="S303" s="46">
        <v>50</v>
      </c>
      <c r="T303" s="46">
        <v>18</v>
      </c>
      <c r="U303" s="46">
        <v>21</v>
      </c>
      <c r="V303" s="46">
        <v>1943</v>
      </c>
      <c r="W303" s="46">
        <v>100</v>
      </c>
      <c r="Y303" s="46" t="s">
        <v>4621</v>
      </c>
      <c r="AA303">
        <f t="shared" si="4"/>
        <v>7</v>
      </c>
    </row>
    <row r="304" spans="2:27" ht="15" hidden="1" customHeight="1" x14ac:dyDescent="0.2">
      <c r="B304" s="46">
        <v>303</v>
      </c>
      <c r="C304" s="46">
        <v>3827</v>
      </c>
      <c r="D304" s="46" t="s">
        <v>12</v>
      </c>
      <c r="E304" s="46">
        <v>6</v>
      </c>
      <c r="F304" s="46" t="s">
        <v>4622</v>
      </c>
      <c r="G304" s="46" t="s">
        <v>4623</v>
      </c>
      <c r="H304" s="46" t="s">
        <v>4624</v>
      </c>
      <c r="I304" s="46" t="s">
        <v>4624</v>
      </c>
      <c r="J304" s="46" t="s">
        <v>3051</v>
      </c>
      <c r="K304" s="46" t="s">
        <v>41</v>
      </c>
      <c r="L304" s="46" t="s">
        <v>3395</v>
      </c>
      <c r="M304" s="46">
        <v>22</v>
      </c>
      <c r="N304" s="46">
        <v>15</v>
      </c>
      <c r="O304" s="46">
        <v>128</v>
      </c>
      <c r="P304" s="46">
        <v>0</v>
      </c>
      <c r="Q304" s="46">
        <v>0</v>
      </c>
      <c r="R304" s="46">
        <v>49</v>
      </c>
      <c r="S304" s="46">
        <v>0</v>
      </c>
      <c r="T304" s="46">
        <v>18</v>
      </c>
      <c r="U304" s="46">
        <v>21</v>
      </c>
      <c r="V304" s="46">
        <v>2524</v>
      </c>
      <c r="W304" s="46">
        <v>100</v>
      </c>
      <c r="Y304" s="46" t="s">
        <v>4625</v>
      </c>
      <c r="AA304">
        <f t="shared" si="4"/>
        <v>15</v>
      </c>
    </row>
    <row r="305" spans="2:27" ht="15" hidden="1" customHeight="1" x14ac:dyDescent="0.2">
      <c r="B305" s="46">
        <v>304</v>
      </c>
      <c r="C305" s="46">
        <v>1678</v>
      </c>
      <c r="D305" s="46" t="s">
        <v>12</v>
      </c>
      <c r="E305" s="46">
        <v>6</v>
      </c>
      <c r="F305" s="46" t="s">
        <v>4622</v>
      </c>
      <c r="G305" s="46" t="s">
        <v>4626</v>
      </c>
      <c r="H305" s="46" t="s">
        <v>4627</v>
      </c>
      <c r="I305" s="46" t="s">
        <v>4627</v>
      </c>
      <c r="J305" s="46" t="s">
        <v>4628</v>
      </c>
      <c r="K305" s="46" t="s">
        <v>4629</v>
      </c>
      <c r="L305" s="46" t="s">
        <v>3444</v>
      </c>
      <c r="M305" s="46">
        <v>24</v>
      </c>
      <c r="N305" s="46">
        <v>0.8</v>
      </c>
      <c r="O305" s="46">
        <v>50</v>
      </c>
      <c r="P305" s="46">
        <v>0</v>
      </c>
      <c r="Q305" s="46">
        <v>55000</v>
      </c>
      <c r="R305" s="46">
        <v>13</v>
      </c>
      <c r="S305" s="46">
        <v>42000</v>
      </c>
      <c r="T305" s="46">
        <v>18</v>
      </c>
      <c r="U305" s="46">
        <v>21</v>
      </c>
      <c r="V305" s="46">
        <v>774</v>
      </c>
      <c r="W305" s="46">
        <v>100</v>
      </c>
      <c r="Y305" s="46" t="s">
        <v>4630</v>
      </c>
      <c r="AA305">
        <f t="shared" si="4"/>
        <v>0.8</v>
      </c>
    </row>
    <row r="306" spans="2:27" ht="15" hidden="1" customHeight="1" x14ac:dyDescent="0.2">
      <c r="B306" s="46">
        <v>305</v>
      </c>
      <c r="C306" s="46">
        <v>2785</v>
      </c>
      <c r="D306" s="46" t="s">
        <v>12</v>
      </c>
      <c r="E306" s="46">
        <v>6</v>
      </c>
      <c r="F306" s="46" t="s">
        <v>4622</v>
      </c>
      <c r="G306" s="46" t="s">
        <v>4626</v>
      </c>
      <c r="H306" s="46" t="s">
        <v>4627</v>
      </c>
      <c r="I306" s="46" t="s">
        <v>4627</v>
      </c>
      <c r="J306" s="46" t="s">
        <v>4631</v>
      </c>
      <c r="K306" s="46" t="s">
        <v>4629</v>
      </c>
      <c r="L306" s="46" t="s">
        <v>3395</v>
      </c>
      <c r="M306" s="46">
        <v>22</v>
      </c>
      <c r="N306" s="46">
        <v>0.8</v>
      </c>
      <c r="O306" s="46">
        <v>35</v>
      </c>
      <c r="P306" s="46">
        <v>20</v>
      </c>
      <c r="Q306" s="46">
        <v>20</v>
      </c>
      <c r="R306" s="46">
        <v>2</v>
      </c>
      <c r="S306" s="46">
        <v>10</v>
      </c>
      <c r="T306" s="46">
        <v>18</v>
      </c>
      <c r="U306" s="46">
        <v>21</v>
      </c>
      <c r="V306" s="46">
        <v>1525</v>
      </c>
      <c r="W306" s="46">
        <v>100</v>
      </c>
      <c r="Y306" s="46" t="s">
        <v>4632</v>
      </c>
      <c r="AA306">
        <f t="shared" si="4"/>
        <v>0.8</v>
      </c>
    </row>
    <row r="307" spans="2:27" ht="15" hidden="1" customHeight="1" x14ac:dyDescent="0.2">
      <c r="B307" s="46">
        <v>306</v>
      </c>
      <c r="C307" s="46">
        <v>1451</v>
      </c>
      <c r="D307" s="46" t="s">
        <v>12</v>
      </c>
      <c r="E307" s="46">
        <v>6</v>
      </c>
      <c r="F307" s="46" t="s">
        <v>4622</v>
      </c>
      <c r="G307" s="46" t="s">
        <v>4623</v>
      </c>
      <c r="H307" s="46" t="s">
        <v>4633</v>
      </c>
      <c r="I307" s="46" t="s">
        <v>4634</v>
      </c>
      <c r="J307" s="46" t="s">
        <v>3050</v>
      </c>
      <c r="K307" s="46" t="s">
        <v>4635</v>
      </c>
      <c r="L307" s="46" t="s">
        <v>3395</v>
      </c>
      <c r="M307" s="46">
        <v>22</v>
      </c>
      <c r="N307" s="46">
        <v>33</v>
      </c>
      <c r="O307" s="46">
        <v>365</v>
      </c>
      <c r="P307" s="46">
        <v>100</v>
      </c>
      <c r="Q307" s="46">
        <v>0</v>
      </c>
      <c r="R307" s="46">
        <v>751</v>
      </c>
      <c r="S307" s="46">
        <v>0</v>
      </c>
      <c r="T307" s="46">
        <v>18</v>
      </c>
      <c r="U307" s="46">
        <v>21</v>
      </c>
      <c r="V307" s="46">
        <v>705</v>
      </c>
      <c r="W307" s="46">
        <v>100</v>
      </c>
      <c r="Y307" s="46" t="s">
        <v>4636</v>
      </c>
      <c r="AA307">
        <f t="shared" si="4"/>
        <v>33</v>
      </c>
    </row>
    <row r="308" spans="2:27" ht="15" hidden="1" customHeight="1" x14ac:dyDescent="0.2">
      <c r="B308" s="46">
        <v>307</v>
      </c>
      <c r="C308" s="46">
        <v>2646</v>
      </c>
      <c r="D308" s="46" t="s">
        <v>12</v>
      </c>
      <c r="E308" s="46">
        <v>6</v>
      </c>
      <c r="F308" s="46" t="s">
        <v>4622</v>
      </c>
      <c r="G308" s="46" t="s">
        <v>4622</v>
      </c>
      <c r="H308" s="46" t="s">
        <v>4637</v>
      </c>
      <c r="I308" s="46" t="s">
        <v>4638</v>
      </c>
      <c r="J308" s="46" t="s">
        <v>4639</v>
      </c>
      <c r="K308" s="46" t="s">
        <v>4640</v>
      </c>
      <c r="L308" s="46" t="s">
        <v>3395</v>
      </c>
      <c r="M308" s="46">
        <v>22</v>
      </c>
      <c r="N308" s="46">
        <v>5</v>
      </c>
      <c r="O308" s="46">
        <v>30</v>
      </c>
      <c r="P308" s="46">
        <v>30</v>
      </c>
      <c r="Q308" s="46">
        <v>10</v>
      </c>
      <c r="R308" s="46">
        <v>30</v>
      </c>
      <c r="S308" s="46">
        <v>10</v>
      </c>
      <c r="T308" s="46">
        <v>18</v>
      </c>
      <c r="U308" s="46">
        <v>21</v>
      </c>
      <c r="V308" s="46">
        <v>1321</v>
      </c>
      <c r="W308" s="46">
        <v>100</v>
      </c>
      <c r="X308" s="46" t="s">
        <v>4641</v>
      </c>
      <c r="Y308" s="46" t="s">
        <v>4642</v>
      </c>
      <c r="AA308">
        <f t="shared" si="4"/>
        <v>5</v>
      </c>
    </row>
    <row r="309" spans="2:27" ht="15" hidden="1" customHeight="1" x14ac:dyDescent="0.2">
      <c r="B309" s="46">
        <v>308</v>
      </c>
      <c r="C309" s="46">
        <v>4025</v>
      </c>
      <c r="D309" s="46" t="s">
        <v>12</v>
      </c>
      <c r="E309" s="46">
        <v>6</v>
      </c>
      <c r="F309" s="46" t="s">
        <v>4622</v>
      </c>
      <c r="G309" s="46" t="s">
        <v>4643</v>
      </c>
      <c r="H309" s="46" t="s">
        <v>4644</v>
      </c>
      <c r="I309" s="46" t="s">
        <v>4645</v>
      </c>
      <c r="J309" s="46" t="s">
        <v>3052</v>
      </c>
      <c r="K309" s="46" t="s">
        <v>4646</v>
      </c>
      <c r="L309" s="46" t="s">
        <v>3395</v>
      </c>
      <c r="M309" s="46">
        <v>22</v>
      </c>
      <c r="N309" s="46">
        <v>10</v>
      </c>
      <c r="O309" s="46">
        <v>280</v>
      </c>
      <c r="P309" s="46">
        <v>0</v>
      </c>
      <c r="Q309" s="46">
        <v>949</v>
      </c>
      <c r="R309" s="46">
        <v>53</v>
      </c>
      <c r="S309" s="46">
        <v>75</v>
      </c>
      <c r="T309" s="46">
        <v>18</v>
      </c>
      <c r="U309" s="46">
        <v>21</v>
      </c>
      <c r="V309" s="46">
        <v>2739</v>
      </c>
      <c r="W309" s="46">
        <v>100</v>
      </c>
      <c r="Y309" s="46" t="s">
        <v>4647</v>
      </c>
      <c r="AA309">
        <f t="shared" si="4"/>
        <v>10</v>
      </c>
    </row>
    <row r="310" spans="2:27" ht="15" hidden="1" customHeight="1" x14ac:dyDescent="0.2">
      <c r="B310" s="46">
        <v>309</v>
      </c>
      <c r="C310" s="46">
        <v>4395</v>
      </c>
      <c r="D310" s="46" t="s">
        <v>12</v>
      </c>
      <c r="E310" s="46">
        <v>6</v>
      </c>
      <c r="F310" s="46" t="s">
        <v>4648</v>
      </c>
      <c r="G310" s="46"/>
      <c r="H310" s="46"/>
      <c r="I310" s="46"/>
      <c r="J310" s="46" t="s">
        <v>3053</v>
      </c>
      <c r="K310" s="46" t="s">
        <v>4649</v>
      </c>
      <c r="L310" s="46" t="s">
        <v>3406</v>
      </c>
      <c r="M310" s="46">
        <v>23</v>
      </c>
      <c r="N310" s="46">
        <v>10</v>
      </c>
      <c r="O310" s="46">
        <v>106</v>
      </c>
      <c r="P310" s="46">
        <v>0</v>
      </c>
      <c r="Q310" s="46">
        <v>100</v>
      </c>
      <c r="R310" s="46">
        <v>60</v>
      </c>
      <c r="S310" s="46">
        <v>100</v>
      </c>
      <c r="T310" s="46">
        <v>18</v>
      </c>
      <c r="U310" s="46">
        <v>21</v>
      </c>
      <c r="V310" s="46">
        <v>2996</v>
      </c>
      <c r="W310" s="46">
        <v>100</v>
      </c>
      <c r="X310" s="46" t="s">
        <v>4650</v>
      </c>
      <c r="Y310" s="46" t="s">
        <v>4651</v>
      </c>
      <c r="AA310">
        <f t="shared" si="4"/>
        <v>10</v>
      </c>
    </row>
    <row r="311" spans="2:27" ht="15" hidden="1" customHeight="1" x14ac:dyDescent="0.2">
      <c r="B311" s="46">
        <v>310</v>
      </c>
      <c r="C311" s="46">
        <v>1373</v>
      </c>
      <c r="D311" s="46" t="s">
        <v>12</v>
      </c>
      <c r="E311" s="46">
        <v>6</v>
      </c>
      <c r="F311" s="46" t="s">
        <v>4648</v>
      </c>
      <c r="G311" s="46" t="s">
        <v>4652</v>
      </c>
      <c r="H311" s="46" t="s">
        <v>4653</v>
      </c>
      <c r="I311" s="46" t="s">
        <v>4654</v>
      </c>
      <c r="J311" s="46" t="s">
        <v>4655</v>
      </c>
      <c r="K311" s="46" t="s">
        <v>4656</v>
      </c>
      <c r="L311" s="46" t="s">
        <v>3395</v>
      </c>
      <c r="M311" s="46">
        <v>22</v>
      </c>
      <c r="N311" s="46">
        <v>3</v>
      </c>
      <c r="O311" s="46">
        <v>80</v>
      </c>
      <c r="P311" s="46">
        <v>20</v>
      </c>
      <c r="Q311" s="46">
        <v>70</v>
      </c>
      <c r="R311" s="46">
        <v>30</v>
      </c>
      <c r="S311" s="46">
        <v>40</v>
      </c>
      <c r="T311" s="46">
        <v>18</v>
      </c>
      <c r="U311" s="46">
        <v>21</v>
      </c>
      <c r="V311" s="46">
        <v>660</v>
      </c>
      <c r="W311" s="46">
        <v>100</v>
      </c>
      <c r="Y311" s="46" t="s">
        <v>4657</v>
      </c>
      <c r="AA311">
        <f t="shared" si="4"/>
        <v>3</v>
      </c>
    </row>
    <row r="312" spans="2:27" ht="15" hidden="1" customHeight="1" x14ac:dyDescent="0.2">
      <c r="B312" s="46">
        <v>311</v>
      </c>
      <c r="C312" s="46">
        <v>1332</v>
      </c>
      <c r="D312" s="46" t="s">
        <v>12</v>
      </c>
      <c r="E312" s="46">
        <v>6</v>
      </c>
      <c r="F312" s="46" t="s">
        <v>4648</v>
      </c>
      <c r="G312" s="46" t="s">
        <v>4648</v>
      </c>
      <c r="H312" s="46" t="s">
        <v>4658</v>
      </c>
      <c r="I312" s="46" t="s">
        <v>4659</v>
      </c>
      <c r="J312" s="46" t="s">
        <v>4660</v>
      </c>
      <c r="K312" s="46" t="s">
        <v>4661</v>
      </c>
      <c r="L312" s="46" t="s">
        <v>3395</v>
      </c>
      <c r="M312" s="46">
        <v>22</v>
      </c>
      <c r="N312" s="46">
        <v>2.5</v>
      </c>
      <c r="O312" s="46">
        <v>80</v>
      </c>
      <c r="P312" s="46">
        <v>0</v>
      </c>
      <c r="Q312" s="46">
        <v>180</v>
      </c>
      <c r="R312" s="46">
        <v>13</v>
      </c>
      <c r="S312" s="46">
        <v>50</v>
      </c>
      <c r="T312" s="46">
        <v>18</v>
      </c>
      <c r="U312" s="46">
        <v>21</v>
      </c>
      <c r="V312" s="46">
        <v>599</v>
      </c>
      <c r="W312" s="46">
        <v>100</v>
      </c>
      <c r="Y312" s="46" t="s">
        <v>4662</v>
      </c>
      <c r="AA312">
        <f t="shared" si="4"/>
        <v>2.5</v>
      </c>
    </row>
    <row r="313" spans="2:27" ht="15" hidden="1" customHeight="1" x14ac:dyDescent="0.2">
      <c r="B313" s="46">
        <v>312</v>
      </c>
      <c r="C313" s="46">
        <v>1341</v>
      </c>
      <c r="D313" s="46" t="s">
        <v>12</v>
      </c>
      <c r="E313" s="46">
        <v>6</v>
      </c>
      <c r="F313" s="46" t="s">
        <v>4648</v>
      </c>
      <c r="G313" s="46" t="s">
        <v>4648</v>
      </c>
      <c r="H313" s="46" t="s">
        <v>4663</v>
      </c>
      <c r="I313" s="46" t="s">
        <v>4663</v>
      </c>
      <c r="J313" s="46" t="s">
        <v>4660</v>
      </c>
      <c r="K313" s="46" t="s">
        <v>39</v>
      </c>
      <c r="L313" s="46" t="s">
        <v>3395</v>
      </c>
      <c r="M313" s="46">
        <v>22</v>
      </c>
      <c r="N313" s="46">
        <v>2.5</v>
      </c>
      <c r="O313" s="46">
        <v>80</v>
      </c>
      <c r="P313" s="46">
        <v>0</v>
      </c>
      <c r="Q313" s="46">
        <v>180</v>
      </c>
      <c r="R313" s="46">
        <v>13</v>
      </c>
      <c r="S313" s="46">
        <v>50</v>
      </c>
      <c r="T313" s="46">
        <v>18</v>
      </c>
      <c r="U313" s="46">
        <v>21</v>
      </c>
      <c r="V313" s="46">
        <v>631</v>
      </c>
      <c r="W313" s="46">
        <v>100</v>
      </c>
      <c r="Y313" s="46" t="s">
        <v>4664</v>
      </c>
      <c r="AA313">
        <f t="shared" si="4"/>
        <v>2.5</v>
      </c>
    </row>
    <row r="314" spans="2:27" ht="15" hidden="1" customHeight="1" x14ac:dyDescent="0.2">
      <c r="B314" s="46">
        <v>313</v>
      </c>
      <c r="C314" s="46">
        <v>1344</v>
      </c>
      <c r="D314" s="46" t="s">
        <v>12</v>
      </c>
      <c r="E314" s="46">
        <v>6</v>
      </c>
      <c r="F314" s="46" t="s">
        <v>4648</v>
      </c>
      <c r="G314" s="46" t="s">
        <v>4665</v>
      </c>
      <c r="H314" s="46" t="s">
        <v>4665</v>
      </c>
      <c r="I314" s="46" t="s">
        <v>4665</v>
      </c>
      <c r="J314" s="46" t="s">
        <v>3016</v>
      </c>
      <c r="K314" s="46" t="s">
        <v>4666</v>
      </c>
      <c r="L314" s="46" t="s">
        <v>3395</v>
      </c>
      <c r="M314" s="46">
        <v>22</v>
      </c>
      <c r="N314" s="46">
        <v>2.4</v>
      </c>
      <c r="O314" s="46">
        <v>80</v>
      </c>
      <c r="P314" s="46">
        <v>20</v>
      </c>
      <c r="Q314" s="46">
        <v>60</v>
      </c>
      <c r="R314" s="46">
        <v>20</v>
      </c>
      <c r="S314" s="46">
        <v>40</v>
      </c>
      <c r="T314" s="46">
        <v>18</v>
      </c>
      <c r="U314" s="46">
        <v>21</v>
      </c>
      <c r="V314" s="46">
        <v>636</v>
      </c>
      <c r="W314" s="46">
        <v>100</v>
      </c>
      <c r="Y314" s="46" t="s">
        <v>4667</v>
      </c>
      <c r="AA314">
        <f t="shared" si="4"/>
        <v>2.4</v>
      </c>
    </row>
    <row r="315" spans="2:27" ht="15" hidden="1" customHeight="1" x14ac:dyDescent="0.2">
      <c r="B315" s="46">
        <v>314</v>
      </c>
      <c r="C315" s="46">
        <v>872</v>
      </c>
      <c r="D315" s="46" t="s">
        <v>12</v>
      </c>
      <c r="E315" s="46">
        <v>6</v>
      </c>
      <c r="F315" s="46" t="s">
        <v>4648</v>
      </c>
      <c r="G315" s="46" t="s">
        <v>4668</v>
      </c>
      <c r="H315" s="46" t="s">
        <v>4669</v>
      </c>
      <c r="I315" s="46" t="s">
        <v>4670</v>
      </c>
      <c r="J315" s="46" t="s">
        <v>3035</v>
      </c>
      <c r="K315" s="46" t="s">
        <v>4671</v>
      </c>
      <c r="L315" s="46" t="s">
        <v>3444</v>
      </c>
      <c r="M315" s="46">
        <v>24</v>
      </c>
      <c r="N315" s="46">
        <v>5.4</v>
      </c>
      <c r="O315" s="46">
        <v>160</v>
      </c>
      <c r="P315" s="46">
        <v>0</v>
      </c>
      <c r="Q315" s="46">
        <v>360</v>
      </c>
      <c r="R315" s="46">
        <v>26</v>
      </c>
      <c r="S315" s="46">
        <v>100</v>
      </c>
      <c r="T315" s="46">
        <v>18</v>
      </c>
      <c r="U315" s="46">
        <v>21</v>
      </c>
      <c r="V315" s="46">
        <v>286</v>
      </c>
      <c r="W315" s="46">
        <v>100</v>
      </c>
      <c r="Y315" s="46" t="s">
        <v>4672</v>
      </c>
      <c r="AA315">
        <f t="shared" si="4"/>
        <v>5.4</v>
      </c>
    </row>
    <row r="316" spans="2:27" ht="15" hidden="1" customHeight="1" x14ac:dyDescent="0.2">
      <c r="B316" s="46">
        <v>315</v>
      </c>
      <c r="C316" s="46">
        <v>2682</v>
      </c>
      <c r="D316" s="46" t="s">
        <v>12</v>
      </c>
      <c r="E316" s="46">
        <v>6</v>
      </c>
      <c r="F316" s="46" t="s">
        <v>4648</v>
      </c>
      <c r="G316" s="46" t="s">
        <v>4665</v>
      </c>
      <c r="H316" s="46" t="s">
        <v>4665</v>
      </c>
      <c r="I316" s="46" t="s">
        <v>4665</v>
      </c>
      <c r="J316" s="46" t="s">
        <v>3054</v>
      </c>
      <c r="K316" s="46" t="s">
        <v>4673</v>
      </c>
      <c r="L316" s="46" t="s">
        <v>3395</v>
      </c>
      <c r="M316" s="46">
        <v>22</v>
      </c>
      <c r="N316" s="46">
        <v>6</v>
      </c>
      <c r="O316" s="46">
        <v>80</v>
      </c>
      <c r="P316" s="46">
        <v>0</v>
      </c>
      <c r="Q316" s="46">
        <v>40</v>
      </c>
      <c r="R316" s="46">
        <v>20</v>
      </c>
      <c r="S316" s="46">
        <v>20</v>
      </c>
      <c r="T316" s="46">
        <v>18</v>
      </c>
      <c r="U316" s="46">
        <v>21</v>
      </c>
      <c r="V316" s="46">
        <v>1444</v>
      </c>
      <c r="W316" s="46">
        <v>100</v>
      </c>
      <c r="Y316" s="46" t="s">
        <v>4674</v>
      </c>
      <c r="AA316">
        <f t="shared" si="4"/>
        <v>6</v>
      </c>
    </row>
    <row r="317" spans="2:27" ht="15" hidden="1" customHeight="1" x14ac:dyDescent="0.2">
      <c r="B317" s="46">
        <v>316</v>
      </c>
      <c r="C317" s="46">
        <v>1330</v>
      </c>
      <c r="D317" s="46" t="s">
        <v>12</v>
      </c>
      <c r="E317" s="46">
        <v>6</v>
      </c>
      <c r="F317" s="46" t="s">
        <v>4648</v>
      </c>
      <c r="G317" s="46" t="s">
        <v>4648</v>
      </c>
      <c r="H317" s="46" t="s">
        <v>4675</v>
      </c>
      <c r="I317" s="46" t="s">
        <v>4676</v>
      </c>
      <c r="J317" s="46" t="s">
        <v>4677</v>
      </c>
      <c r="K317" s="46" t="s">
        <v>4678</v>
      </c>
      <c r="L317" s="46" t="s">
        <v>3395</v>
      </c>
      <c r="M317" s="46">
        <v>22</v>
      </c>
      <c r="N317" s="46">
        <v>2.5</v>
      </c>
      <c r="O317" s="46">
        <v>80</v>
      </c>
      <c r="P317" s="46">
        <v>0</v>
      </c>
      <c r="Q317" s="46">
        <v>180</v>
      </c>
      <c r="R317" s="46">
        <v>13</v>
      </c>
      <c r="S317" s="46">
        <v>50</v>
      </c>
      <c r="T317" s="46">
        <v>18</v>
      </c>
      <c r="U317" s="46">
        <v>21</v>
      </c>
      <c r="V317" s="46">
        <v>601</v>
      </c>
      <c r="W317" s="46">
        <v>100</v>
      </c>
      <c r="Y317" s="46" t="s">
        <v>4679</v>
      </c>
      <c r="AA317">
        <f t="shared" si="4"/>
        <v>2.5</v>
      </c>
    </row>
    <row r="318" spans="2:27" ht="15" hidden="1" customHeight="1" x14ac:dyDescent="0.2">
      <c r="B318" s="46">
        <v>317</v>
      </c>
      <c r="C318" s="46">
        <v>1388</v>
      </c>
      <c r="D318" s="46" t="s">
        <v>12</v>
      </c>
      <c r="E318" s="46">
        <v>6</v>
      </c>
      <c r="F318" s="46" t="s">
        <v>4648</v>
      </c>
      <c r="G318" s="46" t="s">
        <v>4652</v>
      </c>
      <c r="H318" s="46" t="s">
        <v>4680</v>
      </c>
      <c r="I318" s="46" t="s">
        <v>4680</v>
      </c>
      <c r="J318" s="46" t="s">
        <v>4681</v>
      </c>
      <c r="K318" s="46" t="s">
        <v>4682</v>
      </c>
      <c r="L318" s="46" t="s">
        <v>3395</v>
      </c>
      <c r="M318" s="46">
        <v>22</v>
      </c>
      <c r="N318" s="46">
        <v>3</v>
      </c>
      <c r="O318" s="46">
        <v>36</v>
      </c>
      <c r="P318" s="46">
        <v>0</v>
      </c>
      <c r="Q318" s="46">
        <v>20</v>
      </c>
      <c r="R318" s="46">
        <v>4</v>
      </c>
      <c r="S318" s="46">
        <v>16</v>
      </c>
      <c r="T318" s="46">
        <v>18</v>
      </c>
      <c r="U318" s="46">
        <v>21</v>
      </c>
      <c r="V318" s="46">
        <v>115</v>
      </c>
      <c r="W318" s="46">
        <v>100</v>
      </c>
      <c r="Y318" s="46" t="s">
        <v>4683</v>
      </c>
      <c r="AA318">
        <f t="shared" si="4"/>
        <v>3</v>
      </c>
    </row>
    <row r="319" spans="2:27" ht="15" hidden="1" customHeight="1" x14ac:dyDescent="0.2">
      <c r="B319" s="46">
        <v>318</v>
      </c>
      <c r="C319" s="46">
        <v>4359</v>
      </c>
      <c r="D319" s="46" t="s">
        <v>12</v>
      </c>
      <c r="E319" s="46">
        <v>6</v>
      </c>
      <c r="F319" s="46" t="s">
        <v>4684</v>
      </c>
      <c r="G319" s="46" t="s">
        <v>4685</v>
      </c>
      <c r="H319" s="46" t="s">
        <v>4686</v>
      </c>
      <c r="I319" s="46" t="s">
        <v>4687</v>
      </c>
      <c r="J319" s="46" t="s">
        <v>3055</v>
      </c>
      <c r="K319" s="46" t="s">
        <v>41</v>
      </c>
      <c r="L319" s="46" t="s">
        <v>3395</v>
      </c>
      <c r="M319" s="46">
        <v>22</v>
      </c>
      <c r="N319" s="46">
        <v>15</v>
      </c>
      <c r="O319" s="46">
        <v>128</v>
      </c>
      <c r="P319" s="46">
        <v>0</v>
      </c>
      <c r="Q319" s="46">
        <v>0</v>
      </c>
      <c r="R319" s="46">
        <v>49</v>
      </c>
      <c r="S319" s="46">
        <v>0</v>
      </c>
      <c r="T319" s="46">
        <v>18</v>
      </c>
      <c r="U319" s="46">
        <v>21</v>
      </c>
      <c r="V319" s="46">
        <v>2524</v>
      </c>
      <c r="W319" s="46">
        <v>100</v>
      </c>
      <c r="Y319" s="46" t="s">
        <v>4688</v>
      </c>
      <c r="AA319">
        <f t="shared" si="4"/>
        <v>15</v>
      </c>
    </row>
    <row r="320" spans="2:27" ht="15" hidden="1" customHeight="1" x14ac:dyDescent="0.2">
      <c r="B320" s="46">
        <v>319</v>
      </c>
      <c r="C320" s="46">
        <v>747</v>
      </c>
      <c r="D320" s="46" t="s">
        <v>12</v>
      </c>
      <c r="E320" s="46">
        <v>6</v>
      </c>
      <c r="F320" s="46" t="s">
        <v>4684</v>
      </c>
      <c r="G320" s="46" t="s">
        <v>3896</v>
      </c>
      <c r="H320" s="46" t="s">
        <v>4689</v>
      </c>
      <c r="I320" s="46" t="s">
        <v>4690</v>
      </c>
      <c r="J320" s="46" t="s">
        <v>3057</v>
      </c>
      <c r="K320" s="46" t="s">
        <v>3057</v>
      </c>
      <c r="L320" s="46" t="s">
        <v>3395</v>
      </c>
      <c r="M320" s="46">
        <v>22</v>
      </c>
      <c r="N320" s="46">
        <v>4.8</v>
      </c>
      <c r="O320" s="46">
        <v>70</v>
      </c>
      <c r="P320" s="46">
        <v>10</v>
      </c>
      <c r="Q320" s="46">
        <v>25</v>
      </c>
      <c r="R320" s="46">
        <v>18</v>
      </c>
      <c r="S320" s="46">
        <v>25</v>
      </c>
      <c r="T320" s="46">
        <v>18</v>
      </c>
      <c r="U320" s="46">
        <v>21</v>
      </c>
      <c r="V320" s="46">
        <v>254</v>
      </c>
      <c r="W320" s="46">
        <v>100</v>
      </c>
      <c r="Y320" s="46" t="s">
        <v>4691</v>
      </c>
      <c r="AA320">
        <f t="shared" si="4"/>
        <v>4.8</v>
      </c>
    </row>
    <row r="321" spans="2:27" ht="15" hidden="1" customHeight="1" x14ac:dyDescent="0.2">
      <c r="B321" s="46">
        <v>320</v>
      </c>
      <c r="C321" s="46">
        <v>1159</v>
      </c>
      <c r="D321" s="46" t="s">
        <v>12</v>
      </c>
      <c r="E321" s="46">
        <v>6</v>
      </c>
      <c r="F321" s="46" t="s">
        <v>4684</v>
      </c>
      <c r="G321" s="46" t="s">
        <v>4692</v>
      </c>
      <c r="H321" s="46" t="s">
        <v>4693</v>
      </c>
      <c r="I321" s="46" t="s">
        <v>4693</v>
      </c>
      <c r="J321" s="46" t="s">
        <v>3056</v>
      </c>
      <c r="K321" s="46" t="s">
        <v>4694</v>
      </c>
      <c r="L321" s="46" t="s">
        <v>3444</v>
      </c>
      <c r="M321" s="46">
        <v>24</v>
      </c>
      <c r="N321" s="46">
        <v>6.4</v>
      </c>
      <c r="O321" s="46">
        <v>200</v>
      </c>
      <c r="P321" s="46">
        <v>0</v>
      </c>
      <c r="Q321" s="46">
        <v>0</v>
      </c>
      <c r="R321" s="46">
        <v>72</v>
      </c>
      <c r="S321" s="46">
        <v>100</v>
      </c>
      <c r="T321" s="46">
        <v>18</v>
      </c>
      <c r="U321" s="46">
        <v>21</v>
      </c>
      <c r="V321" s="46">
        <v>492</v>
      </c>
      <c r="W321" s="46">
        <v>100</v>
      </c>
      <c r="Y321" s="46" t="s">
        <v>4695</v>
      </c>
      <c r="AA321">
        <f t="shared" si="4"/>
        <v>6.4</v>
      </c>
    </row>
    <row r="322" spans="2:27" ht="15" hidden="1" customHeight="1" x14ac:dyDescent="0.2">
      <c r="B322" s="46">
        <v>321</v>
      </c>
      <c r="C322" s="46">
        <v>1348</v>
      </c>
      <c r="D322" s="46" t="s">
        <v>12</v>
      </c>
      <c r="E322" s="46">
        <v>6</v>
      </c>
      <c r="F322" s="46" t="s">
        <v>4684</v>
      </c>
      <c r="G322" s="46" t="s">
        <v>3896</v>
      </c>
      <c r="H322" s="46" t="s">
        <v>4696</v>
      </c>
      <c r="I322" s="46" t="s">
        <v>3896</v>
      </c>
      <c r="J322" s="46" t="s">
        <v>4697</v>
      </c>
      <c r="K322" s="46" t="s">
        <v>39</v>
      </c>
      <c r="L322" s="46" t="s">
        <v>3395</v>
      </c>
      <c r="M322" s="46">
        <v>22</v>
      </c>
      <c r="N322" s="46">
        <v>2.5</v>
      </c>
      <c r="O322" s="46">
        <v>80</v>
      </c>
      <c r="P322" s="46">
        <v>0</v>
      </c>
      <c r="Q322" s="46">
        <v>180</v>
      </c>
      <c r="R322" s="46">
        <v>13</v>
      </c>
      <c r="S322" s="46">
        <v>50</v>
      </c>
      <c r="T322" s="46">
        <v>18</v>
      </c>
      <c r="U322" s="46">
        <v>21</v>
      </c>
      <c r="V322" s="46">
        <v>631</v>
      </c>
      <c r="W322" s="46">
        <v>100</v>
      </c>
      <c r="Y322" s="46" t="s">
        <v>4698</v>
      </c>
      <c r="AA322">
        <f t="shared" ref="AA322:AA385" si="5">N322</f>
        <v>2.5</v>
      </c>
    </row>
    <row r="323" spans="2:27" ht="15" hidden="1" customHeight="1" x14ac:dyDescent="0.2">
      <c r="B323" s="46">
        <v>322</v>
      </c>
      <c r="C323" s="46">
        <v>2634</v>
      </c>
      <c r="D323" s="46" t="s">
        <v>29</v>
      </c>
      <c r="E323" s="46">
        <v>2</v>
      </c>
      <c r="F323" s="46" t="s">
        <v>4699</v>
      </c>
      <c r="G323" s="46"/>
      <c r="H323" s="46"/>
      <c r="I323" s="46"/>
      <c r="J323" s="46" t="s">
        <v>3136</v>
      </c>
      <c r="K323" s="46" t="s">
        <v>3136</v>
      </c>
      <c r="L323" s="46" t="s">
        <v>3395</v>
      </c>
      <c r="M323" s="46">
        <v>22</v>
      </c>
      <c r="N323" s="46">
        <v>2.5</v>
      </c>
      <c r="O323" s="46">
        <v>80</v>
      </c>
      <c r="P323" s="46">
        <v>20</v>
      </c>
      <c r="Q323" s="46">
        <v>70</v>
      </c>
      <c r="R323" s="46">
        <v>20</v>
      </c>
      <c r="S323" s="46">
        <v>10</v>
      </c>
      <c r="T323" s="46">
        <v>18</v>
      </c>
      <c r="U323" s="46">
        <v>21</v>
      </c>
      <c r="V323" s="46">
        <v>1401</v>
      </c>
      <c r="W323" s="46">
        <v>100</v>
      </c>
      <c r="X323" s="46" t="s">
        <v>4700</v>
      </c>
      <c r="Y323" s="46" t="s">
        <v>4701</v>
      </c>
      <c r="AA323">
        <f t="shared" si="5"/>
        <v>2.5</v>
      </c>
    </row>
    <row r="324" spans="2:27" ht="15" hidden="1" customHeight="1" x14ac:dyDescent="0.2">
      <c r="B324" s="46">
        <v>323</v>
      </c>
      <c r="C324" s="46">
        <v>3040</v>
      </c>
      <c r="D324" s="46" t="s">
        <v>30</v>
      </c>
      <c r="E324" s="46">
        <v>1</v>
      </c>
      <c r="F324" s="46" t="s">
        <v>4702</v>
      </c>
      <c r="G324" s="46" t="s">
        <v>4702</v>
      </c>
      <c r="H324" s="46" t="s">
        <v>4703</v>
      </c>
      <c r="I324" s="46" t="s">
        <v>4704</v>
      </c>
      <c r="J324" s="46" t="s">
        <v>4705</v>
      </c>
      <c r="K324" s="46" t="s">
        <v>3137</v>
      </c>
      <c r="L324" s="46" t="s">
        <v>3395</v>
      </c>
      <c r="M324" s="46">
        <v>22</v>
      </c>
      <c r="N324" s="46">
        <v>1</v>
      </c>
      <c r="O324" s="46">
        <v>2</v>
      </c>
      <c r="P324" s="46">
        <v>1</v>
      </c>
      <c r="Q324" s="46">
        <v>1</v>
      </c>
      <c r="R324" s="46">
        <v>1</v>
      </c>
      <c r="S324" s="46">
        <v>10</v>
      </c>
      <c r="T324" s="46">
        <v>18</v>
      </c>
      <c r="U324" s="46">
        <v>21</v>
      </c>
      <c r="V324" s="46">
        <v>1749</v>
      </c>
      <c r="W324" s="46">
        <v>100</v>
      </c>
      <c r="Y324" s="46" t="s">
        <v>4706</v>
      </c>
      <c r="AA324">
        <f t="shared" si="5"/>
        <v>1</v>
      </c>
    </row>
    <row r="325" spans="2:27" ht="15" hidden="1" customHeight="1" x14ac:dyDescent="0.2">
      <c r="B325" s="46">
        <v>324</v>
      </c>
      <c r="C325" s="46">
        <v>2611</v>
      </c>
      <c r="D325" s="46" t="s">
        <v>23</v>
      </c>
      <c r="E325" s="46">
        <v>20</v>
      </c>
      <c r="F325" s="46" t="s">
        <v>4707</v>
      </c>
      <c r="G325" s="46" t="s">
        <v>4708</v>
      </c>
      <c r="H325" s="46" t="s">
        <v>4708</v>
      </c>
      <c r="I325" s="46" t="s">
        <v>4708</v>
      </c>
      <c r="J325" s="46" t="s">
        <v>3138</v>
      </c>
      <c r="K325" s="46" t="s">
        <v>4709</v>
      </c>
      <c r="L325" s="46" t="s">
        <v>3406</v>
      </c>
      <c r="M325" s="46">
        <v>23</v>
      </c>
      <c r="N325" s="46">
        <v>3</v>
      </c>
      <c r="O325" s="46">
        <v>35</v>
      </c>
      <c r="P325" s="46">
        <v>35</v>
      </c>
      <c r="Q325" s="46">
        <v>70</v>
      </c>
      <c r="R325" s="46">
        <v>35</v>
      </c>
      <c r="S325" s="46">
        <v>35</v>
      </c>
      <c r="T325" s="46">
        <v>18</v>
      </c>
      <c r="U325" s="46">
        <v>21</v>
      </c>
      <c r="V325" s="46">
        <v>1384</v>
      </c>
      <c r="W325" s="46">
        <v>80</v>
      </c>
      <c r="Y325" s="46" t="s">
        <v>4710</v>
      </c>
      <c r="AA325">
        <f t="shared" si="5"/>
        <v>3</v>
      </c>
    </row>
    <row r="326" spans="2:27" ht="15" hidden="1" customHeight="1" x14ac:dyDescent="0.2">
      <c r="B326" s="46">
        <v>325</v>
      </c>
      <c r="C326" s="46">
        <v>3841</v>
      </c>
      <c r="D326" s="46" t="s">
        <v>23</v>
      </c>
      <c r="E326" s="46">
        <v>20</v>
      </c>
      <c r="F326" s="46" t="s">
        <v>4711</v>
      </c>
      <c r="G326" s="46" t="s">
        <v>4712</v>
      </c>
      <c r="H326" s="46" t="s">
        <v>4713</v>
      </c>
      <c r="I326" s="46" t="s">
        <v>4714</v>
      </c>
      <c r="J326" s="46" t="s">
        <v>3142</v>
      </c>
      <c r="K326" s="46" t="s">
        <v>4715</v>
      </c>
      <c r="L326" s="46" t="s">
        <v>3395</v>
      </c>
      <c r="M326" s="46">
        <v>22</v>
      </c>
      <c r="N326" s="46">
        <v>3</v>
      </c>
      <c r="O326" s="46">
        <v>70</v>
      </c>
      <c r="P326" s="46">
        <v>70</v>
      </c>
      <c r="Q326" s="46">
        <v>20</v>
      </c>
      <c r="R326" s="46">
        <v>20</v>
      </c>
      <c r="S326" s="46">
        <v>10</v>
      </c>
      <c r="T326" s="46">
        <v>18</v>
      </c>
      <c r="U326" s="46">
        <v>21</v>
      </c>
      <c r="V326" s="46">
        <v>2540</v>
      </c>
      <c r="W326" s="46">
        <v>100</v>
      </c>
      <c r="Y326" s="46" t="s">
        <v>4716</v>
      </c>
      <c r="AA326">
        <f t="shared" si="5"/>
        <v>3</v>
      </c>
    </row>
    <row r="327" spans="2:27" ht="15" hidden="1" customHeight="1" x14ac:dyDescent="0.2">
      <c r="B327" s="46">
        <v>326</v>
      </c>
      <c r="C327" s="46">
        <v>3097</v>
      </c>
      <c r="D327" s="46" t="s">
        <v>23</v>
      </c>
      <c r="E327" s="46">
        <v>20</v>
      </c>
      <c r="F327" s="46" t="s">
        <v>4717</v>
      </c>
      <c r="G327" s="46" t="s">
        <v>4718</v>
      </c>
      <c r="H327" s="46" t="s">
        <v>4719</v>
      </c>
      <c r="I327" s="46" t="s">
        <v>4719</v>
      </c>
      <c r="J327" s="46" t="s">
        <v>3143</v>
      </c>
      <c r="K327" s="46" t="s">
        <v>4720</v>
      </c>
      <c r="L327" s="46" t="s">
        <v>3395</v>
      </c>
      <c r="M327" s="46">
        <v>22</v>
      </c>
      <c r="N327" s="46">
        <v>100</v>
      </c>
      <c r="O327" s="46">
        <v>1055</v>
      </c>
      <c r="P327" s="46">
        <v>700</v>
      </c>
      <c r="Q327" s="46">
        <v>500</v>
      </c>
      <c r="R327" s="46">
        <v>500</v>
      </c>
      <c r="S327" s="46">
        <v>500</v>
      </c>
      <c r="T327" s="46">
        <v>18</v>
      </c>
      <c r="U327" s="46">
        <v>21</v>
      </c>
      <c r="V327" s="46">
        <v>1776</v>
      </c>
      <c r="W327" s="46">
        <v>100</v>
      </c>
      <c r="Y327" s="46" t="s">
        <v>4721</v>
      </c>
      <c r="AA327">
        <f t="shared" si="5"/>
        <v>100</v>
      </c>
    </row>
    <row r="328" spans="2:27" ht="15" hidden="1" customHeight="1" x14ac:dyDescent="0.2">
      <c r="B328" s="46">
        <v>327</v>
      </c>
      <c r="C328" s="46">
        <v>4471</v>
      </c>
      <c r="D328" s="46" t="s">
        <v>23</v>
      </c>
      <c r="E328" s="46">
        <v>20</v>
      </c>
      <c r="F328" s="46" t="s">
        <v>4722</v>
      </c>
      <c r="G328" s="46"/>
      <c r="H328" s="46"/>
      <c r="I328" s="46"/>
      <c r="J328" s="46" t="s">
        <v>3144</v>
      </c>
      <c r="K328" s="46" t="s">
        <v>3144</v>
      </c>
      <c r="L328" s="46" t="s">
        <v>3395</v>
      </c>
      <c r="M328" s="46">
        <v>22</v>
      </c>
      <c r="N328" s="46">
        <v>50</v>
      </c>
      <c r="O328" s="46">
        <v>3350</v>
      </c>
      <c r="P328" s="46">
        <v>500</v>
      </c>
      <c r="Q328" s="46">
        <v>500</v>
      </c>
      <c r="R328" s="46">
        <v>1350</v>
      </c>
      <c r="S328" s="46">
        <v>500</v>
      </c>
      <c r="T328" s="46">
        <v>18</v>
      </c>
      <c r="U328" s="46">
        <v>21</v>
      </c>
      <c r="V328" s="46">
        <v>3056</v>
      </c>
      <c r="W328" s="46">
        <v>60</v>
      </c>
      <c r="X328" s="46" t="s">
        <v>4723</v>
      </c>
      <c r="Y328" s="46" t="s">
        <v>4724</v>
      </c>
      <c r="AA328">
        <f t="shared" si="5"/>
        <v>50</v>
      </c>
    </row>
    <row r="329" spans="2:27" ht="15" hidden="1" customHeight="1" x14ac:dyDescent="0.2">
      <c r="B329" s="46">
        <v>328</v>
      </c>
      <c r="C329" s="46">
        <v>4542</v>
      </c>
      <c r="D329" s="46" t="s">
        <v>23</v>
      </c>
      <c r="E329" s="46">
        <v>20</v>
      </c>
      <c r="F329" s="46" t="s">
        <v>4725</v>
      </c>
      <c r="G329" s="46" t="s">
        <v>4726</v>
      </c>
      <c r="H329" s="46" t="s">
        <v>4727</v>
      </c>
      <c r="I329" s="46" t="s">
        <v>4728</v>
      </c>
      <c r="J329" s="46" t="s">
        <v>3141</v>
      </c>
      <c r="K329" s="46" t="s">
        <v>4729</v>
      </c>
      <c r="L329" s="46" t="s">
        <v>3395</v>
      </c>
      <c r="M329" s="46">
        <v>22</v>
      </c>
      <c r="N329" s="46">
        <v>6</v>
      </c>
      <c r="O329" s="46">
        <v>20</v>
      </c>
      <c r="P329" s="46">
        <v>20</v>
      </c>
      <c r="Q329" s="46">
        <v>60</v>
      </c>
      <c r="R329" s="46">
        <v>35</v>
      </c>
      <c r="S329" s="46">
        <v>30</v>
      </c>
      <c r="T329" s="46">
        <v>18</v>
      </c>
      <c r="U329" s="46">
        <v>21</v>
      </c>
      <c r="V329" s="46">
        <v>3117</v>
      </c>
      <c r="W329" s="46">
        <v>100</v>
      </c>
      <c r="Y329" s="46" t="s">
        <v>4730</v>
      </c>
      <c r="AA329">
        <f t="shared" si="5"/>
        <v>6</v>
      </c>
    </row>
    <row r="330" spans="2:27" ht="15" hidden="1" customHeight="1" x14ac:dyDescent="0.2">
      <c r="B330" s="46">
        <v>329</v>
      </c>
      <c r="C330" s="46">
        <v>753</v>
      </c>
      <c r="D330" s="46" t="s">
        <v>23</v>
      </c>
      <c r="E330" s="46">
        <v>20</v>
      </c>
      <c r="F330" s="46" t="s">
        <v>4725</v>
      </c>
      <c r="G330" s="46" t="s">
        <v>4731</v>
      </c>
      <c r="H330" s="46" t="s">
        <v>3414</v>
      </c>
      <c r="I330" s="46" t="s">
        <v>3415</v>
      </c>
      <c r="J330" s="46" t="s">
        <v>4732</v>
      </c>
      <c r="K330" s="46" t="s">
        <v>4733</v>
      </c>
      <c r="L330" s="46" t="s">
        <v>3395</v>
      </c>
      <c r="M330" s="46">
        <v>22</v>
      </c>
      <c r="N330" s="46">
        <v>6</v>
      </c>
      <c r="O330" s="46">
        <v>200</v>
      </c>
      <c r="P330" s="46">
        <v>150</v>
      </c>
      <c r="Q330" s="46">
        <v>300</v>
      </c>
      <c r="R330" s="46">
        <v>6</v>
      </c>
      <c r="S330" s="46">
        <v>300</v>
      </c>
      <c r="T330" s="46">
        <v>18</v>
      </c>
      <c r="U330" s="46">
        <v>21</v>
      </c>
      <c r="V330" s="46">
        <v>259</v>
      </c>
      <c r="W330" s="46">
        <v>100</v>
      </c>
      <c r="Y330" s="46" t="s">
        <v>4734</v>
      </c>
      <c r="AA330">
        <f t="shared" si="5"/>
        <v>6</v>
      </c>
    </row>
    <row r="331" spans="2:27" ht="15" hidden="1" customHeight="1" x14ac:dyDescent="0.2">
      <c r="B331" s="46">
        <v>330</v>
      </c>
      <c r="C331" s="46">
        <v>1211</v>
      </c>
      <c r="D331" s="46" t="s">
        <v>23</v>
      </c>
      <c r="E331" s="46">
        <v>20</v>
      </c>
      <c r="F331" s="46" t="s">
        <v>4725</v>
      </c>
      <c r="G331" s="46"/>
      <c r="H331" s="46"/>
      <c r="I331" s="46"/>
      <c r="J331" s="46" t="s">
        <v>3139</v>
      </c>
      <c r="K331" s="46" t="s">
        <v>3139</v>
      </c>
      <c r="L331" s="46" t="s">
        <v>3406</v>
      </c>
      <c r="M331" s="46">
        <v>23</v>
      </c>
      <c r="N331" s="46">
        <v>10</v>
      </c>
      <c r="O331" s="46">
        <v>100</v>
      </c>
      <c r="P331" s="46">
        <v>50</v>
      </c>
      <c r="Q331" s="46">
        <v>35</v>
      </c>
      <c r="R331" s="46">
        <v>15</v>
      </c>
      <c r="S331" s="46">
        <v>20</v>
      </c>
      <c r="T331" s="46">
        <v>18</v>
      </c>
      <c r="U331" s="46">
        <v>21</v>
      </c>
      <c r="V331" s="46">
        <v>529</v>
      </c>
      <c r="W331" s="46">
        <v>100</v>
      </c>
      <c r="X331" s="46" t="s">
        <v>4735</v>
      </c>
      <c r="Y331" s="46" t="s">
        <v>4736</v>
      </c>
      <c r="AA331">
        <f t="shared" si="5"/>
        <v>10</v>
      </c>
    </row>
    <row r="332" spans="2:27" ht="15" hidden="1" customHeight="1" x14ac:dyDescent="0.2">
      <c r="B332" s="46">
        <v>331</v>
      </c>
      <c r="C332" s="46">
        <v>1391</v>
      </c>
      <c r="D332" s="46" t="s">
        <v>23</v>
      </c>
      <c r="E332" s="46">
        <v>20</v>
      </c>
      <c r="F332" s="46" t="s">
        <v>4725</v>
      </c>
      <c r="G332" s="46"/>
      <c r="H332" s="46"/>
      <c r="I332" s="46"/>
      <c r="J332" s="46" t="s">
        <v>3140</v>
      </c>
      <c r="K332" s="46" t="s">
        <v>3140</v>
      </c>
      <c r="L332" s="46" t="s">
        <v>3406</v>
      </c>
      <c r="M332" s="46">
        <v>23</v>
      </c>
      <c r="N332" s="46">
        <v>10</v>
      </c>
      <c r="O332" s="46">
        <v>100</v>
      </c>
      <c r="P332" s="46">
        <v>150</v>
      </c>
      <c r="Q332" s="46">
        <v>35</v>
      </c>
      <c r="R332" s="46">
        <v>15</v>
      </c>
      <c r="S332" s="46">
        <v>20</v>
      </c>
      <c r="T332" s="46">
        <v>18</v>
      </c>
      <c r="U332" s="46">
        <v>21</v>
      </c>
      <c r="V332" s="46">
        <v>680</v>
      </c>
      <c r="W332" s="46">
        <v>100</v>
      </c>
      <c r="X332" s="46" t="s">
        <v>4737</v>
      </c>
      <c r="Y332" s="46" t="s">
        <v>4738</v>
      </c>
      <c r="AA332">
        <f t="shared" si="5"/>
        <v>10</v>
      </c>
    </row>
    <row r="333" spans="2:27" ht="15" hidden="1" customHeight="1" x14ac:dyDescent="0.2">
      <c r="B333" s="46">
        <v>332</v>
      </c>
      <c r="C333" s="46">
        <v>1230</v>
      </c>
      <c r="D333" s="46" t="s">
        <v>23</v>
      </c>
      <c r="E333" s="46">
        <v>20</v>
      </c>
      <c r="F333" s="46" t="s">
        <v>4739</v>
      </c>
      <c r="G333" s="46"/>
      <c r="H333" s="46"/>
      <c r="I333" s="46"/>
      <c r="J333" s="46" t="s">
        <v>2728</v>
      </c>
      <c r="K333" s="46" t="s">
        <v>4740</v>
      </c>
      <c r="L333" s="46" t="s">
        <v>3444</v>
      </c>
      <c r="M333" s="46">
        <v>24</v>
      </c>
      <c r="N333" s="46">
        <v>5</v>
      </c>
      <c r="O333" s="46">
        <v>150</v>
      </c>
      <c r="P333" s="46">
        <v>0</v>
      </c>
      <c r="Q333" s="46">
        <v>120</v>
      </c>
      <c r="R333" s="46">
        <v>24.9</v>
      </c>
      <c r="S333" s="46">
        <v>33.200000000000003</v>
      </c>
      <c r="T333" s="46">
        <v>18</v>
      </c>
      <c r="U333" s="46">
        <v>21</v>
      </c>
      <c r="V333" s="46">
        <v>548</v>
      </c>
      <c r="W333" s="46">
        <v>100</v>
      </c>
      <c r="X333" s="46" t="s">
        <v>4741</v>
      </c>
      <c r="Y333" s="46" t="s">
        <v>4742</v>
      </c>
      <c r="AA333">
        <f t="shared" si="5"/>
        <v>5</v>
      </c>
    </row>
    <row r="334" spans="2:27" ht="15" hidden="1" customHeight="1" x14ac:dyDescent="0.2">
      <c r="B334" s="46">
        <v>333</v>
      </c>
      <c r="C334" s="46">
        <v>2762</v>
      </c>
      <c r="D334" s="46" t="s">
        <v>15</v>
      </c>
      <c r="E334" s="46">
        <v>29</v>
      </c>
      <c r="F334" s="46" t="s">
        <v>4743</v>
      </c>
      <c r="G334" s="46"/>
      <c r="H334" s="46"/>
      <c r="I334" s="46"/>
      <c r="J334" s="46" t="s">
        <v>2967</v>
      </c>
      <c r="K334" s="46" t="s">
        <v>4744</v>
      </c>
      <c r="L334" s="46" t="s">
        <v>3395</v>
      </c>
      <c r="M334" s="46">
        <v>22</v>
      </c>
      <c r="N334" s="46">
        <v>10</v>
      </c>
      <c r="O334" s="46">
        <v>240</v>
      </c>
      <c r="P334" s="46">
        <v>0</v>
      </c>
      <c r="Q334" s="46">
        <v>450</v>
      </c>
      <c r="R334" s="46">
        <v>35</v>
      </c>
      <c r="S334" s="46">
        <v>160</v>
      </c>
      <c r="T334" s="46">
        <v>18</v>
      </c>
      <c r="U334" s="46">
        <v>21</v>
      </c>
      <c r="V334" s="46">
        <v>1515</v>
      </c>
      <c r="W334" s="46">
        <v>100</v>
      </c>
      <c r="X334" s="46" t="s">
        <v>4745</v>
      </c>
      <c r="Y334" s="46" t="s">
        <v>4746</v>
      </c>
      <c r="AA334">
        <f t="shared" si="5"/>
        <v>10</v>
      </c>
    </row>
    <row r="335" spans="2:27" ht="15" hidden="1" customHeight="1" x14ac:dyDescent="0.2">
      <c r="B335" s="46">
        <v>334</v>
      </c>
      <c r="C335" s="46">
        <v>1360</v>
      </c>
      <c r="D335" s="46" t="s">
        <v>15</v>
      </c>
      <c r="E335" s="46">
        <v>29</v>
      </c>
      <c r="F335" s="46" t="s">
        <v>4743</v>
      </c>
      <c r="G335" s="46" t="s">
        <v>4747</v>
      </c>
      <c r="H335" s="46" t="s">
        <v>4748</v>
      </c>
      <c r="I335" s="46" t="s">
        <v>4748</v>
      </c>
      <c r="J335" s="46" t="s">
        <v>4749</v>
      </c>
      <c r="K335" s="46" t="s">
        <v>4750</v>
      </c>
      <c r="L335" s="46" t="s">
        <v>3406</v>
      </c>
      <c r="M335" s="46">
        <v>23</v>
      </c>
      <c r="N335" s="46">
        <v>5</v>
      </c>
      <c r="O335" s="46">
        <v>50</v>
      </c>
      <c r="P335" s="46">
        <v>0</v>
      </c>
      <c r="Q335" s="46">
        <v>25</v>
      </c>
      <c r="R335" s="46">
        <v>25</v>
      </c>
      <c r="S335" s="46">
        <v>25</v>
      </c>
      <c r="T335" s="46">
        <v>18</v>
      </c>
      <c r="U335" s="46">
        <v>21</v>
      </c>
      <c r="V335" s="46">
        <v>644</v>
      </c>
      <c r="W335" s="46">
        <v>100</v>
      </c>
      <c r="Y335" s="46" t="s">
        <v>4751</v>
      </c>
      <c r="AA335">
        <f t="shared" si="5"/>
        <v>5</v>
      </c>
    </row>
    <row r="336" spans="2:27" ht="15" hidden="1" customHeight="1" x14ac:dyDescent="0.2">
      <c r="B336" s="46">
        <v>335</v>
      </c>
      <c r="C336" s="46">
        <v>1144</v>
      </c>
      <c r="D336" s="46" t="s">
        <v>15</v>
      </c>
      <c r="E336" s="46">
        <v>29</v>
      </c>
      <c r="F336" s="46" t="s">
        <v>4743</v>
      </c>
      <c r="G336" s="46" t="s">
        <v>4752</v>
      </c>
      <c r="H336" s="46" t="s">
        <v>4753</v>
      </c>
      <c r="I336" s="46" t="s">
        <v>4753</v>
      </c>
      <c r="J336" s="46" t="s">
        <v>4754</v>
      </c>
      <c r="K336" s="46" t="s">
        <v>4755</v>
      </c>
      <c r="L336" s="46" t="s">
        <v>3444</v>
      </c>
      <c r="M336" s="46">
        <v>24</v>
      </c>
      <c r="N336" s="46">
        <v>10.199999999999999</v>
      </c>
      <c r="O336" s="46">
        <v>200</v>
      </c>
      <c r="P336" s="46">
        <v>0</v>
      </c>
      <c r="Q336" s="46">
        <v>720</v>
      </c>
      <c r="R336" s="46">
        <v>45</v>
      </c>
      <c r="S336" s="46">
        <v>140</v>
      </c>
      <c r="T336" s="46">
        <v>18</v>
      </c>
      <c r="U336" s="46">
        <v>21</v>
      </c>
      <c r="V336" s="46">
        <v>475</v>
      </c>
      <c r="W336" s="46">
        <v>100</v>
      </c>
      <c r="Y336" s="46" t="s">
        <v>4756</v>
      </c>
      <c r="AA336">
        <f t="shared" si="5"/>
        <v>10.199999999999999</v>
      </c>
    </row>
    <row r="337" spans="2:27" ht="15" hidden="1" customHeight="1" x14ac:dyDescent="0.2">
      <c r="B337" s="46">
        <v>336</v>
      </c>
      <c r="C337" s="46">
        <v>4169</v>
      </c>
      <c r="D337" s="46" t="s">
        <v>15</v>
      </c>
      <c r="E337" s="46">
        <v>29</v>
      </c>
      <c r="F337" s="46" t="s">
        <v>4743</v>
      </c>
      <c r="G337" s="46" t="s">
        <v>4757</v>
      </c>
      <c r="H337" s="46" t="s">
        <v>4758</v>
      </c>
      <c r="I337" s="46" t="s">
        <v>4759</v>
      </c>
      <c r="J337" s="46" t="s">
        <v>3145</v>
      </c>
      <c r="K337" s="46" t="s">
        <v>4760</v>
      </c>
      <c r="L337" s="46" t="s">
        <v>3395</v>
      </c>
      <c r="M337" s="46">
        <v>22</v>
      </c>
      <c r="N337" s="46">
        <v>20</v>
      </c>
      <c r="O337" s="46">
        <v>480</v>
      </c>
      <c r="P337" s="46">
        <v>0</v>
      </c>
      <c r="Q337" s="46">
        <v>650</v>
      </c>
      <c r="R337" s="46">
        <v>73</v>
      </c>
      <c r="S337" s="46">
        <v>220</v>
      </c>
      <c r="T337" s="46">
        <v>18</v>
      </c>
      <c r="U337" s="46">
        <v>21</v>
      </c>
      <c r="V337" s="46">
        <v>2855</v>
      </c>
      <c r="W337" s="46">
        <v>100</v>
      </c>
      <c r="Y337" s="46" t="s">
        <v>4761</v>
      </c>
      <c r="AA337">
        <f t="shared" si="5"/>
        <v>20</v>
      </c>
    </row>
    <row r="338" spans="2:27" ht="15" hidden="1" customHeight="1" x14ac:dyDescent="0.2">
      <c r="B338" s="46">
        <v>337</v>
      </c>
      <c r="C338" s="46">
        <v>4168</v>
      </c>
      <c r="D338" s="46" t="s">
        <v>15</v>
      </c>
      <c r="E338" s="46">
        <v>29</v>
      </c>
      <c r="F338" s="46" t="s">
        <v>4743</v>
      </c>
      <c r="G338" s="46" t="s">
        <v>4762</v>
      </c>
      <c r="H338" s="46" t="s">
        <v>4763</v>
      </c>
      <c r="I338" s="46" t="s">
        <v>4764</v>
      </c>
      <c r="J338" s="46" t="s">
        <v>3146</v>
      </c>
      <c r="K338" s="46" t="s">
        <v>4760</v>
      </c>
      <c r="L338" s="46" t="s">
        <v>3395</v>
      </c>
      <c r="M338" s="46">
        <v>22</v>
      </c>
      <c r="N338" s="46">
        <v>20</v>
      </c>
      <c r="O338" s="46">
        <v>480</v>
      </c>
      <c r="P338" s="46">
        <v>0</v>
      </c>
      <c r="Q338" s="46">
        <v>650</v>
      </c>
      <c r="R338" s="46">
        <v>73</v>
      </c>
      <c r="S338" s="46">
        <v>220</v>
      </c>
      <c r="T338" s="46">
        <v>18</v>
      </c>
      <c r="U338" s="46">
        <v>21</v>
      </c>
      <c r="V338" s="46">
        <v>2855</v>
      </c>
      <c r="W338" s="46">
        <v>100</v>
      </c>
      <c r="Y338" s="46" t="s">
        <v>4765</v>
      </c>
      <c r="AA338">
        <f t="shared" si="5"/>
        <v>20</v>
      </c>
    </row>
    <row r="339" spans="2:27" ht="15" hidden="1" customHeight="1" x14ac:dyDescent="0.2">
      <c r="B339" s="46">
        <v>338</v>
      </c>
      <c r="C339" s="46">
        <v>4161</v>
      </c>
      <c r="D339" s="46" t="s">
        <v>15</v>
      </c>
      <c r="E339" s="46">
        <v>29</v>
      </c>
      <c r="F339" s="46" t="s">
        <v>4743</v>
      </c>
      <c r="G339" s="46" t="s">
        <v>4762</v>
      </c>
      <c r="H339" s="46" t="s">
        <v>4763</v>
      </c>
      <c r="I339" s="46" t="s">
        <v>4764</v>
      </c>
      <c r="J339" s="46" t="s">
        <v>3147</v>
      </c>
      <c r="K339" s="46" t="s">
        <v>4760</v>
      </c>
      <c r="L339" s="46" t="s">
        <v>3395</v>
      </c>
      <c r="M339" s="46">
        <v>22</v>
      </c>
      <c r="N339" s="46">
        <v>20</v>
      </c>
      <c r="O339" s="46">
        <v>480</v>
      </c>
      <c r="P339" s="46">
        <v>0</v>
      </c>
      <c r="Q339" s="46">
        <v>650</v>
      </c>
      <c r="R339" s="46">
        <v>73</v>
      </c>
      <c r="S339" s="46">
        <v>220</v>
      </c>
      <c r="T339" s="46">
        <v>18</v>
      </c>
      <c r="U339" s="46">
        <v>21</v>
      </c>
      <c r="V339" s="46">
        <v>2855</v>
      </c>
      <c r="W339" s="46">
        <v>100</v>
      </c>
      <c r="Y339" s="46" t="s">
        <v>4766</v>
      </c>
      <c r="AA339">
        <f t="shared" si="5"/>
        <v>20</v>
      </c>
    </row>
    <row r="340" spans="2:27" ht="15" hidden="1" customHeight="1" x14ac:dyDescent="0.2">
      <c r="B340" s="46">
        <v>339</v>
      </c>
      <c r="C340" s="46">
        <v>3749</v>
      </c>
      <c r="D340" s="46" t="s">
        <v>15</v>
      </c>
      <c r="E340" s="46">
        <v>29</v>
      </c>
      <c r="F340" s="46" t="s">
        <v>4767</v>
      </c>
      <c r="G340" s="46" t="s">
        <v>4768</v>
      </c>
      <c r="H340" s="46" t="s">
        <v>4769</v>
      </c>
      <c r="I340" s="46" t="s">
        <v>4769</v>
      </c>
      <c r="J340" s="46" t="s">
        <v>2997</v>
      </c>
      <c r="K340" s="46" t="s">
        <v>4770</v>
      </c>
      <c r="L340" s="46" t="s">
        <v>3395</v>
      </c>
      <c r="M340" s="46">
        <v>22</v>
      </c>
      <c r="N340" s="46">
        <v>6</v>
      </c>
      <c r="O340" s="46">
        <v>140</v>
      </c>
      <c r="P340" s="46">
        <v>0</v>
      </c>
      <c r="Q340" s="46">
        <v>66</v>
      </c>
      <c r="R340" s="46">
        <v>33</v>
      </c>
      <c r="S340" s="46">
        <v>33</v>
      </c>
      <c r="T340" s="46">
        <v>18</v>
      </c>
      <c r="U340" s="46">
        <v>21</v>
      </c>
      <c r="V340" s="46">
        <v>2445</v>
      </c>
      <c r="W340" s="46">
        <v>100</v>
      </c>
      <c r="Y340" s="46" t="s">
        <v>4771</v>
      </c>
      <c r="AA340">
        <f t="shared" si="5"/>
        <v>6</v>
      </c>
    </row>
    <row r="341" spans="2:27" ht="15" hidden="1" customHeight="1" x14ac:dyDescent="0.2">
      <c r="B341" s="46">
        <v>340</v>
      </c>
      <c r="C341" s="46">
        <v>3551</v>
      </c>
      <c r="D341" s="46" t="s">
        <v>15</v>
      </c>
      <c r="E341" s="46">
        <v>29</v>
      </c>
      <c r="F341" s="46" t="s">
        <v>4767</v>
      </c>
      <c r="G341" s="46" t="s">
        <v>4772</v>
      </c>
      <c r="H341" s="46" t="s">
        <v>4773</v>
      </c>
      <c r="I341" s="46" t="s">
        <v>4773</v>
      </c>
      <c r="J341" s="46" t="s">
        <v>3149</v>
      </c>
      <c r="K341" s="46" t="s">
        <v>4774</v>
      </c>
      <c r="L341" s="46" t="s">
        <v>3395</v>
      </c>
      <c r="M341" s="46">
        <v>22</v>
      </c>
      <c r="N341" s="46">
        <v>8</v>
      </c>
      <c r="O341" s="46">
        <v>120</v>
      </c>
      <c r="P341" s="46">
        <v>0</v>
      </c>
      <c r="Q341" s="46">
        <v>1.1000000000000001</v>
      </c>
      <c r="R341" s="46">
        <v>15</v>
      </c>
      <c r="S341" s="46">
        <v>0.2</v>
      </c>
      <c r="T341" s="46">
        <v>18</v>
      </c>
      <c r="U341" s="46">
        <v>21</v>
      </c>
      <c r="V341" s="46">
        <v>2240</v>
      </c>
      <c r="W341" s="46">
        <v>100</v>
      </c>
      <c r="Y341" s="46" t="s">
        <v>4775</v>
      </c>
      <c r="AA341">
        <f t="shared" si="5"/>
        <v>8</v>
      </c>
    </row>
    <row r="342" spans="2:27" ht="15" hidden="1" customHeight="1" x14ac:dyDescent="0.2">
      <c r="B342" s="46">
        <v>341</v>
      </c>
      <c r="C342" s="46">
        <v>3675</v>
      </c>
      <c r="D342" s="46" t="s">
        <v>15</v>
      </c>
      <c r="E342" s="46">
        <v>29</v>
      </c>
      <c r="F342" s="46" t="s">
        <v>4767</v>
      </c>
      <c r="G342" s="46" t="s">
        <v>4772</v>
      </c>
      <c r="H342" s="46" t="s">
        <v>4776</v>
      </c>
      <c r="I342" s="46" t="s">
        <v>4776</v>
      </c>
      <c r="J342" s="46" t="s">
        <v>4777</v>
      </c>
      <c r="K342" s="46" t="s">
        <v>4777</v>
      </c>
      <c r="L342" s="46" t="s">
        <v>3395</v>
      </c>
      <c r="M342" s="46">
        <v>22</v>
      </c>
      <c r="N342" s="46">
        <v>5</v>
      </c>
      <c r="O342" s="46">
        <v>135</v>
      </c>
      <c r="P342" s="46">
        <v>1</v>
      </c>
      <c r="Q342" s="46">
        <v>91</v>
      </c>
      <c r="R342" s="46">
        <v>36</v>
      </c>
      <c r="S342" s="46">
        <v>91</v>
      </c>
      <c r="T342" s="46">
        <v>18</v>
      </c>
      <c r="U342" s="46">
        <v>21</v>
      </c>
      <c r="V342" s="46">
        <v>2371</v>
      </c>
      <c r="W342" s="46">
        <v>100</v>
      </c>
      <c r="Y342" s="46" t="s">
        <v>4778</v>
      </c>
      <c r="AA342">
        <f t="shared" si="5"/>
        <v>5</v>
      </c>
    </row>
    <row r="343" spans="2:27" ht="15" hidden="1" customHeight="1" x14ac:dyDescent="0.2">
      <c r="B343" s="46">
        <v>342</v>
      </c>
      <c r="C343" s="46">
        <v>3376</v>
      </c>
      <c r="D343" s="46" t="s">
        <v>15</v>
      </c>
      <c r="E343" s="46">
        <v>29</v>
      </c>
      <c r="F343" s="46" t="s">
        <v>4767</v>
      </c>
      <c r="G343" s="46" t="s">
        <v>4768</v>
      </c>
      <c r="H343" s="46" t="s">
        <v>4779</v>
      </c>
      <c r="I343" s="46" t="s">
        <v>4780</v>
      </c>
      <c r="J343" s="46" t="s">
        <v>3148</v>
      </c>
      <c r="K343" s="46" t="s">
        <v>3148</v>
      </c>
      <c r="L343" s="46" t="s">
        <v>3444</v>
      </c>
      <c r="M343" s="46">
        <v>24</v>
      </c>
      <c r="N343" s="46">
        <v>12.872999999999999</v>
      </c>
      <c r="O343" s="46">
        <v>0</v>
      </c>
      <c r="P343" s="46">
        <v>600</v>
      </c>
      <c r="Q343" s="46">
        <v>600</v>
      </c>
      <c r="R343" s="46">
        <v>0</v>
      </c>
      <c r="S343" s="46">
        <v>0</v>
      </c>
      <c r="T343" s="46">
        <v>18</v>
      </c>
      <c r="U343" s="46">
        <v>21</v>
      </c>
      <c r="V343" s="46">
        <v>2062</v>
      </c>
      <c r="W343" s="46">
        <v>100</v>
      </c>
      <c r="Y343" s="46" t="s">
        <v>4781</v>
      </c>
      <c r="AA343">
        <f t="shared" si="5"/>
        <v>12.872999999999999</v>
      </c>
    </row>
    <row r="344" spans="2:27" ht="15" hidden="1" customHeight="1" x14ac:dyDescent="0.2">
      <c r="B344" s="46">
        <v>343</v>
      </c>
      <c r="C344" s="46">
        <v>2257</v>
      </c>
      <c r="D344" s="46" t="s">
        <v>15</v>
      </c>
      <c r="E344" s="46">
        <v>29</v>
      </c>
      <c r="F344" s="46" t="s">
        <v>4782</v>
      </c>
      <c r="G344" s="46"/>
      <c r="H344" s="46"/>
      <c r="I344" s="46"/>
      <c r="J344" s="46" t="s">
        <v>3150</v>
      </c>
      <c r="K344" s="46" t="s">
        <v>4783</v>
      </c>
      <c r="L344" s="46" t="s">
        <v>3406</v>
      </c>
      <c r="M344" s="46">
        <v>23</v>
      </c>
      <c r="N344" s="46">
        <v>12</v>
      </c>
      <c r="O344" s="46">
        <v>100</v>
      </c>
      <c r="P344" s="46">
        <v>200</v>
      </c>
      <c r="Q344" s="46">
        <v>188</v>
      </c>
      <c r="R344" s="46">
        <v>10</v>
      </c>
      <c r="S344" s="46">
        <v>178</v>
      </c>
      <c r="T344" s="46">
        <v>18</v>
      </c>
      <c r="U344" s="46">
        <v>21</v>
      </c>
      <c r="V344" s="46">
        <v>1053</v>
      </c>
      <c r="W344" s="46">
        <v>100</v>
      </c>
      <c r="X344" s="46" t="s">
        <v>4784</v>
      </c>
      <c r="Y344" s="46" t="s">
        <v>4785</v>
      </c>
      <c r="AA344">
        <f t="shared" si="5"/>
        <v>12</v>
      </c>
    </row>
    <row r="345" spans="2:27" ht="15" hidden="1" customHeight="1" x14ac:dyDescent="0.2">
      <c r="B345" s="46">
        <v>344</v>
      </c>
      <c r="C345" s="46">
        <v>1870</v>
      </c>
      <c r="D345" s="46" t="s">
        <v>15</v>
      </c>
      <c r="E345" s="46">
        <v>29</v>
      </c>
      <c r="F345" s="46" t="s">
        <v>4786</v>
      </c>
      <c r="G345" s="46"/>
      <c r="H345" s="46"/>
      <c r="I345" s="46"/>
      <c r="J345" s="46" t="s">
        <v>4787</v>
      </c>
      <c r="K345" s="46" t="s">
        <v>4788</v>
      </c>
      <c r="L345" s="46" t="s">
        <v>3395</v>
      </c>
      <c r="M345" s="46">
        <v>22</v>
      </c>
      <c r="N345" s="46">
        <v>0</v>
      </c>
      <c r="O345" s="46">
        <v>500</v>
      </c>
      <c r="P345" s="46">
        <v>0</v>
      </c>
      <c r="Q345" s="46">
        <v>0</v>
      </c>
      <c r="R345" s="46">
        <v>0</v>
      </c>
      <c r="S345" s="46">
        <v>0</v>
      </c>
      <c r="T345" s="46">
        <v>18</v>
      </c>
      <c r="U345" s="46">
        <v>21</v>
      </c>
      <c r="V345" s="46">
        <v>809</v>
      </c>
      <c r="W345" s="46">
        <v>100</v>
      </c>
      <c r="X345" s="46" t="s">
        <v>4789</v>
      </c>
      <c r="Y345" s="46" t="s">
        <v>4790</v>
      </c>
      <c r="AA345">
        <f t="shared" si="5"/>
        <v>0</v>
      </c>
    </row>
    <row r="346" spans="2:27" ht="15" hidden="1" customHeight="1" x14ac:dyDescent="0.2">
      <c r="B346" s="46">
        <v>345</v>
      </c>
      <c r="C346" s="46">
        <v>4437</v>
      </c>
      <c r="D346" s="46" t="s">
        <v>15</v>
      </c>
      <c r="E346" s="46">
        <v>29</v>
      </c>
      <c r="F346" s="46" t="s">
        <v>4786</v>
      </c>
      <c r="G346" s="46"/>
      <c r="H346" s="46"/>
      <c r="I346" s="46"/>
      <c r="J346" s="46" t="s">
        <v>3152</v>
      </c>
      <c r="K346" s="46" t="s">
        <v>38</v>
      </c>
      <c r="L346" s="46" t="s">
        <v>3395</v>
      </c>
      <c r="M346" s="46">
        <v>22</v>
      </c>
      <c r="N346" s="46">
        <v>12</v>
      </c>
      <c r="O346" s="46">
        <v>250</v>
      </c>
      <c r="P346" s="46">
        <v>1</v>
      </c>
      <c r="Q346" s="46">
        <v>200</v>
      </c>
      <c r="R346" s="46">
        <v>50</v>
      </c>
      <c r="S346" s="46">
        <v>20</v>
      </c>
      <c r="T346" s="46">
        <v>18</v>
      </c>
      <c r="U346" s="46">
        <v>21</v>
      </c>
      <c r="V346" s="46">
        <v>456</v>
      </c>
      <c r="W346" s="46">
        <v>100</v>
      </c>
      <c r="X346" s="46" t="s">
        <v>4791</v>
      </c>
      <c r="Y346" s="46" t="s">
        <v>4792</v>
      </c>
      <c r="AA346">
        <f t="shared" si="5"/>
        <v>12</v>
      </c>
    </row>
    <row r="347" spans="2:27" ht="15" hidden="1" customHeight="1" x14ac:dyDescent="0.2">
      <c r="B347" s="46">
        <v>346</v>
      </c>
      <c r="C347" s="46">
        <v>4171</v>
      </c>
      <c r="D347" s="46" t="s">
        <v>15</v>
      </c>
      <c r="E347" s="46">
        <v>29</v>
      </c>
      <c r="F347" s="46" t="s">
        <v>4786</v>
      </c>
      <c r="G347" s="46"/>
      <c r="H347" s="46"/>
      <c r="I347" s="46"/>
      <c r="J347" s="46" t="s">
        <v>4793</v>
      </c>
      <c r="K347" s="46" t="s">
        <v>4794</v>
      </c>
      <c r="L347" s="46" t="s">
        <v>3444</v>
      </c>
      <c r="M347" s="46">
        <v>24</v>
      </c>
      <c r="N347" s="46">
        <v>0.15</v>
      </c>
      <c r="O347" s="46">
        <v>5</v>
      </c>
      <c r="P347" s="46">
        <v>0</v>
      </c>
      <c r="Q347" s="46">
        <v>3.1</v>
      </c>
      <c r="R347" s="46">
        <v>2.35</v>
      </c>
      <c r="S347" s="46">
        <v>3.1</v>
      </c>
      <c r="T347" s="46">
        <v>18</v>
      </c>
      <c r="U347" s="46">
        <v>21</v>
      </c>
      <c r="V347" s="46">
        <v>2861</v>
      </c>
      <c r="W347" s="46">
        <v>100</v>
      </c>
      <c r="X347" s="46" t="s">
        <v>4795</v>
      </c>
      <c r="Y347" s="46" t="s">
        <v>4796</v>
      </c>
      <c r="AA347">
        <f t="shared" si="5"/>
        <v>0.15</v>
      </c>
    </row>
    <row r="348" spans="2:27" ht="15" hidden="1" customHeight="1" x14ac:dyDescent="0.2">
      <c r="B348" s="46">
        <v>347</v>
      </c>
      <c r="C348" s="46">
        <v>4018</v>
      </c>
      <c r="D348" s="46" t="s">
        <v>15</v>
      </c>
      <c r="E348" s="46">
        <v>29</v>
      </c>
      <c r="F348" s="46" t="s">
        <v>4786</v>
      </c>
      <c r="G348" s="46"/>
      <c r="H348" s="46"/>
      <c r="I348" s="46"/>
      <c r="J348" s="46" t="s">
        <v>4797</v>
      </c>
      <c r="K348" s="46" t="s">
        <v>4794</v>
      </c>
      <c r="L348" s="46" t="s">
        <v>3444</v>
      </c>
      <c r="M348" s="46">
        <v>24</v>
      </c>
      <c r="N348" s="46">
        <v>0.40500000000000003</v>
      </c>
      <c r="O348" s="46">
        <v>13.5</v>
      </c>
      <c r="P348" s="46">
        <v>0</v>
      </c>
      <c r="Q348" s="46">
        <v>13.5</v>
      </c>
      <c r="R348" s="46">
        <v>6.3449999999999998</v>
      </c>
      <c r="S348" s="46">
        <v>8.3699999999999992</v>
      </c>
      <c r="T348" s="46">
        <v>18</v>
      </c>
      <c r="U348" s="46">
        <v>21</v>
      </c>
      <c r="V348" s="46">
        <v>2724</v>
      </c>
      <c r="W348" s="46">
        <v>100</v>
      </c>
      <c r="X348" s="46" t="s">
        <v>4798</v>
      </c>
      <c r="Y348" s="46" t="s">
        <v>4799</v>
      </c>
      <c r="AA348">
        <f t="shared" si="5"/>
        <v>0.40500000000000003</v>
      </c>
    </row>
    <row r="349" spans="2:27" ht="15" hidden="1" customHeight="1" x14ac:dyDescent="0.2">
      <c r="B349" s="46">
        <v>348</v>
      </c>
      <c r="C349" s="46">
        <v>4123</v>
      </c>
      <c r="D349" s="46" t="s">
        <v>15</v>
      </c>
      <c r="E349" s="46">
        <v>29</v>
      </c>
      <c r="F349" s="46" t="s">
        <v>4786</v>
      </c>
      <c r="G349" s="46"/>
      <c r="H349" s="46"/>
      <c r="I349" s="46"/>
      <c r="J349" s="46" t="s">
        <v>3153</v>
      </c>
      <c r="K349" s="46" t="s">
        <v>4800</v>
      </c>
      <c r="L349" s="46" t="s">
        <v>3406</v>
      </c>
      <c r="M349" s="46">
        <v>23</v>
      </c>
      <c r="N349" s="46">
        <v>12</v>
      </c>
      <c r="O349" s="46">
        <v>300</v>
      </c>
      <c r="P349" s="46">
        <v>0</v>
      </c>
      <c r="Q349" s="46">
        <v>300</v>
      </c>
      <c r="R349" s="46">
        <v>12</v>
      </c>
      <c r="S349" s="46">
        <v>288</v>
      </c>
      <c r="T349" s="46">
        <v>18</v>
      </c>
      <c r="U349" s="46">
        <v>21</v>
      </c>
      <c r="V349" s="46">
        <v>2826</v>
      </c>
      <c r="W349" s="46">
        <v>100</v>
      </c>
      <c r="X349" s="46" t="s">
        <v>4801</v>
      </c>
      <c r="Y349" s="46" t="s">
        <v>4802</v>
      </c>
      <c r="AA349">
        <f t="shared" si="5"/>
        <v>12</v>
      </c>
    </row>
    <row r="350" spans="2:27" ht="15" hidden="1" customHeight="1" x14ac:dyDescent="0.2">
      <c r="B350" s="46">
        <v>349</v>
      </c>
      <c r="C350" s="46">
        <v>1175</v>
      </c>
      <c r="D350" s="46" t="s">
        <v>15</v>
      </c>
      <c r="E350" s="46">
        <v>29</v>
      </c>
      <c r="F350" s="46" t="s">
        <v>4786</v>
      </c>
      <c r="G350" s="46" t="s">
        <v>4803</v>
      </c>
      <c r="H350" s="46" t="s">
        <v>4804</v>
      </c>
      <c r="I350" s="46" t="s">
        <v>4805</v>
      </c>
      <c r="J350" s="46" t="s">
        <v>4806</v>
      </c>
      <c r="K350" s="46" t="s">
        <v>3154</v>
      </c>
      <c r="L350" s="46" t="s">
        <v>3444</v>
      </c>
      <c r="M350" s="46">
        <v>24</v>
      </c>
      <c r="N350" s="46">
        <v>2</v>
      </c>
      <c r="O350" s="46">
        <v>50</v>
      </c>
      <c r="P350" s="46">
        <v>0</v>
      </c>
      <c r="Q350" s="46">
        <v>50</v>
      </c>
      <c r="R350" s="46">
        <v>3</v>
      </c>
      <c r="S350" s="46">
        <v>47</v>
      </c>
      <c r="T350" s="46">
        <v>18</v>
      </c>
      <c r="U350" s="46">
        <v>21</v>
      </c>
      <c r="V350" s="46">
        <v>118</v>
      </c>
      <c r="W350" s="46">
        <v>100</v>
      </c>
      <c r="X350" s="46" t="s">
        <v>4807</v>
      </c>
      <c r="Y350" s="46" t="s">
        <v>4808</v>
      </c>
      <c r="AA350">
        <f t="shared" si="5"/>
        <v>2</v>
      </c>
    </row>
    <row r="351" spans="2:27" ht="15" hidden="1" customHeight="1" x14ac:dyDescent="0.2">
      <c r="B351" s="46">
        <v>350</v>
      </c>
      <c r="C351" s="46">
        <v>1176</v>
      </c>
      <c r="D351" s="46" t="s">
        <v>15</v>
      </c>
      <c r="E351" s="46">
        <v>29</v>
      </c>
      <c r="F351" s="46" t="s">
        <v>4786</v>
      </c>
      <c r="G351" s="46" t="s">
        <v>4803</v>
      </c>
      <c r="H351" s="46" t="s">
        <v>4804</v>
      </c>
      <c r="I351" s="46" t="s">
        <v>4805</v>
      </c>
      <c r="J351" s="46" t="s">
        <v>3154</v>
      </c>
      <c r="K351" s="46" t="s">
        <v>3154</v>
      </c>
      <c r="L351" s="46" t="s">
        <v>3444</v>
      </c>
      <c r="M351" s="46">
        <v>24</v>
      </c>
      <c r="N351" s="46">
        <v>10</v>
      </c>
      <c r="O351" s="46">
        <v>250</v>
      </c>
      <c r="P351" s="46">
        <v>0</v>
      </c>
      <c r="Q351" s="46">
        <v>250</v>
      </c>
      <c r="R351" s="46">
        <v>8</v>
      </c>
      <c r="S351" s="46">
        <v>242</v>
      </c>
      <c r="T351" s="46">
        <v>18</v>
      </c>
      <c r="U351" s="46">
        <v>21</v>
      </c>
      <c r="V351" s="46">
        <v>118</v>
      </c>
      <c r="W351" s="46">
        <v>100</v>
      </c>
      <c r="X351" s="46" t="s">
        <v>4809</v>
      </c>
      <c r="Y351" s="46" t="s">
        <v>4810</v>
      </c>
      <c r="AA351">
        <f t="shared" si="5"/>
        <v>10</v>
      </c>
    </row>
    <row r="352" spans="2:27" ht="15" hidden="1" customHeight="1" x14ac:dyDescent="0.2">
      <c r="B352" s="46">
        <v>351</v>
      </c>
      <c r="C352" s="46">
        <v>4124</v>
      </c>
      <c r="D352" s="46" t="s">
        <v>15</v>
      </c>
      <c r="E352" s="46">
        <v>29</v>
      </c>
      <c r="F352" s="46" t="s">
        <v>4786</v>
      </c>
      <c r="G352" s="46"/>
      <c r="H352" s="46"/>
      <c r="I352" s="46"/>
      <c r="J352" s="46" t="s">
        <v>4811</v>
      </c>
      <c r="K352" s="46" t="s">
        <v>4811</v>
      </c>
      <c r="L352" s="46" t="s">
        <v>3406</v>
      </c>
      <c r="M352" s="46">
        <v>23</v>
      </c>
      <c r="N352" s="46">
        <v>4</v>
      </c>
      <c r="O352" s="46">
        <v>100</v>
      </c>
      <c r="P352" s="46">
        <v>0</v>
      </c>
      <c r="Q352" s="46">
        <v>100</v>
      </c>
      <c r="R352" s="46">
        <v>4</v>
      </c>
      <c r="S352" s="46">
        <v>96</v>
      </c>
      <c r="T352" s="46">
        <v>18</v>
      </c>
      <c r="U352" s="46">
        <v>21</v>
      </c>
      <c r="V352" s="46">
        <v>2827</v>
      </c>
      <c r="W352" s="46">
        <v>100</v>
      </c>
      <c r="X352" s="46" t="s">
        <v>4801</v>
      </c>
      <c r="Y352" s="46" t="s">
        <v>4812</v>
      </c>
      <c r="AA352">
        <f t="shared" si="5"/>
        <v>4</v>
      </c>
    </row>
    <row r="353" spans="2:27" ht="15" hidden="1" customHeight="1" x14ac:dyDescent="0.2">
      <c r="B353" s="46">
        <v>352</v>
      </c>
      <c r="C353" s="46">
        <v>4122</v>
      </c>
      <c r="D353" s="46" t="s">
        <v>15</v>
      </c>
      <c r="E353" s="46">
        <v>29</v>
      </c>
      <c r="F353" s="46" t="s">
        <v>4786</v>
      </c>
      <c r="G353" s="46"/>
      <c r="H353" s="46"/>
      <c r="I353" s="46"/>
      <c r="J353" s="46" t="s">
        <v>4813</v>
      </c>
      <c r="K353" s="46" t="s">
        <v>4813</v>
      </c>
      <c r="L353" s="46" t="s">
        <v>3444</v>
      </c>
      <c r="M353" s="46">
        <v>24</v>
      </c>
      <c r="N353" s="46">
        <v>4</v>
      </c>
      <c r="O353" s="46">
        <v>100</v>
      </c>
      <c r="P353" s="46">
        <v>0</v>
      </c>
      <c r="Q353" s="46">
        <v>100</v>
      </c>
      <c r="R353" s="46">
        <v>4</v>
      </c>
      <c r="S353" s="46">
        <v>96</v>
      </c>
      <c r="T353" s="46">
        <v>18</v>
      </c>
      <c r="U353" s="46">
        <v>21</v>
      </c>
      <c r="V353" s="46">
        <v>2825</v>
      </c>
      <c r="W353" s="46">
        <v>100</v>
      </c>
      <c r="X353" s="46" t="s">
        <v>4801</v>
      </c>
      <c r="Y353" s="46" t="s">
        <v>4814</v>
      </c>
      <c r="AA353">
        <f t="shared" si="5"/>
        <v>4</v>
      </c>
    </row>
    <row r="354" spans="2:27" ht="15" hidden="1" customHeight="1" x14ac:dyDescent="0.2">
      <c r="B354" s="46">
        <v>353</v>
      </c>
      <c r="C354" s="46">
        <v>2536</v>
      </c>
      <c r="D354" s="46" t="s">
        <v>15</v>
      </c>
      <c r="E354" s="46">
        <v>29</v>
      </c>
      <c r="F354" s="46" t="s">
        <v>4786</v>
      </c>
      <c r="G354" s="46" t="s">
        <v>4803</v>
      </c>
      <c r="H354" s="46" t="s">
        <v>4804</v>
      </c>
      <c r="I354" s="46" t="s">
        <v>4805</v>
      </c>
      <c r="J354" s="46" t="s">
        <v>4815</v>
      </c>
      <c r="K354" s="46" t="s">
        <v>3154</v>
      </c>
      <c r="L354" s="46" t="s">
        <v>3406</v>
      </c>
      <c r="M354" s="46">
        <v>23</v>
      </c>
      <c r="N354" s="46">
        <v>1</v>
      </c>
      <c r="O354" s="46">
        <v>25</v>
      </c>
      <c r="P354" s="46">
        <v>0</v>
      </c>
      <c r="Q354" s="46">
        <v>15</v>
      </c>
      <c r="R354" s="46">
        <v>4</v>
      </c>
      <c r="S354" s="46">
        <v>15</v>
      </c>
      <c r="T354" s="46">
        <v>18</v>
      </c>
      <c r="U354" s="46">
        <v>21</v>
      </c>
      <c r="V354" s="46">
        <v>118</v>
      </c>
      <c r="W354" s="46">
        <v>100</v>
      </c>
      <c r="Y354" s="46" t="s">
        <v>4816</v>
      </c>
      <c r="AA354">
        <f t="shared" si="5"/>
        <v>1</v>
      </c>
    </row>
    <row r="355" spans="2:27" ht="15" hidden="1" customHeight="1" x14ac:dyDescent="0.2">
      <c r="B355" s="46">
        <v>354</v>
      </c>
      <c r="C355" s="46">
        <v>4589</v>
      </c>
      <c r="D355" s="46" t="s">
        <v>15</v>
      </c>
      <c r="E355" s="46">
        <v>29</v>
      </c>
      <c r="F355" s="46" t="s">
        <v>4817</v>
      </c>
      <c r="G355" s="46" t="s">
        <v>4817</v>
      </c>
      <c r="H355" s="46" t="s">
        <v>4818</v>
      </c>
      <c r="I355" s="46" t="s">
        <v>4819</v>
      </c>
      <c r="J355" s="46" t="s">
        <v>3155</v>
      </c>
      <c r="K355" s="46" t="s">
        <v>4820</v>
      </c>
      <c r="L355" s="46" t="s">
        <v>3406</v>
      </c>
      <c r="M355" s="46">
        <v>23</v>
      </c>
      <c r="N355" s="46">
        <v>12</v>
      </c>
      <c r="O355" s="46">
        <v>10</v>
      </c>
      <c r="P355" s="46">
        <v>450</v>
      </c>
      <c r="Q355" s="46">
        <v>450</v>
      </c>
      <c r="R355" s="46">
        <v>0</v>
      </c>
      <c r="S355" s="46">
        <v>0</v>
      </c>
      <c r="T355" s="46">
        <v>18</v>
      </c>
      <c r="U355" s="46">
        <v>21</v>
      </c>
      <c r="V355" s="46">
        <v>3164</v>
      </c>
      <c r="W355" s="46">
        <v>100</v>
      </c>
      <c r="Y355" s="46" t="s">
        <v>4821</v>
      </c>
      <c r="AA355">
        <f t="shared" si="5"/>
        <v>12</v>
      </c>
    </row>
    <row r="356" spans="2:27" ht="15" hidden="1" customHeight="1" x14ac:dyDescent="0.2">
      <c r="B356" s="46">
        <v>355</v>
      </c>
      <c r="C356" s="46">
        <v>2406</v>
      </c>
      <c r="D356" s="46" t="s">
        <v>15</v>
      </c>
      <c r="E356" s="46">
        <v>29</v>
      </c>
      <c r="F356" s="46" t="s">
        <v>4817</v>
      </c>
      <c r="G356" s="46"/>
      <c r="H356" s="46"/>
      <c r="I356" s="46"/>
      <c r="J356" s="46" t="s">
        <v>3156</v>
      </c>
      <c r="K356" s="46" t="s">
        <v>3156</v>
      </c>
      <c r="L356" s="46" t="s">
        <v>3395</v>
      </c>
      <c r="M356" s="46">
        <v>22</v>
      </c>
      <c r="N356" s="46">
        <v>4</v>
      </c>
      <c r="O356" s="46">
        <v>40</v>
      </c>
      <c r="P356" s="46">
        <v>0</v>
      </c>
      <c r="Q356" s="46">
        <v>0</v>
      </c>
      <c r="R356" s="46">
        <v>10</v>
      </c>
      <c r="S356" s="46">
        <v>10</v>
      </c>
      <c r="T356" s="46">
        <v>18</v>
      </c>
      <c r="U356" s="46">
        <v>21</v>
      </c>
      <c r="V356" s="46">
        <v>1189</v>
      </c>
      <c r="W356" s="46">
        <v>80</v>
      </c>
      <c r="X356" s="46" t="s">
        <v>4822</v>
      </c>
      <c r="Y356" s="46" t="s">
        <v>4823</v>
      </c>
      <c r="AA356">
        <f t="shared" si="5"/>
        <v>4</v>
      </c>
    </row>
    <row r="357" spans="2:27" ht="15" hidden="1" customHeight="1" x14ac:dyDescent="0.2">
      <c r="B357" s="46">
        <v>356</v>
      </c>
      <c r="C357" s="46">
        <v>3514</v>
      </c>
      <c r="D357" s="46" t="s">
        <v>15</v>
      </c>
      <c r="E357" s="46">
        <v>29</v>
      </c>
      <c r="F357" s="46" t="s">
        <v>4817</v>
      </c>
      <c r="G357" s="46" t="s">
        <v>4817</v>
      </c>
      <c r="H357" s="46" t="s">
        <v>4824</v>
      </c>
      <c r="I357" s="46" t="s">
        <v>4825</v>
      </c>
      <c r="J357" s="46" t="s">
        <v>3157</v>
      </c>
      <c r="K357" s="46" t="s">
        <v>4826</v>
      </c>
      <c r="L357" s="46" t="s">
        <v>3395</v>
      </c>
      <c r="M357" s="46">
        <v>22</v>
      </c>
      <c r="N357" s="46">
        <v>1</v>
      </c>
      <c r="O357" s="46">
        <v>40</v>
      </c>
      <c r="P357" s="46">
        <v>20</v>
      </c>
      <c r="Q357" s="46">
        <v>20</v>
      </c>
      <c r="R357" s="46">
        <v>5</v>
      </c>
      <c r="S357" s="46">
        <v>5</v>
      </c>
      <c r="T357" s="46">
        <v>18</v>
      </c>
      <c r="U357" s="46">
        <v>21</v>
      </c>
      <c r="V357" s="46">
        <v>2085</v>
      </c>
      <c r="W357" s="46">
        <v>100</v>
      </c>
      <c r="X357" s="46" t="s">
        <v>4827</v>
      </c>
      <c r="Y357" s="46" t="s">
        <v>4828</v>
      </c>
      <c r="AA357">
        <f t="shared" si="5"/>
        <v>1</v>
      </c>
    </row>
    <row r="358" spans="2:27" ht="15" hidden="1" customHeight="1" x14ac:dyDescent="0.2">
      <c r="B358" s="46">
        <v>357</v>
      </c>
      <c r="C358" s="46">
        <v>969</v>
      </c>
      <c r="D358" s="46" t="s">
        <v>15</v>
      </c>
      <c r="E358" s="46">
        <v>29</v>
      </c>
      <c r="F358" s="46" t="s">
        <v>4829</v>
      </c>
      <c r="G358" s="46" t="s">
        <v>4830</v>
      </c>
      <c r="H358" s="46" t="s">
        <v>4831</v>
      </c>
      <c r="I358" s="46" t="s">
        <v>4832</v>
      </c>
      <c r="J358" s="46" t="s">
        <v>3158</v>
      </c>
      <c r="K358" s="46" t="s">
        <v>3158</v>
      </c>
      <c r="L358" s="46" t="s">
        <v>3395</v>
      </c>
      <c r="M358" s="46">
        <v>22</v>
      </c>
      <c r="N358" s="46">
        <v>10</v>
      </c>
      <c r="O358" s="46">
        <v>250</v>
      </c>
      <c r="P358" s="46">
        <v>250</v>
      </c>
      <c r="Q358" s="46">
        <v>250</v>
      </c>
      <c r="R358" s="46">
        <v>250</v>
      </c>
      <c r="S358" s="46">
        <v>250</v>
      </c>
      <c r="T358" s="46">
        <v>18</v>
      </c>
      <c r="U358" s="46">
        <v>21</v>
      </c>
      <c r="V358" s="46">
        <v>364</v>
      </c>
      <c r="W358" s="46">
        <v>100</v>
      </c>
      <c r="Y358" s="46" t="s">
        <v>4833</v>
      </c>
      <c r="AA358">
        <f t="shared" si="5"/>
        <v>10</v>
      </c>
    </row>
    <row r="359" spans="2:27" ht="15" hidden="1" customHeight="1" x14ac:dyDescent="0.2">
      <c r="B359" s="46">
        <v>358</v>
      </c>
      <c r="C359" s="46">
        <v>4519</v>
      </c>
      <c r="D359" s="46" t="s">
        <v>15</v>
      </c>
      <c r="E359" s="46">
        <v>29</v>
      </c>
      <c r="F359" s="46" t="s">
        <v>4829</v>
      </c>
      <c r="G359" s="46" t="s">
        <v>4834</v>
      </c>
      <c r="H359" s="46" t="s">
        <v>4835</v>
      </c>
      <c r="I359" s="46" t="s">
        <v>4836</v>
      </c>
      <c r="J359" s="46" t="s">
        <v>3159</v>
      </c>
      <c r="K359" s="46" t="s">
        <v>4837</v>
      </c>
      <c r="L359" s="46" t="s">
        <v>3406</v>
      </c>
      <c r="M359" s="46">
        <v>23</v>
      </c>
      <c r="N359" s="46">
        <v>5</v>
      </c>
      <c r="O359" s="46">
        <v>115</v>
      </c>
      <c r="P359" s="46">
        <v>0</v>
      </c>
      <c r="Q359" s="46">
        <v>200</v>
      </c>
      <c r="R359" s="46">
        <v>10</v>
      </c>
      <c r="S359" s="46">
        <v>40</v>
      </c>
      <c r="T359" s="46">
        <v>18</v>
      </c>
      <c r="U359" s="46">
        <v>21</v>
      </c>
      <c r="V359" s="46">
        <v>3061</v>
      </c>
      <c r="W359" s="46">
        <v>100</v>
      </c>
      <c r="Y359" s="46" t="s">
        <v>4838</v>
      </c>
      <c r="AA359">
        <f t="shared" si="5"/>
        <v>5</v>
      </c>
    </row>
    <row r="360" spans="2:27" ht="15" hidden="1" customHeight="1" x14ac:dyDescent="0.2">
      <c r="B360" s="46">
        <v>359</v>
      </c>
      <c r="C360" s="46">
        <v>4301</v>
      </c>
      <c r="D360" s="46" t="s">
        <v>15</v>
      </c>
      <c r="E360" s="46">
        <v>29</v>
      </c>
      <c r="F360" s="46" t="s">
        <v>4839</v>
      </c>
      <c r="G360" s="46"/>
      <c r="H360" s="46"/>
      <c r="I360" s="46"/>
      <c r="J360" s="46" t="s">
        <v>3160</v>
      </c>
      <c r="K360" s="46" t="s">
        <v>3160</v>
      </c>
      <c r="L360" s="46" t="s">
        <v>3395</v>
      </c>
      <c r="M360" s="46">
        <v>22</v>
      </c>
      <c r="N360" s="46">
        <v>10</v>
      </c>
      <c r="O360" s="46">
        <v>200</v>
      </c>
      <c r="P360" s="46">
        <v>30</v>
      </c>
      <c r="Q360" s="46">
        <v>45</v>
      </c>
      <c r="R360" s="46">
        <v>15</v>
      </c>
      <c r="S360" s="46">
        <v>15</v>
      </c>
      <c r="T360" s="46">
        <v>18</v>
      </c>
      <c r="U360" s="46">
        <v>21</v>
      </c>
      <c r="V360" s="46">
        <v>2953</v>
      </c>
      <c r="W360" s="46">
        <v>100</v>
      </c>
      <c r="X360" s="46" t="s">
        <v>4840</v>
      </c>
      <c r="Y360" s="46" t="s">
        <v>4841</v>
      </c>
      <c r="AA360">
        <f t="shared" si="5"/>
        <v>10</v>
      </c>
    </row>
    <row r="361" spans="2:27" ht="15" hidden="1" customHeight="1" x14ac:dyDescent="0.2">
      <c r="B361" s="46">
        <v>360</v>
      </c>
      <c r="C361" s="46">
        <v>4139</v>
      </c>
      <c r="D361" s="46" t="s">
        <v>15</v>
      </c>
      <c r="E361" s="46">
        <v>29</v>
      </c>
      <c r="F361" s="46" t="s">
        <v>4842</v>
      </c>
      <c r="G361" s="46" t="s">
        <v>4843</v>
      </c>
      <c r="H361" s="46" t="s">
        <v>4844</v>
      </c>
      <c r="I361" s="46" t="s">
        <v>4845</v>
      </c>
      <c r="J361" s="46" t="s">
        <v>3163</v>
      </c>
      <c r="K361" s="46" t="s">
        <v>3163</v>
      </c>
      <c r="L361" s="46" t="s">
        <v>3395</v>
      </c>
      <c r="M361" s="46">
        <v>22</v>
      </c>
      <c r="N361" s="46">
        <v>12</v>
      </c>
      <c r="O361" s="46">
        <v>250.4</v>
      </c>
      <c r="P361" s="46">
        <v>0</v>
      </c>
      <c r="Q361" s="46">
        <v>0</v>
      </c>
      <c r="R361" s="46">
        <v>62.5</v>
      </c>
      <c r="S361" s="46">
        <v>0</v>
      </c>
      <c r="T361" s="46">
        <v>18</v>
      </c>
      <c r="U361" s="46">
        <v>21</v>
      </c>
      <c r="V361" s="46">
        <v>2838</v>
      </c>
      <c r="W361" s="46">
        <v>100</v>
      </c>
      <c r="Y361" s="46" t="s">
        <v>4846</v>
      </c>
      <c r="AA361">
        <f t="shared" si="5"/>
        <v>12</v>
      </c>
    </row>
    <row r="362" spans="2:27" ht="15" hidden="1" customHeight="1" x14ac:dyDescent="0.2">
      <c r="B362" s="46">
        <v>361</v>
      </c>
      <c r="C362" s="46">
        <v>3708</v>
      </c>
      <c r="D362" s="46" t="s">
        <v>15</v>
      </c>
      <c r="E362" s="46">
        <v>29</v>
      </c>
      <c r="F362" s="46" t="s">
        <v>4847</v>
      </c>
      <c r="G362" s="46" t="s">
        <v>4848</v>
      </c>
      <c r="H362" s="46" t="s">
        <v>4849</v>
      </c>
      <c r="I362" s="46" t="s">
        <v>4850</v>
      </c>
      <c r="J362" s="46" t="s">
        <v>3164</v>
      </c>
      <c r="K362" s="46" t="s">
        <v>4851</v>
      </c>
      <c r="L362" s="46" t="s">
        <v>3406</v>
      </c>
      <c r="M362" s="46">
        <v>23</v>
      </c>
      <c r="N362" s="46">
        <v>15</v>
      </c>
      <c r="O362" s="46">
        <v>200</v>
      </c>
      <c r="P362" s="46">
        <v>1800</v>
      </c>
      <c r="Q362" s="46">
        <v>0</v>
      </c>
      <c r="R362" s="46">
        <v>0</v>
      </c>
      <c r="S362" s="46">
        <v>60</v>
      </c>
      <c r="T362" s="46">
        <v>18</v>
      </c>
      <c r="U362" s="46">
        <v>21</v>
      </c>
      <c r="V362" s="46">
        <v>1492</v>
      </c>
      <c r="W362" s="46">
        <v>100</v>
      </c>
      <c r="Y362" s="46" t="s">
        <v>4852</v>
      </c>
      <c r="AA362">
        <f t="shared" si="5"/>
        <v>15</v>
      </c>
    </row>
    <row r="363" spans="2:27" ht="15" hidden="1" customHeight="1" x14ac:dyDescent="0.2">
      <c r="B363" s="46">
        <v>362</v>
      </c>
      <c r="C363" s="46">
        <v>1901</v>
      </c>
      <c r="D363" s="46" t="s">
        <v>15</v>
      </c>
      <c r="E363" s="46">
        <v>29</v>
      </c>
      <c r="F363" s="46" t="s">
        <v>4847</v>
      </c>
      <c r="G363" s="46" t="s">
        <v>4853</v>
      </c>
      <c r="H363" s="46" t="s">
        <v>4854</v>
      </c>
      <c r="I363" s="46" t="s">
        <v>4854</v>
      </c>
      <c r="J363" s="46" t="s">
        <v>4855</v>
      </c>
      <c r="K363" s="46" t="s">
        <v>4856</v>
      </c>
      <c r="L363" s="46" t="s">
        <v>3444</v>
      </c>
      <c r="M363" s="46">
        <v>24</v>
      </c>
      <c r="N363" s="46">
        <v>1.1000000000000001</v>
      </c>
      <c r="O363" s="46">
        <v>32</v>
      </c>
      <c r="P363" s="46">
        <v>0</v>
      </c>
      <c r="Q363" s="46">
        <v>110</v>
      </c>
      <c r="R363" s="46">
        <v>12</v>
      </c>
      <c r="S363" s="46">
        <v>90</v>
      </c>
      <c r="T363" s="46">
        <v>18</v>
      </c>
      <c r="U363" s="46">
        <v>21</v>
      </c>
      <c r="V363" s="46">
        <v>857</v>
      </c>
      <c r="W363" s="46">
        <v>100</v>
      </c>
      <c r="Y363" s="46" t="s">
        <v>4857</v>
      </c>
      <c r="AA363">
        <f t="shared" si="5"/>
        <v>1.1000000000000001</v>
      </c>
    </row>
    <row r="364" spans="2:27" ht="15" hidden="1" customHeight="1" x14ac:dyDescent="0.2">
      <c r="B364" s="46">
        <v>363</v>
      </c>
      <c r="C364" s="46">
        <v>3367</v>
      </c>
      <c r="D364" s="46" t="s">
        <v>15</v>
      </c>
      <c r="E364" s="46">
        <v>29</v>
      </c>
      <c r="F364" s="46" t="s">
        <v>4847</v>
      </c>
      <c r="G364" s="46" t="s">
        <v>4848</v>
      </c>
      <c r="H364" s="46" t="s">
        <v>4849</v>
      </c>
      <c r="I364" s="46" t="s">
        <v>4850</v>
      </c>
      <c r="J364" s="46" t="s">
        <v>3165</v>
      </c>
      <c r="K364" s="46" t="s">
        <v>4858</v>
      </c>
      <c r="L364" s="46" t="s">
        <v>3406</v>
      </c>
      <c r="M364" s="46">
        <v>23</v>
      </c>
      <c r="N364" s="46">
        <v>15</v>
      </c>
      <c r="O364" s="46">
        <v>200</v>
      </c>
      <c r="P364" s="46">
        <v>1400</v>
      </c>
      <c r="Q364" s="46">
        <v>1000</v>
      </c>
      <c r="R364" s="46">
        <v>60</v>
      </c>
      <c r="S364" s="46">
        <v>90</v>
      </c>
      <c r="T364" s="46">
        <v>18</v>
      </c>
      <c r="U364" s="46">
        <v>21</v>
      </c>
      <c r="V364" s="46">
        <v>2051</v>
      </c>
      <c r="W364" s="46">
        <v>100</v>
      </c>
      <c r="Y364" s="46" t="s">
        <v>4859</v>
      </c>
      <c r="AA364">
        <f t="shared" si="5"/>
        <v>15</v>
      </c>
    </row>
    <row r="365" spans="2:27" ht="15" hidden="1" customHeight="1" x14ac:dyDescent="0.2">
      <c r="B365" s="46">
        <v>364</v>
      </c>
      <c r="C365" s="46">
        <v>2684</v>
      </c>
      <c r="D365" s="46" t="s">
        <v>15</v>
      </c>
      <c r="E365" s="46">
        <v>29</v>
      </c>
      <c r="F365" s="46" t="s">
        <v>4847</v>
      </c>
      <c r="G365" s="46" t="s">
        <v>4860</v>
      </c>
      <c r="H365" s="46" t="s">
        <v>4861</v>
      </c>
      <c r="I365" s="46" t="s">
        <v>4861</v>
      </c>
      <c r="J365" s="46" t="s">
        <v>3166</v>
      </c>
      <c r="K365" s="46" t="s">
        <v>3166</v>
      </c>
      <c r="L365" s="46" t="s">
        <v>3444</v>
      </c>
      <c r="M365" s="46">
        <v>24</v>
      </c>
      <c r="N365" s="46">
        <v>11</v>
      </c>
      <c r="O365" s="46">
        <v>100</v>
      </c>
      <c r="P365" s="46">
        <v>534</v>
      </c>
      <c r="Q365" s="46">
        <v>634</v>
      </c>
      <c r="R365" s="46">
        <v>50</v>
      </c>
      <c r="S365" s="46">
        <v>50</v>
      </c>
      <c r="T365" s="46">
        <v>18</v>
      </c>
      <c r="U365" s="46">
        <v>21</v>
      </c>
      <c r="V365" s="46">
        <v>1443</v>
      </c>
      <c r="W365" s="46">
        <v>100</v>
      </c>
      <c r="Y365" s="46" t="s">
        <v>4862</v>
      </c>
      <c r="AA365">
        <f t="shared" si="5"/>
        <v>11</v>
      </c>
    </row>
    <row r="366" spans="2:27" ht="15" hidden="1" customHeight="1" x14ac:dyDescent="0.2">
      <c r="B366" s="46">
        <v>365</v>
      </c>
      <c r="C366" s="46">
        <v>3732</v>
      </c>
      <c r="D366" s="46" t="s">
        <v>15</v>
      </c>
      <c r="E366" s="46">
        <v>29</v>
      </c>
      <c r="F366" s="46" t="s">
        <v>4863</v>
      </c>
      <c r="G366" s="46" t="s">
        <v>4864</v>
      </c>
      <c r="H366" s="46" t="s">
        <v>4865</v>
      </c>
      <c r="I366" s="46" t="s">
        <v>4866</v>
      </c>
      <c r="J366" s="46" t="s">
        <v>3167</v>
      </c>
      <c r="K366" s="46" t="s">
        <v>3167</v>
      </c>
      <c r="L366" s="46" t="s">
        <v>3406</v>
      </c>
      <c r="M366" s="46">
        <v>23</v>
      </c>
      <c r="N366" s="46">
        <v>5</v>
      </c>
      <c r="O366" s="46">
        <v>150</v>
      </c>
      <c r="P366" s="46">
        <v>0</v>
      </c>
      <c r="Q366" s="46">
        <v>200</v>
      </c>
      <c r="R366" s="46">
        <v>24</v>
      </c>
      <c r="S366" s="46">
        <v>50</v>
      </c>
      <c r="T366" s="46">
        <v>18</v>
      </c>
      <c r="U366" s="46">
        <v>21</v>
      </c>
      <c r="V366" s="46">
        <v>2432</v>
      </c>
      <c r="W366" s="46">
        <v>100</v>
      </c>
      <c r="Y366" s="46" t="s">
        <v>4867</v>
      </c>
      <c r="AA366">
        <f t="shared" si="5"/>
        <v>5</v>
      </c>
    </row>
    <row r="367" spans="2:27" ht="15" hidden="1" customHeight="1" x14ac:dyDescent="0.2">
      <c r="B367" s="46">
        <v>366</v>
      </c>
      <c r="C367" s="46">
        <v>2581</v>
      </c>
      <c r="D367" s="46" t="s">
        <v>15</v>
      </c>
      <c r="E367" s="46">
        <v>29</v>
      </c>
      <c r="F367" s="46" t="s">
        <v>4863</v>
      </c>
      <c r="G367" s="46" t="s">
        <v>4868</v>
      </c>
      <c r="H367" s="46" t="s">
        <v>4869</v>
      </c>
      <c r="I367" s="46" t="s">
        <v>4869</v>
      </c>
      <c r="J367" s="46" t="s">
        <v>3168</v>
      </c>
      <c r="K367" s="46" t="s">
        <v>4870</v>
      </c>
      <c r="L367" s="46" t="s">
        <v>3406</v>
      </c>
      <c r="M367" s="46">
        <v>23</v>
      </c>
      <c r="N367" s="46">
        <v>2.5</v>
      </c>
      <c r="O367" s="46">
        <v>1</v>
      </c>
      <c r="P367" s="46">
        <v>2400</v>
      </c>
      <c r="Q367" s="46">
        <v>24</v>
      </c>
      <c r="R367" s="46">
        <v>24</v>
      </c>
      <c r="S367" s="46">
        <v>20</v>
      </c>
      <c r="T367" s="46">
        <v>18</v>
      </c>
      <c r="U367" s="46">
        <v>21</v>
      </c>
      <c r="V367" s="46">
        <v>1361</v>
      </c>
      <c r="W367" s="46">
        <v>100</v>
      </c>
      <c r="Y367" s="46" t="s">
        <v>4871</v>
      </c>
      <c r="AA367">
        <f t="shared" si="5"/>
        <v>2.5</v>
      </c>
    </row>
    <row r="368" spans="2:27" ht="15" hidden="1" customHeight="1" x14ac:dyDescent="0.2">
      <c r="B368" s="46">
        <v>367</v>
      </c>
      <c r="C368" s="46">
        <v>2888</v>
      </c>
      <c r="D368" s="46" t="s">
        <v>15</v>
      </c>
      <c r="E368" s="46">
        <v>29</v>
      </c>
      <c r="F368" s="46" t="s">
        <v>4872</v>
      </c>
      <c r="G368" s="46" t="s">
        <v>4873</v>
      </c>
      <c r="H368" s="46" t="s">
        <v>4874</v>
      </c>
      <c r="I368" s="46" t="s">
        <v>4874</v>
      </c>
      <c r="J368" s="46" t="s">
        <v>3169</v>
      </c>
      <c r="K368" s="46" t="s">
        <v>4875</v>
      </c>
      <c r="L368" s="46" t="s">
        <v>3444</v>
      </c>
      <c r="M368" s="46">
        <v>24</v>
      </c>
      <c r="N368" s="46">
        <v>2.5</v>
      </c>
      <c r="O368" s="46">
        <v>30</v>
      </c>
      <c r="P368" s="46">
        <v>125</v>
      </c>
      <c r="Q368" s="46">
        <v>117.5</v>
      </c>
      <c r="R368" s="46">
        <v>17.5</v>
      </c>
      <c r="S368" s="46">
        <v>100</v>
      </c>
      <c r="T368" s="46">
        <v>18</v>
      </c>
      <c r="U368" s="46">
        <v>21</v>
      </c>
      <c r="V368" s="46">
        <v>1609</v>
      </c>
      <c r="W368" s="46">
        <v>100</v>
      </c>
      <c r="Y368" s="46" t="s">
        <v>4876</v>
      </c>
      <c r="AA368">
        <f t="shared" si="5"/>
        <v>2.5</v>
      </c>
    </row>
    <row r="369" spans="2:27" ht="15" hidden="1" customHeight="1" x14ac:dyDescent="0.2">
      <c r="B369" s="46">
        <v>368</v>
      </c>
      <c r="C369" s="46">
        <v>3212</v>
      </c>
      <c r="D369" s="46" t="s">
        <v>15</v>
      </c>
      <c r="E369" s="46">
        <v>29</v>
      </c>
      <c r="F369" s="46" t="s">
        <v>4877</v>
      </c>
      <c r="G369" s="46" t="s">
        <v>4878</v>
      </c>
      <c r="H369" s="46" t="s">
        <v>4879</v>
      </c>
      <c r="I369" s="46" t="s">
        <v>4880</v>
      </c>
      <c r="J369" s="46" t="s">
        <v>3171</v>
      </c>
      <c r="K369" s="46" t="s">
        <v>4881</v>
      </c>
      <c r="L369" s="46" t="s">
        <v>3395</v>
      </c>
      <c r="M369" s="46">
        <v>22</v>
      </c>
      <c r="N369" s="46">
        <v>0.6</v>
      </c>
      <c r="O369" s="46">
        <v>25000</v>
      </c>
      <c r="P369" s="46">
        <v>0</v>
      </c>
      <c r="Q369" s="46">
        <v>48000</v>
      </c>
      <c r="R369" s="46">
        <v>5000</v>
      </c>
      <c r="S369" s="46">
        <v>7000</v>
      </c>
      <c r="T369" s="46">
        <v>18</v>
      </c>
      <c r="U369" s="46">
        <v>21</v>
      </c>
      <c r="V369" s="46">
        <v>1880</v>
      </c>
      <c r="W369" s="46">
        <v>100</v>
      </c>
      <c r="Y369" s="46" t="s">
        <v>4882</v>
      </c>
      <c r="AA369">
        <f t="shared" si="5"/>
        <v>0.6</v>
      </c>
    </row>
    <row r="370" spans="2:27" ht="15" hidden="1" customHeight="1" x14ac:dyDescent="0.2">
      <c r="B370" s="46">
        <v>369</v>
      </c>
      <c r="C370" s="46">
        <v>2275</v>
      </c>
      <c r="D370" s="46" t="s">
        <v>15</v>
      </c>
      <c r="E370" s="46">
        <v>29</v>
      </c>
      <c r="F370" s="46" t="s">
        <v>4877</v>
      </c>
      <c r="G370" s="46" t="s">
        <v>4883</v>
      </c>
      <c r="H370" s="46" t="s">
        <v>4884</v>
      </c>
      <c r="I370" s="46" t="s">
        <v>4885</v>
      </c>
      <c r="J370" s="46" t="s">
        <v>3170</v>
      </c>
      <c r="K370" s="46" t="s">
        <v>4886</v>
      </c>
      <c r="L370" s="46" t="s">
        <v>3444</v>
      </c>
      <c r="M370" s="46">
        <v>24</v>
      </c>
      <c r="N370" s="46">
        <v>1.8</v>
      </c>
      <c r="O370" s="46">
        <v>50</v>
      </c>
      <c r="P370" s="46">
        <v>0</v>
      </c>
      <c r="Q370" s="46">
        <v>10</v>
      </c>
      <c r="R370" s="46">
        <v>5</v>
      </c>
      <c r="S370" s="46">
        <v>25</v>
      </c>
      <c r="T370" s="46">
        <v>18</v>
      </c>
      <c r="U370" s="46">
        <v>21</v>
      </c>
      <c r="V370" s="46">
        <v>1058</v>
      </c>
      <c r="W370" s="46">
        <v>100</v>
      </c>
      <c r="Y370" s="46" t="s">
        <v>4887</v>
      </c>
      <c r="AA370">
        <f t="shared" si="5"/>
        <v>1.8</v>
      </c>
    </row>
    <row r="371" spans="2:27" ht="15" hidden="1" customHeight="1" x14ac:dyDescent="0.2">
      <c r="B371" s="46">
        <v>370</v>
      </c>
      <c r="C371" s="46">
        <v>1229</v>
      </c>
      <c r="D371" s="46" t="s">
        <v>15</v>
      </c>
      <c r="E371" s="46">
        <v>29</v>
      </c>
      <c r="F371" s="46" t="s">
        <v>4888</v>
      </c>
      <c r="G371" s="46" t="s">
        <v>4888</v>
      </c>
      <c r="H371" s="46" t="s">
        <v>4889</v>
      </c>
      <c r="I371" s="46" t="s">
        <v>4890</v>
      </c>
      <c r="J371" s="46" t="s">
        <v>3172</v>
      </c>
      <c r="K371" s="46" t="s">
        <v>4021</v>
      </c>
      <c r="L371" s="46" t="s">
        <v>3395</v>
      </c>
      <c r="M371" s="46">
        <v>22</v>
      </c>
      <c r="N371" s="46">
        <v>3</v>
      </c>
      <c r="O371" s="46">
        <v>75</v>
      </c>
      <c r="P371" s="46">
        <v>45</v>
      </c>
      <c r="Q371" s="46">
        <v>105</v>
      </c>
      <c r="R371" s="46">
        <v>30</v>
      </c>
      <c r="S371" s="46">
        <v>40</v>
      </c>
      <c r="T371" s="46">
        <v>18</v>
      </c>
      <c r="U371" s="46">
        <v>21</v>
      </c>
      <c r="V371" s="46">
        <v>205</v>
      </c>
      <c r="W371" s="46">
        <v>100</v>
      </c>
      <c r="Y371" s="46" t="s">
        <v>4891</v>
      </c>
      <c r="AA371">
        <f t="shared" si="5"/>
        <v>3</v>
      </c>
    </row>
    <row r="372" spans="2:27" ht="15" hidden="1" customHeight="1" x14ac:dyDescent="0.2">
      <c r="B372" s="46">
        <v>371</v>
      </c>
      <c r="C372" s="46">
        <v>4060</v>
      </c>
      <c r="D372" s="46" t="s">
        <v>15</v>
      </c>
      <c r="E372" s="46">
        <v>29</v>
      </c>
      <c r="F372" s="46" t="s">
        <v>4892</v>
      </c>
      <c r="G372" s="46" t="s">
        <v>4893</v>
      </c>
      <c r="H372" s="46" t="s">
        <v>3414</v>
      </c>
      <c r="I372" s="46" t="s">
        <v>3415</v>
      </c>
      <c r="J372" s="46" t="s">
        <v>3173</v>
      </c>
      <c r="K372" s="46" t="s">
        <v>3173</v>
      </c>
      <c r="L372" s="46" t="s">
        <v>3395</v>
      </c>
      <c r="M372" s="46">
        <v>22</v>
      </c>
      <c r="N372" s="46">
        <v>4</v>
      </c>
      <c r="O372" s="46">
        <v>112</v>
      </c>
      <c r="P372" s="46">
        <v>1</v>
      </c>
      <c r="Q372" s="46">
        <v>0</v>
      </c>
      <c r="R372" s="46">
        <v>20</v>
      </c>
      <c r="S372" s="46">
        <v>50</v>
      </c>
      <c r="T372" s="46">
        <v>18</v>
      </c>
      <c r="U372" s="46">
        <v>21</v>
      </c>
      <c r="V372" s="46">
        <v>2773</v>
      </c>
      <c r="W372" s="46">
        <v>100</v>
      </c>
      <c r="Y372" s="46" t="s">
        <v>4894</v>
      </c>
      <c r="AA372">
        <f t="shared" si="5"/>
        <v>4</v>
      </c>
    </row>
    <row r="373" spans="2:27" ht="15" hidden="1" customHeight="1" x14ac:dyDescent="0.2">
      <c r="B373" s="46">
        <v>372</v>
      </c>
      <c r="C373" s="46">
        <v>3672</v>
      </c>
      <c r="D373" s="46" t="s">
        <v>15</v>
      </c>
      <c r="E373" s="46">
        <v>29</v>
      </c>
      <c r="F373" s="46" t="s">
        <v>4895</v>
      </c>
      <c r="G373" s="46" t="s">
        <v>4896</v>
      </c>
      <c r="H373" s="46" t="s">
        <v>4897</v>
      </c>
      <c r="I373" s="46" t="s">
        <v>4897</v>
      </c>
      <c r="J373" s="46" t="s">
        <v>3161</v>
      </c>
      <c r="K373" s="46" t="s">
        <v>4898</v>
      </c>
      <c r="L373" s="46" t="s">
        <v>3395</v>
      </c>
      <c r="M373" s="46">
        <v>22</v>
      </c>
      <c r="N373" s="46">
        <v>5</v>
      </c>
      <c r="O373" s="46">
        <v>80</v>
      </c>
      <c r="P373" s="46">
        <v>0</v>
      </c>
      <c r="Q373" s="46">
        <v>80</v>
      </c>
      <c r="R373" s="46">
        <v>32</v>
      </c>
      <c r="S373" s="46">
        <v>48</v>
      </c>
      <c r="T373" s="46">
        <v>18</v>
      </c>
      <c r="U373" s="46">
        <v>21</v>
      </c>
      <c r="V373" s="46">
        <v>2337</v>
      </c>
      <c r="W373" s="46">
        <v>100</v>
      </c>
      <c r="Y373" s="46" t="s">
        <v>4899</v>
      </c>
      <c r="AA373">
        <f t="shared" si="5"/>
        <v>5</v>
      </c>
    </row>
    <row r="374" spans="2:27" ht="15" hidden="1" customHeight="1" x14ac:dyDescent="0.2">
      <c r="B374" s="46">
        <v>373</v>
      </c>
      <c r="C374" s="46">
        <v>3942</v>
      </c>
      <c r="D374" s="46" t="s">
        <v>15</v>
      </c>
      <c r="E374" s="46">
        <v>29</v>
      </c>
      <c r="F374" s="46" t="s">
        <v>4895</v>
      </c>
      <c r="G374" s="46"/>
      <c r="H374" s="46"/>
      <c r="I374" s="46"/>
      <c r="J374" s="46" t="s">
        <v>3162</v>
      </c>
      <c r="K374" s="46" t="s">
        <v>4900</v>
      </c>
      <c r="L374" s="46" t="s">
        <v>3444</v>
      </c>
      <c r="M374" s="46">
        <v>24</v>
      </c>
      <c r="N374" s="46">
        <v>1</v>
      </c>
      <c r="O374" s="46">
        <v>25</v>
      </c>
      <c r="P374" s="46">
        <v>50</v>
      </c>
      <c r="Q374" s="46">
        <v>50</v>
      </c>
      <c r="R374" s="46">
        <v>15</v>
      </c>
      <c r="S374" s="46">
        <v>45</v>
      </c>
      <c r="T374" s="46">
        <v>18</v>
      </c>
      <c r="U374" s="46">
        <v>21</v>
      </c>
      <c r="V374" s="46">
        <v>2654</v>
      </c>
      <c r="W374" s="46">
        <v>100</v>
      </c>
      <c r="X374" s="46" t="s">
        <v>4901</v>
      </c>
      <c r="Y374" s="46" t="s">
        <v>4902</v>
      </c>
      <c r="AA374">
        <f t="shared" si="5"/>
        <v>1</v>
      </c>
    </row>
    <row r="375" spans="2:27" ht="15" hidden="1" customHeight="1" x14ac:dyDescent="0.2">
      <c r="B375" s="46">
        <v>374</v>
      </c>
      <c r="C375" s="46">
        <v>4104</v>
      </c>
      <c r="D375" s="46" t="s">
        <v>15</v>
      </c>
      <c r="E375" s="46">
        <v>29</v>
      </c>
      <c r="F375" s="46" t="s">
        <v>4895</v>
      </c>
      <c r="G375" s="46" t="s">
        <v>4903</v>
      </c>
      <c r="H375" s="46" t="s">
        <v>4904</v>
      </c>
      <c r="I375" s="46" t="s">
        <v>4905</v>
      </c>
      <c r="J375" s="46" t="s">
        <v>4906</v>
      </c>
      <c r="K375" s="46" t="s">
        <v>3162</v>
      </c>
      <c r="L375" s="46" t="s">
        <v>3406</v>
      </c>
      <c r="M375" s="46">
        <v>23</v>
      </c>
      <c r="N375" s="46">
        <v>0.7</v>
      </c>
      <c r="O375" s="46">
        <v>15</v>
      </c>
      <c r="P375" s="46">
        <v>15</v>
      </c>
      <c r="Q375" s="46">
        <v>15</v>
      </c>
      <c r="R375" s="46">
        <v>10</v>
      </c>
      <c r="S375" s="46">
        <v>5</v>
      </c>
      <c r="T375" s="46">
        <v>18</v>
      </c>
      <c r="U375" s="46">
        <v>21</v>
      </c>
      <c r="V375" s="46">
        <v>2803</v>
      </c>
      <c r="W375" s="46">
        <v>100</v>
      </c>
      <c r="Y375" s="46" t="s">
        <v>4907</v>
      </c>
      <c r="AA375">
        <f t="shared" si="5"/>
        <v>0.7</v>
      </c>
    </row>
    <row r="376" spans="2:27" ht="15" hidden="1" customHeight="1" x14ac:dyDescent="0.2">
      <c r="B376" s="46">
        <v>375</v>
      </c>
      <c r="C376" s="46">
        <v>2891</v>
      </c>
      <c r="D376" s="46" t="s">
        <v>15</v>
      </c>
      <c r="E376" s="46">
        <v>29</v>
      </c>
      <c r="F376" s="46" t="s">
        <v>4908</v>
      </c>
      <c r="G376" s="46" t="s">
        <v>4909</v>
      </c>
      <c r="H376" s="46" t="s">
        <v>4910</v>
      </c>
      <c r="I376" s="46" t="s">
        <v>4911</v>
      </c>
      <c r="J376" s="46" t="s">
        <v>3174</v>
      </c>
      <c r="K376" s="46" t="s">
        <v>3174</v>
      </c>
      <c r="L376" s="46" t="s">
        <v>3395</v>
      </c>
      <c r="M376" s="46">
        <v>22</v>
      </c>
      <c r="N376" s="46">
        <v>0.25</v>
      </c>
      <c r="O376" s="46">
        <v>250</v>
      </c>
      <c r="P376" s="46">
        <v>250</v>
      </c>
      <c r="Q376" s="46">
        <v>80</v>
      </c>
      <c r="R376" s="46">
        <v>18</v>
      </c>
      <c r="S376" s="46">
        <v>50</v>
      </c>
      <c r="T376" s="46">
        <v>18</v>
      </c>
      <c r="U376" s="46">
        <v>21</v>
      </c>
      <c r="V376" s="46">
        <v>1612</v>
      </c>
      <c r="W376" s="46">
        <v>100</v>
      </c>
      <c r="Y376" s="46" t="s">
        <v>4912</v>
      </c>
      <c r="AA376">
        <f t="shared" si="5"/>
        <v>0.25</v>
      </c>
    </row>
    <row r="377" spans="2:27" ht="15" hidden="1" customHeight="1" x14ac:dyDescent="0.2">
      <c r="B377" s="46">
        <v>376</v>
      </c>
      <c r="C377" s="46">
        <v>4525</v>
      </c>
      <c r="D377" s="46" t="s">
        <v>15</v>
      </c>
      <c r="E377" s="46">
        <v>29</v>
      </c>
      <c r="F377" s="46" t="s">
        <v>4913</v>
      </c>
      <c r="G377" s="46"/>
      <c r="H377" s="46"/>
      <c r="I377" s="46"/>
      <c r="J377" s="46" t="s">
        <v>3175</v>
      </c>
      <c r="K377" s="46" t="s">
        <v>4914</v>
      </c>
      <c r="L377" s="46" t="s">
        <v>3406</v>
      </c>
      <c r="M377" s="46">
        <v>23</v>
      </c>
      <c r="N377" s="46">
        <v>5.35</v>
      </c>
      <c r="O377" s="46">
        <v>120</v>
      </c>
      <c r="P377" s="46">
        <v>0</v>
      </c>
      <c r="Q377" s="46">
        <v>488</v>
      </c>
      <c r="R377" s="46">
        <v>37</v>
      </c>
      <c r="S377" s="46">
        <v>95</v>
      </c>
      <c r="T377" s="46">
        <v>18</v>
      </c>
      <c r="U377" s="46">
        <v>21</v>
      </c>
      <c r="V377" s="46">
        <v>3107</v>
      </c>
      <c r="W377" s="46">
        <v>100</v>
      </c>
      <c r="X377" s="46" t="s">
        <v>4915</v>
      </c>
      <c r="Y377" s="46" t="s">
        <v>4916</v>
      </c>
      <c r="AA377">
        <f t="shared" si="5"/>
        <v>5.35</v>
      </c>
    </row>
    <row r="378" spans="2:27" ht="15" hidden="1" customHeight="1" x14ac:dyDescent="0.2">
      <c r="B378" s="46">
        <v>377</v>
      </c>
      <c r="C378" s="46">
        <v>2375</v>
      </c>
      <c r="D378" s="46" t="s">
        <v>15</v>
      </c>
      <c r="E378" s="46">
        <v>29</v>
      </c>
      <c r="F378" s="46" t="s">
        <v>4913</v>
      </c>
      <c r="G378" s="46" t="s">
        <v>4917</v>
      </c>
      <c r="H378" s="46" t="s">
        <v>4918</v>
      </c>
      <c r="I378" s="46" t="s">
        <v>4919</v>
      </c>
      <c r="J378" s="46" t="s">
        <v>3176</v>
      </c>
      <c r="K378" s="46" t="s">
        <v>4920</v>
      </c>
      <c r="L378" s="46" t="s">
        <v>3406</v>
      </c>
      <c r="M378" s="46">
        <v>23</v>
      </c>
      <c r="N378" s="46">
        <v>1</v>
      </c>
      <c r="O378" s="46">
        <v>20</v>
      </c>
      <c r="P378" s="46">
        <v>15</v>
      </c>
      <c r="Q378" s="46">
        <v>35</v>
      </c>
      <c r="R378" s="46">
        <v>7</v>
      </c>
      <c r="S378" s="46">
        <v>28</v>
      </c>
      <c r="T378" s="46">
        <v>18</v>
      </c>
      <c r="U378" s="46">
        <v>21</v>
      </c>
      <c r="V378" s="46">
        <v>1161</v>
      </c>
      <c r="W378" s="46">
        <v>100</v>
      </c>
      <c r="Y378" s="46" t="s">
        <v>4921</v>
      </c>
      <c r="AA378">
        <f t="shared" si="5"/>
        <v>1</v>
      </c>
    </row>
    <row r="379" spans="2:27" ht="15" hidden="1" customHeight="1" x14ac:dyDescent="0.2">
      <c r="B379" s="46">
        <v>378</v>
      </c>
      <c r="C379" s="46">
        <v>3014</v>
      </c>
      <c r="D379" s="46" t="s">
        <v>15</v>
      </c>
      <c r="E379" s="46">
        <v>29</v>
      </c>
      <c r="F379" s="46" t="s">
        <v>4922</v>
      </c>
      <c r="G379" s="46"/>
      <c r="H379" s="46"/>
      <c r="I379" s="46"/>
      <c r="J379" s="46" t="s">
        <v>3177</v>
      </c>
      <c r="K379" s="46" t="s">
        <v>3177</v>
      </c>
      <c r="L379" s="46" t="s">
        <v>3444</v>
      </c>
      <c r="M379" s="46">
        <v>24</v>
      </c>
      <c r="N379" s="46">
        <v>1.5</v>
      </c>
      <c r="O379" s="46">
        <v>50</v>
      </c>
      <c r="P379" s="46">
        <v>0</v>
      </c>
      <c r="Q379" s="46">
        <v>50</v>
      </c>
      <c r="R379" s="46">
        <v>5</v>
      </c>
      <c r="S379" s="46">
        <v>50</v>
      </c>
      <c r="T379" s="46">
        <v>18</v>
      </c>
      <c r="U379" s="46">
        <v>21</v>
      </c>
      <c r="V379" s="46">
        <v>1729</v>
      </c>
      <c r="W379" s="46">
        <v>100</v>
      </c>
      <c r="X379" s="46" t="s">
        <v>4923</v>
      </c>
      <c r="Y379" s="46" t="s">
        <v>4924</v>
      </c>
      <c r="AA379">
        <f t="shared" si="5"/>
        <v>1.5</v>
      </c>
    </row>
    <row r="380" spans="2:27" ht="15" hidden="1" customHeight="1" x14ac:dyDescent="0.2">
      <c r="B380" s="46">
        <v>379</v>
      </c>
      <c r="C380" s="46">
        <v>2317</v>
      </c>
      <c r="D380" s="46" t="s">
        <v>15</v>
      </c>
      <c r="E380" s="46">
        <v>29</v>
      </c>
      <c r="F380" s="46" t="s">
        <v>4925</v>
      </c>
      <c r="G380" s="46" t="s">
        <v>4926</v>
      </c>
      <c r="H380" s="46" t="s">
        <v>4927</v>
      </c>
      <c r="I380" s="46" t="s">
        <v>4927</v>
      </c>
      <c r="J380" s="46" t="s">
        <v>3178</v>
      </c>
      <c r="K380" s="46" t="s">
        <v>3178</v>
      </c>
      <c r="L380" s="46" t="s">
        <v>3395</v>
      </c>
      <c r="M380" s="46">
        <v>22</v>
      </c>
      <c r="N380" s="46">
        <v>1</v>
      </c>
      <c r="O380" s="46">
        <v>3</v>
      </c>
      <c r="P380" s="46">
        <v>1</v>
      </c>
      <c r="Q380" s="46">
        <v>1</v>
      </c>
      <c r="R380" s="46">
        <v>1</v>
      </c>
      <c r="S380" s="46">
        <v>1</v>
      </c>
      <c r="T380" s="46">
        <v>18</v>
      </c>
      <c r="U380" s="46">
        <v>21</v>
      </c>
      <c r="V380" s="46">
        <v>1112</v>
      </c>
      <c r="W380" s="46">
        <v>100</v>
      </c>
      <c r="Y380" s="46" t="s">
        <v>4928</v>
      </c>
      <c r="AA380">
        <f t="shared" si="5"/>
        <v>1</v>
      </c>
    </row>
    <row r="381" spans="2:27" ht="15" hidden="1" customHeight="1" x14ac:dyDescent="0.2">
      <c r="B381" s="46">
        <v>380</v>
      </c>
      <c r="C381" s="46">
        <v>4087</v>
      </c>
      <c r="D381" s="46" t="s">
        <v>15</v>
      </c>
      <c r="E381" s="46">
        <v>29</v>
      </c>
      <c r="F381" s="46" t="s">
        <v>4929</v>
      </c>
      <c r="G381" s="46" t="s">
        <v>4930</v>
      </c>
      <c r="H381" s="46" t="s">
        <v>4931</v>
      </c>
      <c r="I381" s="46" t="s">
        <v>4932</v>
      </c>
      <c r="J381" s="46" t="s">
        <v>3182</v>
      </c>
      <c r="K381" s="46" t="s">
        <v>3182</v>
      </c>
      <c r="L381" s="46" t="s">
        <v>3395</v>
      </c>
      <c r="M381" s="46">
        <v>22</v>
      </c>
      <c r="N381" s="46">
        <v>2</v>
      </c>
      <c r="O381" s="46">
        <v>45</v>
      </c>
      <c r="P381" s="46">
        <v>1</v>
      </c>
      <c r="Q381" s="46">
        <v>0</v>
      </c>
      <c r="R381" s="46">
        <v>8</v>
      </c>
      <c r="S381" s="46">
        <v>50</v>
      </c>
      <c r="T381" s="46">
        <v>18</v>
      </c>
      <c r="U381" s="46">
        <v>21</v>
      </c>
      <c r="V381" s="46">
        <v>2784</v>
      </c>
      <c r="W381" s="46">
        <v>80</v>
      </c>
      <c r="Y381" s="46" t="s">
        <v>4933</v>
      </c>
      <c r="AA381">
        <f t="shared" si="5"/>
        <v>2</v>
      </c>
    </row>
    <row r="382" spans="2:27" ht="15" hidden="1" customHeight="1" x14ac:dyDescent="0.2">
      <c r="B382" s="46">
        <v>381</v>
      </c>
      <c r="C382" s="46">
        <v>4088</v>
      </c>
      <c r="D382" s="46" t="s">
        <v>15</v>
      </c>
      <c r="E382" s="46">
        <v>29</v>
      </c>
      <c r="F382" s="46" t="s">
        <v>4929</v>
      </c>
      <c r="G382" s="46" t="s">
        <v>4930</v>
      </c>
      <c r="H382" s="46" t="s">
        <v>4931</v>
      </c>
      <c r="I382" s="46" t="s">
        <v>4932</v>
      </c>
      <c r="J382" s="46" t="s">
        <v>3182</v>
      </c>
      <c r="K382" s="46" t="s">
        <v>3182</v>
      </c>
      <c r="L382" s="46" t="s">
        <v>3395</v>
      </c>
      <c r="M382" s="46">
        <v>22</v>
      </c>
      <c r="N382" s="46">
        <v>2</v>
      </c>
      <c r="O382" s="46">
        <v>45</v>
      </c>
      <c r="P382" s="46">
        <v>0</v>
      </c>
      <c r="Q382" s="46">
        <v>0</v>
      </c>
      <c r="R382" s="46">
        <v>8</v>
      </c>
      <c r="S382" s="46">
        <v>15</v>
      </c>
      <c r="T382" s="46">
        <v>18</v>
      </c>
      <c r="U382" s="46">
        <v>21</v>
      </c>
      <c r="V382" s="46">
        <v>2784</v>
      </c>
      <c r="W382" s="46">
        <v>100</v>
      </c>
      <c r="Y382" s="46" t="s">
        <v>4934</v>
      </c>
      <c r="AA382">
        <f t="shared" si="5"/>
        <v>2</v>
      </c>
    </row>
    <row r="383" spans="2:27" ht="15" hidden="1" customHeight="1" x14ac:dyDescent="0.2">
      <c r="B383" s="46">
        <v>382</v>
      </c>
      <c r="C383" s="46">
        <v>1134</v>
      </c>
      <c r="D383" s="46" t="s">
        <v>15</v>
      </c>
      <c r="E383" s="46">
        <v>29</v>
      </c>
      <c r="F383" s="46" t="s">
        <v>4929</v>
      </c>
      <c r="G383" s="46"/>
      <c r="H383" s="46"/>
      <c r="I383" s="46"/>
      <c r="J383" s="46" t="s">
        <v>3181</v>
      </c>
      <c r="K383" s="46" t="s">
        <v>4935</v>
      </c>
      <c r="L383" s="46" t="s">
        <v>3395</v>
      </c>
      <c r="M383" s="46">
        <v>22</v>
      </c>
      <c r="N383" s="46">
        <v>3.3</v>
      </c>
      <c r="O383" s="46">
        <v>87</v>
      </c>
      <c r="P383" s="46">
        <v>130</v>
      </c>
      <c r="Q383" s="46">
        <v>120</v>
      </c>
      <c r="R383" s="46">
        <v>18</v>
      </c>
      <c r="S383" s="46">
        <v>50</v>
      </c>
      <c r="T383" s="46">
        <v>18</v>
      </c>
      <c r="U383" s="46">
        <v>21</v>
      </c>
      <c r="V383" s="46">
        <v>466</v>
      </c>
      <c r="W383" s="46">
        <v>100</v>
      </c>
      <c r="X383" s="46" t="s">
        <v>4936</v>
      </c>
      <c r="Y383" s="46" t="s">
        <v>4937</v>
      </c>
      <c r="AA383">
        <f t="shared" si="5"/>
        <v>3.3</v>
      </c>
    </row>
    <row r="384" spans="2:27" ht="15" hidden="1" customHeight="1" x14ac:dyDescent="0.2">
      <c r="B384" s="46">
        <v>383</v>
      </c>
      <c r="C384" s="46">
        <v>2663</v>
      </c>
      <c r="D384" s="46" t="s">
        <v>15</v>
      </c>
      <c r="E384" s="46">
        <v>29</v>
      </c>
      <c r="F384" s="46" t="s">
        <v>4929</v>
      </c>
      <c r="G384" s="46"/>
      <c r="H384" s="46"/>
      <c r="I384" s="46"/>
      <c r="J384" s="46" t="s">
        <v>3180</v>
      </c>
      <c r="K384" s="46" t="s">
        <v>4938</v>
      </c>
      <c r="L384" s="46" t="s">
        <v>3395</v>
      </c>
      <c r="M384" s="46">
        <v>22</v>
      </c>
      <c r="N384" s="46">
        <v>5</v>
      </c>
      <c r="O384" s="46">
        <v>100</v>
      </c>
      <c r="P384" s="46">
        <v>0</v>
      </c>
      <c r="Q384" s="46">
        <v>96</v>
      </c>
      <c r="R384" s="46">
        <v>0</v>
      </c>
      <c r="S384" s="46">
        <v>0</v>
      </c>
      <c r="T384" s="46">
        <v>18</v>
      </c>
      <c r="U384" s="46">
        <v>21</v>
      </c>
      <c r="V384" s="46">
        <v>1424</v>
      </c>
      <c r="W384" s="46">
        <v>100</v>
      </c>
      <c r="X384" s="46" t="s">
        <v>4939</v>
      </c>
      <c r="Y384" s="46" t="s">
        <v>4940</v>
      </c>
      <c r="AA384">
        <f t="shared" si="5"/>
        <v>5</v>
      </c>
    </row>
    <row r="385" spans="2:27" ht="15" hidden="1" customHeight="1" x14ac:dyDescent="0.2">
      <c r="B385" s="46">
        <v>384</v>
      </c>
      <c r="C385" s="46">
        <v>1361</v>
      </c>
      <c r="D385" s="46" t="s">
        <v>15</v>
      </c>
      <c r="E385" s="46">
        <v>29</v>
      </c>
      <c r="F385" s="46" t="s">
        <v>4929</v>
      </c>
      <c r="G385" s="46"/>
      <c r="H385" s="46"/>
      <c r="I385" s="46"/>
      <c r="J385" s="46" t="s">
        <v>4941</v>
      </c>
      <c r="K385" s="46" t="s">
        <v>4941</v>
      </c>
      <c r="L385" s="46" t="s">
        <v>3444</v>
      </c>
      <c r="M385" s="46">
        <v>24</v>
      </c>
      <c r="N385" s="46">
        <v>2</v>
      </c>
      <c r="O385" s="46">
        <v>16</v>
      </c>
      <c r="P385" s="46">
        <v>0</v>
      </c>
      <c r="Q385" s="46">
        <v>8</v>
      </c>
      <c r="R385" s="46">
        <v>8</v>
      </c>
      <c r="S385" s="46">
        <v>8</v>
      </c>
      <c r="T385" s="46">
        <v>18</v>
      </c>
      <c r="U385" s="46">
        <v>21</v>
      </c>
      <c r="V385" s="46">
        <v>645</v>
      </c>
      <c r="W385" s="46">
        <v>60</v>
      </c>
      <c r="X385" s="46" t="s">
        <v>4942</v>
      </c>
      <c r="Y385" s="46" t="s">
        <v>4943</v>
      </c>
      <c r="AA385">
        <f t="shared" si="5"/>
        <v>2</v>
      </c>
    </row>
    <row r="386" spans="2:27" ht="15" hidden="1" customHeight="1" x14ac:dyDescent="0.2">
      <c r="B386" s="46">
        <v>385</v>
      </c>
      <c r="C386" s="46">
        <v>2446</v>
      </c>
      <c r="D386" s="46" t="s">
        <v>15</v>
      </c>
      <c r="E386" s="46">
        <v>29</v>
      </c>
      <c r="F386" s="46" t="s">
        <v>4944</v>
      </c>
      <c r="G386" s="46" t="s">
        <v>4945</v>
      </c>
      <c r="H386" s="46" t="s">
        <v>4946</v>
      </c>
      <c r="I386" s="46" t="s">
        <v>4947</v>
      </c>
      <c r="J386" s="46" t="s">
        <v>3183</v>
      </c>
      <c r="K386" s="46" t="s">
        <v>4948</v>
      </c>
      <c r="L386" s="46" t="s">
        <v>3395</v>
      </c>
      <c r="M386" s="46">
        <v>22</v>
      </c>
      <c r="N386" s="46">
        <v>8</v>
      </c>
      <c r="O386" s="46">
        <v>200</v>
      </c>
      <c r="P386" s="46">
        <v>1600</v>
      </c>
      <c r="Q386" s="46">
        <v>394</v>
      </c>
      <c r="R386" s="46">
        <v>43</v>
      </c>
      <c r="S386" s="46">
        <v>276</v>
      </c>
      <c r="T386" s="46">
        <v>18</v>
      </c>
      <c r="U386" s="46">
        <v>21</v>
      </c>
      <c r="V386" s="46">
        <v>1225</v>
      </c>
      <c r="W386" s="46">
        <v>100</v>
      </c>
      <c r="Y386" s="46" t="s">
        <v>4949</v>
      </c>
      <c r="AA386">
        <f t="shared" ref="AA386:AA449" si="6">N386</f>
        <v>8</v>
      </c>
    </row>
    <row r="387" spans="2:27" ht="15" hidden="1" customHeight="1" x14ac:dyDescent="0.2">
      <c r="B387" s="46">
        <v>386</v>
      </c>
      <c r="C387" s="46">
        <v>3759</v>
      </c>
      <c r="D387" s="46" t="s">
        <v>15</v>
      </c>
      <c r="E387" s="46">
        <v>29</v>
      </c>
      <c r="F387" s="46" t="s">
        <v>4944</v>
      </c>
      <c r="G387" s="46" t="s">
        <v>4944</v>
      </c>
      <c r="H387" s="46" t="s">
        <v>4950</v>
      </c>
      <c r="I387" s="46" t="s">
        <v>4951</v>
      </c>
      <c r="J387" s="46" t="s">
        <v>3184</v>
      </c>
      <c r="K387" s="46" t="s">
        <v>4952</v>
      </c>
      <c r="L387" s="46" t="s">
        <v>3395</v>
      </c>
      <c r="M387" s="46">
        <v>22</v>
      </c>
      <c r="N387" s="46">
        <v>6</v>
      </c>
      <c r="O387" s="46">
        <v>125</v>
      </c>
      <c r="P387" s="46">
        <v>90</v>
      </c>
      <c r="Q387" s="46">
        <v>10</v>
      </c>
      <c r="R387" s="46">
        <v>25</v>
      </c>
      <c r="S387" s="46">
        <v>20</v>
      </c>
      <c r="T387" s="46">
        <v>18</v>
      </c>
      <c r="U387" s="46">
        <v>21</v>
      </c>
      <c r="V387" s="46">
        <v>2463</v>
      </c>
      <c r="W387" s="46">
        <v>100</v>
      </c>
      <c r="Y387" s="46" t="s">
        <v>4953</v>
      </c>
      <c r="AA387">
        <f t="shared" si="6"/>
        <v>6</v>
      </c>
    </row>
    <row r="388" spans="2:27" ht="15" hidden="1" customHeight="1" x14ac:dyDescent="0.2">
      <c r="B388" s="46">
        <v>387</v>
      </c>
      <c r="C388" s="46">
        <v>1274</v>
      </c>
      <c r="D388" s="46" t="s">
        <v>26</v>
      </c>
      <c r="E388" s="46">
        <v>32</v>
      </c>
      <c r="F388" s="46" t="s">
        <v>4954</v>
      </c>
      <c r="G388" s="46" t="s">
        <v>4955</v>
      </c>
      <c r="H388" s="46" t="s">
        <v>4955</v>
      </c>
      <c r="I388" s="46" t="s">
        <v>4956</v>
      </c>
      <c r="J388" s="46" t="s">
        <v>3185</v>
      </c>
      <c r="K388" s="46" t="s">
        <v>4957</v>
      </c>
      <c r="L388" s="46" t="s">
        <v>3395</v>
      </c>
      <c r="M388" s="46">
        <v>22</v>
      </c>
      <c r="N388" s="46">
        <v>5</v>
      </c>
      <c r="O388" s="46">
        <v>108</v>
      </c>
      <c r="P388" s="46">
        <v>57</v>
      </c>
      <c r="Q388" s="46">
        <v>0</v>
      </c>
      <c r="R388" s="46">
        <v>24</v>
      </c>
      <c r="S388" s="46">
        <v>119</v>
      </c>
      <c r="T388" s="46">
        <v>18</v>
      </c>
      <c r="U388" s="46">
        <v>21</v>
      </c>
      <c r="V388" s="46">
        <v>477</v>
      </c>
      <c r="W388" s="46">
        <v>100</v>
      </c>
      <c r="Y388" s="46" t="s">
        <v>4958</v>
      </c>
      <c r="AA388">
        <f t="shared" si="6"/>
        <v>5</v>
      </c>
    </row>
    <row r="389" spans="2:27" ht="15" hidden="1" customHeight="1" x14ac:dyDescent="0.2">
      <c r="B389" s="46">
        <v>388</v>
      </c>
      <c r="C389" s="46">
        <v>3354</v>
      </c>
      <c r="D389" s="46" t="s">
        <v>26</v>
      </c>
      <c r="E389" s="46">
        <v>32</v>
      </c>
      <c r="F389" s="46" t="s">
        <v>4959</v>
      </c>
      <c r="G389" s="46"/>
      <c r="H389" s="46"/>
      <c r="I389" s="46"/>
      <c r="J389" s="46" t="s">
        <v>3186</v>
      </c>
      <c r="K389" s="46" t="s">
        <v>3925</v>
      </c>
      <c r="L389" s="46" t="s">
        <v>3406</v>
      </c>
      <c r="M389" s="46">
        <v>23</v>
      </c>
      <c r="N389" s="46">
        <v>5.6</v>
      </c>
      <c r="O389" s="46">
        <v>150</v>
      </c>
      <c r="P389" s="46">
        <v>0</v>
      </c>
      <c r="Q389" s="46">
        <v>325</v>
      </c>
      <c r="R389" s="46">
        <v>28</v>
      </c>
      <c r="S389" s="46">
        <v>100</v>
      </c>
      <c r="T389" s="46">
        <v>18</v>
      </c>
      <c r="U389" s="46">
        <v>21</v>
      </c>
      <c r="V389" s="46">
        <v>2040</v>
      </c>
      <c r="W389" s="46">
        <v>100</v>
      </c>
      <c r="X389" s="46" t="s">
        <v>4960</v>
      </c>
      <c r="Y389" s="46" t="s">
        <v>4961</v>
      </c>
      <c r="AA389">
        <f t="shared" si="6"/>
        <v>5.6</v>
      </c>
    </row>
    <row r="390" spans="2:27" ht="15" hidden="1" customHeight="1" x14ac:dyDescent="0.2">
      <c r="B390" s="46">
        <v>389</v>
      </c>
      <c r="C390" s="46">
        <v>3558</v>
      </c>
      <c r="D390" s="46" t="s">
        <v>26</v>
      </c>
      <c r="E390" s="46">
        <v>32</v>
      </c>
      <c r="F390" s="46" t="s">
        <v>4962</v>
      </c>
      <c r="G390" s="46" t="s">
        <v>4963</v>
      </c>
      <c r="H390" s="46" t="s">
        <v>4964</v>
      </c>
      <c r="I390" s="46" t="s">
        <v>4964</v>
      </c>
      <c r="J390" s="46" t="s">
        <v>3187</v>
      </c>
      <c r="K390" s="46" t="s">
        <v>4965</v>
      </c>
      <c r="L390" s="46" t="s">
        <v>3406</v>
      </c>
      <c r="M390" s="46">
        <v>23</v>
      </c>
      <c r="N390" s="46">
        <v>2</v>
      </c>
      <c r="O390" s="46">
        <v>120</v>
      </c>
      <c r="P390" s="46">
        <v>20</v>
      </c>
      <c r="Q390" s="46">
        <v>100</v>
      </c>
      <c r="R390" s="46">
        <v>100</v>
      </c>
      <c r="S390" s="46">
        <v>50</v>
      </c>
      <c r="T390" s="46">
        <v>18</v>
      </c>
      <c r="U390" s="46">
        <v>21</v>
      </c>
      <c r="V390" s="46">
        <v>2248</v>
      </c>
      <c r="W390" s="46">
        <v>100</v>
      </c>
      <c r="Y390" s="46" t="s">
        <v>4966</v>
      </c>
      <c r="AA390">
        <f t="shared" si="6"/>
        <v>2</v>
      </c>
    </row>
    <row r="391" spans="2:27" ht="15" hidden="1" customHeight="1" x14ac:dyDescent="0.2">
      <c r="B391" s="46">
        <v>390</v>
      </c>
      <c r="C391" s="46">
        <v>3603</v>
      </c>
      <c r="D391" s="46" t="s">
        <v>26</v>
      </c>
      <c r="E391" s="46">
        <v>32</v>
      </c>
      <c r="F391" s="46" t="s">
        <v>4967</v>
      </c>
      <c r="G391" s="46"/>
      <c r="H391" s="46"/>
      <c r="I391" s="46"/>
      <c r="J391" s="46" t="s">
        <v>3188</v>
      </c>
      <c r="K391" s="46" t="s">
        <v>3188</v>
      </c>
      <c r="L391" s="46" t="s">
        <v>3406</v>
      </c>
      <c r="M391" s="46">
        <v>23</v>
      </c>
      <c r="N391" s="46">
        <v>5.2</v>
      </c>
      <c r="O391" s="46">
        <v>200</v>
      </c>
      <c r="P391" s="46">
        <v>0</v>
      </c>
      <c r="Q391" s="46">
        <v>0</v>
      </c>
      <c r="R391" s="46">
        <v>36</v>
      </c>
      <c r="S391" s="46">
        <v>0</v>
      </c>
      <c r="T391" s="46">
        <v>18</v>
      </c>
      <c r="U391" s="46">
        <v>21</v>
      </c>
      <c r="V391" s="46">
        <v>2298</v>
      </c>
      <c r="W391" s="46">
        <v>100</v>
      </c>
      <c r="X391" s="46" t="s">
        <v>4968</v>
      </c>
      <c r="Y391" s="46" t="s">
        <v>4969</v>
      </c>
      <c r="AA391">
        <f t="shared" si="6"/>
        <v>5.2</v>
      </c>
    </row>
    <row r="392" spans="2:27" ht="15" hidden="1" customHeight="1" x14ac:dyDescent="0.2">
      <c r="B392" s="46">
        <v>391</v>
      </c>
      <c r="C392" s="46">
        <v>2044</v>
      </c>
      <c r="D392" s="46" t="s">
        <v>26</v>
      </c>
      <c r="E392" s="46">
        <v>32</v>
      </c>
      <c r="F392" s="46" t="s">
        <v>4970</v>
      </c>
      <c r="G392" s="46"/>
      <c r="H392" s="46"/>
      <c r="I392" s="46"/>
      <c r="J392" s="46" t="s">
        <v>3189</v>
      </c>
      <c r="K392" s="46" t="s">
        <v>4971</v>
      </c>
      <c r="L392" s="46" t="s">
        <v>3395</v>
      </c>
      <c r="M392" s="46">
        <v>22</v>
      </c>
      <c r="N392" s="46">
        <v>12</v>
      </c>
      <c r="O392" s="46">
        <v>12</v>
      </c>
      <c r="P392" s="46">
        <v>12</v>
      </c>
      <c r="Q392" s="46">
        <v>12</v>
      </c>
      <c r="R392" s="46">
        <v>12</v>
      </c>
      <c r="S392" s="46">
        <v>12</v>
      </c>
      <c r="T392" s="46">
        <v>18</v>
      </c>
      <c r="U392" s="46">
        <v>21</v>
      </c>
      <c r="V392" s="46">
        <v>947</v>
      </c>
      <c r="W392" s="46">
        <v>80</v>
      </c>
      <c r="X392" s="46">
        <v>121313</v>
      </c>
      <c r="Y392" s="46" t="s">
        <v>4972</v>
      </c>
      <c r="AA392">
        <f t="shared" si="6"/>
        <v>12</v>
      </c>
    </row>
    <row r="393" spans="2:27" ht="15" hidden="1" customHeight="1" x14ac:dyDescent="0.2">
      <c r="B393" s="46">
        <v>392</v>
      </c>
      <c r="C393" s="46">
        <v>1191</v>
      </c>
      <c r="D393" s="46" t="s">
        <v>9</v>
      </c>
      <c r="E393" s="46">
        <v>23</v>
      </c>
      <c r="F393" s="46" t="s">
        <v>4973</v>
      </c>
      <c r="G393" s="46" t="s">
        <v>4973</v>
      </c>
      <c r="H393" s="46" t="s">
        <v>4974</v>
      </c>
      <c r="I393" s="46" t="s">
        <v>4975</v>
      </c>
      <c r="J393" s="46" t="s">
        <v>3014</v>
      </c>
      <c r="K393" s="46" t="s">
        <v>4976</v>
      </c>
      <c r="L393" s="46" t="s">
        <v>3395</v>
      </c>
      <c r="M393" s="46">
        <v>22</v>
      </c>
      <c r="N393" s="46">
        <v>2.4</v>
      </c>
      <c r="O393" s="46">
        <v>70</v>
      </c>
      <c r="P393" s="46">
        <v>100</v>
      </c>
      <c r="Q393" s="46">
        <v>170</v>
      </c>
      <c r="R393" s="46">
        <v>12.56</v>
      </c>
      <c r="S393" s="46">
        <v>57.3</v>
      </c>
      <c r="T393" s="46">
        <v>18</v>
      </c>
      <c r="U393" s="46">
        <v>21</v>
      </c>
      <c r="V393" s="46">
        <v>516</v>
      </c>
      <c r="W393" s="46">
        <v>100</v>
      </c>
      <c r="Y393" s="46" t="s">
        <v>4977</v>
      </c>
      <c r="AA393">
        <f t="shared" si="6"/>
        <v>2.4</v>
      </c>
    </row>
    <row r="394" spans="2:27" ht="15" hidden="1" customHeight="1" x14ac:dyDescent="0.2">
      <c r="B394" s="46">
        <v>393</v>
      </c>
      <c r="C394" s="46">
        <v>4349</v>
      </c>
      <c r="D394" s="46" t="s">
        <v>9</v>
      </c>
      <c r="E394" s="46">
        <v>23</v>
      </c>
      <c r="F394" s="46" t="s">
        <v>4978</v>
      </c>
      <c r="G394" s="46" t="s">
        <v>4978</v>
      </c>
      <c r="H394" s="46" t="s">
        <v>4979</v>
      </c>
      <c r="I394" s="46" t="s">
        <v>4980</v>
      </c>
      <c r="J394" s="46" t="s">
        <v>3190</v>
      </c>
      <c r="K394" s="46" t="s">
        <v>37</v>
      </c>
      <c r="L394" s="46" t="s">
        <v>3406</v>
      </c>
      <c r="M394" s="46">
        <v>23</v>
      </c>
      <c r="N394" s="46">
        <v>20</v>
      </c>
      <c r="O394" s="46">
        <v>165</v>
      </c>
      <c r="P394" s="46">
        <v>0</v>
      </c>
      <c r="Q394" s="46">
        <v>0</v>
      </c>
      <c r="R394" s="46">
        <v>130</v>
      </c>
      <c r="S394" s="46">
        <v>30</v>
      </c>
      <c r="T394" s="46">
        <v>18</v>
      </c>
      <c r="U394" s="46">
        <v>21</v>
      </c>
      <c r="V394" s="46">
        <v>798</v>
      </c>
      <c r="W394" s="46">
        <v>100</v>
      </c>
      <c r="Y394" s="46" t="s">
        <v>4981</v>
      </c>
      <c r="AA394">
        <f t="shared" si="6"/>
        <v>20</v>
      </c>
    </row>
    <row r="395" spans="2:27" ht="15" hidden="1" customHeight="1" x14ac:dyDescent="0.2">
      <c r="B395" s="46">
        <v>394</v>
      </c>
      <c r="C395" s="46">
        <v>1312</v>
      </c>
      <c r="D395" s="46" t="s">
        <v>9</v>
      </c>
      <c r="E395" s="46">
        <v>23</v>
      </c>
      <c r="F395" s="46" t="s">
        <v>4978</v>
      </c>
      <c r="G395" s="46" t="s">
        <v>4982</v>
      </c>
      <c r="H395" s="46" t="s">
        <v>4983</v>
      </c>
      <c r="I395" s="46" t="s">
        <v>4983</v>
      </c>
      <c r="J395" s="46" t="s">
        <v>3191</v>
      </c>
      <c r="K395" s="46" t="s">
        <v>3191</v>
      </c>
      <c r="L395" s="46" t="s">
        <v>3395</v>
      </c>
      <c r="M395" s="46">
        <v>22</v>
      </c>
      <c r="N395" s="46">
        <v>5</v>
      </c>
      <c r="O395" s="46">
        <v>50</v>
      </c>
      <c r="P395" s="46">
        <v>0</v>
      </c>
      <c r="Q395" s="46">
        <v>693</v>
      </c>
      <c r="R395" s="46">
        <v>125</v>
      </c>
      <c r="S395" s="46">
        <v>0</v>
      </c>
      <c r="T395" s="46">
        <v>18</v>
      </c>
      <c r="U395" s="46">
        <v>21</v>
      </c>
      <c r="V395" s="46">
        <v>619</v>
      </c>
      <c r="W395" s="46">
        <v>100</v>
      </c>
      <c r="Y395" s="46" t="s">
        <v>4984</v>
      </c>
      <c r="AA395">
        <f t="shared" si="6"/>
        <v>5</v>
      </c>
    </row>
    <row r="396" spans="2:27" ht="15" hidden="1" customHeight="1" x14ac:dyDescent="0.2">
      <c r="B396" s="46">
        <v>395</v>
      </c>
      <c r="C396" s="46">
        <v>2433</v>
      </c>
      <c r="D396" s="46" t="s">
        <v>9</v>
      </c>
      <c r="E396" s="46">
        <v>23</v>
      </c>
      <c r="F396" s="46" t="s">
        <v>4978</v>
      </c>
      <c r="G396" s="46" t="s">
        <v>4982</v>
      </c>
      <c r="H396" s="46" t="s">
        <v>4985</v>
      </c>
      <c r="I396" s="46" t="s">
        <v>4985</v>
      </c>
      <c r="J396" s="46" t="s">
        <v>3192</v>
      </c>
      <c r="K396" s="46" t="s">
        <v>3192</v>
      </c>
      <c r="L396" s="46" t="s">
        <v>3395</v>
      </c>
      <c r="M396" s="46">
        <v>22</v>
      </c>
      <c r="N396" s="46">
        <v>5</v>
      </c>
      <c r="O396" s="46">
        <v>110</v>
      </c>
      <c r="P396" s="46">
        <v>0</v>
      </c>
      <c r="Q396" s="46">
        <v>80000</v>
      </c>
      <c r="R396" s="46">
        <v>0</v>
      </c>
      <c r="S396" s="46">
        <v>0</v>
      </c>
      <c r="T396" s="46">
        <v>18</v>
      </c>
      <c r="U396" s="46">
        <v>21</v>
      </c>
      <c r="V396" s="46">
        <v>1210</v>
      </c>
      <c r="W396" s="46">
        <v>100</v>
      </c>
      <c r="Y396" s="46" t="s">
        <v>4986</v>
      </c>
      <c r="AA396">
        <f t="shared" si="6"/>
        <v>5</v>
      </c>
    </row>
    <row r="397" spans="2:27" ht="15" hidden="1" customHeight="1" x14ac:dyDescent="0.2">
      <c r="B397" s="46">
        <v>396</v>
      </c>
      <c r="C397" s="46">
        <v>3250</v>
      </c>
      <c r="D397" s="46" t="s">
        <v>9</v>
      </c>
      <c r="E397" s="46">
        <v>23</v>
      </c>
      <c r="F397" s="46" t="s">
        <v>4978</v>
      </c>
      <c r="G397" s="46" t="s">
        <v>4982</v>
      </c>
      <c r="H397" s="46" t="s">
        <v>4987</v>
      </c>
      <c r="I397" s="46" t="s">
        <v>4988</v>
      </c>
      <c r="J397" s="46" t="s">
        <v>4989</v>
      </c>
      <c r="K397" s="46" t="s">
        <v>4989</v>
      </c>
      <c r="L397" s="46" t="s">
        <v>3395</v>
      </c>
      <c r="M397" s="46">
        <v>22</v>
      </c>
      <c r="N397" s="46">
        <v>2</v>
      </c>
      <c r="O397" s="46">
        <v>30</v>
      </c>
      <c r="P397" s="46">
        <v>30</v>
      </c>
      <c r="Q397" s="46">
        <v>40</v>
      </c>
      <c r="R397" s="46">
        <v>10</v>
      </c>
      <c r="S397" s="46">
        <v>30</v>
      </c>
      <c r="T397" s="46">
        <v>18</v>
      </c>
      <c r="U397" s="46">
        <v>21</v>
      </c>
      <c r="V397" s="46">
        <v>1925</v>
      </c>
      <c r="W397" s="46">
        <v>100</v>
      </c>
      <c r="Y397" s="46" t="s">
        <v>4990</v>
      </c>
      <c r="AA397">
        <f t="shared" si="6"/>
        <v>2</v>
      </c>
    </row>
    <row r="398" spans="2:27" ht="15" hidden="1" customHeight="1" x14ac:dyDescent="0.2">
      <c r="B398" s="46">
        <v>397</v>
      </c>
      <c r="C398" s="46">
        <v>1140</v>
      </c>
      <c r="D398" s="46" t="s">
        <v>9</v>
      </c>
      <c r="E398" s="46">
        <v>23</v>
      </c>
      <c r="F398" s="46" t="s">
        <v>4991</v>
      </c>
      <c r="G398" s="46" t="s">
        <v>4992</v>
      </c>
      <c r="H398" s="46" t="s">
        <v>4993</v>
      </c>
      <c r="I398" s="46" t="s">
        <v>4993</v>
      </c>
      <c r="J398" s="46" t="s">
        <v>3194</v>
      </c>
      <c r="K398" s="46" t="s">
        <v>4994</v>
      </c>
      <c r="L398" s="46" t="s">
        <v>3395</v>
      </c>
      <c r="M398" s="46">
        <v>22</v>
      </c>
      <c r="N398" s="46">
        <v>6</v>
      </c>
      <c r="O398" s="46">
        <v>300</v>
      </c>
      <c r="P398" s="46">
        <v>0</v>
      </c>
      <c r="Q398" s="46">
        <v>90</v>
      </c>
      <c r="R398" s="46">
        <v>45</v>
      </c>
      <c r="S398" s="46">
        <v>10</v>
      </c>
      <c r="T398" s="46">
        <v>18</v>
      </c>
      <c r="U398" s="46">
        <v>21</v>
      </c>
      <c r="V398" s="46">
        <v>470</v>
      </c>
      <c r="W398" s="46">
        <v>100</v>
      </c>
      <c r="Y398" s="46" t="s">
        <v>4995</v>
      </c>
      <c r="AA398">
        <f t="shared" si="6"/>
        <v>6</v>
      </c>
    </row>
    <row r="399" spans="2:27" ht="15" hidden="1" customHeight="1" x14ac:dyDescent="0.2">
      <c r="B399" s="46">
        <v>398</v>
      </c>
      <c r="C399" s="46">
        <v>2056</v>
      </c>
      <c r="D399" s="46" t="s">
        <v>9</v>
      </c>
      <c r="E399" s="46">
        <v>23</v>
      </c>
      <c r="F399" s="46" t="s">
        <v>4991</v>
      </c>
      <c r="G399" s="46" t="s">
        <v>4992</v>
      </c>
      <c r="H399" s="46" t="s">
        <v>4996</v>
      </c>
      <c r="I399" s="46" t="s">
        <v>4996</v>
      </c>
      <c r="J399" s="46" t="s">
        <v>3193</v>
      </c>
      <c r="K399" s="46" t="s">
        <v>3193</v>
      </c>
      <c r="L399" s="46" t="s">
        <v>3406</v>
      </c>
      <c r="M399" s="46">
        <v>23</v>
      </c>
      <c r="N399" s="46">
        <v>13</v>
      </c>
      <c r="O399" s="46">
        <v>280</v>
      </c>
      <c r="P399" s="46">
        <v>850</v>
      </c>
      <c r="Q399" s="46">
        <v>770</v>
      </c>
      <c r="R399" s="46">
        <v>145</v>
      </c>
      <c r="S399" s="46">
        <v>625</v>
      </c>
      <c r="T399" s="46">
        <v>18</v>
      </c>
      <c r="U399" s="46">
        <v>21</v>
      </c>
      <c r="V399" s="46">
        <v>956</v>
      </c>
      <c r="W399" s="46">
        <v>100</v>
      </c>
      <c r="Y399" s="46" t="s">
        <v>4997</v>
      </c>
      <c r="AA399">
        <f t="shared" si="6"/>
        <v>13</v>
      </c>
    </row>
    <row r="400" spans="2:27" ht="15" hidden="1" customHeight="1" x14ac:dyDescent="0.2">
      <c r="B400" s="46">
        <v>399</v>
      </c>
      <c r="C400" s="46">
        <v>3607</v>
      </c>
      <c r="D400" s="46" t="s">
        <v>9</v>
      </c>
      <c r="E400" s="46">
        <v>23</v>
      </c>
      <c r="F400" s="46" t="s">
        <v>4998</v>
      </c>
      <c r="G400" s="46" t="s">
        <v>4998</v>
      </c>
      <c r="H400" s="46" t="s">
        <v>4999</v>
      </c>
      <c r="I400" s="46" t="s">
        <v>5000</v>
      </c>
      <c r="J400" s="46" t="s">
        <v>3197</v>
      </c>
      <c r="K400" s="46" t="s">
        <v>5001</v>
      </c>
      <c r="L400" s="46" t="s">
        <v>3395</v>
      </c>
      <c r="M400" s="46">
        <v>22</v>
      </c>
      <c r="N400" s="46">
        <v>3</v>
      </c>
      <c r="O400" s="46">
        <v>60</v>
      </c>
      <c r="P400" s="46">
        <v>0</v>
      </c>
      <c r="Q400" s="46">
        <v>60</v>
      </c>
      <c r="R400" s="46">
        <v>20</v>
      </c>
      <c r="S400" s="46">
        <v>40</v>
      </c>
      <c r="T400" s="46">
        <v>18</v>
      </c>
      <c r="U400" s="46">
        <v>21</v>
      </c>
      <c r="V400" s="46">
        <v>2293</v>
      </c>
      <c r="W400" s="46">
        <v>40</v>
      </c>
      <c r="Y400" s="46" t="s">
        <v>5002</v>
      </c>
      <c r="AA400">
        <f t="shared" si="6"/>
        <v>3</v>
      </c>
    </row>
    <row r="401" spans="2:27" ht="15" hidden="1" customHeight="1" x14ac:dyDescent="0.2">
      <c r="B401" s="46">
        <v>400</v>
      </c>
      <c r="C401" s="46">
        <v>3953</v>
      </c>
      <c r="D401" s="46" t="s">
        <v>9</v>
      </c>
      <c r="E401" s="46">
        <v>23</v>
      </c>
      <c r="F401" s="46" t="s">
        <v>4998</v>
      </c>
      <c r="G401" s="46" t="s">
        <v>4998</v>
      </c>
      <c r="H401" s="46" t="s">
        <v>5003</v>
      </c>
      <c r="I401" s="46" t="s">
        <v>5003</v>
      </c>
      <c r="J401" s="46" t="s">
        <v>3195</v>
      </c>
      <c r="K401" s="46" t="s">
        <v>3195</v>
      </c>
      <c r="L401" s="46" t="s">
        <v>3395</v>
      </c>
      <c r="M401" s="46">
        <v>22</v>
      </c>
      <c r="N401" s="46">
        <v>15</v>
      </c>
      <c r="O401" s="46">
        <v>242</v>
      </c>
      <c r="P401" s="46">
        <v>0</v>
      </c>
      <c r="Q401" s="46">
        <v>210</v>
      </c>
      <c r="R401" s="46">
        <v>27</v>
      </c>
      <c r="S401" s="46">
        <v>110</v>
      </c>
      <c r="T401" s="46">
        <v>18</v>
      </c>
      <c r="U401" s="46">
        <v>21</v>
      </c>
      <c r="V401" s="46">
        <v>2656</v>
      </c>
      <c r="W401" s="46">
        <v>100</v>
      </c>
      <c r="Y401" s="46" t="s">
        <v>5004</v>
      </c>
      <c r="AA401">
        <f t="shared" si="6"/>
        <v>15</v>
      </c>
    </row>
    <row r="402" spans="2:27" ht="15" hidden="1" customHeight="1" x14ac:dyDescent="0.2">
      <c r="B402" s="46">
        <v>401</v>
      </c>
      <c r="C402" s="46">
        <v>4365</v>
      </c>
      <c r="D402" s="46" t="s">
        <v>9</v>
      </c>
      <c r="E402" s="46">
        <v>23</v>
      </c>
      <c r="F402" s="46" t="s">
        <v>4998</v>
      </c>
      <c r="G402" s="46" t="s">
        <v>5005</v>
      </c>
      <c r="H402" s="46" t="s">
        <v>5006</v>
      </c>
      <c r="I402" s="46" t="s">
        <v>5007</v>
      </c>
      <c r="J402" s="46" t="s">
        <v>5008</v>
      </c>
      <c r="K402" s="46" t="s">
        <v>5009</v>
      </c>
      <c r="L402" s="46" t="s">
        <v>3395</v>
      </c>
      <c r="M402" s="46">
        <v>22</v>
      </c>
      <c r="N402" s="46">
        <v>2.5</v>
      </c>
      <c r="O402" s="46">
        <v>60</v>
      </c>
      <c r="P402" s="46">
        <v>0</v>
      </c>
      <c r="Q402" s="46">
        <v>25</v>
      </c>
      <c r="R402" s="46">
        <v>15</v>
      </c>
      <c r="S402" s="46">
        <v>25</v>
      </c>
      <c r="T402" s="46">
        <v>18</v>
      </c>
      <c r="U402" s="46">
        <v>21</v>
      </c>
      <c r="V402" s="46">
        <v>2968</v>
      </c>
      <c r="W402" s="46">
        <v>100</v>
      </c>
      <c r="Y402" s="46" t="s">
        <v>5010</v>
      </c>
      <c r="AA402">
        <f t="shared" si="6"/>
        <v>2.5</v>
      </c>
    </row>
    <row r="403" spans="2:27" ht="15" hidden="1" customHeight="1" x14ac:dyDescent="0.2">
      <c r="B403" s="46">
        <v>402</v>
      </c>
      <c r="C403" s="46">
        <v>2649</v>
      </c>
      <c r="D403" s="46" t="s">
        <v>9</v>
      </c>
      <c r="E403" s="46">
        <v>23</v>
      </c>
      <c r="F403" s="46" t="s">
        <v>4998</v>
      </c>
      <c r="G403" s="46" t="s">
        <v>4998</v>
      </c>
      <c r="H403" s="46" t="s">
        <v>5011</v>
      </c>
      <c r="I403" s="46" t="s">
        <v>5012</v>
      </c>
      <c r="J403" s="46" t="s">
        <v>5013</v>
      </c>
      <c r="K403" s="46" t="s">
        <v>5013</v>
      </c>
      <c r="L403" s="46" t="s">
        <v>3395</v>
      </c>
      <c r="M403" s="46">
        <v>22</v>
      </c>
      <c r="N403" s="46">
        <v>2.4</v>
      </c>
      <c r="O403" s="46">
        <v>2.4</v>
      </c>
      <c r="P403" s="46">
        <v>19500</v>
      </c>
      <c r="Q403" s="46">
        <v>17500</v>
      </c>
      <c r="R403" s="46">
        <v>2.4</v>
      </c>
      <c r="S403" s="46">
        <v>17500</v>
      </c>
      <c r="T403" s="46">
        <v>18</v>
      </c>
      <c r="U403" s="46">
        <v>21</v>
      </c>
      <c r="V403" s="46">
        <v>1416</v>
      </c>
      <c r="W403" s="46">
        <v>100</v>
      </c>
      <c r="Y403" s="46" t="s">
        <v>5014</v>
      </c>
      <c r="AA403">
        <f t="shared" si="6"/>
        <v>2.4</v>
      </c>
    </row>
    <row r="404" spans="2:27" ht="15" hidden="1" customHeight="1" x14ac:dyDescent="0.2">
      <c r="B404" s="46">
        <v>403</v>
      </c>
      <c r="C404" s="46">
        <v>4148</v>
      </c>
      <c r="D404" s="46" t="s">
        <v>9</v>
      </c>
      <c r="E404" s="46">
        <v>23</v>
      </c>
      <c r="F404" s="46" t="s">
        <v>4998</v>
      </c>
      <c r="G404" s="46" t="s">
        <v>5015</v>
      </c>
      <c r="H404" s="46" t="s">
        <v>5016</v>
      </c>
      <c r="I404" s="46" t="s">
        <v>5016</v>
      </c>
      <c r="J404" s="46" t="s">
        <v>3196</v>
      </c>
      <c r="K404" s="46" t="s">
        <v>3196</v>
      </c>
      <c r="L404" s="46" t="s">
        <v>3395</v>
      </c>
      <c r="M404" s="46">
        <v>22</v>
      </c>
      <c r="N404" s="46">
        <v>4</v>
      </c>
      <c r="O404" s="46">
        <v>100</v>
      </c>
      <c r="P404" s="46">
        <v>0</v>
      </c>
      <c r="Q404" s="46">
        <v>100</v>
      </c>
      <c r="R404" s="46">
        <v>20</v>
      </c>
      <c r="S404" s="46">
        <v>80</v>
      </c>
      <c r="T404" s="46">
        <v>18</v>
      </c>
      <c r="U404" s="46">
        <v>21</v>
      </c>
      <c r="V404" s="46">
        <v>2845</v>
      </c>
      <c r="W404" s="46">
        <v>100</v>
      </c>
      <c r="Y404" s="46" t="s">
        <v>5017</v>
      </c>
      <c r="AA404">
        <f t="shared" si="6"/>
        <v>4</v>
      </c>
    </row>
    <row r="405" spans="2:27" ht="15" hidden="1" customHeight="1" x14ac:dyDescent="0.2">
      <c r="B405" s="46">
        <v>404</v>
      </c>
      <c r="C405" s="46">
        <v>4464</v>
      </c>
      <c r="D405" s="46" t="s">
        <v>9</v>
      </c>
      <c r="E405" s="46">
        <v>23</v>
      </c>
      <c r="F405" s="46" t="s">
        <v>4998</v>
      </c>
      <c r="G405" s="46" t="s">
        <v>5005</v>
      </c>
      <c r="H405" s="46" t="s">
        <v>5018</v>
      </c>
      <c r="I405" s="46" t="s">
        <v>5018</v>
      </c>
      <c r="J405" s="46" t="s">
        <v>5019</v>
      </c>
      <c r="K405" s="46" t="s">
        <v>5020</v>
      </c>
      <c r="L405" s="46" t="s">
        <v>3395</v>
      </c>
      <c r="M405" s="46">
        <v>22</v>
      </c>
      <c r="N405" s="46">
        <v>3</v>
      </c>
      <c r="O405" s="46">
        <v>75</v>
      </c>
      <c r="P405" s="46">
        <v>0</v>
      </c>
      <c r="Q405" s="46">
        <v>20</v>
      </c>
      <c r="R405" s="46">
        <v>16</v>
      </c>
      <c r="S405" s="46">
        <v>15</v>
      </c>
      <c r="T405" s="46">
        <v>18</v>
      </c>
      <c r="U405" s="46">
        <v>21</v>
      </c>
      <c r="V405" s="46">
        <v>3039</v>
      </c>
      <c r="W405" s="46">
        <v>100</v>
      </c>
      <c r="Y405" s="46" t="s">
        <v>5021</v>
      </c>
      <c r="AA405">
        <f t="shared" si="6"/>
        <v>3</v>
      </c>
    </row>
    <row r="406" spans="2:27" ht="15" hidden="1" customHeight="1" x14ac:dyDescent="0.2">
      <c r="B406" s="46">
        <v>405</v>
      </c>
      <c r="C406" s="46">
        <v>3246</v>
      </c>
      <c r="D406" s="46" t="s">
        <v>9</v>
      </c>
      <c r="E406" s="46">
        <v>23</v>
      </c>
      <c r="F406" s="46" t="s">
        <v>5022</v>
      </c>
      <c r="G406" s="46" t="s">
        <v>5023</v>
      </c>
      <c r="H406" s="46" t="s">
        <v>5024</v>
      </c>
      <c r="I406" s="46" t="s">
        <v>5024</v>
      </c>
      <c r="J406" s="46" t="s">
        <v>3198</v>
      </c>
      <c r="K406" s="46" t="s">
        <v>3198</v>
      </c>
      <c r="L406" s="46" t="s">
        <v>3395</v>
      </c>
      <c r="M406" s="46">
        <v>22</v>
      </c>
      <c r="N406" s="46">
        <v>4</v>
      </c>
      <c r="O406" s="46">
        <v>73</v>
      </c>
      <c r="P406" s="46">
        <v>0</v>
      </c>
      <c r="Q406" s="46">
        <v>113398</v>
      </c>
      <c r="R406" s="46">
        <v>42000</v>
      </c>
      <c r="S406" s="46">
        <v>113398</v>
      </c>
      <c r="T406" s="46">
        <v>18</v>
      </c>
      <c r="U406" s="46">
        <v>21</v>
      </c>
      <c r="V406" s="46">
        <v>1918</v>
      </c>
      <c r="W406" s="46">
        <v>100</v>
      </c>
      <c r="Y406" s="46" t="s">
        <v>5025</v>
      </c>
      <c r="AA406">
        <f t="shared" si="6"/>
        <v>4</v>
      </c>
    </row>
    <row r="407" spans="2:27" ht="15" hidden="1" customHeight="1" x14ac:dyDescent="0.2">
      <c r="B407" s="46">
        <v>406</v>
      </c>
      <c r="C407" s="46">
        <v>4320</v>
      </c>
      <c r="D407" s="46" t="s">
        <v>9</v>
      </c>
      <c r="E407" s="46">
        <v>23</v>
      </c>
      <c r="F407" s="46" t="s">
        <v>5026</v>
      </c>
      <c r="G407" s="46" t="s">
        <v>5027</v>
      </c>
      <c r="H407" s="46" t="s">
        <v>5028</v>
      </c>
      <c r="I407" s="46" t="s">
        <v>5028</v>
      </c>
      <c r="J407" s="46" t="s">
        <v>3200</v>
      </c>
      <c r="K407" s="46" t="s">
        <v>37</v>
      </c>
      <c r="L407" s="46" t="s">
        <v>3406</v>
      </c>
      <c r="M407" s="46">
        <v>23</v>
      </c>
      <c r="N407" s="46">
        <v>22.5</v>
      </c>
      <c r="O407" s="46">
        <v>260</v>
      </c>
      <c r="P407" s="46">
        <v>0</v>
      </c>
      <c r="Q407" s="46">
        <v>0</v>
      </c>
      <c r="R407" s="46">
        <v>90</v>
      </c>
      <c r="S407" s="46">
        <v>0</v>
      </c>
      <c r="T407" s="46">
        <v>18</v>
      </c>
      <c r="U407" s="46">
        <v>21</v>
      </c>
      <c r="V407" s="46">
        <v>798</v>
      </c>
      <c r="W407" s="46">
        <v>100</v>
      </c>
      <c r="Y407" s="46" t="s">
        <v>5029</v>
      </c>
      <c r="AA407">
        <f t="shared" si="6"/>
        <v>22.5</v>
      </c>
    </row>
    <row r="408" spans="2:27" ht="15" hidden="1" customHeight="1" x14ac:dyDescent="0.2">
      <c r="B408" s="46">
        <v>407</v>
      </c>
      <c r="C408" s="46">
        <v>1184</v>
      </c>
      <c r="D408" s="46" t="s">
        <v>9</v>
      </c>
      <c r="E408" s="46">
        <v>23</v>
      </c>
      <c r="F408" s="46" t="s">
        <v>5026</v>
      </c>
      <c r="G408" s="46"/>
      <c r="H408" s="46"/>
      <c r="I408" s="46"/>
      <c r="J408" s="46" t="s">
        <v>3201</v>
      </c>
      <c r="K408" s="46" t="s">
        <v>5030</v>
      </c>
      <c r="L408" s="46" t="s">
        <v>3406</v>
      </c>
      <c r="M408" s="46">
        <v>23</v>
      </c>
      <c r="N408" s="46">
        <v>14.6</v>
      </c>
      <c r="O408" s="46">
        <v>400</v>
      </c>
      <c r="P408" s="46">
        <v>0</v>
      </c>
      <c r="Q408" s="46">
        <v>0</v>
      </c>
      <c r="R408" s="46">
        <v>60</v>
      </c>
      <c r="S408" s="46">
        <v>0</v>
      </c>
      <c r="T408" s="46">
        <v>18</v>
      </c>
      <c r="U408" s="46">
        <v>21</v>
      </c>
      <c r="V408" s="46">
        <v>418</v>
      </c>
      <c r="W408" s="46">
        <v>100</v>
      </c>
      <c r="X408" s="46" t="s">
        <v>5031</v>
      </c>
      <c r="Y408" s="46" t="s">
        <v>5032</v>
      </c>
      <c r="AA408">
        <f t="shared" si="6"/>
        <v>14.6</v>
      </c>
    </row>
    <row r="409" spans="2:27" ht="15" hidden="1" customHeight="1" x14ac:dyDescent="0.2">
      <c r="B409" s="46">
        <v>408</v>
      </c>
      <c r="C409" s="46">
        <v>3448</v>
      </c>
      <c r="D409" s="46" t="s">
        <v>9</v>
      </c>
      <c r="E409" s="46">
        <v>23</v>
      </c>
      <c r="F409" s="46" t="s">
        <v>5026</v>
      </c>
      <c r="G409" s="46" t="s">
        <v>5033</v>
      </c>
      <c r="H409" s="46" t="s">
        <v>5034</v>
      </c>
      <c r="I409" s="46" t="s">
        <v>5034</v>
      </c>
      <c r="J409" s="46" t="s">
        <v>5035</v>
      </c>
      <c r="K409" s="46" t="s">
        <v>5035</v>
      </c>
      <c r="L409" s="46" t="s">
        <v>3395</v>
      </c>
      <c r="M409" s="46">
        <v>22</v>
      </c>
      <c r="N409" s="46">
        <v>6</v>
      </c>
      <c r="O409" s="46">
        <v>90</v>
      </c>
      <c r="P409" s="46">
        <v>0</v>
      </c>
      <c r="Q409" s="46">
        <v>200</v>
      </c>
      <c r="R409" s="46">
        <v>8</v>
      </c>
      <c r="S409" s="46">
        <v>60</v>
      </c>
      <c r="T409" s="46">
        <v>18</v>
      </c>
      <c r="U409" s="46">
        <v>21</v>
      </c>
      <c r="V409" s="46">
        <v>1855</v>
      </c>
      <c r="W409" s="46">
        <v>100</v>
      </c>
      <c r="Y409" s="46" t="s">
        <v>5036</v>
      </c>
      <c r="AA409">
        <f t="shared" si="6"/>
        <v>6</v>
      </c>
    </row>
    <row r="410" spans="2:27" ht="15" hidden="1" customHeight="1" x14ac:dyDescent="0.2">
      <c r="B410" s="46">
        <v>409</v>
      </c>
      <c r="C410" s="46">
        <v>3228</v>
      </c>
      <c r="D410" s="46" t="s">
        <v>9</v>
      </c>
      <c r="E410" s="46">
        <v>23</v>
      </c>
      <c r="F410" s="46" t="s">
        <v>5026</v>
      </c>
      <c r="G410" s="46" t="s">
        <v>5027</v>
      </c>
      <c r="H410" s="46" t="s">
        <v>5037</v>
      </c>
      <c r="I410" s="46" t="s">
        <v>5037</v>
      </c>
      <c r="J410" s="46" t="s">
        <v>3199</v>
      </c>
      <c r="K410" s="46" t="s">
        <v>5038</v>
      </c>
      <c r="L410" s="46" t="s">
        <v>3395</v>
      </c>
      <c r="M410" s="46">
        <v>22</v>
      </c>
      <c r="N410" s="46">
        <v>0.08</v>
      </c>
      <c r="O410" s="46">
        <v>25</v>
      </c>
      <c r="P410" s="46">
        <v>0</v>
      </c>
      <c r="Q410" s="46">
        <v>40000</v>
      </c>
      <c r="R410" s="46">
        <v>12000</v>
      </c>
      <c r="S410" s="46">
        <v>40000</v>
      </c>
      <c r="T410" s="46">
        <v>18</v>
      </c>
      <c r="U410" s="46">
        <v>21</v>
      </c>
      <c r="V410" s="46">
        <v>1900</v>
      </c>
      <c r="W410" s="46">
        <v>100</v>
      </c>
      <c r="Y410" s="46" t="s">
        <v>5039</v>
      </c>
      <c r="AA410">
        <f t="shared" si="6"/>
        <v>0.08</v>
      </c>
    </row>
    <row r="411" spans="2:27" ht="15" hidden="1" customHeight="1" x14ac:dyDescent="0.2">
      <c r="B411" s="46">
        <v>410</v>
      </c>
      <c r="C411" s="46">
        <v>1380</v>
      </c>
      <c r="D411" s="46" t="s">
        <v>9</v>
      </c>
      <c r="E411" s="46">
        <v>23</v>
      </c>
      <c r="F411" s="46" t="s">
        <v>5026</v>
      </c>
      <c r="G411" s="46" t="s">
        <v>5027</v>
      </c>
      <c r="H411" s="46" t="s">
        <v>5040</v>
      </c>
      <c r="I411" s="46" t="s">
        <v>5041</v>
      </c>
      <c r="J411" s="46" t="s">
        <v>5042</v>
      </c>
      <c r="K411" s="46" t="s">
        <v>5043</v>
      </c>
      <c r="L411" s="46" t="s">
        <v>3444</v>
      </c>
      <c r="M411" s="46">
        <v>24</v>
      </c>
      <c r="N411" s="46">
        <v>5</v>
      </c>
      <c r="O411" s="46">
        <v>80</v>
      </c>
      <c r="P411" s="46">
        <v>0</v>
      </c>
      <c r="Q411" s="46">
        <v>300</v>
      </c>
      <c r="R411" s="46">
        <v>35</v>
      </c>
      <c r="S411" s="46">
        <v>150</v>
      </c>
      <c r="T411" s="46">
        <v>18</v>
      </c>
      <c r="U411" s="46">
        <v>21</v>
      </c>
      <c r="V411" s="46">
        <v>668</v>
      </c>
      <c r="W411" s="46">
        <v>100</v>
      </c>
      <c r="Y411" s="46" t="s">
        <v>5044</v>
      </c>
      <c r="AA411">
        <f t="shared" si="6"/>
        <v>5</v>
      </c>
    </row>
    <row r="412" spans="2:27" ht="15" hidden="1" customHeight="1" x14ac:dyDescent="0.2">
      <c r="B412" s="46">
        <v>411</v>
      </c>
      <c r="C412" s="46">
        <v>3472</v>
      </c>
      <c r="D412" s="46" t="s">
        <v>9</v>
      </c>
      <c r="E412" s="46">
        <v>23</v>
      </c>
      <c r="F412" s="46" t="s">
        <v>5026</v>
      </c>
      <c r="G412" s="46"/>
      <c r="H412" s="46"/>
      <c r="I412" s="46"/>
      <c r="J412" s="46" t="s">
        <v>5045</v>
      </c>
      <c r="K412" s="46" t="s">
        <v>5046</v>
      </c>
      <c r="L412" s="46" t="s">
        <v>3395</v>
      </c>
      <c r="M412" s="46">
        <v>22</v>
      </c>
      <c r="N412" s="46">
        <v>2.4</v>
      </c>
      <c r="O412" s="46">
        <v>57</v>
      </c>
      <c r="P412" s="46">
        <v>66</v>
      </c>
      <c r="Q412" s="46">
        <v>123</v>
      </c>
      <c r="R412" s="46">
        <v>6.5</v>
      </c>
      <c r="S412" s="46">
        <v>112</v>
      </c>
      <c r="T412" s="46">
        <v>18</v>
      </c>
      <c r="U412" s="46">
        <v>21</v>
      </c>
      <c r="V412" s="46">
        <v>2165</v>
      </c>
      <c r="W412" s="46">
        <v>100</v>
      </c>
      <c r="X412" s="46" t="s">
        <v>5047</v>
      </c>
      <c r="Y412" s="46" t="s">
        <v>5048</v>
      </c>
      <c r="AA412">
        <f t="shared" si="6"/>
        <v>2.4</v>
      </c>
    </row>
    <row r="413" spans="2:27" ht="15" hidden="1" customHeight="1" x14ac:dyDescent="0.2">
      <c r="B413" s="46">
        <v>412</v>
      </c>
      <c r="C413" s="46">
        <v>746</v>
      </c>
      <c r="D413" s="46" t="s">
        <v>9</v>
      </c>
      <c r="E413" s="46">
        <v>23</v>
      </c>
      <c r="F413" s="46" t="s">
        <v>5026</v>
      </c>
      <c r="G413" s="46" t="s">
        <v>5027</v>
      </c>
      <c r="H413" s="46" t="s">
        <v>5049</v>
      </c>
      <c r="I413" s="46" t="s">
        <v>5050</v>
      </c>
      <c r="J413" s="46" t="s">
        <v>5051</v>
      </c>
      <c r="K413" s="46" t="s">
        <v>5051</v>
      </c>
      <c r="L413" s="46" t="s">
        <v>3444</v>
      </c>
      <c r="M413" s="46">
        <v>24</v>
      </c>
      <c r="N413" s="46">
        <v>1.2</v>
      </c>
      <c r="O413" s="46">
        <v>60</v>
      </c>
      <c r="P413" s="46">
        <v>60</v>
      </c>
      <c r="Q413" s="46">
        <v>60</v>
      </c>
      <c r="R413" s="46">
        <v>10</v>
      </c>
      <c r="S413" s="46">
        <v>30</v>
      </c>
      <c r="T413" s="46">
        <v>18</v>
      </c>
      <c r="U413" s="46">
        <v>21</v>
      </c>
      <c r="V413" s="46">
        <v>255</v>
      </c>
      <c r="W413" s="46">
        <v>100</v>
      </c>
      <c r="Y413" s="46" t="s">
        <v>5052</v>
      </c>
      <c r="AA413">
        <f t="shared" si="6"/>
        <v>1.2</v>
      </c>
    </row>
    <row r="414" spans="2:27" ht="15" hidden="1" customHeight="1" x14ac:dyDescent="0.2">
      <c r="B414" s="46">
        <v>413</v>
      </c>
      <c r="C414" s="46">
        <v>1132</v>
      </c>
      <c r="D414" s="46" t="s">
        <v>9</v>
      </c>
      <c r="E414" s="46">
        <v>23</v>
      </c>
      <c r="F414" s="46" t="s">
        <v>5053</v>
      </c>
      <c r="G414" s="46" t="s">
        <v>5053</v>
      </c>
      <c r="H414" s="46" t="s">
        <v>5054</v>
      </c>
      <c r="I414" s="46" t="s">
        <v>3415</v>
      </c>
      <c r="J414" s="46" t="s">
        <v>3202</v>
      </c>
      <c r="K414" s="46" t="s">
        <v>5055</v>
      </c>
      <c r="L414" s="46" t="s">
        <v>3395</v>
      </c>
      <c r="M414" s="46">
        <v>22</v>
      </c>
      <c r="N414" s="46">
        <v>7.2</v>
      </c>
      <c r="O414" s="46">
        <v>0</v>
      </c>
      <c r="P414" s="46">
        <v>150</v>
      </c>
      <c r="Q414" s="46">
        <v>30</v>
      </c>
      <c r="R414" s="46">
        <v>30</v>
      </c>
      <c r="S414" s="46">
        <v>150</v>
      </c>
      <c r="T414" s="46">
        <v>18</v>
      </c>
      <c r="U414" s="46">
        <v>21</v>
      </c>
      <c r="V414" s="46">
        <v>464</v>
      </c>
      <c r="W414" s="46">
        <v>100</v>
      </c>
      <c r="Y414" s="46" t="s">
        <v>5056</v>
      </c>
      <c r="AA414">
        <f t="shared" si="6"/>
        <v>7.2</v>
      </c>
    </row>
    <row r="415" spans="2:27" ht="15" hidden="1" customHeight="1" x14ac:dyDescent="0.2">
      <c r="B415" s="46">
        <v>414</v>
      </c>
      <c r="C415" s="46">
        <v>4146</v>
      </c>
      <c r="D415" s="46" t="s">
        <v>9</v>
      </c>
      <c r="E415" s="46">
        <v>23</v>
      </c>
      <c r="F415" s="46" t="s">
        <v>5057</v>
      </c>
      <c r="G415" s="46" t="s">
        <v>5058</v>
      </c>
      <c r="H415" s="46" t="s">
        <v>5059</v>
      </c>
      <c r="I415" s="46" t="s">
        <v>5060</v>
      </c>
      <c r="J415" s="46" t="s">
        <v>5061</v>
      </c>
      <c r="K415" s="46" t="s">
        <v>5062</v>
      </c>
      <c r="L415" s="46" t="s">
        <v>3406</v>
      </c>
      <c r="M415" s="46">
        <v>23</v>
      </c>
      <c r="N415" s="46">
        <v>2.5</v>
      </c>
      <c r="O415" s="46">
        <v>50</v>
      </c>
      <c r="P415" s="46">
        <v>1</v>
      </c>
      <c r="Q415" s="46">
        <v>50</v>
      </c>
      <c r="R415" s="46">
        <v>12</v>
      </c>
      <c r="S415" s="46">
        <v>20</v>
      </c>
      <c r="T415" s="46">
        <v>18</v>
      </c>
      <c r="U415" s="46">
        <v>21</v>
      </c>
      <c r="V415" s="46">
        <v>2843</v>
      </c>
      <c r="W415" s="46">
        <v>100</v>
      </c>
      <c r="Y415" s="46" t="s">
        <v>5063</v>
      </c>
      <c r="AA415">
        <f t="shared" si="6"/>
        <v>2.5</v>
      </c>
    </row>
    <row r="416" spans="2:27" ht="15" hidden="1" customHeight="1" x14ac:dyDescent="0.2">
      <c r="B416" s="46">
        <v>415</v>
      </c>
      <c r="C416" s="46">
        <v>4487</v>
      </c>
      <c r="D416" s="46" t="s">
        <v>9</v>
      </c>
      <c r="E416" s="46">
        <v>23</v>
      </c>
      <c r="F416" s="46" t="s">
        <v>5057</v>
      </c>
      <c r="G416" s="46" t="s">
        <v>5058</v>
      </c>
      <c r="H416" s="46" t="s">
        <v>5064</v>
      </c>
      <c r="I416" s="46" t="s">
        <v>5065</v>
      </c>
      <c r="J416" s="46" t="s">
        <v>3203</v>
      </c>
      <c r="K416" s="46" t="s">
        <v>5066</v>
      </c>
      <c r="L416" s="46" t="s">
        <v>3395</v>
      </c>
      <c r="M416" s="46">
        <v>22</v>
      </c>
      <c r="N416" s="46">
        <v>6</v>
      </c>
      <c r="O416" s="46">
        <v>126</v>
      </c>
      <c r="P416" s="46">
        <v>0</v>
      </c>
      <c r="Q416" s="46">
        <v>30</v>
      </c>
      <c r="R416" s="46">
        <v>35</v>
      </c>
      <c r="S416" s="46">
        <v>50</v>
      </c>
      <c r="T416" s="46">
        <v>18</v>
      </c>
      <c r="U416" s="46">
        <v>21</v>
      </c>
      <c r="V416" s="46">
        <v>3076</v>
      </c>
      <c r="W416" s="46">
        <v>80</v>
      </c>
      <c r="Y416" s="46" t="s">
        <v>5067</v>
      </c>
      <c r="AA416">
        <f t="shared" si="6"/>
        <v>6</v>
      </c>
    </row>
    <row r="417" spans="2:27" ht="15" hidden="1" customHeight="1" x14ac:dyDescent="0.2">
      <c r="B417" s="46">
        <v>416</v>
      </c>
      <c r="C417" s="46">
        <v>3176</v>
      </c>
      <c r="D417" s="46" t="s">
        <v>9</v>
      </c>
      <c r="E417" s="46">
        <v>23</v>
      </c>
      <c r="F417" s="46" t="s">
        <v>5057</v>
      </c>
      <c r="G417" s="46" t="s">
        <v>5068</v>
      </c>
      <c r="H417" s="46" t="s">
        <v>5069</v>
      </c>
      <c r="I417" s="46" t="s">
        <v>5069</v>
      </c>
      <c r="J417" s="46" t="s">
        <v>3204</v>
      </c>
      <c r="K417" s="46" t="s">
        <v>5070</v>
      </c>
      <c r="L417" s="46" t="s">
        <v>3395</v>
      </c>
      <c r="M417" s="46">
        <v>22</v>
      </c>
      <c r="N417" s="46">
        <v>5</v>
      </c>
      <c r="O417" s="46">
        <v>50</v>
      </c>
      <c r="P417" s="46">
        <v>50</v>
      </c>
      <c r="Q417" s="46">
        <v>90</v>
      </c>
      <c r="R417" s="46">
        <v>45</v>
      </c>
      <c r="S417" s="46">
        <v>45</v>
      </c>
      <c r="T417" s="46">
        <v>18</v>
      </c>
      <c r="U417" s="46">
        <v>21</v>
      </c>
      <c r="V417" s="46">
        <v>1848</v>
      </c>
      <c r="W417" s="46">
        <v>100</v>
      </c>
      <c r="Y417" s="46" t="s">
        <v>5071</v>
      </c>
      <c r="AA417">
        <f t="shared" si="6"/>
        <v>5</v>
      </c>
    </row>
    <row r="418" spans="2:27" ht="15" hidden="1" customHeight="1" x14ac:dyDescent="0.2">
      <c r="B418" s="46">
        <v>417</v>
      </c>
      <c r="C418" s="46">
        <v>3728</v>
      </c>
      <c r="D418" s="46" t="s">
        <v>9</v>
      </c>
      <c r="E418" s="46">
        <v>23</v>
      </c>
      <c r="F418" s="46" t="s">
        <v>5057</v>
      </c>
      <c r="G418" s="46" t="s">
        <v>5068</v>
      </c>
      <c r="H418" s="46" t="s">
        <v>5069</v>
      </c>
      <c r="I418" s="46" t="s">
        <v>5069</v>
      </c>
      <c r="J418" s="46" t="s">
        <v>5072</v>
      </c>
      <c r="K418" s="46" t="s">
        <v>5073</v>
      </c>
      <c r="L418" s="46" t="s">
        <v>3406</v>
      </c>
      <c r="M418" s="46">
        <v>23</v>
      </c>
      <c r="N418" s="46">
        <v>3</v>
      </c>
      <c r="O418" s="46">
        <v>80</v>
      </c>
      <c r="P418" s="46">
        <v>0</v>
      </c>
      <c r="Q418" s="46">
        <v>80</v>
      </c>
      <c r="R418" s="46">
        <v>25</v>
      </c>
      <c r="S418" s="46">
        <v>55</v>
      </c>
      <c r="T418" s="46">
        <v>18</v>
      </c>
      <c r="U418" s="46">
        <v>21</v>
      </c>
      <c r="V418" s="46">
        <v>2428</v>
      </c>
      <c r="W418" s="46">
        <v>100</v>
      </c>
      <c r="Y418" s="46" t="s">
        <v>5074</v>
      </c>
      <c r="AA418">
        <f t="shared" si="6"/>
        <v>3</v>
      </c>
    </row>
    <row r="419" spans="2:27" ht="15" hidden="1" customHeight="1" x14ac:dyDescent="0.2">
      <c r="B419" s="46">
        <v>418</v>
      </c>
      <c r="C419" s="46">
        <v>4537</v>
      </c>
      <c r="D419" s="46" t="s">
        <v>9</v>
      </c>
      <c r="E419" s="46">
        <v>23</v>
      </c>
      <c r="F419" s="46" t="s">
        <v>5057</v>
      </c>
      <c r="G419" s="46" t="s">
        <v>5057</v>
      </c>
      <c r="H419" s="46" t="s">
        <v>5075</v>
      </c>
      <c r="I419" s="46" t="s">
        <v>5076</v>
      </c>
      <c r="J419" s="46" t="s">
        <v>3205</v>
      </c>
      <c r="K419" s="46" t="s">
        <v>5077</v>
      </c>
      <c r="L419" s="46" t="s">
        <v>3395</v>
      </c>
      <c r="M419" s="46">
        <v>22</v>
      </c>
      <c r="N419" s="46">
        <v>5</v>
      </c>
      <c r="O419" s="46">
        <v>100</v>
      </c>
      <c r="P419" s="46">
        <v>200</v>
      </c>
      <c r="Q419" s="46">
        <v>196</v>
      </c>
      <c r="R419" s="46">
        <v>98</v>
      </c>
      <c r="S419" s="46">
        <v>49</v>
      </c>
      <c r="T419" s="46">
        <v>18</v>
      </c>
      <c r="U419" s="46">
        <v>21</v>
      </c>
      <c r="V419" s="46">
        <v>3112</v>
      </c>
      <c r="W419" s="46">
        <v>100</v>
      </c>
      <c r="Y419" s="46" t="s">
        <v>5078</v>
      </c>
      <c r="AA419">
        <f t="shared" si="6"/>
        <v>5</v>
      </c>
    </row>
    <row r="420" spans="2:27" ht="15" hidden="1" customHeight="1" x14ac:dyDescent="0.2">
      <c r="B420" s="46">
        <v>419</v>
      </c>
      <c r="C420" s="46">
        <v>4070</v>
      </c>
      <c r="D420" s="46" t="s">
        <v>9</v>
      </c>
      <c r="E420" s="46">
        <v>23</v>
      </c>
      <c r="F420" s="46" t="s">
        <v>5079</v>
      </c>
      <c r="G420" s="46" t="s">
        <v>5080</v>
      </c>
      <c r="H420" s="46" t="s">
        <v>5081</v>
      </c>
      <c r="I420" s="46" t="s">
        <v>5081</v>
      </c>
      <c r="J420" s="46" t="s">
        <v>3206</v>
      </c>
      <c r="K420" s="46" t="s">
        <v>5082</v>
      </c>
      <c r="L420" s="46" t="s">
        <v>3395</v>
      </c>
      <c r="M420" s="46">
        <v>22</v>
      </c>
      <c r="N420" s="46">
        <v>2.4</v>
      </c>
      <c r="O420" s="46">
        <v>70</v>
      </c>
      <c r="P420" s="46">
        <v>70</v>
      </c>
      <c r="Q420" s="46">
        <v>140</v>
      </c>
      <c r="R420" s="46">
        <v>20</v>
      </c>
      <c r="S420" s="46">
        <v>0</v>
      </c>
      <c r="T420" s="46">
        <v>18</v>
      </c>
      <c r="U420" s="46">
        <v>21</v>
      </c>
      <c r="V420" s="46">
        <v>2781</v>
      </c>
      <c r="W420" s="46">
        <v>100</v>
      </c>
      <c r="Y420" s="46" t="s">
        <v>5083</v>
      </c>
      <c r="AA420">
        <f t="shared" si="6"/>
        <v>2.4</v>
      </c>
    </row>
    <row r="421" spans="2:27" ht="15" hidden="1" customHeight="1" x14ac:dyDescent="0.2">
      <c r="B421" s="46">
        <v>420</v>
      </c>
      <c r="C421" s="46">
        <v>4029</v>
      </c>
      <c r="D421" s="46" t="s">
        <v>9</v>
      </c>
      <c r="E421" s="46">
        <v>23</v>
      </c>
      <c r="F421" s="46" t="s">
        <v>5084</v>
      </c>
      <c r="G421" s="46" t="s">
        <v>5085</v>
      </c>
      <c r="H421" s="46" t="s">
        <v>5086</v>
      </c>
      <c r="I421" s="46" t="s">
        <v>5087</v>
      </c>
      <c r="J421" s="46" t="s">
        <v>3207</v>
      </c>
      <c r="K421" s="46" t="s">
        <v>5088</v>
      </c>
      <c r="L421" s="46" t="s">
        <v>3395</v>
      </c>
      <c r="M421" s="46">
        <v>22</v>
      </c>
      <c r="N421" s="46">
        <v>15</v>
      </c>
      <c r="O421" s="46">
        <v>242</v>
      </c>
      <c r="P421" s="46">
        <v>0</v>
      </c>
      <c r="Q421" s="46">
        <v>0</v>
      </c>
      <c r="R421" s="46">
        <v>27</v>
      </c>
      <c r="S421" s="46">
        <v>110</v>
      </c>
      <c r="T421" s="46">
        <v>18</v>
      </c>
      <c r="U421" s="46">
        <v>21</v>
      </c>
      <c r="V421" s="46">
        <v>2745</v>
      </c>
      <c r="W421" s="46">
        <v>100</v>
      </c>
      <c r="X421" s="46" t="s">
        <v>5089</v>
      </c>
      <c r="Y421" s="46" t="s">
        <v>5090</v>
      </c>
      <c r="AA421">
        <f t="shared" si="6"/>
        <v>15</v>
      </c>
    </row>
    <row r="422" spans="2:27" ht="15" hidden="1" customHeight="1" x14ac:dyDescent="0.2">
      <c r="B422" s="46">
        <v>421</v>
      </c>
      <c r="C422" s="46">
        <v>2808</v>
      </c>
      <c r="D422" s="46" t="s">
        <v>9</v>
      </c>
      <c r="E422" s="46">
        <v>23</v>
      </c>
      <c r="F422" s="46" t="s">
        <v>5091</v>
      </c>
      <c r="G422" s="46" t="s">
        <v>5092</v>
      </c>
      <c r="H422" s="46" t="s">
        <v>5093</v>
      </c>
      <c r="I422" s="46" t="s">
        <v>5094</v>
      </c>
      <c r="J422" s="46" t="s">
        <v>3208</v>
      </c>
      <c r="K422" s="46" t="s">
        <v>5095</v>
      </c>
      <c r="L422" s="46" t="s">
        <v>3406</v>
      </c>
      <c r="M422" s="46">
        <v>23</v>
      </c>
      <c r="N422" s="46">
        <v>3.6</v>
      </c>
      <c r="O422" s="46">
        <v>70</v>
      </c>
      <c r="P422" s="46">
        <v>0</v>
      </c>
      <c r="Q422" s="46">
        <v>20</v>
      </c>
      <c r="R422" s="46">
        <v>10</v>
      </c>
      <c r="S422" s="46">
        <v>36</v>
      </c>
      <c r="T422" s="46">
        <v>18</v>
      </c>
      <c r="U422" s="46">
        <v>21</v>
      </c>
      <c r="V422" s="46">
        <v>1542</v>
      </c>
      <c r="W422" s="46">
        <v>100</v>
      </c>
      <c r="Y422" s="46" t="s">
        <v>5096</v>
      </c>
      <c r="AA422">
        <f t="shared" si="6"/>
        <v>3.6</v>
      </c>
    </row>
    <row r="423" spans="2:27" ht="15" hidden="1" customHeight="1" x14ac:dyDescent="0.2">
      <c r="B423" s="46">
        <v>422</v>
      </c>
      <c r="C423" s="46">
        <v>3987</v>
      </c>
      <c r="D423" s="46" t="s">
        <v>9</v>
      </c>
      <c r="E423" s="46">
        <v>23</v>
      </c>
      <c r="F423" s="46" t="s">
        <v>5091</v>
      </c>
      <c r="G423" s="46"/>
      <c r="H423" s="46"/>
      <c r="I423" s="46"/>
      <c r="J423" s="46" t="s">
        <v>3209</v>
      </c>
      <c r="K423" s="46" t="s">
        <v>3209</v>
      </c>
      <c r="L423" s="46" t="s">
        <v>3395</v>
      </c>
      <c r="M423" s="46">
        <v>22</v>
      </c>
      <c r="N423" s="46">
        <v>3</v>
      </c>
      <c r="O423" s="46">
        <v>120</v>
      </c>
      <c r="P423" s="46">
        <v>0</v>
      </c>
      <c r="Q423" s="46">
        <v>300</v>
      </c>
      <c r="R423" s="46">
        <v>10</v>
      </c>
      <c r="S423" s="46">
        <v>200</v>
      </c>
      <c r="T423" s="46">
        <v>18</v>
      </c>
      <c r="U423" s="46">
        <v>21</v>
      </c>
      <c r="V423" s="46">
        <v>2695</v>
      </c>
      <c r="W423" s="46">
        <v>100</v>
      </c>
      <c r="X423" s="46" t="s">
        <v>5097</v>
      </c>
      <c r="Y423" s="46" t="s">
        <v>5098</v>
      </c>
      <c r="AA423">
        <f t="shared" si="6"/>
        <v>3</v>
      </c>
    </row>
    <row r="424" spans="2:27" ht="15" hidden="1" customHeight="1" x14ac:dyDescent="0.2">
      <c r="B424" s="46">
        <v>423</v>
      </c>
      <c r="C424" s="46">
        <v>3635</v>
      </c>
      <c r="D424" s="46" t="s">
        <v>9</v>
      </c>
      <c r="E424" s="46">
        <v>23</v>
      </c>
      <c r="F424" s="46" t="s">
        <v>5099</v>
      </c>
      <c r="G424" s="46" t="s">
        <v>5100</v>
      </c>
      <c r="H424" s="46" t="s">
        <v>4226</v>
      </c>
      <c r="I424" s="46" t="s">
        <v>4226</v>
      </c>
      <c r="J424" s="46" t="s">
        <v>3210</v>
      </c>
      <c r="K424" s="46" t="s">
        <v>5101</v>
      </c>
      <c r="L424" s="46" t="s">
        <v>3395</v>
      </c>
      <c r="M424" s="46">
        <v>22</v>
      </c>
      <c r="N424" s="46">
        <v>3.6</v>
      </c>
      <c r="O424" s="46">
        <v>0</v>
      </c>
      <c r="P424" s="46">
        <v>1795</v>
      </c>
      <c r="Q424" s="46">
        <v>0</v>
      </c>
      <c r="R424" s="46">
        <v>0</v>
      </c>
      <c r="S424" s="46">
        <v>0</v>
      </c>
      <c r="T424" s="46">
        <v>18</v>
      </c>
      <c r="U424" s="46">
        <v>21</v>
      </c>
      <c r="V424" s="46">
        <v>2333</v>
      </c>
      <c r="W424" s="46">
        <v>100</v>
      </c>
      <c r="Y424" s="46" t="s">
        <v>5102</v>
      </c>
      <c r="AA424">
        <f t="shared" si="6"/>
        <v>3.6</v>
      </c>
    </row>
    <row r="425" spans="2:27" ht="15" hidden="1" customHeight="1" x14ac:dyDescent="0.2">
      <c r="B425" s="46">
        <v>424</v>
      </c>
      <c r="C425" s="46">
        <v>4436</v>
      </c>
      <c r="D425" s="46" t="s">
        <v>9</v>
      </c>
      <c r="E425" s="46">
        <v>23</v>
      </c>
      <c r="F425" s="46" t="s">
        <v>5103</v>
      </c>
      <c r="G425" s="46" t="s">
        <v>5104</v>
      </c>
      <c r="H425" s="46" t="s">
        <v>5105</v>
      </c>
      <c r="I425" s="46" t="s">
        <v>5106</v>
      </c>
      <c r="J425" s="46" t="s">
        <v>3211</v>
      </c>
      <c r="K425" s="46" t="s">
        <v>5107</v>
      </c>
      <c r="L425" s="46" t="s">
        <v>3395</v>
      </c>
      <c r="M425" s="46">
        <v>22</v>
      </c>
      <c r="N425" s="46">
        <v>2</v>
      </c>
      <c r="O425" s="46">
        <v>20</v>
      </c>
      <c r="P425" s="46">
        <v>5</v>
      </c>
      <c r="Q425" s="46">
        <v>5</v>
      </c>
      <c r="R425" s="46">
        <v>10</v>
      </c>
      <c r="S425" s="46">
        <v>10</v>
      </c>
      <c r="T425" s="46">
        <v>18</v>
      </c>
      <c r="U425" s="46">
        <v>21</v>
      </c>
      <c r="V425" s="46">
        <v>3027</v>
      </c>
      <c r="W425" s="46">
        <v>100</v>
      </c>
      <c r="Y425" s="46" t="s">
        <v>5108</v>
      </c>
      <c r="AA425">
        <f t="shared" si="6"/>
        <v>2</v>
      </c>
    </row>
    <row r="426" spans="2:27" ht="15" hidden="1" customHeight="1" x14ac:dyDescent="0.2">
      <c r="B426" s="46">
        <v>425</v>
      </c>
      <c r="C426" s="46">
        <v>3622</v>
      </c>
      <c r="D426" s="46" t="s">
        <v>9</v>
      </c>
      <c r="E426" s="46">
        <v>23</v>
      </c>
      <c r="F426" s="46" t="s">
        <v>5109</v>
      </c>
      <c r="G426" s="46" t="s">
        <v>5109</v>
      </c>
      <c r="H426" s="46" t="s">
        <v>5110</v>
      </c>
      <c r="I426" s="46" t="s">
        <v>5110</v>
      </c>
      <c r="J426" s="46" t="s">
        <v>3212</v>
      </c>
      <c r="K426" s="46" t="s">
        <v>5111</v>
      </c>
      <c r="L426" s="46" t="s">
        <v>3406</v>
      </c>
      <c r="M426" s="46">
        <v>23</v>
      </c>
      <c r="N426" s="46">
        <v>7.5</v>
      </c>
      <c r="O426" s="46">
        <v>95</v>
      </c>
      <c r="P426" s="46">
        <v>0</v>
      </c>
      <c r="Q426" s="46">
        <v>550</v>
      </c>
      <c r="R426" s="46">
        <v>35</v>
      </c>
      <c r="S426" s="46">
        <v>84</v>
      </c>
      <c r="T426" s="46">
        <v>18</v>
      </c>
      <c r="U426" s="46">
        <v>21</v>
      </c>
      <c r="V426" s="46">
        <v>2318</v>
      </c>
      <c r="W426" s="46">
        <v>100</v>
      </c>
      <c r="Y426" s="46" t="s">
        <v>5112</v>
      </c>
      <c r="AA426">
        <f t="shared" si="6"/>
        <v>7.5</v>
      </c>
    </row>
    <row r="427" spans="2:27" ht="15" hidden="1" customHeight="1" x14ac:dyDescent="0.2">
      <c r="B427" s="46">
        <v>426</v>
      </c>
      <c r="C427" s="46">
        <v>3958</v>
      </c>
      <c r="D427" s="46" t="s">
        <v>9</v>
      </c>
      <c r="E427" s="46">
        <v>23</v>
      </c>
      <c r="F427" s="46" t="s">
        <v>5109</v>
      </c>
      <c r="G427" s="46" t="s">
        <v>5109</v>
      </c>
      <c r="H427" s="46" t="s">
        <v>5113</v>
      </c>
      <c r="I427" s="46" t="s">
        <v>5114</v>
      </c>
      <c r="J427" s="46" t="s">
        <v>3213</v>
      </c>
      <c r="K427" s="46" t="s">
        <v>3213</v>
      </c>
      <c r="L427" s="46" t="s">
        <v>3395</v>
      </c>
      <c r="M427" s="46">
        <v>22</v>
      </c>
      <c r="N427" s="46">
        <v>6</v>
      </c>
      <c r="O427" s="46">
        <v>98</v>
      </c>
      <c r="P427" s="46">
        <v>0</v>
      </c>
      <c r="Q427" s="46">
        <v>66</v>
      </c>
      <c r="R427" s="46">
        <v>11</v>
      </c>
      <c r="S427" s="46">
        <v>44</v>
      </c>
      <c r="T427" s="46">
        <v>18</v>
      </c>
      <c r="U427" s="46">
        <v>21</v>
      </c>
      <c r="V427" s="46">
        <v>2671</v>
      </c>
      <c r="W427" s="46">
        <v>100</v>
      </c>
      <c r="Y427" s="46" t="s">
        <v>5115</v>
      </c>
      <c r="AA427">
        <f t="shared" si="6"/>
        <v>6</v>
      </c>
    </row>
    <row r="428" spans="2:27" ht="15" hidden="1" customHeight="1" x14ac:dyDescent="0.2">
      <c r="B428" s="46">
        <v>427</v>
      </c>
      <c r="C428" s="46">
        <v>3459</v>
      </c>
      <c r="D428" s="46" t="s">
        <v>9</v>
      </c>
      <c r="E428" s="46">
        <v>23</v>
      </c>
      <c r="F428" s="46" t="s">
        <v>5116</v>
      </c>
      <c r="G428" s="46"/>
      <c r="H428" s="46"/>
      <c r="I428" s="46"/>
      <c r="J428" s="46" t="s">
        <v>3215</v>
      </c>
      <c r="K428" s="46" t="s">
        <v>5117</v>
      </c>
      <c r="L428" s="46" t="s">
        <v>3395</v>
      </c>
      <c r="M428" s="46">
        <v>22</v>
      </c>
      <c r="N428" s="46">
        <v>3</v>
      </c>
      <c r="O428" s="46">
        <v>200</v>
      </c>
      <c r="P428" s="46">
        <v>200</v>
      </c>
      <c r="Q428" s="46">
        <v>200</v>
      </c>
      <c r="R428" s="46">
        <v>200</v>
      </c>
      <c r="S428" s="46">
        <v>200</v>
      </c>
      <c r="T428" s="46">
        <v>18</v>
      </c>
      <c r="U428" s="46">
        <v>21</v>
      </c>
      <c r="V428" s="46">
        <v>2150</v>
      </c>
      <c r="W428" s="46">
        <v>100</v>
      </c>
      <c r="X428" s="46" t="s">
        <v>5118</v>
      </c>
      <c r="Y428" s="46" t="s">
        <v>5119</v>
      </c>
      <c r="AA428">
        <f t="shared" si="6"/>
        <v>3</v>
      </c>
    </row>
    <row r="429" spans="2:27" ht="15" hidden="1" customHeight="1" x14ac:dyDescent="0.2">
      <c r="B429" s="46">
        <v>428</v>
      </c>
      <c r="C429" s="46">
        <v>3208</v>
      </c>
      <c r="D429" s="46" t="s">
        <v>9</v>
      </c>
      <c r="E429" s="46">
        <v>23</v>
      </c>
      <c r="F429" s="46" t="s">
        <v>5116</v>
      </c>
      <c r="G429" s="46" t="s">
        <v>5120</v>
      </c>
      <c r="H429" s="46" t="s">
        <v>5121</v>
      </c>
      <c r="I429" s="46" t="s">
        <v>5122</v>
      </c>
      <c r="J429" s="46" t="s">
        <v>3216</v>
      </c>
      <c r="K429" s="46" t="s">
        <v>5123</v>
      </c>
      <c r="L429" s="46" t="s">
        <v>3395</v>
      </c>
      <c r="M429" s="46">
        <v>22</v>
      </c>
      <c r="N429" s="46">
        <v>3</v>
      </c>
      <c r="O429" s="46">
        <v>50</v>
      </c>
      <c r="P429" s="46">
        <v>4</v>
      </c>
      <c r="Q429" s="46">
        <v>20</v>
      </c>
      <c r="R429" s="46">
        <v>2</v>
      </c>
      <c r="S429" s="46">
        <v>2</v>
      </c>
      <c r="T429" s="46">
        <v>18</v>
      </c>
      <c r="U429" s="46">
        <v>21</v>
      </c>
      <c r="V429" s="46">
        <v>1881</v>
      </c>
      <c r="W429" s="46">
        <v>100</v>
      </c>
      <c r="Y429" s="46" t="s">
        <v>5124</v>
      </c>
      <c r="AA429">
        <f t="shared" si="6"/>
        <v>3</v>
      </c>
    </row>
    <row r="430" spans="2:27" ht="15" hidden="1" customHeight="1" x14ac:dyDescent="0.2">
      <c r="B430" s="46">
        <v>429</v>
      </c>
      <c r="C430" s="46">
        <v>3504</v>
      </c>
      <c r="D430" s="46" t="s">
        <v>9</v>
      </c>
      <c r="E430" s="46">
        <v>23</v>
      </c>
      <c r="F430" s="46" t="s">
        <v>5116</v>
      </c>
      <c r="G430" s="46"/>
      <c r="H430" s="46"/>
      <c r="I430" s="46"/>
      <c r="J430" s="46" t="s">
        <v>5125</v>
      </c>
      <c r="K430" s="46" t="s">
        <v>5126</v>
      </c>
      <c r="L430" s="46" t="s">
        <v>3395</v>
      </c>
      <c r="M430" s="46">
        <v>22</v>
      </c>
      <c r="N430" s="46">
        <v>2</v>
      </c>
      <c r="O430" s="46">
        <v>100</v>
      </c>
      <c r="P430" s="46">
        <v>0</v>
      </c>
      <c r="Q430" s="46">
        <v>200</v>
      </c>
      <c r="R430" s="46">
        <v>15</v>
      </c>
      <c r="S430" s="46">
        <v>75</v>
      </c>
      <c r="T430" s="46">
        <v>18</v>
      </c>
      <c r="U430" s="46">
        <v>21</v>
      </c>
      <c r="V430" s="46">
        <v>2197</v>
      </c>
      <c r="W430" s="46">
        <v>100</v>
      </c>
      <c r="X430" s="46" t="s">
        <v>5127</v>
      </c>
      <c r="Y430" s="46" t="s">
        <v>5128</v>
      </c>
      <c r="AA430">
        <f t="shared" si="6"/>
        <v>2</v>
      </c>
    </row>
    <row r="431" spans="2:27" ht="15" hidden="1" customHeight="1" x14ac:dyDescent="0.2">
      <c r="B431" s="46">
        <v>430</v>
      </c>
      <c r="C431" s="46">
        <v>1339</v>
      </c>
      <c r="D431" s="46" t="s">
        <v>9</v>
      </c>
      <c r="E431" s="46">
        <v>23</v>
      </c>
      <c r="F431" s="46" t="s">
        <v>5116</v>
      </c>
      <c r="G431" s="46" t="s">
        <v>5129</v>
      </c>
      <c r="H431" s="46" t="s">
        <v>5129</v>
      </c>
      <c r="I431" s="46" t="s">
        <v>5130</v>
      </c>
      <c r="J431" s="46" t="s">
        <v>5131</v>
      </c>
      <c r="K431" s="46" t="s">
        <v>39</v>
      </c>
      <c r="L431" s="46" t="s">
        <v>3395</v>
      </c>
      <c r="M431" s="46">
        <v>22</v>
      </c>
      <c r="N431" s="46">
        <v>2.5</v>
      </c>
      <c r="O431" s="46">
        <v>80</v>
      </c>
      <c r="P431" s="46">
        <v>0</v>
      </c>
      <c r="Q431" s="46">
        <v>180</v>
      </c>
      <c r="R431" s="46">
        <v>13</v>
      </c>
      <c r="S431" s="46">
        <v>50</v>
      </c>
      <c r="T431" s="46">
        <v>18</v>
      </c>
      <c r="U431" s="46">
        <v>21</v>
      </c>
      <c r="V431" s="46">
        <v>631</v>
      </c>
      <c r="W431" s="46">
        <v>100</v>
      </c>
      <c r="Y431" s="46" t="s">
        <v>5132</v>
      </c>
      <c r="AA431">
        <f t="shared" si="6"/>
        <v>2.5</v>
      </c>
    </row>
    <row r="432" spans="2:27" ht="15" hidden="1" customHeight="1" x14ac:dyDescent="0.2">
      <c r="B432" s="46">
        <v>431</v>
      </c>
      <c r="C432" s="46">
        <v>847</v>
      </c>
      <c r="D432" s="46" t="s">
        <v>9</v>
      </c>
      <c r="E432" s="46">
        <v>23</v>
      </c>
      <c r="F432" s="46" t="s">
        <v>5116</v>
      </c>
      <c r="G432" s="46" t="s">
        <v>5133</v>
      </c>
      <c r="H432" s="46" t="s">
        <v>4226</v>
      </c>
      <c r="I432" s="46" t="s">
        <v>3415</v>
      </c>
      <c r="J432" s="46" t="s">
        <v>5134</v>
      </c>
      <c r="K432" s="46" t="s">
        <v>5135</v>
      </c>
      <c r="L432" s="46" t="s">
        <v>3444</v>
      </c>
      <c r="M432" s="46">
        <v>24</v>
      </c>
      <c r="N432" s="46">
        <v>2</v>
      </c>
      <c r="O432" s="46">
        <v>100</v>
      </c>
      <c r="P432" s="46">
        <v>0</v>
      </c>
      <c r="Q432" s="46">
        <v>0</v>
      </c>
      <c r="R432" s="46">
        <v>40</v>
      </c>
      <c r="S432" s="46">
        <v>90</v>
      </c>
      <c r="T432" s="46">
        <v>18</v>
      </c>
      <c r="U432" s="46">
        <v>21</v>
      </c>
      <c r="V432" s="46">
        <v>306</v>
      </c>
      <c r="W432" s="46">
        <v>60</v>
      </c>
      <c r="X432" s="46" t="s">
        <v>5136</v>
      </c>
      <c r="Y432" s="46" t="s">
        <v>5137</v>
      </c>
      <c r="AA432">
        <f t="shared" si="6"/>
        <v>2</v>
      </c>
    </row>
    <row r="433" spans="2:27" ht="15" hidden="1" customHeight="1" x14ac:dyDescent="0.2">
      <c r="B433" s="46">
        <v>432</v>
      </c>
      <c r="C433" s="46">
        <v>4017</v>
      </c>
      <c r="D433" s="46" t="s">
        <v>9</v>
      </c>
      <c r="E433" s="46">
        <v>23</v>
      </c>
      <c r="F433" s="46" t="s">
        <v>5116</v>
      </c>
      <c r="G433" s="46" t="s">
        <v>5138</v>
      </c>
      <c r="H433" s="46" t="s">
        <v>5139</v>
      </c>
      <c r="I433" s="46" t="s">
        <v>5140</v>
      </c>
      <c r="J433" s="46" t="s">
        <v>3214</v>
      </c>
      <c r="K433" s="46" t="s">
        <v>5141</v>
      </c>
      <c r="L433" s="46" t="s">
        <v>3395</v>
      </c>
      <c r="M433" s="46">
        <v>22</v>
      </c>
      <c r="N433" s="46">
        <v>12</v>
      </c>
      <c r="O433" s="46">
        <v>150</v>
      </c>
      <c r="P433" s="46">
        <v>106</v>
      </c>
      <c r="Q433" s="46">
        <v>0</v>
      </c>
      <c r="R433" s="46">
        <v>150</v>
      </c>
      <c r="S433" s="46">
        <v>124</v>
      </c>
      <c r="T433" s="46">
        <v>18</v>
      </c>
      <c r="U433" s="46">
        <v>21</v>
      </c>
      <c r="V433" s="46">
        <v>2729</v>
      </c>
      <c r="W433" s="46">
        <v>100</v>
      </c>
      <c r="Y433" s="46" t="s">
        <v>5142</v>
      </c>
      <c r="AA433">
        <f t="shared" si="6"/>
        <v>12</v>
      </c>
    </row>
    <row r="434" spans="2:27" ht="15" hidden="1" customHeight="1" x14ac:dyDescent="0.2">
      <c r="B434" s="46">
        <v>433</v>
      </c>
      <c r="C434" s="46">
        <v>3816</v>
      </c>
      <c r="D434" s="46" t="s">
        <v>9</v>
      </c>
      <c r="E434" s="46">
        <v>23</v>
      </c>
      <c r="F434" s="46" t="s">
        <v>5143</v>
      </c>
      <c r="G434" s="46" t="s">
        <v>5144</v>
      </c>
      <c r="H434" s="46" t="s">
        <v>5144</v>
      </c>
      <c r="I434" s="46" t="s">
        <v>5144</v>
      </c>
      <c r="J434" s="46" t="s">
        <v>3360</v>
      </c>
      <c r="K434" s="46" t="s">
        <v>5145</v>
      </c>
      <c r="L434" s="46" t="s">
        <v>3406</v>
      </c>
      <c r="M434" s="46">
        <v>23</v>
      </c>
      <c r="N434" s="46">
        <v>12</v>
      </c>
      <c r="O434" s="46">
        <v>230</v>
      </c>
      <c r="P434" s="46">
        <v>50</v>
      </c>
      <c r="Q434" s="46">
        <v>40</v>
      </c>
      <c r="R434" s="46">
        <v>45</v>
      </c>
      <c r="S434" s="46">
        <v>90</v>
      </c>
      <c r="T434" s="46">
        <v>18</v>
      </c>
      <c r="U434" s="46">
        <v>21</v>
      </c>
      <c r="V434" s="46">
        <v>2522</v>
      </c>
      <c r="W434" s="46">
        <v>100</v>
      </c>
      <c r="Y434" s="46" t="s">
        <v>5146</v>
      </c>
      <c r="AA434">
        <f t="shared" si="6"/>
        <v>12</v>
      </c>
    </row>
    <row r="435" spans="2:27" ht="15" hidden="1" customHeight="1" x14ac:dyDescent="0.2">
      <c r="B435" s="46">
        <v>434</v>
      </c>
      <c r="C435" s="46">
        <v>4116</v>
      </c>
      <c r="D435" s="46" t="s">
        <v>9</v>
      </c>
      <c r="E435" s="46">
        <v>23</v>
      </c>
      <c r="F435" s="46" t="s">
        <v>5143</v>
      </c>
      <c r="G435" s="46"/>
      <c r="H435" s="46"/>
      <c r="I435" s="46"/>
      <c r="J435" s="46" t="s">
        <v>5147</v>
      </c>
      <c r="K435" s="46" t="s">
        <v>5147</v>
      </c>
      <c r="L435" s="46" t="s">
        <v>3406</v>
      </c>
      <c r="M435" s="46">
        <v>23</v>
      </c>
      <c r="N435" s="46">
        <v>3</v>
      </c>
      <c r="O435" s="46">
        <v>50</v>
      </c>
      <c r="P435" s="46">
        <v>0</v>
      </c>
      <c r="Q435" s="46">
        <v>40</v>
      </c>
      <c r="R435" s="46">
        <v>9</v>
      </c>
      <c r="S435" s="46">
        <v>30</v>
      </c>
      <c r="T435" s="46">
        <v>18</v>
      </c>
      <c r="U435" s="46">
        <v>21</v>
      </c>
      <c r="V435" s="46">
        <v>2818</v>
      </c>
      <c r="W435" s="46">
        <v>100</v>
      </c>
      <c r="X435" s="46" t="s">
        <v>5148</v>
      </c>
      <c r="Y435" s="46" t="s">
        <v>5149</v>
      </c>
      <c r="AA435">
        <f t="shared" si="6"/>
        <v>3</v>
      </c>
    </row>
    <row r="436" spans="2:27" ht="15" hidden="1" customHeight="1" x14ac:dyDescent="0.2">
      <c r="B436" s="46">
        <v>435</v>
      </c>
      <c r="C436" s="46">
        <v>4216</v>
      </c>
      <c r="D436" s="46" t="s">
        <v>9</v>
      </c>
      <c r="E436" s="46">
        <v>23</v>
      </c>
      <c r="F436" s="46" t="s">
        <v>5150</v>
      </c>
      <c r="G436" s="46" t="s">
        <v>5151</v>
      </c>
      <c r="H436" s="46" t="s">
        <v>5152</v>
      </c>
      <c r="I436" s="46" t="s">
        <v>5153</v>
      </c>
      <c r="J436" s="46" t="s">
        <v>2565</v>
      </c>
      <c r="K436" s="46" t="s">
        <v>5154</v>
      </c>
      <c r="L436" s="46" t="s">
        <v>3395</v>
      </c>
      <c r="M436" s="46">
        <v>22</v>
      </c>
      <c r="N436" s="46">
        <v>0.05</v>
      </c>
      <c r="O436" s="46">
        <v>20</v>
      </c>
      <c r="P436" s="46">
        <v>3</v>
      </c>
      <c r="Q436" s="46">
        <v>20</v>
      </c>
      <c r="R436" s="46">
        <v>10</v>
      </c>
      <c r="S436" s="46">
        <v>3</v>
      </c>
      <c r="T436" s="46">
        <v>18</v>
      </c>
      <c r="U436" s="46">
        <v>21</v>
      </c>
      <c r="V436" s="46">
        <v>2903</v>
      </c>
      <c r="W436" s="46">
        <v>100</v>
      </c>
      <c r="Y436" s="46" t="s">
        <v>5155</v>
      </c>
      <c r="AA436">
        <f t="shared" si="6"/>
        <v>0.05</v>
      </c>
    </row>
    <row r="437" spans="2:27" ht="15" hidden="1" customHeight="1" x14ac:dyDescent="0.2">
      <c r="B437" s="46">
        <v>436</v>
      </c>
      <c r="C437" s="46">
        <v>4218</v>
      </c>
      <c r="D437" s="46" t="s">
        <v>9</v>
      </c>
      <c r="E437" s="46">
        <v>23</v>
      </c>
      <c r="F437" s="46" t="s">
        <v>5150</v>
      </c>
      <c r="G437" s="46" t="s">
        <v>5151</v>
      </c>
      <c r="H437" s="46" t="s">
        <v>5152</v>
      </c>
      <c r="I437" s="46" t="s">
        <v>5153</v>
      </c>
      <c r="J437" s="46" t="s">
        <v>3221</v>
      </c>
      <c r="K437" s="46" t="s">
        <v>3221</v>
      </c>
      <c r="L437" s="46" t="s">
        <v>3395</v>
      </c>
      <c r="M437" s="46">
        <v>22</v>
      </c>
      <c r="N437" s="46">
        <v>2</v>
      </c>
      <c r="O437" s="46">
        <v>50</v>
      </c>
      <c r="P437" s="46">
        <v>0</v>
      </c>
      <c r="Q437" s="46">
        <v>55</v>
      </c>
      <c r="R437" s="46">
        <v>15</v>
      </c>
      <c r="S437" s="46">
        <v>40</v>
      </c>
      <c r="T437" s="46">
        <v>18</v>
      </c>
      <c r="U437" s="46">
        <v>21</v>
      </c>
      <c r="V437" s="46">
        <v>2902</v>
      </c>
      <c r="W437" s="46">
        <v>100</v>
      </c>
      <c r="Y437" s="46" t="s">
        <v>5156</v>
      </c>
      <c r="AA437">
        <f t="shared" si="6"/>
        <v>2</v>
      </c>
    </row>
    <row r="438" spans="2:27" ht="15" hidden="1" customHeight="1" x14ac:dyDescent="0.2">
      <c r="B438" s="46">
        <v>437</v>
      </c>
      <c r="C438" s="46">
        <v>1079</v>
      </c>
      <c r="D438" s="46" t="s">
        <v>9</v>
      </c>
      <c r="E438" s="46">
        <v>23</v>
      </c>
      <c r="F438" s="46" t="s">
        <v>5150</v>
      </c>
      <c r="G438" s="46"/>
      <c r="H438" s="46"/>
      <c r="I438" s="46"/>
      <c r="J438" s="46" t="s">
        <v>5157</v>
      </c>
      <c r="K438" s="46" t="s">
        <v>3530</v>
      </c>
      <c r="L438" s="46" t="s">
        <v>3444</v>
      </c>
      <c r="M438" s="46">
        <v>24</v>
      </c>
      <c r="N438" s="46">
        <v>0.7</v>
      </c>
      <c r="O438" s="46">
        <v>20</v>
      </c>
      <c r="P438" s="46">
        <v>0</v>
      </c>
      <c r="Q438" s="46">
        <v>40</v>
      </c>
      <c r="R438" s="46">
        <v>2</v>
      </c>
      <c r="S438" s="46">
        <v>10</v>
      </c>
      <c r="T438" s="46">
        <v>18</v>
      </c>
      <c r="U438" s="46">
        <v>21</v>
      </c>
      <c r="V438" s="46">
        <v>413</v>
      </c>
      <c r="W438" s="46">
        <v>100</v>
      </c>
      <c r="X438" s="46" t="s">
        <v>5158</v>
      </c>
      <c r="Y438" s="46" t="s">
        <v>5159</v>
      </c>
      <c r="AA438">
        <f t="shared" si="6"/>
        <v>0.7</v>
      </c>
    </row>
    <row r="439" spans="2:27" ht="15" hidden="1" customHeight="1" x14ac:dyDescent="0.2">
      <c r="B439" s="46">
        <v>438</v>
      </c>
      <c r="C439" s="46">
        <v>4311</v>
      </c>
      <c r="D439" s="46" t="s">
        <v>9</v>
      </c>
      <c r="E439" s="46">
        <v>23</v>
      </c>
      <c r="F439" s="46" t="s">
        <v>5150</v>
      </c>
      <c r="G439" s="46" t="s">
        <v>5151</v>
      </c>
      <c r="H439" s="46" t="s">
        <v>5160</v>
      </c>
      <c r="I439" s="46" t="s">
        <v>5161</v>
      </c>
      <c r="J439" s="46" t="s">
        <v>3220</v>
      </c>
      <c r="K439" s="46" t="s">
        <v>37</v>
      </c>
      <c r="L439" s="46" t="s">
        <v>3444</v>
      </c>
      <c r="M439" s="46">
        <v>24</v>
      </c>
      <c r="N439" s="46">
        <v>22</v>
      </c>
      <c r="O439" s="46">
        <v>393</v>
      </c>
      <c r="P439" s="46">
        <v>0</v>
      </c>
      <c r="Q439" s="46">
        <v>0</v>
      </c>
      <c r="R439" s="46">
        <v>140</v>
      </c>
      <c r="S439" s="46">
        <v>0</v>
      </c>
      <c r="T439" s="46">
        <v>18</v>
      </c>
      <c r="U439" s="46">
        <v>21</v>
      </c>
      <c r="V439" s="46">
        <v>798</v>
      </c>
      <c r="W439" s="46">
        <v>100</v>
      </c>
      <c r="Y439" s="46" t="s">
        <v>5162</v>
      </c>
      <c r="AA439">
        <f t="shared" si="6"/>
        <v>22</v>
      </c>
    </row>
    <row r="440" spans="2:27" ht="15" hidden="1" customHeight="1" x14ac:dyDescent="0.2">
      <c r="B440" s="46">
        <v>439</v>
      </c>
      <c r="C440" s="46">
        <v>1141</v>
      </c>
      <c r="D440" s="46" t="s">
        <v>9</v>
      </c>
      <c r="E440" s="46">
        <v>23</v>
      </c>
      <c r="F440" s="46" t="s">
        <v>5150</v>
      </c>
      <c r="G440" s="46"/>
      <c r="H440" s="46"/>
      <c r="I440" s="46"/>
      <c r="J440" s="46" t="s">
        <v>3219</v>
      </c>
      <c r="K440" s="46" t="s">
        <v>5163</v>
      </c>
      <c r="L440" s="46" t="s">
        <v>3444</v>
      </c>
      <c r="M440" s="46">
        <v>24</v>
      </c>
      <c r="N440" s="46">
        <v>24</v>
      </c>
      <c r="O440" s="46">
        <v>550</v>
      </c>
      <c r="P440" s="46">
        <v>0</v>
      </c>
      <c r="Q440" s="46">
        <v>0</v>
      </c>
      <c r="R440" s="46">
        <v>85</v>
      </c>
      <c r="S440" s="46">
        <v>0</v>
      </c>
      <c r="T440" s="46">
        <v>18</v>
      </c>
      <c r="U440" s="46">
        <v>21</v>
      </c>
      <c r="V440" s="46">
        <v>417</v>
      </c>
      <c r="W440" s="46">
        <v>100</v>
      </c>
      <c r="X440" s="46" t="s">
        <v>5164</v>
      </c>
      <c r="Y440" s="46" t="s">
        <v>5165</v>
      </c>
      <c r="AA440">
        <f t="shared" si="6"/>
        <v>24</v>
      </c>
    </row>
    <row r="441" spans="2:27" ht="15" hidden="1" customHeight="1" x14ac:dyDescent="0.2">
      <c r="B441" s="46">
        <v>440</v>
      </c>
      <c r="C441" s="46">
        <v>4550</v>
      </c>
      <c r="D441" s="46" t="s">
        <v>9</v>
      </c>
      <c r="E441" s="46">
        <v>23</v>
      </c>
      <c r="F441" s="46" t="s">
        <v>5150</v>
      </c>
      <c r="G441" s="46"/>
      <c r="H441" s="46"/>
      <c r="I441" s="46"/>
      <c r="J441" s="46" t="s">
        <v>5166</v>
      </c>
      <c r="K441" s="46" t="s">
        <v>5167</v>
      </c>
      <c r="L441" s="46" t="s">
        <v>4206</v>
      </c>
      <c r="M441" s="46">
        <v>290</v>
      </c>
      <c r="N441" s="46">
        <v>0.8</v>
      </c>
      <c r="O441" s="46">
        <v>20</v>
      </c>
      <c r="P441" s="46">
        <v>0</v>
      </c>
      <c r="Q441" s="46">
        <v>40</v>
      </c>
      <c r="R441" s="46">
        <v>0.4</v>
      </c>
      <c r="S441" s="46">
        <v>40</v>
      </c>
      <c r="T441" s="46">
        <v>18</v>
      </c>
      <c r="U441" s="46">
        <v>21</v>
      </c>
      <c r="V441" s="46">
        <v>3123</v>
      </c>
      <c r="W441" s="46">
        <v>100</v>
      </c>
      <c r="X441" s="46" t="s">
        <v>5168</v>
      </c>
      <c r="Y441" s="46" t="s">
        <v>5169</v>
      </c>
      <c r="AA441">
        <f t="shared" si="6"/>
        <v>0.8</v>
      </c>
    </row>
    <row r="442" spans="2:27" ht="15" hidden="1" customHeight="1" x14ac:dyDescent="0.2">
      <c r="B442" s="46">
        <v>441</v>
      </c>
      <c r="C442" s="46">
        <v>2287</v>
      </c>
      <c r="D442" s="46" t="s">
        <v>9</v>
      </c>
      <c r="E442" s="46">
        <v>23</v>
      </c>
      <c r="F442" s="46" t="s">
        <v>5170</v>
      </c>
      <c r="G442" s="46"/>
      <c r="H442" s="46"/>
      <c r="I442" s="46"/>
      <c r="J442" s="46" t="s">
        <v>5171</v>
      </c>
      <c r="K442" s="46" t="s">
        <v>5172</v>
      </c>
      <c r="L442" s="46" t="s">
        <v>3444</v>
      </c>
      <c r="M442" s="46">
        <v>24</v>
      </c>
      <c r="N442" s="46">
        <v>5.4</v>
      </c>
      <c r="O442" s="46">
        <v>350</v>
      </c>
      <c r="P442" s="46">
        <v>600</v>
      </c>
      <c r="Q442" s="46">
        <v>460</v>
      </c>
      <c r="R442" s="46">
        <v>126</v>
      </c>
      <c r="S442" s="46">
        <v>460</v>
      </c>
      <c r="T442" s="46">
        <v>18</v>
      </c>
      <c r="U442" s="46">
        <v>21</v>
      </c>
      <c r="V442" s="46">
        <v>1079</v>
      </c>
      <c r="W442" s="46">
        <v>100</v>
      </c>
      <c r="X442" s="46" t="s">
        <v>5173</v>
      </c>
      <c r="Y442" s="46" t="s">
        <v>5174</v>
      </c>
      <c r="AA442">
        <f t="shared" si="6"/>
        <v>5.4</v>
      </c>
    </row>
    <row r="443" spans="2:27" ht="15" hidden="1" customHeight="1" x14ac:dyDescent="0.2">
      <c r="B443" s="46">
        <v>442</v>
      </c>
      <c r="C443" s="46">
        <v>2572</v>
      </c>
      <c r="D443" s="46" t="s">
        <v>9</v>
      </c>
      <c r="E443" s="46">
        <v>23</v>
      </c>
      <c r="F443" s="46" t="s">
        <v>5170</v>
      </c>
      <c r="G443" s="46" t="s">
        <v>5175</v>
      </c>
      <c r="H443" s="46" t="s">
        <v>5175</v>
      </c>
      <c r="I443" s="46" t="s">
        <v>5175</v>
      </c>
      <c r="J443" s="46" t="s">
        <v>3223</v>
      </c>
      <c r="K443" s="46" t="s">
        <v>3223</v>
      </c>
      <c r="L443" s="46" t="s">
        <v>3406</v>
      </c>
      <c r="M443" s="46">
        <v>23</v>
      </c>
      <c r="N443" s="46">
        <v>10</v>
      </c>
      <c r="O443" s="46">
        <v>30</v>
      </c>
      <c r="P443" s="46">
        <v>10</v>
      </c>
      <c r="Q443" s="46">
        <v>5</v>
      </c>
      <c r="R443" s="46">
        <v>30</v>
      </c>
      <c r="S443" s="46">
        <v>10</v>
      </c>
      <c r="T443" s="46">
        <v>18</v>
      </c>
      <c r="U443" s="46">
        <v>21</v>
      </c>
      <c r="V443" s="46">
        <v>1353</v>
      </c>
      <c r="W443" s="46">
        <v>100</v>
      </c>
      <c r="Y443" s="46" t="s">
        <v>5176</v>
      </c>
      <c r="AA443">
        <f t="shared" si="6"/>
        <v>10</v>
      </c>
    </row>
    <row r="444" spans="2:27" ht="15" hidden="1" customHeight="1" x14ac:dyDescent="0.2">
      <c r="B444" s="46">
        <v>443</v>
      </c>
      <c r="C444" s="46">
        <v>4352</v>
      </c>
      <c r="D444" s="46" t="s">
        <v>9</v>
      </c>
      <c r="E444" s="46">
        <v>23</v>
      </c>
      <c r="F444" s="46" t="s">
        <v>5170</v>
      </c>
      <c r="G444" s="46" t="s">
        <v>5177</v>
      </c>
      <c r="H444" s="46" t="s">
        <v>5178</v>
      </c>
      <c r="I444" s="46" t="s">
        <v>5179</v>
      </c>
      <c r="J444" s="46" t="s">
        <v>3222</v>
      </c>
      <c r="K444" s="46" t="s">
        <v>37</v>
      </c>
      <c r="L444" s="46" t="s">
        <v>3395</v>
      </c>
      <c r="M444" s="46">
        <v>22</v>
      </c>
      <c r="N444" s="46">
        <v>20</v>
      </c>
      <c r="O444" s="46">
        <v>150</v>
      </c>
      <c r="P444" s="46">
        <v>0</v>
      </c>
      <c r="Q444" s="46">
        <v>0</v>
      </c>
      <c r="R444" s="46">
        <v>130</v>
      </c>
      <c r="S444" s="46">
        <v>30</v>
      </c>
      <c r="T444" s="46">
        <v>18</v>
      </c>
      <c r="U444" s="46">
        <v>21</v>
      </c>
      <c r="V444" s="46">
        <v>798</v>
      </c>
      <c r="W444" s="46">
        <v>100</v>
      </c>
      <c r="Y444" s="46" t="s">
        <v>5180</v>
      </c>
      <c r="AA444">
        <f t="shared" si="6"/>
        <v>20</v>
      </c>
    </row>
    <row r="445" spans="2:27" ht="15" hidden="1" customHeight="1" x14ac:dyDescent="0.2">
      <c r="B445" s="46">
        <v>444</v>
      </c>
      <c r="C445" s="46">
        <v>3524</v>
      </c>
      <c r="D445" s="46" t="s">
        <v>9</v>
      </c>
      <c r="E445" s="46">
        <v>23</v>
      </c>
      <c r="F445" s="46" t="s">
        <v>5170</v>
      </c>
      <c r="G445" s="46" t="s">
        <v>5181</v>
      </c>
      <c r="H445" s="46" t="s">
        <v>5182</v>
      </c>
      <c r="I445" s="46" t="s">
        <v>5183</v>
      </c>
      <c r="J445" s="46" t="s">
        <v>3224</v>
      </c>
      <c r="K445" s="46" t="s">
        <v>5184</v>
      </c>
      <c r="L445" s="46" t="s">
        <v>3395</v>
      </c>
      <c r="M445" s="46">
        <v>22</v>
      </c>
      <c r="N445" s="46">
        <v>7.2</v>
      </c>
      <c r="O445" s="46">
        <v>150</v>
      </c>
      <c r="P445" s="46">
        <v>171</v>
      </c>
      <c r="Q445" s="46">
        <v>321</v>
      </c>
      <c r="R445" s="46">
        <v>15</v>
      </c>
      <c r="S445" s="46">
        <v>225</v>
      </c>
      <c r="T445" s="46">
        <v>18</v>
      </c>
      <c r="U445" s="46">
        <v>21</v>
      </c>
      <c r="V445" s="46">
        <v>2217</v>
      </c>
      <c r="W445" s="46">
        <v>100</v>
      </c>
      <c r="Y445" s="46" t="s">
        <v>5185</v>
      </c>
      <c r="AA445">
        <f t="shared" si="6"/>
        <v>7.2</v>
      </c>
    </row>
    <row r="446" spans="2:27" ht="15" hidden="1" customHeight="1" x14ac:dyDescent="0.2">
      <c r="B446" s="46">
        <v>445</v>
      </c>
      <c r="C446" s="46">
        <v>2495</v>
      </c>
      <c r="D446" s="46" t="s">
        <v>9</v>
      </c>
      <c r="E446" s="46">
        <v>23</v>
      </c>
      <c r="F446" s="46" t="s">
        <v>5186</v>
      </c>
      <c r="G446" s="46"/>
      <c r="H446" s="46"/>
      <c r="I446" s="46"/>
      <c r="J446" s="46" t="s">
        <v>3189</v>
      </c>
      <c r="K446" s="46" t="s">
        <v>5187</v>
      </c>
      <c r="L446" s="46" t="s">
        <v>3395</v>
      </c>
      <c r="M446" s="46">
        <v>22</v>
      </c>
      <c r="N446" s="46">
        <v>0</v>
      </c>
      <c r="O446" s="46">
        <v>72.739999999999995</v>
      </c>
      <c r="P446" s="46">
        <v>0</v>
      </c>
      <c r="Q446" s="46">
        <v>0</v>
      </c>
      <c r="R446" s="46">
        <v>0</v>
      </c>
      <c r="S446" s="46">
        <v>0</v>
      </c>
      <c r="T446" s="46">
        <v>18</v>
      </c>
      <c r="U446" s="46">
        <v>21</v>
      </c>
      <c r="V446" s="46">
        <v>1281</v>
      </c>
      <c r="W446" s="46">
        <v>100</v>
      </c>
      <c r="X446" s="46" t="s">
        <v>5188</v>
      </c>
      <c r="Y446" s="46" t="s">
        <v>5189</v>
      </c>
      <c r="AA446">
        <f t="shared" si="6"/>
        <v>0</v>
      </c>
    </row>
    <row r="447" spans="2:27" ht="15" hidden="1" customHeight="1" x14ac:dyDescent="0.2">
      <c r="B447" s="46">
        <v>446</v>
      </c>
      <c r="C447" s="46">
        <v>4028</v>
      </c>
      <c r="D447" s="46" t="s">
        <v>9</v>
      </c>
      <c r="E447" s="46">
        <v>23</v>
      </c>
      <c r="F447" s="46" t="s">
        <v>5186</v>
      </c>
      <c r="G447" s="46" t="s">
        <v>5190</v>
      </c>
      <c r="H447" s="46" t="s">
        <v>5191</v>
      </c>
      <c r="I447" s="46" t="s">
        <v>5191</v>
      </c>
      <c r="J447" s="46" t="s">
        <v>3217</v>
      </c>
      <c r="K447" s="46" t="s">
        <v>3217</v>
      </c>
      <c r="L447" s="46" t="s">
        <v>3395</v>
      </c>
      <c r="M447" s="46">
        <v>22</v>
      </c>
      <c r="N447" s="46">
        <v>12</v>
      </c>
      <c r="O447" s="46">
        <v>194</v>
      </c>
      <c r="P447" s="46">
        <v>0</v>
      </c>
      <c r="Q447" s="46">
        <v>0</v>
      </c>
      <c r="R447" s="46">
        <v>21</v>
      </c>
      <c r="S447" s="46">
        <v>88</v>
      </c>
      <c r="T447" s="46">
        <v>18</v>
      </c>
      <c r="U447" s="46">
        <v>21</v>
      </c>
      <c r="V447" s="46">
        <v>2743</v>
      </c>
      <c r="W447" s="46">
        <v>100</v>
      </c>
      <c r="Y447" s="46" t="s">
        <v>5192</v>
      </c>
      <c r="AA447">
        <f t="shared" si="6"/>
        <v>12</v>
      </c>
    </row>
    <row r="448" spans="2:27" ht="15" hidden="1" customHeight="1" x14ac:dyDescent="0.2">
      <c r="B448" s="46">
        <v>447</v>
      </c>
      <c r="C448" s="46">
        <v>4221</v>
      </c>
      <c r="D448" s="46" t="s">
        <v>9</v>
      </c>
      <c r="E448" s="46">
        <v>23</v>
      </c>
      <c r="F448" s="46" t="s">
        <v>5186</v>
      </c>
      <c r="G448" s="46" t="s">
        <v>5193</v>
      </c>
      <c r="H448" s="46" t="s">
        <v>5194</v>
      </c>
      <c r="I448" s="46" t="s">
        <v>5195</v>
      </c>
      <c r="J448" s="46" t="s">
        <v>3218</v>
      </c>
      <c r="K448" s="46" t="s">
        <v>5196</v>
      </c>
      <c r="L448" s="46" t="s">
        <v>3395</v>
      </c>
      <c r="M448" s="46">
        <v>22</v>
      </c>
      <c r="N448" s="46">
        <v>6</v>
      </c>
      <c r="O448" s="46">
        <v>120</v>
      </c>
      <c r="P448" s="46">
        <v>170</v>
      </c>
      <c r="Q448" s="46">
        <v>125</v>
      </c>
      <c r="R448" s="46">
        <v>12.15</v>
      </c>
      <c r="S448" s="46">
        <v>218</v>
      </c>
      <c r="T448" s="46">
        <v>18</v>
      </c>
      <c r="U448" s="46">
        <v>21</v>
      </c>
      <c r="V448" s="46">
        <v>2906</v>
      </c>
      <c r="W448" s="46">
        <v>100</v>
      </c>
      <c r="Y448" s="46" t="s">
        <v>5197</v>
      </c>
      <c r="AA448">
        <f t="shared" si="6"/>
        <v>6</v>
      </c>
    </row>
    <row r="449" spans="2:27" ht="15" hidden="1" customHeight="1" x14ac:dyDescent="0.2">
      <c r="B449" s="46">
        <v>448</v>
      </c>
      <c r="C449" s="46">
        <v>2647</v>
      </c>
      <c r="D449" s="46" t="s">
        <v>9</v>
      </c>
      <c r="E449" s="46">
        <v>23</v>
      </c>
      <c r="F449" s="46" t="s">
        <v>5186</v>
      </c>
      <c r="G449" s="46" t="s">
        <v>5193</v>
      </c>
      <c r="H449" s="46" t="s">
        <v>5198</v>
      </c>
      <c r="I449" s="46" t="s">
        <v>5198</v>
      </c>
      <c r="J449" s="46" t="s">
        <v>5199</v>
      </c>
      <c r="K449" s="46" t="s">
        <v>5199</v>
      </c>
      <c r="L449" s="46" t="s">
        <v>3395</v>
      </c>
      <c r="M449" s="46">
        <v>22</v>
      </c>
      <c r="N449" s="46">
        <v>2</v>
      </c>
      <c r="O449" s="46">
        <v>2</v>
      </c>
      <c r="P449" s="46">
        <v>1800</v>
      </c>
      <c r="Q449" s="46">
        <v>1400</v>
      </c>
      <c r="R449" s="46">
        <v>2</v>
      </c>
      <c r="S449" s="46">
        <v>1400</v>
      </c>
      <c r="T449" s="46">
        <v>18</v>
      </c>
      <c r="U449" s="46">
        <v>21</v>
      </c>
      <c r="V449" s="46">
        <v>1413</v>
      </c>
      <c r="W449" s="46">
        <v>100</v>
      </c>
      <c r="Y449" s="46" t="s">
        <v>5200</v>
      </c>
      <c r="AA449">
        <f t="shared" si="6"/>
        <v>2</v>
      </c>
    </row>
    <row r="450" spans="2:27" ht="15" hidden="1" customHeight="1" x14ac:dyDescent="0.2">
      <c r="B450" s="46">
        <v>449</v>
      </c>
      <c r="C450" s="46">
        <v>2538</v>
      </c>
      <c r="D450" s="46" t="s">
        <v>9</v>
      </c>
      <c r="E450" s="46">
        <v>23</v>
      </c>
      <c r="F450" s="46" t="s">
        <v>5201</v>
      </c>
      <c r="G450" s="46" t="s">
        <v>5202</v>
      </c>
      <c r="H450" s="46" t="s">
        <v>5203</v>
      </c>
      <c r="I450" s="46" t="s">
        <v>5203</v>
      </c>
      <c r="J450" s="46" t="s">
        <v>3228</v>
      </c>
      <c r="K450" s="46" t="s">
        <v>5204</v>
      </c>
      <c r="L450" s="46" t="s">
        <v>3395</v>
      </c>
      <c r="M450" s="46">
        <v>22</v>
      </c>
      <c r="N450" s="46">
        <v>2</v>
      </c>
      <c r="O450" s="46">
        <v>50</v>
      </c>
      <c r="P450" s="46">
        <v>0</v>
      </c>
      <c r="Q450" s="46">
        <v>0</v>
      </c>
      <c r="R450" s="46">
        <v>0</v>
      </c>
      <c r="S450" s="46">
        <v>0</v>
      </c>
      <c r="T450" s="46">
        <v>18</v>
      </c>
      <c r="U450" s="46">
        <v>21</v>
      </c>
      <c r="V450" s="46">
        <v>1067</v>
      </c>
      <c r="W450" s="46">
        <v>100</v>
      </c>
      <c r="Y450" s="46" t="s">
        <v>5205</v>
      </c>
      <c r="AA450">
        <f t="shared" ref="AA450:AA485" si="7">N450</f>
        <v>2</v>
      </c>
    </row>
    <row r="451" spans="2:27" ht="15" hidden="1" customHeight="1" x14ac:dyDescent="0.2">
      <c r="B451" s="46">
        <v>450</v>
      </c>
      <c r="C451" s="46">
        <v>4378</v>
      </c>
      <c r="D451" s="46" t="s">
        <v>9</v>
      </c>
      <c r="E451" s="46">
        <v>23</v>
      </c>
      <c r="F451" s="46" t="s">
        <v>5201</v>
      </c>
      <c r="G451" s="46" t="s">
        <v>5202</v>
      </c>
      <c r="H451" s="46" t="s">
        <v>5206</v>
      </c>
      <c r="I451" s="46" t="s">
        <v>5207</v>
      </c>
      <c r="J451" s="46" t="s">
        <v>3229</v>
      </c>
      <c r="K451" s="46" t="s">
        <v>3229</v>
      </c>
      <c r="L451" s="46" t="s">
        <v>3406</v>
      </c>
      <c r="M451" s="46">
        <v>23</v>
      </c>
      <c r="N451" s="46">
        <v>2</v>
      </c>
      <c r="O451" s="46">
        <v>40</v>
      </c>
      <c r="P451" s="46">
        <v>0</v>
      </c>
      <c r="Q451" s="46">
        <v>0</v>
      </c>
      <c r="R451" s="46">
        <v>11.88</v>
      </c>
      <c r="S451" s="46">
        <v>21</v>
      </c>
      <c r="T451" s="46">
        <v>18</v>
      </c>
      <c r="U451" s="46">
        <v>21</v>
      </c>
      <c r="V451" s="46">
        <v>2984</v>
      </c>
      <c r="W451" s="46">
        <v>100</v>
      </c>
      <c r="Y451" s="46" t="s">
        <v>5208</v>
      </c>
      <c r="AA451">
        <f t="shared" si="7"/>
        <v>2</v>
      </c>
    </row>
    <row r="452" spans="2:27" ht="15" hidden="1" customHeight="1" x14ac:dyDescent="0.2">
      <c r="B452" s="46">
        <v>451</v>
      </c>
      <c r="C452" s="46">
        <v>3052</v>
      </c>
      <c r="D452" s="46" t="s">
        <v>9</v>
      </c>
      <c r="E452" s="46">
        <v>23</v>
      </c>
      <c r="F452" s="46" t="s">
        <v>5201</v>
      </c>
      <c r="G452" s="46" t="s">
        <v>5209</v>
      </c>
      <c r="H452" s="46" t="s">
        <v>5210</v>
      </c>
      <c r="I452" s="46" t="s">
        <v>5210</v>
      </c>
      <c r="J452" s="46" t="s">
        <v>3227</v>
      </c>
      <c r="K452" s="46" t="s">
        <v>5211</v>
      </c>
      <c r="L452" s="46" t="s">
        <v>3395</v>
      </c>
      <c r="M452" s="46">
        <v>22</v>
      </c>
      <c r="N452" s="46">
        <v>6</v>
      </c>
      <c r="O452" s="46">
        <v>120</v>
      </c>
      <c r="P452" s="46">
        <v>0</v>
      </c>
      <c r="Q452" s="46">
        <v>290</v>
      </c>
      <c r="R452" s="46">
        <v>30</v>
      </c>
      <c r="S452" s="46">
        <v>100</v>
      </c>
      <c r="T452" s="46">
        <v>18</v>
      </c>
      <c r="U452" s="46">
        <v>21</v>
      </c>
      <c r="V452" s="46">
        <v>1753</v>
      </c>
      <c r="W452" s="46">
        <v>100</v>
      </c>
      <c r="Y452" s="46" t="s">
        <v>5212</v>
      </c>
      <c r="AA452">
        <f t="shared" si="7"/>
        <v>6</v>
      </c>
    </row>
    <row r="453" spans="2:27" ht="15" hidden="1" customHeight="1" x14ac:dyDescent="0.2">
      <c r="B453" s="46">
        <v>452</v>
      </c>
      <c r="C453" s="46">
        <v>4571</v>
      </c>
      <c r="D453" s="46" t="s">
        <v>9</v>
      </c>
      <c r="E453" s="46">
        <v>23</v>
      </c>
      <c r="F453" s="46" t="s">
        <v>5213</v>
      </c>
      <c r="G453" s="46" t="s">
        <v>5214</v>
      </c>
      <c r="H453" s="46" t="s">
        <v>5215</v>
      </c>
      <c r="I453" s="46" t="s">
        <v>5216</v>
      </c>
      <c r="J453" s="46" t="s">
        <v>3231</v>
      </c>
      <c r="K453" s="46" t="s">
        <v>3231</v>
      </c>
      <c r="L453" s="46" t="s">
        <v>3395</v>
      </c>
      <c r="M453" s="46">
        <v>22</v>
      </c>
      <c r="N453" s="46">
        <v>7.5</v>
      </c>
      <c r="O453" s="46">
        <v>120</v>
      </c>
      <c r="P453" s="46">
        <v>0</v>
      </c>
      <c r="Q453" s="46">
        <v>200</v>
      </c>
      <c r="R453" s="46">
        <v>30</v>
      </c>
      <c r="S453" s="46">
        <v>60</v>
      </c>
      <c r="T453" s="46">
        <v>18</v>
      </c>
      <c r="U453" s="46">
        <v>21</v>
      </c>
      <c r="V453" s="46">
        <v>3145</v>
      </c>
      <c r="W453" s="46">
        <v>100</v>
      </c>
      <c r="Y453" s="46" t="s">
        <v>5217</v>
      </c>
      <c r="AA453">
        <f t="shared" si="7"/>
        <v>7.5</v>
      </c>
    </row>
    <row r="454" spans="2:27" ht="15" hidden="1" customHeight="1" x14ac:dyDescent="0.2">
      <c r="B454" s="46">
        <v>453</v>
      </c>
      <c r="C454" s="46">
        <v>4194</v>
      </c>
      <c r="D454" s="46" t="s">
        <v>9</v>
      </c>
      <c r="E454" s="46">
        <v>23</v>
      </c>
      <c r="F454" s="46" t="s">
        <v>5213</v>
      </c>
      <c r="G454" s="46" t="s">
        <v>5218</v>
      </c>
      <c r="H454" s="46" t="s">
        <v>5219</v>
      </c>
      <c r="I454" s="46" t="s">
        <v>5220</v>
      </c>
      <c r="J454" s="46" t="s">
        <v>3233</v>
      </c>
      <c r="K454" s="46" t="s">
        <v>5221</v>
      </c>
      <c r="L454" s="46" t="s">
        <v>3406</v>
      </c>
      <c r="M454" s="46">
        <v>23</v>
      </c>
      <c r="N454" s="46">
        <v>2.2000000000000002</v>
      </c>
      <c r="O454" s="46">
        <v>60</v>
      </c>
      <c r="P454" s="46">
        <v>0</v>
      </c>
      <c r="Q454" s="46">
        <v>43.1</v>
      </c>
      <c r="R454" s="46">
        <v>17.600000000000001</v>
      </c>
      <c r="S454" s="46">
        <v>25.5</v>
      </c>
      <c r="T454" s="46">
        <v>18</v>
      </c>
      <c r="U454" s="46">
        <v>21</v>
      </c>
      <c r="V454" s="46">
        <v>2879</v>
      </c>
      <c r="W454" s="46">
        <v>100</v>
      </c>
      <c r="Y454" s="46" t="s">
        <v>5222</v>
      </c>
      <c r="AA454">
        <f t="shared" si="7"/>
        <v>2.2000000000000002</v>
      </c>
    </row>
    <row r="455" spans="2:27" ht="15" hidden="1" customHeight="1" x14ac:dyDescent="0.2">
      <c r="B455" s="46">
        <v>454</v>
      </c>
      <c r="C455" s="46">
        <v>4538</v>
      </c>
      <c r="D455" s="46" t="s">
        <v>9</v>
      </c>
      <c r="E455" s="46">
        <v>23</v>
      </c>
      <c r="F455" s="46" t="s">
        <v>5213</v>
      </c>
      <c r="G455" s="46" t="s">
        <v>5214</v>
      </c>
      <c r="H455" s="46" t="s">
        <v>5223</v>
      </c>
      <c r="I455" s="46" t="s">
        <v>5223</v>
      </c>
      <c r="J455" s="46" t="s">
        <v>3232</v>
      </c>
      <c r="K455" s="46" t="s">
        <v>3232</v>
      </c>
      <c r="L455" s="46" t="s">
        <v>3395</v>
      </c>
      <c r="M455" s="46">
        <v>22</v>
      </c>
      <c r="N455" s="46">
        <v>5</v>
      </c>
      <c r="O455" s="46">
        <v>125</v>
      </c>
      <c r="P455" s="46">
        <v>0</v>
      </c>
      <c r="Q455" s="46">
        <v>300</v>
      </c>
      <c r="R455" s="46">
        <v>30</v>
      </c>
      <c r="S455" s="46">
        <v>50</v>
      </c>
      <c r="T455" s="46">
        <v>18</v>
      </c>
      <c r="U455" s="46">
        <v>21</v>
      </c>
      <c r="V455" s="46">
        <v>3113</v>
      </c>
      <c r="W455" s="46">
        <v>100</v>
      </c>
      <c r="Y455" s="46" t="s">
        <v>5224</v>
      </c>
      <c r="AA455">
        <f t="shared" si="7"/>
        <v>5</v>
      </c>
    </row>
    <row r="456" spans="2:27" ht="15" hidden="1" customHeight="1" x14ac:dyDescent="0.2">
      <c r="B456" s="46">
        <v>455</v>
      </c>
      <c r="C456" s="46">
        <v>4250</v>
      </c>
      <c r="D456" s="46" t="s">
        <v>9</v>
      </c>
      <c r="E456" s="46">
        <v>23</v>
      </c>
      <c r="F456" s="46" t="s">
        <v>5225</v>
      </c>
      <c r="G456" s="46"/>
      <c r="H456" s="46"/>
      <c r="I456" s="46"/>
      <c r="J456" s="46" t="s">
        <v>3235</v>
      </c>
      <c r="K456" s="46" t="s">
        <v>5226</v>
      </c>
      <c r="L456" s="46" t="s">
        <v>3406</v>
      </c>
      <c r="M456" s="46">
        <v>23</v>
      </c>
      <c r="N456" s="46">
        <v>7.5</v>
      </c>
      <c r="O456" s="46">
        <v>0</v>
      </c>
      <c r="P456" s="46">
        <v>750</v>
      </c>
      <c r="Q456" s="46">
        <v>0</v>
      </c>
      <c r="R456" s="46">
        <v>0</v>
      </c>
      <c r="S456" s="46">
        <v>0</v>
      </c>
      <c r="T456" s="46">
        <v>18</v>
      </c>
      <c r="U456" s="46">
        <v>21</v>
      </c>
      <c r="V456" s="46">
        <v>2905</v>
      </c>
      <c r="W456" s="46">
        <v>100</v>
      </c>
      <c r="X456" s="46" t="s">
        <v>5227</v>
      </c>
      <c r="Y456" s="46" t="s">
        <v>5228</v>
      </c>
      <c r="AA456">
        <f t="shared" si="7"/>
        <v>7.5</v>
      </c>
    </row>
    <row r="457" spans="2:27" ht="15" hidden="1" customHeight="1" x14ac:dyDescent="0.2">
      <c r="B457" s="46">
        <v>456</v>
      </c>
      <c r="C457" s="46">
        <v>4438</v>
      </c>
      <c r="D457" s="46" t="s">
        <v>9</v>
      </c>
      <c r="E457" s="46">
        <v>23</v>
      </c>
      <c r="F457" s="46" t="s">
        <v>5225</v>
      </c>
      <c r="G457" s="46"/>
      <c r="H457" s="46"/>
      <c r="I457" s="46"/>
      <c r="J457" s="46" t="s">
        <v>3236</v>
      </c>
      <c r="K457" s="46" t="s">
        <v>5229</v>
      </c>
      <c r="L457" s="46" t="s">
        <v>3395</v>
      </c>
      <c r="M457" s="46">
        <v>22</v>
      </c>
      <c r="N457" s="46">
        <v>3</v>
      </c>
      <c r="O457" s="46">
        <v>75</v>
      </c>
      <c r="P457" s="46">
        <v>75</v>
      </c>
      <c r="Q457" s="46">
        <v>40</v>
      </c>
      <c r="R457" s="46">
        <v>20</v>
      </c>
      <c r="S457" s="46">
        <v>20</v>
      </c>
      <c r="T457" s="46">
        <v>18</v>
      </c>
      <c r="U457" s="46">
        <v>21</v>
      </c>
      <c r="V457" s="46">
        <v>3028</v>
      </c>
      <c r="W457" s="46">
        <v>100</v>
      </c>
      <c r="X457" s="46" t="s">
        <v>5230</v>
      </c>
      <c r="Y457" s="46" t="s">
        <v>5231</v>
      </c>
      <c r="AA457">
        <f t="shared" si="7"/>
        <v>3</v>
      </c>
    </row>
    <row r="458" spans="2:27" ht="15" hidden="1" customHeight="1" x14ac:dyDescent="0.2">
      <c r="B458" s="46">
        <v>457</v>
      </c>
      <c r="C458" s="46">
        <v>4223</v>
      </c>
      <c r="D458" s="46" t="s">
        <v>9</v>
      </c>
      <c r="E458" s="46">
        <v>23</v>
      </c>
      <c r="F458" s="46" t="s">
        <v>5232</v>
      </c>
      <c r="G458" s="46" t="s">
        <v>5233</v>
      </c>
      <c r="H458" s="46" t="s">
        <v>5234</v>
      </c>
      <c r="I458" s="46" t="s">
        <v>5235</v>
      </c>
      <c r="J458" s="46" t="s">
        <v>3238</v>
      </c>
      <c r="K458" s="46" t="s">
        <v>5236</v>
      </c>
      <c r="L458" s="46" t="s">
        <v>3395</v>
      </c>
      <c r="M458" s="46">
        <v>22</v>
      </c>
      <c r="N458" s="46">
        <v>5</v>
      </c>
      <c r="O458" s="46">
        <v>125</v>
      </c>
      <c r="P458" s="46">
        <v>25</v>
      </c>
      <c r="Q458" s="46">
        <v>0</v>
      </c>
      <c r="R458" s="46">
        <v>225</v>
      </c>
      <c r="S458" s="46">
        <v>0</v>
      </c>
      <c r="T458" s="46">
        <v>18</v>
      </c>
      <c r="U458" s="46">
        <v>21</v>
      </c>
      <c r="V458" s="46">
        <v>2908</v>
      </c>
      <c r="W458" s="46">
        <v>100</v>
      </c>
      <c r="Y458" s="46" t="s">
        <v>5237</v>
      </c>
      <c r="AA458">
        <f t="shared" si="7"/>
        <v>5</v>
      </c>
    </row>
    <row r="459" spans="2:27" ht="15" hidden="1" customHeight="1" x14ac:dyDescent="0.2">
      <c r="B459" s="46">
        <v>458</v>
      </c>
      <c r="C459" s="46">
        <v>3352</v>
      </c>
      <c r="D459" s="46" t="s">
        <v>9</v>
      </c>
      <c r="E459" s="46">
        <v>23</v>
      </c>
      <c r="F459" s="46" t="s">
        <v>5232</v>
      </c>
      <c r="G459" s="46" t="s">
        <v>5238</v>
      </c>
      <c r="H459" s="46" t="s">
        <v>5239</v>
      </c>
      <c r="I459" s="46" t="s">
        <v>5240</v>
      </c>
      <c r="J459" s="46" t="s">
        <v>674</v>
      </c>
      <c r="K459" s="46" t="s">
        <v>5241</v>
      </c>
      <c r="L459" s="46" t="s">
        <v>3395</v>
      </c>
      <c r="M459" s="46">
        <v>22</v>
      </c>
      <c r="N459" s="46">
        <v>0</v>
      </c>
      <c r="O459" s="46">
        <v>0</v>
      </c>
      <c r="P459" s="46">
        <v>0</v>
      </c>
      <c r="Q459" s="46">
        <v>0</v>
      </c>
      <c r="R459" s="46">
        <v>0</v>
      </c>
      <c r="S459" s="46">
        <v>0</v>
      </c>
      <c r="T459" s="46">
        <v>18</v>
      </c>
      <c r="U459" s="46">
        <v>21</v>
      </c>
      <c r="V459" s="46">
        <v>2038</v>
      </c>
      <c r="W459" s="46">
        <v>80</v>
      </c>
      <c r="Y459" s="46" t="s">
        <v>5242</v>
      </c>
      <c r="AA459">
        <f t="shared" si="7"/>
        <v>0</v>
      </c>
    </row>
    <row r="460" spans="2:27" ht="15" hidden="1" customHeight="1" x14ac:dyDescent="0.2">
      <c r="B460" s="46">
        <v>459</v>
      </c>
      <c r="C460" s="46">
        <v>1291</v>
      </c>
      <c r="D460" s="46" t="s">
        <v>9</v>
      </c>
      <c r="E460" s="46">
        <v>23</v>
      </c>
      <c r="F460" s="46" t="s">
        <v>5232</v>
      </c>
      <c r="G460" s="46" t="s">
        <v>5233</v>
      </c>
      <c r="H460" s="46" t="s">
        <v>5243</v>
      </c>
      <c r="I460" s="46" t="s">
        <v>3415</v>
      </c>
      <c r="J460" s="46" t="s">
        <v>3237</v>
      </c>
      <c r="K460" s="46" t="s">
        <v>5244</v>
      </c>
      <c r="L460" s="46" t="s">
        <v>3406</v>
      </c>
      <c r="M460" s="46">
        <v>23</v>
      </c>
      <c r="N460" s="46">
        <v>22</v>
      </c>
      <c r="O460" s="46">
        <v>550</v>
      </c>
      <c r="P460" s="46">
        <v>850</v>
      </c>
      <c r="Q460" s="46">
        <v>1350</v>
      </c>
      <c r="R460" s="46">
        <v>150</v>
      </c>
      <c r="S460" s="46">
        <v>1200</v>
      </c>
      <c r="T460" s="46">
        <v>18</v>
      </c>
      <c r="U460" s="46">
        <v>21</v>
      </c>
      <c r="V460" s="46">
        <v>595</v>
      </c>
      <c r="W460" s="46">
        <v>80</v>
      </c>
      <c r="X460" s="46" t="s">
        <v>5245</v>
      </c>
      <c r="Y460" s="46" t="s">
        <v>5246</v>
      </c>
      <c r="AA460">
        <f t="shared" si="7"/>
        <v>22</v>
      </c>
    </row>
    <row r="461" spans="2:27" ht="15" hidden="1" customHeight="1" x14ac:dyDescent="0.2">
      <c r="B461" s="46">
        <v>460</v>
      </c>
      <c r="C461" s="46">
        <v>4152</v>
      </c>
      <c r="D461" s="46" t="s">
        <v>9</v>
      </c>
      <c r="E461" s="46">
        <v>23</v>
      </c>
      <c r="F461" s="46" t="s">
        <v>5247</v>
      </c>
      <c r="G461" s="46"/>
      <c r="H461" s="46"/>
      <c r="I461" s="46"/>
      <c r="J461" s="46" t="s">
        <v>3239</v>
      </c>
      <c r="K461" s="46" t="s">
        <v>5248</v>
      </c>
      <c r="L461" s="46" t="s">
        <v>3395</v>
      </c>
      <c r="M461" s="46">
        <v>22</v>
      </c>
      <c r="N461" s="46">
        <v>6</v>
      </c>
      <c r="O461" s="46">
        <v>91</v>
      </c>
      <c r="P461" s="46">
        <v>90</v>
      </c>
      <c r="Q461" s="46">
        <v>18</v>
      </c>
      <c r="R461" s="46">
        <v>19</v>
      </c>
      <c r="S461" s="46">
        <v>2</v>
      </c>
      <c r="T461" s="46">
        <v>18</v>
      </c>
      <c r="U461" s="46">
        <v>21</v>
      </c>
      <c r="V461" s="46">
        <v>2847</v>
      </c>
      <c r="W461" s="46">
        <v>100</v>
      </c>
      <c r="X461" s="46" t="s">
        <v>5249</v>
      </c>
      <c r="Y461" s="46" t="s">
        <v>5250</v>
      </c>
      <c r="AA461">
        <f t="shared" si="7"/>
        <v>6</v>
      </c>
    </row>
    <row r="462" spans="2:27" ht="15" hidden="1" customHeight="1" x14ac:dyDescent="0.2">
      <c r="B462" s="46">
        <v>461</v>
      </c>
      <c r="C462" s="46">
        <v>4514</v>
      </c>
      <c r="D462" s="46" t="s">
        <v>9</v>
      </c>
      <c r="E462" s="46">
        <v>23</v>
      </c>
      <c r="F462" s="46" t="s">
        <v>5251</v>
      </c>
      <c r="G462" s="46" t="s">
        <v>5252</v>
      </c>
      <c r="H462" s="46" t="s">
        <v>5253</v>
      </c>
      <c r="I462" s="46" t="s">
        <v>3415</v>
      </c>
      <c r="J462" s="46" t="s">
        <v>3241</v>
      </c>
      <c r="K462" s="46" t="s">
        <v>3241</v>
      </c>
      <c r="L462" s="46" t="s">
        <v>3395</v>
      </c>
      <c r="M462" s="46">
        <v>22</v>
      </c>
      <c r="N462" s="46">
        <v>5</v>
      </c>
      <c r="O462" s="46">
        <v>100</v>
      </c>
      <c r="P462" s="46">
        <v>200</v>
      </c>
      <c r="Q462" s="46">
        <v>196</v>
      </c>
      <c r="R462" s="46">
        <v>98</v>
      </c>
      <c r="S462" s="46">
        <v>49</v>
      </c>
      <c r="T462" s="46">
        <v>18</v>
      </c>
      <c r="U462" s="46">
        <v>21</v>
      </c>
      <c r="V462" s="46">
        <v>3098</v>
      </c>
      <c r="W462" s="46">
        <v>100</v>
      </c>
      <c r="Y462" s="46" t="s">
        <v>5254</v>
      </c>
      <c r="AA462">
        <f t="shared" si="7"/>
        <v>5</v>
      </c>
    </row>
    <row r="463" spans="2:27" ht="15" hidden="1" customHeight="1" x14ac:dyDescent="0.2">
      <c r="B463" s="46">
        <v>462</v>
      </c>
      <c r="C463" s="46">
        <v>4515</v>
      </c>
      <c r="D463" s="46" t="s">
        <v>9</v>
      </c>
      <c r="E463" s="46">
        <v>23</v>
      </c>
      <c r="F463" s="46" t="s">
        <v>5251</v>
      </c>
      <c r="G463" s="46" t="s">
        <v>5255</v>
      </c>
      <c r="H463" s="46" t="s">
        <v>5256</v>
      </c>
      <c r="I463" s="46" t="s">
        <v>5256</v>
      </c>
      <c r="J463" s="46" t="s">
        <v>3241</v>
      </c>
      <c r="K463" s="46" t="s">
        <v>3241</v>
      </c>
      <c r="L463" s="46" t="s">
        <v>3395</v>
      </c>
      <c r="M463" s="46">
        <v>22</v>
      </c>
      <c r="N463" s="46">
        <v>5</v>
      </c>
      <c r="O463" s="46">
        <v>100</v>
      </c>
      <c r="P463" s="46">
        <v>200</v>
      </c>
      <c r="Q463" s="46">
        <v>196</v>
      </c>
      <c r="R463" s="46">
        <v>98</v>
      </c>
      <c r="S463" s="46">
        <v>49</v>
      </c>
      <c r="T463" s="46">
        <v>18</v>
      </c>
      <c r="U463" s="46">
        <v>21</v>
      </c>
      <c r="V463" s="46">
        <v>3098</v>
      </c>
      <c r="W463" s="46">
        <v>100</v>
      </c>
      <c r="Y463" s="46" t="s">
        <v>5257</v>
      </c>
      <c r="AA463">
        <f t="shared" si="7"/>
        <v>5</v>
      </c>
    </row>
    <row r="464" spans="2:27" ht="15" hidden="1" customHeight="1" x14ac:dyDescent="0.2">
      <c r="B464" s="46">
        <v>463</v>
      </c>
      <c r="C464" s="46">
        <v>3967</v>
      </c>
      <c r="D464" s="46" t="s">
        <v>9</v>
      </c>
      <c r="E464" s="46">
        <v>23</v>
      </c>
      <c r="F464" s="46" t="s">
        <v>5258</v>
      </c>
      <c r="G464" s="46" t="s">
        <v>5259</v>
      </c>
      <c r="H464" s="46" t="s">
        <v>3414</v>
      </c>
      <c r="I464" s="46" t="s">
        <v>3415</v>
      </c>
      <c r="J464" s="46" t="s">
        <v>3243</v>
      </c>
      <c r="K464" s="46" t="s">
        <v>5260</v>
      </c>
      <c r="L464" s="46" t="s">
        <v>3395</v>
      </c>
      <c r="M464" s="46">
        <v>22</v>
      </c>
      <c r="N464" s="46">
        <v>6</v>
      </c>
      <c r="O464" s="46">
        <v>75</v>
      </c>
      <c r="P464" s="46">
        <v>0</v>
      </c>
      <c r="Q464" s="46">
        <v>0</v>
      </c>
      <c r="R464" s="46">
        <v>23</v>
      </c>
      <c r="S464" s="46">
        <v>84</v>
      </c>
      <c r="T464" s="46">
        <v>18</v>
      </c>
      <c r="U464" s="46">
        <v>21</v>
      </c>
      <c r="V464" s="46">
        <v>2672</v>
      </c>
      <c r="W464" s="46">
        <v>100</v>
      </c>
      <c r="Y464" s="46" t="s">
        <v>5261</v>
      </c>
      <c r="AA464">
        <f t="shared" si="7"/>
        <v>6</v>
      </c>
    </row>
    <row r="465" spans="2:27" ht="15" hidden="1" customHeight="1" x14ac:dyDescent="0.2">
      <c r="B465" s="46">
        <v>464</v>
      </c>
      <c r="C465" s="46">
        <v>4065</v>
      </c>
      <c r="D465" s="46" t="s">
        <v>9</v>
      </c>
      <c r="E465" s="46">
        <v>23</v>
      </c>
      <c r="F465" s="46" t="s">
        <v>5258</v>
      </c>
      <c r="G465" s="46" t="s">
        <v>5262</v>
      </c>
      <c r="H465" s="46" t="s">
        <v>5263</v>
      </c>
      <c r="I465" s="46" t="s">
        <v>5263</v>
      </c>
      <c r="J465" s="46" t="s">
        <v>3244</v>
      </c>
      <c r="K465" s="46" t="s">
        <v>5264</v>
      </c>
      <c r="L465" s="46" t="s">
        <v>3406</v>
      </c>
      <c r="M465" s="46">
        <v>23</v>
      </c>
      <c r="N465" s="46">
        <v>5</v>
      </c>
      <c r="O465" s="46">
        <v>90</v>
      </c>
      <c r="P465" s="46">
        <v>110</v>
      </c>
      <c r="Q465" s="46">
        <v>200</v>
      </c>
      <c r="R465" s="46">
        <v>30</v>
      </c>
      <c r="S465" s="46">
        <v>10</v>
      </c>
      <c r="T465" s="46">
        <v>18</v>
      </c>
      <c r="U465" s="46">
        <v>21</v>
      </c>
      <c r="V465" s="46">
        <v>2778</v>
      </c>
      <c r="W465" s="46">
        <v>100</v>
      </c>
      <c r="Y465" s="46" t="s">
        <v>5265</v>
      </c>
      <c r="AA465">
        <f t="shared" si="7"/>
        <v>5</v>
      </c>
    </row>
    <row r="466" spans="2:27" ht="15" hidden="1" customHeight="1" x14ac:dyDescent="0.2">
      <c r="B466" s="46">
        <v>465</v>
      </c>
      <c r="C466" s="46">
        <v>3195</v>
      </c>
      <c r="D466" s="46" t="s">
        <v>9</v>
      </c>
      <c r="E466" s="46">
        <v>23</v>
      </c>
      <c r="F466" s="46" t="s">
        <v>5258</v>
      </c>
      <c r="G466" s="46" t="s">
        <v>5262</v>
      </c>
      <c r="H466" s="46" t="s">
        <v>5266</v>
      </c>
      <c r="I466" s="46" t="s">
        <v>5267</v>
      </c>
      <c r="J466" s="46" t="s">
        <v>5268</v>
      </c>
      <c r="K466" s="46" t="s">
        <v>5035</v>
      </c>
      <c r="L466" s="46" t="s">
        <v>3406</v>
      </c>
      <c r="M466" s="46">
        <v>23</v>
      </c>
      <c r="N466" s="46">
        <v>3</v>
      </c>
      <c r="O466" s="46">
        <v>50</v>
      </c>
      <c r="P466" s="46">
        <v>0</v>
      </c>
      <c r="Q466" s="46">
        <v>100</v>
      </c>
      <c r="R466" s="46">
        <v>4</v>
      </c>
      <c r="S466" s="46">
        <v>30</v>
      </c>
      <c r="T466" s="46">
        <v>18</v>
      </c>
      <c r="U466" s="46">
        <v>21</v>
      </c>
      <c r="V466" s="46">
        <v>1855</v>
      </c>
      <c r="W466" s="46">
        <v>100</v>
      </c>
      <c r="Y466" s="46" t="s">
        <v>5269</v>
      </c>
      <c r="AA466">
        <f t="shared" si="7"/>
        <v>3</v>
      </c>
    </row>
    <row r="467" spans="2:27" ht="15" hidden="1" customHeight="1" x14ac:dyDescent="0.2">
      <c r="B467" s="46">
        <v>466</v>
      </c>
      <c r="C467" s="46">
        <v>4534</v>
      </c>
      <c r="D467" s="46" t="s">
        <v>9</v>
      </c>
      <c r="E467" s="46">
        <v>23</v>
      </c>
      <c r="F467" s="46" t="s">
        <v>5258</v>
      </c>
      <c r="G467" s="46" t="s">
        <v>5270</v>
      </c>
      <c r="H467" s="46" t="s">
        <v>5271</v>
      </c>
      <c r="I467" s="46" t="s">
        <v>5272</v>
      </c>
      <c r="J467" s="46" t="s">
        <v>5273</v>
      </c>
      <c r="K467" s="46" t="s">
        <v>3475</v>
      </c>
      <c r="L467" s="46" t="s">
        <v>3395</v>
      </c>
      <c r="M467" s="46">
        <v>22</v>
      </c>
      <c r="N467" s="46">
        <v>3</v>
      </c>
      <c r="O467" s="46">
        <v>56</v>
      </c>
      <c r="P467" s="46">
        <v>0</v>
      </c>
      <c r="Q467" s="46">
        <v>145.6</v>
      </c>
      <c r="R467" s="46">
        <v>4.2450000000000001</v>
      </c>
      <c r="S467" s="46">
        <v>131.69800000000001</v>
      </c>
      <c r="T467" s="46">
        <v>18</v>
      </c>
      <c r="U467" s="46">
        <v>21</v>
      </c>
      <c r="V467" s="46">
        <v>2054</v>
      </c>
      <c r="W467" s="46">
        <v>100</v>
      </c>
      <c r="Y467" s="46" t="s">
        <v>5274</v>
      </c>
      <c r="AA467">
        <f t="shared" si="7"/>
        <v>3</v>
      </c>
    </row>
    <row r="468" spans="2:27" ht="15" hidden="1" customHeight="1" x14ac:dyDescent="0.2">
      <c r="B468" s="46">
        <v>467</v>
      </c>
      <c r="C468" s="46">
        <v>3585</v>
      </c>
      <c r="D468" s="46" t="s">
        <v>9</v>
      </c>
      <c r="E468" s="46">
        <v>23</v>
      </c>
      <c r="F468" s="46" t="s">
        <v>5258</v>
      </c>
      <c r="G468" s="46" t="s">
        <v>5259</v>
      </c>
      <c r="H468" s="46" t="s">
        <v>5275</v>
      </c>
      <c r="I468" s="46" t="s">
        <v>5276</v>
      </c>
      <c r="J468" s="46" t="s">
        <v>5277</v>
      </c>
      <c r="K468" s="46" t="s">
        <v>5278</v>
      </c>
      <c r="L468" s="46" t="s">
        <v>3395</v>
      </c>
      <c r="M468" s="46">
        <v>22</v>
      </c>
      <c r="N468" s="46">
        <v>5</v>
      </c>
      <c r="O468" s="46">
        <v>100</v>
      </c>
      <c r="P468" s="46">
        <v>150</v>
      </c>
      <c r="Q468" s="46">
        <v>300</v>
      </c>
      <c r="R468" s="46">
        <v>35</v>
      </c>
      <c r="S468" s="46">
        <v>150</v>
      </c>
      <c r="T468" s="46">
        <v>18</v>
      </c>
      <c r="U468" s="46">
        <v>21</v>
      </c>
      <c r="V468" s="46">
        <v>2277</v>
      </c>
      <c r="W468" s="46">
        <v>100</v>
      </c>
      <c r="Y468" s="46" t="s">
        <v>5279</v>
      </c>
      <c r="AA468">
        <f t="shared" si="7"/>
        <v>5</v>
      </c>
    </row>
    <row r="469" spans="2:27" ht="15" hidden="1" customHeight="1" x14ac:dyDescent="0.2">
      <c r="B469" s="46">
        <v>468</v>
      </c>
      <c r="C469" s="46">
        <v>4227</v>
      </c>
      <c r="D469" s="46" t="s">
        <v>9</v>
      </c>
      <c r="E469" s="46">
        <v>23</v>
      </c>
      <c r="F469" s="46" t="s">
        <v>5258</v>
      </c>
      <c r="G469" s="46"/>
      <c r="H469" s="46"/>
      <c r="I469" s="46"/>
      <c r="J469" s="46" t="s">
        <v>5280</v>
      </c>
      <c r="K469" s="46" t="s">
        <v>5280</v>
      </c>
      <c r="L469" s="46" t="s">
        <v>3395</v>
      </c>
      <c r="M469" s="46">
        <v>22</v>
      </c>
      <c r="N469" s="46">
        <v>3</v>
      </c>
      <c r="O469" s="46">
        <v>75</v>
      </c>
      <c r="P469" s="46">
        <v>75</v>
      </c>
      <c r="Q469" s="46">
        <v>50</v>
      </c>
      <c r="R469" s="46">
        <v>25</v>
      </c>
      <c r="S469" s="46">
        <v>25</v>
      </c>
      <c r="T469" s="46">
        <v>18</v>
      </c>
      <c r="U469" s="46">
        <v>21</v>
      </c>
      <c r="V469" s="46">
        <v>2912</v>
      </c>
      <c r="W469" s="46">
        <v>100</v>
      </c>
      <c r="X469" s="46" t="s">
        <v>5281</v>
      </c>
      <c r="Y469" s="46" t="s">
        <v>5282</v>
      </c>
      <c r="AA469">
        <f t="shared" si="7"/>
        <v>3</v>
      </c>
    </row>
    <row r="470" spans="2:27" ht="15" hidden="1" customHeight="1" x14ac:dyDescent="0.2">
      <c r="B470" s="46">
        <v>469</v>
      </c>
      <c r="C470" s="46">
        <v>2861</v>
      </c>
      <c r="D470" s="46" t="s">
        <v>9</v>
      </c>
      <c r="E470" s="46">
        <v>23</v>
      </c>
      <c r="F470" s="46" t="s">
        <v>5258</v>
      </c>
      <c r="G470" s="46" t="s">
        <v>5262</v>
      </c>
      <c r="H470" s="46" t="s">
        <v>5283</v>
      </c>
      <c r="I470" s="46" t="s">
        <v>5283</v>
      </c>
      <c r="J470" s="46" t="s">
        <v>3242</v>
      </c>
      <c r="K470" s="46" t="s">
        <v>3242</v>
      </c>
      <c r="L470" s="46" t="s">
        <v>3395</v>
      </c>
      <c r="M470" s="46">
        <v>22</v>
      </c>
      <c r="N470" s="46">
        <v>10</v>
      </c>
      <c r="O470" s="46">
        <v>100</v>
      </c>
      <c r="P470" s="46">
        <v>700</v>
      </c>
      <c r="Q470" s="46">
        <v>700</v>
      </c>
      <c r="R470" s="46">
        <v>210</v>
      </c>
      <c r="S470" s="46">
        <v>490</v>
      </c>
      <c r="T470" s="46">
        <v>18</v>
      </c>
      <c r="U470" s="46">
        <v>21</v>
      </c>
      <c r="V470" s="46">
        <v>1595</v>
      </c>
      <c r="W470" s="46">
        <v>100</v>
      </c>
      <c r="Y470" s="46" t="s">
        <v>5284</v>
      </c>
      <c r="AA470">
        <f t="shared" si="7"/>
        <v>10</v>
      </c>
    </row>
    <row r="471" spans="2:27" ht="15" hidden="1" customHeight="1" x14ac:dyDescent="0.2">
      <c r="B471" s="46">
        <v>470</v>
      </c>
      <c r="C471" s="46">
        <v>3899</v>
      </c>
      <c r="D471" s="46" t="s">
        <v>9</v>
      </c>
      <c r="E471" s="46">
        <v>23</v>
      </c>
      <c r="F471" s="46" t="s">
        <v>5258</v>
      </c>
      <c r="G471" s="46" t="s">
        <v>5259</v>
      </c>
      <c r="H471" s="46" t="s">
        <v>5285</v>
      </c>
      <c r="I471" s="46" t="s">
        <v>5286</v>
      </c>
      <c r="J471" s="46" t="s">
        <v>5287</v>
      </c>
      <c r="K471" s="46" t="s">
        <v>5288</v>
      </c>
      <c r="L471" s="46" t="s">
        <v>3395</v>
      </c>
      <c r="M471" s="46">
        <v>22</v>
      </c>
      <c r="N471" s="46">
        <v>5</v>
      </c>
      <c r="O471" s="46">
        <v>72</v>
      </c>
      <c r="P471" s="46">
        <v>0</v>
      </c>
      <c r="Q471" s="46">
        <v>252</v>
      </c>
      <c r="R471" s="46">
        <v>24</v>
      </c>
      <c r="S471" s="46">
        <v>108</v>
      </c>
      <c r="T471" s="46">
        <v>18</v>
      </c>
      <c r="U471" s="46">
        <v>21</v>
      </c>
      <c r="V471" s="46">
        <v>2605</v>
      </c>
      <c r="W471" s="46">
        <v>100</v>
      </c>
      <c r="Y471" s="46" t="s">
        <v>5289</v>
      </c>
      <c r="AA471">
        <f t="shared" si="7"/>
        <v>5</v>
      </c>
    </row>
    <row r="472" spans="2:27" ht="15" hidden="1" customHeight="1" x14ac:dyDescent="0.2">
      <c r="B472" s="46">
        <v>471</v>
      </c>
      <c r="C472" s="46">
        <v>3979</v>
      </c>
      <c r="D472" s="46" t="s">
        <v>9</v>
      </c>
      <c r="E472" s="46">
        <v>23</v>
      </c>
      <c r="F472" s="46" t="s">
        <v>3705</v>
      </c>
      <c r="G472" s="46" t="s">
        <v>3705</v>
      </c>
      <c r="H472" s="46" t="s">
        <v>5290</v>
      </c>
      <c r="I472" s="46" t="s">
        <v>5290</v>
      </c>
      <c r="J472" s="46" t="s">
        <v>3245</v>
      </c>
      <c r="K472" s="46" t="s">
        <v>5291</v>
      </c>
      <c r="L472" s="46" t="s">
        <v>3395</v>
      </c>
      <c r="M472" s="46">
        <v>22</v>
      </c>
      <c r="N472" s="46">
        <v>6</v>
      </c>
      <c r="O472" s="46">
        <v>100</v>
      </c>
      <c r="P472" s="46">
        <v>0</v>
      </c>
      <c r="Q472" s="46">
        <v>225</v>
      </c>
      <c r="R472" s="46">
        <v>56</v>
      </c>
      <c r="S472" s="46">
        <v>169</v>
      </c>
      <c r="T472" s="46">
        <v>18</v>
      </c>
      <c r="U472" s="46">
        <v>21</v>
      </c>
      <c r="V472" s="46">
        <v>2666</v>
      </c>
      <c r="W472" s="46">
        <v>100</v>
      </c>
      <c r="Y472" s="46" t="s">
        <v>5292</v>
      </c>
      <c r="AA472">
        <f t="shared" si="7"/>
        <v>6</v>
      </c>
    </row>
    <row r="473" spans="2:27" ht="15" hidden="1" customHeight="1" x14ac:dyDescent="0.2">
      <c r="B473" s="46">
        <v>472</v>
      </c>
      <c r="C473" s="46">
        <v>4198</v>
      </c>
      <c r="D473" s="46" t="s">
        <v>9</v>
      </c>
      <c r="E473" s="46">
        <v>23</v>
      </c>
      <c r="F473" s="46" t="s">
        <v>3705</v>
      </c>
      <c r="G473" s="46"/>
      <c r="H473" s="46"/>
      <c r="I473" s="46"/>
      <c r="J473" s="46" t="s">
        <v>3246</v>
      </c>
      <c r="K473" s="46" t="s">
        <v>5293</v>
      </c>
      <c r="L473" s="46" t="s">
        <v>3395</v>
      </c>
      <c r="M473" s="46">
        <v>22</v>
      </c>
      <c r="N473" s="46">
        <v>1</v>
      </c>
      <c r="O473" s="46">
        <v>15</v>
      </c>
      <c r="P473" s="46">
        <v>15</v>
      </c>
      <c r="Q473" s="46">
        <v>3</v>
      </c>
      <c r="R473" s="46">
        <v>3.2</v>
      </c>
      <c r="S473" s="46">
        <v>0.35</v>
      </c>
      <c r="T473" s="46">
        <v>18</v>
      </c>
      <c r="U473" s="46">
        <v>21</v>
      </c>
      <c r="V473" s="46">
        <v>2884</v>
      </c>
      <c r="W473" s="46">
        <v>100</v>
      </c>
      <c r="X473" s="46" t="s">
        <v>5294</v>
      </c>
      <c r="Y473" s="46" t="s">
        <v>5295</v>
      </c>
      <c r="AA473">
        <f t="shared" si="7"/>
        <v>1</v>
      </c>
    </row>
    <row r="474" spans="2:27" ht="15" hidden="1" customHeight="1" x14ac:dyDescent="0.2">
      <c r="B474" s="46">
        <v>473</v>
      </c>
      <c r="C474" s="46">
        <v>4197</v>
      </c>
      <c r="D474" s="46" t="s">
        <v>9</v>
      </c>
      <c r="E474" s="46">
        <v>23</v>
      </c>
      <c r="F474" s="46" t="s">
        <v>5296</v>
      </c>
      <c r="G474" s="46"/>
      <c r="H474" s="46"/>
      <c r="I474" s="46"/>
      <c r="J474" s="46" t="s">
        <v>3249</v>
      </c>
      <c r="K474" s="46" t="s">
        <v>5297</v>
      </c>
      <c r="L474" s="46" t="s">
        <v>3395</v>
      </c>
      <c r="M474" s="46">
        <v>22</v>
      </c>
      <c r="N474" s="46">
        <v>1</v>
      </c>
      <c r="O474" s="46">
        <v>15</v>
      </c>
      <c r="P474" s="46">
        <v>15</v>
      </c>
      <c r="Q474" s="46">
        <v>3</v>
      </c>
      <c r="R474" s="46">
        <v>3.2</v>
      </c>
      <c r="S474" s="46">
        <v>0.35</v>
      </c>
      <c r="T474" s="46">
        <v>18</v>
      </c>
      <c r="U474" s="46">
        <v>21</v>
      </c>
      <c r="V474" s="46">
        <v>2883</v>
      </c>
      <c r="W474" s="46">
        <v>100</v>
      </c>
      <c r="X474" s="46" t="s">
        <v>5294</v>
      </c>
      <c r="Y474" s="46" t="s">
        <v>5298</v>
      </c>
      <c r="AA474">
        <f t="shared" si="7"/>
        <v>1</v>
      </c>
    </row>
    <row r="475" spans="2:27" ht="15" hidden="1" customHeight="1" x14ac:dyDescent="0.2">
      <c r="B475" s="46">
        <v>474</v>
      </c>
      <c r="C475" s="46">
        <v>4195</v>
      </c>
      <c r="D475" s="46" t="s">
        <v>9</v>
      </c>
      <c r="E475" s="46">
        <v>23</v>
      </c>
      <c r="F475" s="46" t="s">
        <v>5296</v>
      </c>
      <c r="G475" s="46" t="s">
        <v>5299</v>
      </c>
      <c r="H475" s="46" t="s">
        <v>5300</v>
      </c>
      <c r="I475" s="46" t="s">
        <v>5300</v>
      </c>
      <c r="J475" s="46" t="s">
        <v>3247</v>
      </c>
      <c r="K475" s="46" t="s">
        <v>3247</v>
      </c>
      <c r="L475" s="46" t="s">
        <v>3395</v>
      </c>
      <c r="M475" s="46">
        <v>22</v>
      </c>
      <c r="N475" s="46">
        <v>5</v>
      </c>
      <c r="O475" s="46">
        <v>125</v>
      </c>
      <c r="P475" s="46">
        <v>0</v>
      </c>
      <c r="Q475" s="46">
        <v>125</v>
      </c>
      <c r="R475" s="46">
        <v>5</v>
      </c>
      <c r="S475" s="46">
        <v>120</v>
      </c>
      <c r="T475" s="46">
        <v>18</v>
      </c>
      <c r="U475" s="46">
        <v>21</v>
      </c>
      <c r="V475" s="46">
        <v>2880</v>
      </c>
      <c r="W475" s="46">
        <v>100</v>
      </c>
      <c r="Y475" s="46" t="s">
        <v>5301</v>
      </c>
      <c r="AA475">
        <f t="shared" si="7"/>
        <v>5</v>
      </c>
    </row>
    <row r="476" spans="2:27" ht="15" hidden="1" customHeight="1" x14ac:dyDescent="0.2">
      <c r="B476" s="46">
        <v>475</v>
      </c>
      <c r="C476" s="46">
        <v>4050</v>
      </c>
      <c r="D476" s="46" t="s">
        <v>9</v>
      </c>
      <c r="E476" s="46">
        <v>23</v>
      </c>
      <c r="F476" s="46" t="s">
        <v>5296</v>
      </c>
      <c r="G476" s="46" t="s">
        <v>5296</v>
      </c>
      <c r="H476" s="46" t="s">
        <v>5302</v>
      </c>
      <c r="I476" s="46" t="s">
        <v>5303</v>
      </c>
      <c r="J476" s="46" t="s">
        <v>3248</v>
      </c>
      <c r="K476" s="46" t="s">
        <v>3248</v>
      </c>
      <c r="L476" s="46" t="s">
        <v>3395</v>
      </c>
      <c r="M476" s="46">
        <v>22</v>
      </c>
      <c r="N476" s="46">
        <v>2.4</v>
      </c>
      <c r="O476" s="46">
        <v>65</v>
      </c>
      <c r="P476" s="46">
        <v>131</v>
      </c>
      <c r="Q476" s="46">
        <v>196</v>
      </c>
      <c r="R476" s="46">
        <v>6.64</v>
      </c>
      <c r="S476" s="46">
        <v>115</v>
      </c>
      <c r="T476" s="46">
        <v>18</v>
      </c>
      <c r="U476" s="46">
        <v>21</v>
      </c>
      <c r="V476" s="46">
        <v>2763</v>
      </c>
      <c r="W476" s="46">
        <v>100</v>
      </c>
      <c r="Y476" s="46" t="s">
        <v>5304</v>
      </c>
      <c r="AA476">
        <f t="shared" si="7"/>
        <v>2.4</v>
      </c>
    </row>
    <row r="477" spans="2:27" ht="15" hidden="1" customHeight="1" x14ac:dyDescent="0.2">
      <c r="B477" s="46">
        <v>476</v>
      </c>
      <c r="C477" s="46">
        <v>4397</v>
      </c>
      <c r="D477" s="46" t="s">
        <v>9</v>
      </c>
      <c r="E477" s="46">
        <v>23</v>
      </c>
      <c r="F477" s="46" t="s">
        <v>5305</v>
      </c>
      <c r="G477" s="46" t="s">
        <v>5306</v>
      </c>
      <c r="H477" s="46" t="s">
        <v>5307</v>
      </c>
      <c r="I477" s="46" t="s">
        <v>5308</v>
      </c>
      <c r="J477" s="46" t="s">
        <v>3250</v>
      </c>
      <c r="K477" s="46" t="s">
        <v>41</v>
      </c>
      <c r="L477" s="46" t="s">
        <v>3395</v>
      </c>
      <c r="M477" s="46">
        <v>22</v>
      </c>
      <c r="N477" s="46">
        <v>15</v>
      </c>
      <c r="O477" s="46">
        <v>128</v>
      </c>
      <c r="P477" s="46">
        <v>0</v>
      </c>
      <c r="Q477" s="46">
        <v>0</v>
      </c>
      <c r="R477" s="46">
        <v>49</v>
      </c>
      <c r="S477" s="46">
        <v>0</v>
      </c>
      <c r="T477" s="46">
        <v>18</v>
      </c>
      <c r="U477" s="46">
        <v>21</v>
      </c>
      <c r="V477" s="46">
        <v>2524</v>
      </c>
      <c r="W477" s="46">
        <v>100</v>
      </c>
      <c r="Y477" s="46" t="s">
        <v>5309</v>
      </c>
      <c r="AA477">
        <f t="shared" si="7"/>
        <v>15</v>
      </c>
    </row>
    <row r="478" spans="2:27" ht="15" hidden="1" customHeight="1" x14ac:dyDescent="0.2">
      <c r="B478" s="46">
        <v>477</v>
      </c>
      <c r="C478" s="46">
        <v>3449</v>
      </c>
      <c r="D478" s="46" t="s">
        <v>9</v>
      </c>
      <c r="E478" s="46">
        <v>23</v>
      </c>
      <c r="F478" s="46" t="s">
        <v>5305</v>
      </c>
      <c r="G478" s="46" t="s">
        <v>5310</v>
      </c>
      <c r="H478" s="46" t="s">
        <v>5311</v>
      </c>
      <c r="I478" s="46" t="s">
        <v>5312</v>
      </c>
      <c r="J478" s="46" t="s">
        <v>5313</v>
      </c>
      <c r="K478" s="46" t="s">
        <v>5313</v>
      </c>
      <c r="L478" s="46" t="s">
        <v>3395</v>
      </c>
      <c r="M478" s="46">
        <v>22</v>
      </c>
      <c r="N478" s="46">
        <v>5</v>
      </c>
      <c r="O478" s="46">
        <v>100</v>
      </c>
      <c r="P478" s="46">
        <v>10</v>
      </c>
      <c r="Q478" s="46">
        <v>100</v>
      </c>
      <c r="R478" s="46">
        <v>40</v>
      </c>
      <c r="S478" s="46">
        <v>20</v>
      </c>
      <c r="T478" s="46">
        <v>18</v>
      </c>
      <c r="U478" s="46">
        <v>21</v>
      </c>
      <c r="V478" s="46">
        <v>2139</v>
      </c>
      <c r="W478" s="46">
        <v>100</v>
      </c>
      <c r="Y478" s="46" t="s">
        <v>5314</v>
      </c>
      <c r="AA478">
        <f t="shared" si="7"/>
        <v>5</v>
      </c>
    </row>
    <row r="479" spans="2:27" ht="15" hidden="1" customHeight="1" x14ac:dyDescent="0.2">
      <c r="B479" s="46">
        <v>478</v>
      </c>
      <c r="C479" s="46">
        <v>3727</v>
      </c>
      <c r="D479" s="46" t="s">
        <v>9</v>
      </c>
      <c r="E479" s="46">
        <v>23</v>
      </c>
      <c r="F479" s="46" t="s">
        <v>5305</v>
      </c>
      <c r="G479" s="46" t="s">
        <v>5305</v>
      </c>
      <c r="H479" s="46" t="s">
        <v>5315</v>
      </c>
      <c r="I479" s="46" t="s">
        <v>5316</v>
      </c>
      <c r="J479" s="46" t="s">
        <v>3251</v>
      </c>
      <c r="K479" s="46" t="s">
        <v>3251</v>
      </c>
      <c r="L479" s="46" t="s">
        <v>3395</v>
      </c>
      <c r="M479" s="46">
        <v>22</v>
      </c>
      <c r="N479" s="46">
        <v>13</v>
      </c>
      <c r="O479" s="46">
        <v>260</v>
      </c>
      <c r="P479" s="46">
        <v>550</v>
      </c>
      <c r="Q479" s="46">
        <v>200</v>
      </c>
      <c r="R479" s="46">
        <v>60</v>
      </c>
      <c r="S479" s="46">
        <v>50</v>
      </c>
      <c r="T479" s="46">
        <v>18</v>
      </c>
      <c r="U479" s="46">
        <v>21</v>
      </c>
      <c r="V479" s="46">
        <v>2427</v>
      </c>
      <c r="W479" s="46">
        <v>100</v>
      </c>
      <c r="Y479" s="46" t="s">
        <v>5317</v>
      </c>
      <c r="AA479">
        <f t="shared" si="7"/>
        <v>13</v>
      </c>
    </row>
    <row r="480" spans="2:27" ht="15" hidden="1" customHeight="1" x14ac:dyDescent="0.2">
      <c r="B480" s="46">
        <v>479</v>
      </c>
      <c r="C480" s="46">
        <v>3594</v>
      </c>
      <c r="D480" s="46" t="s">
        <v>9</v>
      </c>
      <c r="E480" s="46">
        <v>23</v>
      </c>
      <c r="F480" s="46" t="s">
        <v>5305</v>
      </c>
      <c r="G480" s="46"/>
      <c r="H480" s="46"/>
      <c r="I480" s="46"/>
      <c r="J480" s="46" t="s">
        <v>3252</v>
      </c>
      <c r="K480" s="46" t="s">
        <v>5318</v>
      </c>
      <c r="L480" s="46" t="s">
        <v>3395</v>
      </c>
      <c r="M480" s="46">
        <v>22</v>
      </c>
      <c r="N480" s="46">
        <v>10</v>
      </c>
      <c r="O480" s="46">
        <v>200</v>
      </c>
      <c r="P480" s="46">
        <v>100</v>
      </c>
      <c r="Q480" s="46">
        <v>1500</v>
      </c>
      <c r="R480" s="46">
        <v>10</v>
      </c>
      <c r="S480" s="46">
        <v>10</v>
      </c>
      <c r="T480" s="46">
        <v>18</v>
      </c>
      <c r="U480" s="46">
        <v>21</v>
      </c>
      <c r="V480" s="46">
        <v>2288</v>
      </c>
      <c r="W480" s="46">
        <v>100</v>
      </c>
      <c r="X480" s="46" t="s">
        <v>5319</v>
      </c>
      <c r="Y480" s="46" t="s">
        <v>5320</v>
      </c>
      <c r="AA480">
        <f t="shared" si="7"/>
        <v>10</v>
      </c>
    </row>
    <row r="481" spans="2:27" ht="15" hidden="1" customHeight="1" x14ac:dyDescent="0.2">
      <c r="B481" s="46">
        <v>480</v>
      </c>
      <c r="C481" s="46">
        <v>4117</v>
      </c>
      <c r="D481" s="46" t="s">
        <v>9</v>
      </c>
      <c r="E481" s="46">
        <v>23</v>
      </c>
      <c r="F481" s="46" t="s">
        <v>5321</v>
      </c>
      <c r="G481" s="46" t="s">
        <v>5322</v>
      </c>
      <c r="H481" s="46" t="s">
        <v>5323</v>
      </c>
      <c r="I481" s="46" t="s">
        <v>5323</v>
      </c>
      <c r="J481" s="46" t="s">
        <v>3253</v>
      </c>
      <c r="K481" s="46" t="s">
        <v>3925</v>
      </c>
      <c r="L481" s="46" t="s">
        <v>3406</v>
      </c>
      <c r="M481" s="46">
        <v>23</v>
      </c>
      <c r="N481" s="46">
        <v>15</v>
      </c>
      <c r="O481" s="46">
        <v>150</v>
      </c>
      <c r="P481" s="46">
        <v>0</v>
      </c>
      <c r="Q481" s="46">
        <v>1000</v>
      </c>
      <c r="R481" s="46">
        <v>64</v>
      </c>
      <c r="S481" s="46">
        <v>1000</v>
      </c>
      <c r="T481" s="46">
        <v>18</v>
      </c>
      <c r="U481" s="46">
        <v>21</v>
      </c>
      <c r="V481" s="46">
        <v>2712</v>
      </c>
      <c r="W481" s="46">
        <v>100</v>
      </c>
      <c r="Y481" s="46" t="s">
        <v>5324</v>
      </c>
      <c r="AA481">
        <f t="shared" si="7"/>
        <v>15</v>
      </c>
    </row>
    <row r="482" spans="2:27" ht="15" hidden="1" customHeight="1" x14ac:dyDescent="0.2">
      <c r="B482" s="46">
        <v>481</v>
      </c>
      <c r="C482" s="46">
        <v>3779</v>
      </c>
      <c r="D482" s="46" t="s">
        <v>9</v>
      </c>
      <c r="E482" s="46">
        <v>23</v>
      </c>
      <c r="F482" s="46" t="s">
        <v>5321</v>
      </c>
      <c r="G482" s="46" t="s">
        <v>5325</v>
      </c>
      <c r="H482" s="46" t="s">
        <v>5326</v>
      </c>
      <c r="I482" s="46" t="s">
        <v>5326</v>
      </c>
      <c r="J482" s="46" t="s">
        <v>3254</v>
      </c>
      <c r="K482" s="46" t="s">
        <v>5327</v>
      </c>
      <c r="L482" s="46" t="s">
        <v>3395</v>
      </c>
      <c r="M482" s="46">
        <v>22</v>
      </c>
      <c r="N482" s="46">
        <v>5</v>
      </c>
      <c r="O482" s="46">
        <v>17</v>
      </c>
      <c r="P482" s="46">
        <v>100</v>
      </c>
      <c r="Q482" s="46">
        <v>5000</v>
      </c>
      <c r="R482" s="46">
        <v>5000</v>
      </c>
      <c r="S482" s="46">
        <v>1000</v>
      </c>
      <c r="T482" s="46">
        <v>18</v>
      </c>
      <c r="U482" s="46">
        <v>21</v>
      </c>
      <c r="V482" s="46">
        <v>2485</v>
      </c>
      <c r="W482" s="46">
        <v>100</v>
      </c>
      <c r="Y482" s="46" t="s">
        <v>5328</v>
      </c>
      <c r="AA482">
        <f t="shared" si="7"/>
        <v>5</v>
      </c>
    </row>
    <row r="483" spans="2:27" ht="15" hidden="1" customHeight="1" x14ac:dyDescent="0.2">
      <c r="B483" s="46">
        <v>482</v>
      </c>
      <c r="C483" s="46">
        <v>4380</v>
      </c>
      <c r="D483" s="46" t="s">
        <v>9</v>
      </c>
      <c r="E483" s="46">
        <v>23</v>
      </c>
      <c r="F483" s="46" t="s">
        <v>5321</v>
      </c>
      <c r="G483" s="46" t="s">
        <v>5321</v>
      </c>
      <c r="H483" s="46" t="s">
        <v>5329</v>
      </c>
      <c r="I483" s="46" t="s">
        <v>5330</v>
      </c>
      <c r="J483" s="46" t="s">
        <v>3255</v>
      </c>
      <c r="K483" s="46" t="s">
        <v>5331</v>
      </c>
      <c r="L483" s="46" t="s">
        <v>3395</v>
      </c>
      <c r="M483" s="46">
        <v>22</v>
      </c>
      <c r="N483" s="46">
        <v>2.5</v>
      </c>
      <c r="O483" s="46">
        <v>60</v>
      </c>
      <c r="P483" s="46">
        <v>0</v>
      </c>
      <c r="Q483" s="46">
        <v>100000</v>
      </c>
      <c r="R483" s="46">
        <v>12</v>
      </c>
      <c r="S483" s="46">
        <v>100000</v>
      </c>
      <c r="T483" s="46">
        <v>18</v>
      </c>
      <c r="U483" s="46">
        <v>21</v>
      </c>
      <c r="V483" s="46">
        <v>2986</v>
      </c>
      <c r="W483" s="46">
        <v>100</v>
      </c>
      <c r="Y483" s="46" t="s">
        <v>5332</v>
      </c>
      <c r="AA483">
        <f t="shared" si="7"/>
        <v>2.5</v>
      </c>
    </row>
    <row r="484" spans="2:27" ht="15" hidden="1" customHeight="1" x14ac:dyDescent="0.2">
      <c r="B484" s="46">
        <v>483</v>
      </c>
      <c r="C484" s="46">
        <v>3310</v>
      </c>
      <c r="D484" s="46" t="s">
        <v>9</v>
      </c>
      <c r="E484" s="46">
        <v>23</v>
      </c>
      <c r="F484" s="46" t="s">
        <v>5333</v>
      </c>
      <c r="G484" s="46" t="s">
        <v>5334</v>
      </c>
      <c r="H484" s="46" t="s">
        <v>5335</v>
      </c>
      <c r="I484" s="46" t="s">
        <v>5336</v>
      </c>
      <c r="J484" s="46" t="s">
        <v>3225</v>
      </c>
      <c r="K484" s="46" t="s">
        <v>3225</v>
      </c>
      <c r="L484" s="46" t="s">
        <v>3395</v>
      </c>
      <c r="M484" s="46">
        <v>22</v>
      </c>
      <c r="N484" s="49">
        <v>100</v>
      </c>
      <c r="O484" s="49">
        <v>12000</v>
      </c>
      <c r="P484" s="49">
        <v>6000</v>
      </c>
      <c r="Q484" s="49">
        <v>1000</v>
      </c>
      <c r="R484" s="49">
        <v>500</v>
      </c>
      <c r="S484" s="49">
        <v>200</v>
      </c>
      <c r="T484" s="46">
        <v>18</v>
      </c>
      <c r="U484" s="46">
        <v>21</v>
      </c>
      <c r="V484" s="46">
        <v>1990</v>
      </c>
      <c r="W484" s="46">
        <v>100</v>
      </c>
      <c r="Y484" s="46" t="s">
        <v>5337</v>
      </c>
      <c r="AA484">
        <f t="shared" si="7"/>
        <v>100</v>
      </c>
    </row>
    <row r="485" spans="2:27" ht="15" hidden="1" customHeight="1" x14ac:dyDescent="0.2">
      <c r="B485" s="46">
        <v>484</v>
      </c>
      <c r="C485" s="46">
        <v>4338</v>
      </c>
      <c r="D485" s="46" t="s">
        <v>9</v>
      </c>
      <c r="E485" s="46">
        <v>23</v>
      </c>
      <c r="F485" s="46" t="s">
        <v>5333</v>
      </c>
      <c r="G485" s="46" t="s">
        <v>5338</v>
      </c>
      <c r="H485" s="46" t="s">
        <v>5339</v>
      </c>
      <c r="I485" s="46" t="s">
        <v>5340</v>
      </c>
      <c r="J485" s="46" t="s">
        <v>3226</v>
      </c>
      <c r="K485" s="46" t="s">
        <v>37</v>
      </c>
      <c r="L485" s="46" t="s">
        <v>3444</v>
      </c>
      <c r="M485" s="46">
        <v>24</v>
      </c>
      <c r="N485" s="46">
        <v>20</v>
      </c>
      <c r="O485" s="46">
        <v>150</v>
      </c>
      <c r="P485" s="46">
        <v>0</v>
      </c>
      <c r="Q485" s="46">
        <v>0</v>
      </c>
      <c r="R485" s="46">
        <v>120</v>
      </c>
      <c r="S485" s="46">
        <v>30</v>
      </c>
      <c r="T485" s="46">
        <v>18</v>
      </c>
      <c r="U485" s="46">
        <v>21</v>
      </c>
      <c r="V485" s="46">
        <v>798</v>
      </c>
      <c r="W485" s="46">
        <v>60</v>
      </c>
      <c r="Y485" s="46" t="s">
        <v>5341</v>
      </c>
      <c r="AA485">
        <f t="shared" si="7"/>
        <v>20</v>
      </c>
    </row>
    <row r="486" spans="2:27" ht="15" hidden="1" customHeight="1" x14ac:dyDescent="0.2">
      <c r="B486" s="46">
        <v>485</v>
      </c>
      <c r="C486" s="46">
        <v>4599</v>
      </c>
      <c r="D486" s="46" t="s">
        <v>9</v>
      </c>
      <c r="E486" s="46">
        <v>23</v>
      </c>
      <c r="F486" s="46" t="s">
        <v>5342</v>
      </c>
      <c r="G486" s="46" t="s">
        <v>5343</v>
      </c>
      <c r="H486" s="46" t="s">
        <v>5344</v>
      </c>
      <c r="I486" s="46" t="s">
        <v>5344</v>
      </c>
      <c r="J486" s="46" t="s">
        <v>3256</v>
      </c>
      <c r="K486" s="46" t="s">
        <v>5288</v>
      </c>
      <c r="L486" s="46" t="s">
        <v>3395</v>
      </c>
      <c r="M486" s="46">
        <v>22</v>
      </c>
      <c r="N486" s="46">
        <v>16027</v>
      </c>
      <c r="O486" s="46">
        <v>118000</v>
      </c>
      <c r="P486" s="46">
        <v>0</v>
      </c>
      <c r="Q486" s="46">
        <v>349167</v>
      </c>
      <c r="R486" s="46">
        <v>43000</v>
      </c>
      <c r="S486" s="46">
        <v>275000</v>
      </c>
      <c r="T486" s="46">
        <v>18</v>
      </c>
      <c r="U486" s="46">
        <v>21</v>
      </c>
      <c r="V486" s="46">
        <v>2605</v>
      </c>
      <c r="W486" s="46">
        <v>100</v>
      </c>
      <c r="Y486" s="46" t="s">
        <v>5345</v>
      </c>
      <c r="Z486" s="47" t="s">
        <v>5346</v>
      </c>
      <c r="AA486">
        <v>7.5</v>
      </c>
    </row>
    <row r="487" spans="2:27" ht="15" hidden="1" customHeight="1" x14ac:dyDescent="0.2">
      <c r="B487" s="46">
        <v>486</v>
      </c>
      <c r="C487" s="46">
        <v>4508</v>
      </c>
      <c r="D487" s="46" t="s">
        <v>9</v>
      </c>
      <c r="E487" s="46">
        <v>23</v>
      </c>
      <c r="F487" s="46" t="s">
        <v>5342</v>
      </c>
      <c r="G487" s="46" t="s">
        <v>5347</v>
      </c>
      <c r="H487" s="46" t="s">
        <v>5348</v>
      </c>
      <c r="I487" s="46" t="s">
        <v>5348</v>
      </c>
      <c r="J487" s="46" t="s">
        <v>5349</v>
      </c>
      <c r="K487" s="46" t="s">
        <v>5349</v>
      </c>
      <c r="L487" s="46" t="s">
        <v>3395</v>
      </c>
      <c r="M487" s="46">
        <v>22</v>
      </c>
      <c r="N487" s="46">
        <v>5</v>
      </c>
      <c r="O487" s="46">
        <v>100</v>
      </c>
      <c r="P487" s="46">
        <v>0</v>
      </c>
      <c r="Q487" s="46">
        <v>40</v>
      </c>
      <c r="R487" s="46">
        <v>22</v>
      </c>
      <c r="S487" s="46">
        <v>40</v>
      </c>
      <c r="T487" s="46">
        <v>18</v>
      </c>
      <c r="U487" s="46">
        <v>21</v>
      </c>
      <c r="V487" s="46">
        <v>3090</v>
      </c>
      <c r="W487" s="46">
        <v>100</v>
      </c>
      <c r="Y487" s="46" t="s">
        <v>5350</v>
      </c>
      <c r="AA487">
        <f t="shared" ref="AA487:AA518" si="8">N487</f>
        <v>5</v>
      </c>
    </row>
    <row r="488" spans="2:27" ht="15" hidden="1" customHeight="1" x14ac:dyDescent="0.2">
      <c r="B488" s="46">
        <v>487</v>
      </c>
      <c r="C488" s="46">
        <v>3322</v>
      </c>
      <c r="D488" s="46" t="s">
        <v>9</v>
      </c>
      <c r="E488" s="46">
        <v>23</v>
      </c>
      <c r="F488" s="46" t="s">
        <v>5342</v>
      </c>
      <c r="G488" s="46" t="s">
        <v>5351</v>
      </c>
      <c r="H488" s="46" t="s">
        <v>5352</v>
      </c>
      <c r="I488" s="46" t="s">
        <v>5352</v>
      </c>
      <c r="J488" s="46" t="s">
        <v>5353</v>
      </c>
      <c r="K488" s="46" t="s">
        <v>5354</v>
      </c>
      <c r="L488" s="46" t="s">
        <v>3395</v>
      </c>
      <c r="M488" s="46">
        <v>22</v>
      </c>
      <c r="N488" s="46">
        <v>5.5</v>
      </c>
      <c r="O488" s="46">
        <v>130</v>
      </c>
      <c r="P488" s="46">
        <v>10</v>
      </c>
      <c r="Q488" s="46">
        <v>146</v>
      </c>
      <c r="R488" s="46">
        <v>26</v>
      </c>
      <c r="S488" s="46">
        <v>120</v>
      </c>
      <c r="T488" s="46">
        <v>18</v>
      </c>
      <c r="U488" s="46">
        <v>21</v>
      </c>
      <c r="V488" s="46">
        <v>2004</v>
      </c>
      <c r="W488" s="46">
        <v>80</v>
      </c>
      <c r="Y488" s="46" t="s">
        <v>5355</v>
      </c>
      <c r="AA488">
        <f t="shared" si="8"/>
        <v>5.5</v>
      </c>
    </row>
    <row r="489" spans="2:27" ht="15" hidden="1" customHeight="1" x14ac:dyDescent="0.2">
      <c r="B489" s="46">
        <v>488</v>
      </c>
      <c r="C489" s="46">
        <v>728</v>
      </c>
      <c r="D489" s="46" t="s">
        <v>9</v>
      </c>
      <c r="E489" s="46">
        <v>23</v>
      </c>
      <c r="F489" s="46" t="s">
        <v>5342</v>
      </c>
      <c r="G489" s="46" t="s">
        <v>5351</v>
      </c>
      <c r="H489" s="46" t="s">
        <v>5356</v>
      </c>
      <c r="I489" s="46" t="s">
        <v>5357</v>
      </c>
      <c r="J489" s="46" t="s">
        <v>5358</v>
      </c>
      <c r="K489" s="46" t="s">
        <v>5359</v>
      </c>
      <c r="L489" s="46" t="s">
        <v>3395</v>
      </c>
      <c r="M489" s="46">
        <v>22</v>
      </c>
      <c r="N489" s="46">
        <v>6.5</v>
      </c>
      <c r="O489" s="46">
        <v>65</v>
      </c>
      <c r="P489" s="46">
        <v>0</v>
      </c>
      <c r="Q489" s="46">
        <v>5</v>
      </c>
      <c r="R489" s="46">
        <v>10</v>
      </c>
      <c r="S489" s="46">
        <v>5</v>
      </c>
      <c r="T489" s="46">
        <v>18</v>
      </c>
      <c r="U489" s="46">
        <v>21</v>
      </c>
      <c r="V489" s="46">
        <v>241</v>
      </c>
      <c r="W489" s="46">
        <v>100</v>
      </c>
      <c r="X489" s="46" t="s">
        <v>5360</v>
      </c>
      <c r="Y489" s="46" t="s">
        <v>5361</v>
      </c>
      <c r="AA489">
        <f t="shared" si="8"/>
        <v>6.5</v>
      </c>
    </row>
    <row r="490" spans="2:27" ht="15" hidden="1" customHeight="1" x14ac:dyDescent="0.2">
      <c r="B490" s="46">
        <v>489</v>
      </c>
      <c r="C490" s="46">
        <v>2630</v>
      </c>
      <c r="D490" s="46" t="s">
        <v>9</v>
      </c>
      <c r="E490" s="46">
        <v>23</v>
      </c>
      <c r="F490" s="46" t="s">
        <v>5342</v>
      </c>
      <c r="G490" s="46" t="s">
        <v>5351</v>
      </c>
      <c r="H490" s="46" t="s">
        <v>5362</v>
      </c>
      <c r="I490" s="46" t="s">
        <v>5363</v>
      </c>
      <c r="J490" s="46" t="s">
        <v>3258</v>
      </c>
      <c r="K490" s="46" t="s">
        <v>5364</v>
      </c>
      <c r="L490" s="46" t="s">
        <v>3395</v>
      </c>
      <c r="M490" s="46">
        <v>22</v>
      </c>
      <c r="N490" s="46">
        <v>10</v>
      </c>
      <c r="O490" s="46">
        <v>15</v>
      </c>
      <c r="P490" s="46">
        <v>11</v>
      </c>
      <c r="Q490" s="46">
        <v>10</v>
      </c>
      <c r="R490" s="46">
        <v>10</v>
      </c>
      <c r="S490" s="46">
        <v>9</v>
      </c>
      <c r="T490" s="46">
        <v>18</v>
      </c>
      <c r="U490" s="46">
        <v>21</v>
      </c>
      <c r="V490" s="46">
        <v>401</v>
      </c>
      <c r="W490" s="46">
        <v>100</v>
      </c>
      <c r="Y490" s="46" t="s">
        <v>5365</v>
      </c>
      <c r="AA490">
        <f t="shared" si="8"/>
        <v>10</v>
      </c>
    </row>
    <row r="491" spans="2:27" ht="15" hidden="1" customHeight="1" x14ac:dyDescent="0.2">
      <c r="B491" s="46">
        <v>490</v>
      </c>
      <c r="C491" s="46">
        <v>3264</v>
      </c>
      <c r="D491" s="46" t="s">
        <v>9</v>
      </c>
      <c r="E491" s="46">
        <v>23</v>
      </c>
      <c r="F491" s="46" t="s">
        <v>5342</v>
      </c>
      <c r="G491" s="46" t="s">
        <v>5351</v>
      </c>
      <c r="H491" s="46" t="s">
        <v>5362</v>
      </c>
      <c r="I491" s="46" t="s">
        <v>5363</v>
      </c>
      <c r="J491" s="46" t="s">
        <v>5366</v>
      </c>
      <c r="K491" s="46" t="s">
        <v>5367</v>
      </c>
      <c r="L491" s="46" t="s">
        <v>3395</v>
      </c>
      <c r="M491" s="46">
        <v>22</v>
      </c>
      <c r="N491" s="46">
        <v>5</v>
      </c>
      <c r="O491" s="46">
        <v>3</v>
      </c>
      <c r="P491" s="46">
        <v>1500</v>
      </c>
      <c r="Q491" s="46">
        <v>3500</v>
      </c>
      <c r="R491" s="46">
        <v>2</v>
      </c>
      <c r="S491" s="46">
        <v>2</v>
      </c>
      <c r="T491" s="46">
        <v>18</v>
      </c>
      <c r="U491" s="46">
        <v>21</v>
      </c>
      <c r="V491" s="46">
        <v>1941</v>
      </c>
      <c r="W491" s="46">
        <v>100</v>
      </c>
      <c r="Y491" s="46" t="s">
        <v>5368</v>
      </c>
      <c r="AA491">
        <f t="shared" si="8"/>
        <v>5</v>
      </c>
    </row>
    <row r="492" spans="2:27" ht="15" hidden="1" customHeight="1" x14ac:dyDescent="0.2">
      <c r="B492" s="46">
        <v>491</v>
      </c>
      <c r="C492" s="46">
        <v>4391</v>
      </c>
      <c r="D492" s="46" t="s">
        <v>9</v>
      </c>
      <c r="E492" s="46">
        <v>23</v>
      </c>
      <c r="F492" s="46" t="s">
        <v>5342</v>
      </c>
      <c r="G492" s="46" t="s">
        <v>5351</v>
      </c>
      <c r="H492" s="46" t="s">
        <v>3257</v>
      </c>
      <c r="I492" s="46" t="s">
        <v>5369</v>
      </c>
      <c r="J492" s="46" t="s">
        <v>3257</v>
      </c>
      <c r="K492" s="46" t="s">
        <v>37</v>
      </c>
      <c r="L492" s="46" t="s">
        <v>3406</v>
      </c>
      <c r="M492" s="46">
        <v>23</v>
      </c>
      <c r="N492" s="46">
        <v>22.5</v>
      </c>
      <c r="O492" s="46">
        <v>201</v>
      </c>
      <c r="P492" s="46">
        <v>0</v>
      </c>
      <c r="Q492" s="46">
        <v>0</v>
      </c>
      <c r="R492" s="46">
        <v>119</v>
      </c>
      <c r="S492" s="46">
        <v>0</v>
      </c>
      <c r="T492" s="46">
        <v>18</v>
      </c>
      <c r="U492" s="46">
        <v>21</v>
      </c>
      <c r="V492" s="46">
        <v>798</v>
      </c>
      <c r="W492" s="46">
        <v>100</v>
      </c>
      <c r="Y492" s="46" t="s">
        <v>5370</v>
      </c>
      <c r="AA492">
        <f t="shared" si="8"/>
        <v>22.5</v>
      </c>
    </row>
    <row r="493" spans="2:27" ht="15" hidden="1" customHeight="1" x14ac:dyDescent="0.2">
      <c r="B493" s="46">
        <v>492</v>
      </c>
      <c r="C493" s="46">
        <v>2445</v>
      </c>
      <c r="D493" s="46" t="s">
        <v>9</v>
      </c>
      <c r="E493" s="46">
        <v>23</v>
      </c>
      <c r="F493" s="46" t="s">
        <v>5371</v>
      </c>
      <c r="G493" s="46" t="s">
        <v>5372</v>
      </c>
      <c r="H493" s="46" t="s">
        <v>5373</v>
      </c>
      <c r="I493" s="46" t="s">
        <v>5374</v>
      </c>
      <c r="J493" s="46" t="s">
        <v>3260</v>
      </c>
      <c r="K493" s="46" t="s">
        <v>5375</v>
      </c>
      <c r="L493" s="46" t="s">
        <v>3395</v>
      </c>
      <c r="M493" s="46">
        <v>22</v>
      </c>
      <c r="N493" s="46">
        <v>5</v>
      </c>
      <c r="O493" s="46">
        <v>110</v>
      </c>
      <c r="P493" s="46">
        <v>0</v>
      </c>
      <c r="Q493" s="46">
        <v>80000</v>
      </c>
      <c r="R493" s="46">
        <v>0</v>
      </c>
      <c r="S493" s="46">
        <v>0</v>
      </c>
      <c r="T493" s="46">
        <v>18</v>
      </c>
      <c r="U493" s="46">
        <v>21</v>
      </c>
      <c r="V493" s="46">
        <v>1222</v>
      </c>
      <c r="W493" s="46">
        <v>100</v>
      </c>
      <c r="Y493" s="46" t="s">
        <v>5376</v>
      </c>
      <c r="AA493">
        <f t="shared" si="8"/>
        <v>5</v>
      </c>
    </row>
    <row r="494" spans="2:27" ht="15" hidden="1" customHeight="1" x14ac:dyDescent="0.2">
      <c r="B494" s="46">
        <v>493</v>
      </c>
      <c r="C494" s="46">
        <v>4196</v>
      </c>
      <c r="D494" s="46" t="s">
        <v>9</v>
      </c>
      <c r="E494" s="46">
        <v>23</v>
      </c>
      <c r="F494" s="46" t="s">
        <v>5371</v>
      </c>
      <c r="G494" s="46" t="s">
        <v>5377</v>
      </c>
      <c r="H494" s="46" t="s">
        <v>5378</v>
      </c>
      <c r="I494" s="46" t="s">
        <v>5378</v>
      </c>
      <c r="J494" s="46" t="s">
        <v>3249</v>
      </c>
      <c r="K494" s="46" t="s">
        <v>5379</v>
      </c>
      <c r="L494" s="46" t="s">
        <v>3395</v>
      </c>
      <c r="M494" s="46">
        <v>22</v>
      </c>
      <c r="N494" s="46">
        <v>1</v>
      </c>
      <c r="O494" s="46">
        <v>15</v>
      </c>
      <c r="P494" s="46">
        <v>15</v>
      </c>
      <c r="Q494" s="46">
        <v>3</v>
      </c>
      <c r="R494" s="46">
        <v>3.2</v>
      </c>
      <c r="S494" s="46">
        <v>0.35</v>
      </c>
      <c r="T494" s="46">
        <v>18</v>
      </c>
      <c r="U494" s="46">
        <v>21</v>
      </c>
      <c r="V494" s="46">
        <v>2882</v>
      </c>
      <c r="W494" s="46">
        <v>100</v>
      </c>
      <c r="Y494" s="46" t="s">
        <v>5380</v>
      </c>
      <c r="AA494">
        <f t="shared" si="8"/>
        <v>1</v>
      </c>
    </row>
    <row r="495" spans="2:27" ht="15" hidden="1" customHeight="1" x14ac:dyDescent="0.2">
      <c r="B495" s="46">
        <v>494</v>
      </c>
      <c r="C495" s="46">
        <v>2245</v>
      </c>
      <c r="D495" s="46" t="s">
        <v>9</v>
      </c>
      <c r="E495" s="46">
        <v>23</v>
      </c>
      <c r="F495" s="46" t="s">
        <v>5371</v>
      </c>
      <c r="G495" s="46" t="s">
        <v>5371</v>
      </c>
      <c r="H495" s="46" t="s">
        <v>3414</v>
      </c>
      <c r="I495" s="46" t="s">
        <v>3415</v>
      </c>
      <c r="J495" s="46" t="s">
        <v>3259</v>
      </c>
      <c r="K495" s="46" t="s">
        <v>4502</v>
      </c>
      <c r="L495" s="46" t="s">
        <v>3395</v>
      </c>
      <c r="M495" s="46">
        <v>22</v>
      </c>
      <c r="N495" s="46">
        <v>20</v>
      </c>
      <c r="O495" s="46">
        <v>150</v>
      </c>
      <c r="P495" s="46">
        <v>0</v>
      </c>
      <c r="Q495" s="46">
        <v>0</v>
      </c>
      <c r="R495" s="46">
        <v>120</v>
      </c>
      <c r="S495" s="46">
        <v>30</v>
      </c>
      <c r="T495" s="46">
        <v>18</v>
      </c>
      <c r="U495" s="46">
        <v>21</v>
      </c>
      <c r="V495" s="46">
        <v>935</v>
      </c>
      <c r="W495" s="46">
        <v>100</v>
      </c>
      <c r="Y495" s="46" t="s">
        <v>5381</v>
      </c>
      <c r="AA495">
        <f t="shared" si="8"/>
        <v>20</v>
      </c>
    </row>
    <row r="496" spans="2:27" ht="15" hidden="1" customHeight="1" x14ac:dyDescent="0.2">
      <c r="B496" s="46">
        <v>495</v>
      </c>
      <c r="C496" s="46">
        <v>4483</v>
      </c>
      <c r="D496" s="46" t="s">
        <v>9</v>
      </c>
      <c r="E496" s="46">
        <v>23</v>
      </c>
      <c r="F496" s="46" t="s">
        <v>5371</v>
      </c>
      <c r="G496" s="46" t="s">
        <v>5382</v>
      </c>
      <c r="H496" s="46" t="s">
        <v>5383</v>
      </c>
      <c r="I496" s="46" t="s">
        <v>5383</v>
      </c>
      <c r="J496" s="46" t="s">
        <v>3261</v>
      </c>
      <c r="K496" s="46" t="s">
        <v>5384</v>
      </c>
      <c r="L496" s="46" t="s">
        <v>3395</v>
      </c>
      <c r="M496" s="46">
        <v>22</v>
      </c>
      <c r="N496" s="46">
        <v>5</v>
      </c>
      <c r="O496" s="46">
        <v>100</v>
      </c>
      <c r="P496" s="46">
        <v>200</v>
      </c>
      <c r="Q496" s="46">
        <v>196</v>
      </c>
      <c r="R496" s="46">
        <v>98</v>
      </c>
      <c r="S496" s="46">
        <v>49</v>
      </c>
      <c r="T496" s="46">
        <v>18</v>
      </c>
      <c r="U496" s="46">
        <v>21</v>
      </c>
      <c r="V496" s="46">
        <v>3069</v>
      </c>
      <c r="W496" s="46">
        <v>100</v>
      </c>
      <c r="Y496" s="46" t="s">
        <v>5385</v>
      </c>
      <c r="AA496">
        <f t="shared" si="8"/>
        <v>5</v>
      </c>
    </row>
    <row r="497" spans="2:27" ht="15" hidden="1" customHeight="1" x14ac:dyDescent="0.2">
      <c r="B497" s="46">
        <v>496</v>
      </c>
      <c r="C497" s="46">
        <v>4119</v>
      </c>
      <c r="D497" s="46" t="s">
        <v>9</v>
      </c>
      <c r="E497" s="46">
        <v>23</v>
      </c>
      <c r="F497" s="46" t="s">
        <v>5386</v>
      </c>
      <c r="G497" s="46" t="s">
        <v>5387</v>
      </c>
      <c r="H497" s="46" t="s">
        <v>5388</v>
      </c>
      <c r="I497" s="46" t="s">
        <v>5389</v>
      </c>
      <c r="J497" s="46" t="s">
        <v>3262</v>
      </c>
      <c r="K497" s="46" t="s">
        <v>3262</v>
      </c>
      <c r="L497" s="46" t="s">
        <v>3395</v>
      </c>
      <c r="M497" s="46">
        <v>22</v>
      </c>
      <c r="N497" s="46">
        <v>3</v>
      </c>
      <c r="O497" s="46">
        <v>75</v>
      </c>
      <c r="P497" s="46">
        <v>0</v>
      </c>
      <c r="Q497" s="46">
        <v>75</v>
      </c>
      <c r="R497" s="46">
        <v>15</v>
      </c>
      <c r="S497" s="46">
        <v>60</v>
      </c>
      <c r="T497" s="46">
        <v>18</v>
      </c>
      <c r="U497" s="46">
        <v>21</v>
      </c>
      <c r="V497" s="46">
        <v>2821</v>
      </c>
      <c r="W497" s="46">
        <v>100</v>
      </c>
      <c r="Y497" s="46" t="s">
        <v>5390</v>
      </c>
      <c r="AA497">
        <f t="shared" si="8"/>
        <v>3</v>
      </c>
    </row>
    <row r="498" spans="2:27" ht="15" hidden="1" customHeight="1" x14ac:dyDescent="0.2">
      <c r="B498" s="46">
        <v>497</v>
      </c>
      <c r="C498" s="46">
        <v>4039</v>
      </c>
      <c r="D498" s="46" t="s">
        <v>9</v>
      </c>
      <c r="E498" s="46">
        <v>23</v>
      </c>
      <c r="F498" s="46" t="s">
        <v>5391</v>
      </c>
      <c r="G498" s="46" t="s">
        <v>5392</v>
      </c>
      <c r="H498" s="46" t="s">
        <v>5393</v>
      </c>
      <c r="I498" s="46" t="s">
        <v>5393</v>
      </c>
      <c r="J498" s="46" t="s">
        <v>3263</v>
      </c>
      <c r="K498" s="46" t="s">
        <v>3263</v>
      </c>
      <c r="L498" s="46" t="s">
        <v>3395</v>
      </c>
      <c r="M498" s="46">
        <v>22</v>
      </c>
      <c r="N498" s="46">
        <v>33</v>
      </c>
      <c r="O498" s="46">
        <v>365</v>
      </c>
      <c r="P498" s="46">
        <v>100</v>
      </c>
      <c r="Q498" s="46">
        <v>0</v>
      </c>
      <c r="R498" s="46">
        <v>751</v>
      </c>
      <c r="S498" s="46">
        <v>0</v>
      </c>
      <c r="T498" s="46">
        <v>18</v>
      </c>
      <c r="U498" s="46">
        <v>21</v>
      </c>
      <c r="V498" s="46">
        <v>2754</v>
      </c>
      <c r="W498" s="46">
        <v>100</v>
      </c>
      <c r="Y498" s="46" t="s">
        <v>5394</v>
      </c>
      <c r="AA498">
        <f t="shared" si="8"/>
        <v>33</v>
      </c>
    </row>
    <row r="499" spans="2:27" ht="15" hidden="1" customHeight="1" x14ac:dyDescent="0.2">
      <c r="B499" s="46">
        <v>498</v>
      </c>
      <c r="C499" s="46">
        <v>2603</v>
      </c>
      <c r="D499" s="46" t="s">
        <v>9</v>
      </c>
      <c r="E499" s="46">
        <v>23</v>
      </c>
      <c r="F499" s="46" t="s">
        <v>5395</v>
      </c>
      <c r="G499" s="46"/>
      <c r="H499" s="46"/>
      <c r="I499" s="46"/>
      <c r="J499" s="46" t="s">
        <v>3265</v>
      </c>
      <c r="K499" s="46" t="s">
        <v>5396</v>
      </c>
      <c r="L499" s="46" t="s">
        <v>3444</v>
      </c>
      <c r="M499" s="46">
        <v>24</v>
      </c>
      <c r="N499" s="46">
        <v>0.3</v>
      </c>
      <c r="O499" s="46">
        <v>5</v>
      </c>
      <c r="P499" s="46">
        <v>0</v>
      </c>
      <c r="Q499" s="46">
        <v>2500</v>
      </c>
      <c r="R499" s="46">
        <v>0.01</v>
      </c>
      <c r="S499" s="46">
        <v>0.01</v>
      </c>
      <c r="T499" s="46">
        <v>18</v>
      </c>
      <c r="U499" s="46">
        <v>21</v>
      </c>
      <c r="V499" s="46">
        <v>1382</v>
      </c>
      <c r="W499" s="46">
        <v>100</v>
      </c>
      <c r="X499" s="46" t="s">
        <v>5397</v>
      </c>
      <c r="Y499" s="46" t="s">
        <v>5398</v>
      </c>
      <c r="AA499">
        <f t="shared" si="8"/>
        <v>0.3</v>
      </c>
    </row>
    <row r="500" spans="2:27" ht="15" hidden="1" customHeight="1" x14ac:dyDescent="0.2">
      <c r="B500" s="46">
        <v>499</v>
      </c>
      <c r="C500" s="46">
        <v>3817</v>
      </c>
      <c r="D500" s="46" t="s">
        <v>9</v>
      </c>
      <c r="E500" s="46">
        <v>23</v>
      </c>
      <c r="F500" s="46" t="s">
        <v>5395</v>
      </c>
      <c r="G500" s="46"/>
      <c r="H500" s="46"/>
      <c r="I500" s="46"/>
      <c r="J500" s="46" t="s">
        <v>3264</v>
      </c>
      <c r="K500" s="46" t="s">
        <v>3264</v>
      </c>
      <c r="L500" s="46" t="s">
        <v>3395</v>
      </c>
      <c r="M500" s="46">
        <v>22</v>
      </c>
      <c r="N500" s="46">
        <v>6</v>
      </c>
      <c r="O500" s="46">
        <v>80</v>
      </c>
      <c r="P500" s="46">
        <v>80</v>
      </c>
      <c r="Q500" s="46">
        <v>16</v>
      </c>
      <c r="R500" s="46">
        <v>4</v>
      </c>
      <c r="S500" s="46">
        <v>8</v>
      </c>
      <c r="T500" s="46">
        <v>18</v>
      </c>
      <c r="U500" s="46">
        <v>21</v>
      </c>
      <c r="V500" s="46">
        <v>2520</v>
      </c>
      <c r="W500" s="46">
        <v>100</v>
      </c>
      <c r="X500" s="46" t="s">
        <v>5399</v>
      </c>
      <c r="Y500" s="46" t="s">
        <v>5400</v>
      </c>
      <c r="AA500">
        <f t="shared" si="8"/>
        <v>6</v>
      </c>
    </row>
    <row r="501" spans="2:27" ht="15" hidden="1" customHeight="1" x14ac:dyDescent="0.2">
      <c r="B501" s="46">
        <v>500</v>
      </c>
      <c r="C501" s="46">
        <v>1257</v>
      </c>
      <c r="D501" s="46" t="s">
        <v>9</v>
      </c>
      <c r="E501" s="46">
        <v>23</v>
      </c>
      <c r="F501" s="46" t="s">
        <v>5401</v>
      </c>
      <c r="G501" s="46" t="s">
        <v>5402</v>
      </c>
      <c r="H501" s="46" t="s">
        <v>5403</v>
      </c>
      <c r="I501" s="46" t="s">
        <v>5403</v>
      </c>
      <c r="J501" s="46" t="s">
        <v>3267</v>
      </c>
      <c r="K501" s="46" t="s">
        <v>3267</v>
      </c>
      <c r="L501" s="46" t="s">
        <v>3395</v>
      </c>
      <c r="M501" s="46">
        <v>22</v>
      </c>
      <c r="N501" s="46">
        <v>2.5</v>
      </c>
      <c r="O501" s="46">
        <v>150</v>
      </c>
      <c r="P501" s="46">
        <v>150</v>
      </c>
      <c r="Q501" s="46">
        <v>150</v>
      </c>
      <c r="R501" s="46">
        <v>35</v>
      </c>
      <c r="S501" s="46">
        <v>100</v>
      </c>
      <c r="T501" s="46">
        <v>18</v>
      </c>
      <c r="U501" s="46">
        <v>21</v>
      </c>
      <c r="V501" s="46">
        <v>567</v>
      </c>
      <c r="W501" s="46">
        <v>100</v>
      </c>
      <c r="Y501" s="46" t="s">
        <v>5404</v>
      </c>
      <c r="AA501">
        <f t="shared" si="8"/>
        <v>2.5</v>
      </c>
    </row>
    <row r="502" spans="2:27" ht="15" hidden="1" customHeight="1" x14ac:dyDescent="0.2">
      <c r="B502" s="46">
        <v>501</v>
      </c>
      <c r="C502" s="46">
        <v>3653</v>
      </c>
      <c r="D502" s="46" t="s">
        <v>9</v>
      </c>
      <c r="E502" s="46">
        <v>23</v>
      </c>
      <c r="F502" s="46" t="s">
        <v>5401</v>
      </c>
      <c r="G502" s="46" t="s">
        <v>5401</v>
      </c>
      <c r="H502" s="46" t="s">
        <v>5405</v>
      </c>
      <c r="I502" s="46" t="s">
        <v>5405</v>
      </c>
      <c r="J502" s="46" t="s">
        <v>3266</v>
      </c>
      <c r="K502" s="46" t="s">
        <v>5406</v>
      </c>
      <c r="L502" s="46" t="s">
        <v>3395</v>
      </c>
      <c r="M502" s="46">
        <v>22</v>
      </c>
      <c r="N502" s="46">
        <v>5</v>
      </c>
      <c r="O502" s="46">
        <v>120</v>
      </c>
      <c r="P502" s="46">
        <v>0</v>
      </c>
      <c r="Q502" s="46">
        <v>72</v>
      </c>
      <c r="R502" s="46">
        <v>24</v>
      </c>
      <c r="S502" s="46">
        <v>48</v>
      </c>
      <c r="T502" s="46">
        <v>18</v>
      </c>
      <c r="U502" s="46">
        <v>21</v>
      </c>
      <c r="V502" s="46">
        <v>2356</v>
      </c>
      <c r="W502" s="46">
        <v>100</v>
      </c>
      <c r="Y502" s="46" t="s">
        <v>5407</v>
      </c>
      <c r="AA502">
        <f t="shared" si="8"/>
        <v>5</v>
      </c>
    </row>
    <row r="503" spans="2:27" ht="15" hidden="1" customHeight="1" x14ac:dyDescent="0.2">
      <c r="B503" s="46">
        <v>502</v>
      </c>
      <c r="C503" s="46">
        <v>4135</v>
      </c>
      <c r="D503" s="46" t="s">
        <v>8</v>
      </c>
      <c r="E503" s="46">
        <v>27</v>
      </c>
      <c r="F503" s="46" t="s">
        <v>5408</v>
      </c>
      <c r="G503" s="46" t="s">
        <v>5409</v>
      </c>
      <c r="H503" s="46" t="s">
        <v>5410</v>
      </c>
      <c r="I503" s="46" t="s">
        <v>5411</v>
      </c>
      <c r="J503" s="46" t="s">
        <v>2835</v>
      </c>
      <c r="K503" s="46" t="s">
        <v>5412</v>
      </c>
      <c r="L503" s="46" t="s">
        <v>3395</v>
      </c>
      <c r="M503" s="46">
        <v>22</v>
      </c>
      <c r="N503" s="46">
        <v>33</v>
      </c>
      <c r="O503" s="46">
        <v>365</v>
      </c>
      <c r="P503" s="46">
        <v>100</v>
      </c>
      <c r="Q503" s="46">
        <v>0</v>
      </c>
      <c r="R503" s="46">
        <v>750</v>
      </c>
      <c r="S503" s="46">
        <v>0</v>
      </c>
      <c r="T503" s="46">
        <v>18</v>
      </c>
      <c r="U503" s="46">
        <v>21</v>
      </c>
      <c r="V503" s="46">
        <v>2835</v>
      </c>
      <c r="W503" s="46">
        <v>80</v>
      </c>
      <c r="Y503" s="46" t="s">
        <v>5413</v>
      </c>
      <c r="AA503">
        <f t="shared" si="8"/>
        <v>33</v>
      </c>
    </row>
    <row r="504" spans="2:27" ht="15" hidden="1" customHeight="1" x14ac:dyDescent="0.2">
      <c r="B504" s="46">
        <v>503</v>
      </c>
      <c r="C504" s="46">
        <v>1295</v>
      </c>
      <c r="D504" s="46" t="s">
        <v>8</v>
      </c>
      <c r="E504" s="46">
        <v>27</v>
      </c>
      <c r="F504" s="46" t="s">
        <v>5408</v>
      </c>
      <c r="G504" s="46" t="s">
        <v>5414</v>
      </c>
      <c r="H504" s="46" t="s">
        <v>5415</v>
      </c>
      <c r="I504" s="46" t="s">
        <v>5415</v>
      </c>
      <c r="J504" s="46" t="s">
        <v>5416</v>
      </c>
      <c r="K504" s="46" t="s">
        <v>5416</v>
      </c>
      <c r="L504" s="46" t="s">
        <v>3395</v>
      </c>
      <c r="M504" s="46">
        <v>22</v>
      </c>
      <c r="N504" s="46">
        <v>5</v>
      </c>
      <c r="O504" s="46">
        <v>120</v>
      </c>
      <c r="P504" s="46">
        <v>30</v>
      </c>
      <c r="Q504" s="46">
        <v>15</v>
      </c>
      <c r="R504" s="46">
        <v>5</v>
      </c>
      <c r="S504" s="46">
        <v>5</v>
      </c>
      <c r="T504" s="46">
        <v>18</v>
      </c>
      <c r="U504" s="46">
        <v>21</v>
      </c>
      <c r="V504" s="46">
        <v>602</v>
      </c>
      <c r="W504" s="46">
        <v>100</v>
      </c>
      <c r="Y504" s="46" t="s">
        <v>5417</v>
      </c>
      <c r="AA504">
        <f t="shared" si="8"/>
        <v>5</v>
      </c>
    </row>
    <row r="505" spans="2:27" ht="15" hidden="1" customHeight="1" x14ac:dyDescent="0.2">
      <c r="B505" s="46">
        <v>504</v>
      </c>
      <c r="C505" s="46">
        <v>2518</v>
      </c>
      <c r="D505" s="46" t="s">
        <v>8</v>
      </c>
      <c r="E505" s="46">
        <v>27</v>
      </c>
      <c r="F505" s="46" t="s">
        <v>5408</v>
      </c>
      <c r="G505" s="46" t="s">
        <v>5418</v>
      </c>
      <c r="H505" s="46" t="s">
        <v>5419</v>
      </c>
      <c r="I505" s="46" t="s">
        <v>5420</v>
      </c>
      <c r="J505" s="46" t="s">
        <v>5421</v>
      </c>
      <c r="K505" s="46" t="s">
        <v>5421</v>
      </c>
      <c r="L505" s="46" t="s">
        <v>3395</v>
      </c>
      <c r="M505" s="46">
        <v>22</v>
      </c>
      <c r="N505" s="46">
        <v>10</v>
      </c>
      <c r="O505" s="46">
        <v>150</v>
      </c>
      <c r="P505" s="46">
        <v>10</v>
      </c>
      <c r="Q505" s="46">
        <v>8</v>
      </c>
      <c r="R505" s="46">
        <v>80</v>
      </c>
      <c r="S505" s="46">
        <v>8</v>
      </c>
      <c r="T505" s="46">
        <v>18</v>
      </c>
      <c r="U505" s="46">
        <v>21</v>
      </c>
      <c r="V505" s="46">
        <v>1307</v>
      </c>
      <c r="W505" s="46">
        <v>100</v>
      </c>
      <c r="Y505" s="46" t="s">
        <v>5422</v>
      </c>
      <c r="AA505">
        <f t="shared" si="8"/>
        <v>10</v>
      </c>
    </row>
    <row r="506" spans="2:27" ht="15" hidden="1" customHeight="1" x14ac:dyDescent="0.2">
      <c r="B506" s="46">
        <v>505</v>
      </c>
      <c r="C506" s="46">
        <v>1303</v>
      </c>
      <c r="D506" s="46" t="s">
        <v>8</v>
      </c>
      <c r="E506" s="46">
        <v>27</v>
      </c>
      <c r="F506" s="46" t="s">
        <v>5408</v>
      </c>
      <c r="G506" s="46" t="s">
        <v>5423</v>
      </c>
      <c r="H506" s="46" t="s">
        <v>5424</v>
      </c>
      <c r="I506" s="46" t="s">
        <v>5425</v>
      </c>
      <c r="J506" s="46" t="s">
        <v>5426</v>
      </c>
      <c r="K506" s="46" t="s">
        <v>5426</v>
      </c>
      <c r="L506" s="46" t="s">
        <v>3406</v>
      </c>
      <c r="M506" s="46">
        <v>23</v>
      </c>
      <c r="N506" s="46">
        <v>5</v>
      </c>
      <c r="O506" s="46">
        <v>140</v>
      </c>
      <c r="P506" s="46">
        <v>100</v>
      </c>
      <c r="Q506" s="46">
        <v>100</v>
      </c>
      <c r="R506" s="46">
        <v>100</v>
      </c>
      <c r="S506" s="46">
        <v>100</v>
      </c>
      <c r="T506" s="46">
        <v>18</v>
      </c>
      <c r="U506" s="46">
        <v>21</v>
      </c>
      <c r="V506" s="46">
        <v>612</v>
      </c>
      <c r="W506" s="46">
        <v>100</v>
      </c>
      <c r="Y506" s="46" t="s">
        <v>5427</v>
      </c>
      <c r="AA506">
        <f t="shared" si="8"/>
        <v>5</v>
      </c>
    </row>
    <row r="507" spans="2:27" ht="15" hidden="1" customHeight="1" x14ac:dyDescent="0.2">
      <c r="B507" s="46">
        <v>506</v>
      </c>
      <c r="C507" s="46">
        <v>4096</v>
      </c>
      <c r="D507" s="46" t="s">
        <v>8</v>
      </c>
      <c r="E507" s="46">
        <v>27</v>
      </c>
      <c r="F507" s="46" t="s">
        <v>5408</v>
      </c>
      <c r="G507" s="46" t="s">
        <v>5428</v>
      </c>
      <c r="H507" s="46" t="s">
        <v>5429</v>
      </c>
      <c r="I507" s="46" t="s">
        <v>5430</v>
      </c>
      <c r="J507" s="46" t="s">
        <v>5431</v>
      </c>
      <c r="K507" s="46" t="s">
        <v>5432</v>
      </c>
      <c r="L507" s="46" t="s">
        <v>3395</v>
      </c>
      <c r="M507" s="46">
        <v>22</v>
      </c>
      <c r="N507" s="46">
        <v>5</v>
      </c>
      <c r="O507" s="46">
        <v>120</v>
      </c>
      <c r="P507" s="46">
        <v>1</v>
      </c>
      <c r="Q507" s="46">
        <v>60</v>
      </c>
      <c r="R507" s="46">
        <v>20</v>
      </c>
      <c r="S507" s="46">
        <v>40</v>
      </c>
      <c r="T507" s="46">
        <v>18</v>
      </c>
      <c r="U507" s="46">
        <v>21</v>
      </c>
      <c r="V507" s="46">
        <v>2794</v>
      </c>
      <c r="W507" s="46">
        <v>100</v>
      </c>
      <c r="Y507" s="46" t="s">
        <v>5433</v>
      </c>
      <c r="AA507">
        <f t="shared" si="8"/>
        <v>5</v>
      </c>
    </row>
    <row r="508" spans="2:27" ht="15" hidden="1" customHeight="1" x14ac:dyDescent="0.2">
      <c r="B508" s="46">
        <v>507</v>
      </c>
      <c r="C508" s="46">
        <v>2755</v>
      </c>
      <c r="D508" s="46" t="s">
        <v>8</v>
      </c>
      <c r="E508" s="46">
        <v>27</v>
      </c>
      <c r="F508" s="46" t="s">
        <v>5408</v>
      </c>
      <c r="G508" s="46" t="s">
        <v>5434</v>
      </c>
      <c r="H508" s="46" t="s">
        <v>5435</v>
      </c>
      <c r="I508" s="46" t="s">
        <v>5436</v>
      </c>
      <c r="J508" s="46" t="s">
        <v>5437</v>
      </c>
      <c r="K508" s="46" t="s">
        <v>5438</v>
      </c>
      <c r="L508" s="46" t="s">
        <v>3395</v>
      </c>
      <c r="M508" s="46">
        <v>22</v>
      </c>
      <c r="N508" s="46">
        <v>2</v>
      </c>
      <c r="O508" s="46">
        <v>25</v>
      </c>
      <c r="P508" s="46">
        <v>25</v>
      </c>
      <c r="Q508" s="46">
        <v>33</v>
      </c>
      <c r="R508" s="46">
        <v>8</v>
      </c>
      <c r="S508" s="46">
        <v>25</v>
      </c>
      <c r="T508" s="46">
        <v>18</v>
      </c>
      <c r="U508" s="46">
        <v>21</v>
      </c>
      <c r="V508" s="46">
        <v>1510</v>
      </c>
      <c r="W508" s="46">
        <v>100</v>
      </c>
      <c r="Y508" s="46" t="s">
        <v>5439</v>
      </c>
      <c r="AA508">
        <f t="shared" si="8"/>
        <v>2</v>
      </c>
    </row>
    <row r="509" spans="2:27" ht="15" hidden="1" customHeight="1" x14ac:dyDescent="0.2">
      <c r="B509" s="46">
        <v>508</v>
      </c>
      <c r="C509" s="46">
        <v>2839</v>
      </c>
      <c r="D509" s="46" t="s">
        <v>8</v>
      </c>
      <c r="E509" s="46">
        <v>27</v>
      </c>
      <c r="F509" s="46" t="s">
        <v>5408</v>
      </c>
      <c r="G509" s="46" t="s">
        <v>5440</v>
      </c>
      <c r="H509" s="46" t="s">
        <v>5441</v>
      </c>
      <c r="I509" s="46" t="s">
        <v>5441</v>
      </c>
      <c r="J509" s="46" t="s">
        <v>5442</v>
      </c>
      <c r="K509" s="46" t="s">
        <v>5443</v>
      </c>
      <c r="L509" s="46" t="s">
        <v>3395</v>
      </c>
      <c r="M509" s="46">
        <v>22</v>
      </c>
      <c r="N509" s="46">
        <v>5</v>
      </c>
      <c r="O509" s="46">
        <v>133</v>
      </c>
      <c r="P509" s="46">
        <v>133</v>
      </c>
      <c r="Q509" s="46">
        <v>53</v>
      </c>
      <c r="R509" s="46">
        <v>53</v>
      </c>
      <c r="S509" s="46">
        <v>53</v>
      </c>
      <c r="T509" s="46">
        <v>18</v>
      </c>
      <c r="U509" s="46">
        <v>21</v>
      </c>
      <c r="V509" s="46">
        <v>1570</v>
      </c>
      <c r="W509" s="46">
        <v>100</v>
      </c>
      <c r="Y509" s="46" t="s">
        <v>5444</v>
      </c>
      <c r="AA509">
        <f t="shared" si="8"/>
        <v>5</v>
      </c>
    </row>
    <row r="510" spans="2:27" ht="15" hidden="1" customHeight="1" x14ac:dyDescent="0.2">
      <c r="B510" s="46">
        <v>509</v>
      </c>
      <c r="C510" s="46">
        <v>4177</v>
      </c>
      <c r="D510" s="46" t="s">
        <v>8</v>
      </c>
      <c r="E510" s="46">
        <v>27</v>
      </c>
      <c r="F510" s="46" t="s">
        <v>5408</v>
      </c>
      <c r="G510" s="46" t="s">
        <v>5445</v>
      </c>
      <c r="H510" s="46" t="s">
        <v>5446</v>
      </c>
      <c r="I510" s="46" t="s">
        <v>5446</v>
      </c>
      <c r="J510" s="46" t="s">
        <v>5447</v>
      </c>
      <c r="K510" s="46" t="s">
        <v>5447</v>
      </c>
      <c r="L510" s="46" t="s">
        <v>3395</v>
      </c>
      <c r="M510" s="46">
        <v>22</v>
      </c>
      <c r="N510" s="46">
        <v>10</v>
      </c>
      <c r="O510" s="46">
        <v>240</v>
      </c>
      <c r="P510" s="46">
        <v>0</v>
      </c>
      <c r="Q510" s="46">
        <v>50</v>
      </c>
      <c r="R510" s="46">
        <v>50</v>
      </c>
      <c r="S510" s="46">
        <v>20</v>
      </c>
      <c r="T510" s="46">
        <v>18</v>
      </c>
      <c r="U510" s="46">
        <v>21</v>
      </c>
      <c r="V510" s="46">
        <v>2865</v>
      </c>
      <c r="W510" s="46">
        <v>100</v>
      </c>
      <c r="Y510" s="46" t="s">
        <v>5448</v>
      </c>
      <c r="AA510">
        <f t="shared" si="8"/>
        <v>10</v>
      </c>
    </row>
    <row r="511" spans="2:27" ht="15" hidden="1" customHeight="1" x14ac:dyDescent="0.2">
      <c r="B511" s="46">
        <v>510</v>
      </c>
      <c r="C511" s="46">
        <v>2593</v>
      </c>
      <c r="D511" s="46" t="s">
        <v>8</v>
      </c>
      <c r="E511" s="46">
        <v>27</v>
      </c>
      <c r="F511" s="46" t="s">
        <v>5408</v>
      </c>
      <c r="G511" s="46" t="s">
        <v>5449</v>
      </c>
      <c r="H511" s="46" t="s">
        <v>5450</v>
      </c>
      <c r="I511" s="46" t="s">
        <v>5450</v>
      </c>
      <c r="J511" s="46" t="s">
        <v>5451</v>
      </c>
      <c r="K511" s="46" t="s">
        <v>5452</v>
      </c>
      <c r="L511" s="46" t="s">
        <v>3395</v>
      </c>
      <c r="M511" s="46">
        <v>22</v>
      </c>
      <c r="N511" s="46">
        <v>5</v>
      </c>
      <c r="O511" s="46">
        <v>50</v>
      </c>
      <c r="P511" s="46">
        <v>25</v>
      </c>
      <c r="Q511" s="46">
        <v>80</v>
      </c>
      <c r="R511" s="46">
        <v>30</v>
      </c>
      <c r="S511" s="46">
        <v>30</v>
      </c>
      <c r="T511" s="46">
        <v>18</v>
      </c>
      <c r="U511" s="46">
        <v>21</v>
      </c>
      <c r="V511" s="46">
        <v>1368</v>
      </c>
      <c r="W511" s="46">
        <v>100</v>
      </c>
      <c r="Y511" s="46" t="s">
        <v>5453</v>
      </c>
      <c r="AA511">
        <f t="shared" si="8"/>
        <v>5</v>
      </c>
    </row>
    <row r="512" spans="2:27" ht="15" hidden="1" customHeight="1" x14ac:dyDescent="0.2">
      <c r="B512" s="46">
        <v>511</v>
      </c>
      <c r="C512" s="46">
        <v>1174</v>
      </c>
      <c r="D512" s="46" t="s">
        <v>8</v>
      </c>
      <c r="E512" s="46">
        <v>27</v>
      </c>
      <c r="F512" s="46" t="s">
        <v>5408</v>
      </c>
      <c r="G512" s="46" t="s">
        <v>5445</v>
      </c>
      <c r="H512" s="46" t="s">
        <v>5446</v>
      </c>
      <c r="I512" s="46" t="s">
        <v>5446</v>
      </c>
      <c r="J512" s="46" t="s">
        <v>5454</v>
      </c>
      <c r="K512" s="46" t="s">
        <v>5454</v>
      </c>
      <c r="L512" s="46" t="s">
        <v>3395</v>
      </c>
      <c r="M512" s="46">
        <v>22</v>
      </c>
      <c r="N512" s="46">
        <v>5</v>
      </c>
      <c r="O512" s="46">
        <v>120</v>
      </c>
      <c r="P512" s="46">
        <v>1</v>
      </c>
      <c r="Q512" s="46">
        <v>60</v>
      </c>
      <c r="R512" s="46">
        <v>20</v>
      </c>
      <c r="S512" s="46">
        <v>40</v>
      </c>
      <c r="T512" s="46">
        <v>18</v>
      </c>
      <c r="U512" s="46">
        <v>21</v>
      </c>
      <c r="V512" s="46">
        <v>506</v>
      </c>
      <c r="W512" s="46">
        <v>100</v>
      </c>
      <c r="Y512" s="46" t="s">
        <v>5455</v>
      </c>
      <c r="AA512">
        <f t="shared" si="8"/>
        <v>5</v>
      </c>
    </row>
    <row r="513" spans="2:27" ht="15" hidden="1" customHeight="1" x14ac:dyDescent="0.2">
      <c r="B513" s="46">
        <v>512</v>
      </c>
      <c r="C513" s="46">
        <v>3877</v>
      </c>
      <c r="D513" s="46" t="s">
        <v>8</v>
      </c>
      <c r="E513" s="46">
        <v>27</v>
      </c>
      <c r="F513" s="46" t="s">
        <v>5408</v>
      </c>
      <c r="G513" s="46" t="s">
        <v>5456</v>
      </c>
      <c r="H513" s="46" t="s">
        <v>5457</v>
      </c>
      <c r="I513" s="46" t="s">
        <v>5458</v>
      </c>
      <c r="J513" s="46" t="s">
        <v>2836</v>
      </c>
      <c r="K513" s="46" t="s">
        <v>5459</v>
      </c>
      <c r="L513" s="46" t="s">
        <v>3406</v>
      </c>
      <c r="M513" s="46">
        <v>23</v>
      </c>
      <c r="N513" s="46">
        <v>12</v>
      </c>
      <c r="O513" s="46">
        <v>270</v>
      </c>
      <c r="P513" s="46">
        <v>1200</v>
      </c>
      <c r="Q513" s="46">
        <v>1400</v>
      </c>
      <c r="R513" s="46">
        <v>144</v>
      </c>
      <c r="S513" s="46">
        <v>156</v>
      </c>
      <c r="T513" s="46">
        <v>18</v>
      </c>
      <c r="U513" s="46">
        <v>21</v>
      </c>
      <c r="V513" s="46">
        <v>2577</v>
      </c>
      <c r="W513" s="46">
        <v>100</v>
      </c>
      <c r="Y513" s="46" t="s">
        <v>5460</v>
      </c>
      <c r="AA513">
        <f t="shared" si="8"/>
        <v>12</v>
      </c>
    </row>
    <row r="514" spans="2:27" ht="15" hidden="1" customHeight="1" x14ac:dyDescent="0.2">
      <c r="B514" s="46">
        <v>513</v>
      </c>
      <c r="C514" s="46">
        <v>1313</v>
      </c>
      <c r="D514" s="46" t="s">
        <v>8</v>
      </c>
      <c r="E514" s="46">
        <v>27</v>
      </c>
      <c r="F514" s="46" t="s">
        <v>5408</v>
      </c>
      <c r="G514" s="46" t="s">
        <v>5434</v>
      </c>
      <c r="H514" s="46" t="s">
        <v>5461</v>
      </c>
      <c r="I514" s="46" t="s">
        <v>5462</v>
      </c>
      <c r="J514" s="46" t="s">
        <v>5463</v>
      </c>
      <c r="K514" s="46" t="s">
        <v>5464</v>
      </c>
      <c r="L514" s="46" t="s">
        <v>3406</v>
      </c>
      <c r="M514" s="46">
        <v>23</v>
      </c>
      <c r="N514" s="46">
        <v>1.5</v>
      </c>
      <c r="O514" s="46">
        <v>30</v>
      </c>
      <c r="P514" s="46">
        <v>8</v>
      </c>
      <c r="Q514" s="46">
        <v>10</v>
      </c>
      <c r="R514" s="46">
        <v>2.5</v>
      </c>
      <c r="S514" s="46">
        <v>8</v>
      </c>
      <c r="T514" s="46">
        <v>18</v>
      </c>
      <c r="U514" s="46">
        <v>21</v>
      </c>
      <c r="V514" s="46">
        <v>618</v>
      </c>
      <c r="W514" s="46">
        <v>100</v>
      </c>
      <c r="Y514" s="46" t="s">
        <v>5465</v>
      </c>
      <c r="AA514">
        <f t="shared" si="8"/>
        <v>1.5</v>
      </c>
    </row>
    <row r="515" spans="2:27" ht="15" hidden="1" customHeight="1" x14ac:dyDescent="0.2">
      <c r="B515" s="46">
        <v>514</v>
      </c>
      <c r="C515" s="46">
        <v>2764</v>
      </c>
      <c r="D515" s="46" t="s">
        <v>8</v>
      </c>
      <c r="E515" s="46">
        <v>27</v>
      </c>
      <c r="F515" s="46" t="s">
        <v>5408</v>
      </c>
      <c r="G515" s="46" t="s">
        <v>5418</v>
      </c>
      <c r="H515" s="46" t="s">
        <v>3414</v>
      </c>
      <c r="I515" s="46" t="s">
        <v>3415</v>
      </c>
      <c r="J515" s="46" t="s">
        <v>5466</v>
      </c>
      <c r="K515" s="46" t="s">
        <v>5467</v>
      </c>
      <c r="L515" s="46" t="s">
        <v>3395</v>
      </c>
      <c r="M515" s="46">
        <v>22</v>
      </c>
      <c r="N515" s="46">
        <v>2</v>
      </c>
      <c r="O515" s="46">
        <v>30</v>
      </c>
      <c r="P515" s="46">
        <v>30</v>
      </c>
      <c r="Q515" s="46">
        <v>40</v>
      </c>
      <c r="R515" s="46">
        <v>10</v>
      </c>
      <c r="S515" s="46">
        <v>30</v>
      </c>
      <c r="T515" s="46">
        <v>18</v>
      </c>
      <c r="U515" s="46">
        <v>21</v>
      </c>
      <c r="V515" s="46">
        <v>1517</v>
      </c>
      <c r="W515" s="46">
        <v>100</v>
      </c>
      <c r="Y515" s="46" t="s">
        <v>5468</v>
      </c>
      <c r="AA515">
        <f t="shared" si="8"/>
        <v>2</v>
      </c>
    </row>
    <row r="516" spans="2:27" ht="15" hidden="1" customHeight="1" x14ac:dyDescent="0.2">
      <c r="B516" s="46">
        <v>515</v>
      </c>
      <c r="C516" s="46">
        <v>4563</v>
      </c>
      <c r="D516" s="46" t="s">
        <v>8</v>
      </c>
      <c r="E516" s="46">
        <v>27</v>
      </c>
      <c r="F516" s="46" t="s">
        <v>5408</v>
      </c>
      <c r="G516" s="46" t="s">
        <v>5434</v>
      </c>
      <c r="H516" s="46" t="s">
        <v>5469</v>
      </c>
      <c r="I516" s="46" t="s">
        <v>5470</v>
      </c>
      <c r="J516" s="46" t="s">
        <v>2837</v>
      </c>
      <c r="K516" s="46" t="s">
        <v>5471</v>
      </c>
      <c r="L516" s="46" t="s">
        <v>3395</v>
      </c>
      <c r="M516" s="46">
        <v>22</v>
      </c>
      <c r="N516" s="46">
        <v>12</v>
      </c>
      <c r="O516" s="46">
        <v>285</v>
      </c>
      <c r="P516" s="46">
        <v>0</v>
      </c>
      <c r="Q516" s="46">
        <v>550</v>
      </c>
      <c r="R516" s="46">
        <v>26</v>
      </c>
      <c r="S516" s="46">
        <v>275</v>
      </c>
      <c r="T516" s="46">
        <v>18</v>
      </c>
      <c r="U516" s="46">
        <v>21</v>
      </c>
      <c r="V516" s="46">
        <v>3136</v>
      </c>
      <c r="W516" s="46">
        <v>100</v>
      </c>
      <c r="Y516" s="46" t="s">
        <v>5472</v>
      </c>
      <c r="AA516">
        <f t="shared" si="8"/>
        <v>12</v>
      </c>
    </row>
    <row r="517" spans="2:27" ht="15" hidden="1" customHeight="1" x14ac:dyDescent="0.2">
      <c r="B517" s="46">
        <v>516</v>
      </c>
      <c r="C517" s="46">
        <v>1208</v>
      </c>
      <c r="D517" s="46" t="s">
        <v>8</v>
      </c>
      <c r="E517" s="46">
        <v>27</v>
      </c>
      <c r="F517" s="46" t="s">
        <v>5408</v>
      </c>
      <c r="G517" s="46" t="s">
        <v>5473</v>
      </c>
      <c r="H517" s="46" t="s">
        <v>3414</v>
      </c>
      <c r="I517" s="46" t="s">
        <v>3415</v>
      </c>
      <c r="J517" s="46" t="s">
        <v>2839</v>
      </c>
      <c r="K517" s="46" t="s">
        <v>2839</v>
      </c>
      <c r="L517" s="46" t="s">
        <v>3395</v>
      </c>
      <c r="M517" s="46">
        <v>22</v>
      </c>
      <c r="N517" s="46">
        <v>10</v>
      </c>
      <c r="O517" s="46">
        <v>300</v>
      </c>
      <c r="P517" s="46">
        <v>147058</v>
      </c>
      <c r="Q517" s="46">
        <v>225000</v>
      </c>
      <c r="R517" s="46">
        <v>200000</v>
      </c>
      <c r="S517" s="46">
        <v>200000</v>
      </c>
      <c r="T517" s="46">
        <v>18</v>
      </c>
      <c r="U517" s="46">
        <v>21</v>
      </c>
      <c r="V517" s="46">
        <v>527</v>
      </c>
      <c r="W517" s="46">
        <v>100</v>
      </c>
      <c r="Y517" s="46" t="s">
        <v>5474</v>
      </c>
      <c r="AA517">
        <f t="shared" si="8"/>
        <v>10</v>
      </c>
    </row>
    <row r="518" spans="2:27" ht="15" hidden="1" customHeight="1" x14ac:dyDescent="0.2">
      <c r="B518" s="46">
        <v>517</v>
      </c>
      <c r="C518" s="46">
        <v>3415</v>
      </c>
      <c r="D518" s="46" t="s">
        <v>8</v>
      </c>
      <c r="E518" s="46">
        <v>27</v>
      </c>
      <c r="F518" s="46" t="s">
        <v>5408</v>
      </c>
      <c r="G518" s="46" t="s">
        <v>5418</v>
      </c>
      <c r="H518" s="46" t="s">
        <v>5475</v>
      </c>
      <c r="I518" s="46" t="s">
        <v>5475</v>
      </c>
      <c r="J518" s="46" t="s">
        <v>5476</v>
      </c>
      <c r="K518" s="46" t="s">
        <v>5477</v>
      </c>
      <c r="L518" s="46" t="s">
        <v>3406</v>
      </c>
      <c r="M518" s="46">
        <v>23</v>
      </c>
      <c r="N518" s="46">
        <v>10</v>
      </c>
      <c r="O518" s="46">
        <v>75</v>
      </c>
      <c r="P518" s="46">
        <v>150</v>
      </c>
      <c r="Q518" s="46">
        <v>80</v>
      </c>
      <c r="R518" s="46">
        <v>30</v>
      </c>
      <c r="S518" s="46">
        <v>0</v>
      </c>
      <c r="T518" s="46">
        <v>18</v>
      </c>
      <c r="U518" s="46">
        <v>21</v>
      </c>
      <c r="V518" s="46">
        <v>2099</v>
      </c>
      <c r="W518" s="46">
        <v>100</v>
      </c>
      <c r="Y518" s="46" t="s">
        <v>5478</v>
      </c>
      <c r="AA518">
        <f t="shared" si="8"/>
        <v>10</v>
      </c>
    </row>
    <row r="519" spans="2:27" ht="15" hidden="1" customHeight="1" x14ac:dyDescent="0.2">
      <c r="B519" s="46">
        <v>518</v>
      </c>
      <c r="C519" s="46">
        <v>3054</v>
      </c>
      <c r="D519" s="46" t="s">
        <v>8</v>
      </c>
      <c r="E519" s="46">
        <v>27</v>
      </c>
      <c r="F519" s="46" t="s">
        <v>5408</v>
      </c>
      <c r="G519" s="46" t="s">
        <v>5434</v>
      </c>
      <c r="H519" s="46" t="s">
        <v>5479</v>
      </c>
      <c r="I519" s="46" t="s">
        <v>5480</v>
      </c>
      <c r="J519" s="46" t="s">
        <v>5481</v>
      </c>
      <c r="K519" s="46" t="s">
        <v>5482</v>
      </c>
      <c r="L519" s="46" t="s">
        <v>3395</v>
      </c>
      <c r="M519" s="46">
        <v>22</v>
      </c>
      <c r="N519" s="46">
        <v>3</v>
      </c>
      <c r="O519" s="46">
        <v>117</v>
      </c>
      <c r="P519" s="46">
        <v>0</v>
      </c>
      <c r="Q519" s="46">
        <v>5000</v>
      </c>
      <c r="R519" s="46">
        <v>3</v>
      </c>
      <c r="S519" s="46">
        <v>3</v>
      </c>
      <c r="T519" s="46">
        <v>18</v>
      </c>
      <c r="U519" s="46">
        <v>21</v>
      </c>
      <c r="V519" s="46">
        <v>1756</v>
      </c>
      <c r="W519" s="46">
        <v>100</v>
      </c>
      <c r="Y519" s="46" t="s">
        <v>5483</v>
      </c>
      <c r="AA519">
        <f t="shared" ref="AA519:AA548" si="9">N519</f>
        <v>3</v>
      </c>
    </row>
    <row r="520" spans="2:27" ht="15" hidden="1" customHeight="1" x14ac:dyDescent="0.2">
      <c r="B520" s="46">
        <v>519</v>
      </c>
      <c r="C520" s="46">
        <v>4316</v>
      </c>
      <c r="D520" s="46" t="s">
        <v>8</v>
      </c>
      <c r="E520" s="46">
        <v>27</v>
      </c>
      <c r="F520" s="46" t="s">
        <v>5484</v>
      </c>
      <c r="G520" s="46" t="s">
        <v>5484</v>
      </c>
      <c r="H520" s="46" t="s">
        <v>5485</v>
      </c>
      <c r="I520" s="46" t="s">
        <v>5485</v>
      </c>
      <c r="J520" s="46" t="s">
        <v>2838</v>
      </c>
      <c r="K520" s="46" t="s">
        <v>37</v>
      </c>
      <c r="L520" s="46" t="s">
        <v>3406</v>
      </c>
      <c r="M520" s="46">
        <v>23</v>
      </c>
      <c r="N520" s="46">
        <v>22</v>
      </c>
      <c r="O520" s="46">
        <v>299</v>
      </c>
      <c r="P520" s="46">
        <v>0</v>
      </c>
      <c r="Q520" s="46">
        <v>0</v>
      </c>
      <c r="R520" s="46">
        <v>114</v>
      </c>
      <c r="S520" s="46">
        <v>0</v>
      </c>
      <c r="T520" s="46">
        <v>18</v>
      </c>
      <c r="U520" s="46">
        <v>21</v>
      </c>
      <c r="V520" s="46">
        <v>798</v>
      </c>
      <c r="W520" s="46">
        <v>100</v>
      </c>
      <c r="Y520" s="46" t="s">
        <v>5486</v>
      </c>
      <c r="AA520">
        <f t="shared" si="9"/>
        <v>22</v>
      </c>
    </row>
    <row r="521" spans="2:27" ht="15" hidden="1" customHeight="1" x14ac:dyDescent="0.2">
      <c r="B521" s="46">
        <v>520</v>
      </c>
      <c r="C521" s="46">
        <v>3187</v>
      </c>
      <c r="D521" s="46" t="s">
        <v>8</v>
      </c>
      <c r="E521" s="46">
        <v>27</v>
      </c>
      <c r="F521" s="46" t="s">
        <v>5484</v>
      </c>
      <c r="G521" s="46" t="s">
        <v>5487</v>
      </c>
      <c r="H521" s="46" t="s">
        <v>5488</v>
      </c>
      <c r="I521" s="46" t="s">
        <v>5488</v>
      </c>
      <c r="J521" s="46" t="s">
        <v>2840</v>
      </c>
      <c r="K521" s="46" t="s">
        <v>5489</v>
      </c>
      <c r="L521" s="46" t="s">
        <v>3395</v>
      </c>
      <c r="M521" s="46">
        <v>22</v>
      </c>
      <c r="N521" s="46">
        <v>5</v>
      </c>
      <c r="O521" s="46">
        <v>110</v>
      </c>
      <c r="P521" s="46">
        <v>7</v>
      </c>
      <c r="Q521" s="46">
        <v>25</v>
      </c>
      <c r="R521" s="46">
        <v>15</v>
      </c>
      <c r="S521" s="46">
        <v>15</v>
      </c>
      <c r="T521" s="46">
        <v>18</v>
      </c>
      <c r="U521" s="46">
        <v>21</v>
      </c>
      <c r="V521" s="46">
        <v>1862</v>
      </c>
      <c r="W521" s="46">
        <v>100</v>
      </c>
      <c r="Y521" s="46" t="s">
        <v>5490</v>
      </c>
      <c r="AA521">
        <f t="shared" si="9"/>
        <v>5</v>
      </c>
    </row>
    <row r="522" spans="2:27" ht="15" hidden="1" customHeight="1" x14ac:dyDescent="0.2">
      <c r="B522" s="46">
        <v>521</v>
      </c>
      <c r="C522" s="46">
        <v>1285</v>
      </c>
      <c r="D522" s="46" t="s">
        <v>8</v>
      </c>
      <c r="E522" s="46">
        <v>27</v>
      </c>
      <c r="F522" s="46" t="s">
        <v>5484</v>
      </c>
      <c r="G522" s="46" t="s">
        <v>5484</v>
      </c>
      <c r="H522" s="46" t="s">
        <v>3414</v>
      </c>
      <c r="I522" s="46" t="s">
        <v>3415</v>
      </c>
      <c r="J522" s="46" t="s">
        <v>2839</v>
      </c>
      <c r="K522" s="46" t="s">
        <v>2839</v>
      </c>
      <c r="L522" s="46" t="s">
        <v>3395</v>
      </c>
      <c r="M522" s="46">
        <v>22</v>
      </c>
      <c r="N522" s="46">
        <v>10</v>
      </c>
      <c r="O522" s="46">
        <v>300</v>
      </c>
      <c r="P522" s="46">
        <v>147058</v>
      </c>
      <c r="Q522" s="46">
        <v>225000</v>
      </c>
      <c r="R522" s="46">
        <v>200000</v>
      </c>
      <c r="S522" s="46">
        <v>200000</v>
      </c>
      <c r="T522" s="46">
        <v>18</v>
      </c>
      <c r="U522" s="46">
        <v>21</v>
      </c>
      <c r="V522" s="46">
        <v>527</v>
      </c>
      <c r="W522" s="46">
        <v>100</v>
      </c>
      <c r="Y522" s="46" t="s">
        <v>5491</v>
      </c>
      <c r="AA522">
        <f t="shared" si="9"/>
        <v>10</v>
      </c>
    </row>
    <row r="523" spans="2:27" ht="15" hidden="1" customHeight="1" x14ac:dyDescent="0.2">
      <c r="B523" s="46">
        <v>522</v>
      </c>
      <c r="C523" s="46">
        <v>3930</v>
      </c>
      <c r="D523" s="46" t="s">
        <v>8</v>
      </c>
      <c r="E523" s="46">
        <v>27</v>
      </c>
      <c r="F523" s="46" t="s">
        <v>5492</v>
      </c>
      <c r="G523" s="46"/>
      <c r="H523" s="46"/>
      <c r="I523" s="46"/>
      <c r="J523" s="46" t="s">
        <v>2841</v>
      </c>
      <c r="K523" s="46" t="s">
        <v>2841</v>
      </c>
      <c r="L523" s="46" t="s">
        <v>3406</v>
      </c>
      <c r="M523" s="46">
        <v>23</v>
      </c>
      <c r="N523" s="46">
        <v>5</v>
      </c>
      <c r="O523" s="46">
        <v>100</v>
      </c>
      <c r="P523" s="46">
        <v>0</v>
      </c>
      <c r="Q523" s="46">
        <v>10000</v>
      </c>
      <c r="R523" s="46">
        <v>15</v>
      </c>
      <c r="S523" s="46">
        <v>10000</v>
      </c>
      <c r="T523" s="46">
        <v>18</v>
      </c>
      <c r="U523" s="46">
        <v>21</v>
      </c>
      <c r="V523" s="46">
        <v>2638</v>
      </c>
      <c r="W523" s="46">
        <v>100</v>
      </c>
      <c r="X523" s="46" t="s">
        <v>5493</v>
      </c>
      <c r="Y523" s="46" t="s">
        <v>5494</v>
      </c>
      <c r="AA523">
        <f t="shared" si="9"/>
        <v>5</v>
      </c>
    </row>
    <row r="524" spans="2:27" ht="15" hidden="1" customHeight="1" x14ac:dyDescent="0.2">
      <c r="B524" s="46">
        <v>523</v>
      </c>
      <c r="C524" s="46">
        <v>1085</v>
      </c>
      <c r="D524" s="46" t="s">
        <v>8</v>
      </c>
      <c r="E524" s="46">
        <v>27</v>
      </c>
      <c r="F524" s="46" t="s">
        <v>5495</v>
      </c>
      <c r="G524" s="46"/>
      <c r="H524" s="46"/>
      <c r="I524" s="46"/>
      <c r="J524" s="46" t="s">
        <v>2852</v>
      </c>
      <c r="K524" s="46" t="s">
        <v>3530</v>
      </c>
      <c r="L524" s="46" t="s">
        <v>3444</v>
      </c>
      <c r="M524" s="46">
        <v>24</v>
      </c>
      <c r="N524" s="46">
        <v>1.2</v>
      </c>
      <c r="O524" s="46">
        <v>30</v>
      </c>
      <c r="P524" s="46">
        <v>0</v>
      </c>
      <c r="Q524" s="46">
        <v>60</v>
      </c>
      <c r="R524" s="46">
        <v>3</v>
      </c>
      <c r="S524" s="46">
        <v>15</v>
      </c>
      <c r="T524" s="46">
        <v>18</v>
      </c>
      <c r="U524" s="46">
        <v>21</v>
      </c>
      <c r="V524" s="46">
        <v>413</v>
      </c>
      <c r="W524" s="46">
        <v>100</v>
      </c>
      <c r="X524" s="46" t="s">
        <v>5496</v>
      </c>
      <c r="Y524" s="46" t="s">
        <v>5497</v>
      </c>
      <c r="AA524">
        <f t="shared" si="9"/>
        <v>1.2</v>
      </c>
    </row>
    <row r="525" spans="2:27" ht="15" hidden="1" customHeight="1" x14ac:dyDescent="0.2">
      <c r="B525" s="46">
        <v>524</v>
      </c>
      <c r="C525" s="46">
        <v>4001</v>
      </c>
      <c r="D525" s="46" t="s">
        <v>8</v>
      </c>
      <c r="E525" s="46">
        <v>27</v>
      </c>
      <c r="F525" s="46" t="s">
        <v>5495</v>
      </c>
      <c r="G525" s="46" t="s">
        <v>5498</v>
      </c>
      <c r="H525" s="46" t="s">
        <v>5499</v>
      </c>
      <c r="I525" s="46" t="s">
        <v>5500</v>
      </c>
      <c r="J525" s="46" t="s">
        <v>2851</v>
      </c>
      <c r="K525" s="46" t="s">
        <v>2851</v>
      </c>
      <c r="L525" s="46" t="s">
        <v>3395</v>
      </c>
      <c r="M525" s="46">
        <v>22</v>
      </c>
      <c r="N525" s="46">
        <v>5</v>
      </c>
      <c r="O525" s="46">
        <v>135</v>
      </c>
      <c r="P525" s="46">
        <v>0</v>
      </c>
      <c r="Q525" s="46">
        <v>330</v>
      </c>
      <c r="R525" s="46">
        <v>25</v>
      </c>
      <c r="S525" s="46">
        <v>110</v>
      </c>
      <c r="T525" s="46">
        <v>18</v>
      </c>
      <c r="U525" s="46">
        <v>21</v>
      </c>
      <c r="V525" s="46">
        <v>2710</v>
      </c>
      <c r="W525" s="46">
        <v>100</v>
      </c>
      <c r="Y525" s="46" t="s">
        <v>5501</v>
      </c>
      <c r="AA525">
        <f t="shared" si="9"/>
        <v>5</v>
      </c>
    </row>
    <row r="526" spans="2:27" ht="15" hidden="1" customHeight="1" x14ac:dyDescent="0.2">
      <c r="B526" s="46">
        <v>525</v>
      </c>
      <c r="C526" s="46">
        <v>3625</v>
      </c>
      <c r="D526" s="46" t="s">
        <v>8</v>
      </c>
      <c r="E526" s="46">
        <v>27</v>
      </c>
      <c r="F526" s="46" t="s">
        <v>5495</v>
      </c>
      <c r="G526" s="46" t="s">
        <v>5502</v>
      </c>
      <c r="H526" s="46" t="s">
        <v>5503</v>
      </c>
      <c r="I526" s="46" t="s">
        <v>5503</v>
      </c>
      <c r="J526" s="46" t="s">
        <v>2850</v>
      </c>
      <c r="K526" s="46" t="s">
        <v>2850</v>
      </c>
      <c r="L526" s="46" t="s">
        <v>3395</v>
      </c>
      <c r="M526" s="46">
        <v>22</v>
      </c>
      <c r="N526" s="46">
        <v>100</v>
      </c>
      <c r="O526" s="46">
        <v>200</v>
      </c>
      <c r="P526" s="46">
        <v>200</v>
      </c>
      <c r="Q526" s="46">
        <v>200</v>
      </c>
      <c r="R526" s="46">
        <v>200</v>
      </c>
      <c r="S526" s="46">
        <v>200</v>
      </c>
      <c r="T526" s="46">
        <v>18</v>
      </c>
      <c r="U526" s="46">
        <v>21</v>
      </c>
      <c r="V526" s="46">
        <v>2322</v>
      </c>
      <c r="W526" s="46">
        <v>100</v>
      </c>
      <c r="Y526" s="46" t="s">
        <v>5504</v>
      </c>
      <c r="AA526">
        <f t="shared" si="9"/>
        <v>100</v>
      </c>
    </row>
    <row r="527" spans="2:27" ht="15" hidden="1" customHeight="1" x14ac:dyDescent="0.2">
      <c r="B527" s="46">
        <v>526</v>
      </c>
      <c r="C527" s="46">
        <v>1909</v>
      </c>
      <c r="D527" s="46" t="s">
        <v>8</v>
      </c>
      <c r="E527" s="46">
        <v>27</v>
      </c>
      <c r="F527" s="46" t="s">
        <v>5505</v>
      </c>
      <c r="G527" s="46" t="s">
        <v>5506</v>
      </c>
      <c r="H527" s="46" t="s">
        <v>5507</v>
      </c>
      <c r="I527" s="46" t="s">
        <v>5507</v>
      </c>
      <c r="J527" s="46" t="s">
        <v>2842</v>
      </c>
      <c r="K527" s="46" t="s">
        <v>5508</v>
      </c>
      <c r="L527" s="46" t="s">
        <v>3395</v>
      </c>
      <c r="M527" s="46">
        <v>22</v>
      </c>
      <c r="N527" s="46">
        <v>5</v>
      </c>
      <c r="O527" s="46">
        <v>60</v>
      </c>
      <c r="P527" s="46">
        <v>0</v>
      </c>
      <c r="Q527" s="46">
        <v>24</v>
      </c>
      <c r="R527" s="46">
        <v>9</v>
      </c>
      <c r="S527" s="46">
        <v>15</v>
      </c>
      <c r="T527" s="46">
        <v>18</v>
      </c>
      <c r="U527" s="46">
        <v>21</v>
      </c>
      <c r="V527" s="46">
        <v>662</v>
      </c>
      <c r="W527" s="46">
        <v>100</v>
      </c>
      <c r="Y527" s="46" t="s">
        <v>5509</v>
      </c>
      <c r="AA527">
        <f t="shared" si="9"/>
        <v>5</v>
      </c>
    </row>
    <row r="528" spans="2:27" ht="15" hidden="1" customHeight="1" x14ac:dyDescent="0.2">
      <c r="B528" s="46">
        <v>527</v>
      </c>
      <c r="C528" s="46">
        <v>2466</v>
      </c>
      <c r="D528" s="46" t="s">
        <v>8</v>
      </c>
      <c r="E528" s="46">
        <v>27</v>
      </c>
      <c r="F528" s="46" t="s">
        <v>5505</v>
      </c>
      <c r="G528" s="46" t="s">
        <v>5510</v>
      </c>
      <c r="H528" s="46" t="s">
        <v>5511</v>
      </c>
      <c r="I528" s="46" t="s">
        <v>5512</v>
      </c>
      <c r="J528" s="46" t="s">
        <v>2844</v>
      </c>
      <c r="K528" s="46" t="s">
        <v>2844</v>
      </c>
      <c r="L528" s="46" t="s">
        <v>3395</v>
      </c>
      <c r="M528" s="46">
        <v>22</v>
      </c>
      <c r="N528" s="46">
        <v>3</v>
      </c>
      <c r="O528" s="46">
        <v>75</v>
      </c>
      <c r="P528" s="46">
        <v>30</v>
      </c>
      <c r="Q528" s="46">
        <v>22.5</v>
      </c>
      <c r="R528" s="46">
        <v>22.5</v>
      </c>
      <c r="S528" s="46">
        <v>22.5</v>
      </c>
      <c r="T528" s="46">
        <v>18</v>
      </c>
      <c r="U528" s="46">
        <v>21</v>
      </c>
      <c r="V528" s="46">
        <v>1252</v>
      </c>
      <c r="W528" s="46">
        <v>100</v>
      </c>
      <c r="Y528" s="46" t="s">
        <v>5513</v>
      </c>
      <c r="AA528">
        <f t="shared" si="9"/>
        <v>3</v>
      </c>
    </row>
    <row r="529" spans="2:27" ht="15" hidden="1" customHeight="1" x14ac:dyDescent="0.2">
      <c r="B529" s="46">
        <v>528</v>
      </c>
      <c r="C529" s="46">
        <v>627</v>
      </c>
      <c r="D529" s="46" t="s">
        <v>8</v>
      </c>
      <c r="E529" s="46">
        <v>27</v>
      </c>
      <c r="F529" s="46" t="s">
        <v>5505</v>
      </c>
      <c r="G529" s="46" t="s">
        <v>5514</v>
      </c>
      <c r="H529" s="46" t="s">
        <v>5515</v>
      </c>
      <c r="I529" s="46" t="s">
        <v>5516</v>
      </c>
      <c r="J529" s="46" t="s">
        <v>2843</v>
      </c>
      <c r="K529" s="46" t="s">
        <v>5517</v>
      </c>
      <c r="L529" s="46" t="s">
        <v>3395</v>
      </c>
      <c r="M529" s="46">
        <v>22</v>
      </c>
      <c r="N529" s="46">
        <v>5</v>
      </c>
      <c r="O529" s="46">
        <v>100</v>
      </c>
      <c r="P529" s="46">
        <v>0</v>
      </c>
      <c r="Q529" s="46">
        <v>75</v>
      </c>
      <c r="R529" s="46">
        <v>25</v>
      </c>
      <c r="S529" s="46">
        <v>50</v>
      </c>
      <c r="T529" s="46">
        <v>18</v>
      </c>
      <c r="U529" s="46">
        <v>21</v>
      </c>
      <c r="V529" s="46">
        <v>197</v>
      </c>
      <c r="W529" s="46">
        <v>100</v>
      </c>
      <c r="Y529" s="46" t="s">
        <v>5518</v>
      </c>
      <c r="AA529">
        <f t="shared" si="9"/>
        <v>5</v>
      </c>
    </row>
    <row r="530" spans="2:27" ht="15" hidden="1" customHeight="1" x14ac:dyDescent="0.2">
      <c r="B530" s="46">
        <v>529</v>
      </c>
      <c r="C530" s="46">
        <v>4493</v>
      </c>
      <c r="D530" s="46" t="s">
        <v>8</v>
      </c>
      <c r="E530" s="46">
        <v>27</v>
      </c>
      <c r="F530" s="46" t="s">
        <v>5519</v>
      </c>
      <c r="G530" s="46" t="s">
        <v>5520</v>
      </c>
      <c r="H530" s="46" t="s">
        <v>5521</v>
      </c>
      <c r="I530" s="46" t="s">
        <v>5522</v>
      </c>
      <c r="J530" s="46" t="s">
        <v>2845</v>
      </c>
      <c r="K530" s="46" t="s">
        <v>5523</v>
      </c>
      <c r="L530" s="46" t="s">
        <v>3395</v>
      </c>
      <c r="M530" s="46">
        <v>22</v>
      </c>
      <c r="N530" s="46">
        <v>7</v>
      </c>
      <c r="O530" s="46">
        <v>70</v>
      </c>
      <c r="P530" s="46">
        <v>0</v>
      </c>
      <c r="Q530" s="46">
        <v>70</v>
      </c>
      <c r="R530" s="46">
        <v>20</v>
      </c>
      <c r="S530" s="46">
        <v>45</v>
      </c>
      <c r="T530" s="46">
        <v>18</v>
      </c>
      <c r="U530" s="46">
        <v>21</v>
      </c>
      <c r="V530" s="46">
        <v>3080</v>
      </c>
      <c r="W530" s="46">
        <v>100</v>
      </c>
      <c r="Y530" s="46" t="s">
        <v>5524</v>
      </c>
      <c r="AA530">
        <f t="shared" si="9"/>
        <v>7</v>
      </c>
    </row>
    <row r="531" spans="2:27" ht="15" hidden="1" customHeight="1" x14ac:dyDescent="0.2">
      <c r="B531" s="46">
        <v>530</v>
      </c>
      <c r="C531" s="46">
        <v>3007</v>
      </c>
      <c r="D531" s="46" t="s">
        <v>8</v>
      </c>
      <c r="E531" s="46">
        <v>27</v>
      </c>
      <c r="F531" s="46" t="s">
        <v>5519</v>
      </c>
      <c r="G531" s="46" t="s">
        <v>5525</v>
      </c>
      <c r="H531" s="46" t="s">
        <v>5526</v>
      </c>
      <c r="I531" s="46" t="s">
        <v>5527</v>
      </c>
      <c r="J531" s="46" t="s">
        <v>2846</v>
      </c>
      <c r="K531" s="46" t="s">
        <v>5528</v>
      </c>
      <c r="L531" s="46" t="s">
        <v>3395</v>
      </c>
      <c r="M531" s="46">
        <v>22</v>
      </c>
      <c r="N531" s="46">
        <v>2</v>
      </c>
      <c r="O531" s="46">
        <v>25</v>
      </c>
      <c r="P531" s="46">
        <v>25</v>
      </c>
      <c r="Q531" s="46">
        <v>28</v>
      </c>
      <c r="R531" s="46">
        <v>18</v>
      </c>
      <c r="S531" s="46">
        <v>25</v>
      </c>
      <c r="T531" s="46">
        <v>18</v>
      </c>
      <c r="U531" s="46">
        <v>21</v>
      </c>
      <c r="V531" s="46">
        <v>1720</v>
      </c>
      <c r="W531" s="46">
        <v>100</v>
      </c>
      <c r="Y531" s="46" t="s">
        <v>5529</v>
      </c>
      <c r="AA531">
        <f t="shared" si="9"/>
        <v>2</v>
      </c>
    </row>
    <row r="532" spans="2:27" ht="15" hidden="1" customHeight="1" x14ac:dyDescent="0.2">
      <c r="B532" s="46">
        <v>531</v>
      </c>
      <c r="C532" s="46">
        <v>2352</v>
      </c>
      <c r="D532" s="46" t="s">
        <v>8</v>
      </c>
      <c r="E532" s="46">
        <v>27</v>
      </c>
      <c r="F532" s="46" t="s">
        <v>5530</v>
      </c>
      <c r="G532" s="46"/>
      <c r="H532" s="46"/>
      <c r="I532" s="46"/>
      <c r="J532" s="46" t="s">
        <v>2848</v>
      </c>
      <c r="K532" s="46" t="s">
        <v>5531</v>
      </c>
      <c r="L532" s="46" t="s">
        <v>3406</v>
      </c>
      <c r="M532" s="46">
        <v>23</v>
      </c>
      <c r="N532" s="46">
        <v>10</v>
      </c>
      <c r="O532" s="46">
        <v>30</v>
      </c>
      <c r="P532" s="46">
        <v>0</v>
      </c>
      <c r="Q532" s="46">
        <v>12</v>
      </c>
      <c r="R532" s="46">
        <v>6</v>
      </c>
      <c r="S532" s="46">
        <v>6</v>
      </c>
      <c r="T532" s="46">
        <v>18</v>
      </c>
      <c r="U532" s="46">
        <v>21</v>
      </c>
      <c r="V532" s="46">
        <v>1137</v>
      </c>
      <c r="W532" s="46">
        <v>100</v>
      </c>
      <c r="X532" s="46" t="s">
        <v>5532</v>
      </c>
      <c r="Y532" s="46" t="s">
        <v>5533</v>
      </c>
      <c r="AA532">
        <f t="shared" si="9"/>
        <v>10</v>
      </c>
    </row>
    <row r="533" spans="2:27" ht="15" hidden="1" customHeight="1" x14ac:dyDescent="0.2">
      <c r="B533" s="46">
        <v>532</v>
      </c>
      <c r="C533" s="46">
        <v>1148</v>
      </c>
      <c r="D533" s="46" t="s">
        <v>8</v>
      </c>
      <c r="E533" s="46">
        <v>27</v>
      </c>
      <c r="F533" s="46" t="s">
        <v>5530</v>
      </c>
      <c r="G533" s="46" t="s">
        <v>5534</v>
      </c>
      <c r="H533" s="46" t="s">
        <v>5535</v>
      </c>
      <c r="I533" s="46" t="s">
        <v>5536</v>
      </c>
      <c r="J533" s="46" t="s">
        <v>2849</v>
      </c>
      <c r="K533" s="46" t="s">
        <v>5537</v>
      </c>
      <c r="L533" s="46" t="s">
        <v>3395</v>
      </c>
      <c r="M533" s="46">
        <v>22</v>
      </c>
      <c r="N533" s="46">
        <v>5.5</v>
      </c>
      <c r="O533" s="46">
        <v>121</v>
      </c>
      <c r="P533" s="46">
        <v>0</v>
      </c>
      <c r="Q533" s="46">
        <v>36.299999999999997</v>
      </c>
      <c r="R533" s="46">
        <v>48.4</v>
      </c>
      <c r="S533" s="46">
        <v>36.299999999999997</v>
      </c>
      <c r="T533" s="46">
        <v>18</v>
      </c>
      <c r="U533" s="46">
        <v>21</v>
      </c>
      <c r="V533" s="46">
        <v>483</v>
      </c>
      <c r="W533" s="46">
        <v>100</v>
      </c>
      <c r="Y533" s="46" t="s">
        <v>5538</v>
      </c>
      <c r="AA533">
        <f t="shared" si="9"/>
        <v>5.5</v>
      </c>
    </row>
    <row r="534" spans="2:27" ht="15" hidden="1" customHeight="1" x14ac:dyDescent="0.2">
      <c r="B534" s="46">
        <v>533</v>
      </c>
      <c r="C534" s="46">
        <v>2723</v>
      </c>
      <c r="D534" s="46" t="s">
        <v>8</v>
      </c>
      <c r="E534" s="46">
        <v>27</v>
      </c>
      <c r="F534" s="46" t="s">
        <v>5539</v>
      </c>
      <c r="G534" s="46" t="s">
        <v>5539</v>
      </c>
      <c r="H534" s="46" t="s">
        <v>5540</v>
      </c>
      <c r="I534" s="46" t="s">
        <v>5540</v>
      </c>
      <c r="J534" s="46" t="s">
        <v>5541</v>
      </c>
      <c r="K534" s="46" t="s">
        <v>5542</v>
      </c>
      <c r="L534" s="46" t="s">
        <v>4206</v>
      </c>
      <c r="M534" s="46">
        <v>290</v>
      </c>
      <c r="N534" s="46">
        <v>0.8</v>
      </c>
      <c r="O534" s="46">
        <v>6</v>
      </c>
      <c r="P534" s="46">
        <v>0.5</v>
      </c>
      <c r="Q534" s="46">
        <v>0.5</v>
      </c>
      <c r="R534" s="46">
        <v>0.8</v>
      </c>
      <c r="S534" s="46">
        <v>0.5</v>
      </c>
      <c r="T534" s="46">
        <v>18</v>
      </c>
      <c r="U534" s="46">
        <v>21</v>
      </c>
      <c r="V534" s="46">
        <v>1487</v>
      </c>
      <c r="W534" s="46">
        <v>100</v>
      </c>
      <c r="Y534" s="46" t="s">
        <v>5543</v>
      </c>
      <c r="AA534">
        <f t="shared" si="9"/>
        <v>0.8</v>
      </c>
    </row>
    <row r="535" spans="2:27" ht="15" hidden="1" customHeight="1" x14ac:dyDescent="0.2">
      <c r="B535" s="46">
        <v>534</v>
      </c>
      <c r="C535" s="46">
        <v>3933</v>
      </c>
      <c r="D535" s="46" t="s">
        <v>8</v>
      </c>
      <c r="E535" s="46">
        <v>27</v>
      </c>
      <c r="F535" s="46" t="s">
        <v>5539</v>
      </c>
      <c r="G535" s="46"/>
      <c r="H535" s="46"/>
      <c r="I535" s="46"/>
      <c r="J535" s="46" t="s">
        <v>2857</v>
      </c>
      <c r="K535" s="46" t="s">
        <v>2857</v>
      </c>
      <c r="L535" s="46" t="s">
        <v>3395</v>
      </c>
      <c r="M535" s="46">
        <v>22</v>
      </c>
      <c r="N535" s="46">
        <v>6</v>
      </c>
      <c r="O535" s="46">
        <v>86</v>
      </c>
      <c r="P535" s="46">
        <v>0</v>
      </c>
      <c r="Q535" s="46">
        <v>300</v>
      </c>
      <c r="R535" s="46">
        <v>0</v>
      </c>
      <c r="S535" s="46">
        <v>0</v>
      </c>
      <c r="T535" s="46">
        <v>18</v>
      </c>
      <c r="U535" s="46">
        <v>21</v>
      </c>
      <c r="V535" s="46">
        <v>2643</v>
      </c>
      <c r="W535" s="46">
        <v>100</v>
      </c>
      <c r="X535" s="46" t="s">
        <v>2045</v>
      </c>
      <c r="Y535" s="46" t="s">
        <v>5544</v>
      </c>
      <c r="AA535">
        <f t="shared" si="9"/>
        <v>6</v>
      </c>
    </row>
    <row r="536" spans="2:27" ht="15" hidden="1" customHeight="1" x14ac:dyDescent="0.2">
      <c r="B536" s="46">
        <v>535</v>
      </c>
      <c r="C536" s="46">
        <v>3374</v>
      </c>
      <c r="D536" s="46" t="s">
        <v>8</v>
      </c>
      <c r="E536" s="46">
        <v>27</v>
      </c>
      <c r="F536" s="46" t="s">
        <v>5539</v>
      </c>
      <c r="G536" s="46" t="s">
        <v>5539</v>
      </c>
      <c r="H536" s="46" t="s">
        <v>5545</v>
      </c>
      <c r="I536" s="46" t="s">
        <v>5545</v>
      </c>
      <c r="J536" s="46" t="s">
        <v>2856</v>
      </c>
      <c r="K536" s="46" t="s">
        <v>5546</v>
      </c>
      <c r="L536" s="46" t="s">
        <v>3395</v>
      </c>
      <c r="M536" s="46">
        <v>22</v>
      </c>
      <c r="N536" s="46">
        <v>10</v>
      </c>
      <c r="O536" s="46">
        <v>150</v>
      </c>
      <c r="P536" s="46">
        <v>10</v>
      </c>
      <c r="Q536" s="46">
        <v>5</v>
      </c>
      <c r="R536" s="46">
        <v>5</v>
      </c>
      <c r="S536" s="46">
        <v>5</v>
      </c>
      <c r="T536" s="46">
        <v>18</v>
      </c>
      <c r="U536" s="46">
        <v>21</v>
      </c>
      <c r="V536" s="46">
        <v>2061</v>
      </c>
      <c r="W536" s="46">
        <v>100</v>
      </c>
      <c r="Y536" s="46" t="s">
        <v>5547</v>
      </c>
      <c r="AA536">
        <f t="shared" si="9"/>
        <v>10</v>
      </c>
    </row>
    <row r="537" spans="2:27" ht="15" hidden="1" customHeight="1" x14ac:dyDescent="0.2">
      <c r="B537" s="46">
        <v>536</v>
      </c>
      <c r="C537" s="46">
        <v>3443</v>
      </c>
      <c r="D537" s="46" t="s">
        <v>8</v>
      </c>
      <c r="E537" s="46">
        <v>27</v>
      </c>
      <c r="F537" s="46" t="s">
        <v>5539</v>
      </c>
      <c r="G537" s="46"/>
      <c r="H537" s="46"/>
      <c r="I537" s="46"/>
      <c r="J537" s="46" t="s">
        <v>2858</v>
      </c>
      <c r="K537" s="46" t="s">
        <v>2858</v>
      </c>
      <c r="L537" s="46" t="s">
        <v>3395</v>
      </c>
      <c r="M537" s="46">
        <v>22</v>
      </c>
      <c r="N537" s="46">
        <v>5</v>
      </c>
      <c r="O537" s="46">
        <v>135</v>
      </c>
      <c r="P537" s="46">
        <v>146</v>
      </c>
      <c r="Q537" s="46">
        <v>281</v>
      </c>
      <c r="R537" s="46">
        <v>68</v>
      </c>
      <c r="S537" s="46">
        <v>213</v>
      </c>
      <c r="T537" s="46">
        <v>18</v>
      </c>
      <c r="U537" s="46">
        <v>21</v>
      </c>
      <c r="V537" s="46">
        <v>2132</v>
      </c>
      <c r="W537" s="46">
        <v>100</v>
      </c>
      <c r="X537" s="46" t="s">
        <v>5548</v>
      </c>
      <c r="Y537" s="46" t="s">
        <v>5549</v>
      </c>
      <c r="AA537">
        <f t="shared" si="9"/>
        <v>5</v>
      </c>
    </row>
    <row r="538" spans="2:27" ht="15" hidden="1" customHeight="1" x14ac:dyDescent="0.2">
      <c r="B538" s="46">
        <v>537</v>
      </c>
      <c r="C538" s="46">
        <v>4580</v>
      </c>
      <c r="D538" s="46" t="s">
        <v>8</v>
      </c>
      <c r="E538" s="46">
        <v>27</v>
      </c>
      <c r="F538" s="46" t="s">
        <v>5550</v>
      </c>
      <c r="G538" s="46" t="s">
        <v>5551</v>
      </c>
      <c r="H538" s="46" t="s">
        <v>5552</v>
      </c>
      <c r="I538" s="46" t="s">
        <v>5553</v>
      </c>
      <c r="J538" s="46" t="s">
        <v>2861</v>
      </c>
      <c r="K538" s="46" t="s">
        <v>5554</v>
      </c>
      <c r="L538" s="46" t="s">
        <v>3406</v>
      </c>
      <c r="M538" s="46">
        <v>23</v>
      </c>
      <c r="N538" s="46">
        <v>15</v>
      </c>
      <c r="O538" s="46">
        <v>200</v>
      </c>
      <c r="P538" s="46">
        <v>700</v>
      </c>
      <c r="Q538" s="46">
        <v>350</v>
      </c>
      <c r="R538" s="46">
        <v>30</v>
      </c>
      <c r="S538" s="46">
        <v>100</v>
      </c>
      <c r="T538" s="46">
        <v>18</v>
      </c>
      <c r="U538" s="46">
        <v>21</v>
      </c>
      <c r="V538" s="46">
        <v>3155</v>
      </c>
      <c r="W538" s="46">
        <v>100</v>
      </c>
      <c r="Y538" s="46" t="s">
        <v>5555</v>
      </c>
      <c r="AA538">
        <f t="shared" si="9"/>
        <v>15</v>
      </c>
    </row>
    <row r="539" spans="2:27" ht="15" hidden="1" customHeight="1" x14ac:dyDescent="0.2">
      <c r="B539" s="46">
        <v>538</v>
      </c>
      <c r="C539" s="46">
        <v>3001</v>
      </c>
      <c r="D539" s="46" t="s">
        <v>8</v>
      </c>
      <c r="E539" s="46">
        <v>27</v>
      </c>
      <c r="F539" s="46" t="s">
        <v>5550</v>
      </c>
      <c r="G539" s="46" t="s">
        <v>5550</v>
      </c>
      <c r="H539" s="46" t="s">
        <v>5556</v>
      </c>
      <c r="I539" s="46" t="s">
        <v>5556</v>
      </c>
      <c r="J539" s="46" t="s">
        <v>2862</v>
      </c>
      <c r="K539" s="46" t="s">
        <v>5557</v>
      </c>
      <c r="L539" s="46" t="s">
        <v>3406</v>
      </c>
      <c r="M539" s="46">
        <v>23</v>
      </c>
      <c r="N539" s="46">
        <v>4</v>
      </c>
      <c r="O539" s="46">
        <v>200</v>
      </c>
      <c r="P539" s="46">
        <v>200</v>
      </c>
      <c r="Q539" s="46">
        <v>100</v>
      </c>
      <c r="R539" s="46">
        <v>100</v>
      </c>
      <c r="S539" s="46">
        <v>100</v>
      </c>
      <c r="T539" s="46">
        <v>18</v>
      </c>
      <c r="U539" s="46">
        <v>21</v>
      </c>
      <c r="V539" s="46">
        <v>1714</v>
      </c>
      <c r="W539" s="46">
        <v>100</v>
      </c>
      <c r="Y539" s="46" t="s">
        <v>5558</v>
      </c>
      <c r="AA539">
        <f t="shared" si="9"/>
        <v>4</v>
      </c>
    </row>
    <row r="540" spans="2:27" ht="15" hidden="1" customHeight="1" x14ac:dyDescent="0.2">
      <c r="B540" s="46">
        <v>539</v>
      </c>
      <c r="C540" s="46">
        <v>2703</v>
      </c>
      <c r="D540" s="46" t="s">
        <v>8</v>
      </c>
      <c r="E540" s="46">
        <v>27</v>
      </c>
      <c r="F540" s="46" t="s">
        <v>5559</v>
      </c>
      <c r="G540" s="46" t="s">
        <v>5559</v>
      </c>
      <c r="H540" s="46" t="s">
        <v>5560</v>
      </c>
      <c r="I540" s="46" t="s">
        <v>5560</v>
      </c>
      <c r="J540" s="46" t="s">
        <v>2865</v>
      </c>
      <c r="K540" s="46" t="s">
        <v>2865</v>
      </c>
      <c r="L540" s="46" t="s">
        <v>3395</v>
      </c>
      <c r="M540" s="46">
        <v>22</v>
      </c>
      <c r="N540" s="46">
        <v>2</v>
      </c>
      <c r="O540" s="46">
        <v>40</v>
      </c>
      <c r="P540" s="46">
        <v>65</v>
      </c>
      <c r="Q540" s="46">
        <v>117</v>
      </c>
      <c r="R540" s="46">
        <v>40</v>
      </c>
      <c r="S540" s="46">
        <v>45</v>
      </c>
      <c r="T540" s="46">
        <v>18</v>
      </c>
      <c r="U540" s="46">
        <v>21</v>
      </c>
      <c r="V540" s="46">
        <v>1461</v>
      </c>
      <c r="W540" s="46">
        <v>100</v>
      </c>
      <c r="Y540" s="46" t="s">
        <v>5561</v>
      </c>
      <c r="AA540">
        <f t="shared" si="9"/>
        <v>2</v>
      </c>
    </row>
    <row r="541" spans="2:27" ht="15" hidden="1" customHeight="1" x14ac:dyDescent="0.2">
      <c r="B541" s="46">
        <v>540</v>
      </c>
      <c r="C541" s="46">
        <v>1160</v>
      </c>
      <c r="D541" s="46" t="s">
        <v>8</v>
      </c>
      <c r="E541" s="46">
        <v>27</v>
      </c>
      <c r="F541" s="46" t="s">
        <v>5559</v>
      </c>
      <c r="G541" s="46" t="s">
        <v>5562</v>
      </c>
      <c r="H541" s="46" t="s">
        <v>5563</v>
      </c>
      <c r="I541" s="46" t="s">
        <v>5564</v>
      </c>
      <c r="J541" s="46" t="s">
        <v>2864</v>
      </c>
      <c r="K541" s="46" t="s">
        <v>5565</v>
      </c>
      <c r="L541" s="46" t="s">
        <v>3395</v>
      </c>
      <c r="M541" s="46">
        <v>22</v>
      </c>
      <c r="N541" s="46">
        <v>2.5</v>
      </c>
      <c r="O541" s="46">
        <v>50</v>
      </c>
      <c r="P541" s="46">
        <v>50</v>
      </c>
      <c r="Q541" s="46">
        <v>10000</v>
      </c>
      <c r="R541" s="46">
        <v>0</v>
      </c>
      <c r="S541" s="46">
        <v>0</v>
      </c>
      <c r="T541" s="46">
        <v>18</v>
      </c>
      <c r="U541" s="46">
        <v>21</v>
      </c>
      <c r="V541" s="46">
        <v>493</v>
      </c>
      <c r="W541" s="46">
        <v>100</v>
      </c>
      <c r="Y541" s="46" t="s">
        <v>5566</v>
      </c>
      <c r="AA541">
        <f t="shared" si="9"/>
        <v>2.5</v>
      </c>
    </row>
    <row r="542" spans="2:27" ht="15" hidden="1" customHeight="1" x14ac:dyDescent="0.2">
      <c r="B542" s="46">
        <v>541</v>
      </c>
      <c r="C542" s="46">
        <v>3751</v>
      </c>
      <c r="D542" s="46" t="s">
        <v>8</v>
      </c>
      <c r="E542" s="46">
        <v>27</v>
      </c>
      <c r="F542" s="46" t="s">
        <v>5559</v>
      </c>
      <c r="G542" s="46" t="s">
        <v>5559</v>
      </c>
      <c r="H542" s="46" t="s">
        <v>5567</v>
      </c>
      <c r="I542" s="46" t="s">
        <v>5568</v>
      </c>
      <c r="J542" s="46" t="s">
        <v>2863</v>
      </c>
      <c r="K542" s="46" t="s">
        <v>5569</v>
      </c>
      <c r="L542" s="46" t="s">
        <v>3395</v>
      </c>
      <c r="M542" s="46">
        <v>22</v>
      </c>
      <c r="N542" s="46">
        <v>6</v>
      </c>
      <c r="O542" s="46">
        <v>80</v>
      </c>
      <c r="P542" s="46">
        <v>0</v>
      </c>
      <c r="Q542" s="46">
        <v>0</v>
      </c>
      <c r="R542" s="46">
        <v>50</v>
      </c>
      <c r="S542" s="46">
        <v>0</v>
      </c>
      <c r="T542" s="46">
        <v>18</v>
      </c>
      <c r="U542" s="46">
        <v>21</v>
      </c>
      <c r="V542" s="46">
        <v>2456</v>
      </c>
      <c r="W542" s="46">
        <v>100</v>
      </c>
      <c r="Y542" s="46" t="s">
        <v>5570</v>
      </c>
      <c r="AA542">
        <f t="shared" si="9"/>
        <v>6</v>
      </c>
    </row>
    <row r="543" spans="2:27" ht="15" hidden="1" customHeight="1" x14ac:dyDescent="0.2">
      <c r="B543" s="46">
        <v>542</v>
      </c>
      <c r="C543" s="46">
        <v>597</v>
      </c>
      <c r="D543" s="46" t="s">
        <v>8</v>
      </c>
      <c r="E543" s="46">
        <v>27</v>
      </c>
      <c r="F543" s="46" t="s">
        <v>5571</v>
      </c>
      <c r="G543" s="46" t="s">
        <v>5572</v>
      </c>
      <c r="H543" s="46" t="s">
        <v>5573</v>
      </c>
      <c r="I543" s="46" t="s">
        <v>5573</v>
      </c>
      <c r="J543" s="46" t="s">
        <v>2866</v>
      </c>
      <c r="K543" s="46" t="s">
        <v>5574</v>
      </c>
      <c r="L543" s="46" t="s">
        <v>3395</v>
      </c>
      <c r="M543" s="46">
        <v>22</v>
      </c>
      <c r="N543" s="46">
        <v>4</v>
      </c>
      <c r="O543" s="46">
        <v>100</v>
      </c>
      <c r="P543" s="46">
        <v>10</v>
      </c>
      <c r="Q543" s="46">
        <v>10</v>
      </c>
      <c r="R543" s="46">
        <v>25</v>
      </c>
      <c r="S543" s="46">
        <v>7</v>
      </c>
      <c r="T543" s="46">
        <v>18</v>
      </c>
      <c r="U543" s="46">
        <v>21</v>
      </c>
      <c r="V543" s="46">
        <v>195</v>
      </c>
      <c r="W543" s="46">
        <v>100</v>
      </c>
      <c r="Y543" s="46" t="s">
        <v>5575</v>
      </c>
      <c r="AA543">
        <f t="shared" si="9"/>
        <v>4</v>
      </c>
    </row>
    <row r="544" spans="2:27" ht="15" hidden="1" customHeight="1" x14ac:dyDescent="0.2">
      <c r="B544" s="46">
        <v>543</v>
      </c>
      <c r="C544" s="46">
        <v>2453</v>
      </c>
      <c r="D544" s="46" t="s">
        <v>8</v>
      </c>
      <c r="E544" s="46">
        <v>27</v>
      </c>
      <c r="F544" s="46" t="s">
        <v>5576</v>
      </c>
      <c r="G544" s="46" t="s">
        <v>5577</v>
      </c>
      <c r="H544" s="46" t="s">
        <v>5578</v>
      </c>
      <c r="I544" s="46" t="s">
        <v>5578</v>
      </c>
      <c r="J544" s="46" t="s">
        <v>2869</v>
      </c>
      <c r="K544" s="46" t="s">
        <v>2869</v>
      </c>
      <c r="L544" s="46" t="s">
        <v>3395</v>
      </c>
      <c r="M544" s="46">
        <v>22</v>
      </c>
      <c r="N544" s="46">
        <v>24</v>
      </c>
      <c r="O544" s="46">
        <v>600</v>
      </c>
      <c r="P544" s="46">
        <v>800</v>
      </c>
      <c r="Q544" s="46">
        <v>180</v>
      </c>
      <c r="R544" s="46">
        <v>150</v>
      </c>
      <c r="S544" s="46">
        <v>30</v>
      </c>
      <c r="T544" s="46">
        <v>18</v>
      </c>
      <c r="U544" s="46">
        <v>21</v>
      </c>
      <c r="V544" s="46">
        <v>1232</v>
      </c>
      <c r="W544" s="46">
        <v>100</v>
      </c>
      <c r="Y544" s="46" t="s">
        <v>5579</v>
      </c>
      <c r="AA544">
        <f t="shared" si="9"/>
        <v>24</v>
      </c>
    </row>
    <row r="545" spans="2:28" ht="15" hidden="1" customHeight="1" x14ac:dyDescent="0.2">
      <c r="B545" s="46">
        <v>544</v>
      </c>
      <c r="C545" s="46">
        <v>893</v>
      </c>
      <c r="D545" s="46" t="s">
        <v>8</v>
      </c>
      <c r="E545" s="46">
        <v>27</v>
      </c>
      <c r="F545" s="46" t="s">
        <v>5576</v>
      </c>
      <c r="G545" s="46"/>
      <c r="H545" s="46"/>
      <c r="I545" s="46"/>
      <c r="J545" s="46" t="s">
        <v>5580</v>
      </c>
      <c r="K545" s="46" t="s">
        <v>5581</v>
      </c>
      <c r="L545" s="46" t="s">
        <v>3395</v>
      </c>
      <c r="M545" s="46">
        <v>22</v>
      </c>
      <c r="N545" s="46">
        <v>2</v>
      </c>
      <c r="O545" s="46">
        <v>100</v>
      </c>
      <c r="P545" s="46">
        <v>100</v>
      </c>
      <c r="Q545" s="46">
        <v>25</v>
      </c>
      <c r="R545" s="46">
        <v>50</v>
      </c>
      <c r="S545" s="46">
        <v>25</v>
      </c>
      <c r="T545" s="46">
        <v>18</v>
      </c>
      <c r="U545" s="46">
        <v>21</v>
      </c>
      <c r="V545" s="46">
        <v>316</v>
      </c>
      <c r="W545" s="46">
        <v>100</v>
      </c>
      <c r="X545" s="46" t="s">
        <v>5582</v>
      </c>
      <c r="Y545" s="46" t="s">
        <v>5583</v>
      </c>
      <c r="AA545">
        <f t="shared" si="9"/>
        <v>2</v>
      </c>
    </row>
    <row r="546" spans="2:28" ht="15" hidden="1" customHeight="1" x14ac:dyDescent="0.2">
      <c r="B546" s="46">
        <v>545</v>
      </c>
      <c r="C546" s="46">
        <v>3319</v>
      </c>
      <c r="D546" s="46" t="s">
        <v>8</v>
      </c>
      <c r="E546" s="46">
        <v>27</v>
      </c>
      <c r="F546" s="46" t="s">
        <v>5576</v>
      </c>
      <c r="G546" s="46"/>
      <c r="H546" s="46"/>
      <c r="I546" s="46"/>
      <c r="J546" s="46" t="s">
        <v>2868</v>
      </c>
      <c r="K546" s="46" t="s">
        <v>2868</v>
      </c>
      <c r="L546" s="46" t="s">
        <v>3395</v>
      </c>
      <c r="M546" s="46">
        <v>22</v>
      </c>
      <c r="N546" s="46">
        <v>33</v>
      </c>
      <c r="O546" s="46">
        <v>365</v>
      </c>
      <c r="P546" s="46">
        <v>100</v>
      </c>
      <c r="Q546" s="46">
        <v>0</v>
      </c>
      <c r="R546" s="46">
        <v>751</v>
      </c>
      <c r="S546" s="46">
        <v>0</v>
      </c>
      <c r="T546" s="46">
        <v>18</v>
      </c>
      <c r="U546" s="46">
        <v>21</v>
      </c>
      <c r="V546" s="46">
        <v>1830</v>
      </c>
      <c r="W546" s="46">
        <v>100</v>
      </c>
      <c r="X546" s="46" t="s">
        <v>5584</v>
      </c>
      <c r="Y546" s="46" t="s">
        <v>5585</v>
      </c>
      <c r="AA546">
        <f t="shared" si="9"/>
        <v>33</v>
      </c>
    </row>
    <row r="547" spans="2:28" ht="15" hidden="1" customHeight="1" x14ac:dyDescent="0.2">
      <c r="B547" s="46">
        <v>546</v>
      </c>
      <c r="C547" s="46">
        <v>3329</v>
      </c>
      <c r="D547" s="46" t="s">
        <v>8</v>
      </c>
      <c r="E547" s="46">
        <v>27</v>
      </c>
      <c r="F547" s="46" t="s">
        <v>5576</v>
      </c>
      <c r="G547" s="46" t="s">
        <v>5586</v>
      </c>
      <c r="H547" s="46" t="s">
        <v>5587</v>
      </c>
      <c r="I547" s="46" t="s">
        <v>5587</v>
      </c>
      <c r="J547" s="46" t="s">
        <v>5588</v>
      </c>
      <c r="K547" s="46" t="s">
        <v>5588</v>
      </c>
      <c r="L547" s="46" t="s">
        <v>3406</v>
      </c>
      <c r="M547" s="46">
        <v>23</v>
      </c>
      <c r="N547" s="46">
        <v>5</v>
      </c>
      <c r="O547" s="46">
        <v>120</v>
      </c>
      <c r="P547" s="46">
        <v>0</v>
      </c>
      <c r="Q547" s="46">
        <v>120</v>
      </c>
      <c r="R547" s="46">
        <v>30</v>
      </c>
      <c r="S547" s="46">
        <v>0</v>
      </c>
      <c r="T547" s="46">
        <v>18</v>
      </c>
      <c r="U547" s="46">
        <v>21</v>
      </c>
      <c r="V547" s="46">
        <v>1860</v>
      </c>
      <c r="W547" s="46">
        <v>100</v>
      </c>
      <c r="Y547" s="46" t="s">
        <v>5589</v>
      </c>
      <c r="AA547">
        <f t="shared" si="9"/>
        <v>5</v>
      </c>
    </row>
    <row r="548" spans="2:28" ht="15" hidden="1" customHeight="1" x14ac:dyDescent="0.2">
      <c r="B548" s="46">
        <v>547</v>
      </c>
      <c r="C548" s="46">
        <v>3854</v>
      </c>
      <c r="D548" s="46" t="s">
        <v>8</v>
      </c>
      <c r="E548" s="46">
        <v>27</v>
      </c>
      <c r="F548" s="46" t="s">
        <v>5576</v>
      </c>
      <c r="G548" s="46" t="s">
        <v>5590</v>
      </c>
      <c r="H548" s="46" t="s">
        <v>5591</v>
      </c>
      <c r="I548" s="46" t="s">
        <v>5592</v>
      </c>
      <c r="J548" s="46" t="s">
        <v>5593</v>
      </c>
      <c r="K548" s="46" t="s">
        <v>5593</v>
      </c>
      <c r="L548" s="46" t="s">
        <v>3395</v>
      </c>
      <c r="M548" s="46">
        <v>22</v>
      </c>
      <c r="N548" s="46">
        <v>5</v>
      </c>
      <c r="O548" s="46">
        <v>135</v>
      </c>
      <c r="P548" s="46">
        <v>20</v>
      </c>
      <c r="Q548" s="46">
        <v>20</v>
      </c>
      <c r="R548" s="46">
        <v>40</v>
      </c>
      <c r="S548" s="46">
        <v>30</v>
      </c>
      <c r="T548" s="46">
        <v>18</v>
      </c>
      <c r="U548" s="46">
        <v>21</v>
      </c>
      <c r="V548" s="46">
        <v>2552</v>
      </c>
      <c r="W548" s="46">
        <v>100</v>
      </c>
      <c r="Y548" s="46" t="s">
        <v>5594</v>
      </c>
      <c r="AA548">
        <f t="shared" si="9"/>
        <v>5</v>
      </c>
    </row>
    <row r="549" spans="2:28" ht="15" hidden="1" customHeight="1" x14ac:dyDescent="0.2">
      <c r="B549" s="46">
        <v>548</v>
      </c>
      <c r="C549" s="46">
        <v>4162</v>
      </c>
      <c r="D549" s="46" t="s">
        <v>8</v>
      </c>
      <c r="E549" s="46">
        <v>27</v>
      </c>
      <c r="F549" s="46" t="s">
        <v>5576</v>
      </c>
      <c r="G549" s="46" t="s">
        <v>5595</v>
      </c>
      <c r="H549" s="46" t="s">
        <v>5596</v>
      </c>
      <c r="I549" s="46" t="s">
        <v>5597</v>
      </c>
      <c r="J549" s="46" t="s">
        <v>2867</v>
      </c>
      <c r="K549" s="46" t="s">
        <v>2867</v>
      </c>
      <c r="L549" s="46" t="s">
        <v>3395</v>
      </c>
      <c r="M549" s="46">
        <v>22</v>
      </c>
      <c r="N549" s="46">
        <v>2000</v>
      </c>
      <c r="O549" s="46">
        <v>9000</v>
      </c>
      <c r="P549" s="46">
        <v>2000</v>
      </c>
      <c r="Q549" s="46">
        <v>20000</v>
      </c>
      <c r="R549" s="46">
        <v>2000</v>
      </c>
      <c r="S549" s="46">
        <v>20000</v>
      </c>
      <c r="T549" s="46">
        <v>18</v>
      </c>
      <c r="U549" s="46">
        <v>21</v>
      </c>
      <c r="V549" s="46">
        <v>2857</v>
      </c>
      <c r="W549" s="46">
        <v>80</v>
      </c>
      <c r="Y549" s="46" t="s">
        <v>5598</v>
      </c>
      <c r="Z549" s="47" t="s">
        <v>5599</v>
      </c>
      <c r="AA549">
        <v>0.44</v>
      </c>
      <c r="AB549" t="s">
        <v>5600</v>
      </c>
    </row>
    <row r="550" spans="2:28" ht="15" hidden="1" customHeight="1" x14ac:dyDescent="0.2">
      <c r="B550" s="46">
        <v>549</v>
      </c>
      <c r="C550" s="46">
        <v>4367</v>
      </c>
      <c r="D550" s="46" t="s">
        <v>8</v>
      </c>
      <c r="E550" s="46">
        <v>27</v>
      </c>
      <c r="F550" s="46" t="s">
        <v>5576</v>
      </c>
      <c r="G550" s="46" t="s">
        <v>5601</v>
      </c>
      <c r="H550" s="46" t="s">
        <v>5602</v>
      </c>
      <c r="I550" s="46" t="s">
        <v>5603</v>
      </c>
      <c r="J550" s="46" t="s">
        <v>5604</v>
      </c>
      <c r="K550" s="46" t="s">
        <v>5604</v>
      </c>
      <c r="L550" s="46" t="s">
        <v>3395</v>
      </c>
      <c r="M550" s="46">
        <v>22</v>
      </c>
      <c r="N550" s="46">
        <v>2</v>
      </c>
      <c r="O550" s="46">
        <v>16</v>
      </c>
      <c r="P550" s="46">
        <v>0</v>
      </c>
      <c r="Q550" s="46">
        <v>8</v>
      </c>
      <c r="R550" s="46">
        <v>8</v>
      </c>
      <c r="S550" s="46">
        <v>8</v>
      </c>
      <c r="T550" s="46">
        <v>18</v>
      </c>
      <c r="U550" s="46">
        <v>21</v>
      </c>
      <c r="V550" s="46">
        <v>2971</v>
      </c>
      <c r="W550" s="46">
        <v>100</v>
      </c>
      <c r="Y550" s="46" t="s">
        <v>5605</v>
      </c>
      <c r="AA550">
        <f t="shared" ref="AA550:AA574" si="10">N550</f>
        <v>2</v>
      </c>
    </row>
    <row r="551" spans="2:28" ht="15" hidden="1" customHeight="1" x14ac:dyDescent="0.2">
      <c r="B551" s="46">
        <v>550</v>
      </c>
      <c r="C551" s="46">
        <v>1162</v>
      </c>
      <c r="D551" s="46" t="s">
        <v>8</v>
      </c>
      <c r="E551" s="46">
        <v>27</v>
      </c>
      <c r="F551" s="46" t="s">
        <v>5576</v>
      </c>
      <c r="G551" s="46" t="s">
        <v>5606</v>
      </c>
      <c r="H551" s="46" t="s">
        <v>5607</v>
      </c>
      <c r="I551" s="46" t="s">
        <v>5607</v>
      </c>
      <c r="J551" s="46" t="s">
        <v>5608</v>
      </c>
      <c r="K551" s="46" t="s">
        <v>5609</v>
      </c>
      <c r="L551" s="46" t="s">
        <v>3444</v>
      </c>
      <c r="M551" s="46">
        <v>24</v>
      </c>
      <c r="N551" s="46">
        <v>6</v>
      </c>
      <c r="O551" s="46">
        <v>150</v>
      </c>
      <c r="P551" s="46">
        <v>0</v>
      </c>
      <c r="Q551" s="46">
        <v>300</v>
      </c>
      <c r="R551" s="46">
        <v>30</v>
      </c>
      <c r="S551" s="46">
        <v>100</v>
      </c>
      <c r="T551" s="46">
        <v>18</v>
      </c>
      <c r="U551" s="46">
        <v>21</v>
      </c>
      <c r="V551" s="46">
        <v>495</v>
      </c>
      <c r="W551" s="46">
        <v>80</v>
      </c>
      <c r="Y551" s="46" t="s">
        <v>5610</v>
      </c>
      <c r="AA551">
        <f t="shared" si="10"/>
        <v>6</v>
      </c>
    </row>
    <row r="552" spans="2:28" ht="15" hidden="1" customHeight="1" x14ac:dyDescent="0.2">
      <c r="B552" s="46">
        <v>551</v>
      </c>
      <c r="C552" s="46">
        <v>1273</v>
      </c>
      <c r="D552" s="46" t="s">
        <v>8</v>
      </c>
      <c r="E552" s="46">
        <v>27</v>
      </c>
      <c r="F552" s="46" t="s">
        <v>5611</v>
      </c>
      <c r="G552" s="46" t="s">
        <v>5611</v>
      </c>
      <c r="H552" s="46" t="s">
        <v>5612</v>
      </c>
      <c r="I552" s="46" t="s">
        <v>5612</v>
      </c>
      <c r="J552" s="46" t="s">
        <v>2872</v>
      </c>
      <c r="K552" s="46" t="s">
        <v>5613</v>
      </c>
      <c r="L552" s="46" t="s">
        <v>3395</v>
      </c>
      <c r="M552" s="46">
        <v>22</v>
      </c>
      <c r="N552" s="46">
        <v>5</v>
      </c>
      <c r="O552" s="46">
        <v>120</v>
      </c>
      <c r="P552" s="46">
        <v>0</v>
      </c>
      <c r="Q552" s="46">
        <v>283</v>
      </c>
      <c r="R552" s="46">
        <v>23</v>
      </c>
      <c r="S552" s="46">
        <v>39</v>
      </c>
      <c r="T552" s="46">
        <v>18</v>
      </c>
      <c r="U552" s="46">
        <v>21</v>
      </c>
      <c r="V552" s="46">
        <v>584</v>
      </c>
      <c r="W552" s="46">
        <v>100</v>
      </c>
      <c r="Y552" s="46" t="s">
        <v>5614</v>
      </c>
      <c r="AA552">
        <f t="shared" si="10"/>
        <v>5</v>
      </c>
    </row>
    <row r="553" spans="2:28" ht="15" hidden="1" customHeight="1" x14ac:dyDescent="0.2">
      <c r="B553" s="46">
        <v>552</v>
      </c>
      <c r="C553" s="46">
        <v>4590</v>
      </c>
      <c r="D553" s="46" t="s">
        <v>8</v>
      </c>
      <c r="E553" s="46">
        <v>27</v>
      </c>
      <c r="F553" s="46" t="s">
        <v>5611</v>
      </c>
      <c r="G553" s="46" t="s">
        <v>5615</v>
      </c>
      <c r="H553" s="46" t="s">
        <v>5616</v>
      </c>
      <c r="I553" s="46" t="s">
        <v>3415</v>
      </c>
      <c r="J553" s="46" t="s">
        <v>5617</v>
      </c>
      <c r="K553" s="46" t="s">
        <v>5617</v>
      </c>
      <c r="L553" s="46" t="s">
        <v>3444</v>
      </c>
      <c r="M553" s="46">
        <v>24</v>
      </c>
      <c r="N553" s="46">
        <v>3</v>
      </c>
      <c r="O553" s="46">
        <v>365</v>
      </c>
      <c r="P553" s="46">
        <v>100</v>
      </c>
      <c r="Q553" s="46">
        <v>0</v>
      </c>
      <c r="R553" s="46">
        <v>3</v>
      </c>
      <c r="S553" s="46">
        <v>0</v>
      </c>
      <c r="T553" s="46">
        <v>18</v>
      </c>
      <c r="U553" s="46">
        <v>21</v>
      </c>
      <c r="V553" s="46">
        <v>3166</v>
      </c>
      <c r="W553" s="46">
        <v>100</v>
      </c>
      <c r="Y553" s="46" t="s">
        <v>5618</v>
      </c>
      <c r="AA553">
        <f t="shared" si="10"/>
        <v>3</v>
      </c>
    </row>
    <row r="554" spans="2:28" ht="15" hidden="1" customHeight="1" x14ac:dyDescent="0.2">
      <c r="B554" s="46">
        <v>553</v>
      </c>
      <c r="C554" s="46">
        <v>1427</v>
      </c>
      <c r="D554" s="46" t="s">
        <v>8</v>
      </c>
      <c r="E554" s="46">
        <v>27</v>
      </c>
      <c r="F554" s="46" t="s">
        <v>5611</v>
      </c>
      <c r="G554" s="46" t="s">
        <v>5619</v>
      </c>
      <c r="H554" s="46" t="s">
        <v>5620</v>
      </c>
      <c r="I554" s="46" t="s">
        <v>5620</v>
      </c>
      <c r="J554" s="46" t="s">
        <v>2842</v>
      </c>
      <c r="K554" s="46" t="s">
        <v>2842</v>
      </c>
      <c r="L554" s="46" t="s">
        <v>3395</v>
      </c>
      <c r="M554" s="46">
        <v>22</v>
      </c>
      <c r="N554" s="46">
        <v>5</v>
      </c>
      <c r="O554" s="46">
        <v>60</v>
      </c>
      <c r="P554" s="46">
        <v>50</v>
      </c>
      <c r="Q554" s="46">
        <v>50</v>
      </c>
      <c r="R554" s="46">
        <v>6</v>
      </c>
      <c r="S554" s="46">
        <v>30</v>
      </c>
      <c r="T554" s="46">
        <v>18</v>
      </c>
      <c r="U554" s="46">
        <v>21</v>
      </c>
      <c r="V554" s="46">
        <v>690</v>
      </c>
      <c r="W554" s="46">
        <v>100</v>
      </c>
      <c r="Y554" s="46" t="s">
        <v>5621</v>
      </c>
      <c r="AA554">
        <f t="shared" si="10"/>
        <v>5</v>
      </c>
    </row>
    <row r="555" spans="2:28" ht="15" hidden="1" customHeight="1" x14ac:dyDescent="0.2">
      <c r="B555" s="46">
        <v>554</v>
      </c>
      <c r="C555" s="46">
        <v>2838</v>
      </c>
      <c r="D555" s="46" t="s">
        <v>8</v>
      </c>
      <c r="E555" s="46">
        <v>27</v>
      </c>
      <c r="F555" s="46" t="s">
        <v>5611</v>
      </c>
      <c r="G555" s="46" t="s">
        <v>5611</v>
      </c>
      <c r="H555" s="46" t="s">
        <v>5622</v>
      </c>
      <c r="I555" s="46" t="s">
        <v>5623</v>
      </c>
      <c r="J555" s="46" t="s">
        <v>2871</v>
      </c>
      <c r="K555" s="46" t="s">
        <v>2871</v>
      </c>
      <c r="L555" s="46" t="s">
        <v>3395</v>
      </c>
      <c r="M555" s="46">
        <v>22</v>
      </c>
      <c r="N555" s="46">
        <v>6</v>
      </c>
      <c r="O555" s="46">
        <v>120</v>
      </c>
      <c r="P555" s="46">
        <v>400</v>
      </c>
      <c r="Q555" s="46">
        <v>350</v>
      </c>
      <c r="R555" s="46">
        <v>15</v>
      </c>
      <c r="S555" s="46">
        <v>300</v>
      </c>
      <c r="T555" s="46">
        <v>18</v>
      </c>
      <c r="U555" s="46">
        <v>21</v>
      </c>
      <c r="V555" s="46">
        <v>1421</v>
      </c>
      <c r="W555" s="46">
        <v>100</v>
      </c>
      <c r="Y555" s="46" t="s">
        <v>5624</v>
      </c>
      <c r="AA555">
        <f t="shared" si="10"/>
        <v>6</v>
      </c>
    </row>
    <row r="556" spans="2:28" ht="15" hidden="1" customHeight="1" x14ac:dyDescent="0.2">
      <c r="B556" s="46">
        <v>555</v>
      </c>
      <c r="C556" s="46">
        <v>1302</v>
      </c>
      <c r="D556" s="46" t="s">
        <v>8</v>
      </c>
      <c r="E556" s="46">
        <v>27</v>
      </c>
      <c r="F556" s="46" t="s">
        <v>5611</v>
      </c>
      <c r="G556" s="46" t="s">
        <v>5625</v>
      </c>
      <c r="H556" s="46" t="s">
        <v>5626</v>
      </c>
      <c r="I556" s="46" t="s">
        <v>5626</v>
      </c>
      <c r="J556" s="46" t="s">
        <v>5627</v>
      </c>
      <c r="K556" s="46" t="s">
        <v>5628</v>
      </c>
      <c r="L556" s="46" t="s">
        <v>3395</v>
      </c>
      <c r="M556" s="46">
        <v>22</v>
      </c>
      <c r="N556" s="46">
        <v>5</v>
      </c>
      <c r="O556" s="46">
        <v>125</v>
      </c>
      <c r="P556" s="46">
        <v>30</v>
      </c>
      <c r="Q556" s="46">
        <v>105</v>
      </c>
      <c r="R556" s="46">
        <v>25</v>
      </c>
      <c r="S556" s="46">
        <v>80</v>
      </c>
      <c r="T556" s="46">
        <v>18</v>
      </c>
      <c r="U556" s="46">
        <v>21</v>
      </c>
      <c r="V556" s="46">
        <v>611</v>
      </c>
      <c r="W556" s="46">
        <v>100</v>
      </c>
      <c r="Y556" s="46" t="s">
        <v>5629</v>
      </c>
      <c r="AA556">
        <f t="shared" si="10"/>
        <v>5</v>
      </c>
    </row>
    <row r="557" spans="2:28" ht="15" hidden="1" customHeight="1" x14ac:dyDescent="0.2">
      <c r="B557" s="46">
        <v>556</v>
      </c>
      <c r="C557" s="46">
        <v>3855</v>
      </c>
      <c r="D557" s="46" t="s">
        <v>8</v>
      </c>
      <c r="E557" s="46">
        <v>27</v>
      </c>
      <c r="F557" s="46" t="s">
        <v>5611</v>
      </c>
      <c r="G557" s="46"/>
      <c r="H557" s="46"/>
      <c r="I557" s="46"/>
      <c r="J557" s="46" t="s">
        <v>5630</v>
      </c>
      <c r="K557" s="46" t="s">
        <v>5630</v>
      </c>
      <c r="L557" s="46" t="s">
        <v>3395</v>
      </c>
      <c r="M557" s="46">
        <v>22</v>
      </c>
      <c r="N557" s="46">
        <v>3</v>
      </c>
      <c r="O557" s="46">
        <v>60</v>
      </c>
      <c r="P557" s="46">
        <v>42</v>
      </c>
      <c r="Q557" s="46">
        <v>10</v>
      </c>
      <c r="R557" s="46">
        <v>10</v>
      </c>
      <c r="S557" s="46">
        <v>7</v>
      </c>
      <c r="T557" s="46">
        <v>18</v>
      </c>
      <c r="U557" s="46">
        <v>21</v>
      </c>
      <c r="V557" s="46">
        <v>2553</v>
      </c>
      <c r="W557" s="46">
        <v>100</v>
      </c>
      <c r="X557" s="46" t="s">
        <v>5631</v>
      </c>
      <c r="Y557" s="46" t="s">
        <v>5632</v>
      </c>
      <c r="AA557">
        <f t="shared" si="10"/>
        <v>3</v>
      </c>
    </row>
    <row r="558" spans="2:28" ht="15" hidden="1" customHeight="1" x14ac:dyDescent="0.2">
      <c r="B558" s="46">
        <v>557</v>
      </c>
      <c r="C558" s="46">
        <v>3954</v>
      </c>
      <c r="D558" s="46" t="s">
        <v>8</v>
      </c>
      <c r="E558" s="46">
        <v>27</v>
      </c>
      <c r="F558" s="46" t="s">
        <v>5611</v>
      </c>
      <c r="G558" s="46" t="s">
        <v>5611</v>
      </c>
      <c r="H558" s="46" t="s">
        <v>5633</v>
      </c>
      <c r="I558" s="46" t="s">
        <v>5634</v>
      </c>
      <c r="J558" s="46" t="s">
        <v>2870</v>
      </c>
      <c r="K558" s="46" t="s">
        <v>5635</v>
      </c>
      <c r="L558" s="46" t="s">
        <v>3406</v>
      </c>
      <c r="M558" s="46">
        <v>23</v>
      </c>
      <c r="N558" s="46">
        <v>8</v>
      </c>
      <c r="O558" s="46">
        <v>25</v>
      </c>
      <c r="P558" s="46">
        <v>540</v>
      </c>
      <c r="Q558" s="46">
        <v>22.5</v>
      </c>
      <c r="R558" s="46">
        <v>54</v>
      </c>
      <c r="S558" s="46">
        <v>540</v>
      </c>
      <c r="T558" s="46">
        <v>18</v>
      </c>
      <c r="U558" s="46">
        <v>21</v>
      </c>
      <c r="V558" s="46">
        <v>2664</v>
      </c>
      <c r="W558" s="46">
        <v>60</v>
      </c>
      <c r="Y558" s="46" t="s">
        <v>5636</v>
      </c>
      <c r="AA558">
        <f t="shared" si="10"/>
        <v>8</v>
      </c>
    </row>
    <row r="559" spans="2:28" ht="15" hidden="1" customHeight="1" x14ac:dyDescent="0.2">
      <c r="B559" s="46">
        <v>558</v>
      </c>
      <c r="C559" s="46">
        <v>1438</v>
      </c>
      <c r="D559" s="46" t="s">
        <v>8</v>
      </c>
      <c r="E559" s="46">
        <v>27</v>
      </c>
      <c r="F559" s="46" t="s">
        <v>4470</v>
      </c>
      <c r="G559" s="46"/>
      <c r="H559" s="46"/>
      <c r="I559" s="46"/>
      <c r="J559" s="46" t="s">
        <v>2873</v>
      </c>
      <c r="K559" s="46" t="s">
        <v>5637</v>
      </c>
      <c r="L559" s="46" t="s">
        <v>3395</v>
      </c>
      <c r="M559" s="46">
        <v>22</v>
      </c>
      <c r="N559" s="46">
        <v>30</v>
      </c>
      <c r="O559" s="46">
        <v>1000</v>
      </c>
      <c r="P559" s="46">
        <v>0</v>
      </c>
      <c r="Q559" s="46">
        <v>0</v>
      </c>
      <c r="R559" s="46">
        <v>280</v>
      </c>
      <c r="S559" s="46">
        <v>0</v>
      </c>
      <c r="T559" s="46">
        <v>18</v>
      </c>
      <c r="U559" s="46">
        <v>21</v>
      </c>
      <c r="V559" s="46">
        <v>699</v>
      </c>
      <c r="W559" s="46">
        <v>100</v>
      </c>
      <c r="X559" s="46" t="s">
        <v>5638</v>
      </c>
      <c r="Y559" s="46" t="s">
        <v>5639</v>
      </c>
      <c r="AA559">
        <f t="shared" si="10"/>
        <v>30</v>
      </c>
    </row>
    <row r="560" spans="2:28" ht="15" hidden="1" customHeight="1" x14ac:dyDescent="0.2">
      <c r="B560" s="46">
        <v>559</v>
      </c>
      <c r="C560" s="46">
        <v>3132</v>
      </c>
      <c r="D560" s="46" t="s">
        <v>8</v>
      </c>
      <c r="E560" s="46">
        <v>27</v>
      </c>
      <c r="F560" s="46" t="s">
        <v>4470</v>
      </c>
      <c r="G560" s="46" t="s">
        <v>5640</v>
      </c>
      <c r="H560" s="46" t="s">
        <v>5641</v>
      </c>
      <c r="I560" s="46" t="s">
        <v>5641</v>
      </c>
      <c r="J560" s="46" t="s">
        <v>5642</v>
      </c>
      <c r="K560" s="46" t="s">
        <v>5643</v>
      </c>
      <c r="L560" s="46" t="s">
        <v>3395</v>
      </c>
      <c r="M560" s="46">
        <v>22</v>
      </c>
      <c r="N560" s="46">
        <v>3</v>
      </c>
      <c r="O560" s="46">
        <v>2</v>
      </c>
      <c r="P560" s="46">
        <v>1</v>
      </c>
      <c r="Q560" s="46">
        <v>2</v>
      </c>
      <c r="R560" s="46">
        <v>1</v>
      </c>
      <c r="S560" s="46">
        <v>1</v>
      </c>
      <c r="T560" s="46">
        <v>18</v>
      </c>
      <c r="U560" s="46">
        <v>21</v>
      </c>
      <c r="V560" s="46">
        <v>1810</v>
      </c>
      <c r="W560" s="46">
        <v>100</v>
      </c>
      <c r="Y560" s="46" t="s">
        <v>5644</v>
      </c>
      <c r="AA560">
        <f t="shared" si="10"/>
        <v>3</v>
      </c>
    </row>
    <row r="561" spans="2:28" ht="15" hidden="1" customHeight="1" x14ac:dyDescent="0.2">
      <c r="B561" s="46">
        <v>560</v>
      </c>
      <c r="C561" s="46">
        <v>1798</v>
      </c>
      <c r="D561" s="46" t="s">
        <v>8</v>
      </c>
      <c r="E561" s="46">
        <v>27</v>
      </c>
      <c r="F561" s="46" t="s">
        <v>4470</v>
      </c>
      <c r="G561" s="46"/>
      <c r="H561" s="46"/>
      <c r="I561" s="46"/>
      <c r="J561" s="46" t="s">
        <v>2874</v>
      </c>
      <c r="K561" s="46" t="s">
        <v>5645</v>
      </c>
      <c r="L561" s="46" t="s">
        <v>3395</v>
      </c>
      <c r="M561" s="46">
        <v>22</v>
      </c>
      <c r="N561" s="46">
        <v>30</v>
      </c>
      <c r="O561" s="46">
        <v>1000</v>
      </c>
      <c r="P561" s="46">
        <v>0</v>
      </c>
      <c r="Q561" s="46">
        <v>0</v>
      </c>
      <c r="R561" s="46">
        <v>280</v>
      </c>
      <c r="S561" s="46">
        <v>0</v>
      </c>
      <c r="T561" s="46">
        <v>18</v>
      </c>
      <c r="U561" s="46">
        <v>21</v>
      </c>
      <c r="V561" s="46">
        <v>821</v>
      </c>
      <c r="W561" s="46">
        <v>100</v>
      </c>
      <c r="X561" s="46" t="s">
        <v>5638</v>
      </c>
      <c r="Y561" s="46" t="s">
        <v>5646</v>
      </c>
      <c r="AA561">
        <f t="shared" si="10"/>
        <v>30</v>
      </c>
    </row>
    <row r="562" spans="2:28" ht="15" hidden="1" customHeight="1" x14ac:dyDescent="0.2">
      <c r="B562" s="46">
        <v>561</v>
      </c>
      <c r="C562" s="46">
        <v>3949</v>
      </c>
      <c r="D562" s="46" t="s">
        <v>8</v>
      </c>
      <c r="E562" s="46">
        <v>27</v>
      </c>
      <c r="F562" s="46" t="s">
        <v>4470</v>
      </c>
      <c r="G562" s="46" t="s">
        <v>5647</v>
      </c>
      <c r="H562" s="46" t="s">
        <v>5648</v>
      </c>
      <c r="I562" s="46" t="s">
        <v>5649</v>
      </c>
      <c r="J562" s="46" t="s">
        <v>5650</v>
      </c>
      <c r="K562" s="46" t="s">
        <v>5650</v>
      </c>
      <c r="L562" s="46" t="s">
        <v>3395</v>
      </c>
      <c r="M562" s="46">
        <v>22</v>
      </c>
      <c r="N562" s="46">
        <v>12</v>
      </c>
      <c r="O562" s="46">
        <v>194</v>
      </c>
      <c r="P562" s="46">
        <v>0</v>
      </c>
      <c r="Q562" s="46">
        <v>162</v>
      </c>
      <c r="R562" s="46">
        <v>21</v>
      </c>
      <c r="S562" s="46">
        <v>88</v>
      </c>
      <c r="T562" s="46">
        <v>18</v>
      </c>
      <c r="U562" s="46">
        <v>21</v>
      </c>
      <c r="V562" s="46">
        <v>2661</v>
      </c>
      <c r="W562" s="46">
        <v>100</v>
      </c>
      <c r="Y562" s="46" t="s">
        <v>5651</v>
      </c>
      <c r="AA562">
        <f t="shared" si="10"/>
        <v>12</v>
      </c>
    </row>
    <row r="563" spans="2:28" ht="15" hidden="1" customHeight="1" x14ac:dyDescent="0.2">
      <c r="B563" s="46">
        <v>562</v>
      </c>
      <c r="C563" s="46">
        <v>1358</v>
      </c>
      <c r="D563" s="46" t="s">
        <v>8</v>
      </c>
      <c r="E563" s="46">
        <v>27</v>
      </c>
      <c r="F563" s="46" t="s">
        <v>4470</v>
      </c>
      <c r="G563" s="46" t="s">
        <v>5652</v>
      </c>
      <c r="H563" s="46" t="s">
        <v>5653</v>
      </c>
      <c r="I563" s="46" t="s">
        <v>5653</v>
      </c>
      <c r="J563" s="46" t="s">
        <v>5654</v>
      </c>
      <c r="K563" s="46" t="s">
        <v>5654</v>
      </c>
      <c r="L563" s="46" t="s">
        <v>3395</v>
      </c>
      <c r="M563" s="46">
        <v>22</v>
      </c>
      <c r="N563" s="46">
        <v>2.5</v>
      </c>
      <c r="O563" s="46">
        <v>40</v>
      </c>
      <c r="P563" s="46">
        <v>20</v>
      </c>
      <c r="Q563" s="46">
        <v>4</v>
      </c>
      <c r="R563" s="46">
        <v>4</v>
      </c>
      <c r="S563" s="46">
        <v>6</v>
      </c>
      <c r="T563" s="46">
        <v>18</v>
      </c>
      <c r="U563" s="46">
        <v>21</v>
      </c>
      <c r="V563" s="46">
        <v>642</v>
      </c>
      <c r="W563" s="46">
        <v>100</v>
      </c>
      <c r="Y563" s="46" t="s">
        <v>5655</v>
      </c>
      <c r="AA563">
        <f t="shared" si="10"/>
        <v>2.5</v>
      </c>
    </row>
    <row r="564" spans="2:28" ht="15" hidden="1" customHeight="1" x14ac:dyDescent="0.2">
      <c r="B564" s="46">
        <v>563</v>
      </c>
      <c r="C564" s="46">
        <v>2224</v>
      </c>
      <c r="D564" s="46" t="s">
        <v>8</v>
      </c>
      <c r="E564" s="46">
        <v>27</v>
      </c>
      <c r="F564" s="46" t="s">
        <v>4470</v>
      </c>
      <c r="G564" s="46" t="s">
        <v>5656</v>
      </c>
      <c r="H564" s="46" t="s">
        <v>3414</v>
      </c>
      <c r="I564" s="46" t="s">
        <v>3415</v>
      </c>
      <c r="J564" s="46" t="s">
        <v>2875</v>
      </c>
      <c r="K564" s="46" t="s">
        <v>4502</v>
      </c>
      <c r="L564" s="46" t="s">
        <v>3444</v>
      </c>
      <c r="M564" s="46">
        <v>24</v>
      </c>
      <c r="N564" s="46">
        <v>20</v>
      </c>
      <c r="O564" s="46">
        <v>170</v>
      </c>
      <c r="P564" s="46">
        <v>0</v>
      </c>
      <c r="Q564" s="46">
        <v>0</v>
      </c>
      <c r="R564" s="46">
        <v>120</v>
      </c>
      <c r="S564" s="46">
        <v>40</v>
      </c>
      <c r="T564" s="46">
        <v>18</v>
      </c>
      <c r="U564" s="46">
        <v>21</v>
      </c>
      <c r="V564" s="46">
        <v>935</v>
      </c>
      <c r="W564" s="46">
        <v>100</v>
      </c>
      <c r="Y564" s="46" t="s">
        <v>5657</v>
      </c>
      <c r="AA564">
        <f t="shared" si="10"/>
        <v>20</v>
      </c>
    </row>
    <row r="565" spans="2:28" ht="15" hidden="1" customHeight="1" x14ac:dyDescent="0.2">
      <c r="B565" s="46">
        <v>564</v>
      </c>
      <c r="C565" s="46">
        <v>3445</v>
      </c>
      <c r="D565" s="46" t="s">
        <v>8</v>
      </c>
      <c r="E565" s="46">
        <v>27</v>
      </c>
      <c r="F565" s="46" t="s">
        <v>5658</v>
      </c>
      <c r="G565" s="46" t="s">
        <v>5659</v>
      </c>
      <c r="H565" s="46" t="s">
        <v>5660</v>
      </c>
      <c r="I565" s="46" t="s">
        <v>5660</v>
      </c>
      <c r="J565" s="46" t="s">
        <v>2878</v>
      </c>
      <c r="K565" s="46" t="s">
        <v>2878</v>
      </c>
      <c r="L565" s="46" t="s">
        <v>3395</v>
      </c>
      <c r="M565" s="46">
        <v>22</v>
      </c>
      <c r="N565" s="46">
        <v>3</v>
      </c>
      <c r="O565" s="46">
        <v>75</v>
      </c>
      <c r="P565" s="46">
        <v>0</v>
      </c>
      <c r="Q565" s="46">
        <v>156</v>
      </c>
      <c r="R565" s="46">
        <v>38</v>
      </c>
      <c r="S565" s="46">
        <v>118</v>
      </c>
      <c r="T565" s="46">
        <v>18</v>
      </c>
      <c r="U565" s="46">
        <v>21</v>
      </c>
      <c r="V565" s="46">
        <v>2134</v>
      </c>
      <c r="W565" s="46">
        <v>100</v>
      </c>
      <c r="Y565" s="46" t="s">
        <v>5661</v>
      </c>
      <c r="AA565">
        <f t="shared" si="10"/>
        <v>3</v>
      </c>
    </row>
    <row r="566" spans="2:28" ht="15" hidden="1" customHeight="1" x14ac:dyDescent="0.2">
      <c r="B566" s="46">
        <v>565</v>
      </c>
      <c r="C566" s="46">
        <v>1217</v>
      </c>
      <c r="D566" s="46" t="s">
        <v>8</v>
      </c>
      <c r="E566" s="46">
        <v>27</v>
      </c>
      <c r="F566" s="46" t="s">
        <v>5658</v>
      </c>
      <c r="G566" s="46"/>
      <c r="H566" s="46"/>
      <c r="I566" s="46"/>
      <c r="J566" s="46" t="s">
        <v>2877</v>
      </c>
      <c r="K566" s="46" t="s">
        <v>5662</v>
      </c>
      <c r="L566" s="46" t="s">
        <v>3406</v>
      </c>
      <c r="M566" s="46">
        <v>23</v>
      </c>
      <c r="N566" s="46">
        <v>10.6</v>
      </c>
      <c r="O566" s="46">
        <v>200</v>
      </c>
      <c r="P566" s="46">
        <v>200</v>
      </c>
      <c r="Q566" s="46">
        <v>400</v>
      </c>
      <c r="R566" s="46">
        <v>105</v>
      </c>
      <c r="S566" s="46">
        <v>240</v>
      </c>
      <c r="T566" s="46">
        <v>18</v>
      </c>
      <c r="U566" s="46">
        <v>21</v>
      </c>
      <c r="V566" s="46">
        <v>540</v>
      </c>
      <c r="W566" s="46">
        <v>100</v>
      </c>
      <c r="X566" s="46" t="s">
        <v>5663</v>
      </c>
      <c r="Y566" s="46" t="s">
        <v>5664</v>
      </c>
      <c r="AA566">
        <f t="shared" si="10"/>
        <v>10.6</v>
      </c>
    </row>
    <row r="567" spans="2:28" ht="15" hidden="1" customHeight="1" x14ac:dyDescent="0.2">
      <c r="B567" s="46">
        <v>566</v>
      </c>
      <c r="C567" s="46">
        <v>4309</v>
      </c>
      <c r="D567" s="46" t="s">
        <v>8</v>
      </c>
      <c r="E567" s="46">
        <v>27</v>
      </c>
      <c r="F567" s="46" t="s">
        <v>5658</v>
      </c>
      <c r="G567" s="46" t="s">
        <v>5658</v>
      </c>
      <c r="H567" s="46" t="s">
        <v>5665</v>
      </c>
      <c r="I567" s="46" t="s">
        <v>5665</v>
      </c>
      <c r="J567" s="46" t="s">
        <v>2876</v>
      </c>
      <c r="K567" s="46" t="s">
        <v>37</v>
      </c>
      <c r="L567" s="46" t="s">
        <v>3395</v>
      </c>
      <c r="M567" s="46">
        <v>22</v>
      </c>
      <c r="N567" s="46">
        <v>22</v>
      </c>
      <c r="O567" s="46">
        <v>245</v>
      </c>
      <c r="P567" s="46">
        <v>0</v>
      </c>
      <c r="Q567" s="46">
        <v>0</v>
      </c>
      <c r="R567" s="46">
        <v>130</v>
      </c>
      <c r="S567" s="46">
        <v>0</v>
      </c>
      <c r="T567" s="46">
        <v>18</v>
      </c>
      <c r="U567" s="46">
        <v>21</v>
      </c>
      <c r="V567" s="46">
        <v>798</v>
      </c>
      <c r="W567" s="46">
        <v>100</v>
      </c>
      <c r="Y567" s="46" t="s">
        <v>5666</v>
      </c>
      <c r="AA567">
        <f t="shared" si="10"/>
        <v>22</v>
      </c>
    </row>
    <row r="568" spans="2:28" ht="15" hidden="1" customHeight="1" x14ac:dyDescent="0.2">
      <c r="B568" s="46">
        <v>567</v>
      </c>
      <c r="C568" s="46">
        <v>3983</v>
      </c>
      <c r="D568" s="46" t="s">
        <v>8</v>
      </c>
      <c r="E568" s="46">
        <v>27</v>
      </c>
      <c r="F568" s="46" t="s">
        <v>5658</v>
      </c>
      <c r="G568" s="46" t="s">
        <v>5659</v>
      </c>
      <c r="H568" s="46" t="s">
        <v>5667</v>
      </c>
      <c r="I568" s="46" t="s">
        <v>5667</v>
      </c>
      <c r="J568" s="46" t="s">
        <v>5668</v>
      </c>
      <c r="K568" s="46" t="s">
        <v>5668</v>
      </c>
      <c r="L568" s="46" t="s">
        <v>3395</v>
      </c>
      <c r="M568" s="46">
        <v>22</v>
      </c>
      <c r="N568" s="46">
        <v>3</v>
      </c>
      <c r="O568" s="46">
        <v>75</v>
      </c>
      <c r="P568" s="46">
        <v>0</v>
      </c>
      <c r="Q568" s="46">
        <v>170</v>
      </c>
      <c r="R568" s="46">
        <v>42</v>
      </c>
      <c r="S568" s="46">
        <v>128</v>
      </c>
      <c r="T568" s="46">
        <v>18</v>
      </c>
      <c r="U568" s="46">
        <v>21</v>
      </c>
      <c r="V568" s="46">
        <v>2691</v>
      </c>
      <c r="W568" s="46">
        <v>100</v>
      </c>
      <c r="Y568" s="46" t="s">
        <v>5669</v>
      </c>
      <c r="AA568">
        <f t="shared" si="10"/>
        <v>3</v>
      </c>
    </row>
    <row r="569" spans="2:28" ht="15" hidden="1" customHeight="1" x14ac:dyDescent="0.2">
      <c r="B569" s="46">
        <v>568</v>
      </c>
      <c r="C569" s="46">
        <v>4460</v>
      </c>
      <c r="D569" s="46" t="s">
        <v>8</v>
      </c>
      <c r="E569" s="46">
        <v>27</v>
      </c>
      <c r="F569" s="46" t="s">
        <v>5670</v>
      </c>
      <c r="G569" s="46" t="s">
        <v>5671</v>
      </c>
      <c r="H569" s="46" t="s">
        <v>5672</v>
      </c>
      <c r="I569" s="46" t="s">
        <v>5673</v>
      </c>
      <c r="J569" s="46" t="s">
        <v>2879</v>
      </c>
      <c r="K569" s="46" t="s">
        <v>5674</v>
      </c>
      <c r="L569" s="46" t="s">
        <v>3395</v>
      </c>
      <c r="M569" s="46">
        <v>22</v>
      </c>
      <c r="N569" s="46">
        <v>7</v>
      </c>
      <c r="O569" s="46">
        <v>150</v>
      </c>
      <c r="P569" s="46">
        <v>350</v>
      </c>
      <c r="Q569" s="46">
        <v>350</v>
      </c>
      <c r="R569" s="46">
        <v>35</v>
      </c>
      <c r="S569" s="46">
        <v>20</v>
      </c>
      <c r="T569" s="46">
        <v>18</v>
      </c>
      <c r="U569" s="46">
        <v>21</v>
      </c>
      <c r="V569" s="46">
        <v>3048</v>
      </c>
      <c r="W569" s="46">
        <v>100</v>
      </c>
      <c r="Y569" s="46" t="s">
        <v>5675</v>
      </c>
      <c r="AA569">
        <f t="shared" si="10"/>
        <v>7</v>
      </c>
    </row>
    <row r="570" spans="2:28" ht="15" hidden="1" customHeight="1" x14ac:dyDescent="0.2">
      <c r="B570" s="46">
        <v>569</v>
      </c>
      <c r="C570" s="46">
        <v>1114</v>
      </c>
      <c r="D570" s="46" t="s">
        <v>8</v>
      </c>
      <c r="E570" s="46">
        <v>27</v>
      </c>
      <c r="F570" s="46" t="s">
        <v>5670</v>
      </c>
      <c r="G570" s="46" t="s">
        <v>5670</v>
      </c>
      <c r="H570" s="46" t="s">
        <v>5676</v>
      </c>
      <c r="I570" s="46" t="s">
        <v>5676</v>
      </c>
      <c r="J570" s="46" t="s">
        <v>2881</v>
      </c>
      <c r="K570" s="46" t="s">
        <v>2881</v>
      </c>
      <c r="L570" s="46" t="s">
        <v>3395</v>
      </c>
      <c r="M570" s="46">
        <v>22</v>
      </c>
      <c r="N570" s="46">
        <v>2</v>
      </c>
      <c r="O570" s="46">
        <v>25</v>
      </c>
      <c r="P570" s="46">
        <v>75</v>
      </c>
      <c r="Q570" s="46">
        <v>57</v>
      </c>
      <c r="R570" s="46">
        <v>8</v>
      </c>
      <c r="S570" s="46">
        <v>49</v>
      </c>
      <c r="T570" s="46">
        <v>18</v>
      </c>
      <c r="U570" s="46">
        <v>21</v>
      </c>
      <c r="V570" s="46">
        <v>443</v>
      </c>
      <c r="W570" s="46">
        <v>100</v>
      </c>
      <c r="Y570" s="46" t="s">
        <v>5677</v>
      </c>
      <c r="AA570">
        <f t="shared" si="10"/>
        <v>2</v>
      </c>
    </row>
    <row r="571" spans="2:28" ht="15" hidden="1" customHeight="1" x14ac:dyDescent="0.2">
      <c r="B571" s="46">
        <v>570</v>
      </c>
      <c r="C571" s="46">
        <v>4204</v>
      </c>
      <c r="D571" s="46" t="s">
        <v>8</v>
      </c>
      <c r="E571" s="46">
        <v>27</v>
      </c>
      <c r="F571" s="46" t="s">
        <v>5670</v>
      </c>
      <c r="G571" s="46" t="s">
        <v>5670</v>
      </c>
      <c r="H571" s="46" t="s">
        <v>5678</v>
      </c>
      <c r="I571" s="46" t="s">
        <v>5679</v>
      </c>
      <c r="J571" s="46" t="s">
        <v>2880</v>
      </c>
      <c r="K571" s="46" t="s">
        <v>2880</v>
      </c>
      <c r="L571" s="46" t="s">
        <v>3395</v>
      </c>
      <c r="M571" s="46">
        <v>22</v>
      </c>
      <c r="N571" s="46">
        <v>2.5</v>
      </c>
      <c r="O571" s="46">
        <v>70</v>
      </c>
      <c r="P571" s="46">
        <v>20</v>
      </c>
      <c r="Q571" s="46">
        <v>15</v>
      </c>
      <c r="R571" s="46">
        <v>30</v>
      </c>
      <c r="S571" s="46">
        <v>20</v>
      </c>
      <c r="T571" s="46">
        <v>18</v>
      </c>
      <c r="U571" s="46">
        <v>21</v>
      </c>
      <c r="V571" s="46">
        <v>2888</v>
      </c>
      <c r="W571" s="46">
        <v>100</v>
      </c>
      <c r="Y571" s="46" t="s">
        <v>5680</v>
      </c>
      <c r="AA571">
        <f t="shared" si="10"/>
        <v>2.5</v>
      </c>
    </row>
    <row r="572" spans="2:28" ht="15" hidden="1" customHeight="1" x14ac:dyDescent="0.2">
      <c r="B572" s="46">
        <v>571</v>
      </c>
      <c r="C572" s="46">
        <v>3478</v>
      </c>
      <c r="D572" s="46" t="s">
        <v>8</v>
      </c>
      <c r="E572" s="46">
        <v>27</v>
      </c>
      <c r="F572" s="46" t="s">
        <v>5681</v>
      </c>
      <c r="G572" s="46" t="s">
        <v>5681</v>
      </c>
      <c r="H572" s="46" t="s">
        <v>5682</v>
      </c>
      <c r="I572" s="46" t="s">
        <v>5683</v>
      </c>
      <c r="J572" s="46" t="s">
        <v>5684</v>
      </c>
      <c r="K572" s="46" t="s">
        <v>5684</v>
      </c>
      <c r="L572" s="46" t="s">
        <v>3395</v>
      </c>
      <c r="M572" s="46">
        <v>22</v>
      </c>
      <c r="N572" s="46">
        <v>2.4</v>
      </c>
      <c r="O572" s="46">
        <v>57</v>
      </c>
      <c r="P572" s="46">
        <v>66</v>
      </c>
      <c r="Q572" s="46">
        <v>123</v>
      </c>
      <c r="R572" s="46">
        <v>6.5</v>
      </c>
      <c r="S572" s="46">
        <v>112</v>
      </c>
      <c r="T572" s="46">
        <v>18</v>
      </c>
      <c r="U572" s="46">
        <v>21</v>
      </c>
      <c r="V572" s="46">
        <v>2171</v>
      </c>
      <c r="W572" s="46">
        <v>100</v>
      </c>
      <c r="Y572" s="46" t="s">
        <v>5685</v>
      </c>
      <c r="AA572">
        <f t="shared" si="10"/>
        <v>2.4</v>
      </c>
    </row>
    <row r="573" spans="2:28" ht="15" hidden="1" customHeight="1" x14ac:dyDescent="0.2">
      <c r="B573" s="46">
        <v>572</v>
      </c>
      <c r="C573" s="46">
        <v>3976</v>
      </c>
      <c r="D573" s="46" t="s">
        <v>8</v>
      </c>
      <c r="E573" s="46">
        <v>27</v>
      </c>
      <c r="F573" s="46" t="s">
        <v>5681</v>
      </c>
      <c r="G573" s="46" t="s">
        <v>5686</v>
      </c>
      <c r="H573" s="46" t="s">
        <v>5687</v>
      </c>
      <c r="I573" s="46" t="s">
        <v>5688</v>
      </c>
      <c r="J573" s="46" t="s">
        <v>5689</v>
      </c>
      <c r="K573" s="46" t="s">
        <v>5689</v>
      </c>
      <c r="L573" s="46" t="s">
        <v>3406</v>
      </c>
      <c r="M573" s="46">
        <v>23</v>
      </c>
      <c r="N573" s="46">
        <v>2.4</v>
      </c>
      <c r="O573" s="46">
        <v>75</v>
      </c>
      <c r="P573" s="46">
        <v>75</v>
      </c>
      <c r="Q573" s="46">
        <v>0</v>
      </c>
      <c r="R573" s="46">
        <v>45</v>
      </c>
      <c r="S573" s="46">
        <v>60</v>
      </c>
      <c r="T573" s="46">
        <v>18</v>
      </c>
      <c r="U573" s="46">
        <v>21</v>
      </c>
      <c r="V573" s="46">
        <v>2684</v>
      </c>
      <c r="W573" s="46">
        <v>100</v>
      </c>
      <c r="Y573" s="46" t="s">
        <v>5690</v>
      </c>
      <c r="AA573">
        <f t="shared" si="10"/>
        <v>2.4</v>
      </c>
    </row>
    <row r="574" spans="2:28" ht="15" hidden="1" customHeight="1" x14ac:dyDescent="0.2">
      <c r="B574" s="46">
        <v>573</v>
      </c>
      <c r="C574" s="46">
        <v>2010</v>
      </c>
      <c r="D574" s="46" t="s">
        <v>8</v>
      </c>
      <c r="E574" s="46">
        <v>27</v>
      </c>
      <c r="F574" s="46" t="s">
        <v>5681</v>
      </c>
      <c r="G574" s="46" t="s">
        <v>5691</v>
      </c>
      <c r="H574" s="46" t="s">
        <v>5692</v>
      </c>
      <c r="I574" s="46" t="s">
        <v>5693</v>
      </c>
      <c r="J574" s="46" t="s">
        <v>2884</v>
      </c>
      <c r="K574" s="46" t="s">
        <v>5694</v>
      </c>
      <c r="L574" s="46" t="s">
        <v>3395</v>
      </c>
      <c r="M574" s="46">
        <v>22</v>
      </c>
      <c r="N574" s="46">
        <v>8.5</v>
      </c>
      <c r="O574" s="46">
        <v>0</v>
      </c>
      <c r="P574" s="46">
        <v>550</v>
      </c>
      <c r="Q574" s="46">
        <v>500</v>
      </c>
      <c r="R574" s="46">
        <v>0</v>
      </c>
      <c r="S574" s="46">
        <v>0</v>
      </c>
      <c r="T574" s="46">
        <v>18</v>
      </c>
      <c r="U574" s="46">
        <v>21</v>
      </c>
      <c r="V574" s="46">
        <v>923</v>
      </c>
      <c r="W574" s="46">
        <v>100</v>
      </c>
      <c r="Y574" s="46" t="s">
        <v>5695</v>
      </c>
      <c r="AA574">
        <f t="shared" si="10"/>
        <v>8.5</v>
      </c>
    </row>
    <row r="575" spans="2:28" ht="15" hidden="1" customHeight="1" x14ac:dyDescent="0.2">
      <c r="B575" s="46">
        <v>574</v>
      </c>
      <c r="C575" s="46">
        <v>4056</v>
      </c>
      <c r="D575" s="46" t="s">
        <v>8</v>
      </c>
      <c r="E575" s="46">
        <v>27</v>
      </c>
      <c r="F575" s="46" t="s">
        <v>5681</v>
      </c>
      <c r="G575" s="46" t="s">
        <v>5681</v>
      </c>
      <c r="H575" s="46" t="s">
        <v>5696</v>
      </c>
      <c r="I575" s="46" t="s">
        <v>5697</v>
      </c>
      <c r="J575" s="46" t="s">
        <v>2882</v>
      </c>
      <c r="K575" s="46" t="s">
        <v>5698</v>
      </c>
      <c r="L575" s="46" t="s">
        <v>3395</v>
      </c>
      <c r="M575" s="46">
        <v>22</v>
      </c>
      <c r="N575" s="46">
        <v>12000</v>
      </c>
      <c r="O575" s="46">
        <v>338000</v>
      </c>
      <c r="P575" s="46">
        <v>338000</v>
      </c>
      <c r="Q575" s="46">
        <v>236600</v>
      </c>
      <c r="R575" s="46">
        <v>101400</v>
      </c>
      <c r="S575" s="46">
        <v>135200</v>
      </c>
      <c r="T575" s="46">
        <v>18</v>
      </c>
      <c r="U575" s="46">
        <v>21</v>
      </c>
      <c r="V575" s="46">
        <v>2770</v>
      </c>
      <c r="W575" s="46">
        <v>100</v>
      </c>
      <c r="Y575" s="46" t="s">
        <v>5699</v>
      </c>
      <c r="Z575" s="47" t="s">
        <v>5700</v>
      </c>
      <c r="AA575">
        <v>27.04</v>
      </c>
      <c r="AB575" t="s">
        <v>5701</v>
      </c>
    </row>
    <row r="576" spans="2:28" ht="15" hidden="1" customHeight="1" x14ac:dyDescent="0.2">
      <c r="B576" s="46">
        <v>575</v>
      </c>
      <c r="C576" s="46">
        <v>4330</v>
      </c>
      <c r="D576" s="46" t="s">
        <v>8</v>
      </c>
      <c r="E576" s="46">
        <v>27</v>
      </c>
      <c r="F576" s="46" t="s">
        <v>5681</v>
      </c>
      <c r="G576" s="46" t="s">
        <v>5686</v>
      </c>
      <c r="H576" s="46" t="s">
        <v>5702</v>
      </c>
      <c r="I576" s="46" t="s">
        <v>5702</v>
      </c>
      <c r="J576" s="46" t="s">
        <v>2883</v>
      </c>
      <c r="K576" s="46" t="s">
        <v>37</v>
      </c>
      <c r="L576" s="46" t="s">
        <v>3395</v>
      </c>
      <c r="M576" s="46">
        <v>22</v>
      </c>
      <c r="N576" s="46">
        <v>22</v>
      </c>
      <c r="O576" s="46">
        <v>451</v>
      </c>
      <c r="P576" s="46">
        <v>0</v>
      </c>
      <c r="Q576" s="46">
        <v>0</v>
      </c>
      <c r="R576" s="46">
        <v>140</v>
      </c>
      <c r="S576" s="46">
        <v>0</v>
      </c>
      <c r="T576" s="46">
        <v>18</v>
      </c>
      <c r="U576" s="46">
        <v>21</v>
      </c>
      <c r="V576" s="46">
        <v>798</v>
      </c>
      <c r="W576" s="46">
        <v>100</v>
      </c>
      <c r="Y576" s="46" t="s">
        <v>5703</v>
      </c>
      <c r="AA576">
        <f t="shared" ref="AA576:AA600" si="11">N576</f>
        <v>22</v>
      </c>
    </row>
    <row r="577" spans="2:27" ht="15" hidden="1" customHeight="1" x14ac:dyDescent="0.2">
      <c r="B577" s="46">
        <v>576</v>
      </c>
      <c r="C577" s="46">
        <v>3094</v>
      </c>
      <c r="D577" s="46" t="s">
        <v>8</v>
      </c>
      <c r="E577" s="46">
        <v>27</v>
      </c>
      <c r="F577" s="46" t="s">
        <v>5681</v>
      </c>
      <c r="G577" s="46" t="s">
        <v>5704</v>
      </c>
      <c r="H577" s="46" t="s">
        <v>5705</v>
      </c>
      <c r="I577" s="46" t="s">
        <v>5705</v>
      </c>
      <c r="J577" s="46" t="s">
        <v>5706</v>
      </c>
      <c r="K577" s="46" t="s">
        <v>5707</v>
      </c>
      <c r="L577" s="46" t="s">
        <v>3395</v>
      </c>
      <c r="M577" s="46">
        <v>22</v>
      </c>
      <c r="N577" s="46">
        <v>3</v>
      </c>
      <c r="O577" s="46">
        <v>75</v>
      </c>
      <c r="P577" s="46">
        <v>0</v>
      </c>
      <c r="Q577" s="46">
        <v>110</v>
      </c>
      <c r="R577" s="46">
        <v>40</v>
      </c>
      <c r="S577" s="46">
        <v>20</v>
      </c>
      <c r="T577" s="46">
        <v>18</v>
      </c>
      <c r="U577" s="46">
        <v>21</v>
      </c>
      <c r="V577" s="46">
        <v>1771</v>
      </c>
      <c r="W577" s="46">
        <v>100</v>
      </c>
      <c r="Y577" s="46" t="s">
        <v>5708</v>
      </c>
      <c r="AA577">
        <f t="shared" si="11"/>
        <v>3</v>
      </c>
    </row>
    <row r="578" spans="2:27" ht="15" hidden="1" customHeight="1" x14ac:dyDescent="0.2">
      <c r="B578" s="46">
        <v>577</v>
      </c>
      <c r="C578" s="46">
        <v>3274</v>
      </c>
      <c r="D578" s="46" t="s">
        <v>8</v>
      </c>
      <c r="E578" s="46">
        <v>27</v>
      </c>
      <c r="F578" s="46" t="s">
        <v>5709</v>
      </c>
      <c r="G578" s="46" t="s">
        <v>5709</v>
      </c>
      <c r="H578" s="46" t="s">
        <v>5710</v>
      </c>
      <c r="I578" s="46" t="s">
        <v>5711</v>
      </c>
      <c r="J578" s="46" t="s">
        <v>5712</v>
      </c>
      <c r="K578" s="46" t="s">
        <v>5713</v>
      </c>
      <c r="L578" s="46" t="s">
        <v>3395</v>
      </c>
      <c r="M578" s="46">
        <v>22</v>
      </c>
      <c r="N578" s="46">
        <v>2</v>
      </c>
      <c r="O578" s="46">
        <v>30</v>
      </c>
      <c r="P578" s="46">
        <v>30</v>
      </c>
      <c r="Q578" s="46">
        <v>40</v>
      </c>
      <c r="R578" s="46">
        <v>10</v>
      </c>
      <c r="S578" s="46">
        <v>30</v>
      </c>
      <c r="T578" s="46">
        <v>18</v>
      </c>
      <c r="U578" s="46">
        <v>21</v>
      </c>
      <c r="V578" s="46">
        <v>1952</v>
      </c>
      <c r="W578" s="46">
        <v>100</v>
      </c>
      <c r="Y578" s="46" t="s">
        <v>5714</v>
      </c>
      <c r="AA578">
        <f t="shared" si="11"/>
        <v>2</v>
      </c>
    </row>
    <row r="579" spans="2:27" ht="15" hidden="1" customHeight="1" x14ac:dyDescent="0.2">
      <c r="B579" s="46">
        <v>578</v>
      </c>
      <c r="C579" s="46">
        <v>1231</v>
      </c>
      <c r="D579" s="46" t="s">
        <v>8</v>
      </c>
      <c r="E579" s="46">
        <v>27</v>
      </c>
      <c r="F579" s="46" t="s">
        <v>5709</v>
      </c>
      <c r="G579" s="46" t="s">
        <v>5715</v>
      </c>
      <c r="H579" s="46" t="s">
        <v>5716</v>
      </c>
      <c r="I579" s="46" t="s">
        <v>5716</v>
      </c>
      <c r="J579" s="46" t="s">
        <v>2855</v>
      </c>
      <c r="K579" s="46" t="s">
        <v>5717</v>
      </c>
      <c r="L579" s="46" t="s">
        <v>3395</v>
      </c>
      <c r="M579" s="46">
        <v>22</v>
      </c>
      <c r="N579" s="46">
        <v>5</v>
      </c>
      <c r="O579" s="46">
        <v>125</v>
      </c>
      <c r="P579" s="46">
        <v>30</v>
      </c>
      <c r="Q579" s="46">
        <v>105</v>
      </c>
      <c r="R579" s="46">
        <v>25</v>
      </c>
      <c r="S579" s="46">
        <v>80</v>
      </c>
      <c r="T579" s="46">
        <v>18</v>
      </c>
      <c r="U579" s="46">
        <v>21</v>
      </c>
      <c r="V579" s="46">
        <v>547</v>
      </c>
      <c r="W579" s="46">
        <v>100</v>
      </c>
      <c r="Y579" s="46" t="s">
        <v>5718</v>
      </c>
      <c r="AA579">
        <f t="shared" si="11"/>
        <v>5</v>
      </c>
    </row>
    <row r="580" spans="2:27" ht="15" hidden="1" customHeight="1" x14ac:dyDescent="0.2">
      <c r="B580" s="46">
        <v>579</v>
      </c>
      <c r="C580" s="46">
        <v>1906</v>
      </c>
      <c r="D580" s="46" t="s">
        <v>8</v>
      </c>
      <c r="E580" s="46">
        <v>27</v>
      </c>
      <c r="F580" s="46" t="s">
        <v>5709</v>
      </c>
      <c r="G580" s="46" t="s">
        <v>5719</v>
      </c>
      <c r="H580" s="46" t="s">
        <v>5720</v>
      </c>
      <c r="I580" s="46" t="s">
        <v>5720</v>
      </c>
      <c r="J580" s="46" t="s">
        <v>2842</v>
      </c>
      <c r="K580" s="46" t="s">
        <v>5508</v>
      </c>
      <c r="L580" s="46" t="s">
        <v>3395</v>
      </c>
      <c r="M580" s="46">
        <v>22</v>
      </c>
      <c r="N580" s="46">
        <v>5</v>
      </c>
      <c r="O580" s="46">
        <v>60</v>
      </c>
      <c r="P580" s="46">
        <v>0</v>
      </c>
      <c r="Q580" s="46">
        <v>24</v>
      </c>
      <c r="R580" s="46">
        <v>9</v>
      </c>
      <c r="S580" s="46">
        <v>15</v>
      </c>
      <c r="T580" s="46">
        <v>18</v>
      </c>
      <c r="U580" s="46">
        <v>21</v>
      </c>
      <c r="V580" s="46">
        <v>662</v>
      </c>
      <c r="W580" s="46">
        <v>100</v>
      </c>
      <c r="Y580" s="46" t="s">
        <v>5721</v>
      </c>
      <c r="AA580">
        <f t="shared" si="11"/>
        <v>5</v>
      </c>
    </row>
    <row r="581" spans="2:27" ht="15" hidden="1" customHeight="1" x14ac:dyDescent="0.2">
      <c r="B581" s="46">
        <v>580</v>
      </c>
      <c r="C581" s="46">
        <v>1363</v>
      </c>
      <c r="D581" s="46" t="s">
        <v>8</v>
      </c>
      <c r="E581" s="46">
        <v>27</v>
      </c>
      <c r="F581" s="46" t="s">
        <v>5709</v>
      </c>
      <c r="G581" s="46" t="s">
        <v>5719</v>
      </c>
      <c r="H581" s="46" t="s">
        <v>5722</v>
      </c>
      <c r="I581" s="46" t="s">
        <v>5722</v>
      </c>
      <c r="J581" s="46" t="s">
        <v>5723</v>
      </c>
      <c r="K581" s="46" t="s">
        <v>5723</v>
      </c>
      <c r="L581" s="46" t="s">
        <v>3395</v>
      </c>
      <c r="M581" s="46">
        <v>22</v>
      </c>
      <c r="N581" s="46">
        <v>4</v>
      </c>
      <c r="O581" s="46">
        <v>50</v>
      </c>
      <c r="P581" s="46">
        <v>0</v>
      </c>
      <c r="Q581" s="46">
        <v>4</v>
      </c>
      <c r="R581" s="46">
        <v>5</v>
      </c>
      <c r="S581" s="46">
        <v>5</v>
      </c>
      <c r="T581" s="46">
        <v>18</v>
      </c>
      <c r="U581" s="46">
        <v>21</v>
      </c>
      <c r="V581" s="46">
        <v>647</v>
      </c>
      <c r="W581" s="46">
        <v>100</v>
      </c>
      <c r="Y581" s="46" t="s">
        <v>5724</v>
      </c>
      <c r="AA581">
        <f t="shared" si="11"/>
        <v>4</v>
      </c>
    </row>
    <row r="582" spans="2:27" ht="15" hidden="1" customHeight="1" x14ac:dyDescent="0.2">
      <c r="B582" s="46">
        <v>581</v>
      </c>
      <c r="C582" s="46">
        <v>1288</v>
      </c>
      <c r="D582" s="46" t="s">
        <v>8</v>
      </c>
      <c r="E582" s="46">
        <v>27</v>
      </c>
      <c r="F582" s="46" t="s">
        <v>5709</v>
      </c>
      <c r="G582" s="46" t="s">
        <v>5719</v>
      </c>
      <c r="H582" s="46" t="s">
        <v>5573</v>
      </c>
      <c r="I582" s="46" t="s">
        <v>5573</v>
      </c>
      <c r="J582" s="46" t="s">
        <v>2854</v>
      </c>
      <c r="K582" s="46" t="s">
        <v>5725</v>
      </c>
      <c r="L582" s="46" t="s">
        <v>3444</v>
      </c>
      <c r="M582" s="46">
        <v>24</v>
      </c>
      <c r="N582" s="46">
        <v>5.5</v>
      </c>
      <c r="O582" s="46">
        <v>135</v>
      </c>
      <c r="P582" s="46">
        <v>315</v>
      </c>
      <c r="Q582" s="46">
        <v>31.5</v>
      </c>
      <c r="R582" s="46">
        <v>47.25</v>
      </c>
      <c r="S582" s="46">
        <v>234</v>
      </c>
      <c r="T582" s="46">
        <v>18</v>
      </c>
      <c r="U582" s="46">
        <v>21</v>
      </c>
      <c r="V582" s="46">
        <v>593</v>
      </c>
      <c r="W582" s="46">
        <v>100</v>
      </c>
      <c r="Y582" s="46" t="s">
        <v>5726</v>
      </c>
      <c r="AA582">
        <f t="shared" si="11"/>
        <v>5.5</v>
      </c>
    </row>
    <row r="583" spans="2:27" ht="15" hidden="1" customHeight="1" x14ac:dyDescent="0.2">
      <c r="B583" s="46">
        <v>582</v>
      </c>
      <c r="C583" s="46">
        <v>1440</v>
      </c>
      <c r="D583" s="46" t="s">
        <v>8</v>
      </c>
      <c r="E583" s="46">
        <v>27</v>
      </c>
      <c r="F583" s="46" t="s">
        <v>5709</v>
      </c>
      <c r="G583" s="46" t="s">
        <v>5727</v>
      </c>
      <c r="H583" s="46" t="s">
        <v>5728</v>
      </c>
      <c r="I583" s="46" t="s">
        <v>5729</v>
      </c>
      <c r="J583" s="46" t="s">
        <v>2853</v>
      </c>
      <c r="K583" s="46" t="s">
        <v>2853</v>
      </c>
      <c r="L583" s="46" t="s">
        <v>3444</v>
      </c>
      <c r="M583" s="46">
        <v>24</v>
      </c>
      <c r="N583" s="46">
        <v>6</v>
      </c>
      <c r="O583" s="46">
        <v>150</v>
      </c>
      <c r="P583" s="46">
        <v>0</v>
      </c>
      <c r="Q583" s="46">
        <v>480</v>
      </c>
      <c r="R583" s="46">
        <v>40</v>
      </c>
      <c r="S583" s="46">
        <v>480</v>
      </c>
      <c r="T583" s="46">
        <v>18</v>
      </c>
      <c r="U583" s="46">
        <v>21</v>
      </c>
      <c r="V583" s="46">
        <v>701</v>
      </c>
      <c r="W583" s="46">
        <v>100</v>
      </c>
      <c r="Y583" s="46" t="s">
        <v>5730</v>
      </c>
      <c r="AA583">
        <f t="shared" si="11"/>
        <v>6</v>
      </c>
    </row>
    <row r="584" spans="2:27" ht="15" hidden="1" customHeight="1" x14ac:dyDescent="0.2">
      <c r="B584" s="46">
        <v>583</v>
      </c>
      <c r="C584" s="46">
        <v>4361</v>
      </c>
      <c r="D584" s="46" t="s">
        <v>8</v>
      </c>
      <c r="E584" s="46">
        <v>27</v>
      </c>
      <c r="F584" s="46" t="s">
        <v>5731</v>
      </c>
      <c r="G584" s="46" t="s">
        <v>5732</v>
      </c>
      <c r="H584" s="46" t="s">
        <v>5733</v>
      </c>
      <c r="I584" s="46" t="s">
        <v>5734</v>
      </c>
      <c r="J584" s="46" t="s">
        <v>2885</v>
      </c>
      <c r="K584" s="46" t="s">
        <v>37</v>
      </c>
      <c r="L584" s="46" t="s">
        <v>3406</v>
      </c>
      <c r="M584" s="46">
        <v>23</v>
      </c>
      <c r="N584" s="46">
        <v>22.5</v>
      </c>
      <c r="O584" s="46">
        <v>551</v>
      </c>
      <c r="P584" s="46">
        <v>0</v>
      </c>
      <c r="Q584" s="46">
        <v>0</v>
      </c>
      <c r="R584" s="46">
        <v>77</v>
      </c>
      <c r="S584" s="46">
        <v>295</v>
      </c>
      <c r="T584" s="46">
        <v>18</v>
      </c>
      <c r="U584" s="46">
        <v>21</v>
      </c>
      <c r="V584" s="46">
        <v>798</v>
      </c>
      <c r="W584" s="46">
        <v>100</v>
      </c>
      <c r="Y584" s="46" t="s">
        <v>5735</v>
      </c>
      <c r="AA584">
        <f t="shared" si="11"/>
        <v>22.5</v>
      </c>
    </row>
    <row r="585" spans="2:27" ht="15" hidden="1" customHeight="1" x14ac:dyDescent="0.2">
      <c r="B585" s="46">
        <v>584</v>
      </c>
      <c r="C585" s="46">
        <v>3303</v>
      </c>
      <c r="D585" s="46" t="s">
        <v>8</v>
      </c>
      <c r="E585" s="46">
        <v>27</v>
      </c>
      <c r="F585" s="46" t="s">
        <v>5736</v>
      </c>
      <c r="G585" s="46" t="s">
        <v>5737</v>
      </c>
      <c r="H585" s="46" t="s">
        <v>5738</v>
      </c>
      <c r="I585" s="46" t="s">
        <v>5739</v>
      </c>
      <c r="J585" s="46" t="s">
        <v>5740</v>
      </c>
      <c r="K585" s="46" t="s">
        <v>5741</v>
      </c>
      <c r="L585" s="46" t="s">
        <v>3395</v>
      </c>
      <c r="M585" s="46">
        <v>22</v>
      </c>
      <c r="N585" s="46">
        <v>2.5</v>
      </c>
      <c r="O585" s="46">
        <v>63</v>
      </c>
      <c r="P585" s="46">
        <v>0</v>
      </c>
      <c r="Q585" s="46">
        <v>135</v>
      </c>
      <c r="R585" s="46">
        <v>8</v>
      </c>
      <c r="S585" s="46">
        <v>50</v>
      </c>
      <c r="T585" s="46">
        <v>18</v>
      </c>
      <c r="U585" s="46">
        <v>21</v>
      </c>
      <c r="V585" s="46">
        <v>1983</v>
      </c>
      <c r="W585" s="46">
        <v>100</v>
      </c>
      <c r="Y585" s="46" t="s">
        <v>5742</v>
      </c>
      <c r="AA585">
        <f t="shared" si="11"/>
        <v>2.5</v>
      </c>
    </row>
    <row r="586" spans="2:27" ht="15" hidden="1" customHeight="1" x14ac:dyDescent="0.2">
      <c r="B586" s="46">
        <v>585</v>
      </c>
      <c r="C586" s="46">
        <v>2454</v>
      </c>
      <c r="D586" s="46" t="s">
        <v>8</v>
      </c>
      <c r="E586" s="46">
        <v>27</v>
      </c>
      <c r="F586" s="46" t="s">
        <v>5736</v>
      </c>
      <c r="G586" s="46" t="s">
        <v>5743</v>
      </c>
      <c r="H586" s="46" t="s">
        <v>5744</v>
      </c>
      <c r="I586" s="46" t="s">
        <v>5745</v>
      </c>
      <c r="J586" s="46" t="s">
        <v>2886</v>
      </c>
      <c r="K586" s="46" t="s">
        <v>2886</v>
      </c>
      <c r="L586" s="46" t="s">
        <v>3395</v>
      </c>
      <c r="M586" s="46">
        <v>22</v>
      </c>
      <c r="N586" s="46">
        <v>24</v>
      </c>
      <c r="O586" s="46">
        <v>600</v>
      </c>
      <c r="P586" s="46">
        <v>800</v>
      </c>
      <c r="Q586" s="46">
        <v>180</v>
      </c>
      <c r="R586" s="46">
        <v>150</v>
      </c>
      <c r="S586" s="46">
        <v>30</v>
      </c>
      <c r="T586" s="46">
        <v>18</v>
      </c>
      <c r="U586" s="46">
        <v>21</v>
      </c>
      <c r="V586" s="46">
        <v>1234</v>
      </c>
      <c r="W586" s="46">
        <v>100</v>
      </c>
      <c r="Y586" s="46" t="s">
        <v>5746</v>
      </c>
      <c r="AA586">
        <f t="shared" si="11"/>
        <v>24</v>
      </c>
    </row>
    <row r="587" spans="2:27" ht="15" hidden="1" customHeight="1" x14ac:dyDescent="0.2">
      <c r="B587" s="46">
        <v>586</v>
      </c>
      <c r="C587" s="46">
        <v>1426</v>
      </c>
      <c r="D587" s="46" t="s">
        <v>8</v>
      </c>
      <c r="E587" s="46">
        <v>27</v>
      </c>
      <c r="F587" s="46" t="s">
        <v>5736</v>
      </c>
      <c r="G587" s="46" t="s">
        <v>5747</v>
      </c>
      <c r="H587" s="46" t="s">
        <v>5748</v>
      </c>
      <c r="I587" s="46" t="s">
        <v>5748</v>
      </c>
      <c r="J587" s="46" t="s">
        <v>2842</v>
      </c>
      <c r="K587" s="46" t="s">
        <v>2842</v>
      </c>
      <c r="L587" s="46" t="s">
        <v>3395</v>
      </c>
      <c r="M587" s="46">
        <v>22</v>
      </c>
      <c r="N587" s="46">
        <v>5</v>
      </c>
      <c r="O587" s="46">
        <v>60</v>
      </c>
      <c r="P587" s="46">
        <v>40</v>
      </c>
      <c r="Q587" s="46">
        <v>6</v>
      </c>
      <c r="R587" s="46">
        <v>6</v>
      </c>
      <c r="S587" s="46">
        <v>30</v>
      </c>
      <c r="T587" s="46">
        <v>18</v>
      </c>
      <c r="U587" s="46">
        <v>21</v>
      </c>
      <c r="V587" s="46">
        <v>690</v>
      </c>
      <c r="W587" s="46">
        <v>100</v>
      </c>
      <c r="Y587" s="46" t="s">
        <v>5749</v>
      </c>
      <c r="AA587">
        <f t="shared" si="11"/>
        <v>5</v>
      </c>
    </row>
    <row r="588" spans="2:27" ht="15" hidden="1" customHeight="1" x14ac:dyDescent="0.2">
      <c r="B588" s="46">
        <v>587</v>
      </c>
      <c r="C588" s="46">
        <v>4128</v>
      </c>
      <c r="D588" s="46" t="s">
        <v>8</v>
      </c>
      <c r="E588" s="46">
        <v>27</v>
      </c>
      <c r="F588" s="46" t="s">
        <v>5736</v>
      </c>
      <c r="G588" s="46" t="s">
        <v>5750</v>
      </c>
      <c r="H588" s="46" t="s">
        <v>5751</v>
      </c>
      <c r="I588" s="46" t="s">
        <v>5752</v>
      </c>
      <c r="J588" s="46" t="s">
        <v>5753</v>
      </c>
      <c r="K588" s="46" t="s">
        <v>5754</v>
      </c>
      <c r="L588" s="46" t="s">
        <v>3395</v>
      </c>
      <c r="M588" s="46">
        <v>22</v>
      </c>
      <c r="N588" s="46">
        <v>2</v>
      </c>
      <c r="O588" s="46">
        <v>205</v>
      </c>
      <c r="P588" s="46">
        <v>0</v>
      </c>
      <c r="Q588" s="46">
        <v>2.5</v>
      </c>
      <c r="R588" s="46">
        <v>200</v>
      </c>
      <c r="S588" s="46">
        <v>2.5</v>
      </c>
      <c r="T588" s="46">
        <v>18</v>
      </c>
      <c r="U588" s="46">
        <v>21</v>
      </c>
      <c r="V588" s="46">
        <v>2831</v>
      </c>
      <c r="W588" s="46">
        <v>100</v>
      </c>
      <c r="Y588" s="46" t="s">
        <v>5755</v>
      </c>
      <c r="AA588">
        <f t="shared" si="11"/>
        <v>2</v>
      </c>
    </row>
    <row r="589" spans="2:27" ht="15" hidden="1" customHeight="1" x14ac:dyDescent="0.2">
      <c r="B589" s="46">
        <v>588</v>
      </c>
      <c r="C589" s="46">
        <v>3198</v>
      </c>
      <c r="D589" s="46" t="s">
        <v>8</v>
      </c>
      <c r="E589" s="46">
        <v>27</v>
      </c>
      <c r="F589" s="46" t="s">
        <v>5736</v>
      </c>
      <c r="G589" s="46" t="s">
        <v>5747</v>
      </c>
      <c r="H589" s="46" t="s">
        <v>5756</v>
      </c>
      <c r="I589" s="46" t="s">
        <v>5757</v>
      </c>
      <c r="J589" s="46" t="s">
        <v>2887</v>
      </c>
      <c r="K589" s="46" t="s">
        <v>5758</v>
      </c>
      <c r="L589" s="46" t="s">
        <v>3395</v>
      </c>
      <c r="M589" s="46">
        <v>22</v>
      </c>
      <c r="N589" s="46">
        <v>5</v>
      </c>
      <c r="O589" s="46">
        <v>125</v>
      </c>
      <c r="P589" s="46">
        <v>10000</v>
      </c>
      <c r="Q589" s="46">
        <v>50000</v>
      </c>
      <c r="R589" s="46">
        <v>4</v>
      </c>
      <c r="S589" s="46">
        <v>25000</v>
      </c>
      <c r="T589" s="46">
        <v>18</v>
      </c>
      <c r="U589" s="46">
        <v>21</v>
      </c>
      <c r="V589" s="46">
        <v>1871</v>
      </c>
      <c r="W589" s="46">
        <v>80</v>
      </c>
      <c r="Y589" s="46" t="s">
        <v>5759</v>
      </c>
      <c r="AA589">
        <f t="shared" si="11"/>
        <v>5</v>
      </c>
    </row>
    <row r="590" spans="2:27" ht="15" hidden="1" customHeight="1" x14ac:dyDescent="0.2">
      <c r="B590" s="46">
        <v>589</v>
      </c>
      <c r="C590" s="46">
        <v>1244</v>
      </c>
      <c r="D590" s="46" t="s">
        <v>8</v>
      </c>
      <c r="E590" s="46">
        <v>27</v>
      </c>
      <c r="F590" s="46" t="s">
        <v>5760</v>
      </c>
      <c r="G590" s="46" t="s">
        <v>5761</v>
      </c>
      <c r="H590" s="46" t="s">
        <v>5762</v>
      </c>
      <c r="I590" s="46" t="s">
        <v>5762</v>
      </c>
      <c r="J590" s="46" t="s">
        <v>5763</v>
      </c>
      <c r="K590" s="46" t="s">
        <v>5764</v>
      </c>
      <c r="L590" s="46" t="s">
        <v>3395</v>
      </c>
      <c r="M590" s="46">
        <v>22</v>
      </c>
      <c r="N590" s="46">
        <v>5</v>
      </c>
      <c r="O590" s="46">
        <v>150</v>
      </c>
      <c r="P590" s="46">
        <v>0</v>
      </c>
      <c r="Q590" s="46">
        <v>150</v>
      </c>
      <c r="R590" s="46">
        <v>32</v>
      </c>
      <c r="S590" s="46">
        <v>120</v>
      </c>
      <c r="T590" s="46">
        <v>18</v>
      </c>
      <c r="U590" s="46">
        <v>21</v>
      </c>
      <c r="V590" s="46">
        <v>481</v>
      </c>
      <c r="W590" s="46">
        <v>100</v>
      </c>
      <c r="Y590" s="46" t="s">
        <v>5765</v>
      </c>
      <c r="AA590">
        <f t="shared" si="11"/>
        <v>5</v>
      </c>
    </row>
    <row r="591" spans="2:27" ht="15" hidden="1" customHeight="1" x14ac:dyDescent="0.2">
      <c r="B591" s="46">
        <v>590</v>
      </c>
      <c r="C591" s="46">
        <v>1238</v>
      </c>
      <c r="D591" s="46" t="s">
        <v>8</v>
      </c>
      <c r="E591" s="46">
        <v>27</v>
      </c>
      <c r="F591" s="46" t="s">
        <v>5760</v>
      </c>
      <c r="G591" s="46" t="s">
        <v>5766</v>
      </c>
      <c r="H591" s="46" t="s">
        <v>5767</v>
      </c>
      <c r="I591" s="46" t="s">
        <v>5768</v>
      </c>
      <c r="J591" s="46" t="s">
        <v>4083</v>
      </c>
      <c r="K591" s="46" t="s">
        <v>4021</v>
      </c>
      <c r="L591" s="46" t="s">
        <v>3395</v>
      </c>
      <c r="M591" s="46">
        <v>22</v>
      </c>
      <c r="N591" s="46">
        <v>12</v>
      </c>
      <c r="O591" s="46">
        <v>300</v>
      </c>
      <c r="P591" s="46">
        <v>140</v>
      </c>
      <c r="Q591" s="46">
        <v>400</v>
      </c>
      <c r="R591" s="46">
        <v>80</v>
      </c>
      <c r="S591" s="46">
        <v>250</v>
      </c>
      <c r="T591" s="46">
        <v>18</v>
      </c>
      <c r="U591" s="46">
        <v>21</v>
      </c>
      <c r="V591" s="46">
        <v>205</v>
      </c>
      <c r="W591" s="46">
        <v>100</v>
      </c>
      <c r="Y591" s="46" t="s">
        <v>5769</v>
      </c>
      <c r="AA591">
        <f t="shared" si="11"/>
        <v>12</v>
      </c>
    </row>
    <row r="592" spans="2:27" ht="15" hidden="1" customHeight="1" x14ac:dyDescent="0.2">
      <c r="B592" s="46">
        <v>591</v>
      </c>
      <c r="C592" s="46">
        <v>3916</v>
      </c>
      <c r="D592" s="46" t="s">
        <v>8</v>
      </c>
      <c r="E592" s="46">
        <v>27</v>
      </c>
      <c r="F592" s="46" t="s">
        <v>5760</v>
      </c>
      <c r="G592" s="46" t="s">
        <v>5770</v>
      </c>
      <c r="H592" s="46" t="s">
        <v>5771</v>
      </c>
      <c r="I592" s="46" t="s">
        <v>5771</v>
      </c>
      <c r="J592" s="46" t="s">
        <v>5772</v>
      </c>
      <c r="K592" s="46" t="s">
        <v>5773</v>
      </c>
      <c r="L592" s="46" t="s">
        <v>3395</v>
      </c>
      <c r="M592" s="46">
        <v>22</v>
      </c>
      <c r="N592" s="46">
        <v>1</v>
      </c>
      <c r="O592" s="46">
        <v>30</v>
      </c>
      <c r="P592" s="46">
        <v>0</v>
      </c>
      <c r="Q592" s="46">
        <v>10</v>
      </c>
      <c r="R592" s="46">
        <v>10</v>
      </c>
      <c r="S592" s="46">
        <v>20</v>
      </c>
      <c r="T592" s="46">
        <v>18</v>
      </c>
      <c r="U592" s="46">
        <v>21</v>
      </c>
      <c r="V592" s="46">
        <v>2623</v>
      </c>
      <c r="W592" s="46">
        <v>100</v>
      </c>
      <c r="Y592" s="46" t="s">
        <v>5774</v>
      </c>
      <c r="AA592">
        <f t="shared" si="11"/>
        <v>1</v>
      </c>
    </row>
    <row r="593" spans="2:28" ht="15" hidden="1" customHeight="1" x14ac:dyDescent="0.2">
      <c r="B593" s="46">
        <v>592</v>
      </c>
      <c r="C593" s="46">
        <v>2662</v>
      </c>
      <c r="D593" s="46" t="s">
        <v>8</v>
      </c>
      <c r="E593" s="46">
        <v>27</v>
      </c>
      <c r="F593" s="46" t="s">
        <v>5760</v>
      </c>
      <c r="G593" s="46" t="s">
        <v>5775</v>
      </c>
      <c r="H593" s="46" t="s">
        <v>5776</v>
      </c>
      <c r="I593" s="46" t="s">
        <v>5776</v>
      </c>
      <c r="J593" s="46" t="s">
        <v>2889</v>
      </c>
      <c r="K593" s="46" t="s">
        <v>5777</v>
      </c>
      <c r="L593" s="46" t="s">
        <v>3395</v>
      </c>
      <c r="M593" s="46">
        <v>22</v>
      </c>
      <c r="N593" s="46">
        <v>100</v>
      </c>
      <c r="O593" s="46">
        <v>1200</v>
      </c>
      <c r="P593" s="46">
        <v>1224</v>
      </c>
      <c r="Q593" s="46">
        <v>1224</v>
      </c>
      <c r="R593" s="46">
        <v>1000</v>
      </c>
      <c r="S593" s="46">
        <v>204</v>
      </c>
      <c r="T593" s="46">
        <v>18</v>
      </c>
      <c r="U593" s="46">
        <v>21</v>
      </c>
      <c r="V593" s="46">
        <v>1423</v>
      </c>
      <c r="W593" s="46">
        <v>100</v>
      </c>
      <c r="Y593" s="46" t="s">
        <v>5778</v>
      </c>
      <c r="AA593">
        <f t="shared" si="11"/>
        <v>100</v>
      </c>
    </row>
    <row r="594" spans="2:28" ht="15" hidden="1" customHeight="1" x14ac:dyDescent="0.2">
      <c r="B594" s="46">
        <v>593</v>
      </c>
      <c r="C594" s="46">
        <v>3845</v>
      </c>
      <c r="D594" s="46" t="s">
        <v>8</v>
      </c>
      <c r="E594" s="46">
        <v>27</v>
      </c>
      <c r="F594" s="46" t="s">
        <v>5760</v>
      </c>
      <c r="G594" s="46"/>
      <c r="H594" s="46"/>
      <c r="I594" s="46"/>
      <c r="J594" s="46" t="s">
        <v>5779</v>
      </c>
      <c r="K594" s="46" t="s">
        <v>5780</v>
      </c>
      <c r="L594" s="46" t="s">
        <v>3444</v>
      </c>
      <c r="M594" s="46">
        <v>24</v>
      </c>
      <c r="N594" s="46">
        <v>2</v>
      </c>
      <c r="O594" s="46">
        <v>50</v>
      </c>
      <c r="P594" s="46">
        <v>50</v>
      </c>
      <c r="Q594" s="46">
        <v>35</v>
      </c>
      <c r="R594" s="46">
        <v>5.3</v>
      </c>
      <c r="S594" s="46">
        <v>39.4</v>
      </c>
      <c r="T594" s="46">
        <v>18</v>
      </c>
      <c r="U594" s="46">
        <v>21</v>
      </c>
      <c r="V594" s="46">
        <v>2457</v>
      </c>
      <c r="W594" s="46">
        <v>100</v>
      </c>
      <c r="X594" s="46" t="s">
        <v>5781</v>
      </c>
      <c r="Y594" s="46" t="s">
        <v>5782</v>
      </c>
      <c r="AA594">
        <f t="shared" si="11"/>
        <v>2</v>
      </c>
    </row>
    <row r="595" spans="2:28" ht="15" hidden="1" customHeight="1" x14ac:dyDescent="0.2">
      <c r="B595" s="46">
        <v>594</v>
      </c>
      <c r="C595" s="46">
        <v>1966</v>
      </c>
      <c r="D595" s="46" t="s">
        <v>8</v>
      </c>
      <c r="E595" s="46">
        <v>27</v>
      </c>
      <c r="F595" s="46" t="s">
        <v>5760</v>
      </c>
      <c r="G595" s="46"/>
      <c r="H595" s="46"/>
      <c r="I595" s="46"/>
      <c r="J595" s="46" t="s">
        <v>5783</v>
      </c>
      <c r="K595" s="46" t="s">
        <v>5784</v>
      </c>
      <c r="L595" s="46" t="s">
        <v>3395</v>
      </c>
      <c r="M595" s="46">
        <v>22</v>
      </c>
      <c r="N595" s="46">
        <v>17</v>
      </c>
      <c r="O595" s="46">
        <v>500</v>
      </c>
      <c r="P595" s="46">
        <v>50</v>
      </c>
      <c r="Q595" s="46">
        <v>50</v>
      </c>
      <c r="R595" s="46">
        <v>100</v>
      </c>
      <c r="S595" s="46">
        <v>200</v>
      </c>
      <c r="T595" s="46">
        <v>18</v>
      </c>
      <c r="U595" s="46">
        <v>21</v>
      </c>
      <c r="V595" s="46">
        <v>815</v>
      </c>
      <c r="W595" s="46">
        <v>100</v>
      </c>
      <c r="X595" s="46" t="s">
        <v>5785</v>
      </c>
      <c r="Y595" s="46" t="s">
        <v>5786</v>
      </c>
      <c r="AA595">
        <f t="shared" si="11"/>
        <v>17</v>
      </c>
    </row>
    <row r="596" spans="2:28" ht="15" hidden="1" customHeight="1" x14ac:dyDescent="0.2">
      <c r="B596" s="46">
        <v>595</v>
      </c>
      <c r="C596" s="46">
        <v>1320</v>
      </c>
      <c r="D596" s="46" t="s">
        <v>8</v>
      </c>
      <c r="E596" s="46">
        <v>27</v>
      </c>
      <c r="F596" s="46" t="s">
        <v>5760</v>
      </c>
      <c r="G596" s="46" t="s">
        <v>5787</v>
      </c>
      <c r="H596" s="46" t="s">
        <v>5788</v>
      </c>
      <c r="I596" s="46" t="s">
        <v>5788</v>
      </c>
      <c r="J596" s="46" t="s">
        <v>5789</v>
      </c>
      <c r="K596" s="46" t="s">
        <v>5055</v>
      </c>
      <c r="L596" s="46" t="s">
        <v>3395</v>
      </c>
      <c r="M596" s="46">
        <v>22</v>
      </c>
      <c r="N596" s="46">
        <v>7.2</v>
      </c>
      <c r="O596" s="46">
        <v>150</v>
      </c>
      <c r="P596" s="46">
        <v>0</v>
      </c>
      <c r="Q596" s="46">
        <v>30</v>
      </c>
      <c r="R596" s="46">
        <v>30</v>
      </c>
      <c r="S596" s="46">
        <v>150</v>
      </c>
      <c r="T596" s="46">
        <v>18</v>
      </c>
      <c r="U596" s="46">
        <v>21</v>
      </c>
      <c r="V596" s="46">
        <v>464</v>
      </c>
      <c r="W596" s="46">
        <v>100</v>
      </c>
      <c r="Y596" s="46" t="s">
        <v>5790</v>
      </c>
      <c r="AA596">
        <f t="shared" si="11"/>
        <v>7.2</v>
      </c>
    </row>
    <row r="597" spans="2:28" ht="15" hidden="1" customHeight="1" x14ac:dyDescent="0.2">
      <c r="B597" s="46">
        <v>596</v>
      </c>
      <c r="C597" s="46">
        <v>4263</v>
      </c>
      <c r="D597" s="46" t="s">
        <v>8</v>
      </c>
      <c r="E597" s="46">
        <v>27</v>
      </c>
      <c r="F597" s="46" t="s">
        <v>5760</v>
      </c>
      <c r="G597" s="46" t="s">
        <v>5791</v>
      </c>
      <c r="H597" s="46" t="s">
        <v>5792</v>
      </c>
      <c r="I597" s="46" t="s">
        <v>5793</v>
      </c>
      <c r="J597" s="46" t="s">
        <v>5794</v>
      </c>
      <c r="K597" s="46" t="s">
        <v>5795</v>
      </c>
      <c r="L597" s="46" t="s">
        <v>3395</v>
      </c>
      <c r="M597" s="46">
        <v>22</v>
      </c>
      <c r="N597" s="46">
        <v>2.4</v>
      </c>
      <c r="O597" s="46">
        <v>65</v>
      </c>
      <c r="P597" s="46">
        <v>130</v>
      </c>
      <c r="Q597" s="46">
        <v>140</v>
      </c>
      <c r="R597" s="46">
        <v>6.64</v>
      </c>
      <c r="S597" s="46">
        <v>115</v>
      </c>
      <c r="T597" s="46">
        <v>18</v>
      </c>
      <c r="U597" s="46">
        <v>21</v>
      </c>
      <c r="V597" s="46">
        <v>2930</v>
      </c>
      <c r="W597" s="46">
        <v>100</v>
      </c>
      <c r="Y597" s="46" t="s">
        <v>5796</v>
      </c>
      <c r="AA597">
        <f t="shared" si="11"/>
        <v>2.4</v>
      </c>
    </row>
    <row r="598" spans="2:28" ht="15" hidden="1" customHeight="1" x14ac:dyDescent="0.2">
      <c r="B598" s="46">
        <v>597</v>
      </c>
      <c r="C598" s="46">
        <v>633</v>
      </c>
      <c r="D598" s="46" t="s">
        <v>8</v>
      </c>
      <c r="E598" s="46">
        <v>27</v>
      </c>
      <c r="F598" s="46" t="s">
        <v>5760</v>
      </c>
      <c r="G598" s="46" t="s">
        <v>5766</v>
      </c>
      <c r="H598" s="46" t="s">
        <v>5797</v>
      </c>
      <c r="I598" s="46" t="s">
        <v>5798</v>
      </c>
      <c r="J598" s="46" t="s">
        <v>5799</v>
      </c>
      <c r="K598" s="46" t="s">
        <v>5800</v>
      </c>
      <c r="L598" s="46" t="s">
        <v>3444</v>
      </c>
      <c r="M598" s="46">
        <v>24</v>
      </c>
      <c r="N598" s="46">
        <v>12.8</v>
      </c>
      <c r="O598" s="46">
        <v>1250</v>
      </c>
      <c r="P598" s="46">
        <v>1197</v>
      </c>
      <c r="Q598" s="46">
        <v>1197</v>
      </c>
      <c r="R598" s="46">
        <v>16</v>
      </c>
      <c r="S598" s="46">
        <v>22.85</v>
      </c>
      <c r="T598" s="46">
        <v>18</v>
      </c>
      <c r="U598" s="46">
        <v>21</v>
      </c>
      <c r="V598" s="46">
        <v>204</v>
      </c>
      <c r="W598" s="46">
        <v>100</v>
      </c>
      <c r="Y598" s="46" t="s">
        <v>5801</v>
      </c>
      <c r="AA598">
        <f t="shared" si="11"/>
        <v>12.8</v>
      </c>
    </row>
    <row r="599" spans="2:28" ht="15" hidden="1" customHeight="1" x14ac:dyDescent="0.2">
      <c r="B599" s="46">
        <v>598</v>
      </c>
      <c r="C599" s="46">
        <v>1871</v>
      </c>
      <c r="D599" s="46" t="s">
        <v>8</v>
      </c>
      <c r="E599" s="46">
        <v>27</v>
      </c>
      <c r="F599" s="46" t="s">
        <v>5760</v>
      </c>
      <c r="G599" s="46"/>
      <c r="H599" s="46"/>
      <c r="I599" s="46"/>
      <c r="J599" s="46" t="s">
        <v>5802</v>
      </c>
      <c r="K599" s="46" t="s">
        <v>5803</v>
      </c>
      <c r="L599" s="46" t="s">
        <v>3395</v>
      </c>
      <c r="M599" s="46">
        <v>22</v>
      </c>
      <c r="N599" s="46">
        <v>5</v>
      </c>
      <c r="O599" s="46">
        <v>120</v>
      </c>
      <c r="P599" s="46">
        <v>0</v>
      </c>
      <c r="Q599" s="46">
        <v>80</v>
      </c>
      <c r="R599" s="46">
        <v>25</v>
      </c>
      <c r="S599" s="46">
        <v>40</v>
      </c>
      <c r="T599" s="46">
        <v>18</v>
      </c>
      <c r="U599" s="46">
        <v>21</v>
      </c>
      <c r="V599" s="46">
        <v>845</v>
      </c>
      <c r="W599" s="46">
        <v>100</v>
      </c>
      <c r="X599" s="46" t="s">
        <v>5804</v>
      </c>
      <c r="Y599" s="46" t="s">
        <v>5805</v>
      </c>
      <c r="AA599">
        <f t="shared" si="11"/>
        <v>5</v>
      </c>
    </row>
    <row r="600" spans="2:28" ht="15" hidden="1" customHeight="1" x14ac:dyDescent="0.2">
      <c r="B600" s="46">
        <v>599</v>
      </c>
      <c r="C600" s="46">
        <v>1192</v>
      </c>
      <c r="D600" s="46" t="s">
        <v>8</v>
      </c>
      <c r="E600" s="46">
        <v>27</v>
      </c>
      <c r="F600" s="46" t="s">
        <v>5760</v>
      </c>
      <c r="G600" s="46" t="s">
        <v>5806</v>
      </c>
      <c r="H600" s="46" t="s">
        <v>5807</v>
      </c>
      <c r="I600" s="46" t="s">
        <v>5807</v>
      </c>
      <c r="J600" s="46" t="s">
        <v>5808</v>
      </c>
      <c r="K600" s="46" t="s">
        <v>5809</v>
      </c>
      <c r="L600" s="46" t="s">
        <v>3395</v>
      </c>
      <c r="M600" s="46">
        <v>22</v>
      </c>
      <c r="N600" s="46">
        <v>15</v>
      </c>
      <c r="O600" s="46">
        <v>50</v>
      </c>
      <c r="P600" s="46">
        <v>500</v>
      </c>
      <c r="Q600" s="46">
        <v>258</v>
      </c>
      <c r="R600" s="46">
        <v>50</v>
      </c>
      <c r="S600" s="46">
        <v>258</v>
      </c>
      <c r="T600" s="46">
        <v>18</v>
      </c>
      <c r="U600" s="46">
        <v>21</v>
      </c>
      <c r="V600" s="46">
        <v>517</v>
      </c>
      <c r="W600" s="46">
        <v>100</v>
      </c>
      <c r="Y600" s="46" t="s">
        <v>5810</v>
      </c>
      <c r="AA600">
        <f t="shared" si="11"/>
        <v>15</v>
      </c>
    </row>
    <row r="601" spans="2:28" ht="15" hidden="1" customHeight="1" x14ac:dyDescent="0.2">
      <c r="B601" s="46">
        <v>600</v>
      </c>
      <c r="C601" s="46">
        <v>4422</v>
      </c>
      <c r="D601" s="46" t="s">
        <v>8</v>
      </c>
      <c r="E601" s="46">
        <v>27</v>
      </c>
      <c r="F601" s="46" t="s">
        <v>5760</v>
      </c>
      <c r="G601" s="46" t="s">
        <v>5787</v>
      </c>
      <c r="H601" s="46" t="s">
        <v>3414</v>
      </c>
      <c r="I601" s="46" t="s">
        <v>3415</v>
      </c>
      <c r="J601" s="46" t="s">
        <v>2888</v>
      </c>
      <c r="K601" s="46" t="s">
        <v>2888</v>
      </c>
      <c r="L601" s="46" t="s">
        <v>3395</v>
      </c>
      <c r="M601" s="46">
        <v>22</v>
      </c>
      <c r="N601" s="46">
        <v>5000</v>
      </c>
      <c r="O601" s="46">
        <v>120</v>
      </c>
      <c r="P601" s="46">
        <v>30</v>
      </c>
      <c r="Q601" s="46">
        <v>50</v>
      </c>
      <c r="R601" s="46">
        <v>100</v>
      </c>
      <c r="S601" s="46">
        <v>50</v>
      </c>
      <c r="T601" s="46">
        <v>18</v>
      </c>
      <c r="U601" s="46">
        <v>21</v>
      </c>
      <c r="V601" s="46">
        <v>3016</v>
      </c>
      <c r="W601" s="46">
        <v>80</v>
      </c>
      <c r="Y601" s="46" t="s">
        <v>5811</v>
      </c>
      <c r="Z601" s="47" t="s">
        <v>5812</v>
      </c>
      <c r="AA601">
        <v>6.0000000000000001E-3</v>
      </c>
      <c r="AB601" t="s">
        <v>5813</v>
      </c>
    </row>
    <row r="602" spans="2:28" ht="15" hidden="1" customHeight="1" x14ac:dyDescent="0.2">
      <c r="B602" s="46">
        <v>601</v>
      </c>
      <c r="C602" s="46">
        <v>4354</v>
      </c>
      <c r="D602" s="46" t="s">
        <v>8</v>
      </c>
      <c r="E602" s="46">
        <v>27</v>
      </c>
      <c r="F602" s="46" t="s">
        <v>5760</v>
      </c>
      <c r="G602" s="46" t="s">
        <v>5775</v>
      </c>
      <c r="H602" s="46" t="s">
        <v>5814</v>
      </c>
      <c r="I602" s="46" t="s">
        <v>5815</v>
      </c>
      <c r="J602" s="46" t="s">
        <v>2890</v>
      </c>
      <c r="K602" s="46" t="s">
        <v>37</v>
      </c>
      <c r="L602" s="46" t="s">
        <v>3406</v>
      </c>
      <c r="M602" s="46">
        <v>23</v>
      </c>
      <c r="N602" s="46">
        <v>20</v>
      </c>
      <c r="O602" s="46">
        <v>178</v>
      </c>
      <c r="P602" s="46">
        <v>0</v>
      </c>
      <c r="Q602" s="46">
        <v>0</v>
      </c>
      <c r="R602" s="46">
        <v>130</v>
      </c>
      <c r="S602" s="46">
        <v>30</v>
      </c>
      <c r="T602" s="46">
        <v>18</v>
      </c>
      <c r="U602" s="46">
        <v>21</v>
      </c>
      <c r="V602" s="46">
        <v>798</v>
      </c>
      <c r="W602" s="46">
        <v>100</v>
      </c>
      <c r="Y602" s="46" t="s">
        <v>5816</v>
      </c>
      <c r="AA602">
        <f t="shared" ref="AA602:AA615" si="12">N602</f>
        <v>20</v>
      </c>
    </row>
    <row r="603" spans="2:28" ht="15" hidden="1" customHeight="1" x14ac:dyDescent="0.2">
      <c r="B603" s="46">
        <v>602</v>
      </c>
      <c r="C603" s="46">
        <v>4402</v>
      </c>
      <c r="D603" s="46" t="s">
        <v>8</v>
      </c>
      <c r="E603" s="46">
        <v>27</v>
      </c>
      <c r="F603" s="46" t="s">
        <v>5760</v>
      </c>
      <c r="G603" s="46"/>
      <c r="H603" s="46"/>
      <c r="I603" s="46"/>
      <c r="J603" s="46" t="s">
        <v>5817</v>
      </c>
      <c r="K603" s="46" t="s">
        <v>5817</v>
      </c>
      <c r="L603" s="46" t="s">
        <v>3395</v>
      </c>
      <c r="M603" s="46">
        <v>22</v>
      </c>
      <c r="N603" s="46">
        <v>12</v>
      </c>
      <c r="O603" s="46">
        <v>300</v>
      </c>
      <c r="P603" s="46">
        <v>300</v>
      </c>
      <c r="Q603" s="46">
        <v>300</v>
      </c>
      <c r="R603" s="46">
        <v>120</v>
      </c>
      <c r="S603" s="46">
        <v>120</v>
      </c>
      <c r="T603" s="46">
        <v>18</v>
      </c>
      <c r="U603" s="46">
        <v>21</v>
      </c>
      <c r="V603" s="46">
        <v>3002</v>
      </c>
      <c r="W603" s="46">
        <v>100</v>
      </c>
      <c r="X603" s="46" t="s">
        <v>5818</v>
      </c>
      <c r="Y603" s="46" t="s">
        <v>5819</v>
      </c>
      <c r="AA603">
        <f t="shared" si="12"/>
        <v>12</v>
      </c>
    </row>
    <row r="604" spans="2:28" ht="15" hidden="1" customHeight="1" x14ac:dyDescent="0.2">
      <c r="B604" s="46">
        <v>603</v>
      </c>
      <c r="C604" s="46">
        <v>1323</v>
      </c>
      <c r="D604" s="46" t="s">
        <v>8</v>
      </c>
      <c r="E604" s="46">
        <v>27</v>
      </c>
      <c r="F604" s="46" t="s">
        <v>5760</v>
      </c>
      <c r="G604" s="46"/>
      <c r="H604" s="46"/>
      <c r="I604" s="46"/>
      <c r="J604" s="46" t="s">
        <v>5820</v>
      </c>
      <c r="K604" s="46" t="s">
        <v>5821</v>
      </c>
      <c r="L604" s="46" t="s">
        <v>3406</v>
      </c>
      <c r="M604" s="46">
        <v>23</v>
      </c>
      <c r="N604" s="46">
        <v>2.4</v>
      </c>
      <c r="O604" s="46">
        <v>60</v>
      </c>
      <c r="P604" s="46">
        <v>0</v>
      </c>
      <c r="Q604" s="46">
        <v>90</v>
      </c>
      <c r="R604" s="46">
        <v>12</v>
      </c>
      <c r="S604" s="46">
        <v>50</v>
      </c>
      <c r="T604" s="46">
        <v>18</v>
      </c>
      <c r="U604" s="46">
        <v>21</v>
      </c>
      <c r="V604" s="46">
        <v>627</v>
      </c>
      <c r="W604" s="46">
        <v>80</v>
      </c>
      <c r="X604" s="46" t="s">
        <v>5822</v>
      </c>
      <c r="Y604" s="46" t="s">
        <v>5823</v>
      </c>
      <c r="AA604">
        <f t="shared" si="12"/>
        <v>2.4</v>
      </c>
    </row>
    <row r="605" spans="2:28" ht="15" hidden="1" customHeight="1" x14ac:dyDescent="0.2">
      <c r="B605" s="46">
        <v>604</v>
      </c>
      <c r="C605" s="46">
        <v>1124</v>
      </c>
      <c r="D605" s="46" t="s">
        <v>8</v>
      </c>
      <c r="E605" s="46">
        <v>27</v>
      </c>
      <c r="F605" s="46" t="s">
        <v>5760</v>
      </c>
      <c r="G605" s="46"/>
      <c r="H605" s="46"/>
      <c r="I605" s="46"/>
      <c r="J605" s="46" t="s">
        <v>5824</v>
      </c>
      <c r="K605" s="46" t="s">
        <v>5825</v>
      </c>
      <c r="L605" s="46" t="s">
        <v>3444</v>
      </c>
      <c r="M605" s="46">
        <v>24</v>
      </c>
      <c r="N605" s="46">
        <v>14</v>
      </c>
      <c r="O605" s="46">
        <v>300</v>
      </c>
      <c r="P605" s="46">
        <v>0</v>
      </c>
      <c r="Q605" s="46">
        <v>533</v>
      </c>
      <c r="R605" s="46">
        <v>30</v>
      </c>
      <c r="S605" s="46">
        <v>330</v>
      </c>
      <c r="T605" s="46">
        <v>18</v>
      </c>
      <c r="U605" s="46">
        <v>21</v>
      </c>
      <c r="V605" s="46">
        <v>455</v>
      </c>
      <c r="W605" s="46">
        <v>100</v>
      </c>
      <c r="X605" s="46" t="s">
        <v>5826</v>
      </c>
      <c r="Y605" s="46" t="s">
        <v>5827</v>
      </c>
      <c r="AA605">
        <f t="shared" si="12"/>
        <v>14</v>
      </c>
    </row>
    <row r="606" spans="2:28" ht="15" hidden="1" customHeight="1" x14ac:dyDescent="0.2">
      <c r="B606" s="46">
        <v>605</v>
      </c>
      <c r="C606" s="46">
        <v>3885</v>
      </c>
      <c r="D606" s="46" t="s">
        <v>8</v>
      </c>
      <c r="E606" s="46">
        <v>27</v>
      </c>
      <c r="F606" s="46" t="s">
        <v>5760</v>
      </c>
      <c r="G606" s="46" t="s">
        <v>5787</v>
      </c>
      <c r="H606" s="46" t="s">
        <v>5828</v>
      </c>
      <c r="I606" s="46" t="s">
        <v>5828</v>
      </c>
      <c r="J606" s="46" t="s">
        <v>5829</v>
      </c>
      <c r="K606" s="46" t="s">
        <v>5829</v>
      </c>
      <c r="L606" s="46" t="s">
        <v>3395</v>
      </c>
      <c r="M606" s="46">
        <v>22</v>
      </c>
      <c r="N606" s="46">
        <v>2</v>
      </c>
      <c r="O606" s="46">
        <v>35</v>
      </c>
      <c r="P606" s="46">
        <v>0</v>
      </c>
      <c r="Q606" s="46">
        <v>5</v>
      </c>
      <c r="R606" s="46">
        <v>25</v>
      </c>
      <c r="S606" s="46">
        <v>3</v>
      </c>
      <c r="T606" s="46">
        <v>18</v>
      </c>
      <c r="U606" s="46">
        <v>21</v>
      </c>
      <c r="V606" s="46">
        <v>2587</v>
      </c>
      <c r="W606" s="46">
        <v>100</v>
      </c>
      <c r="Y606" s="46" t="s">
        <v>5830</v>
      </c>
      <c r="AA606">
        <f t="shared" si="12"/>
        <v>2</v>
      </c>
    </row>
    <row r="607" spans="2:28" ht="15" hidden="1" customHeight="1" x14ac:dyDescent="0.2">
      <c r="B607" s="46">
        <v>606</v>
      </c>
      <c r="C607" s="46">
        <v>836</v>
      </c>
      <c r="D607" s="46" t="s">
        <v>8</v>
      </c>
      <c r="E607" s="46">
        <v>27</v>
      </c>
      <c r="F607" s="46" t="s">
        <v>5760</v>
      </c>
      <c r="G607" s="46" t="s">
        <v>5775</v>
      </c>
      <c r="H607" s="46" t="s">
        <v>5814</v>
      </c>
      <c r="I607" s="46" t="s">
        <v>5815</v>
      </c>
      <c r="J607" s="46" t="s">
        <v>5831</v>
      </c>
      <c r="K607" s="46" t="s">
        <v>5832</v>
      </c>
      <c r="L607" s="46" t="s">
        <v>3406</v>
      </c>
      <c r="M607" s="46">
        <v>23</v>
      </c>
      <c r="N607" s="46">
        <v>10</v>
      </c>
      <c r="O607" s="46">
        <v>110</v>
      </c>
      <c r="P607" s="46">
        <v>110</v>
      </c>
      <c r="Q607" s="46">
        <v>50</v>
      </c>
      <c r="R607" s="46">
        <v>30</v>
      </c>
      <c r="S607" s="46">
        <v>30</v>
      </c>
      <c r="T607" s="46">
        <v>18</v>
      </c>
      <c r="U607" s="46">
        <v>21</v>
      </c>
      <c r="V607" s="46">
        <v>300</v>
      </c>
      <c r="W607" s="46">
        <v>100</v>
      </c>
      <c r="Y607" s="46" t="s">
        <v>5833</v>
      </c>
      <c r="AA607">
        <f t="shared" si="12"/>
        <v>10</v>
      </c>
    </row>
    <row r="608" spans="2:28" ht="15" hidden="1" customHeight="1" x14ac:dyDescent="0.2">
      <c r="B608" s="46">
        <v>607</v>
      </c>
      <c r="C608" s="46">
        <v>3596</v>
      </c>
      <c r="D608" s="46" t="s">
        <v>8</v>
      </c>
      <c r="E608" s="46">
        <v>27</v>
      </c>
      <c r="F608" s="46" t="s">
        <v>5760</v>
      </c>
      <c r="G608" s="46" t="s">
        <v>5787</v>
      </c>
      <c r="H608" s="46" t="s">
        <v>5828</v>
      </c>
      <c r="I608" s="46" t="s">
        <v>5828</v>
      </c>
      <c r="J608" s="46" t="s">
        <v>5834</v>
      </c>
      <c r="K608" s="46" t="s">
        <v>5835</v>
      </c>
      <c r="L608" s="46" t="s">
        <v>3395</v>
      </c>
      <c r="M608" s="46">
        <v>22</v>
      </c>
      <c r="N608" s="46">
        <v>5</v>
      </c>
      <c r="O608" s="46">
        <v>125</v>
      </c>
      <c r="P608" s="46">
        <v>0</v>
      </c>
      <c r="Q608" s="46">
        <v>80</v>
      </c>
      <c r="R608" s="46">
        <v>70</v>
      </c>
      <c r="S608" s="46">
        <v>10</v>
      </c>
      <c r="T608" s="46">
        <v>18</v>
      </c>
      <c r="U608" s="46">
        <v>21</v>
      </c>
      <c r="V608" s="46">
        <v>2290</v>
      </c>
      <c r="W608" s="46">
        <v>100</v>
      </c>
      <c r="Y608" s="46" t="s">
        <v>5836</v>
      </c>
      <c r="AA608">
        <f t="shared" si="12"/>
        <v>5</v>
      </c>
    </row>
    <row r="609" spans="2:28" ht="15" hidden="1" customHeight="1" x14ac:dyDescent="0.2">
      <c r="B609" s="46">
        <v>608</v>
      </c>
      <c r="C609" s="46">
        <v>1207</v>
      </c>
      <c r="D609" s="46" t="s">
        <v>8</v>
      </c>
      <c r="E609" s="46">
        <v>27</v>
      </c>
      <c r="F609" s="46" t="s">
        <v>5760</v>
      </c>
      <c r="G609" s="46" t="s">
        <v>5775</v>
      </c>
      <c r="H609" s="46" t="s">
        <v>5837</v>
      </c>
      <c r="I609" s="46" t="s">
        <v>5837</v>
      </c>
      <c r="J609" s="46" t="s">
        <v>5838</v>
      </c>
      <c r="K609" s="46" t="s">
        <v>5838</v>
      </c>
      <c r="L609" s="46" t="s">
        <v>3444</v>
      </c>
      <c r="M609" s="46">
        <v>24</v>
      </c>
      <c r="N609" s="46">
        <v>10</v>
      </c>
      <c r="O609" s="46">
        <v>0</v>
      </c>
      <c r="P609" s="46">
        <v>500</v>
      </c>
      <c r="Q609" s="46">
        <v>500</v>
      </c>
      <c r="R609" s="46">
        <v>20</v>
      </c>
      <c r="S609" s="46">
        <v>0</v>
      </c>
      <c r="T609" s="46">
        <v>18</v>
      </c>
      <c r="U609" s="46">
        <v>21</v>
      </c>
      <c r="V609" s="46">
        <v>531</v>
      </c>
      <c r="W609" s="46">
        <v>100</v>
      </c>
      <c r="Y609" s="46" t="s">
        <v>5839</v>
      </c>
      <c r="AA609">
        <f t="shared" si="12"/>
        <v>10</v>
      </c>
    </row>
    <row r="610" spans="2:28" ht="15" hidden="1" customHeight="1" x14ac:dyDescent="0.2">
      <c r="B610" s="46">
        <v>609</v>
      </c>
      <c r="C610" s="46">
        <v>2750</v>
      </c>
      <c r="D610" s="46" t="s">
        <v>8</v>
      </c>
      <c r="E610" s="46">
        <v>27</v>
      </c>
      <c r="F610" s="46" t="s">
        <v>5760</v>
      </c>
      <c r="G610" s="46"/>
      <c r="H610" s="46"/>
      <c r="I610" s="46"/>
      <c r="J610" s="46" t="s">
        <v>5840</v>
      </c>
      <c r="K610" s="46" t="s">
        <v>5841</v>
      </c>
      <c r="L610" s="46" t="s">
        <v>3406</v>
      </c>
      <c r="M610" s="46">
        <v>23</v>
      </c>
      <c r="N610" s="46">
        <v>2</v>
      </c>
      <c r="O610" s="46">
        <v>40</v>
      </c>
      <c r="P610" s="46">
        <v>80</v>
      </c>
      <c r="Q610" s="46">
        <v>80</v>
      </c>
      <c r="R610" s="46">
        <v>12</v>
      </c>
      <c r="S610" s="46">
        <v>68</v>
      </c>
      <c r="T610" s="46">
        <v>18</v>
      </c>
      <c r="U610" s="46">
        <v>21</v>
      </c>
      <c r="V610" s="46">
        <v>1507</v>
      </c>
      <c r="W610" s="46">
        <v>100</v>
      </c>
      <c r="X610" s="46" t="s">
        <v>5842</v>
      </c>
      <c r="Y610" s="46" t="s">
        <v>5843</v>
      </c>
      <c r="AA610">
        <f t="shared" si="12"/>
        <v>2</v>
      </c>
    </row>
    <row r="611" spans="2:28" ht="15" hidden="1" customHeight="1" x14ac:dyDescent="0.2">
      <c r="B611" s="46">
        <v>610</v>
      </c>
      <c r="C611" s="46">
        <v>4167</v>
      </c>
      <c r="D611" s="46" t="s">
        <v>8</v>
      </c>
      <c r="E611" s="46">
        <v>27</v>
      </c>
      <c r="F611" s="46" t="s">
        <v>5760</v>
      </c>
      <c r="G611" s="46" t="s">
        <v>5775</v>
      </c>
      <c r="H611" s="46" t="s">
        <v>5844</v>
      </c>
      <c r="I611" s="46" t="s">
        <v>5845</v>
      </c>
      <c r="J611" s="46" t="s">
        <v>5846</v>
      </c>
      <c r="K611" s="46" t="s">
        <v>4760</v>
      </c>
      <c r="L611" s="46" t="s">
        <v>3395</v>
      </c>
      <c r="M611" s="46">
        <v>22</v>
      </c>
      <c r="N611" s="46">
        <v>20</v>
      </c>
      <c r="O611" s="46">
        <v>480</v>
      </c>
      <c r="P611" s="46">
        <v>0</v>
      </c>
      <c r="Q611" s="46">
        <v>650</v>
      </c>
      <c r="R611" s="46">
        <v>73</v>
      </c>
      <c r="S611" s="46">
        <v>220</v>
      </c>
      <c r="T611" s="46">
        <v>18</v>
      </c>
      <c r="U611" s="46">
        <v>21</v>
      </c>
      <c r="V611" s="46">
        <v>2855</v>
      </c>
      <c r="W611" s="46">
        <v>100</v>
      </c>
      <c r="Y611" s="46" t="s">
        <v>5847</v>
      </c>
      <c r="AA611">
        <f t="shared" si="12"/>
        <v>20</v>
      </c>
    </row>
    <row r="612" spans="2:28" ht="15" hidden="1" customHeight="1" x14ac:dyDescent="0.2">
      <c r="B612" s="46">
        <v>611</v>
      </c>
      <c r="C612" s="46">
        <v>639</v>
      </c>
      <c r="D612" s="46" t="s">
        <v>8</v>
      </c>
      <c r="E612" s="46">
        <v>27</v>
      </c>
      <c r="F612" s="46" t="s">
        <v>5760</v>
      </c>
      <c r="G612" s="46" t="s">
        <v>5761</v>
      </c>
      <c r="H612" s="46" t="s">
        <v>5848</v>
      </c>
      <c r="I612" s="46" t="s">
        <v>5849</v>
      </c>
      <c r="J612" s="46" t="s">
        <v>5850</v>
      </c>
      <c r="K612" s="46" t="s">
        <v>5850</v>
      </c>
      <c r="L612" s="46" t="s">
        <v>3444</v>
      </c>
      <c r="M612" s="46">
        <v>24</v>
      </c>
      <c r="N612" s="46">
        <v>6</v>
      </c>
      <c r="O612" s="46">
        <v>150</v>
      </c>
      <c r="P612" s="46">
        <v>0</v>
      </c>
      <c r="Q612" s="46">
        <v>400</v>
      </c>
      <c r="R612" s="46">
        <v>150</v>
      </c>
      <c r="S612" s="46">
        <v>400</v>
      </c>
      <c r="T612" s="46">
        <v>18</v>
      </c>
      <c r="U612" s="46">
        <v>21</v>
      </c>
      <c r="V612" s="46">
        <v>211</v>
      </c>
      <c r="W612" s="46">
        <v>100</v>
      </c>
      <c r="Y612" s="46" t="s">
        <v>5851</v>
      </c>
      <c r="AA612">
        <f t="shared" si="12"/>
        <v>6</v>
      </c>
    </row>
    <row r="613" spans="2:28" ht="15" hidden="1" customHeight="1" x14ac:dyDescent="0.2">
      <c r="B613" s="46">
        <v>612</v>
      </c>
      <c r="C613" s="46">
        <v>4333</v>
      </c>
      <c r="D613" s="46" t="s">
        <v>8</v>
      </c>
      <c r="E613" s="46">
        <v>27</v>
      </c>
      <c r="F613" s="46" t="s">
        <v>5852</v>
      </c>
      <c r="G613" s="46" t="s">
        <v>5853</v>
      </c>
      <c r="H613" s="46" t="s">
        <v>5854</v>
      </c>
      <c r="I613" s="46" t="s">
        <v>5855</v>
      </c>
      <c r="J613" s="46" t="s">
        <v>2892</v>
      </c>
      <c r="K613" s="46" t="s">
        <v>37</v>
      </c>
      <c r="L613" s="46" t="s">
        <v>3444</v>
      </c>
      <c r="M613" s="46">
        <v>24</v>
      </c>
      <c r="N613" s="46">
        <v>20</v>
      </c>
      <c r="O613" s="46">
        <v>328</v>
      </c>
      <c r="P613" s="46">
        <v>0</v>
      </c>
      <c r="Q613" s="46">
        <v>0</v>
      </c>
      <c r="R613" s="46">
        <v>130</v>
      </c>
      <c r="S613" s="46">
        <v>40</v>
      </c>
      <c r="T613" s="46">
        <v>18</v>
      </c>
      <c r="U613" s="46">
        <v>21</v>
      </c>
      <c r="V613" s="46">
        <v>798</v>
      </c>
      <c r="W613" s="46">
        <v>100</v>
      </c>
      <c r="Y613" s="46" t="s">
        <v>5856</v>
      </c>
      <c r="AA613">
        <f t="shared" si="12"/>
        <v>20</v>
      </c>
    </row>
    <row r="614" spans="2:28" ht="15" hidden="1" customHeight="1" x14ac:dyDescent="0.2">
      <c r="B614" s="46">
        <v>613</v>
      </c>
      <c r="C614" s="46">
        <v>4289</v>
      </c>
      <c r="D614" s="46" t="s">
        <v>8</v>
      </c>
      <c r="E614" s="46">
        <v>27</v>
      </c>
      <c r="F614" s="46" t="s">
        <v>5852</v>
      </c>
      <c r="G614" s="46" t="s">
        <v>5418</v>
      </c>
      <c r="H614" s="46" t="s">
        <v>5857</v>
      </c>
      <c r="I614" s="46" t="s">
        <v>5858</v>
      </c>
      <c r="J614" s="46" t="s">
        <v>2894</v>
      </c>
      <c r="K614" s="46" t="s">
        <v>5859</v>
      </c>
      <c r="L614" s="46" t="s">
        <v>3395</v>
      </c>
      <c r="M614" s="46">
        <v>22</v>
      </c>
      <c r="N614" s="46">
        <v>4.8</v>
      </c>
      <c r="O614" s="46">
        <v>135</v>
      </c>
      <c r="P614" s="46">
        <v>135</v>
      </c>
      <c r="Q614" s="46">
        <v>270</v>
      </c>
      <c r="R614" s="46">
        <v>25</v>
      </c>
      <c r="S614" s="46">
        <v>25</v>
      </c>
      <c r="T614" s="46">
        <v>18</v>
      </c>
      <c r="U614" s="46">
        <v>21</v>
      </c>
      <c r="V614" s="46">
        <v>2945</v>
      </c>
      <c r="W614" s="46">
        <v>100</v>
      </c>
      <c r="Y614" s="46" t="s">
        <v>5860</v>
      </c>
      <c r="AA614">
        <f t="shared" si="12"/>
        <v>4.8</v>
      </c>
    </row>
    <row r="615" spans="2:28" ht="15" hidden="1" customHeight="1" x14ac:dyDescent="0.2">
      <c r="B615" s="46">
        <v>614</v>
      </c>
      <c r="C615" s="46">
        <v>3567</v>
      </c>
      <c r="D615" s="46" t="s">
        <v>8</v>
      </c>
      <c r="E615" s="46">
        <v>27</v>
      </c>
      <c r="F615" s="46" t="s">
        <v>5852</v>
      </c>
      <c r="G615" s="46" t="s">
        <v>5861</v>
      </c>
      <c r="H615" s="46" t="s">
        <v>5862</v>
      </c>
      <c r="I615" s="46" t="s">
        <v>5862</v>
      </c>
      <c r="J615" s="46" t="s">
        <v>2893</v>
      </c>
      <c r="K615" s="46" t="s">
        <v>5863</v>
      </c>
      <c r="L615" s="46" t="s">
        <v>3395</v>
      </c>
      <c r="M615" s="46">
        <v>22</v>
      </c>
      <c r="N615" s="46">
        <v>10</v>
      </c>
      <c r="O615" s="46">
        <v>250</v>
      </c>
      <c r="P615" s="46">
        <v>0</v>
      </c>
      <c r="Q615" s="46">
        <v>0</v>
      </c>
      <c r="R615" s="46">
        <v>0</v>
      </c>
      <c r="S615" s="46">
        <v>0</v>
      </c>
      <c r="T615" s="46">
        <v>18</v>
      </c>
      <c r="U615" s="46">
        <v>21</v>
      </c>
      <c r="V615" s="46">
        <v>2254</v>
      </c>
      <c r="W615" s="46">
        <v>100</v>
      </c>
      <c r="Y615" s="46" t="s">
        <v>5864</v>
      </c>
      <c r="AA615">
        <f t="shared" si="12"/>
        <v>10</v>
      </c>
    </row>
    <row r="616" spans="2:28" ht="15" hidden="1" customHeight="1" x14ac:dyDescent="0.2">
      <c r="B616" s="46">
        <v>615</v>
      </c>
      <c r="C616" s="46">
        <v>4258</v>
      </c>
      <c r="D616" s="46" t="s">
        <v>8</v>
      </c>
      <c r="E616" s="46">
        <v>27</v>
      </c>
      <c r="F616" s="46" t="s">
        <v>5865</v>
      </c>
      <c r="G616" s="46" t="s">
        <v>5866</v>
      </c>
      <c r="H616" s="46" t="s">
        <v>5867</v>
      </c>
      <c r="I616" s="46" t="s">
        <v>5868</v>
      </c>
      <c r="J616" s="46" t="s">
        <v>2895</v>
      </c>
      <c r="K616" s="46" t="s">
        <v>5869</v>
      </c>
      <c r="L616" s="46" t="s">
        <v>3395</v>
      </c>
      <c r="M616" s="46">
        <v>22</v>
      </c>
      <c r="N616" s="46">
        <v>5000</v>
      </c>
      <c r="O616" s="46">
        <v>2000</v>
      </c>
      <c r="P616" s="46">
        <v>3000</v>
      </c>
      <c r="Q616" s="46">
        <v>1000</v>
      </c>
      <c r="R616" s="46">
        <v>1000</v>
      </c>
      <c r="S616" s="46">
        <v>3000</v>
      </c>
      <c r="T616" s="46">
        <v>18</v>
      </c>
      <c r="U616" s="46">
        <v>21</v>
      </c>
      <c r="V616" s="46">
        <v>2928</v>
      </c>
      <c r="W616" s="46">
        <v>100</v>
      </c>
      <c r="Y616" s="46" t="s">
        <v>5870</v>
      </c>
      <c r="Z616" s="47" t="s">
        <v>5871</v>
      </c>
      <c r="AA616">
        <v>0.2</v>
      </c>
      <c r="AB616" t="s">
        <v>5872</v>
      </c>
    </row>
    <row r="617" spans="2:28" ht="15" hidden="1" customHeight="1" x14ac:dyDescent="0.2">
      <c r="B617" s="46">
        <v>616</v>
      </c>
      <c r="C617" s="46">
        <v>3189</v>
      </c>
      <c r="D617" s="46" t="s">
        <v>8</v>
      </c>
      <c r="E617" s="46">
        <v>27</v>
      </c>
      <c r="F617" s="46" t="s">
        <v>5865</v>
      </c>
      <c r="G617" s="46" t="s">
        <v>5873</v>
      </c>
      <c r="H617" s="46" t="s">
        <v>5874</v>
      </c>
      <c r="I617" s="46" t="s">
        <v>5874</v>
      </c>
      <c r="J617" s="46" t="s">
        <v>2896</v>
      </c>
      <c r="K617" s="46" t="s">
        <v>2896</v>
      </c>
      <c r="L617" s="46" t="s">
        <v>3395</v>
      </c>
      <c r="M617" s="46">
        <v>22</v>
      </c>
      <c r="N617" s="46">
        <v>10</v>
      </c>
      <c r="O617" s="46">
        <v>10</v>
      </c>
      <c r="P617" s="46">
        <v>100</v>
      </c>
      <c r="Q617" s="46">
        <v>100</v>
      </c>
      <c r="R617" s="46">
        <v>10</v>
      </c>
      <c r="S617" s="46">
        <v>100</v>
      </c>
      <c r="T617" s="46">
        <v>18</v>
      </c>
      <c r="U617" s="46">
        <v>21</v>
      </c>
      <c r="V617" s="46">
        <v>1864</v>
      </c>
      <c r="W617" s="46">
        <v>100</v>
      </c>
      <c r="Y617" s="46" t="s">
        <v>5875</v>
      </c>
      <c r="AA617">
        <f t="shared" ref="AA617:AA635" si="13">N617</f>
        <v>10</v>
      </c>
    </row>
    <row r="618" spans="2:28" ht="15" hidden="1" customHeight="1" x14ac:dyDescent="0.2">
      <c r="B618" s="46">
        <v>617</v>
      </c>
      <c r="C618" s="46">
        <v>4111</v>
      </c>
      <c r="D618" s="46" t="s">
        <v>8</v>
      </c>
      <c r="E618" s="46">
        <v>27</v>
      </c>
      <c r="F618" s="46" t="s">
        <v>5876</v>
      </c>
      <c r="G618" s="46" t="s">
        <v>5877</v>
      </c>
      <c r="H618" s="46" t="s">
        <v>5878</v>
      </c>
      <c r="I618" s="46" t="s">
        <v>5879</v>
      </c>
      <c r="J618" s="46" t="s">
        <v>5880</v>
      </c>
      <c r="K618" s="46" t="s">
        <v>5880</v>
      </c>
      <c r="L618" s="46" t="s">
        <v>3395</v>
      </c>
      <c r="M618" s="46">
        <v>22</v>
      </c>
      <c r="N618" s="46">
        <v>4</v>
      </c>
      <c r="O618" s="46">
        <v>100</v>
      </c>
      <c r="P618" s="46">
        <v>300</v>
      </c>
      <c r="Q618" s="46">
        <v>200</v>
      </c>
      <c r="R618" s="46">
        <v>24</v>
      </c>
      <c r="S618" s="46">
        <v>200</v>
      </c>
      <c r="T618" s="46">
        <v>18</v>
      </c>
      <c r="U618" s="46">
        <v>21</v>
      </c>
      <c r="V618" s="46">
        <v>2815</v>
      </c>
      <c r="W618" s="46">
        <v>100</v>
      </c>
      <c r="Y618" s="46" t="s">
        <v>5881</v>
      </c>
      <c r="AA618">
        <f t="shared" si="13"/>
        <v>4</v>
      </c>
    </row>
    <row r="619" spans="2:28" ht="15" hidden="1" customHeight="1" x14ac:dyDescent="0.2">
      <c r="B619" s="46">
        <v>618</v>
      </c>
      <c r="C619" s="46">
        <v>1130</v>
      </c>
      <c r="D619" s="46" t="s">
        <v>8</v>
      </c>
      <c r="E619" s="46">
        <v>27</v>
      </c>
      <c r="F619" s="46" t="s">
        <v>5876</v>
      </c>
      <c r="G619" s="46"/>
      <c r="H619" s="46"/>
      <c r="I619" s="46"/>
      <c r="J619" s="46" t="s">
        <v>5882</v>
      </c>
      <c r="K619" s="46" t="s">
        <v>5882</v>
      </c>
      <c r="L619" s="46" t="s">
        <v>3444</v>
      </c>
      <c r="M619" s="46">
        <v>24</v>
      </c>
      <c r="N619" s="46">
        <v>3.6</v>
      </c>
      <c r="O619" s="46">
        <v>80</v>
      </c>
      <c r="P619" s="46">
        <v>60</v>
      </c>
      <c r="Q619" s="46">
        <v>150</v>
      </c>
      <c r="R619" s="46">
        <v>20</v>
      </c>
      <c r="S619" s="46">
        <v>72</v>
      </c>
      <c r="T619" s="46">
        <v>18</v>
      </c>
      <c r="U619" s="46">
        <v>21</v>
      </c>
      <c r="V619" s="46">
        <v>122</v>
      </c>
      <c r="W619" s="46">
        <v>100</v>
      </c>
      <c r="X619" s="46" t="s">
        <v>5883</v>
      </c>
      <c r="Y619" s="46" t="s">
        <v>5884</v>
      </c>
      <c r="AA619">
        <f t="shared" si="13"/>
        <v>3.6</v>
      </c>
    </row>
    <row r="620" spans="2:28" ht="15" hidden="1" customHeight="1" x14ac:dyDescent="0.2">
      <c r="B620" s="46">
        <v>619</v>
      </c>
      <c r="C620" s="46">
        <v>3442</v>
      </c>
      <c r="D620" s="46" t="s">
        <v>8</v>
      </c>
      <c r="E620" s="46">
        <v>27</v>
      </c>
      <c r="F620" s="46" t="s">
        <v>5876</v>
      </c>
      <c r="G620" s="46" t="s">
        <v>5885</v>
      </c>
      <c r="H620" s="46" t="s">
        <v>5886</v>
      </c>
      <c r="I620" s="46" t="s">
        <v>5887</v>
      </c>
      <c r="J620" s="46" t="s">
        <v>5888</v>
      </c>
      <c r="K620" s="46" t="s">
        <v>5888</v>
      </c>
      <c r="L620" s="46" t="s">
        <v>3395</v>
      </c>
      <c r="M620" s="46">
        <v>22</v>
      </c>
      <c r="N620" s="46">
        <v>2</v>
      </c>
      <c r="O620" s="46">
        <v>37000</v>
      </c>
      <c r="P620" s="46">
        <v>0</v>
      </c>
      <c r="Q620" s="46">
        <v>100000</v>
      </c>
      <c r="R620" s="46">
        <v>17000</v>
      </c>
      <c r="S620" s="46">
        <v>4000</v>
      </c>
      <c r="T620" s="46">
        <v>18</v>
      </c>
      <c r="U620" s="46">
        <v>21</v>
      </c>
      <c r="V620" s="46">
        <v>2131</v>
      </c>
      <c r="W620" s="46">
        <v>100</v>
      </c>
      <c r="Y620" s="46" t="s">
        <v>5889</v>
      </c>
      <c r="AA620">
        <f t="shared" si="13"/>
        <v>2</v>
      </c>
    </row>
    <row r="621" spans="2:28" ht="15" hidden="1" customHeight="1" x14ac:dyDescent="0.2">
      <c r="B621" s="46">
        <v>620</v>
      </c>
      <c r="C621" s="46">
        <v>2862</v>
      </c>
      <c r="D621" s="46" t="s">
        <v>8</v>
      </c>
      <c r="E621" s="46">
        <v>27</v>
      </c>
      <c r="F621" s="46" t="s">
        <v>5876</v>
      </c>
      <c r="G621" s="46" t="s">
        <v>5877</v>
      </c>
      <c r="H621" s="46" t="s">
        <v>5890</v>
      </c>
      <c r="I621" s="46" t="s">
        <v>5890</v>
      </c>
      <c r="J621" s="46" t="s">
        <v>2897</v>
      </c>
      <c r="K621" s="46" t="s">
        <v>2897</v>
      </c>
      <c r="L621" s="46" t="s">
        <v>3395</v>
      </c>
      <c r="M621" s="46">
        <v>22</v>
      </c>
      <c r="N621" s="46">
        <v>10</v>
      </c>
      <c r="O621" s="46">
        <v>100</v>
      </c>
      <c r="P621" s="46">
        <v>700</v>
      </c>
      <c r="Q621" s="46">
        <v>700</v>
      </c>
      <c r="R621" s="46">
        <v>210</v>
      </c>
      <c r="S621" s="46">
        <v>490</v>
      </c>
      <c r="T621" s="46">
        <v>18</v>
      </c>
      <c r="U621" s="46">
        <v>21</v>
      </c>
      <c r="V621" s="46">
        <v>608</v>
      </c>
      <c r="W621" s="46">
        <v>100</v>
      </c>
      <c r="Y621" s="46" t="s">
        <v>5891</v>
      </c>
      <c r="AA621">
        <f t="shared" si="13"/>
        <v>10</v>
      </c>
    </row>
    <row r="622" spans="2:28" ht="15" hidden="1" customHeight="1" x14ac:dyDescent="0.2">
      <c r="B622" s="46">
        <v>621</v>
      </c>
      <c r="C622" s="46">
        <v>3769</v>
      </c>
      <c r="D622" s="46" t="s">
        <v>8</v>
      </c>
      <c r="E622" s="46">
        <v>27</v>
      </c>
      <c r="F622" s="46" t="s">
        <v>5876</v>
      </c>
      <c r="G622" s="46"/>
      <c r="H622" s="46"/>
      <c r="I622" s="46"/>
      <c r="J622" s="46" t="s">
        <v>5892</v>
      </c>
      <c r="K622" s="46" t="s">
        <v>5892</v>
      </c>
      <c r="L622" s="46" t="s">
        <v>3444</v>
      </c>
      <c r="M622" s="46">
        <v>24</v>
      </c>
      <c r="N622" s="46">
        <v>2</v>
      </c>
      <c r="O622" s="46">
        <v>16</v>
      </c>
      <c r="P622" s="46">
        <v>0</v>
      </c>
      <c r="Q622" s="46">
        <v>8</v>
      </c>
      <c r="R622" s="46">
        <v>8</v>
      </c>
      <c r="S622" s="46">
        <v>8</v>
      </c>
      <c r="T622" s="46">
        <v>18</v>
      </c>
      <c r="U622" s="46">
        <v>21</v>
      </c>
      <c r="V622" s="46">
        <v>2473</v>
      </c>
      <c r="W622" s="46">
        <v>60</v>
      </c>
      <c r="X622" s="46" t="s">
        <v>5893</v>
      </c>
      <c r="Y622" s="46" t="s">
        <v>5894</v>
      </c>
      <c r="AA622">
        <f t="shared" si="13"/>
        <v>2</v>
      </c>
    </row>
    <row r="623" spans="2:28" ht="15" hidden="1" customHeight="1" x14ac:dyDescent="0.2">
      <c r="B623" s="46">
        <v>622</v>
      </c>
      <c r="C623" s="46">
        <v>3114</v>
      </c>
      <c r="D623" s="46" t="s">
        <v>8</v>
      </c>
      <c r="E623" s="46">
        <v>27</v>
      </c>
      <c r="F623" s="46" t="s">
        <v>5876</v>
      </c>
      <c r="G623" s="46" t="s">
        <v>5877</v>
      </c>
      <c r="H623" s="46" t="s">
        <v>5895</v>
      </c>
      <c r="I623" s="46" t="s">
        <v>5895</v>
      </c>
      <c r="J623" s="46" t="s">
        <v>2899</v>
      </c>
      <c r="K623" s="46" t="s">
        <v>2899</v>
      </c>
      <c r="L623" s="46" t="s">
        <v>4206</v>
      </c>
      <c r="M623" s="46">
        <v>290</v>
      </c>
      <c r="N623" s="46">
        <v>5</v>
      </c>
      <c r="O623" s="46">
        <v>5</v>
      </c>
      <c r="P623" s="46">
        <v>150</v>
      </c>
      <c r="Q623" s="46">
        <v>75</v>
      </c>
      <c r="R623" s="46">
        <v>2.5</v>
      </c>
      <c r="S623" s="46">
        <v>25</v>
      </c>
      <c r="T623" s="46">
        <v>18</v>
      </c>
      <c r="U623" s="46">
        <v>21</v>
      </c>
      <c r="V623" s="46">
        <v>1792</v>
      </c>
      <c r="W623" s="46">
        <v>100</v>
      </c>
      <c r="Y623" s="46" t="s">
        <v>5896</v>
      </c>
      <c r="AA623">
        <f t="shared" si="13"/>
        <v>5</v>
      </c>
    </row>
    <row r="624" spans="2:28" ht="15" hidden="1" customHeight="1" x14ac:dyDescent="0.2">
      <c r="B624" s="46">
        <v>623</v>
      </c>
      <c r="C624" s="46">
        <v>3850</v>
      </c>
      <c r="D624" s="46" t="s">
        <v>8</v>
      </c>
      <c r="E624" s="46">
        <v>27</v>
      </c>
      <c r="F624" s="46" t="s">
        <v>5876</v>
      </c>
      <c r="G624" s="46" t="s">
        <v>5877</v>
      </c>
      <c r="H624" s="46" t="s">
        <v>5897</v>
      </c>
      <c r="I624" s="46" t="s">
        <v>5897</v>
      </c>
      <c r="J624" s="46" t="s">
        <v>5898</v>
      </c>
      <c r="K624" s="46" t="s">
        <v>5898</v>
      </c>
      <c r="L624" s="46" t="s">
        <v>3395</v>
      </c>
      <c r="M624" s="46">
        <v>22</v>
      </c>
      <c r="N624" s="46">
        <v>5</v>
      </c>
      <c r="O624" s="46">
        <v>125</v>
      </c>
      <c r="P624" s="46">
        <v>0</v>
      </c>
      <c r="Q624" s="46">
        <v>16500</v>
      </c>
      <c r="R624" s="46">
        <v>20</v>
      </c>
      <c r="S624" s="46">
        <v>6.5</v>
      </c>
      <c r="T624" s="46">
        <v>18</v>
      </c>
      <c r="U624" s="46">
        <v>21</v>
      </c>
      <c r="V624" s="46">
        <v>2549</v>
      </c>
      <c r="W624" s="46">
        <v>100</v>
      </c>
      <c r="Y624" s="46" t="s">
        <v>5899</v>
      </c>
      <c r="AA624">
        <f t="shared" si="13"/>
        <v>5</v>
      </c>
    </row>
    <row r="625" spans="2:28" ht="15" hidden="1" customHeight="1" x14ac:dyDescent="0.2">
      <c r="B625" s="46">
        <v>624</v>
      </c>
      <c r="C625" s="46">
        <v>4276</v>
      </c>
      <c r="D625" s="46" t="s">
        <v>8</v>
      </c>
      <c r="E625" s="46">
        <v>27</v>
      </c>
      <c r="F625" s="46" t="s">
        <v>5876</v>
      </c>
      <c r="G625" s="46" t="s">
        <v>5900</v>
      </c>
      <c r="H625" s="46" t="s">
        <v>5751</v>
      </c>
      <c r="I625" s="46" t="s">
        <v>5752</v>
      </c>
      <c r="J625" s="46" t="s">
        <v>2898</v>
      </c>
      <c r="K625" s="46" t="s">
        <v>5901</v>
      </c>
      <c r="L625" s="46" t="s">
        <v>3395</v>
      </c>
      <c r="M625" s="46">
        <v>22</v>
      </c>
      <c r="N625" s="46">
        <v>5.5</v>
      </c>
      <c r="O625" s="46">
        <v>150</v>
      </c>
      <c r="P625" s="46">
        <v>150</v>
      </c>
      <c r="Q625" s="46">
        <v>300</v>
      </c>
      <c r="R625" s="46">
        <v>30</v>
      </c>
      <c r="S625" s="46">
        <v>60</v>
      </c>
      <c r="T625" s="46">
        <v>18</v>
      </c>
      <c r="U625" s="46">
        <v>21</v>
      </c>
      <c r="V625" s="46">
        <v>2938</v>
      </c>
      <c r="W625" s="46">
        <v>100</v>
      </c>
      <c r="Y625" s="46" t="s">
        <v>5902</v>
      </c>
      <c r="AA625">
        <f t="shared" si="13"/>
        <v>5.5</v>
      </c>
    </row>
    <row r="626" spans="2:28" ht="15" hidden="1" customHeight="1" x14ac:dyDescent="0.2">
      <c r="B626" s="46">
        <v>625</v>
      </c>
      <c r="C626" s="46">
        <v>3160</v>
      </c>
      <c r="D626" s="46" t="s">
        <v>8</v>
      </c>
      <c r="E626" s="46">
        <v>27</v>
      </c>
      <c r="F626" s="46" t="s">
        <v>5903</v>
      </c>
      <c r="G626" s="46" t="s">
        <v>5904</v>
      </c>
      <c r="H626" s="46" t="s">
        <v>5905</v>
      </c>
      <c r="I626" s="46" t="s">
        <v>5905</v>
      </c>
      <c r="J626" s="46" t="s">
        <v>5906</v>
      </c>
      <c r="K626" s="46" t="s">
        <v>5906</v>
      </c>
      <c r="L626" s="46" t="s">
        <v>3395</v>
      </c>
      <c r="M626" s="46">
        <v>22</v>
      </c>
      <c r="N626" s="46">
        <v>5</v>
      </c>
      <c r="O626" s="46">
        <v>60</v>
      </c>
      <c r="P626" s="46">
        <v>300</v>
      </c>
      <c r="Q626" s="46">
        <v>3000</v>
      </c>
      <c r="R626" s="46">
        <v>10</v>
      </c>
      <c r="S626" s="46">
        <v>5000</v>
      </c>
      <c r="T626" s="46">
        <v>18</v>
      </c>
      <c r="U626" s="46">
        <v>21</v>
      </c>
      <c r="V626" s="46">
        <v>1836</v>
      </c>
      <c r="W626" s="46">
        <v>100</v>
      </c>
      <c r="Y626" s="46" t="s">
        <v>5907</v>
      </c>
      <c r="AA626">
        <f t="shared" si="13"/>
        <v>5</v>
      </c>
    </row>
    <row r="627" spans="2:28" ht="15" hidden="1" customHeight="1" x14ac:dyDescent="0.2">
      <c r="B627" s="46">
        <v>626</v>
      </c>
      <c r="C627" s="46">
        <v>3466</v>
      </c>
      <c r="D627" s="46" t="s">
        <v>8</v>
      </c>
      <c r="E627" s="46">
        <v>27</v>
      </c>
      <c r="F627" s="46" t="s">
        <v>5903</v>
      </c>
      <c r="G627" s="46" t="s">
        <v>5908</v>
      </c>
      <c r="H627" s="46" t="s">
        <v>5909</v>
      </c>
      <c r="I627" s="46" t="s">
        <v>5909</v>
      </c>
      <c r="J627" s="46" t="s">
        <v>5910</v>
      </c>
      <c r="K627" s="46" t="s">
        <v>5911</v>
      </c>
      <c r="L627" s="46" t="s">
        <v>3444</v>
      </c>
      <c r="M627" s="46">
        <v>24</v>
      </c>
      <c r="N627" s="46">
        <v>8</v>
      </c>
      <c r="O627" s="46">
        <v>80</v>
      </c>
      <c r="P627" s="46">
        <v>600</v>
      </c>
      <c r="Q627" s="46">
        <v>675</v>
      </c>
      <c r="R627" s="46">
        <v>15</v>
      </c>
      <c r="S627" s="46">
        <v>650</v>
      </c>
      <c r="T627" s="46">
        <v>18</v>
      </c>
      <c r="U627" s="46">
        <v>21</v>
      </c>
      <c r="V627" s="46">
        <v>2157</v>
      </c>
      <c r="W627" s="46">
        <v>100</v>
      </c>
      <c r="Y627" s="46" t="s">
        <v>5912</v>
      </c>
      <c r="AA627">
        <f t="shared" si="13"/>
        <v>8</v>
      </c>
    </row>
    <row r="628" spans="2:28" ht="15" hidden="1" customHeight="1" x14ac:dyDescent="0.2">
      <c r="B628" s="46">
        <v>627</v>
      </c>
      <c r="C628" s="46">
        <v>3438</v>
      </c>
      <c r="D628" s="46" t="s">
        <v>8</v>
      </c>
      <c r="E628" s="46">
        <v>27</v>
      </c>
      <c r="F628" s="46" t="s">
        <v>5903</v>
      </c>
      <c r="G628" s="46" t="s">
        <v>5913</v>
      </c>
      <c r="H628" s="46" t="s">
        <v>5914</v>
      </c>
      <c r="I628" s="46" t="s">
        <v>5914</v>
      </c>
      <c r="J628" s="46" t="s">
        <v>5915</v>
      </c>
      <c r="K628" s="46" t="s">
        <v>5915</v>
      </c>
      <c r="L628" s="46" t="s">
        <v>3395</v>
      </c>
      <c r="M628" s="46">
        <v>22</v>
      </c>
      <c r="N628" s="46">
        <v>5</v>
      </c>
      <c r="O628" s="46">
        <v>130</v>
      </c>
      <c r="P628" s="46">
        <v>0</v>
      </c>
      <c r="Q628" s="46">
        <v>472</v>
      </c>
      <c r="R628" s="46">
        <v>36</v>
      </c>
      <c r="S628" s="46">
        <v>8</v>
      </c>
      <c r="T628" s="46">
        <v>18</v>
      </c>
      <c r="U628" s="46">
        <v>21</v>
      </c>
      <c r="V628" s="46">
        <v>2125</v>
      </c>
      <c r="W628" s="46">
        <v>100</v>
      </c>
      <c r="Y628" s="46" t="s">
        <v>5916</v>
      </c>
      <c r="AA628">
        <f t="shared" si="13"/>
        <v>5</v>
      </c>
    </row>
    <row r="629" spans="2:28" ht="15" hidden="1" customHeight="1" x14ac:dyDescent="0.2">
      <c r="B629" s="46">
        <v>628</v>
      </c>
      <c r="C629" s="46">
        <v>1900</v>
      </c>
      <c r="D629" s="46" t="s">
        <v>8</v>
      </c>
      <c r="E629" s="46">
        <v>27</v>
      </c>
      <c r="F629" s="46" t="s">
        <v>5903</v>
      </c>
      <c r="G629" s="46" t="s">
        <v>5903</v>
      </c>
      <c r="H629" s="46" t="s">
        <v>5917</v>
      </c>
      <c r="I629" s="46" t="s">
        <v>5917</v>
      </c>
      <c r="J629" s="46" t="s">
        <v>5918</v>
      </c>
      <c r="K629" s="46" t="s">
        <v>5918</v>
      </c>
      <c r="L629" s="46" t="s">
        <v>3406</v>
      </c>
      <c r="M629" s="46">
        <v>23</v>
      </c>
      <c r="N629" s="46">
        <v>5</v>
      </c>
      <c r="O629" s="46">
        <v>120</v>
      </c>
      <c r="P629" s="46">
        <v>10</v>
      </c>
      <c r="Q629" s="46">
        <v>70</v>
      </c>
      <c r="R629" s="46">
        <v>30</v>
      </c>
      <c r="S629" s="46">
        <v>60</v>
      </c>
      <c r="T629" s="46">
        <v>18</v>
      </c>
      <c r="U629" s="46">
        <v>21</v>
      </c>
      <c r="V629" s="46">
        <v>661</v>
      </c>
      <c r="W629" s="46">
        <v>100</v>
      </c>
      <c r="Y629" s="46" t="s">
        <v>5919</v>
      </c>
      <c r="AA629">
        <f t="shared" si="13"/>
        <v>5</v>
      </c>
    </row>
    <row r="630" spans="2:28" ht="15" hidden="1" customHeight="1" x14ac:dyDescent="0.2">
      <c r="B630" s="46">
        <v>629</v>
      </c>
      <c r="C630" s="46">
        <v>4569</v>
      </c>
      <c r="D630" s="46" t="s">
        <v>8</v>
      </c>
      <c r="E630" s="46">
        <v>27</v>
      </c>
      <c r="F630" s="46" t="s">
        <v>5903</v>
      </c>
      <c r="G630" s="46" t="s">
        <v>5920</v>
      </c>
      <c r="H630" s="46" t="s">
        <v>5921</v>
      </c>
      <c r="I630" s="46" t="s">
        <v>5922</v>
      </c>
      <c r="J630" s="46" t="s">
        <v>2901</v>
      </c>
      <c r="K630" s="46" t="s">
        <v>2901</v>
      </c>
      <c r="L630" s="46" t="s">
        <v>4206</v>
      </c>
      <c r="M630" s="46">
        <v>290</v>
      </c>
      <c r="N630" s="46">
        <v>12</v>
      </c>
      <c r="O630" s="46">
        <v>330</v>
      </c>
      <c r="P630" s="46">
        <v>0</v>
      </c>
      <c r="Q630" s="46">
        <v>900</v>
      </c>
      <c r="R630" s="46">
        <v>150</v>
      </c>
      <c r="S630" s="46">
        <v>220</v>
      </c>
      <c r="T630" s="46">
        <v>18</v>
      </c>
      <c r="U630" s="46">
        <v>21</v>
      </c>
      <c r="V630" s="46">
        <v>3143</v>
      </c>
      <c r="W630" s="46">
        <v>100</v>
      </c>
      <c r="Y630" s="46" t="s">
        <v>5923</v>
      </c>
      <c r="AA630">
        <f t="shared" si="13"/>
        <v>12</v>
      </c>
    </row>
    <row r="631" spans="2:28" ht="15" hidden="1" customHeight="1" x14ac:dyDescent="0.2">
      <c r="B631" s="46">
        <v>630</v>
      </c>
      <c r="C631" s="46">
        <v>1172</v>
      </c>
      <c r="D631" s="46" t="s">
        <v>8</v>
      </c>
      <c r="E631" s="46">
        <v>27</v>
      </c>
      <c r="F631" s="46" t="s">
        <v>5903</v>
      </c>
      <c r="G631" s="46" t="s">
        <v>5924</v>
      </c>
      <c r="H631" s="46" t="s">
        <v>5925</v>
      </c>
      <c r="I631" s="46" t="s">
        <v>5925</v>
      </c>
      <c r="J631" s="46" t="s">
        <v>2902</v>
      </c>
      <c r="K631" s="46" t="s">
        <v>2902</v>
      </c>
      <c r="L631" s="46" t="s">
        <v>3395</v>
      </c>
      <c r="M631" s="46">
        <v>22</v>
      </c>
      <c r="N631" s="46">
        <v>12</v>
      </c>
      <c r="O631" s="46">
        <v>310</v>
      </c>
      <c r="P631" s="46">
        <v>150000</v>
      </c>
      <c r="Q631" s="46">
        <v>12500</v>
      </c>
      <c r="R631" s="46">
        <v>10000</v>
      </c>
      <c r="S631" s="46">
        <v>11000</v>
      </c>
      <c r="T631" s="46">
        <v>18</v>
      </c>
      <c r="U631" s="46">
        <v>21</v>
      </c>
      <c r="V631" s="46">
        <v>504</v>
      </c>
      <c r="W631" s="46">
        <v>100</v>
      </c>
      <c r="Y631" s="46" t="s">
        <v>5926</v>
      </c>
      <c r="AA631">
        <f t="shared" si="13"/>
        <v>12</v>
      </c>
    </row>
    <row r="632" spans="2:28" ht="15" hidden="1" customHeight="1" x14ac:dyDescent="0.2">
      <c r="B632" s="46">
        <v>631</v>
      </c>
      <c r="C632" s="46">
        <v>3910</v>
      </c>
      <c r="D632" s="46" t="s">
        <v>8</v>
      </c>
      <c r="E632" s="46">
        <v>27</v>
      </c>
      <c r="F632" s="46" t="s">
        <v>5903</v>
      </c>
      <c r="G632" s="46"/>
      <c r="H632" s="46"/>
      <c r="I632" s="46"/>
      <c r="J632" s="46" t="s">
        <v>5927</v>
      </c>
      <c r="K632" s="46" t="s">
        <v>5927</v>
      </c>
      <c r="L632" s="46" t="s">
        <v>3395</v>
      </c>
      <c r="M632" s="46">
        <v>22</v>
      </c>
      <c r="N632" s="46">
        <v>12</v>
      </c>
      <c r="O632" s="46">
        <v>260</v>
      </c>
      <c r="P632" s="46">
        <v>650</v>
      </c>
      <c r="Q632" s="46">
        <v>650</v>
      </c>
      <c r="R632" s="46">
        <v>28</v>
      </c>
      <c r="S632" s="46">
        <v>138</v>
      </c>
      <c r="T632" s="46">
        <v>18</v>
      </c>
      <c r="U632" s="46">
        <v>21</v>
      </c>
      <c r="V632" s="46">
        <v>2619</v>
      </c>
      <c r="W632" s="46">
        <v>100</v>
      </c>
      <c r="X632" s="46" t="s">
        <v>5928</v>
      </c>
      <c r="Y632" s="46" t="s">
        <v>5929</v>
      </c>
      <c r="AA632">
        <f t="shared" si="13"/>
        <v>12</v>
      </c>
    </row>
    <row r="633" spans="2:28" ht="15" hidden="1" customHeight="1" x14ac:dyDescent="0.2">
      <c r="B633" s="46">
        <v>632</v>
      </c>
      <c r="C633" s="46">
        <v>927</v>
      </c>
      <c r="D633" s="46" t="s">
        <v>8</v>
      </c>
      <c r="E633" s="46">
        <v>27</v>
      </c>
      <c r="F633" s="46" t="s">
        <v>5903</v>
      </c>
      <c r="G633" s="46" t="s">
        <v>5913</v>
      </c>
      <c r="H633" s="46" t="s">
        <v>5930</v>
      </c>
      <c r="I633" s="46" t="s">
        <v>5930</v>
      </c>
      <c r="J633" s="46" t="s">
        <v>5931</v>
      </c>
      <c r="K633" s="46" t="s">
        <v>5932</v>
      </c>
      <c r="L633" s="46" t="s">
        <v>3395</v>
      </c>
      <c r="M633" s="46">
        <v>22</v>
      </c>
      <c r="N633" s="46">
        <v>12</v>
      </c>
      <c r="O633" s="46">
        <v>300</v>
      </c>
      <c r="P633" s="46">
        <v>350</v>
      </c>
      <c r="Q633" s="46">
        <v>100</v>
      </c>
      <c r="R633" s="46">
        <v>100</v>
      </c>
      <c r="S633" s="46">
        <v>250</v>
      </c>
      <c r="T633" s="46">
        <v>18</v>
      </c>
      <c r="U633" s="46">
        <v>21</v>
      </c>
      <c r="V633" s="46">
        <v>339</v>
      </c>
      <c r="W633" s="46">
        <v>100</v>
      </c>
      <c r="Y633" s="46" t="s">
        <v>5933</v>
      </c>
      <c r="AA633">
        <f t="shared" si="13"/>
        <v>12</v>
      </c>
    </row>
    <row r="634" spans="2:28" ht="15" hidden="1" customHeight="1" x14ac:dyDescent="0.2">
      <c r="B634" s="46">
        <v>633</v>
      </c>
      <c r="C634" s="46">
        <v>4090</v>
      </c>
      <c r="D634" s="46" t="s">
        <v>8</v>
      </c>
      <c r="E634" s="46">
        <v>27</v>
      </c>
      <c r="F634" s="46" t="s">
        <v>5903</v>
      </c>
      <c r="G634" s="46" t="s">
        <v>5924</v>
      </c>
      <c r="H634" s="46" t="s">
        <v>5934</v>
      </c>
      <c r="I634" s="46" t="s">
        <v>5934</v>
      </c>
      <c r="J634" s="46" t="s">
        <v>5935</v>
      </c>
      <c r="K634" s="46" t="s">
        <v>5935</v>
      </c>
      <c r="L634" s="46" t="s">
        <v>3406</v>
      </c>
      <c r="M634" s="46">
        <v>23</v>
      </c>
      <c r="N634" s="46">
        <v>5</v>
      </c>
      <c r="O634" s="46">
        <v>150</v>
      </c>
      <c r="P634" s="46">
        <v>10</v>
      </c>
      <c r="Q634" s="46">
        <v>10</v>
      </c>
      <c r="R634" s="46">
        <v>15</v>
      </c>
      <c r="S634" s="46">
        <v>90</v>
      </c>
      <c r="T634" s="46">
        <v>18</v>
      </c>
      <c r="U634" s="46">
        <v>21</v>
      </c>
      <c r="V634" s="46">
        <v>2787</v>
      </c>
      <c r="W634" s="46">
        <v>100</v>
      </c>
      <c r="Y634" s="46" t="s">
        <v>5936</v>
      </c>
      <c r="AA634">
        <f t="shared" si="13"/>
        <v>5</v>
      </c>
    </row>
    <row r="635" spans="2:28" ht="15" hidden="1" customHeight="1" x14ac:dyDescent="0.2">
      <c r="B635" s="46">
        <v>634</v>
      </c>
      <c r="C635" s="46">
        <v>3289</v>
      </c>
      <c r="D635" s="46" t="s">
        <v>8</v>
      </c>
      <c r="E635" s="46">
        <v>27</v>
      </c>
      <c r="F635" s="46" t="s">
        <v>5903</v>
      </c>
      <c r="G635" s="46" t="s">
        <v>5903</v>
      </c>
      <c r="H635" s="46" t="s">
        <v>5937</v>
      </c>
      <c r="I635" s="46" t="s">
        <v>5938</v>
      </c>
      <c r="J635" s="46" t="s">
        <v>2900</v>
      </c>
      <c r="K635" s="46" t="s">
        <v>44</v>
      </c>
      <c r="L635" s="46" t="s">
        <v>3395</v>
      </c>
      <c r="M635" s="46">
        <v>22</v>
      </c>
      <c r="N635" s="46">
        <v>400</v>
      </c>
      <c r="O635" s="46">
        <v>720</v>
      </c>
      <c r="P635" s="46">
        <v>200</v>
      </c>
      <c r="Q635" s="46">
        <v>400</v>
      </c>
      <c r="R635" s="46">
        <v>400</v>
      </c>
      <c r="S635" s="46">
        <v>400</v>
      </c>
      <c r="T635" s="46">
        <v>18</v>
      </c>
      <c r="U635" s="46">
        <v>21</v>
      </c>
      <c r="V635" s="46">
        <v>1966</v>
      </c>
      <c r="W635" s="46">
        <v>40</v>
      </c>
      <c r="Y635" s="46" t="s">
        <v>5939</v>
      </c>
      <c r="AA635">
        <f t="shared" si="13"/>
        <v>400</v>
      </c>
    </row>
    <row r="636" spans="2:28" ht="15" hidden="1" customHeight="1" x14ac:dyDescent="0.2">
      <c r="B636" s="46">
        <v>635</v>
      </c>
      <c r="C636" s="46">
        <v>4594</v>
      </c>
      <c r="D636" s="46" t="s">
        <v>8</v>
      </c>
      <c r="E636" s="46">
        <v>27</v>
      </c>
      <c r="F636" s="46" t="s">
        <v>5940</v>
      </c>
      <c r="G636" s="46" t="s">
        <v>5941</v>
      </c>
      <c r="H636" s="46" t="s">
        <v>5942</v>
      </c>
      <c r="I636" s="46" t="s">
        <v>5943</v>
      </c>
      <c r="J636" s="46" t="s">
        <v>2903</v>
      </c>
      <c r="K636" s="46" t="s">
        <v>2903</v>
      </c>
      <c r="L636" s="46" t="s">
        <v>3395</v>
      </c>
      <c r="M636" s="46">
        <v>22</v>
      </c>
      <c r="N636" s="46">
        <v>5000</v>
      </c>
      <c r="O636" s="46">
        <v>140</v>
      </c>
      <c r="P636" s="46">
        <v>31</v>
      </c>
      <c r="Q636" s="46">
        <v>294</v>
      </c>
      <c r="R636" s="46">
        <v>74</v>
      </c>
      <c r="S636" s="46">
        <v>97</v>
      </c>
      <c r="T636" s="46">
        <v>18</v>
      </c>
      <c r="U636" s="46">
        <v>21</v>
      </c>
      <c r="V636" s="46">
        <v>3171</v>
      </c>
      <c r="W636" s="46">
        <v>100</v>
      </c>
      <c r="Y636" s="46" t="s">
        <v>5944</v>
      </c>
      <c r="Z636" s="47" t="s">
        <v>5945</v>
      </c>
      <c r="AA636">
        <v>7.0000000000000001E-3</v>
      </c>
      <c r="AB636" t="s">
        <v>5946</v>
      </c>
    </row>
    <row r="637" spans="2:28" ht="15" hidden="1" customHeight="1" x14ac:dyDescent="0.2">
      <c r="B637" s="46">
        <v>636</v>
      </c>
      <c r="C637" s="46">
        <v>1293</v>
      </c>
      <c r="D637" s="46" t="s">
        <v>8</v>
      </c>
      <c r="E637" s="46">
        <v>27</v>
      </c>
      <c r="F637" s="46" t="s">
        <v>5947</v>
      </c>
      <c r="G637" s="46" t="s">
        <v>5948</v>
      </c>
      <c r="H637" s="46" t="s">
        <v>4868</v>
      </c>
      <c r="I637" s="46" t="s">
        <v>4868</v>
      </c>
      <c r="J637" s="46" t="s">
        <v>5949</v>
      </c>
      <c r="K637" s="46" t="s">
        <v>5949</v>
      </c>
      <c r="L637" s="46" t="s">
        <v>3395</v>
      </c>
      <c r="M637" s="46">
        <v>22</v>
      </c>
      <c r="N637" s="46">
        <v>10</v>
      </c>
      <c r="O637" s="46">
        <v>80</v>
      </c>
      <c r="P637" s="46">
        <v>20</v>
      </c>
      <c r="Q637" s="46">
        <v>10</v>
      </c>
      <c r="R637" s="46">
        <v>25</v>
      </c>
      <c r="S637" s="46">
        <v>10</v>
      </c>
      <c r="T637" s="46">
        <v>18</v>
      </c>
      <c r="U637" s="46">
        <v>21</v>
      </c>
      <c r="V637" s="46">
        <v>597</v>
      </c>
      <c r="W637" s="46">
        <v>100</v>
      </c>
      <c r="Y637" s="46" t="s">
        <v>5950</v>
      </c>
      <c r="AA637">
        <f t="shared" ref="AA637:AA642" si="14">N637</f>
        <v>10</v>
      </c>
    </row>
    <row r="638" spans="2:28" ht="15" hidden="1" customHeight="1" x14ac:dyDescent="0.2">
      <c r="B638" s="46">
        <v>637</v>
      </c>
      <c r="C638" s="46">
        <v>3207</v>
      </c>
      <c r="D638" s="46" t="s">
        <v>8</v>
      </c>
      <c r="E638" s="46">
        <v>27</v>
      </c>
      <c r="F638" s="46" t="s">
        <v>5947</v>
      </c>
      <c r="G638" s="46" t="s">
        <v>5948</v>
      </c>
      <c r="H638" s="46" t="s">
        <v>4868</v>
      </c>
      <c r="I638" s="46" t="s">
        <v>4868</v>
      </c>
      <c r="J638" s="46" t="s">
        <v>5951</v>
      </c>
      <c r="K638" s="46" t="s">
        <v>5952</v>
      </c>
      <c r="L638" s="46" t="s">
        <v>3406</v>
      </c>
      <c r="M638" s="46">
        <v>23</v>
      </c>
      <c r="N638" s="46">
        <v>10</v>
      </c>
      <c r="O638" s="46">
        <v>150</v>
      </c>
      <c r="P638" s="46">
        <v>10</v>
      </c>
      <c r="Q638" s="46">
        <v>100</v>
      </c>
      <c r="R638" s="46">
        <v>40</v>
      </c>
      <c r="S638" s="46">
        <v>80</v>
      </c>
      <c r="T638" s="46">
        <v>18</v>
      </c>
      <c r="U638" s="46">
        <v>21</v>
      </c>
      <c r="V638" s="46">
        <v>1878</v>
      </c>
      <c r="W638" s="46">
        <v>100</v>
      </c>
      <c r="Y638" s="46" t="s">
        <v>5953</v>
      </c>
      <c r="AA638">
        <f t="shared" si="14"/>
        <v>10</v>
      </c>
    </row>
    <row r="639" spans="2:28" ht="15" hidden="1" customHeight="1" x14ac:dyDescent="0.2">
      <c r="B639" s="46">
        <v>638</v>
      </c>
      <c r="C639" s="46">
        <v>566</v>
      </c>
      <c r="D639" s="46" t="s">
        <v>8</v>
      </c>
      <c r="E639" s="46">
        <v>27</v>
      </c>
      <c r="F639" s="46" t="s">
        <v>5947</v>
      </c>
      <c r="G639" s="46" t="s">
        <v>5954</v>
      </c>
      <c r="H639" s="46" t="s">
        <v>5955</v>
      </c>
      <c r="I639" s="46" t="s">
        <v>5955</v>
      </c>
      <c r="J639" s="46" t="s">
        <v>5956</v>
      </c>
      <c r="K639" s="46" t="s">
        <v>5957</v>
      </c>
      <c r="L639" s="46" t="s">
        <v>3444</v>
      </c>
      <c r="M639" s="46">
        <v>24</v>
      </c>
      <c r="N639" s="46">
        <v>20</v>
      </c>
      <c r="O639" s="46">
        <v>0</v>
      </c>
      <c r="P639" s="46">
        <v>1250</v>
      </c>
      <c r="Q639" s="46">
        <v>0</v>
      </c>
      <c r="R639" s="46">
        <v>100</v>
      </c>
      <c r="S639" s="46">
        <v>0</v>
      </c>
      <c r="T639" s="46">
        <v>18</v>
      </c>
      <c r="U639" s="46">
        <v>21</v>
      </c>
      <c r="V639" s="46">
        <v>171</v>
      </c>
      <c r="W639" s="46">
        <v>100</v>
      </c>
      <c r="Y639" s="46" t="s">
        <v>5958</v>
      </c>
      <c r="AA639">
        <f t="shared" si="14"/>
        <v>20</v>
      </c>
    </row>
    <row r="640" spans="2:28" ht="15" hidden="1" customHeight="1" x14ac:dyDescent="0.2">
      <c r="B640" s="46">
        <v>639</v>
      </c>
      <c r="C640" s="46">
        <v>1225</v>
      </c>
      <c r="D640" s="46" t="s">
        <v>8</v>
      </c>
      <c r="E640" s="46">
        <v>27</v>
      </c>
      <c r="F640" s="46" t="s">
        <v>5947</v>
      </c>
      <c r="G640" s="46"/>
      <c r="H640" s="46"/>
      <c r="I640" s="46"/>
      <c r="J640" s="46" t="s">
        <v>5959</v>
      </c>
      <c r="K640" s="46" t="s">
        <v>5960</v>
      </c>
      <c r="L640" s="46" t="s">
        <v>3444</v>
      </c>
      <c r="M640" s="46">
        <v>24</v>
      </c>
      <c r="N640" s="46">
        <v>10</v>
      </c>
      <c r="O640" s="46">
        <v>0</v>
      </c>
      <c r="P640" s="46">
        <v>1200</v>
      </c>
      <c r="Q640" s="46">
        <v>500</v>
      </c>
      <c r="R640" s="46">
        <v>40</v>
      </c>
      <c r="S640" s="46">
        <v>640</v>
      </c>
      <c r="T640" s="46">
        <v>18</v>
      </c>
      <c r="U640" s="46">
        <v>21</v>
      </c>
      <c r="V640" s="46">
        <v>544</v>
      </c>
      <c r="W640" s="46">
        <v>100</v>
      </c>
      <c r="X640" s="46" t="s">
        <v>5961</v>
      </c>
      <c r="Y640" s="46" t="s">
        <v>5962</v>
      </c>
      <c r="AA640">
        <f t="shared" si="14"/>
        <v>10</v>
      </c>
    </row>
    <row r="641" spans="2:28" ht="15" hidden="1" customHeight="1" x14ac:dyDescent="0.2">
      <c r="B641" s="46">
        <v>640</v>
      </c>
      <c r="C641" s="46">
        <v>4003</v>
      </c>
      <c r="D641" s="46" t="s">
        <v>8</v>
      </c>
      <c r="E641" s="46">
        <v>27</v>
      </c>
      <c r="F641" s="46" t="s">
        <v>5947</v>
      </c>
      <c r="G641" s="46" t="s">
        <v>5954</v>
      </c>
      <c r="H641" s="46" t="s">
        <v>5963</v>
      </c>
      <c r="I641" s="46" t="s">
        <v>5964</v>
      </c>
      <c r="J641" s="46" t="s">
        <v>5965</v>
      </c>
      <c r="K641" s="46" t="s">
        <v>5965</v>
      </c>
      <c r="L641" s="46" t="s">
        <v>3406</v>
      </c>
      <c r="M641" s="46">
        <v>23</v>
      </c>
      <c r="N641" s="46">
        <v>16</v>
      </c>
      <c r="O641" s="46">
        <v>0</v>
      </c>
      <c r="P641" s="46">
        <v>0</v>
      </c>
      <c r="Q641" s="46">
        <v>0</v>
      </c>
      <c r="R641" s="46">
        <v>0</v>
      </c>
      <c r="S641" s="46">
        <v>0</v>
      </c>
      <c r="T641" s="46">
        <v>18</v>
      </c>
      <c r="U641" s="46">
        <v>21</v>
      </c>
      <c r="V641" s="46">
        <v>2714</v>
      </c>
      <c r="W641" s="46">
        <v>100</v>
      </c>
      <c r="Y641" s="46" t="s">
        <v>5966</v>
      </c>
      <c r="AA641">
        <f t="shared" si="14"/>
        <v>16</v>
      </c>
    </row>
    <row r="642" spans="2:28" ht="15" hidden="1" customHeight="1" x14ac:dyDescent="0.2">
      <c r="B642" s="46">
        <v>641</v>
      </c>
      <c r="C642" s="46">
        <v>1300</v>
      </c>
      <c r="D642" s="46" t="s">
        <v>8</v>
      </c>
      <c r="E642" s="46">
        <v>27</v>
      </c>
      <c r="F642" s="46" t="s">
        <v>5947</v>
      </c>
      <c r="G642" s="46" t="s">
        <v>5967</v>
      </c>
      <c r="H642" s="46" t="s">
        <v>5968</v>
      </c>
      <c r="I642" s="46" t="s">
        <v>5968</v>
      </c>
      <c r="J642" s="46" t="s">
        <v>5969</v>
      </c>
      <c r="K642" s="46" t="s">
        <v>5969</v>
      </c>
      <c r="L642" s="46" t="s">
        <v>3395</v>
      </c>
      <c r="M642" s="46">
        <v>22</v>
      </c>
      <c r="N642" s="46">
        <v>5</v>
      </c>
      <c r="O642" s="46">
        <v>25</v>
      </c>
      <c r="P642" s="46">
        <v>10</v>
      </c>
      <c r="Q642" s="46">
        <v>5</v>
      </c>
      <c r="R642" s="46">
        <v>5</v>
      </c>
      <c r="S642" s="46">
        <v>5</v>
      </c>
      <c r="T642" s="46">
        <v>18</v>
      </c>
      <c r="U642" s="46">
        <v>21</v>
      </c>
      <c r="V642" s="46">
        <v>609</v>
      </c>
      <c r="W642" s="46">
        <v>100</v>
      </c>
      <c r="Y642" s="46" t="s">
        <v>5970</v>
      </c>
      <c r="AA642">
        <f t="shared" si="14"/>
        <v>5</v>
      </c>
    </row>
    <row r="643" spans="2:28" ht="15" hidden="1" customHeight="1" x14ac:dyDescent="0.2">
      <c r="B643" s="46">
        <v>642</v>
      </c>
      <c r="C643" s="46">
        <v>4008</v>
      </c>
      <c r="D643" s="46" t="s">
        <v>8</v>
      </c>
      <c r="E643" s="46">
        <v>27</v>
      </c>
      <c r="F643" s="46" t="s">
        <v>5947</v>
      </c>
      <c r="G643" s="46" t="s">
        <v>5971</v>
      </c>
      <c r="H643" s="46" t="s">
        <v>5972</v>
      </c>
      <c r="I643" s="46" t="s">
        <v>5972</v>
      </c>
      <c r="J643" s="46" t="s">
        <v>2904</v>
      </c>
      <c r="K643" s="46" t="s">
        <v>5973</v>
      </c>
      <c r="L643" s="46" t="s">
        <v>3395</v>
      </c>
      <c r="M643" s="46">
        <v>22</v>
      </c>
      <c r="N643" s="46">
        <v>2400</v>
      </c>
      <c r="O643" s="46">
        <v>65000</v>
      </c>
      <c r="P643" s="46">
        <v>1300000</v>
      </c>
      <c r="Q643" s="46">
        <v>910000</v>
      </c>
      <c r="R643" s="46">
        <v>520000</v>
      </c>
      <c r="S643" s="46">
        <v>390000</v>
      </c>
      <c r="T643" s="46">
        <v>18</v>
      </c>
      <c r="U643" s="46">
        <v>21</v>
      </c>
      <c r="V643" s="46">
        <v>2720</v>
      </c>
      <c r="W643" s="46">
        <v>100</v>
      </c>
      <c r="Y643" s="46" t="s">
        <v>5974</v>
      </c>
      <c r="Z643" s="47" t="s">
        <v>5975</v>
      </c>
      <c r="AA643">
        <v>54.6</v>
      </c>
      <c r="AB643" t="s">
        <v>5976</v>
      </c>
    </row>
    <row r="644" spans="2:28" ht="15" hidden="1" customHeight="1" x14ac:dyDescent="0.2">
      <c r="B644" s="46">
        <v>643</v>
      </c>
      <c r="C644" s="46">
        <v>2739</v>
      </c>
      <c r="D644" s="46" t="s">
        <v>8</v>
      </c>
      <c r="E644" s="46">
        <v>27</v>
      </c>
      <c r="F644" s="46" t="s">
        <v>5947</v>
      </c>
      <c r="G644" s="46"/>
      <c r="H644" s="46"/>
      <c r="I644" s="46"/>
      <c r="J644" s="46" t="s">
        <v>5977</v>
      </c>
      <c r="K644" s="46" t="s">
        <v>5978</v>
      </c>
      <c r="L644" s="46" t="s">
        <v>3395</v>
      </c>
      <c r="M644" s="46">
        <v>22</v>
      </c>
      <c r="N644" s="46">
        <v>10</v>
      </c>
      <c r="O644" s="46">
        <v>0</v>
      </c>
      <c r="P644" s="46">
        <v>1000000</v>
      </c>
      <c r="Q644" s="46">
        <v>0</v>
      </c>
      <c r="R644" s="46">
        <v>0</v>
      </c>
      <c r="S644" s="46">
        <v>1000000</v>
      </c>
      <c r="T644" s="46">
        <v>18</v>
      </c>
      <c r="U644" s="46">
        <v>21</v>
      </c>
      <c r="V644" s="46">
        <v>1240</v>
      </c>
      <c r="W644" s="46">
        <v>100</v>
      </c>
      <c r="X644" s="46" t="s">
        <v>5979</v>
      </c>
      <c r="Y644" s="46" t="s">
        <v>5980</v>
      </c>
      <c r="AA644">
        <f t="shared" ref="AA644:AA707" si="15">N644</f>
        <v>10</v>
      </c>
    </row>
    <row r="645" spans="2:28" ht="15" hidden="1" customHeight="1" x14ac:dyDescent="0.2">
      <c r="B645" s="46">
        <v>644</v>
      </c>
      <c r="C645" s="46">
        <v>3952</v>
      </c>
      <c r="D645" s="46" t="s">
        <v>8</v>
      </c>
      <c r="E645" s="46">
        <v>27</v>
      </c>
      <c r="F645" s="46" t="s">
        <v>5947</v>
      </c>
      <c r="G645" s="46" t="s">
        <v>5971</v>
      </c>
      <c r="H645" s="46" t="s">
        <v>5981</v>
      </c>
      <c r="I645" s="46" t="s">
        <v>5981</v>
      </c>
      <c r="J645" s="46" t="s">
        <v>5982</v>
      </c>
      <c r="K645" s="46" t="s">
        <v>5982</v>
      </c>
      <c r="L645" s="46" t="s">
        <v>3406</v>
      </c>
      <c r="M645" s="46">
        <v>23</v>
      </c>
      <c r="N645" s="46">
        <v>10</v>
      </c>
      <c r="O645" s="46">
        <v>0</v>
      </c>
      <c r="P645" s="46">
        <v>400</v>
      </c>
      <c r="Q645" s="46">
        <v>300</v>
      </c>
      <c r="R645" s="46">
        <v>0</v>
      </c>
      <c r="S645" s="46">
        <v>300</v>
      </c>
      <c r="T645" s="46">
        <v>18</v>
      </c>
      <c r="U645" s="46">
        <v>21</v>
      </c>
      <c r="V645" s="46">
        <v>2665</v>
      </c>
      <c r="W645" s="46">
        <v>100</v>
      </c>
      <c r="Y645" s="46" t="s">
        <v>5983</v>
      </c>
      <c r="AA645">
        <f t="shared" si="15"/>
        <v>10</v>
      </c>
    </row>
    <row r="646" spans="2:28" ht="15" hidden="1" customHeight="1" x14ac:dyDescent="0.2">
      <c r="B646" s="46">
        <v>645</v>
      </c>
      <c r="C646" s="46">
        <v>1071</v>
      </c>
      <c r="D646" s="46" t="s">
        <v>8</v>
      </c>
      <c r="E646" s="46">
        <v>27</v>
      </c>
      <c r="F646" s="46" t="s">
        <v>5947</v>
      </c>
      <c r="G646" s="46" t="s">
        <v>5967</v>
      </c>
      <c r="H646" s="46" t="s">
        <v>5984</v>
      </c>
      <c r="I646" s="46" t="s">
        <v>5984</v>
      </c>
      <c r="J646" s="46" t="s">
        <v>2906</v>
      </c>
      <c r="K646" s="46" t="s">
        <v>2906</v>
      </c>
      <c r="L646" s="46" t="s">
        <v>3395</v>
      </c>
      <c r="M646" s="46">
        <v>22</v>
      </c>
      <c r="N646" s="46">
        <v>24</v>
      </c>
      <c r="O646" s="46">
        <v>365</v>
      </c>
      <c r="P646" s="46">
        <v>100</v>
      </c>
      <c r="Q646" s="46">
        <v>0</v>
      </c>
      <c r="R646" s="46">
        <v>751</v>
      </c>
      <c r="S646" s="46">
        <v>0</v>
      </c>
      <c r="T646" s="46">
        <v>18</v>
      </c>
      <c r="U646" s="46">
        <v>21</v>
      </c>
      <c r="V646" s="46">
        <v>416</v>
      </c>
      <c r="W646" s="46">
        <v>100</v>
      </c>
      <c r="Y646" s="46" t="s">
        <v>5985</v>
      </c>
      <c r="AA646">
        <f t="shared" si="15"/>
        <v>24</v>
      </c>
    </row>
    <row r="647" spans="2:28" ht="15" hidden="1" customHeight="1" x14ac:dyDescent="0.2">
      <c r="B647" s="46">
        <v>646</v>
      </c>
      <c r="C647" s="46">
        <v>1100</v>
      </c>
      <c r="D647" s="46" t="s">
        <v>8</v>
      </c>
      <c r="E647" s="46">
        <v>27</v>
      </c>
      <c r="F647" s="46" t="s">
        <v>5947</v>
      </c>
      <c r="G647" s="46" t="s">
        <v>5967</v>
      </c>
      <c r="H647" s="46" t="s">
        <v>5986</v>
      </c>
      <c r="I647" s="46" t="s">
        <v>5986</v>
      </c>
      <c r="J647" s="46" t="s">
        <v>3358</v>
      </c>
      <c r="K647" s="46" t="s">
        <v>3358</v>
      </c>
      <c r="L647" s="46" t="s">
        <v>3395</v>
      </c>
      <c r="M647" s="46">
        <v>22</v>
      </c>
      <c r="N647" s="46">
        <v>24</v>
      </c>
      <c r="O647" s="46">
        <v>365</v>
      </c>
      <c r="P647" s="46">
        <v>100</v>
      </c>
      <c r="Q647" s="46">
        <v>0</v>
      </c>
      <c r="R647" s="46">
        <v>751</v>
      </c>
      <c r="S647" s="46">
        <v>0</v>
      </c>
      <c r="T647" s="46">
        <v>18</v>
      </c>
      <c r="U647" s="46">
        <v>21</v>
      </c>
      <c r="V647" s="46">
        <v>436</v>
      </c>
      <c r="W647" s="46">
        <v>100</v>
      </c>
      <c r="Y647" s="46" t="s">
        <v>5987</v>
      </c>
      <c r="AA647">
        <f t="shared" si="15"/>
        <v>24</v>
      </c>
    </row>
    <row r="648" spans="2:28" ht="15" hidden="1" customHeight="1" x14ac:dyDescent="0.2">
      <c r="B648" s="46">
        <v>647</v>
      </c>
      <c r="C648" s="46">
        <v>4334</v>
      </c>
      <c r="D648" s="46" t="s">
        <v>8</v>
      </c>
      <c r="E648" s="46">
        <v>27</v>
      </c>
      <c r="F648" s="46" t="s">
        <v>5947</v>
      </c>
      <c r="G648" s="46" t="s">
        <v>5988</v>
      </c>
      <c r="H648" s="46" t="s">
        <v>5989</v>
      </c>
      <c r="I648" s="46" t="s">
        <v>5990</v>
      </c>
      <c r="J648" s="46" t="s">
        <v>2905</v>
      </c>
      <c r="K648" s="46" t="s">
        <v>37</v>
      </c>
      <c r="L648" s="46" t="s">
        <v>3395</v>
      </c>
      <c r="M648" s="46">
        <v>22</v>
      </c>
      <c r="N648" s="46">
        <v>20</v>
      </c>
      <c r="O648" s="46">
        <v>178</v>
      </c>
      <c r="P648" s="46">
        <v>0</v>
      </c>
      <c r="Q648" s="46">
        <v>0</v>
      </c>
      <c r="R648" s="46">
        <v>120</v>
      </c>
      <c r="S648" s="46">
        <v>30</v>
      </c>
      <c r="T648" s="46">
        <v>18</v>
      </c>
      <c r="U648" s="46">
        <v>21</v>
      </c>
      <c r="V648" s="46">
        <v>798</v>
      </c>
      <c r="W648" s="46">
        <v>100</v>
      </c>
      <c r="Y648" s="46" t="s">
        <v>5991</v>
      </c>
      <c r="AA648">
        <f t="shared" si="15"/>
        <v>20</v>
      </c>
    </row>
    <row r="649" spans="2:28" ht="15" hidden="1" customHeight="1" x14ac:dyDescent="0.2">
      <c r="B649" s="46">
        <v>648</v>
      </c>
      <c r="C649" s="46">
        <v>2386</v>
      </c>
      <c r="D649" s="46" t="s">
        <v>8</v>
      </c>
      <c r="E649" s="46">
        <v>27</v>
      </c>
      <c r="F649" s="46" t="s">
        <v>5947</v>
      </c>
      <c r="G649" s="46" t="s">
        <v>5988</v>
      </c>
      <c r="H649" s="46" t="s">
        <v>5992</v>
      </c>
      <c r="I649" s="46" t="s">
        <v>5993</v>
      </c>
      <c r="J649" s="46" t="s">
        <v>2905</v>
      </c>
      <c r="K649" s="46" t="s">
        <v>5994</v>
      </c>
      <c r="L649" s="46" t="s">
        <v>3395</v>
      </c>
      <c r="M649" s="46">
        <v>22</v>
      </c>
      <c r="N649" s="46">
        <v>25</v>
      </c>
      <c r="O649" s="46">
        <v>300</v>
      </c>
      <c r="P649" s="46">
        <v>0</v>
      </c>
      <c r="Q649" s="46">
        <v>5000</v>
      </c>
      <c r="R649" s="46">
        <v>150</v>
      </c>
      <c r="S649" s="46">
        <v>10000</v>
      </c>
      <c r="T649" s="46">
        <v>18</v>
      </c>
      <c r="U649" s="46">
        <v>21</v>
      </c>
      <c r="V649" s="46">
        <v>1171</v>
      </c>
      <c r="W649" s="46">
        <v>100</v>
      </c>
      <c r="Y649" s="46" t="s">
        <v>5995</v>
      </c>
      <c r="AA649">
        <f t="shared" si="15"/>
        <v>25</v>
      </c>
    </row>
    <row r="650" spans="2:28" ht="15" hidden="1" customHeight="1" x14ac:dyDescent="0.2">
      <c r="B650" s="46">
        <v>649</v>
      </c>
      <c r="C650" s="46">
        <v>4385</v>
      </c>
      <c r="D650" s="46" t="s">
        <v>8</v>
      </c>
      <c r="E650" s="46">
        <v>27</v>
      </c>
      <c r="F650" s="46" t="s">
        <v>5947</v>
      </c>
      <c r="G650" s="46" t="s">
        <v>5996</v>
      </c>
      <c r="H650" s="46" t="s">
        <v>5997</v>
      </c>
      <c r="I650" s="46" t="s">
        <v>5998</v>
      </c>
      <c r="J650" s="46" t="s">
        <v>5999</v>
      </c>
      <c r="K650" s="46" t="s">
        <v>5999</v>
      </c>
      <c r="L650" s="46" t="s">
        <v>3395</v>
      </c>
      <c r="M650" s="46">
        <v>22</v>
      </c>
      <c r="N650" s="46">
        <v>2.2999999999999998</v>
      </c>
      <c r="O650" s="46">
        <v>50</v>
      </c>
      <c r="P650" s="46">
        <v>75</v>
      </c>
      <c r="Q650" s="46">
        <v>55</v>
      </c>
      <c r="R650" s="46">
        <v>18</v>
      </c>
      <c r="S650" s="46">
        <v>92</v>
      </c>
      <c r="T650" s="46">
        <v>18</v>
      </c>
      <c r="U650" s="46">
        <v>21</v>
      </c>
      <c r="V650" s="46">
        <v>2991</v>
      </c>
      <c r="W650" s="46">
        <v>100</v>
      </c>
      <c r="Y650" s="46" t="s">
        <v>6000</v>
      </c>
      <c r="AA650">
        <f t="shared" si="15"/>
        <v>2.2999999999999998</v>
      </c>
    </row>
    <row r="651" spans="2:28" ht="15" hidden="1" customHeight="1" x14ac:dyDescent="0.2">
      <c r="B651" s="46">
        <v>650</v>
      </c>
      <c r="C651" s="46">
        <v>3501</v>
      </c>
      <c r="D651" s="46" t="s">
        <v>8</v>
      </c>
      <c r="E651" s="46">
        <v>27</v>
      </c>
      <c r="F651" s="46" t="s">
        <v>5947</v>
      </c>
      <c r="G651" s="46" t="s">
        <v>6001</v>
      </c>
      <c r="H651" s="46" t="s">
        <v>6002</v>
      </c>
      <c r="I651" s="46" t="s">
        <v>6002</v>
      </c>
      <c r="J651" s="46" t="s">
        <v>6003</v>
      </c>
      <c r="K651" s="46" t="s">
        <v>6003</v>
      </c>
      <c r="L651" s="46" t="s">
        <v>3395</v>
      </c>
      <c r="M651" s="46">
        <v>22</v>
      </c>
      <c r="N651" s="46">
        <v>5</v>
      </c>
      <c r="O651" s="46">
        <v>300</v>
      </c>
      <c r="P651" s="46">
        <v>150</v>
      </c>
      <c r="Q651" s="46">
        <v>150</v>
      </c>
      <c r="R651" s="46">
        <v>150</v>
      </c>
      <c r="S651" s="46">
        <v>150</v>
      </c>
      <c r="T651" s="46">
        <v>18</v>
      </c>
      <c r="U651" s="46">
        <v>21</v>
      </c>
      <c r="V651" s="46">
        <v>2193</v>
      </c>
      <c r="W651" s="46">
        <v>100</v>
      </c>
      <c r="Y651" s="46" t="s">
        <v>6004</v>
      </c>
      <c r="AA651">
        <f t="shared" si="15"/>
        <v>5</v>
      </c>
    </row>
    <row r="652" spans="2:28" ht="15" hidden="1" customHeight="1" x14ac:dyDescent="0.2">
      <c r="B652" s="46">
        <v>651</v>
      </c>
      <c r="C652" s="46">
        <v>3628</v>
      </c>
      <c r="D652" s="46" t="s">
        <v>8</v>
      </c>
      <c r="E652" s="46">
        <v>27</v>
      </c>
      <c r="F652" s="46" t="s">
        <v>5947</v>
      </c>
      <c r="G652" s="46" t="s">
        <v>6005</v>
      </c>
      <c r="H652" s="46" t="s">
        <v>6006</v>
      </c>
      <c r="I652" s="46" t="s">
        <v>6007</v>
      </c>
      <c r="J652" s="46" t="s">
        <v>6008</v>
      </c>
      <c r="K652" s="46" t="s">
        <v>6009</v>
      </c>
      <c r="L652" s="46" t="s">
        <v>3395</v>
      </c>
      <c r="M652" s="46">
        <v>22</v>
      </c>
      <c r="N652" s="46">
        <v>2.5</v>
      </c>
      <c r="O652" s="46">
        <v>50</v>
      </c>
      <c r="P652" s="46">
        <v>18</v>
      </c>
      <c r="Q652" s="46">
        <v>14</v>
      </c>
      <c r="R652" s="46">
        <v>10</v>
      </c>
      <c r="S652" s="46">
        <v>5</v>
      </c>
      <c r="T652" s="46">
        <v>18</v>
      </c>
      <c r="U652" s="46">
        <v>21</v>
      </c>
      <c r="V652" s="46">
        <v>2326</v>
      </c>
      <c r="W652" s="46">
        <v>80</v>
      </c>
      <c r="Y652" s="46" t="s">
        <v>6010</v>
      </c>
      <c r="AA652">
        <f t="shared" si="15"/>
        <v>2.5</v>
      </c>
    </row>
    <row r="653" spans="2:28" ht="15" hidden="1" customHeight="1" x14ac:dyDescent="0.2">
      <c r="B653" s="46">
        <v>652</v>
      </c>
      <c r="C653" s="46">
        <v>2961</v>
      </c>
      <c r="D653" s="46" t="s">
        <v>8</v>
      </c>
      <c r="E653" s="46">
        <v>27</v>
      </c>
      <c r="F653" s="46" t="s">
        <v>5947</v>
      </c>
      <c r="G653" s="46" t="s">
        <v>5971</v>
      </c>
      <c r="H653" s="46" t="s">
        <v>6011</v>
      </c>
      <c r="I653" s="46" t="s">
        <v>6012</v>
      </c>
      <c r="J653" s="46" t="s">
        <v>6013</v>
      </c>
      <c r="K653" s="46" t="s">
        <v>6014</v>
      </c>
      <c r="L653" s="46" t="s">
        <v>3444</v>
      </c>
      <c r="M653" s="46">
        <v>24</v>
      </c>
      <c r="N653" s="46">
        <v>3.1309999999999998</v>
      </c>
      <c r="O653" s="46">
        <v>85</v>
      </c>
      <c r="P653" s="46">
        <v>0</v>
      </c>
      <c r="Q653" s="46">
        <v>143</v>
      </c>
      <c r="R653" s="46">
        <v>14.54</v>
      </c>
      <c r="S653" s="46">
        <v>50</v>
      </c>
      <c r="T653" s="46">
        <v>18</v>
      </c>
      <c r="U653" s="46">
        <v>21</v>
      </c>
      <c r="V653" s="46">
        <v>1677</v>
      </c>
      <c r="W653" s="46">
        <v>100</v>
      </c>
      <c r="Y653" s="46" t="s">
        <v>6015</v>
      </c>
      <c r="AA653">
        <f t="shared" si="15"/>
        <v>3.1309999999999998</v>
      </c>
    </row>
    <row r="654" spans="2:28" ht="15" hidden="1" customHeight="1" x14ac:dyDescent="0.2">
      <c r="B654" s="46">
        <v>653</v>
      </c>
      <c r="C654" s="46">
        <v>1793</v>
      </c>
      <c r="D654" s="46" t="s">
        <v>8</v>
      </c>
      <c r="E654" s="46">
        <v>27</v>
      </c>
      <c r="F654" s="46" t="s">
        <v>6016</v>
      </c>
      <c r="G654" s="46"/>
      <c r="H654" s="46"/>
      <c r="I654" s="46"/>
      <c r="J654" s="46" t="s">
        <v>2907</v>
      </c>
      <c r="K654" s="46" t="s">
        <v>6017</v>
      </c>
      <c r="L654" s="46" t="s">
        <v>3395</v>
      </c>
      <c r="M654" s="46">
        <v>22</v>
      </c>
      <c r="N654" s="46">
        <v>80</v>
      </c>
      <c r="O654" s="46">
        <v>80</v>
      </c>
      <c r="P654" s="46">
        <v>10</v>
      </c>
      <c r="Q654" s="46">
        <v>10</v>
      </c>
      <c r="R654" s="46">
        <v>4</v>
      </c>
      <c r="S654" s="46">
        <v>5</v>
      </c>
      <c r="T654" s="46">
        <v>18</v>
      </c>
      <c r="U654" s="46">
        <v>21</v>
      </c>
      <c r="V654" s="46">
        <v>814</v>
      </c>
      <c r="W654" s="46">
        <v>100</v>
      </c>
      <c r="X654" s="46" t="s">
        <v>6018</v>
      </c>
      <c r="Y654" s="46" t="s">
        <v>6019</v>
      </c>
      <c r="AA654">
        <f t="shared" si="15"/>
        <v>80</v>
      </c>
    </row>
    <row r="655" spans="2:28" ht="15" hidden="1" customHeight="1" x14ac:dyDescent="0.2">
      <c r="B655" s="46">
        <v>654</v>
      </c>
      <c r="C655" s="46">
        <v>1791</v>
      </c>
      <c r="D655" s="46" t="s">
        <v>8</v>
      </c>
      <c r="E655" s="46">
        <v>27</v>
      </c>
      <c r="F655" s="46" t="s">
        <v>6016</v>
      </c>
      <c r="G655" s="46"/>
      <c r="H655" s="46"/>
      <c r="I655" s="46"/>
      <c r="J655" s="46" t="s">
        <v>2909</v>
      </c>
      <c r="K655" s="46" t="s">
        <v>6020</v>
      </c>
      <c r="L655" s="46" t="s">
        <v>3395</v>
      </c>
      <c r="M655" s="46">
        <v>22</v>
      </c>
      <c r="N655" s="46">
        <v>4</v>
      </c>
      <c r="O655" s="46">
        <v>100</v>
      </c>
      <c r="P655" s="46">
        <v>0</v>
      </c>
      <c r="Q655" s="46">
        <v>20</v>
      </c>
      <c r="R655" s="46">
        <v>50</v>
      </c>
      <c r="S655" s="46">
        <v>0</v>
      </c>
      <c r="T655" s="46">
        <v>18</v>
      </c>
      <c r="U655" s="46">
        <v>21</v>
      </c>
      <c r="V655" s="46">
        <v>196</v>
      </c>
      <c r="W655" s="46">
        <v>100</v>
      </c>
      <c r="X655" s="46" t="s">
        <v>6021</v>
      </c>
      <c r="Y655" s="46" t="s">
        <v>6022</v>
      </c>
      <c r="AA655">
        <f t="shared" si="15"/>
        <v>4</v>
      </c>
    </row>
    <row r="656" spans="2:28" ht="15" hidden="1" customHeight="1" x14ac:dyDescent="0.2">
      <c r="B656" s="46">
        <v>655</v>
      </c>
      <c r="C656" s="46">
        <v>1792</v>
      </c>
      <c r="D656" s="46" t="s">
        <v>8</v>
      </c>
      <c r="E656" s="46">
        <v>27</v>
      </c>
      <c r="F656" s="46" t="s">
        <v>6016</v>
      </c>
      <c r="G656" s="46"/>
      <c r="H656" s="46"/>
      <c r="I656" s="46"/>
      <c r="J656" s="46" t="s">
        <v>2908</v>
      </c>
      <c r="K656" s="46" t="s">
        <v>6023</v>
      </c>
      <c r="L656" s="46" t="s">
        <v>3406</v>
      </c>
      <c r="M656" s="46">
        <v>23</v>
      </c>
      <c r="N656" s="46">
        <v>6.5</v>
      </c>
      <c r="O656" s="46">
        <v>124.3</v>
      </c>
      <c r="P656" s="46">
        <v>0</v>
      </c>
      <c r="Q656" s="46">
        <v>15.5</v>
      </c>
      <c r="R656" s="46">
        <v>7.5</v>
      </c>
      <c r="S656" s="46">
        <v>8</v>
      </c>
      <c r="T656" s="46">
        <v>18</v>
      </c>
      <c r="U656" s="46">
        <v>21</v>
      </c>
      <c r="V656" s="46">
        <v>813</v>
      </c>
      <c r="W656" s="46">
        <v>100</v>
      </c>
      <c r="X656" s="46" t="s">
        <v>6023</v>
      </c>
      <c r="Y656" s="46" t="s">
        <v>6024</v>
      </c>
      <c r="AA656">
        <f t="shared" si="15"/>
        <v>6.5</v>
      </c>
    </row>
    <row r="657" spans="2:27" ht="15" hidden="1" customHeight="1" x14ac:dyDescent="0.2">
      <c r="B657" s="46">
        <v>656</v>
      </c>
      <c r="C657" s="46">
        <v>3457</v>
      </c>
      <c r="D657" s="46" t="s">
        <v>8</v>
      </c>
      <c r="E657" s="46">
        <v>27</v>
      </c>
      <c r="F657" s="46" t="s">
        <v>6025</v>
      </c>
      <c r="G657" s="46" t="s">
        <v>6026</v>
      </c>
      <c r="H657" s="46" t="s">
        <v>6027</v>
      </c>
      <c r="I657" s="46" t="s">
        <v>6027</v>
      </c>
      <c r="J657" s="46" t="s">
        <v>2910</v>
      </c>
      <c r="K657" s="46" t="s">
        <v>2910</v>
      </c>
      <c r="L657" s="46" t="s">
        <v>3406</v>
      </c>
      <c r="M657" s="46">
        <v>23</v>
      </c>
      <c r="N657" s="46">
        <v>2.5</v>
      </c>
      <c r="O657" s="46">
        <v>50</v>
      </c>
      <c r="P657" s="46">
        <v>0</v>
      </c>
      <c r="Q657" s="46">
        <v>48</v>
      </c>
      <c r="R657" s="46">
        <v>24</v>
      </c>
      <c r="S657" s="46">
        <v>24</v>
      </c>
      <c r="T657" s="46">
        <v>18</v>
      </c>
      <c r="U657" s="46">
        <v>21</v>
      </c>
      <c r="V657" s="46">
        <v>2148</v>
      </c>
      <c r="W657" s="46">
        <v>80</v>
      </c>
      <c r="Y657" s="46" t="s">
        <v>6028</v>
      </c>
      <c r="AA657">
        <f t="shared" si="15"/>
        <v>2.5</v>
      </c>
    </row>
    <row r="658" spans="2:27" ht="15" hidden="1" customHeight="1" x14ac:dyDescent="0.2">
      <c r="B658" s="46">
        <v>657</v>
      </c>
      <c r="C658" s="46">
        <v>2565</v>
      </c>
      <c r="D658" s="46" t="s">
        <v>8</v>
      </c>
      <c r="E658" s="46">
        <v>27</v>
      </c>
      <c r="F658" s="46" t="s">
        <v>6029</v>
      </c>
      <c r="G658" s="46" t="s">
        <v>6030</v>
      </c>
      <c r="H658" s="46" t="s">
        <v>6031</v>
      </c>
      <c r="I658" s="46" t="s">
        <v>6031</v>
      </c>
      <c r="J658" s="46" t="s">
        <v>6032</v>
      </c>
      <c r="K658" s="46" t="s">
        <v>6033</v>
      </c>
      <c r="L658" s="46" t="s">
        <v>3395</v>
      </c>
      <c r="M658" s="46">
        <v>22</v>
      </c>
      <c r="N658" s="46">
        <v>2</v>
      </c>
      <c r="O658" s="46">
        <v>25</v>
      </c>
      <c r="P658" s="46">
        <v>50</v>
      </c>
      <c r="Q658" s="46">
        <v>42</v>
      </c>
      <c r="R658" s="46">
        <v>8</v>
      </c>
      <c r="S658" s="46">
        <v>34</v>
      </c>
      <c r="T658" s="46">
        <v>18</v>
      </c>
      <c r="U658" s="46">
        <v>21</v>
      </c>
      <c r="V658" s="46">
        <v>1348</v>
      </c>
      <c r="W658" s="46">
        <v>100</v>
      </c>
      <c r="Y658" s="46" t="s">
        <v>6034</v>
      </c>
      <c r="AA658">
        <f t="shared" si="15"/>
        <v>2</v>
      </c>
    </row>
    <row r="659" spans="2:27" ht="15" hidden="1" customHeight="1" x14ac:dyDescent="0.2">
      <c r="B659" s="46">
        <v>658</v>
      </c>
      <c r="C659" s="46">
        <v>2480</v>
      </c>
      <c r="D659" s="46" t="s">
        <v>8</v>
      </c>
      <c r="E659" s="46">
        <v>27</v>
      </c>
      <c r="F659" s="46" t="s">
        <v>6029</v>
      </c>
      <c r="G659" s="46" t="s">
        <v>6029</v>
      </c>
      <c r="H659" s="46" t="s">
        <v>6035</v>
      </c>
      <c r="I659" s="46" t="s">
        <v>5722</v>
      </c>
      <c r="J659" s="46" t="s">
        <v>2912</v>
      </c>
      <c r="K659" s="46" t="s">
        <v>2912</v>
      </c>
      <c r="L659" s="46" t="s">
        <v>3406</v>
      </c>
      <c r="M659" s="46">
        <v>23</v>
      </c>
      <c r="N659" s="46">
        <v>36</v>
      </c>
      <c r="O659" s="46">
        <v>1200</v>
      </c>
      <c r="P659" s="46">
        <v>1200</v>
      </c>
      <c r="Q659" s="46">
        <v>1200</v>
      </c>
      <c r="R659" s="46">
        <v>1200</v>
      </c>
      <c r="S659" s="46">
        <v>1200</v>
      </c>
      <c r="T659" s="46">
        <v>18</v>
      </c>
      <c r="U659" s="46">
        <v>21</v>
      </c>
      <c r="V659" s="46">
        <v>1263</v>
      </c>
      <c r="W659" s="46">
        <v>100</v>
      </c>
      <c r="Y659" s="46" t="s">
        <v>6036</v>
      </c>
      <c r="AA659">
        <f t="shared" si="15"/>
        <v>36</v>
      </c>
    </row>
    <row r="660" spans="2:27" ht="15" hidden="1" customHeight="1" x14ac:dyDescent="0.2">
      <c r="B660" s="46">
        <v>659</v>
      </c>
      <c r="C660" s="46">
        <v>4143</v>
      </c>
      <c r="D660" s="46" t="s">
        <v>8</v>
      </c>
      <c r="E660" s="46">
        <v>27</v>
      </c>
      <c r="F660" s="46" t="s">
        <v>6029</v>
      </c>
      <c r="G660" s="46"/>
      <c r="H660" s="46"/>
      <c r="I660" s="46"/>
      <c r="J660" s="46" t="s">
        <v>6037</v>
      </c>
      <c r="K660" s="46" t="s">
        <v>6037</v>
      </c>
      <c r="L660" s="46" t="s">
        <v>3395</v>
      </c>
      <c r="M660" s="46">
        <v>22</v>
      </c>
      <c r="N660" s="46">
        <v>5</v>
      </c>
      <c r="O660" s="46">
        <v>120</v>
      </c>
      <c r="P660" s="46">
        <v>120</v>
      </c>
      <c r="Q660" s="46">
        <v>72</v>
      </c>
      <c r="R660" s="46">
        <v>24</v>
      </c>
      <c r="S660" s="46">
        <v>48</v>
      </c>
      <c r="T660" s="46">
        <v>18</v>
      </c>
      <c r="U660" s="46">
        <v>21</v>
      </c>
      <c r="V660" s="46">
        <v>2842</v>
      </c>
      <c r="W660" s="46">
        <v>100</v>
      </c>
      <c r="X660" s="46" t="s">
        <v>6038</v>
      </c>
      <c r="Y660" s="46" t="s">
        <v>6039</v>
      </c>
      <c r="AA660">
        <f t="shared" si="15"/>
        <v>5</v>
      </c>
    </row>
    <row r="661" spans="2:27" ht="15" hidden="1" customHeight="1" x14ac:dyDescent="0.2">
      <c r="B661" s="46">
        <v>660</v>
      </c>
      <c r="C661" s="46">
        <v>4561</v>
      </c>
      <c r="D661" s="46" t="s">
        <v>8</v>
      </c>
      <c r="E661" s="46">
        <v>27</v>
      </c>
      <c r="F661" s="46" t="s">
        <v>6029</v>
      </c>
      <c r="G661" s="46" t="s">
        <v>6029</v>
      </c>
      <c r="H661" s="46" t="s">
        <v>6040</v>
      </c>
      <c r="I661" s="46" t="s">
        <v>6041</v>
      </c>
      <c r="J661" s="46" t="s">
        <v>6042</v>
      </c>
      <c r="K661" s="46" t="s">
        <v>6042</v>
      </c>
      <c r="L661" s="46" t="s">
        <v>3395</v>
      </c>
      <c r="M661" s="46">
        <v>22</v>
      </c>
      <c r="N661" s="46">
        <v>3</v>
      </c>
      <c r="O661" s="46">
        <v>60</v>
      </c>
      <c r="P661" s="46">
        <v>6</v>
      </c>
      <c r="Q661" s="46">
        <v>60</v>
      </c>
      <c r="R661" s="46">
        <v>18</v>
      </c>
      <c r="S661" s="46">
        <v>42</v>
      </c>
      <c r="T661" s="46">
        <v>18</v>
      </c>
      <c r="U661" s="46">
        <v>21</v>
      </c>
      <c r="V661" s="46">
        <v>3133</v>
      </c>
      <c r="W661" s="46">
        <v>100</v>
      </c>
      <c r="Y661" s="46" t="s">
        <v>6043</v>
      </c>
      <c r="AA661">
        <f t="shared" si="15"/>
        <v>3</v>
      </c>
    </row>
    <row r="662" spans="2:27" ht="15" hidden="1" customHeight="1" x14ac:dyDescent="0.2">
      <c r="B662" s="46">
        <v>661</v>
      </c>
      <c r="C662" s="46">
        <v>3451</v>
      </c>
      <c r="D662" s="46" t="s">
        <v>8</v>
      </c>
      <c r="E662" s="46">
        <v>27</v>
      </c>
      <c r="F662" s="46" t="s">
        <v>6029</v>
      </c>
      <c r="G662" s="46" t="s">
        <v>6044</v>
      </c>
      <c r="H662" s="46" t="s">
        <v>6045</v>
      </c>
      <c r="I662" s="46" t="s">
        <v>6045</v>
      </c>
      <c r="J662" s="46" t="s">
        <v>6046</v>
      </c>
      <c r="K662" s="46" t="s">
        <v>6046</v>
      </c>
      <c r="L662" s="46" t="s">
        <v>3395</v>
      </c>
      <c r="M662" s="46">
        <v>22</v>
      </c>
      <c r="N662" s="46">
        <v>6</v>
      </c>
      <c r="O662" s="46">
        <v>120</v>
      </c>
      <c r="P662" s="46">
        <v>20</v>
      </c>
      <c r="Q662" s="46">
        <v>140</v>
      </c>
      <c r="R662" s="46">
        <v>56</v>
      </c>
      <c r="S662" s="46">
        <v>28</v>
      </c>
      <c r="T662" s="46">
        <v>18</v>
      </c>
      <c r="U662" s="46">
        <v>21</v>
      </c>
      <c r="V662" s="46">
        <v>2141</v>
      </c>
      <c r="W662" s="46">
        <v>60</v>
      </c>
      <c r="Y662" s="46" t="s">
        <v>6047</v>
      </c>
      <c r="AA662">
        <f t="shared" si="15"/>
        <v>6</v>
      </c>
    </row>
    <row r="663" spans="2:27" ht="15" hidden="1" customHeight="1" x14ac:dyDescent="0.2">
      <c r="B663" s="46">
        <v>662</v>
      </c>
      <c r="C663" s="46">
        <v>1262</v>
      </c>
      <c r="D663" s="46" t="s">
        <v>8</v>
      </c>
      <c r="E663" s="46">
        <v>27</v>
      </c>
      <c r="F663" s="46" t="s">
        <v>6029</v>
      </c>
      <c r="G663" s="46" t="s">
        <v>6048</v>
      </c>
      <c r="H663" s="46" t="s">
        <v>3414</v>
      </c>
      <c r="I663" s="46" t="s">
        <v>3415</v>
      </c>
      <c r="J663" s="46" t="s">
        <v>2911</v>
      </c>
      <c r="K663" s="46" t="s">
        <v>6049</v>
      </c>
      <c r="L663" s="46" t="s">
        <v>3395</v>
      </c>
      <c r="M663" s="46">
        <v>22</v>
      </c>
      <c r="N663" s="46">
        <v>60</v>
      </c>
      <c r="O663" s="46">
        <v>600</v>
      </c>
      <c r="P663" s="46">
        <v>600</v>
      </c>
      <c r="Q663" s="46">
        <v>500</v>
      </c>
      <c r="R663" s="46">
        <v>300</v>
      </c>
      <c r="S663" s="46">
        <v>200</v>
      </c>
      <c r="T663" s="46">
        <v>18</v>
      </c>
      <c r="U663" s="46">
        <v>21</v>
      </c>
      <c r="V663" s="46">
        <v>572</v>
      </c>
      <c r="W663" s="46">
        <v>100</v>
      </c>
      <c r="Y663" s="46" t="s">
        <v>6050</v>
      </c>
      <c r="AA663">
        <f t="shared" si="15"/>
        <v>60</v>
      </c>
    </row>
    <row r="664" spans="2:27" ht="15" hidden="1" customHeight="1" x14ac:dyDescent="0.2">
      <c r="B664" s="46">
        <v>663</v>
      </c>
      <c r="C664" s="46">
        <v>4302</v>
      </c>
      <c r="D664" s="46" t="s">
        <v>8</v>
      </c>
      <c r="E664" s="46">
        <v>27</v>
      </c>
      <c r="F664" s="46" t="s">
        <v>6029</v>
      </c>
      <c r="G664" s="46" t="s">
        <v>6048</v>
      </c>
      <c r="H664" s="46" t="s">
        <v>6051</v>
      </c>
      <c r="I664" s="46" t="s">
        <v>6051</v>
      </c>
      <c r="J664" s="46" t="s">
        <v>2913</v>
      </c>
      <c r="K664" s="46" t="s">
        <v>37</v>
      </c>
      <c r="L664" s="46" t="s">
        <v>3406</v>
      </c>
      <c r="M664" s="46">
        <v>23</v>
      </c>
      <c r="N664" s="46">
        <v>22</v>
      </c>
      <c r="O664" s="46">
        <v>206</v>
      </c>
      <c r="P664" s="46">
        <v>0</v>
      </c>
      <c r="Q664" s="46">
        <v>0</v>
      </c>
      <c r="R664" s="46">
        <v>102</v>
      </c>
      <c r="S664" s="46">
        <v>0</v>
      </c>
      <c r="T664" s="46">
        <v>18</v>
      </c>
      <c r="U664" s="46">
        <v>21</v>
      </c>
      <c r="V664" s="46">
        <v>798</v>
      </c>
      <c r="W664" s="46">
        <v>100</v>
      </c>
      <c r="Y664" s="46" t="s">
        <v>6052</v>
      </c>
      <c r="AA664">
        <f t="shared" si="15"/>
        <v>22</v>
      </c>
    </row>
    <row r="665" spans="2:27" ht="15" hidden="1" customHeight="1" x14ac:dyDescent="0.2">
      <c r="B665" s="46">
        <v>664</v>
      </c>
      <c r="C665" s="46">
        <v>4415</v>
      </c>
      <c r="D665" s="46" t="s">
        <v>19</v>
      </c>
      <c r="E665" s="46">
        <v>21</v>
      </c>
      <c r="F665" s="46" t="s">
        <v>6053</v>
      </c>
      <c r="G665" s="46" t="s">
        <v>6054</v>
      </c>
      <c r="H665" s="46" t="s">
        <v>3414</v>
      </c>
      <c r="I665" s="46" t="s">
        <v>3415</v>
      </c>
      <c r="J665" s="46" t="s">
        <v>3268</v>
      </c>
      <c r="K665" s="46" t="s">
        <v>38</v>
      </c>
      <c r="L665" s="46" t="s">
        <v>3395</v>
      </c>
      <c r="M665" s="46">
        <v>22</v>
      </c>
      <c r="N665" s="46">
        <v>12</v>
      </c>
      <c r="O665" s="46">
        <v>250</v>
      </c>
      <c r="P665" s="46">
        <v>1</v>
      </c>
      <c r="Q665" s="46">
        <v>200</v>
      </c>
      <c r="R665" s="46">
        <v>50</v>
      </c>
      <c r="S665" s="46">
        <v>20</v>
      </c>
      <c r="T665" s="46">
        <v>18</v>
      </c>
      <c r="U665" s="46">
        <v>21</v>
      </c>
      <c r="V665" s="46">
        <v>456</v>
      </c>
      <c r="W665" s="46">
        <v>100</v>
      </c>
      <c r="Y665" s="46" t="s">
        <v>6055</v>
      </c>
      <c r="AA665">
        <f t="shared" si="15"/>
        <v>12</v>
      </c>
    </row>
    <row r="666" spans="2:27" ht="15" hidden="1" customHeight="1" x14ac:dyDescent="0.2">
      <c r="B666" s="46">
        <v>665</v>
      </c>
      <c r="C666" s="46">
        <v>3992</v>
      </c>
      <c r="D666" s="46" t="s">
        <v>19</v>
      </c>
      <c r="E666" s="46">
        <v>21</v>
      </c>
      <c r="F666" s="46" t="s">
        <v>6056</v>
      </c>
      <c r="G666" s="46" t="s">
        <v>6057</v>
      </c>
      <c r="H666" s="46" t="s">
        <v>6058</v>
      </c>
      <c r="I666" s="46" t="s">
        <v>6059</v>
      </c>
      <c r="J666" s="46" t="s">
        <v>3269</v>
      </c>
      <c r="K666" s="46" t="s">
        <v>3269</v>
      </c>
      <c r="L666" s="46" t="s">
        <v>3406</v>
      </c>
      <c r="M666" s="46">
        <v>23</v>
      </c>
      <c r="N666" s="46">
        <v>3</v>
      </c>
      <c r="O666" s="46">
        <v>70</v>
      </c>
      <c r="P666" s="46">
        <v>0</v>
      </c>
      <c r="Q666" s="46">
        <v>72</v>
      </c>
      <c r="R666" s="46">
        <v>4</v>
      </c>
      <c r="S666" s="46">
        <v>72</v>
      </c>
      <c r="T666" s="46">
        <v>18</v>
      </c>
      <c r="U666" s="46">
        <v>21</v>
      </c>
      <c r="V666" s="46">
        <v>2701</v>
      </c>
      <c r="W666" s="46">
        <v>100</v>
      </c>
      <c r="Y666" s="46" t="s">
        <v>6060</v>
      </c>
      <c r="AA666">
        <f t="shared" si="15"/>
        <v>3</v>
      </c>
    </row>
    <row r="667" spans="2:27" ht="15" hidden="1" customHeight="1" x14ac:dyDescent="0.2">
      <c r="B667" s="46">
        <v>666</v>
      </c>
      <c r="C667" s="46">
        <v>3905</v>
      </c>
      <c r="D667" s="46" t="s">
        <v>19</v>
      </c>
      <c r="E667" s="46">
        <v>21</v>
      </c>
      <c r="F667" s="46" t="s">
        <v>6061</v>
      </c>
      <c r="G667" s="46" t="s">
        <v>6062</v>
      </c>
      <c r="H667" s="46" t="s">
        <v>6063</v>
      </c>
      <c r="I667" s="46" t="s">
        <v>6064</v>
      </c>
      <c r="J667" s="46" t="s">
        <v>3270</v>
      </c>
      <c r="K667" s="46" t="s">
        <v>6065</v>
      </c>
      <c r="L667" s="46" t="s">
        <v>3395</v>
      </c>
      <c r="M667" s="46">
        <v>22</v>
      </c>
      <c r="N667" s="46">
        <v>3</v>
      </c>
      <c r="O667" s="46">
        <v>40</v>
      </c>
      <c r="P667" s="46">
        <v>0</v>
      </c>
      <c r="Q667" s="46">
        <v>80</v>
      </c>
      <c r="R667" s="46">
        <v>15</v>
      </c>
      <c r="S667" s="46">
        <v>65</v>
      </c>
      <c r="T667" s="46">
        <v>18</v>
      </c>
      <c r="U667" s="46">
        <v>21</v>
      </c>
      <c r="V667" s="46">
        <v>2611</v>
      </c>
      <c r="W667" s="46">
        <v>100</v>
      </c>
      <c r="Y667" s="46" t="s">
        <v>6066</v>
      </c>
      <c r="AA667">
        <f t="shared" si="15"/>
        <v>3</v>
      </c>
    </row>
    <row r="668" spans="2:27" ht="15" hidden="1" customHeight="1" x14ac:dyDescent="0.2">
      <c r="B668" s="46">
        <v>667</v>
      </c>
      <c r="C668" s="46">
        <v>4417</v>
      </c>
      <c r="D668" s="46" t="s">
        <v>19</v>
      </c>
      <c r="E668" s="46">
        <v>21</v>
      </c>
      <c r="F668" s="46" t="s">
        <v>6061</v>
      </c>
      <c r="G668" s="46" t="s">
        <v>6067</v>
      </c>
      <c r="H668" s="46" t="s">
        <v>3414</v>
      </c>
      <c r="I668" s="46" t="s">
        <v>3415</v>
      </c>
      <c r="J668" s="46" t="s">
        <v>3268</v>
      </c>
      <c r="K668" s="46" t="s">
        <v>38</v>
      </c>
      <c r="L668" s="46" t="s">
        <v>3395</v>
      </c>
      <c r="M668" s="46">
        <v>22</v>
      </c>
      <c r="N668" s="46">
        <v>12</v>
      </c>
      <c r="O668" s="46">
        <v>250</v>
      </c>
      <c r="P668" s="46">
        <v>1</v>
      </c>
      <c r="Q668" s="46">
        <v>200</v>
      </c>
      <c r="R668" s="46">
        <v>50</v>
      </c>
      <c r="S668" s="46">
        <v>20</v>
      </c>
      <c r="T668" s="46">
        <v>18</v>
      </c>
      <c r="U668" s="46">
        <v>21</v>
      </c>
      <c r="V668" s="46">
        <v>456</v>
      </c>
      <c r="W668" s="46">
        <v>100</v>
      </c>
      <c r="Y668" s="46" t="s">
        <v>6068</v>
      </c>
      <c r="AA668">
        <f t="shared" si="15"/>
        <v>12</v>
      </c>
    </row>
    <row r="669" spans="2:27" ht="15" hidden="1" customHeight="1" x14ac:dyDescent="0.2">
      <c r="B669" s="46">
        <v>668</v>
      </c>
      <c r="C669" s="46">
        <v>4315</v>
      </c>
      <c r="D669" s="46" t="s">
        <v>19</v>
      </c>
      <c r="E669" s="46">
        <v>21</v>
      </c>
      <c r="F669" s="46" t="s">
        <v>6069</v>
      </c>
      <c r="G669" s="46" t="s">
        <v>6070</v>
      </c>
      <c r="H669" s="46" t="s">
        <v>6071</v>
      </c>
      <c r="I669" s="46" t="s">
        <v>6072</v>
      </c>
      <c r="J669" s="46" t="s">
        <v>3271</v>
      </c>
      <c r="K669" s="46" t="s">
        <v>37</v>
      </c>
      <c r="L669" s="46" t="s">
        <v>3406</v>
      </c>
      <c r="M669" s="46">
        <v>23</v>
      </c>
      <c r="N669" s="46">
        <v>20</v>
      </c>
      <c r="O669" s="46">
        <v>165</v>
      </c>
      <c r="P669" s="46">
        <v>0</v>
      </c>
      <c r="Q669" s="46">
        <v>0</v>
      </c>
      <c r="R669" s="46">
        <v>95</v>
      </c>
      <c r="S669" s="46">
        <v>0</v>
      </c>
      <c r="T669" s="46">
        <v>18</v>
      </c>
      <c r="U669" s="46">
        <v>21</v>
      </c>
      <c r="V669" s="46">
        <v>798</v>
      </c>
      <c r="W669" s="46">
        <v>100</v>
      </c>
      <c r="Y669" s="46" t="s">
        <v>6073</v>
      </c>
      <c r="AA669">
        <f t="shared" si="15"/>
        <v>20</v>
      </c>
    </row>
    <row r="670" spans="2:27" ht="15" hidden="1" customHeight="1" x14ac:dyDescent="0.2">
      <c r="B670" s="46">
        <v>669</v>
      </c>
      <c r="C670" s="46">
        <v>1286</v>
      </c>
      <c r="D670" s="46" t="s">
        <v>19</v>
      </c>
      <c r="E670" s="46">
        <v>21</v>
      </c>
      <c r="F670" s="46" t="s">
        <v>6069</v>
      </c>
      <c r="G670" s="46" t="s">
        <v>6070</v>
      </c>
      <c r="H670" s="46" t="s">
        <v>6074</v>
      </c>
      <c r="I670" s="46" t="s">
        <v>6075</v>
      </c>
      <c r="J670" s="46" t="s">
        <v>6076</v>
      </c>
      <c r="K670" s="46" t="s">
        <v>6077</v>
      </c>
      <c r="L670" s="46" t="s">
        <v>3395</v>
      </c>
      <c r="M670" s="46">
        <v>22</v>
      </c>
      <c r="N670" s="46">
        <v>5</v>
      </c>
      <c r="O670" s="46">
        <v>100</v>
      </c>
      <c r="P670" s="46">
        <v>0</v>
      </c>
      <c r="Q670" s="46">
        <v>85</v>
      </c>
      <c r="R670" s="46">
        <v>50</v>
      </c>
      <c r="S670" s="46">
        <v>10</v>
      </c>
      <c r="T670" s="46">
        <v>18</v>
      </c>
      <c r="U670" s="46">
        <v>21</v>
      </c>
      <c r="V670" s="46">
        <v>592</v>
      </c>
      <c r="W670" s="46">
        <v>100</v>
      </c>
      <c r="Y670" s="46" t="s">
        <v>6078</v>
      </c>
      <c r="AA670">
        <f t="shared" si="15"/>
        <v>5</v>
      </c>
    </row>
    <row r="671" spans="2:27" ht="15" hidden="1" customHeight="1" x14ac:dyDescent="0.2">
      <c r="B671" s="46">
        <v>670</v>
      </c>
      <c r="C671" s="46">
        <v>1432</v>
      </c>
      <c r="D671" s="46" t="s">
        <v>19</v>
      </c>
      <c r="E671" s="46">
        <v>21</v>
      </c>
      <c r="F671" s="46" t="s">
        <v>6069</v>
      </c>
      <c r="G671" s="46"/>
      <c r="H671" s="46"/>
      <c r="I671" s="46"/>
      <c r="J671" s="46" t="s">
        <v>3272</v>
      </c>
      <c r="K671" s="46" t="s">
        <v>6079</v>
      </c>
      <c r="L671" s="46" t="s">
        <v>3406</v>
      </c>
      <c r="M671" s="46">
        <v>23</v>
      </c>
      <c r="N671" s="46">
        <v>10</v>
      </c>
      <c r="O671" s="46">
        <v>100</v>
      </c>
      <c r="P671" s="46">
        <v>150</v>
      </c>
      <c r="Q671" s="46">
        <v>35</v>
      </c>
      <c r="R671" s="46">
        <v>15</v>
      </c>
      <c r="S671" s="46">
        <v>20</v>
      </c>
      <c r="T671" s="46">
        <v>18</v>
      </c>
      <c r="U671" s="46">
        <v>21</v>
      </c>
      <c r="V671" s="46">
        <v>694</v>
      </c>
      <c r="W671" s="46">
        <v>100</v>
      </c>
      <c r="X671" s="46" t="s">
        <v>6080</v>
      </c>
      <c r="Y671" s="46" t="s">
        <v>6081</v>
      </c>
      <c r="AA671">
        <f t="shared" si="15"/>
        <v>10</v>
      </c>
    </row>
    <row r="672" spans="2:27" ht="15" hidden="1" customHeight="1" x14ac:dyDescent="0.2">
      <c r="B672" s="46">
        <v>671</v>
      </c>
      <c r="C672" s="46">
        <v>2403</v>
      </c>
      <c r="D672" s="46" t="s">
        <v>19</v>
      </c>
      <c r="E672" s="46">
        <v>21</v>
      </c>
      <c r="F672" s="46" t="s">
        <v>6069</v>
      </c>
      <c r="G672" s="46" t="s">
        <v>6070</v>
      </c>
      <c r="H672" s="46" t="s">
        <v>6082</v>
      </c>
      <c r="I672" s="46" t="s">
        <v>6083</v>
      </c>
      <c r="J672" s="46" t="s">
        <v>3273</v>
      </c>
      <c r="K672" s="46" t="s">
        <v>3273</v>
      </c>
      <c r="L672" s="46" t="s">
        <v>3395</v>
      </c>
      <c r="M672" s="46">
        <v>22</v>
      </c>
      <c r="N672" s="46">
        <v>6</v>
      </c>
      <c r="O672" s="46">
        <v>200</v>
      </c>
      <c r="P672" s="46">
        <v>90</v>
      </c>
      <c r="Q672" s="46">
        <v>35</v>
      </c>
      <c r="R672" s="46">
        <v>30</v>
      </c>
      <c r="S672" s="46">
        <v>135</v>
      </c>
      <c r="T672" s="46">
        <v>18</v>
      </c>
      <c r="U672" s="46">
        <v>21</v>
      </c>
      <c r="V672" s="46">
        <v>1185</v>
      </c>
      <c r="W672" s="46">
        <v>100</v>
      </c>
      <c r="Y672" s="46" t="s">
        <v>6084</v>
      </c>
      <c r="AA672">
        <f t="shared" si="15"/>
        <v>6</v>
      </c>
    </row>
    <row r="673" spans="2:27" ht="15" hidden="1" customHeight="1" x14ac:dyDescent="0.2">
      <c r="B673" s="46">
        <v>672</v>
      </c>
      <c r="C673" s="46">
        <v>4363</v>
      </c>
      <c r="D673" s="46" t="s">
        <v>19</v>
      </c>
      <c r="E673" s="46">
        <v>21</v>
      </c>
      <c r="F673" s="46" t="s">
        <v>6085</v>
      </c>
      <c r="G673" s="46" t="s">
        <v>6086</v>
      </c>
      <c r="H673" s="46" t="s">
        <v>6086</v>
      </c>
      <c r="I673" s="46" t="s">
        <v>6087</v>
      </c>
      <c r="J673" s="46" t="s">
        <v>3274</v>
      </c>
      <c r="K673" s="46" t="s">
        <v>37</v>
      </c>
      <c r="L673" s="46" t="s">
        <v>3406</v>
      </c>
      <c r="M673" s="46">
        <v>23</v>
      </c>
      <c r="N673" s="46">
        <v>20</v>
      </c>
      <c r="O673" s="46">
        <v>537</v>
      </c>
      <c r="P673" s="46">
        <v>0</v>
      </c>
      <c r="Q673" s="46">
        <v>0</v>
      </c>
      <c r="R673" s="46">
        <v>91</v>
      </c>
      <c r="S673" s="46">
        <v>0</v>
      </c>
      <c r="T673" s="46">
        <v>18</v>
      </c>
      <c r="U673" s="46">
        <v>21</v>
      </c>
      <c r="V673" s="46">
        <v>798</v>
      </c>
      <c r="W673" s="46">
        <v>100</v>
      </c>
      <c r="Y673" s="46" t="s">
        <v>6088</v>
      </c>
      <c r="AA673">
        <f t="shared" si="15"/>
        <v>20</v>
      </c>
    </row>
    <row r="674" spans="2:27" ht="15" hidden="1" customHeight="1" x14ac:dyDescent="0.2">
      <c r="B674" s="46">
        <v>673</v>
      </c>
      <c r="C674" s="46">
        <v>4205</v>
      </c>
      <c r="D674" s="46" t="s">
        <v>19</v>
      </c>
      <c r="E674" s="46">
        <v>21</v>
      </c>
      <c r="F674" s="46" t="s">
        <v>6085</v>
      </c>
      <c r="G674" s="46" t="s">
        <v>6086</v>
      </c>
      <c r="H674" s="46" t="s">
        <v>6089</v>
      </c>
      <c r="I674" s="46" t="s">
        <v>6090</v>
      </c>
      <c r="J674" s="46" t="s">
        <v>3275</v>
      </c>
      <c r="K674" s="46" t="s">
        <v>37</v>
      </c>
      <c r="L674" s="46" t="s">
        <v>3406</v>
      </c>
      <c r="M674" s="46">
        <v>23</v>
      </c>
      <c r="N674" s="46">
        <v>20</v>
      </c>
      <c r="O674" s="46">
        <v>351</v>
      </c>
      <c r="P674" s="46">
        <v>0</v>
      </c>
      <c r="Q674" s="46">
        <v>0</v>
      </c>
      <c r="R674" s="46">
        <v>140</v>
      </c>
      <c r="S674" s="46">
        <v>40</v>
      </c>
      <c r="T674" s="46">
        <v>18</v>
      </c>
      <c r="U674" s="46">
        <v>21</v>
      </c>
      <c r="V674" s="46">
        <v>798</v>
      </c>
      <c r="W674" s="46">
        <v>100</v>
      </c>
      <c r="Y674" s="46" t="s">
        <v>6091</v>
      </c>
      <c r="AA674">
        <f t="shared" si="15"/>
        <v>20</v>
      </c>
    </row>
    <row r="675" spans="2:27" ht="15" hidden="1" customHeight="1" x14ac:dyDescent="0.2">
      <c r="B675" s="46">
        <v>674</v>
      </c>
      <c r="C675" s="46">
        <v>4049</v>
      </c>
      <c r="D675" s="46" t="s">
        <v>19</v>
      </c>
      <c r="E675" s="46">
        <v>21</v>
      </c>
      <c r="F675" s="46" t="s">
        <v>6085</v>
      </c>
      <c r="G675" s="46" t="s">
        <v>6092</v>
      </c>
      <c r="H675" s="46" t="s">
        <v>3414</v>
      </c>
      <c r="I675" s="46" t="s">
        <v>6093</v>
      </c>
      <c r="J675" s="46" t="s">
        <v>3276</v>
      </c>
      <c r="K675" s="46" t="s">
        <v>6094</v>
      </c>
      <c r="L675" s="46" t="s">
        <v>3395</v>
      </c>
      <c r="M675" s="46">
        <v>22</v>
      </c>
      <c r="N675" s="46">
        <v>4.8</v>
      </c>
      <c r="O675" s="46">
        <v>115</v>
      </c>
      <c r="P675" s="46">
        <v>123</v>
      </c>
      <c r="Q675" s="46">
        <v>238</v>
      </c>
      <c r="R675" s="46">
        <v>11.36</v>
      </c>
      <c r="S675" s="46">
        <v>166</v>
      </c>
      <c r="T675" s="46">
        <v>18</v>
      </c>
      <c r="U675" s="46">
        <v>21</v>
      </c>
      <c r="V675" s="46">
        <v>2762</v>
      </c>
      <c r="W675" s="46">
        <v>100</v>
      </c>
      <c r="Y675" s="46" t="s">
        <v>6095</v>
      </c>
      <c r="AA675">
        <f t="shared" si="15"/>
        <v>4.8</v>
      </c>
    </row>
    <row r="676" spans="2:27" ht="15" hidden="1" customHeight="1" x14ac:dyDescent="0.2">
      <c r="B676" s="46">
        <v>675</v>
      </c>
      <c r="C676" s="46">
        <v>3489</v>
      </c>
      <c r="D676" s="46" t="s">
        <v>19</v>
      </c>
      <c r="E676" s="46">
        <v>21</v>
      </c>
      <c r="F676" s="46" t="s">
        <v>6096</v>
      </c>
      <c r="G676" s="46" t="s">
        <v>6097</v>
      </c>
      <c r="H676" s="46" t="s">
        <v>3414</v>
      </c>
      <c r="I676" s="46" t="s">
        <v>3415</v>
      </c>
      <c r="J676" s="46" t="s">
        <v>3277</v>
      </c>
      <c r="K676" s="46" t="s">
        <v>3277</v>
      </c>
      <c r="L676" s="46" t="s">
        <v>3395</v>
      </c>
      <c r="M676" s="46">
        <v>22</v>
      </c>
      <c r="N676" s="46">
        <v>4.8</v>
      </c>
      <c r="O676" s="46">
        <v>115</v>
      </c>
      <c r="P676" s="46">
        <v>132</v>
      </c>
      <c r="Q676" s="46">
        <v>246</v>
      </c>
      <c r="R676" s="46">
        <v>13</v>
      </c>
      <c r="S676" s="46">
        <v>224</v>
      </c>
      <c r="T676" s="46">
        <v>18</v>
      </c>
      <c r="U676" s="46">
        <v>21</v>
      </c>
      <c r="V676" s="46">
        <v>2183</v>
      </c>
      <c r="W676" s="46">
        <v>100</v>
      </c>
      <c r="Y676" s="46" t="s">
        <v>6098</v>
      </c>
      <c r="AA676">
        <f t="shared" si="15"/>
        <v>4.8</v>
      </c>
    </row>
    <row r="677" spans="2:27" ht="15" hidden="1" customHeight="1" x14ac:dyDescent="0.2">
      <c r="B677" s="46">
        <v>676</v>
      </c>
      <c r="C677" s="46">
        <v>3470</v>
      </c>
      <c r="D677" s="46" t="s">
        <v>19</v>
      </c>
      <c r="E677" s="46">
        <v>21</v>
      </c>
      <c r="F677" s="46" t="s">
        <v>6099</v>
      </c>
      <c r="G677" s="46"/>
      <c r="H677" s="46"/>
      <c r="I677" s="46"/>
      <c r="J677" s="46" t="s">
        <v>3278</v>
      </c>
      <c r="K677" s="46" t="s">
        <v>3278</v>
      </c>
      <c r="L677" s="46" t="s">
        <v>3395</v>
      </c>
      <c r="M677" s="46">
        <v>22</v>
      </c>
      <c r="N677" s="46">
        <v>2</v>
      </c>
      <c r="O677" s="46">
        <v>4</v>
      </c>
      <c r="P677" s="46">
        <v>1000</v>
      </c>
      <c r="Q677" s="46">
        <v>2000</v>
      </c>
      <c r="R677" s="46">
        <v>1</v>
      </c>
      <c r="S677" s="46">
        <v>500</v>
      </c>
      <c r="T677" s="46">
        <v>18</v>
      </c>
      <c r="U677" s="46">
        <v>21</v>
      </c>
      <c r="V677" s="46">
        <v>2161</v>
      </c>
      <c r="W677" s="46">
        <v>100</v>
      </c>
      <c r="X677" s="46" t="s">
        <v>6100</v>
      </c>
      <c r="Y677" s="46" t="s">
        <v>6101</v>
      </c>
      <c r="AA677">
        <f t="shared" si="15"/>
        <v>2</v>
      </c>
    </row>
    <row r="678" spans="2:27" ht="15" hidden="1" customHeight="1" x14ac:dyDescent="0.2">
      <c r="B678" s="46">
        <v>677</v>
      </c>
      <c r="C678" s="46">
        <v>4418</v>
      </c>
      <c r="D678" s="46" t="s">
        <v>19</v>
      </c>
      <c r="E678" s="46">
        <v>21</v>
      </c>
      <c r="F678" s="46" t="s">
        <v>6102</v>
      </c>
      <c r="G678" s="46" t="s">
        <v>6103</v>
      </c>
      <c r="H678" s="46" t="s">
        <v>3414</v>
      </c>
      <c r="I678" s="46" t="s">
        <v>3415</v>
      </c>
      <c r="J678" s="46" t="s">
        <v>3268</v>
      </c>
      <c r="K678" s="46" t="s">
        <v>38</v>
      </c>
      <c r="L678" s="46" t="s">
        <v>3395</v>
      </c>
      <c r="M678" s="46">
        <v>22</v>
      </c>
      <c r="N678" s="46">
        <v>12</v>
      </c>
      <c r="O678" s="46">
        <v>250</v>
      </c>
      <c r="P678" s="46">
        <v>1</v>
      </c>
      <c r="Q678" s="46">
        <v>200</v>
      </c>
      <c r="R678" s="46">
        <v>50</v>
      </c>
      <c r="S678" s="46">
        <v>20</v>
      </c>
      <c r="T678" s="46">
        <v>18</v>
      </c>
      <c r="U678" s="46">
        <v>21</v>
      </c>
      <c r="V678" s="46">
        <v>456</v>
      </c>
      <c r="W678" s="46">
        <v>100</v>
      </c>
      <c r="Y678" s="46" t="s">
        <v>6104</v>
      </c>
      <c r="AA678">
        <f t="shared" si="15"/>
        <v>12</v>
      </c>
    </row>
    <row r="679" spans="2:27" ht="15" hidden="1" customHeight="1" x14ac:dyDescent="0.2">
      <c r="B679" s="46">
        <v>678</v>
      </c>
      <c r="C679" s="46">
        <v>4416</v>
      </c>
      <c r="D679" s="46" t="s">
        <v>19</v>
      </c>
      <c r="E679" s="46">
        <v>21</v>
      </c>
      <c r="F679" s="46" t="s">
        <v>6105</v>
      </c>
      <c r="G679" s="46" t="s">
        <v>6106</v>
      </c>
      <c r="H679" s="46" t="s">
        <v>6107</v>
      </c>
      <c r="I679" s="46" t="s">
        <v>6108</v>
      </c>
      <c r="J679" s="46" t="s">
        <v>3268</v>
      </c>
      <c r="K679" s="46" t="s">
        <v>38</v>
      </c>
      <c r="L679" s="46" t="s">
        <v>3395</v>
      </c>
      <c r="M679" s="46">
        <v>22</v>
      </c>
      <c r="N679" s="46">
        <v>12</v>
      </c>
      <c r="O679" s="46">
        <v>250</v>
      </c>
      <c r="P679" s="46">
        <v>1</v>
      </c>
      <c r="Q679" s="46">
        <v>200</v>
      </c>
      <c r="R679" s="46">
        <v>50</v>
      </c>
      <c r="S679" s="46">
        <v>20</v>
      </c>
      <c r="T679" s="46">
        <v>18</v>
      </c>
      <c r="U679" s="46">
        <v>21</v>
      </c>
      <c r="V679" s="46">
        <v>456</v>
      </c>
      <c r="W679" s="46">
        <v>100</v>
      </c>
      <c r="Y679" s="46" t="s">
        <v>6109</v>
      </c>
      <c r="AA679">
        <f t="shared" si="15"/>
        <v>12</v>
      </c>
    </row>
    <row r="680" spans="2:27" ht="15" hidden="1" customHeight="1" x14ac:dyDescent="0.2">
      <c r="B680" s="46">
        <v>679</v>
      </c>
      <c r="C680" s="46">
        <v>3902</v>
      </c>
      <c r="D680" s="46" t="s">
        <v>19</v>
      </c>
      <c r="E680" s="46">
        <v>21</v>
      </c>
      <c r="F680" s="46" t="s">
        <v>6110</v>
      </c>
      <c r="G680" s="46" t="s">
        <v>6111</v>
      </c>
      <c r="H680" s="46" t="s">
        <v>6112</v>
      </c>
      <c r="I680" s="46" t="s">
        <v>6113</v>
      </c>
      <c r="J680" s="46" t="s">
        <v>3280</v>
      </c>
      <c r="K680" s="46" t="s">
        <v>6114</v>
      </c>
      <c r="L680" s="46" t="s">
        <v>3395</v>
      </c>
      <c r="M680" s="46">
        <v>22</v>
      </c>
      <c r="N680" s="46">
        <v>3</v>
      </c>
      <c r="O680" s="46">
        <v>40</v>
      </c>
      <c r="P680" s="46">
        <v>0</v>
      </c>
      <c r="Q680" s="46">
        <v>80</v>
      </c>
      <c r="R680" s="46">
        <v>15</v>
      </c>
      <c r="S680" s="46">
        <v>1200</v>
      </c>
      <c r="T680" s="46">
        <v>18</v>
      </c>
      <c r="U680" s="46">
        <v>21</v>
      </c>
      <c r="V680" s="46">
        <v>2609</v>
      </c>
      <c r="W680" s="46">
        <v>100</v>
      </c>
      <c r="Y680" s="46" t="s">
        <v>6115</v>
      </c>
      <c r="AA680">
        <f t="shared" si="15"/>
        <v>3</v>
      </c>
    </row>
    <row r="681" spans="2:27" ht="15" hidden="1" customHeight="1" x14ac:dyDescent="0.2">
      <c r="B681" s="46">
        <v>680</v>
      </c>
      <c r="C681" s="46">
        <v>1478</v>
      </c>
      <c r="D681" s="46" t="s">
        <v>19</v>
      </c>
      <c r="E681" s="46">
        <v>21</v>
      </c>
      <c r="F681" s="46" t="s">
        <v>6110</v>
      </c>
      <c r="G681" s="46"/>
      <c r="H681" s="46"/>
      <c r="I681" s="46"/>
      <c r="J681" s="46" t="s">
        <v>3279</v>
      </c>
      <c r="K681" s="46" t="s">
        <v>3279</v>
      </c>
      <c r="L681" s="46" t="s">
        <v>3406</v>
      </c>
      <c r="M681" s="46">
        <v>23</v>
      </c>
      <c r="N681" s="46">
        <v>10</v>
      </c>
      <c r="O681" s="46">
        <v>100</v>
      </c>
      <c r="P681" s="46">
        <v>150</v>
      </c>
      <c r="Q681" s="46">
        <v>35</v>
      </c>
      <c r="R681" s="46">
        <v>15</v>
      </c>
      <c r="S681" s="46">
        <v>20</v>
      </c>
      <c r="T681" s="46">
        <v>18</v>
      </c>
      <c r="U681" s="46">
        <v>21</v>
      </c>
      <c r="V681" s="46">
        <v>723</v>
      </c>
      <c r="W681" s="46">
        <v>100</v>
      </c>
      <c r="X681" s="46" t="s">
        <v>6116</v>
      </c>
      <c r="Y681" s="46" t="s">
        <v>6117</v>
      </c>
      <c r="AA681">
        <f t="shared" si="15"/>
        <v>10</v>
      </c>
    </row>
    <row r="682" spans="2:27" ht="15" hidden="1" customHeight="1" x14ac:dyDescent="0.2">
      <c r="B682" s="46">
        <v>681</v>
      </c>
      <c r="C682" s="46">
        <v>1266</v>
      </c>
      <c r="D682" s="46" t="s">
        <v>19</v>
      </c>
      <c r="E682" s="46">
        <v>21</v>
      </c>
      <c r="F682" s="46" t="s">
        <v>6118</v>
      </c>
      <c r="G682" s="46" t="s">
        <v>6119</v>
      </c>
      <c r="H682" s="46" t="s">
        <v>6120</v>
      </c>
      <c r="I682" s="46" t="s">
        <v>6120</v>
      </c>
      <c r="J682" s="46" t="s">
        <v>3281</v>
      </c>
      <c r="K682" s="46" t="s">
        <v>3281</v>
      </c>
      <c r="L682" s="46" t="s">
        <v>3395</v>
      </c>
      <c r="M682" s="46">
        <v>22</v>
      </c>
      <c r="N682" s="46">
        <v>10</v>
      </c>
      <c r="O682" s="46">
        <v>100</v>
      </c>
      <c r="P682" s="46">
        <v>100</v>
      </c>
      <c r="Q682" s="46">
        <v>45</v>
      </c>
      <c r="R682" s="46">
        <v>20</v>
      </c>
      <c r="S682" s="46">
        <v>20</v>
      </c>
      <c r="T682" s="46">
        <v>18</v>
      </c>
      <c r="U682" s="46">
        <v>21</v>
      </c>
      <c r="V682" s="46">
        <v>576</v>
      </c>
      <c r="W682" s="46">
        <v>100</v>
      </c>
      <c r="Y682" s="46" t="s">
        <v>6121</v>
      </c>
      <c r="AA682">
        <f t="shared" si="15"/>
        <v>10</v>
      </c>
    </row>
    <row r="683" spans="2:27" ht="15" hidden="1" customHeight="1" x14ac:dyDescent="0.2">
      <c r="B683" s="46">
        <v>682</v>
      </c>
      <c r="C683" s="46">
        <v>1243</v>
      </c>
      <c r="D683" s="46" t="s">
        <v>19</v>
      </c>
      <c r="E683" s="46">
        <v>21</v>
      </c>
      <c r="F683" s="46" t="s">
        <v>6122</v>
      </c>
      <c r="G683" s="46"/>
      <c r="H683" s="46"/>
      <c r="I683" s="46"/>
      <c r="J683" s="46" t="s">
        <v>3282</v>
      </c>
      <c r="K683" s="46" t="s">
        <v>6123</v>
      </c>
      <c r="L683" s="46" t="s">
        <v>3406</v>
      </c>
      <c r="M683" s="46">
        <v>23</v>
      </c>
      <c r="N683" s="46">
        <v>10</v>
      </c>
      <c r="O683" s="46">
        <v>100</v>
      </c>
      <c r="P683" s="46">
        <v>50</v>
      </c>
      <c r="Q683" s="46">
        <v>35</v>
      </c>
      <c r="R683" s="46">
        <v>15</v>
      </c>
      <c r="S683" s="46">
        <v>20</v>
      </c>
      <c r="T683" s="46">
        <v>18</v>
      </c>
      <c r="U683" s="46">
        <v>21</v>
      </c>
      <c r="V683" s="46">
        <v>558</v>
      </c>
      <c r="W683" s="46">
        <v>100</v>
      </c>
      <c r="X683" s="46" t="s">
        <v>6124</v>
      </c>
      <c r="Y683" s="46" t="s">
        <v>6125</v>
      </c>
      <c r="AA683">
        <f t="shared" si="15"/>
        <v>10</v>
      </c>
    </row>
    <row r="684" spans="2:27" ht="15" hidden="1" customHeight="1" x14ac:dyDescent="0.2">
      <c r="B684" s="46">
        <v>683</v>
      </c>
      <c r="C684" s="46">
        <v>1722</v>
      </c>
      <c r="D684" s="46" t="s">
        <v>19</v>
      </c>
      <c r="E684" s="46">
        <v>21</v>
      </c>
      <c r="F684" s="46" t="s">
        <v>6126</v>
      </c>
      <c r="G684" s="46" t="s">
        <v>6127</v>
      </c>
      <c r="H684" s="46" t="s">
        <v>6128</v>
      </c>
      <c r="I684" s="46" t="s">
        <v>6128</v>
      </c>
      <c r="J684" s="46" t="s">
        <v>3285</v>
      </c>
      <c r="K684" s="46" t="s">
        <v>6129</v>
      </c>
      <c r="L684" s="46" t="s">
        <v>3395</v>
      </c>
      <c r="M684" s="46">
        <v>22</v>
      </c>
      <c r="N684" s="46">
        <v>1</v>
      </c>
      <c r="O684" s="46">
        <v>50</v>
      </c>
      <c r="P684" s="46">
        <v>50</v>
      </c>
      <c r="Q684" s="46">
        <v>30</v>
      </c>
      <c r="R684" s="46">
        <v>4</v>
      </c>
      <c r="S684" s="46">
        <v>3</v>
      </c>
      <c r="T684" s="46">
        <v>18</v>
      </c>
      <c r="U684" s="46">
        <v>21</v>
      </c>
      <c r="V684" s="46">
        <v>779</v>
      </c>
      <c r="W684" s="46">
        <v>100</v>
      </c>
      <c r="Y684" s="46" t="s">
        <v>6130</v>
      </c>
      <c r="AA684">
        <f t="shared" si="15"/>
        <v>1</v>
      </c>
    </row>
    <row r="685" spans="2:27" ht="15" hidden="1" customHeight="1" x14ac:dyDescent="0.2">
      <c r="B685" s="46">
        <v>684</v>
      </c>
      <c r="C685" s="46">
        <v>1721</v>
      </c>
      <c r="D685" s="46" t="s">
        <v>19</v>
      </c>
      <c r="E685" s="46">
        <v>21</v>
      </c>
      <c r="F685" s="46" t="s">
        <v>6126</v>
      </c>
      <c r="G685" s="46"/>
      <c r="H685" s="46"/>
      <c r="I685" s="46"/>
      <c r="J685" s="46" t="s">
        <v>6131</v>
      </c>
      <c r="K685" s="46" t="s">
        <v>6129</v>
      </c>
      <c r="L685" s="46" t="s">
        <v>3395</v>
      </c>
      <c r="M685" s="46">
        <v>22</v>
      </c>
      <c r="N685" s="46">
        <v>1</v>
      </c>
      <c r="O685" s="46">
        <v>50</v>
      </c>
      <c r="P685" s="46">
        <v>50</v>
      </c>
      <c r="Q685" s="46">
        <v>30</v>
      </c>
      <c r="R685" s="46">
        <v>4</v>
      </c>
      <c r="S685" s="46">
        <v>3</v>
      </c>
      <c r="T685" s="46">
        <v>18</v>
      </c>
      <c r="U685" s="46">
        <v>21</v>
      </c>
      <c r="V685" s="46">
        <v>779</v>
      </c>
      <c r="W685" s="46">
        <v>100</v>
      </c>
      <c r="X685" s="46" t="s">
        <v>6132</v>
      </c>
      <c r="Y685" s="46" t="s">
        <v>6133</v>
      </c>
      <c r="AA685">
        <f t="shared" si="15"/>
        <v>1</v>
      </c>
    </row>
    <row r="686" spans="2:27" ht="15" hidden="1" customHeight="1" x14ac:dyDescent="0.2">
      <c r="B686" s="46">
        <v>685</v>
      </c>
      <c r="C686" s="46">
        <v>1720</v>
      </c>
      <c r="D686" s="46" t="s">
        <v>19</v>
      </c>
      <c r="E686" s="46">
        <v>21</v>
      </c>
      <c r="F686" s="46" t="s">
        <v>6126</v>
      </c>
      <c r="G686" s="46"/>
      <c r="H686" s="46"/>
      <c r="I686" s="46"/>
      <c r="J686" s="46" t="s">
        <v>6134</v>
      </c>
      <c r="K686" s="46" t="s">
        <v>6129</v>
      </c>
      <c r="L686" s="46" t="s">
        <v>3395</v>
      </c>
      <c r="M686" s="46">
        <v>22</v>
      </c>
      <c r="N686" s="46">
        <v>1</v>
      </c>
      <c r="O686" s="46">
        <v>50</v>
      </c>
      <c r="P686" s="46">
        <v>50</v>
      </c>
      <c r="Q686" s="46">
        <v>30</v>
      </c>
      <c r="R686" s="46">
        <v>4</v>
      </c>
      <c r="S686" s="46">
        <v>3</v>
      </c>
      <c r="T686" s="46">
        <v>18</v>
      </c>
      <c r="U686" s="46">
        <v>21</v>
      </c>
      <c r="V686" s="46">
        <v>779</v>
      </c>
      <c r="W686" s="46">
        <v>100</v>
      </c>
      <c r="X686" s="46" t="s">
        <v>6135</v>
      </c>
      <c r="Y686" s="46" t="s">
        <v>6136</v>
      </c>
      <c r="AA686">
        <f t="shared" si="15"/>
        <v>1</v>
      </c>
    </row>
    <row r="687" spans="2:27" ht="15" hidden="1" customHeight="1" x14ac:dyDescent="0.2">
      <c r="B687" s="46">
        <v>686</v>
      </c>
      <c r="C687" s="46">
        <v>1719</v>
      </c>
      <c r="D687" s="46" t="s">
        <v>19</v>
      </c>
      <c r="E687" s="46">
        <v>21</v>
      </c>
      <c r="F687" s="46" t="s">
        <v>6126</v>
      </c>
      <c r="G687" s="46" t="s">
        <v>6127</v>
      </c>
      <c r="H687" s="46" t="s">
        <v>6137</v>
      </c>
      <c r="I687" s="46" t="s">
        <v>6137</v>
      </c>
      <c r="J687" s="46" t="s">
        <v>6138</v>
      </c>
      <c r="K687" s="46" t="s">
        <v>6129</v>
      </c>
      <c r="L687" s="46" t="s">
        <v>3395</v>
      </c>
      <c r="M687" s="46">
        <v>22</v>
      </c>
      <c r="N687" s="46">
        <v>1</v>
      </c>
      <c r="O687" s="46">
        <v>50</v>
      </c>
      <c r="P687" s="46">
        <v>50</v>
      </c>
      <c r="Q687" s="46">
        <v>30</v>
      </c>
      <c r="R687" s="46">
        <v>4</v>
      </c>
      <c r="S687" s="46">
        <v>3</v>
      </c>
      <c r="T687" s="46">
        <v>18</v>
      </c>
      <c r="U687" s="46">
        <v>21</v>
      </c>
      <c r="V687" s="46">
        <v>779</v>
      </c>
      <c r="W687" s="46">
        <v>100</v>
      </c>
      <c r="Y687" s="46" t="s">
        <v>6139</v>
      </c>
      <c r="AA687">
        <f t="shared" si="15"/>
        <v>1</v>
      </c>
    </row>
    <row r="688" spans="2:27" ht="15" hidden="1" customHeight="1" x14ac:dyDescent="0.2">
      <c r="B688" s="46">
        <v>687</v>
      </c>
      <c r="C688" s="46">
        <v>3721</v>
      </c>
      <c r="D688" s="46" t="s">
        <v>19</v>
      </c>
      <c r="E688" s="46">
        <v>21</v>
      </c>
      <c r="F688" s="46" t="s">
        <v>6126</v>
      </c>
      <c r="G688" s="46" t="s">
        <v>6140</v>
      </c>
      <c r="H688" s="46" t="s">
        <v>6141</v>
      </c>
      <c r="I688" s="46" t="s">
        <v>6142</v>
      </c>
      <c r="J688" s="46" t="s">
        <v>3284</v>
      </c>
      <c r="K688" s="46" t="s">
        <v>6143</v>
      </c>
      <c r="L688" s="46" t="s">
        <v>3406</v>
      </c>
      <c r="M688" s="46">
        <v>23</v>
      </c>
      <c r="N688" s="46">
        <v>6</v>
      </c>
      <c r="O688" s="46">
        <v>158</v>
      </c>
      <c r="P688" s="46">
        <v>0</v>
      </c>
      <c r="Q688" s="46">
        <v>126</v>
      </c>
      <c r="R688" s="46">
        <v>14</v>
      </c>
      <c r="S688" s="46">
        <v>126</v>
      </c>
      <c r="T688" s="46">
        <v>18</v>
      </c>
      <c r="U688" s="46">
        <v>21</v>
      </c>
      <c r="V688" s="46">
        <v>2419</v>
      </c>
      <c r="W688" s="46">
        <v>100</v>
      </c>
      <c r="Y688" s="46" t="s">
        <v>6144</v>
      </c>
      <c r="AA688">
        <f t="shared" si="15"/>
        <v>6</v>
      </c>
    </row>
    <row r="689" spans="2:27" ht="15" hidden="1" customHeight="1" x14ac:dyDescent="0.2">
      <c r="B689" s="46">
        <v>688</v>
      </c>
      <c r="C689" s="46">
        <v>3948</v>
      </c>
      <c r="D689" s="46" t="s">
        <v>19</v>
      </c>
      <c r="E689" s="46">
        <v>21</v>
      </c>
      <c r="F689" s="46" t="s">
        <v>6126</v>
      </c>
      <c r="G689" s="46" t="s">
        <v>6126</v>
      </c>
      <c r="H689" s="46" t="s">
        <v>6145</v>
      </c>
      <c r="I689" s="46" t="s">
        <v>6146</v>
      </c>
      <c r="J689" s="46" t="s">
        <v>3283</v>
      </c>
      <c r="K689" s="46" t="s">
        <v>3283</v>
      </c>
      <c r="L689" s="46" t="s">
        <v>3395</v>
      </c>
      <c r="M689" s="46">
        <v>22</v>
      </c>
      <c r="N689" s="46">
        <v>9</v>
      </c>
      <c r="O689" s="46">
        <v>146</v>
      </c>
      <c r="P689" s="46">
        <v>0</v>
      </c>
      <c r="Q689" s="46">
        <v>114</v>
      </c>
      <c r="R689" s="46">
        <v>17</v>
      </c>
      <c r="S689" s="46">
        <v>70</v>
      </c>
      <c r="T689" s="46">
        <v>18</v>
      </c>
      <c r="U689" s="46">
        <v>21</v>
      </c>
      <c r="V689" s="46">
        <v>2660</v>
      </c>
      <c r="W689" s="46">
        <v>40</v>
      </c>
      <c r="Y689" s="46" t="s">
        <v>6147</v>
      </c>
      <c r="AA689">
        <f t="shared" si="15"/>
        <v>9</v>
      </c>
    </row>
    <row r="690" spans="2:27" ht="15" hidden="1" customHeight="1" x14ac:dyDescent="0.2">
      <c r="B690" s="46">
        <v>689</v>
      </c>
      <c r="C690" s="46">
        <v>2053</v>
      </c>
      <c r="D690" s="46" t="s">
        <v>19</v>
      </c>
      <c r="E690" s="46">
        <v>21</v>
      </c>
      <c r="F690" s="46" t="s">
        <v>6148</v>
      </c>
      <c r="G690" s="46" t="s">
        <v>6149</v>
      </c>
      <c r="H690" s="46" t="s">
        <v>6150</v>
      </c>
      <c r="I690" s="46" t="s">
        <v>6151</v>
      </c>
      <c r="J690" s="46" t="s">
        <v>3286</v>
      </c>
      <c r="K690" s="46" t="s">
        <v>6152</v>
      </c>
      <c r="L690" s="46" t="s">
        <v>3395</v>
      </c>
      <c r="M690" s="46">
        <v>22</v>
      </c>
      <c r="N690" s="46">
        <v>3</v>
      </c>
      <c r="O690" s="46">
        <v>50</v>
      </c>
      <c r="P690" s="46">
        <v>120</v>
      </c>
      <c r="Q690" s="46">
        <v>80</v>
      </c>
      <c r="R690" s="46">
        <v>40</v>
      </c>
      <c r="S690" s="46">
        <v>80</v>
      </c>
      <c r="T690" s="46">
        <v>18</v>
      </c>
      <c r="U690" s="46">
        <v>21</v>
      </c>
      <c r="V690" s="46">
        <v>954</v>
      </c>
      <c r="W690" s="46">
        <v>100</v>
      </c>
      <c r="Y690" s="46" t="s">
        <v>6153</v>
      </c>
      <c r="AA690">
        <f t="shared" si="15"/>
        <v>3</v>
      </c>
    </row>
    <row r="691" spans="2:27" ht="15" hidden="1" customHeight="1" x14ac:dyDescent="0.2">
      <c r="B691" s="46">
        <v>690</v>
      </c>
      <c r="C691" s="46">
        <v>2848</v>
      </c>
      <c r="D691" s="46" t="s">
        <v>19</v>
      </c>
      <c r="E691" s="46">
        <v>21</v>
      </c>
      <c r="F691" s="46" t="s">
        <v>6154</v>
      </c>
      <c r="G691" s="46" t="s">
        <v>6155</v>
      </c>
      <c r="H691" s="46" t="s">
        <v>6156</v>
      </c>
      <c r="I691" s="46" t="s">
        <v>6157</v>
      </c>
      <c r="J691" s="46" t="s">
        <v>3287</v>
      </c>
      <c r="K691" s="46" t="s">
        <v>3287</v>
      </c>
      <c r="L691" s="46" t="s">
        <v>3395</v>
      </c>
      <c r="M691" s="46">
        <v>22</v>
      </c>
      <c r="N691" s="46">
        <v>5</v>
      </c>
      <c r="O691" s="46">
        <v>100</v>
      </c>
      <c r="P691" s="46">
        <v>0</v>
      </c>
      <c r="Q691" s="46">
        <v>85</v>
      </c>
      <c r="R691" s="46">
        <v>50</v>
      </c>
      <c r="S691" s="46">
        <v>100</v>
      </c>
      <c r="T691" s="46">
        <v>18</v>
      </c>
      <c r="U691" s="46">
        <v>21</v>
      </c>
      <c r="V691" s="46">
        <v>1580</v>
      </c>
      <c r="W691" s="46">
        <v>100</v>
      </c>
      <c r="Y691" s="46" t="s">
        <v>6158</v>
      </c>
      <c r="AA691">
        <f t="shared" si="15"/>
        <v>5</v>
      </c>
    </row>
    <row r="692" spans="2:27" ht="15" hidden="1" customHeight="1" x14ac:dyDescent="0.2">
      <c r="B692" s="46">
        <v>691</v>
      </c>
      <c r="C692" s="46">
        <v>4414</v>
      </c>
      <c r="D692" s="46" t="s">
        <v>19</v>
      </c>
      <c r="E692" s="46">
        <v>21</v>
      </c>
      <c r="F692" s="46" t="s">
        <v>6159</v>
      </c>
      <c r="G692" s="46" t="s">
        <v>6160</v>
      </c>
      <c r="H692" s="46" t="s">
        <v>6160</v>
      </c>
      <c r="I692" s="46" t="s">
        <v>6161</v>
      </c>
      <c r="J692" s="46" t="s">
        <v>3268</v>
      </c>
      <c r="K692" s="46" t="s">
        <v>38</v>
      </c>
      <c r="L692" s="46" t="s">
        <v>3395</v>
      </c>
      <c r="M692" s="46">
        <v>22</v>
      </c>
      <c r="N692" s="46">
        <v>12</v>
      </c>
      <c r="O692" s="46">
        <v>250</v>
      </c>
      <c r="P692" s="46">
        <v>1</v>
      </c>
      <c r="Q692" s="46">
        <v>200</v>
      </c>
      <c r="R692" s="46">
        <v>50</v>
      </c>
      <c r="S692" s="46">
        <v>20</v>
      </c>
      <c r="T692" s="46">
        <v>18</v>
      </c>
      <c r="U692" s="46">
        <v>21</v>
      </c>
      <c r="V692" s="46">
        <v>456</v>
      </c>
      <c r="W692" s="46">
        <v>100</v>
      </c>
      <c r="Y692" s="46" t="s">
        <v>6162</v>
      </c>
      <c r="AA692">
        <f t="shared" si="15"/>
        <v>12</v>
      </c>
    </row>
    <row r="693" spans="2:27" ht="15" hidden="1" customHeight="1" x14ac:dyDescent="0.2">
      <c r="B693" s="46">
        <v>692</v>
      </c>
      <c r="C693" s="46">
        <v>1221</v>
      </c>
      <c r="D693" s="46" t="s">
        <v>19</v>
      </c>
      <c r="E693" s="46">
        <v>21</v>
      </c>
      <c r="F693" s="46" t="s">
        <v>6159</v>
      </c>
      <c r="G693" s="46"/>
      <c r="H693" s="46"/>
      <c r="I693" s="46"/>
      <c r="J693" s="46" t="s">
        <v>3288</v>
      </c>
      <c r="K693" s="46" t="s">
        <v>6163</v>
      </c>
      <c r="L693" s="46" t="s">
        <v>3406</v>
      </c>
      <c r="M693" s="46">
        <v>23</v>
      </c>
      <c r="N693" s="46">
        <v>10</v>
      </c>
      <c r="O693" s="46">
        <v>100</v>
      </c>
      <c r="P693" s="46">
        <v>150</v>
      </c>
      <c r="Q693" s="46">
        <v>35</v>
      </c>
      <c r="R693" s="46">
        <v>15</v>
      </c>
      <c r="S693" s="46">
        <v>20</v>
      </c>
      <c r="T693" s="46">
        <v>18</v>
      </c>
      <c r="U693" s="46">
        <v>21</v>
      </c>
      <c r="V693" s="46">
        <v>535</v>
      </c>
      <c r="W693" s="46">
        <v>100</v>
      </c>
      <c r="X693" s="46" t="s">
        <v>6164</v>
      </c>
      <c r="Y693" s="46" t="s">
        <v>6165</v>
      </c>
      <c r="AA693">
        <f t="shared" si="15"/>
        <v>10</v>
      </c>
    </row>
    <row r="694" spans="2:27" ht="15" hidden="1" customHeight="1" x14ac:dyDescent="0.2">
      <c r="B694" s="46">
        <v>693</v>
      </c>
      <c r="C694" s="46">
        <v>1233</v>
      </c>
      <c r="D694" s="46" t="s">
        <v>11</v>
      </c>
      <c r="E694" s="46">
        <v>3</v>
      </c>
      <c r="F694" s="46" t="s">
        <v>6166</v>
      </c>
      <c r="G694" s="46" t="s">
        <v>6167</v>
      </c>
      <c r="H694" s="46" t="s">
        <v>6167</v>
      </c>
      <c r="I694" s="46" t="s">
        <v>6167</v>
      </c>
      <c r="J694" s="46" t="s">
        <v>4083</v>
      </c>
      <c r="K694" s="46" t="s">
        <v>4021</v>
      </c>
      <c r="L694" s="46" t="s">
        <v>3395</v>
      </c>
      <c r="M694" s="46">
        <v>22</v>
      </c>
      <c r="N694" s="46">
        <v>5</v>
      </c>
      <c r="O694" s="46">
        <v>120</v>
      </c>
      <c r="P694" s="46">
        <v>65</v>
      </c>
      <c r="Q694" s="46">
        <v>165</v>
      </c>
      <c r="R694" s="46">
        <v>45</v>
      </c>
      <c r="S694" s="46">
        <v>75</v>
      </c>
      <c r="T694" s="46">
        <v>18</v>
      </c>
      <c r="U694" s="46">
        <v>21</v>
      </c>
      <c r="V694" s="46">
        <v>205</v>
      </c>
      <c r="W694" s="46">
        <v>100</v>
      </c>
      <c r="Y694" s="46" t="s">
        <v>6168</v>
      </c>
      <c r="AA694">
        <f t="shared" si="15"/>
        <v>5</v>
      </c>
    </row>
    <row r="695" spans="2:27" ht="15" hidden="1" customHeight="1" x14ac:dyDescent="0.2">
      <c r="B695" s="46">
        <v>694</v>
      </c>
      <c r="C695" s="46">
        <v>1110</v>
      </c>
      <c r="D695" s="46" t="s">
        <v>11</v>
      </c>
      <c r="E695" s="46">
        <v>3</v>
      </c>
      <c r="F695" s="46" t="s">
        <v>6166</v>
      </c>
      <c r="G695" s="46" t="s">
        <v>6169</v>
      </c>
      <c r="H695" s="46" t="s">
        <v>6170</v>
      </c>
      <c r="I695" s="46" t="s">
        <v>6171</v>
      </c>
      <c r="J695" s="46" t="s">
        <v>2968</v>
      </c>
      <c r="K695" s="46" t="s">
        <v>6172</v>
      </c>
      <c r="L695" s="46" t="s">
        <v>3395</v>
      </c>
      <c r="M695" s="46">
        <v>22</v>
      </c>
      <c r="N695" s="46">
        <v>10</v>
      </c>
      <c r="O695" s="46">
        <v>82</v>
      </c>
      <c r="P695" s="46">
        <v>513</v>
      </c>
      <c r="Q695" s="46">
        <v>480</v>
      </c>
      <c r="R695" s="46">
        <v>48.16</v>
      </c>
      <c r="S695" s="46">
        <v>224</v>
      </c>
      <c r="T695" s="46">
        <v>18</v>
      </c>
      <c r="U695" s="46">
        <v>21</v>
      </c>
      <c r="V695" s="46">
        <v>441</v>
      </c>
      <c r="W695" s="46">
        <v>100</v>
      </c>
      <c r="Y695" s="46" t="s">
        <v>6173</v>
      </c>
      <c r="AA695">
        <f t="shared" si="15"/>
        <v>10</v>
      </c>
    </row>
    <row r="696" spans="2:27" ht="15" hidden="1" customHeight="1" x14ac:dyDescent="0.2">
      <c r="B696" s="46">
        <v>695</v>
      </c>
      <c r="C696" s="46">
        <v>1920</v>
      </c>
      <c r="D696" s="46" t="s">
        <v>11</v>
      </c>
      <c r="E696" s="46">
        <v>3</v>
      </c>
      <c r="F696" s="46" t="s">
        <v>6166</v>
      </c>
      <c r="G696" s="46"/>
      <c r="H696" s="46"/>
      <c r="I696" s="46"/>
      <c r="J696" s="46" t="s">
        <v>2967</v>
      </c>
      <c r="K696" s="46" t="s">
        <v>45</v>
      </c>
      <c r="L696" s="46" t="s">
        <v>3395</v>
      </c>
      <c r="M696" s="46">
        <v>22</v>
      </c>
      <c r="N696" s="46">
        <v>294</v>
      </c>
      <c r="O696" s="46">
        <v>294</v>
      </c>
      <c r="P696" s="46">
        <v>0</v>
      </c>
      <c r="Q696" s="46">
        <v>0</v>
      </c>
      <c r="R696" s="46">
        <v>0</v>
      </c>
      <c r="S696" s="46">
        <v>0</v>
      </c>
      <c r="T696" s="46">
        <v>18</v>
      </c>
      <c r="U696" s="46">
        <v>21</v>
      </c>
      <c r="V696" s="46">
        <v>872</v>
      </c>
      <c r="W696" s="46">
        <v>100</v>
      </c>
      <c r="X696" s="46" t="s">
        <v>2092</v>
      </c>
      <c r="Y696" s="46" t="s">
        <v>6174</v>
      </c>
      <c r="AA696">
        <f t="shared" si="15"/>
        <v>294</v>
      </c>
    </row>
    <row r="697" spans="2:27" ht="15" hidden="1" customHeight="1" x14ac:dyDescent="0.2">
      <c r="B697" s="46">
        <v>696</v>
      </c>
      <c r="C697" s="46">
        <v>1362</v>
      </c>
      <c r="D697" s="46" t="s">
        <v>11</v>
      </c>
      <c r="E697" s="46">
        <v>3</v>
      </c>
      <c r="F697" s="46" t="s">
        <v>6166</v>
      </c>
      <c r="G697" s="46" t="s">
        <v>6167</v>
      </c>
      <c r="H697" s="46" t="s">
        <v>6175</v>
      </c>
      <c r="I697" s="46" t="s">
        <v>6176</v>
      </c>
      <c r="J697" s="46" t="s">
        <v>2969</v>
      </c>
      <c r="K697" s="46" t="s">
        <v>2969</v>
      </c>
      <c r="L697" s="46" t="s">
        <v>3395</v>
      </c>
      <c r="M697" s="46">
        <v>22</v>
      </c>
      <c r="N697" s="46">
        <v>6</v>
      </c>
      <c r="O697" s="46">
        <v>80</v>
      </c>
      <c r="P697" s="46">
        <v>80</v>
      </c>
      <c r="Q697" s="46">
        <v>60</v>
      </c>
      <c r="R697" s="46">
        <v>6</v>
      </c>
      <c r="S697" s="46">
        <v>10</v>
      </c>
      <c r="T697" s="46">
        <v>18</v>
      </c>
      <c r="U697" s="46">
        <v>21</v>
      </c>
      <c r="V697" s="46">
        <v>646</v>
      </c>
      <c r="W697" s="46">
        <v>100</v>
      </c>
      <c r="Y697" s="46" t="s">
        <v>6177</v>
      </c>
      <c r="AA697">
        <f t="shared" si="15"/>
        <v>6</v>
      </c>
    </row>
    <row r="698" spans="2:27" ht="15" hidden="1" customHeight="1" x14ac:dyDescent="0.2">
      <c r="B698" s="46">
        <v>697</v>
      </c>
      <c r="C698" s="46">
        <v>1041</v>
      </c>
      <c r="D698" s="46" t="s">
        <v>11</v>
      </c>
      <c r="E698" s="46">
        <v>3</v>
      </c>
      <c r="F698" s="46" t="s">
        <v>6166</v>
      </c>
      <c r="G698" s="46" t="s">
        <v>6169</v>
      </c>
      <c r="H698" s="46" t="s">
        <v>6178</v>
      </c>
      <c r="I698" s="46" t="s">
        <v>6179</v>
      </c>
      <c r="J698" s="46" t="s">
        <v>6180</v>
      </c>
      <c r="K698" s="46" t="s">
        <v>6181</v>
      </c>
      <c r="L698" s="46" t="s">
        <v>3406</v>
      </c>
      <c r="M698" s="46">
        <v>23</v>
      </c>
      <c r="N698" s="46">
        <v>4.8</v>
      </c>
      <c r="O698" s="46">
        <v>100</v>
      </c>
      <c r="P698" s="46">
        <v>5</v>
      </c>
      <c r="Q698" s="46">
        <v>60</v>
      </c>
      <c r="R698" s="46">
        <v>20</v>
      </c>
      <c r="S698" s="46">
        <v>40</v>
      </c>
      <c r="T698" s="46">
        <v>18</v>
      </c>
      <c r="U698" s="46">
        <v>21</v>
      </c>
      <c r="V698" s="46">
        <v>396</v>
      </c>
      <c r="W698" s="46">
        <v>100</v>
      </c>
      <c r="Y698" s="46" t="s">
        <v>6182</v>
      </c>
      <c r="AA698">
        <f t="shared" si="15"/>
        <v>4.8</v>
      </c>
    </row>
    <row r="699" spans="2:27" ht="15" hidden="1" customHeight="1" x14ac:dyDescent="0.2">
      <c r="B699" s="46">
        <v>698</v>
      </c>
      <c r="C699" s="46">
        <v>1271</v>
      </c>
      <c r="D699" s="46" t="s">
        <v>11</v>
      </c>
      <c r="E699" s="46">
        <v>3</v>
      </c>
      <c r="F699" s="46" t="s">
        <v>6166</v>
      </c>
      <c r="G699" s="46"/>
      <c r="H699" s="46"/>
      <c r="I699" s="46"/>
      <c r="J699" s="46" t="s">
        <v>6183</v>
      </c>
      <c r="K699" s="46" t="s">
        <v>6183</v>
      </c>
      <c r="L699" s="46" t="s">
        <v>3395</v>
      </c>
      <c r="M699" s="46">
        <v>22</v>
      </c>
      <c r="N699" s="46">
        <v>4.8</v>
      </c>
      <c r="O699" s="46">
        <v>275</v>
      </c>
      <c r="P699" s="46">
        <v>0</v>
      </c>
      <c r="Q699" s="46">
        <v>450</v>
      </c>
      <c r="R699" s="46">
        <v>53.75</v>
      </c>
      <c r="S699" s="46">
        <v>82.5</v>
      </c>
      <c r="T699" s="46">
        <v>18</v>
      </c>
      <c r="U699" s="46">
        <v>21</v>
      </c>
      <c r="V699" s="46">
        <v>581</v>
      </c>
      <c r="W699" s="46">
        <v>100</v>
      </c>
      <c r="X699" s="46" t="s">
        <v>6184</v>
      </c>
      <c r="Y699" s="46" t="s">
        <v>6185</v>
      </c>
      <c r="AA699">
        <f t="shared" si="15"/>
        <v>4.8</v>
      </c>
    </row>
    <row r="700" spans="2:27" ht="15" hidden="1" customHeight="1" x14ac:dyDescent="0.2">
      <c r="B700" s="46">
        <v>699</v>
      </c>
      <c r="C700" s="46">
        <v>1157</v>
      </c>
      <c r="D700" s="46" t="s">
        <v>11</v>
      </c>
      <c r="E700" s="46">
        <v>3</v>
      </c>
      <c r="F700" s="46" t="s">
        <v>6186</v>
      </c>
      <c r="G700" s="46" t="s">
        <v>6186</v>
      </c>
      <c r="H700" s="46" t="s">
        <v>6187</v>
      </c>
      <c r="I700" s="46" t="s">
        <v>6188</v>
      </c>
      <c r="J700" s="46" t="s">
        <v>2972</v>
      </c>
      <c r="K700" s="46" t="s">
        <v>2972</v>
      </c>
      <c r="L700" s="46" t="s">
        <v>3444</v>
      </c>
      <c r="M700" s="46">
        <v>24</v>
      </c>
      <c r="N700" s="46">
        <v>2</v>
      </c>
      <c r="O700" s="46">
        <v>100</v>
      </c>
      <c r="P700" s="46">
        <v>0</v>
      </c>
      <c r="Q700" s="46">
        <v>140</v>
      </c>
      <c r="R700" s="46">
        <v>50</v>
      </c>
      <c r="S700" s="46">
        <v>50</v>
      </c>
      <c r="T700" s="46">
        <v>18</v>
      </c>
      <c r="U700" s="46">
        <v>21</v>
      </c>
      <c r="V700" s="46">
        <v>309</v>
      </c>
      <c r="W700" s="46">
        <v>100</v>
      </c>
      <c r="X700" s="46" t="s">
        <v>6189</v>
      </c>
      <c r="Y700" s="46" t="s">
        <v>6190</v>
      </c>
      <c r="AA700">
        <f t="shared" si="15"/>
        <v>2</v>
      </c>
    </row>
    <row r="701" spans="2:27" ht="15" hidden="1" customHeight="1" x14ac:dyDescent="0.2">
      <c r="B701" s="46">
        <v>700</v>
      </c>
      <c r="C701" s="46">
        <v>1737</v>
      </c>
      <c r="D701" s="46" t="s">
        <v>11</v>
      </c>
      <c r="E701" s="46">
        <v>3</v>
      </c>
      <c r="F701" s="46" t="s">
        <v>6186</v>
      </c>
      <c r="G701" s="46" t="s">
        <v>6186</v>
      </c>
      <c r="H701" s="46" t="s">
        <v>3414</v>
      </c>
      <c r="I701" s="46" t="s">
        <v>3415</v>
      </c>
      <c r="J701" s="46" t="s">
        <v>2970</v>
      </c>
      <c r="K701" s="46" t="s">
        <v>40</v>
      </c>
      <c r="L701" s="46" t="s">
        <v>3395</v>
      </c>
      <c r="M701" s="46">
        <v>22</v>
      </c>
      <c r="N701" s="46">
        <v>20</v>
      </c>
      <c r="O701" s="46">
        <v>200</v>
      </c>
      <c r="P701" s="46">
        <v>0</v>
      </c>
      <c r="Q701" s="46">
        <v>0</v>
      </c>
      <c r="R701" s="46">
        <v>113</v>
      </c>
      <c r="S701" s="46">
        <v>0</v>
      </c>
      <c r="T701" s="46">
        <v>18</v>
      </c>
      <c r="U701" s="46">
        <v>21</v>
      </c>
      <c r="V701" s="46">
        <v>177</v>
      </c>
      <c r="W701" s="46">
        <v>100</v>
      </c>
      <c r="Y701" s="46" t="s">
        <v>6191</v>
      </c>
      <c r="AA701">
        <f t="shared" si="15"/>
        <v>20</v>
      </c>
    </row>
    <row r="702" spans="2:27" ht="15" hidden="1" customHeight="1" x14ac:dyDescent="0.2">
      <c r="B702" s="46">
        <v>701</v>
      </c>
      <c r="C702" s="46">
        <v>4310</v>
      </c>
      <c r="D702" s="46" t="s">
        <v>11</v>
      </c>
      <c r="E702" s="46">
        <v>3</v>
      </c>
      <c r="F702" s="46" t="s">
        <v>6186</v>
      </c>
      <c r="G702" s="46"/>
      <c r="H702" s="46"/>
      <c r="I702" s="46"/>
      <c r="J702" s="46" t="s">
        <v>2971</v>
      </c>
      <c r="K702" s="46" t="s">
        <v>37</v>
      </c>
      <c r="L702" s="46" t="s">
        <v>3395</v>
      </c>
      <c r="M702" s="46">
        <v>22</v>
      </c>
      <c r="N702" s="46">
        <v>20</v>
      </c>
      <c r="O702" s="46">
        <v>165</v>
      </c>
      <c r="P702" s="46">
        <v>0</v>
      </c>
      <c r="Q702" s="46">
        <v>0</v>
      </c>
      <c r="R702" s="46">
        <v>95</v>
      </c>
      <c r="S702" s="46">
        <v>0</v>
      </c>
      <c r="T702" s="46">
        <v>18</v>
      </c>
      <c r="U702" s="46">
        <v>21</v>
      </c>
      <c r="V702" s="46">
        <v>798</v>
      </c>
      <c r="W702" s="46">
        <v>100</v>
      </c>
      <c r="X702" s="46" t="s">
        <v>6192</v>
      </c>
      <c r="Y702" s="46" t="s">
        <v>6193</v>
      </c>
      <c r="AA702">
        <f t="shared" si="15"/>
        <v>20</v>
      </c>
    </row>
    <row r="703" spans="2:27" ht="15" hidden="1" customHeight="1" x14ac:dyDescent="0.2">
      <c r="B703" s="46">
        <v>702</v>
      </c>
      <c r="C703" s="46">
        <v>4401</v>
      </c>
      <c r="D703" s="46" t="s">
        <v>11</v>
      </c>
      <c r="E703" s="46">
        <v>3</v>
      </c>
      <c r="F703" s="46" t="s">
        <v>6194</v>
      </c>
      <c r="G703" s="46" t="s">
        <v>6195</v>
      </c>
      <c r="H703" s="46" t="s">
        <v>6196</v>
      </c>
      <c r="I703" s="46" t="s">
        <v>6197</v>
      </c>
      <c r="J703" s="46" t="s">
        <v>6198</v>
      </c>
      <c r="K703" s="46" t="s">
        <v>6199</v>
      </c>
      <c r="L703" s="46" t="s">
        <v>3395</v>
      </c>
      <c r="M703" s="46">
        <v>22</v>
      </c>
      <c r="N703" s="46">
        <v>3</v>
      </c>
      <c r="O703" s="46">
        <v>60</v>
      </c>
      <c r="P703" s="46">
        <v>200000</v>
      </c>
      <c r="Q703" s="46">
        <v>200000</v>
      </c>
      <c r="R703" s="46">
        <v>15</v>
      </c>
      <c r="S703" s="46">
        <v>200000</v>
      </c>
      <c r="T703" s="46">
        <v>18</v>
      </c>
      <c r="U703" s="46">
        <v>21</v>
      </c>
      <c r="V703" s="46">
        <v>3001</v>
      </c>
      <c r="W703" s="46">
        <v>100</v>
      </c>
      <c r="Y703" s="46" t="s">
        <v>6200</v>
      </c>
      <c r="AA703">
        <f t="shared" si="15"/>
        <v>3</v>
      </c>
    </row>
    <row r="704" spans="2:27" ht="15" hidden="1" customHeight="1" x14ac:dyDescent="0.2">
      <c r="B704" s="46">
        <v>703</v>
      </c>
      <c r="C704" s="46">
        <v>3980</v>
      </c>
      <c r="D704" s="46" t="s">
        <v>11</v>
      </c>
      <c r="E704" s="46">
        <v>3</v>
      </c>
      <c r="F704" s="46" t="s">
        <v>6194</v>
      </c>
      <c r="G704" s="46" t="s">
        <v>6194</v>
      </c>
      <c r="H704" s="46" t="s">
        <v>6201</v>
      </c>
      <c r="I704" s="46" t="s">
        <v>6202</v>
      </c>
      <c r="J704" s="46" t="s">
        <v>6203</v>
      </c>
      <c r="K704" s="46" t="s">
        <v>6204</v>
      </c>
      <c r="L704" s="46" t="s">
        <v>3395</v>
      </c>
      <c r="M704" s="46">
        <v>22</v>
      </c>
      <c r="N704" s="46">
        <v>2.4</v>
      </c>
      <c r="O704" s="46">
        <v>39000</v>
      </c>
      <c r="P704" s="46">
        <v>39000</v>
      </c>
      <c r="Q704" s="46">
        <v>5400</v>
      </c>
      <c r="R704" s="46">
        <v>2300</v>
      </c>
      <c r="S704" s="46">
        <v>3100</v>
      </c>
      <c r="T704" s="46">
        <v>18</v>
      </c>
      <c r="U704" s="46">
        <v>21</v>
      </c>
      <c r="V704" s="46">
        <v>2686</v>
      </c>
      <c r="W704" s="46">
        <v>100</v>
      </c>
      <c r="Y704" s="46" t="s">
        <v>6205</v>
      </c>
      <c r="AA704">
        <f t="shared" si="15"/>
        <v>2.4</v>
      </c>
    </row>
    <row r="705" spans="2:27" ht="15" hidden="1" customHeight="1" x14ac:dyDescent="0.2">
      <c r="B705" s="46">
        <v>704</v>
      </c>
      <c r="C705" s="46">
        <v>1864</v>
      </c>
      <c r="D705" s="46" t="s">
        <v>11</v>
      </c>
      <c r="E705" s="46">
        <v>3</v>
      </c>
      <c r="F705" s="46" t="s">
        <v>6194</v>
      </c>
      <c r="G705" s="46"/>
      <c r="H705" s="46"/>
      <c r="I705" s="46"/>
      <c r="J705" s="46" t="s">
        <v>2974</v>
      </c>
      <c r="K705" s="46" t="s">
        <v>6206</v>
      </c>
      <c r="L705" s="46" t="s">
        <v>3395</v>
      </c>
      <c r="M705" s="46">
        <v>22</v>
      </c>
      <c r="N705" s="46">
        <v>30</v>
      </c>
      <c r="O705" s="46">
        <v>30</v>
      </c>
      <c r="P705" s="46">
        <v>0</v>
      </c>
      <c r="Q705" s="46">
        <v>0</v>
      </c>
      <c r="R705" s="46">
        <v>0</v>
      </c>
      <c r="S705" s="46">
        <v>0</v>
      </c>
      <c r="T705" s="46">
        <v>18</v>
      </c>
      <c r="U705" s="46">
        <v>21</v>
      </c>
      <c r="V705" s="46">
        <v>841</v>
      </c>
      <c r="W705" s="46">
        <v>100</v>
      </c>
      <c r="X705" s="46" t="s">
        <v>6207</v>
      </c>
      <c r="Y705" s="46" t="s">
        <v>6208</v>
      </c>
      <c r="AA705">
        <f t="shared" si="15"/>
        <v>30</v>
      </c>
    </row>
    <row r="706" spans="2:27" ht="15" hidden="1" customHeight="1" x14ac:dyDescent="0.2">
      <c r="B706" s="46">
        <v>705</v>
      </c>
      <c r="C706" s="46">
        <v>2318</v>
      </c>
      <c r="D706" s="46" t="s">
        <v>11</v>
      </c>
      <c r="E706" s="46">
        <v>3</v>
      </c>
      <c r="F706" s="46" t="s">
        <v>6194</v>
      </c>
      <c r="G706" s="46" t="s">
        <v>6209</v>
      </c>
      <c r="H706" s="46" t="s">
        <v>6210</v>
      </c>
      <c r="I706" s="46" t="s">
        <v>6211</v>
      </c>
      <c r="J706" s="46" t="s">
        <v>6212</v>
      </c>
      <c r="K706" s="46" t="s">
        <v>6213</v>
      </c>
      <c r="L706" s="46" t="s">
        <v>3395</v>
      </c>
      <c r="M706" s="46">
        <v>22</v>
      </c>
      <c r="N706" s="46">
        <v>3</v>
      </c>
      <c r="O706" s="46">
        <v>5</v>
      </c>
      <c r="P706" s="46">
        <v>0</v>
      </c>
      <c r="Q706" s="46">
        <v>1</v>
      </c>
      <c r="R706" s="46">
        <v>1</v>
      </c>
      <c r="S706" s="46">
        <v>1</v>
      </c>
      <c r="T706" s="46">
        <v>18</v>
      </c>
      <c r="U706" s="46">
        <v>21</v>
      </c>
      <c r="V706" s="46">
        <v>1113</v>
      </c>
      <c r="W706" s="46">
        <v>100</v>
      </c>
      <c r="Y706" s="46" t="s">
        <v>6214</v>
      </c>
      <c r="AA706">
        <f t="shared" si="15"/>
        <v>3</v>
      </c>
    </row>
    <row r="707" spans="2:27" ht="15" hidden="1" customHeight="1" x14ac:dyDescent="0.2">
      <c r="B707" s="46">
        <v>706</v>
      </c>
      <c r="C707" s="46">
        <v>1738</v>
      </c>
      <c r="D707" s="46" t="s">
        <v>11</v>
      </c>
      <c r="E707" s="46">
        <v>3</v>
      </c>
      <c r="F707" s="46" t="s">
        <v>6194</v>
      </c>
      <c r="G707" s="46" t="s">
        <v>6215</v>
      </c>
      <c r="H707" s="46" t="s">
        <v>3414</v>
      </c>
      <c r="I707" s="46" t="s">
        <v>3415</v>
      </c>
      <c r="J707" s="46" t="s">
        <v>2975</v>
      </c>
      <c r="K707" s="46" t="s">
        <v>40</v>
      </c>
      <c r="L707" s="46" t="s">
        <v>3395</v>
      </c>
      <c r="M707" s="46">
        <v>22</v>
      </c>
      <c r="N707" s="46">
        <v>20</v>
      </c>
      <c r="O707" s="46">
        <v>200</v>
      </c>
      <c r="P707" s="46">
        <v>0</v>
      </c>
      <c r="Q707" s="46">
        <v>0</v>
      </c>
      <c r="R707" s="46">
        <v>113</v>
      </c>
      <c r="S707" s="46">
        <v>0</v>
      </c>
      <c r="T707" s="46">
        <v>18</v>
      </c>
      <c r="U707" s="46">
        <v>21</v>
      </c>
      <c r="V707" s="46">
        <v>177</v>
      </c>
      <c r="W707" s="46">
        <v>100</v>
      </c>
      <c r="Y707" s="46" t="s">
        <v>6216</v>
      </c>
      <c r="AA707">
        <f t="shared" si="15"/>
        <v>20</v>
      </c>
    </row>
    <row r="708" spans="2:27" ht="15" hidden="1" customHeight="1" x14ac:dyDescent="0.2">
      <c r="B708" s="46">
        <v>707</v>
      </c>
      <c r="C708" s="46">
        <v>1305</v>
      </c>
      <c r="D708" s="46" t="s">
        <v>11</v>
      </c>
      <c r="E708" s="46">
        <v>3</v>
      </c>
      <c r="F708" s="46" t="s">
        <v>6194</v>
      </c>
      <c r="G708" s="46" t="s">
        <v>6217</v>
      </c>
      <c r="H708" s="46" t="s">
        <v>6218</v>
      </c>
      <c r="I708" s="46" t="s">
        <v>6219</v>
      </c>
      <c r="J708" s="46" t="s">
        <v>6220</v>
      </c>
      <c r="K708" s="46" t="s">
        <v>6220</v>
      </c>
      <c r="L708" s="46" t="s">
        <v>3395</v>
      </c>
      <c r="M708" s="46">
        <v>22</v>
      </c>
      <c r="N708" s="46">
        <v>2</v>
      </c>
      <c r="O708" s="46">
        <v>100</v>
      </c>
      <c r="P708" s="46">
        <v>60000</v>
      </c>
      <c r="Q708" s="46">
        <v>16000</v>
      </c>
      <c r="R708" s="46">
        <v>16</v>
      </c>
      <c r="S708" s="46">
        <v>60000</v>
      </c>
      <c r="T708" s="46">
        <v>18</v>
      </c>
      <c r="U708" s="46">
        <v>21</v>
      </c>
      <c r="V708" s="46">
        <v>614</v>
      </c>
      <c r="W708" s="46">
        <v>100</v>
      </c>
      <c r="Y708" s="46" t="s">
        <v>6221</v>
      </c>
      <c r="AA708">
        <f t="shared" ref="AA708:AA771" si="16">N708</f>
        <v>2</v>
      </c>
    </row>
    <row r="709" spans="2:27" ht="15" hidden="1" customHeight="1" x14ac:dyDescent="0.2">
      <c r="B709" s="46">
        <v>708</v>
      </c>
      <c r="C709" s="46">
        <v>1189</v>
      </c>
      <c r="D709" s="46" t="s">
        <v>11</v>
      </c>
      <c r="E709" s="46">
        <v>3</v>
      </c>
      <c r="F709" s="46" t="s">
        <v>6194</v>
      </c>
      <c r="G709" s="46" t="s">
        <v>6222</v>
      </c>
      <c r="H709" s="46" t="s">
        <v>6223</v>
      </c>
      <c r="I709" s="46" t="s">
        <v>6224</v>
      </c>
      <c r="J709" s="46" t="s">
        <v>2976</v>
      </c>
      <c r="K709" s="46" t="s">
        <v>4563</v>
      </c>
      <c r="L709" s="46" t="s">
        <v>3395</v>
      </c>
      <c r="M709" s="46">
        <v>22</v>
      </c>
      <c r="N709" s="46">
        <v>5</v>
      </c>
      <c r="O709" s="46">
        <v>130</v>
      </c>
      <c r="P709" s="46">
        <v>260</v>
      </c>
      <c r="Q709" s="46">
        <v>390</v>
      </c>
      <c r="R709" s="46">
        <v>20</v>
      </c>
      <c r="S709" s="46">
        <v>150</v>
      </c>
      <c r="T709" s="46">
        <v>18</v>
      </c>
      <c r="U709" s="46">
        <v>21</v>
      </c>
      <c r="V709" s="46">
        <v>509</v>
      </c>
      <c r="W709" s="46">
        <v>100</v>
      </c>
      <c r="Y709" s="46" t="s">
        <v>6225</v>
      </c>
      <c r="AA709">
        <f t="shared" si="16"/>
        <v>5</v>
      </c>
    </row>
    <row r="710" spans="2:27" ht="15" hidden="1" customHeight="1" x14ac:dyDescent="0.2">
      <c r="B710" s="46">
        <v>709</v>
      </c>
      <c r="C710" s="46">
        <v>2358</v>
      </c>
      <c r="D710" s="46" t="s">
        <v>11</v>
      </c>
      <c r="E710" s="46">
        <v>3</v>
      </c>
      <c r="F710" s="46" t="s">
        <v>6226</v>
      </c>
      <c r="G710" s="46" t="s">
        <v>6226</v>
      </c>
      <c r="H710" s="46" t="s">
        <v>6227</v>
      </c>
      <c r="I710" s="46" t="s">
        <v>6227</v>
      </c>
      <c r="J710" s="46" t="s">
        <v>2977</v>
      </c>
      <c r="K710" s="46" t="s">
        <v>2977</v>
      </c>
      <c r="L710" s="46" t="s">
        <v>3395</v>
      </c>
      <c r="M710" s="46">
        <v>22</v>
      </c>
      <c r="N710" s="46">
        <v>5</v>
      </c>
      <c r="O710" s="46">
        <v>50</v>
      </c>
      <c r="P710" s="46">
        <v>0</v>
      </c>
      <c r="Q710" s="46">
        <v>0</v>
      </c>
      <c r="R710" s="46">
        <v>27</v>
      </c>
      <c r="S710" s="46">
        <v>2000</v>
      </c>
      <c r="T710" s="46">
        <v>18</v>
      </c>
      <c r="U710" s="46">
        <v>21</v>
      </c>
      <c r="V710" s="46">
        <v>1155</v>
      </c>
      <c r="W710" s="46">
        <v>100</v>
      </c>
      <c r="Y710" s="46" t="s">
        <v>6228</v>
      </c>
      <c r="AA710">
        <f t="shared" si="16"/>
        <v>5</v>
      </c>
    </row>
    <row r="711" spans="2:27" ht="15" hidden="1" customHeight="1" x14ac:dyDescent="0.2">
      <c r="B711" s="46">
        <v>710</v>
      </c>
      <c r="C711" s="46">
        <v>2332</v>
      </c>
      <c r="D711" s="46" t="s">
        <v>11</v>
      </c>
      <c r="E711" s="46">
        <v>3</v>
      </c>
      <c r="F711" s="46" t="s">
        <v>6226</v>
      </c>
      <c r="G711" s="46" t="s">
        <v>6229</v>
      </c>
      <c r="H711" s="46" t="s">
        <v>6230</v>
      </c>
      <c r="I711" s="46" t="s">
        <v>6231</v>
      </c>
      <c r="J711" s="46" t="s">
        <v>2978</v>
      </c>
      <c r="K711" s="46" t="s">
        <v>2978</v>
      </c>
      <c r="L711" s="46" t="s">
        <v>3395</v>
      </c>
      <c r="M711" s="46">
        <v>22</v>
      </c>
      <c r="N711" s="46">
        <v>5</v>
      </c>
      <c r="O711" s="46">
        <v>70</v>
      </c>
      <c r="P711" s="46">
        <v>550</v>
      </c>
      <c r="Q711" s="46">
        <v>1165</v>
      </c>
      <c r="R711" s="46">
        <v>165</v>
      </c>
      <c r="S711" s="46">
        <v>550</v>
      </c>
      <c r="T711" s="46">
        <v>18</v>
      </c>
      <c r="U711" s="46">
        <v>21</v>
      </c>
      <c r="V711" s="46">
        <v>312</v>
      </c>
      <c r="W711" s="46">
        <v>100</v>
      </c>
      <c r="Y711" s="46" t="s">
        <v>6232</v>
      </c>
      <c r="AA711">
        <f t="shared" si="16"/>
        <v>5</v>
      </c>
    </row>
    <row r="712" spans="2:27" ht="15" hidden="1" customHeight="1" x14ac:dyDescent="0.2">
      <c r="B712" s="46">
        <v>711</v>
      </c>
      <c r="C712" s="46">
        <v>942</v>
      </c>
      <c r="D712" s="46" t="s">
        <v>11</v>
      </c>
      <c r="E712" s="46">
        <v>3</v>
      </c>
      <c r="F712" s="46" t="s">
        <v>6233</v>
      </c>
      <c r="G712" s="46" t="s">
        <v>6234</v>
      </c>
      <c r="H712" s="46" t="s">
        <v>6235</v>
      </c>
      <c r="I712" s="46" t="s">
        <v>6235</v>
      </c>
      <c r="J712" s="46" t="s">
        <v>2980</v>
      </c>
      <c r="K712" s="46" t="s">
        <v>6236</v>
      </c>
      <c r="L712" s="46" t="s">
        <v>4206</v>
      </c>
      <c r="M712" s="46">
        <v>290</v>
      </c>
      <c r="N712" s="46">
        <v>4.8</v>
      </c>
      <c r="O712" s="46">
        <v>100</v>
      </c>
      <c r="P712" s="46">
        <v>0</v>
      </c>
      <c r="Q712" s="46">
        <v>0</v>
      </c>
      <c r="R712" s="46">
        <v>50</v>
      </c>
      <c r="S712" s="46">
        <v>0</v>
      </c>
      <c r="T712" s="46">
        <v>18</v>
      </c>
      <c r="U712" s="46">
        <v>21</v>
      </c>
      <c r="V712" s="46">
        <v>346</v>
      </c>
      <c r="W712" s="46">
        <v>100</v>
      </c>
      <c r="Y712" s="46" t="s">
        <v>6237</v>
      </c>
      <c r="AA712">
        <f t="shared" si="16"/>
        <v>4.8</v>
      </c>
    </row>
    <row r="713" spans="2:27" ht="15" hidden="1" customHeight="1" x14ac:dyDescent="0.2">
      <c r="B713" s="46">
        <v>712</v>
      </c>
      <c r="C713" s="46">
        <v>1831</v>
      </c>
      <c r="D713" s="46" t="s">
        <v>11</v>
      </c>
      <c r="E713" s="46">
        <v>3</v>
      </c>
      <c r="F713" s="46" t="s">
        <v>6233</v>
      </c>
      <c r="G713" s="46"/>
      <c r="H713" s="46"/>
      <c r="I713" s="46"/>
      <c r="J713" s="46" t="s">
        <v>2979</v>
      </c>
      <c r="K713" s="46" t="s">
        <v>6238</v>
      </c>
      <c r="L713" s="46" t="s">
        <v>3406</v>
      </c>
      <c r="M713" s="46">
        <v>23</v>
      </c>
      <c r="N713" s="46">
        <v>15</v>
      </c>
      <c r="O713" s="46">
        <v>15</v>
      </c>
      <c r="P713" s="46">
        <v>0</v>
      </c>
      <c r="Q713" s="46">
        <v>5</v>
      </c>
      <c r="R713" s="46">
        <v>0</v>
      </c>
      <c r="S713" s="46">
        <v>0</v>
      </c>
      <c r="T713" s="46">
        <v>18</v>
      </c>
      <c r="U713" s="46">
        <v>21</v>
      </c>
      <c r="V713" s="46">
        <v>808</v>
      </c>
      <c r="W713" s="46">
        <v>100</v>
      </c>
      <c r="X713" s="46" t="s">
        <v>6239</v>
      </c>
      <c r="Y713" s="46" t="s">
        <v>6240</v>
      </c>
      <c r="AA713">
        <f t="shared" si="16"/>
        <v>15</v>
      </c>
    </row>
    <row r="714" spans="2:27" ht="15" hidden="1" customHeight="1" x14ac:dyDescent="0.2">
      <c r="B714" s="46">
        <v>713</v>
      </c>
      <c r="C714" s="46">
        <v>2506</v>
      </c>
      <c r="D714" s="46" t="s">
        <v>11</v>
      </c>
      <c r="E714" s="46">
        <v>3</v>
      </c>
      <c r="F714" s="46" t="s">
        <v>6241</v>
      </c>
      <c r="G714" s="46" t="s">
        <v>6242</v>
      </c>
      <c r="H714" s="46" t="s">
        <v>6243</v>
      </c>
      <c r="I714" s="46" t="s">
        <v>6244</v>
      </c>
      <c r="J714" s="46" t="s">
        <v>6245</v>
      </c>
      <c r="K714" s="46" t="s">
        <v>6245</v>
      </c>
      <c r="L714" s="46" t="s">
        <v>3444</v>
      </c>
      <c r="M714" s="46">
        <v>24</v>
      </c>
      <c r="N714" s="46">
        <v>0.2</v>
      </c>
      <c r="O714" s="46">
        <v>15</v>
      </c>
      <c r="P714" s="46">
        <v>0</v>
      </c>
      <c r="Q714" s="46">
        <v>10</v>
      </c>
      <c r="R714" s="46">
        <v>3</v>
      </c>
      <c r="S714" s="46">
        <v>7</v>
      </c>
      <c r="T714" s="46">
        <v>18</v>
      </c>
      <c r="U714" s="46">
        <v>21</v>
      </c>
      <c r="V714" s="46">
        <v>1292</v>
      </c>
      <c r="W714" s="46">
        <v>100</v>
      </c>
      <c r="Y714" s="46" t="s">
        <v>6246</v>
      </c>
      <c r="AA714">
        <f t="shared" si="16"/>
        <v>0.2</v>
      </c>
    </row>
    <row r="715" spans="2:27" ht="15" hidden="1" customHeight="1" x14ac:dyDescent="0.2">
      <c r="B715" s="46">
        <v>714</v>
      </c>
      <c r="C715" s="46">
        <v>1932</v>
      </c>
      <c r="D715" s="46" t="s">
        <v>11</v>
      </c>
      <c r="E715" s="46">
        <v>3</v>
      </c>
      <c r="F715" s="46" t="s">
        <v>6241</v>
      </c>
      <c r="G715" s="46"/>
      <c r="H715" s="46"/>
      <c r="I715" s="46"/>
      <c r="J715" s="46" t="s">
        <v>2981</v>
      </c>
      <c r="K715" s="46" t="s">
        <v>6247</v>
      </c>
      <c r="L715" s="46" t="s">
        <v>3395</v>
      </c>
      <c r="M715" s="46">
        <v>22</v>
      </c>
      <c r="N715" s="46">
        <v>35</v>
      </c>
      <c r="O715" s="46">
        <v>35</v>
      </c>
      <c r="P715" s="46">
        <v>0</v>
      </c>
      <c r="Q715" s="46">
        <v>0</v>
      </c>
      <c r="R715" s="46">
        <v>0</v>
      </c>
      <c r="S715" s="46">
        <v>0</v>
      </c>
      <c r="T715" s="46">
        <v>18</v>
      </c>
      <c r="U715" s="46">
        <v>21</v>
      </c>
      <c r="V715" s="46">
        <v>878</v>
      </c>
      <c r="W715" s="46">
        <v>100</v>
      </c>
      <c r="X715" s="46" t="s">
        <v>6248</v>
      </c>
      <c r="Y715" s="46" t="s">
        <v>6249</v>
      </c>
      <c r="AA715">
        <f t="shared" si="16"/>
        <v>35</v>
      </c>
    </row>
    <row r="716" spans="2:27" ht="15" hidden="1" customHeight="1" x14ac:dyDescent="0.2">
      <c r="B716" s="46">
        <v>715</v>
      </c>
      <c r="C716" s="46">
        <v>2556</v>
      </c>
      <c r="D716" s="46" t="s">
        <v>11</v>
      </c>
      <c r="E716" s="46">
        <v>3</v>
      </c>
      <c r="F716" s="46" t="s">
        <v>6241</v>
      </c>
      <c r="G716" s="46" t="s">
        <v>6241</v>
      </c>
      <c r="H716" s="46" t="s">
        <v>6250</v>
      </c>
      <c r="I716" s="46" t="s">
        <v>6251</v>
      </c>
      <c r="J716" s="46" t="s">
        <v>2982</v>
      </c>
      <c r="K716" s="46" t="s">
        <v>2982</v>
      </c>
      <c r="L716" s="46" t="s">
        <v>3395</v>
      </c>
      <c r="M716" s="46">
        <v>22</v>
      </c>
      <c r="N716" s="46">
        <v>12</v>
      </c>
      <c r="O716" s="46">
        <v>150</v>
      </c>
      <c r="P716" s="46">
        <v>0</v>
      </c>
      <c r="Q716" s="46">
        <v>2</v>
      </c>
      <c r="R716" s="46">
        <v>5</v>
      </c>
      <c r="S716" s="46">
        <v>0</v>
      </c>
      <c r="T716" s="46">
        <v>18</v>
      </c>
      <c r="U716" s="46">
        <v>21</v>
      </c>
      <c r="V716" s="46">
        <v>1344</v>
      </c>
      <c r="W716" s="46">
        <v>100</v>
      </c>
      <c r="Y716" s="46" t="s">
        <v>6252</v>
      </c>
      <c r="AA716">
        <f t="shared" si="16"/>
        <v>12</v>
      </c>
    </row>
    <row r="717" spans="2:27" ht="15" hidden="1" customHeight="1" x14ac:dyDescent="0.2">
      <c r="B717" s="46">
        <v>716</v>
      </c>
      <c r="C717" s="46">
        <v>2988</v>
      </c>
      <c r="D717" s="46" t="s">
        <v>11</v>
      </c>
      <c r="E717" s="46">
        <v>3</v>
      </c>
      <c r="F717" s="46" t="s">
        <v>6241</v>
      </c>
      <c r="G717" s="46"/>
      <c r="H717" s="46"/>
      <c r="I717" s="46"/>
      <c r="J717" s="46" t="s">
        <v>2983</v>
      </c>
      <c r="K717" s="46" t="s">
        <v>6247</v>
      </c>
      <c r="L717" s="46" t="s">
        <v>3395</v>
      </c>
      <c r="M717" s="46">
        <v>22</v>
      </c>
      <c r="N717" s="46">
        <v>0.6</v>
      </c>
      <c r="O717" s="46">
        <v>20</v>
      </c>
      <c r="P717" s="46">
        <v>0</v>
      </c>
      <c r="Q717" s="46">
        <v>3000</v>
      </c>
      <c r="R717" s="46">
        <v>2</v>
      </c>
      <c r="S717" s="46">
        <v>1000</v>
      </c>
      <c r="T717" s="46">
        <v>18</v>
      </c>
      <c r="U717" s="46">
        <v>21</v>
      </c>
      <c r="V717" s="46">
        <v>1704</v>
      </c>
      <c r="W717" s="46">
        <v>100</v>
      </c>
      <c r="X717" s="46" t="s">
        <v>6253</v>
      </c>
      <c r="Y717" s="46" t="s">
        <v>6254</v>
      </c>
      <c r="AA717">
        <f t="shared" si="16"/>
        <v>0.6</v>
      </c>
    </row>
    <row r="718" spans="2:27" ht="15" hidden="1" customHeight="1" x14ac:dyDescent="0.2">
      <c r="B718" s="46">
        <v>717</v>
      </c>
      <c r="C718" s="46">
        <v>1113</v>
      </c>
      <c r="D718" s="46" t="s">
        <v>11</v>
      </c>
      <c r="E718" s="46">
        <v>3</v>
      </c>
      <c r="F718" s="46" t="s">
        <v>6255</v>
      </c>
      <c r="G718" s="46" t="s">
        <v>6256</v>
      </c>
      <c r="H718" s="46" t="s">
        <v>6257</v>
      </c>
      <c r="I718" s="46" t="s">
        <v>6258</v>
      </c>
      <c r="J718" s="46" t="s">
        <v>2984</v>
      </c>
      <c r="K718" s="46" t="s">
        <v>6259</v>
      </c>
      <c r="L718" s="46" t="s">
        <v>3395</v>
      </c>
      <c r="M718" s="46">
        <v>22</v>
      </c>
      <c r="N718" s="46">
        <v>10</v>
      </c>
      <c r="O718" s="46">
        <v>82</v>
      </c>
      <c r="P718" s="46">
        <v>513</v>
      </c>
      <c r="Q718" s="46">
        <v>480</v>
      </c>
      <c r="R718" s="46">
        <v>48</v>
      </c>
      <c r="S718" s="46">
        <v>224</v>
      </c>
      <c r="T718" s="46">
        <v>18</v>
      </c>
      <c r="U718" s="46">
        <v>21</v>
      </c>
      <c r="V718" s="46">
        <v>442</v>
      </c>
      <c r="W718" s="46">
        <v>100</v>
      </c>
      <c r="Y718" s="46" t="s">
        <v>6260</v>
      </c>
      <c r="AA718">
        <f t="shared" si="16"/>
        <v>10</v>
      </c>
    </row>
    <row r="719" spans="2:27" ht="15" hidden="1" customHeight="1" x14ac:dyDescent="0.2">
      <c r="B719" s="46">
        <v>718</v>
      </c>
      <c r="C719" s="46">
        <v>3891</v>
      </c>
      <c r="D719" s="46" t="s">
        <v>11</v>
      </c>
      <c r="E719" s="46">
        <v>3</v>
      </c>
      <c r="F719" s="46" t="s">
        <v>6261</v>
      </c>
      <c r="G719" s="46" t="s">
        <v>6262</v>
      </c>
      <c r="H719" s="46" t="s">
        <v>6263</v>
      </c>
      <c r="I719" s="46" t="s">
        <v>6264</v>
      </c>
      <c r="J719" s="46" t="s">
        <v>2987</v>
      </c>
      <c r="K719" s="46" t="s">
        <v>2987</v>
      </c>
      <c r="L719" s="46" t="s">
        <v>3395</v>
      </c>
      <c r="M719" s="46">
        <v>22</v>
      </c>
      <c r="N719" s="46">
        <v>13.6</v>
      </c>
      <c r="O719" s="46">
        <v>300</v>
      </c>
      <c r="P719" s="46">
        <v>0</v>
      </c>
      <c r="Q719" s="46">
        <v>250</v>
      </c>
      <c r="R719" s="46">
        <v>60</v>
      </c>
      <c r="S719" s="46">
        <v>90</v>
      </c>
      <c r="T719" s="46">
        <v>18</v>
      </c>
      <c r="U719" s="46">
        <v>21</v>
      </c>
      <c r="V719" s="46">
        <v>2593</v>
      </c>
      <c r="W719" s="46">
        <v>100</v>
      </c>
      <c r="Y719" s="46" t="s">
        <v>6265</v>
      </c>
      <c r="AA719">
        <f t="shared" si="16"/>
        <v>13.6</v>
      </c>
    </row>
    <row r="720" spans="2:27" ht="15" hidden="1" customHeight="1" x14ac:dyDescent="0.2">
      <c r="B720" s="46">
        <v>719</v>
      </c>
      <c r="C720" s="46">
        <v>1921</v>
      </c>
      <c r="D720" s="46" t="s">
        <v>11</v>
      </c>
      <c r="E720" s="46">
        <v>3</v>
      </c>
      <c r="F720" s="46" t="s">
        <v>6261</v>
      </c>
      <c r="G720" s="46"/>
      <c r="H720" s="46"/>
      <c r="I720" s="46"/>
      <c r="J720" s="46" t="s">
        <v>2985</v>
      </c>
      <c r="K720" s="46" t="s">
        <v>6266</v>
      </c>
      <c r="L720" s="46" t="s">
        <v>3395</v>
      </c>
      <c r="M720" s="46">
        <v>22</v>
      </c>
      <c r="N720" s="46">
        <v>40</v>
      </c>
      <c r="O720" s="46">
        <v>40</v>
      </c>
      <c r="P720" s="46">
        <v>0</v>
      </c>
      <c r="Q720" s="46">
        <v>0</v>
      </c>
      <c r="R720" s="46">
        <v>0</v>
      </c>
      <c r="S720" s="46">
        <v>0</v>
      </c>
      <c r="T720" s="46">
        <v>18</v>
      </c>
      <c r="U720" s="46">
        <v>21</v>
      </c>
      <c r="V720" s="46">
        <v>873</v>
      </c>
      <c r="W720" s="46">
        <v>100</v>
      </c>
      <c r="X720" s="46" t="s">
        <v>6267</v>
      </c>
      <c r="Y720" s="46" t="s">
        <v>6268</v>
      </c>
      <c r="AA720">
        <f t="shared" si="16"/>
        <v>40</v>
      </c>
    </row>
    <row r="721" spans="2:27" ht="15" hidden="1" customHeight="1" x14ac:dyDescent="0.2">
      <c r="B721" s="46">
        <v>720</v>
      </c>
      <c r="C721" s="46">
        <v>1331</v>
      </c>
      <c r="D721" s="46" t="s">
        <v>11</v>
      </c>
      <c r="E721" s="46">
        <v>3</v>
      </c>
      <c r="F721" s="46" t="s">
        <v>6261</v>
      </c>
      <c r="G721" s="46" t="s">
        <v>6269</v>
      </c>
      <c r="H721" s="46" t="s">
        <v>6270</v>
      </c>
      <c r="I721" s="46" t="s">
        <v>6271</v>
      </c>
      <c r="J721" s="46" t="s">
        <v>2986</v>
      </c>
      <c r="K721" s="46" t="s">
        <v>6272</v>
      </c>
      <c r="L721" s="46" t="s">
        <v>3395</v>
      </c>
      <c r="M721" s="46">
        <v>22</v>
      </c>
      <c r="N721" s="46">
        <v>14.8</v>
      </c>
      <c r="O721" s="46">
        <v>100</v>
      </c>
      <c r="P721" s="46">
        <v>0</v>
      </c>
      <c r="Q721" s="46">
        <v>0</v>
      </c>
      <c r="R721" s="46">
        <v>72</v>
      </c>
      <c r="S721" s="46">
        <v>0</v>
      </c>
      <c r="T721" s="46">
        <v>18</v>
      </c>
      <c r="U721" s="46">
        <v>21</v>
      </c>
      <c r="V721" s="46">
        <v>467</v>
      </c>
      <c r="W721" s="46">
        <v>100</v>
      </c>
      <c r="Y721" s="46" t="s">
        <v>6273</v>
      </c>
      <c r="AA721">
        <f t="shared" si="16"/>
        <v>14.8</v>
      </c>
    </row>
    <row r="722" spans="2:27" ht="15" hidden="1" customHeight="1" x14ac:dyDescent="0.2">
      <c r="B722" s="46">
        <v>721</v>
      </c>
      <c r="C722" s="46">
        <v>1326</v>
      </c>
      <c r="D722" s="46" t="s">
        <v>11</v>
      </c>
      <c r="E722" s="46">
        <v>3</v>
      </c>
      <c r="F722" s="46" t="s">
        <v>6261</v>
      </c>
      <c r="G722" s="46" t="s">
        <v>6274</v>
      </c>
      <c r="H722" s="46" t="s">
        <v>6275</v>
      </c>
      <c r="I722" s="46" t="s">
        <v>6276</v>
      </c>
      <c r="J722" s="46" t="s">
        <v>6277</v>
      </c>
      <c r="K722" s="46" t="s">
        <v>6277</v>
      </c>
      <c r="L722" s="46" t="s">
        <v>3444</v>
      </c>
      <c r="M722" s="46">
        <v>24</v>
      </c>
      <c r="N722" s="46">
        <v>5.6</v>
      </c>
      <c r="O722" s="46">
        <v>140</v>
      </c>
      <c r="P722" s="46">
        <v>0</v>
      </c>
      <c r="Q722" s="46">
        <v>56</v>
      </c>
      <c r="R722" s="46">
        <v>21</v>
      </c>
      <c r="S722" s="46">
        <v>7</v>
      </c>
      <c r="T722" s="46">
        <v>18</v>
      </c>
      <c r="U722" s="46">
        <v>21</v>
      </c>
      <c r="V722" s="46">
        <v>314</v>
      </c>
      <c r="W722" s="46">
        <v>100</v>
      </c>
      <c r="Y722" s="46" t="s">
        <v>6278</v>
      </c>
      <c r="AA722">
        <f t="shared" si="16"/>
        <v>5.6</v>
      </c>
    </row>
    <row r="723" spans="2:27" ht="15" hidden="1" customHeight="1" x14ac:dyDescent="0.2">
      <c r="B723" s="46">
        <v>722</v>
      </c>
      <c r="C723" s="46">
        <v>1884</v>
      </c>
      <c r="D723" s="46" t="s">
        <v>11</v>
      </c>
      <c r="E723" s="46">
        <v>3</v>
      </c>
      <c r="F723" s="46" t="s">
        <v>6279</v>
      </c>
      <c r="G723" s="46"/>
      <c r="H723" s="46"/>
      <c r="I723" s="46"/>
      <c r="J723" s="46" t="s">
        <v>2988</v>
      </c>
      <c r="K723" s="46" t="s">
        <v>6280</v>
      </c>
      <c r="L723" s="46" t="s">
        <v>3395</v>
      </c>
      <c r="M723" s="46">
        <v>22</v>
      </c>
      <c r="N723" s="46">
        <v>25</v>
      </c>
      <c r="O723" s="46">
        <v>25</v>
      </c>
      <c r="P723" s="46">
        <v>0</v>
      </c>
      <c r="Q723" s="46">
        <v>0</v>
      </c>
      <c r="R723" s="46">
        <v>0</v>
      </c>
      <c r="S723" s="46">
        <v>0</v>
      </c>
      <c r="T723" s="46">
        <v>18</v>
      </c>
      <c r="U723" s="46">
        <v>21</v>
      </c>
      <c r="V723" s="46">
        <v>851</v>
      </c>
      <c r="W723" s="46">
        <v>100</v>
      </c>
      <c r="X723" s="46" t="s">
        <v>2099</v>
      </c>
      <c r="Y723" s="46" t="s">
        <v>6281</v>
      </c>
      <c r="AA723">
        <f t="shared" si="16"/>
        <v>25</v>
      </c>
    </row>
    <row r="724" spans="2:27" ht="15" hidden="1" customHeight="1" x14ac:dyDescent="0.2">
      <c r="B724" s="46">
        <v>723</v>
      </c>
      <c r="C724" s="46">
        <v>2636</v>
      </c>
      <c r="D724" s="46" t="s">
        <v>11</v>
      </c>
      <c r="E724" s="46">
        <v>3</v>
      </c>
      <c r="F724" s="46" t="s">
        <v>6279</v>
      </c>
      <c r="G724" s="46"/>
      <c r="H724" s="46"/>
      <c r="I724" s="46"/>
      <c r="J724" s="46" t="s">
        <v>6282</v>
      </c>
      <c r="K724" s="46" t="s">
        <v>6282</v>
      </c>
      <c r="L724" s="46" t="s">
        <v>3395</v>
      </c>
      <c r="M724" s="46">
        <v>22</v>
      </c>
      <c r="N724" s="46">
        <v>2.5</v>
      </c>
      <c r="O724" s="46">
        <v>80</v>
      </c>
      <c r="P724" s="46">
        <v>20</v>
      </c>
      <c r="Q724" s="46">
        <v>100</v>
      </c>
      <c r="R724" s="46">
        <v>30</v>
      </c>
      <c r="S724" s="46">
        <v>70</v>
      </c>
      <c r="T724" s="46">
        <v>18</v>
      </c>
      <c r="U724" s="46">
        <v>21</v>
      </c>
      <c r="V724" s="46">
        <v>1402</v>
      </c>
      <c r="W724" s="46">
        <v>100</v>
      </c>
      <c r="X724" s="46" t="s">
        <v>6283</v>
      </c>
      <c r="Y724" s="46" t="s">
        <v>6284</v>
      </c>
      <c r="AA724">
        <f t="shared" si="16"/>
        <v>2.5</v>
      </c>
    </row>
    <row r="725" spans="2:27" ht="15" hidden="1" customHeight="1" x14ac:dyDescent="0.2">
      <c r="B725" s="46">
        <v>724</v>
      </c>
      <c r="C725" s="46">
        <v>1787</v>
      </c>
      <c r="D725" s="46" t="s">
        <v>11</v>
      </c>
      <c r="E725" s="46">
        <v>3</v>
      </c>
      <c r="F725" s="46" t="s">
        <v>6279</v>
      </c>
      <c r="G725" s="46" t="s">
        <v>6285</v>
      </c>
      <c r="H725" s="46" t="s">
        <v>6286</v>
      </c>
      <c r="I725" s="46" t="s">
        <v>6287</v>
      </c>
      <c r="J725" s="46" t="s">
        <v>2989</v>
      </c>
      <c r="K725" s="46" t="s">
        <v>4432</v>
      </c>
      <c r="L725" s="46" t="s">
        <v>3444</v>
      </c>
      <c r="M725" s="46">
        <v>24</v>
      </c>
      <c r="N725" s="46">
        <v>20</v>
      </c>
      <c r="O725" s="46">
        <v>165</v>
      </c>
      <c r="P725" s="46">
        <v>0</v>
      </c>
      <c r="Q725" s="46">
        <v>0</v>
      </c>
      <c r="R725" s="46">
        <v>120</v>
      </c>
      <c r="S725" s="46">
        <v>40</v>
      </c>
      <c r="T725" s="46">
        <v>18</v>
      </c>
      <c r="U725" s="46">
        <v>21</v>
      </c>
      <c r="V725" s="46">
        <v>812</v>
      </c>
      <c r="W725" s="46">
        <v>100</v>
      </c>
      <c r="Y725" s="46" t="s">
        <v>6288</v>
      </c>
      <c r="AA725">
        <f t="shared" si="16"/>
        <v>20</v>
      </c>
    </row>
    <row r="726" spans="2:27" ht="15" hidden="1" customHeight="1" x14ac:dyDescent="0.2">
      <c r="B726" s="46">
        <v>725</v>
      </c>
      <c r="C726" s="46">
        <v>2576</v>
      </c>
      <c r="D726" s="46" t="s">
        <v>11</v>
      </c>
      <c r="E726" s="46">
        <v>3</v>
      </c>
      <c r="F726" s="46" t="s">
        <v>6279</v>
      </c>
      <c r="G726" s="46" t="s">
        <v>6289</v>
      </c>
      <c r="H726" s="46" t="s">
        <v>4139</v>
      </c>
      <c r="I726" s="46" t="s">
        <v>6290</v>
      </c>
      <c r="J726" s="46" t="s">
        <v>2990</v>
      </c>
      <c r="K726" s="46" t="s">
        <v>6291</v>
      </c>
      <c r="L726" s="46" t="s">
        <v>3395</v>
      </c>
      <c r="M726" s="46">
        <v>22</v>
      </c>
      <c r="N726" s="46">
        <v>10.037000000000001</v>
      </c>
      <c r="O726" s="46">
        <v>82</v>
      </c>
      <c r="P726" s="46">
        <v>502.89</v>
      </c>
      <c r="Q726" s="46">
        <v>467.48</v>
      </c>
      <c r="R726" s="46">
        <v>48.16</v>
      </c>
      <c r="S726" s="46">
        <v>420.89</v>
      </c>
      <c r="T726" s="46">
        <v>18</v>
      </c>
      <c r="U726" s="46">
        <v>21</v>
      </c>
      <c r="V726" s="46">
        <v>1357</v>
      </c>
      <c r="W726" s="46">
        <v>100</v>
      </c>
      <c r="Y726" s="46" t="s">
        <v>6292</v>
      </c>
      <c r="AA726">
        <f t="shared" si="16"/>
        <v>10.037000000000001</v>
      </c>
    </row>
    <row r="727" spans="2:27" ht="15" hidden="1" customHeight="1" x14ac:dyDescent="0.2">
      <c r="B727" s="46">
        <v>726</v>
      </c>
      <c r="C727" s="46">
        <v>3362</v>
      </c>
      <c r="D727" s="46" t="s">
        <v>11</v>
      </c>
      <c r="E727" s="46">
        <v>3</v>
      </c>
      <c r="F727" s="46" t="s">
        <v>6279</v>
      </c>
      <c r="G727" s="46" t="s">
        <v>6293</v>
      </c>
      <c r="H727" s="46" t="s">
        <v>6294</v>
      </c>
      <c r="I727" s="46" t="s">
        <v>6295</v>
      </c>
      <c r="J727" s="46" t="s">
        <v>6296</v>
      </c>
      <c r="K727" s="46" t="s">
        <v>6297</v>
      </c>
      <c r="L727" s="46" t="s">
        <v>3395</v>
      </c>
      <c r="M727" s="46">
        <v>22</v>
      </c>
      <c r="N727" s="46">
        <v>5</v>
      </c>
      <c r="O727" s="46">
        <v>145</v>
      </c>
      <c r="P727" s="46">
        <v>0</v>
      </c>
      <c r="Q727" s="46">
        <v>6</v>
      </c>
      <c r="R727" s="46">
        <v>28</v>
      </c>
      <c r="S727" s="46">
        <v>187</v>
      </c>
      <c r="T727" s="46">
        <v>18</v>
      </c>
      <c r="U727" s="46">
        <v>21</v>
      </c>
      <c r="V727" s="46">
        <v>2034</v>
      </c>
      <c r="W727" s="46">
        <v>100</v>
      </c>
      <c r="Y727" s="46" t="s">
        <v>6298</v>
      </c>
      <c r="AA727">
        <f t="shared" si="16"/>
        <v>5</v>
      </c>
    </row>
    <row r="728" spans="2:27" ht="15" hidden="1" customHeight="1" x14ac:dyDescent="0.2">
      <c r="B728" s="46">
        <v>727</v>
      </c>
      <c r="C728" s="46">
        <v>1925</v>
      </c>
      <c r="D728" s="46" t="s">
        <v>11</v>
      </c>
      <c r="E728" s="46">
        <v>3</v>
      </c>
      <c r="F728" s="46" t="s">
        <v>6299</v>
      </c>
      <c r="G728" s="46"/>
      <c r="H728" s="46"/>
      <c r="I728" s="46"/>
      <c r="J728" s="46" t="s">
        <v>2985</v>
      </c>
      <c r="K728" s="46" t="s">
        <v>6300</v>
      </c>
      <c r="L728" s="46" t="s">
        <v>3395</v>
      </c>
      <c r="M728" s="46">
        <v>22</v>
      </c>
      <c r="N728" s="46">
        <v>140</v>
      </c>
      <c r="O728" s="46">
        <v>140</v>
      </c>
      <c r="P728" s="46">
        <v>0</v>
      </c>
      <c r="Q728" s="46">
        <v>0</v>
      </c>
      <c r="R728" s="46">
        <v>0</v>
      </c>
      <c r="S728" s="46">
        <v>0</v>
      </c>
      <c r="T728" s="46">
        <v>18</v>
      </c>
      <c r="U728" s="46">
        <v>21</v>
      </c>
      <c r="V728" s="46">
        <v>875</v>
      </c>
      <c r="W728" s="46">
        <v>100</v>
      </c>
      <c r="X728" s="46" t="s">
        <v>2100</v>
      </c>
      <c r="Y728" s="46" t="s">
        <v>6301</v>
      </c>
      <c r="AA728">
        <f t="shared" si="16"/>
        <v>140</v>
      </c>
    </row>
    <row r="729" spans="2:27" ht="15" hidden="1" customHeight="1" x14ac:dyDescent="0.2">
      <c r="B729" s="46">
        <v>728</v>
      </c>
      <c r="C729" s="46">
        <v>2706</v>
      </c>
      <c r="D729" s="46" t="s">
        <v>11</v>
      </c>
      <c r="E729" s="46">
        <v>3</v>
      </c>
      <c r="F729" s="46" t="s">
        <v>6299</v>
      </c>
      <c r="G729" s="46" t="s">
        <v>6302</v>
      </c>
      <c r="H729" s="46" t="s">
        <v>6303</v>
      </c>
      <c r="I729" s="46" t="s">
        <v>6303</v>
      </c>
      <c r="J729" s="46" t="s">
        <v>6304</v>
      </c>
      <c r="K729" s="46" t="s">
        <v>6305</v>
      </c>
      <c r="L729" s="46" t="s">
        <v>3395</v>
      </c>
      <c r="M729" s="46">
        <v>22</v>
      </c>
      <c r="N729" s="46">
        <v>6</v>
      </c>
      <c r="O729" s="46">
        <v>100</v>
      </c>
      <c r="P729" s="46">
        <v>0</v>
      </c>
      <c r="Q729" s="46">
        <v>50</v>
      </c>
      <c r="R729" s="46">
        <v>15</v>
      </c>
      <c r="S729" s="46">
        <v>0</v>
      </c>
      <c r="T729" s="46">
        <v>18</v>
      </c>
      <c r="U729" s="46">
        <v>21</v>
      </c>
      <c r="V729" s="46">
        <v>1464</v>
      </c>
      <c r="W729" s="46">
        <v>100</v>
      </c>
      <c r="Y729" s="46" t="s">
        <v>6306</v>
      </c>
      <c r="AA729">
        <f t="shared" si="16"/>
        <v>6</v>
      </c>
    </row>
    <row r="730" spans="2:27" ht="15" hidden="1" customHeight="1" x14ac:dyDescent="0.2">
      <c r="B730" s="46">
        <v>729</v>
      </c>
      <c r="C730" s="46">
        <v>960</v>
      </c>
      <c r="D730" s="46" t="s">
        <v>11</v>
      </c>
      <c r="E730" s="46">
        <v>3</v>
      </c>
      <c r="F730" s="46" t="s">
        <v>6299</v>
      </c>
      <c r="G730" s="46"/>
      <c r="H730" s="46"/>
      <c r="I730" s="46"/>
      <c r="J730" s="46" t="s">
        <v>6307</v>
      </c>
      <c r="K730" s="46" t="s">
        <v>6308</v>
      </c>
      <c r="L730" s="46" t="s">
        <v>3406</v>
      </c>
      <c r="M730" s="46">
        <v>23</v>
      </c>
      <c r="N730" s="46">
        <v>6.4</v>
      </c>
      <c r="O730" s="46">
        <v>150</v>
      </c>
      <c r="P730" s="46">
        <v>0</v>
      </c>
      <c r="Q730" s="46">
        <v>0</v>
      </c>
      <c r="R730" s="46">
        <v>23</v>
      </c>
      <c r="S730" s="46">
        <v>30</v>
      </c>
      <c r="T730" s="46">
        <v>18</v>
      </c>
      <c r="U730" s="46">
        <v>21</v>
      </c>
      <c r="V730" s="46">
        <v>287</v>
      </c>
      <c r="W730" s="46">
        <v>100</v>
      </c>
      <c r="X730" s="46" t="s">
        <v>6309</v>
      </c>
      <c r="Y730" s="46" t="s">
        <v>6310</v>
      </c>
      <c r="AA730">
        <f t="shared" si="16"/>
        <v>6.4</v>
      </c>
    </row>
    <row r="731" spans="2:27" ht="15" hidden="1" customHeight="1" x14ac:dyDescent="0.2">
      <c r="B731" s="46">
        <v>730</v>
      </c>
      <c r="C731" s="46">
        <v>1118</v>
      </c>
      <c r="D731" s="46" t="s">
        <v>11</v>
      </c>
      <c r="E731" s="46">
        <v>3</v>
      </c>
      <c r="F731" s="46" t="s">
        <v>6299</v>
      </c>
      <c r="G731" s="46" t="s">
        <v>6311</v>
      </c>
      <c r="H731" s="46" t="s">
        <v>6312</v>
      </c>
      <c r="I731" s="46" t="s">
        <v>6312</v>
      </c>
      <c r="J731" s="46" t="s">
        <v>6313</v>
      </c>
      <c r="K731" s="46" t="s">
        <v>6314</v>
      </c>
      <c r="L731" s="46" t="s">
        <v>3395</v>
      </c>
      <c r="M731" s="46">
        <v>22</v>
      </c>
      <c r="N731" s="46">
        <v>5.6</v>
      </c>
      <c r="O731" s="46">
        <v>150</v>
      </c>
      <c r="P731" s="46">
        <v>0</v>
      </c>
      <c r="Q731" s="46">
        <v>0</v>
      </c>
      <c r="R731" s="46">
        <v>32</v>
      </c>
      <c r="S731" s="46">
        <v>100</v>
      </c>
      <c r="T731" s="46">
        <v>18</v>
      </c>
      <c r="U731" s="46">
        <v>21</v>
      </c>
      <c r="V731" s="46">
        <v>446</v>
      </c>
      <c r="W731" s="46">
        <v>100</v>
      </c>
      <c r="Y731" s="46" t="s">
        <v>6315</v>
      </c>
      <c r="AA731">
        <f t="shared" si="16"/>
        <v>5.6</v>
      </c>
    </row>
    <row r="732" spans="2:27" ht="15" hidden="1" customHeight="1" x14ac:dyDescent="0.2">
      <c r="B732" s="46">
        <v>731</v>
      </c>
      <c r="C732" s="46">
        <v>2648</v>
      </c>
      <c r="D732" s="46" t="s">
        <v>11</v>
      </c>
      <c r="E732" s="46">
        <v>3</v>
      </c>
      <c r="F732" s="46" t="s">
        <v>6299</v>
      </c>
      <c r="G732" s="46" t="s">
        <v>6316</v>
      </c>
      <c r="H732" s="46" t="s">
        <v>6317</v>
      </c>
      <c r="I732" s="46" t="s">
        <v>6318</v>
      </c>
      <c r="J732" s="46" t="s">
        <v>6319</v>
      </c>
      <c r="K732" s="46" t="s">
        <v>6319</v>
      </c>
      <c r="L732" s="46" t="s">
        <v>3395</v>
      </c>
      <c r="M732" s="46">
        <v>22</v>
      </c>
      <c r="N732" s="46">
        <v>2.4</v>
      </c>
      <c r="O732" s="46">
        <v>2.4</v>
      </c>
      <c r="P732" s="46">
        <v>1950</v>
      </c>
      <c r="Q732" s="46">
        <v>1950</v>
      </c>
      <c r="R732" s="46">
        <v>2.4</v>
      </c>
      <c r="S732" s="46">
        <v>3650</v>
      </c>
      <c r="T732" s="46">
        <v>18</v>
      </c>
      <c r="U732" s="46">
        <v>21</v>
      </c>
      <c r="V732" s="46">
        <v>1414</v>
      </c>
      <c r="W732" s="46">
        <v>100</v>
      </c>
      <c r="Y732" s="46" t="s">
        <v>6320</v>
      </c>
      <c r="AA732">
        <f t="shared" si="16"/>
        <v>2.4</v>
      </c>
    </row>
    <row r="733" spans="2:27" ht="15" hidden="1" customHeight="1" x14ac:dyDescent="0.2">
      <c r="B733" s="46">
        <v>732</v>
      </c>
      <c r="C733" s="46">
        <v>1055</v>
      </c>
      <c r="D733" s="46" t="s">
        <v>11</v>
      </c>
      <c r="E733" s="46">
        <v>3</v>
      </c>
      <c r="F733" s="46" t="s">
        <v>6299</v>
      </c>
      <c r="G733" s="46" t="s">
        <v>6321</v>
      </c>
      <c r="H733" s="46" t="s">
        <v>6322</v>
      </c>
      <c r="I733" s="46" t="s">
        <v>6322</v>
      </c>
      <c r="J733" s="46" t="s">
        <v>2991</v>
      </c>
      <c r="K733" s="46" t="s">
        <v>6323</v>
      </c>
      <c r="L733" s="46" t="s">
        <v>3395</v>
      </c>
      <c r="M733" s="46">
        <v>22</v>
      </c>
      <c r="N733" s="46">
        <v>20</v>
      </c>
      <c r="O733" s="46">
        <v>100</v>
      </c>
      <c r="P733" s="46">
        <v>0</v>
      </c>
      <c r="Q733" s="46">
        <v>0</v>
      </c>
      <c r="R733" s="46">
        <v>72</v>
      </c>
      <c r="S733" s="46">
        <v>0</v>
      </c>
      <c r="T733" s="46">
        <v>18</v>
      </c>
      <c r="U733" s="46">
        <v>21</v>
      </c>
      <c r="V733" s="46">
        <v>388</v>
      </c>
      <c r="W733" s="46">
        <v>100</v>
      </c>
      <c r="Y733" s="46" t="s">
        <v>6324</v>
      </c>
      <c r="AA733">
        <f t="shared" si="16"/>
        <v>20</v>
      </c>
    </row>
    <row r="734" spans="2:27" ht="15" hidden="1" customHeight="1" x14ac:dyDescent="0.2">
      <c r="B734" s="46">
        <v>733</v>
      </c>
      <c r="C734" s="46">
        <v>2996</v>
      </c>
      <c r="D734" s="46" t="s">
        <v>11</v>
      </c>
      <c r="E734" s="46">
        <v>3</v>
      </c>
      <c r="F734" s="46" t="s">
        <v>6299</v>
      </c>
      <c r="G734" s="46" t="s">
        <v>6325</v>
      </c>
      <c r="H734" s="46" t="s">
        <v>6326</v>
      </c>
      <c r="I734" s="46" t="s">
        <v>6327</v>
      </c>
      <c r="J734" s="46" t="s">
        <v>6328</v>
      </c>
      <c r="K734" s="46" t="s">
        <v>6328</v>
      </c>
      <c r="L734" s="46" t="s">
        <v>3395</v>
      </c>
      <c r="M734" s="46">
        <v>22</v>
      </c>
      <c r="N734" s="46">
        <v>4.9000000000000004</v>
      </c>
      <c r="O734" s="46">
        <v>240</v>
      </c>
      <c r="P734" s="46">
        <v>385.4</v>
      </c>
      <c r="Q734" s="46">
        <v>371.19</v>
      </c>
      <c r="R734" s="46">
        <v>32.340000000000003</v>
      </c>
      <c r="S734" s="46">
        <v>331.55</v>
      </c>
      <c r="T734" s="46">
        <v>18</v>
      </c>
      <c r="U734" s="46">
        <v>21</v>
      </c>
      <c r="V734" s="46">
        <v>1710</v>
      </c>
      <c r="W734" s="46">
        <v>100</v>
      </c>
      <c r="Y734" s="46" t="s">
        <v>6329</v>
      </c>
      <c r="AA734">
        <f t="shared" si="16"/>
        <v>4.9000000000000004</v>
      </c>
    </row>
    <row r="735" spans="2:27" ht="15" hidden="1" customHeight="1" x14ac:dyDescent="0.2">
      <c r="B735" s="46">
        <v>734</v>
      </c>
      <c r="C735" s="46">
        <v>2529</v>
      </c>
      <c r="D735" s="46" t="s">
        <v>11</v>
      </c>
      <c r="E735" s="46">
        <v>3</v>
      </c>
      <c r="F735" s="46" t="s">
        <v>6299</v>
      </c>
      <c r="G735" s="46" t="s">
        <v>6330</v>
      </c>
      <c r="H735" s="46" t="s">
        <v>6331</v>
      </c>
      <c r="I735" s="46" t="s">
        <v>6332</v>
      </c>
      <c r="J735" s="46" t="s">
        <v>2992</v>
      </c>
      <c r="K735" s="46" t="s">
        <v>2992</v>
      </c>
      <c r="L735" s="46" t="s">
        <v>3395</v>
      </c>
      <c r="M735" s="46">
        <v>22</v>
      </c>
      <c r="N735" s="46">
        <v>10.007999999999999</v>
      </c>
      <c r="O735" s="46">
        <v>83</v>
      </c>
      <c r="P735" s="46">
        <v>507.6</v>
      </c>
      <c r="Q735" s="46">
        <v>472.25</v>
      </c>
      <c r="R735" s="46">
        <v>48.64</v>
      </c>
      <c r="S735" s="46">
        <v>424.59</v>
      </c>
      <c r="T735" s="46">
        <v>18</v>
      </c>
      <c r="U735" s="46">
        <v>21</v>
      </c>
      <c r="V735" s="46">
        <v>1320</v>
      </c>
      <c r="W735" s="46">
        <v>100</v>
      </c>
      <c r="Y735" s="46" t="s">
        <v>6333</v>
      </c>
      <c r="AA735">
        <f t="shared" si="16"/>
        <v>10.007999999999999</v>
      </c>
    </row>
    <row r="736" spans="2:27" ht="15" hidden="1" customHeight="1" x14ac:dyDescent="0.2">
      <c r="B736" s="46">
        <v>735</v>
      </c>
      <c r="C736" s="46">
        <v>2492</v>
      </c>
      <c r="D736" s="46" t="s">
        <v>11</v>
      </c>
      <c r="E736" s="46">
        <v>3</v>
      </c>
      <c r="F736" s="46" t="s">
        <v>6299</v>
      </c>
      <c r="G736" s="46" t="s">
        <v>6334</v>
      </c>
      <c r="H736" s="46" t="s">
        <v>6335</v>
      </c>
      <c r="I736" s="46" t="s">
        <v>6336</v>
      </c>
      <c r="J736" s="46" t="s">
        <v>6337</v>
      </c>
      <c r="K736" s="46" t="s">
        <v>6337</v>
      </c>
      <c r="L736" s="46" t="s">
        <v>3395</v>
      </c>
      <c r="M736" s="46">
        <v>22</v>
      </c>
      <c r="N736" s="46">
        <v>10</v>
      </c>
      <c r="O736" s="46">
        <v>83</v>
      </c>
      <c r="P736" s="46">
        <v>507</v>
      </c>
      <c r="Q736" s="46">
        <v>472</v>
      </c>
      <c r="R736" s="46">
        <v>48.64</v>
      </c>
      <c r="S736" s="46">
        <v>424</v>
      </c>
      <c r="T736" s="46">
        <v>18</v>
      </c>
      <c r="U736" s="46">
        <v>21</v>
      </c>
      <c r="V736" s="46">
        <v>1276</v>
      </c>
      <c r="W736" s="46">
        <v>100</v>
      </c>
      <c r="Y736" s="46" t="s">
        <v>6338</v>
      </c>
      <c r="AA736">
        <f t="shared" si="16"/>
        <v>10</v>
      </c>
    </row>
    <row r="737" spans="2:27" ht="15" hidden="1" customHeight="1" x14ac:dyDescent="0.2">
      <c r="B737" s="46">
        <v>736</v>
      </c>
      <c r="C737" s="46">
        <v>1883</v>
      </c>
      <c r="D737" s="46" t="s">
        <v>11</v>
      </c>
      <c r="E737" s="46">
        <v>3</v>
      </c>
      <c r="F737" s="46" t="s">
        <v>6339</v>
      </c>
      <c r="G737" s="46"/>
      <c r="H737" s="46"/>
      <c r="I737" s="46"/>
      <c r="J737" s="46" t="s">
        <v>2993</v>
      </c>
      <c r="K737" s="46" t="s">
        <v>6340</v>
      </c>
      <c r="L737" s="46" t="s">
        <v>3395</v>
      </c>
      <c r="M737" s="46">
        <v>22</v>
      </c>
      <c r="N737" s="46">
        <v>30</v>
      </c>
      <c r="O737" s="46">
        <v>30</v>
      </c>
      <c r="P737" s="46">
        <v>0</v>
      </c>
      <c r="Q737" s="46">
        <v>0</v>
      </c>
      <c r="R737" s="46">
        <v>0</v>
      </c>
      <c r="S737" s="46">
        <v>0</v>
      </c>
      <c r="T737" s="46">
        <v>18</v>
      </c>
      <c r="U737" s="46">
        <v>21</v>
      </c>
      <c r="V737" s="46">
        <v>850</v>
      </c>
      <c r="W737" s="46">
        <v>100</v>
      </c>
      <c r="X737" s="46" t="s">
        <v>6341</v>
      </c>
      <c r="Y737" s="46" t="s">
        <v>6342</v>
      </c>
      <c r="AA737">
        <f t="shared" si="16"/>
        <v>30</v>
      </c>
    </row>
    <row r="738" spans="2:27" ht="15" hidden="1" customHeight="1" x14ac:dyDescent="0.2">
      <c r="B738" s="46">
        <v>737</v>
      </c>
      <c r="C738" s="46">
        <v>1736</v>
      </c>
      <c r="D738" s="46" t="s">
        <v>11</v>
      </c>
      <c r="E738" s="46">
        <v>3</v>
      </c>
      <c r="F738" s="46" t="s">
        <v>6339</v>
      </c>
      <c r="G738" s="46" t="s">
        <v>6339</v>
      </c>
      <c r="H738" s="46" t="s">
        <v>6343</v>
      </c>
      <c r="I738" s="46" t="s">
        <v>3415</v>
      </c>
      <c r="J738" s="46" t="s">
        <v>2994</v>
      </c>
      <c r="K738" s="46" t="s">
        <v>40</v>
      </c>
      <c r="L738" s="46" t="s">
        <v>3395</v>
      </c>
      <c r="M738" s="46">
        <v>22</v>
      </c>
      <c r="N738" s="46">
        <v>20</v>
      </c>
      <c r="O738" s="46">
        <v>200</v>
      </c>
      <c r="P738" s="46">
        <v>0</v>
      </c>
      <c r="Q738" s="46">
        <v>0</v>
      </c>
      <c r="R738" s="46">
        <v>103</v>
      </c>
      <c r="S738" s="46">
        <v>0</v>
      </c>
      <c r="T738" s="46">
        <v>18</v>
      </c>
      <c r="U738" s="46">
        <v>21</v>
      </c>
      <c r="V738" s="46">
        <v>177</v>
      </c>
      <c r="W738" s="46">
        <v>100</v>
      </c>
      <c r="Y738" s="46" t="s">
        <v>6344</v>
      </c>
      <c r="AA738">
        <f t="shared" si="16"/>
        <v>20</v>
      </c>
    </row>
    <row r="739" spans="2:27" ht="15" hidden="1" customHeight="1" x14ac:dyDescent="0.2">
      <c r="B739" s="46">
        <v>738</v>
      </c>
      <c r="C739" s="46">
        <v>1308</v>
      </c>
      <c r="D739" s="46" t="s">
        <v>11</v>
      </c>
      <c r="E739" s="46">
        <v>3</v>
      </c>
      <c r="F739" s="46" t="s">
        <v>6345</v>
      </c>
      <c r="G739" s="46" t="s">
        <v>6346</v>
      </c>
      <c r="H739" s="46" t="s">
        <v>6347</v>
      </c>
      <c r="I739" s="46" t="s">
        <v>6348</v>
      </c>
      <c r="J739" s="46" t="s">
        <v>6349</v>
      </c>
      <c r="K739" s="46" t="s">
        <v>6350</v>
      </c>
      <c r="L739" s="46" t="s">
        <v>3444</v>
      </c>
      <c r="M739" s="46">
        <v>24</v>
      </c>
      <c r="N739" s="46">
        <v>3</v>
      </c>
      <c r="O739" s="46">
        <v>0</v>
      </c>
      <c r="P739" s="46">
        <v>0</v>
      </c>
      <c r="Q739" s="46">
        <v>0</v>
      </c>
      <c r="R739" s="46">
        <v>0.5</v>
      </c>
      <c r="S739" s="46">
        <v>0</v>
      </c>
      <c r="T739" s="46">
        <v>18</v>
      </c>
      <c r="U739" s="46">
        <v>21</v>
      </c>
      <c r="V739" s="46">
        <v>617</v>
      </c>
      <c r="W739" s="46">
        <v>100</v>
      </c>
      <c r="Y739" s="46" t="s">
        <v>6351</v>
      </c>
      <c r="AA739">
        <f t="shared" si="16"/>
        <v>3</v>
      </c>
    </row>
    <row r="740" spans="2:27" ht="15" hidden="1" customHeight="1" x14ac:dyDescent="0.2">
      <c r="B740" s="46">
        <v>739</v>
      </c>
      <c r="C740" s="46">
        <v>940</v>
      </c>
      <c r="D740" s="46" t="s">
        <v>11</v>
      </c>
      <c r="E740" s="46">
        <v>3</v>
      </c>
      <c r="F740" s="46" t="s">
        <v>6345</v>
      </c>
      <c r="G740" s="46" t="s">
        <v>6352</v>
      </c>
      <c r="H740" s="46" t="s">
        <v>6353</v>
      </c>
      <c r="I740" s="46" t="s">
        <v>6354</v>
      </c>
      <c r="J740" s="46" t="s">
        <v>6355</v>
      </c>
      <c r="K740" s="46" t="s">
        <v>6356</v>
      </c>
      <c r="L740" s="46" t="s">
        <v>3406</v>
      </c>
      <c r="M740" s="46">
        <v>23</v>
      </c>
      <c r="N740" s="46">
        <v>2.6</v>
      </c>
      <c r="O740" s="46">
        <v>100</v>
      </c>
      <c r="P740" s="46">
        <v>60</v>
      </c>
      <c r="Q740" s="46">
        <v>30</v>
      </c>
      <c r="R740" s="46">
        <v>30</v>
      </c>
      <c r="S740" s="46">
        <v>30</v>
      </c>
      <c r="T740" s="46">
        <v>18</v>
      </c>
      <c r="U740" s="46">
        <v>21</v>
      </c>
      <c r="V740" s="46">
        <v>345</v>
      </c>
      <c r="W740" s="46">
        <v>100</v>
      </c>
      <c r="Y740" s="46" t="s">
        <v>6357</v>
      </c>
      <c r="AA740">
        <f t="shared" si="16"/>
        <v>2.6</v>
      </c>
    </row>
    <row r="741" spans="2:27" ht="15" hidden="1" customHeight="1" x14ac:dyDescent="0.2">
      <c r="B741" s="46">
        <v>740</v>
      </c>
      <c r="C741" s="46">
        <v>3206</v>
      </c>
      <c r="D741" s="46" t="s">
        <v>11</v>
      </c>
      <c r="E741" s="46">
        <v>3</v>
      </c>
      <c r="F741" s="46" t="s">
        <v>6345</v>
      </c>
      <c r="G741" s="46" t="s">
        <v>6358</v>
      </c>
      <c r="H741" s="46" t="s">
        <v>6359</v>
      </c>
      <c r="I741" s="46" t="s">
        <v>6360</v>
      </c>
      <c r="J741" s="46" t="s">
        <v>6361</v>
      </c>
      <c r="K741" s="46" t="s">
        <v>6362</v>
      </c>
      <c r="L741" s="46" t="s">
        <v>3406</v>
      </c>
      <c r="M741" s="46">
        <v>23</v>
      </c>
      <c r="N741" s="46">
        <v>10</v>
      </c>
      <c r="O741" s="46">
        <v>7</v>
      </c>
      <c r="P741" s="46">
        <v>75</v>
      </c>
      <c r="Q741" s="46">
        <v>50</v>
      </c>
      <c r="R741" s="46">
        <v>1.4</v>
      </c>
      <c r="S741" s="46">
        <v>25</v>
      </c>
      <c r="T741" s="46">
        <v>18</v>
      </c>
      <c r="U741" s="46">
        <v>21</v>
      </c>
      <c r="V741" s="46">
        <v>1879</v>
      </c>
      <c r="W741" s="46">
        <v>100</v>
      </c>
      <c r="Y741" s="46" t="s">
        <v>6363</v>
      </c>
      <c r="AA741">
        <f t="shared" si="16"/>
        <v>10</v>
      </c>
    </row>
    <row r="742" spans="2:27" ht="15" hidden="1" customHeight="1" x14ac:dyDescent="0.2">
      <c r="B742" s="46">
        <v>741</v>
      </c>
      <c r="C742" s="46">
        <v>1844</v>
      </c>
      <c r="D742" s="46" t="s">
        <v>11</v>
      </c>
      <c r="E742" s="46">
        <v>3</v>
      </c>
      <c r="F742" s="46" t="s">
        <v>6345</v>
      </c>
      <c r="G742" s="46"/>
      <c r="H742" s="46"/>
      <c r="I742" s="46"/>
      <c r="J742" s="46" t="s">
        <v>2988</v>
      </c>
      <c r="K742" s="46" t="s">
        <v>47</v>
      </c>
      <c r="L742" s="46" t="s">
        <v>3395</v>
      </c>
      <c r="M742" s="46">
        <v>22</v>
      </c>
      <c r="N742" s="46">
        <v>200</v>
      </c>
      <c r="O742" s="46">
        <v>200</v>
      </c>
      <c r="P742" s="46">
        <v>0</v>
      </c>
      <c r="Q742" s="46">
        <v>0</v>
      </c>
      <c r="R742" s="46">
        <v>0</v>
      </c>
      <c r="S742" s="46">
        <v>0</v>
      </c>
      <c r="T742" s="46">
        <v>18</v>
      </c>
      <c r="U742" s="46">
        <v>21</v>
      </c>
      <c r="V742" s="46">
        <v>840</v>
      </c>
      <c r="W742" s="46">
        <v>100</v>
      </c>
      <c r="X742" s="46" t="s">
        <v>6364</v>
      </c>
      <c r="Y742" s="46" t="s">
        <v>6365</v>
      </c>
      <c r="AA742">
        <f t="shared" si="16"/>
        <v>200</v>
      </c>
    </row>
    <row r="743" spans="2:27" ht="15" hidden="1" customHeight="1" x14ac:dyDescent="0.2">
      <c r="B743" s="46">
        <v>742</v>
      </c>
      <c r="C743" s="46">
        <v>1928</v>
      </c>
      <c r="D743" s="46" t="s">
        <v>11</v>
      </c>
      <c r="E743" s="46">
        <v>3</v>
      </c>
      <c r="F743" s="46" t="s">
        <v>6345</v>
      </c>
      <c r="G743" s="46"/>
      <c r="H743" s="46"/>
      <c r="I743" s="46"/>
      <c r="J743" s="46" t="s">
        <v>2981</v>
      </c>
      <c r="K743" s="46" t="s">
        <v>6366</v>
      </c>
      <c r="L743" s="46" t="s">
        <v>3395</v>
      </c>
      <c r="M743" s="46">
        <v>22</v>
      </c>
      <c r="N743" s="46">
        <v>40</v>
      </c>
      <c r="O743" s="46">
        <v>40</v>
      </c>
      <c r="P743" s="46">
        <v>0</v>
      </c>
      <c r="Q743" s="46">
        <v>0</v>
      </c>
      <c r="R743" s="46">
        <v>0</v>
      </c>
      <c r="S743" s="46">
        <v>0</v>
      </c>
      <c r="T743" s="46">
        <v>18</v>
      </c>
      <c r="U743" s="46">
        <v>21</v>
      </c>
      <c r="V743" s="46">
        <v>876</v>
      </c>
      <c r="W743" s="46">
        <v>100</v>
      </c>
      <c r="X743" s="46" t="s">
        <v>6367</v>
      </c>
      <c r="Y743" s="46" t="s">
        <v>6368</v>
      </c>
      <c r="AA743">
        <f t="shared" si="16"/>
        <v>40</v>
      </c>
    </row>
    <row r="744" spans="2:27" ht="15" hidden="1" customHeight="1" x14ac:dyDescent="0.2">
      <c r="B744" s="46">
        <v>743</v>
      </c>
      <c r="C744" s="46">
        <v>2483</v>
      </c>
      <c r="D744" s="46" t="s">
        <v>11</v>
      </c>
      <c r="E744" s="46">
        <v>3</v>
      </c>
      <c r="F744" s="46" t="s">
        <v>6345</v>
      </c>
      <c r="G744" s="46"/>
      <c r="H744" s="46"/>
      <c r="I744" s="46"/>
      <c r="J744" s="46" t="s">
        <v>6369</v>
      </c>
      <c r="K744" s="46" t="s">
        <v>6370</v>
      </c>
      <c r="L744" s="46" t="s">
        <v>3395</v>
      </c>
      <c r="M744" s="46">
        <v>22</v>
      </c>
      <c r="N744" s="46">
        <v>3.5</v>
      </c>
      <c r="O744" s="46">
        <v>200</v>
      </c>
      <c r="P744" s="46">
        <v>0</v>
      </c>
      <c r="Q744" s="46">
        <v>80</v>
      </c>
      <c r="R744" s="46">
        <v>40</v>
      </c>
      <c r="S744" s="46">
        <v>10</v>
      </c>
      <c r="T744" s="46">
        <v>18</v>
      </c>
      <c r="U744" s="46">
        <v>21</v>
      </c>
      <c r="V744" s="46">
        <v>1266</v>
      </c>
      <c r="W744" s="46">
        <v>100</v>
      </c>
      <c r="X744" s="46" t="s">
        <v>6345</v>
      </c>
      <c r="Y744" s="46" t="s">
        <v>6371</v>
      </c>
      <c r="AA744">
        <f t="shared" si="16"/>
        <v>3.5</v>
      </c>
    </row>
    <row r="745" spans="2:27" ht="15" hidden="1" customHeight="1" x14ac:dyDescent="0.2">
      <c r="B745" s="46">
        <v>744</v>
      </c>
      <c r="C745" s="46">
        <v>1047</v>
      </c>
      <c r="D745" s="46" t="s">
        <v>11</v>
      </c>
      <c r="E745" s="46">
        <v>3</v>
      </c>
      <c r="F745" s="46" t="s">
        <v>6345</v>
      </c>
      <c r="G745" s="46" t="s">
        <v>6372</v>
      </c>
      <c r="H745" s="46" t="s">
        <v>6372</v>
      </c>
      <c r="I745" s="46" t="s">
        <v>6372</v>
      </c>
      <c r="J745" s="46" t="s">
        <v>6373</v>
      </c>
      <c r="K745" s="46" t="s">
        <v>6374</v>
      </c>
      <c r="L745" s="46" t="s">
        <v>3406</v>
      </c>
      <c r="M745" s="46">
        <v>23</v>
      </c>
      <c r="N745" s="46">
        <v>10</v>
      </c>
      <c r="O745" s="46">
        <v>100</v>
      </c>
      <c r="P745" s="46">
        <v>122</v>
      </c>
      <c r="Q745" s="46">
        <v>90</v>
      </c>
      <c r="R745" s="46">
        <v>52</v>
      </c>
      <c r="S745" s="46">
        <v>90</v>
      </c>
      <c r="T745" s="46">
        <v>18</v>
      </c>
      <c r="U745" s="46">
        <v>21</v>
      </c>
      <c r="V745" s="46">
        <v>400</v>
      </c>
      <c r="W745" s="46">
        <v>100</v>
      </c>
      <c r="Y745" s="46" t="s">
        <v>6375</v>
      </c>
      <c r="AA745">
        <f t="shared" si="16"/>
        <v>10</v>
      </c>
    </row>
    <row r="746" spans="2:27" ht="15" hidden="1" customHeight="1" x14ac:dyDescent="0.2">
      <c r="B746" s="46">
        <v>745</v>
      </c>
      <c r="C746" s="46">
        <v>1002</v>
      </c>
      <c r="D746" s="46" t="s">
        <v>11</v>
      </c>
      <c r="E746" s="46">
        <v>3</v>
      </c>
      <c r="F746" s="46" t="s">
        <v>6345</v>
      </c>
      <c r="G746" s="46" t="s">
        <v>6358</v>
      </c>
      <c r="H746" s="46" t="s">
        <v>6376</v>
      </c>
      <c r="I746" s="46" t="s">
        <v>6377</v>
      </c>
      <c r="J746" s="46" t="s">
        <v>6378</v>
      </c>
      <c r="K746" s="46" t="s">
        <v>6379</v>
      </c>
      <c r="L746" s="46" t="s">
        <v>3444</v>
      </c>
      <c r="M746" s="46">
        <v>24</v>
      </c>
      <c r="N746" s="46">
        <v>12</v>
      </c>
      <c r="O746" s="46">
        <v>120</v>
      </c>
      <c r="P746" s="46">
        <v>0</v>
      </c>
      <c r="Q746" s="46">
        <v>250</v>
      </c>
      <c r="R746" s="46">
        <v>30</v>
      </c>
      <c r="S746" s="46">
        <v>0</v>
      </c>
      <c r="T746" s="46">
        <v>18</v>
      </c>
      <c r="U746" s="46">
        <v>21</v>
      </c>
      <c r="V746" s="46">
        <v>386</v>
      </c>
      <c r="W746" s="46">
        <v>100</v>
      </c>
      <c r="Y746" s="46" t="s">
        <v>6380</v>
      </c>
      <c r="AA746">
        <f t="shared" si="16"/>
        <v>12</v>
      </c>
    </row>
    <row r="747" spans="2:27" ht="15" hidden="1" customHeight="1" x14ac:dyDescent="0.2">
      <c r="B747" s="46">
        <v>746</v>
      </c>
      <c r="C747" s="46">
        <v>2276</v>
      </c>
      <c r="D747" s="46" t="s">
        <v>11</v>
      </c>
      <c r="E747" s="46">
        <v>3</v>
      </c>
      <c r="F747" s="46" t="s">
        <v>6345</v>
      </c>
      <c r="G747" s="46" t="s">
        <v>6372</v>
      </c>
      <c r="H747" s="46" t="s">
        <v>6372</v>
      </c>
      <c r="I747" s="46" t="s">
        <v>6372</v>
      </c>
      <c r="J747" s="46" t="s">
        <v>6381</v>
      </c>
      <c r="K747" s="46" t="s">
        <v>6381</v>
      </c>
      <c r="L747" s="46" t="s">
        <v>3406</v>
      </c>
      <c r="M747" s="46">
        <v>23</v>
      </c>
      <c r="N747" s="46">
        <v>3.7280000000000002</v>
      </c>
      <c r="O747" s="46">
        <v>60</v>
      </c>
      <c r="P747" s="46">
        <v>0</v>
      </c>
      <c r="Q747" s="46">
        <v>212.72</v>
      </c>
      <c r="R747" s="46">
        <v>18.75</v>
      </c>
      <c r="S747" s="46">
        <v>165</v>
      </c>
      <c r="T747" s="46">
        <v>18</v>
      </c>
      <c r="U747" s="46">
        <v>21</v>
      </c>
      <c r="V747" s="46">
        <v>1052</v>
      </c>
      <c r="W747" s="46">
        <v>100</v>
      </c>
      <c r="Y747" s="46" t="s">
        <v>6382</v>
      </c>
      <c r="AA747">
        <f t="shared" si="16"/>
        <v>3.7280000000000002</v>
      </c>
    </row>
    <row r="748" spans="2:27" ht="15" hidden="1" customHeight="1" x14ac:dyDescent="0.2">
      <c r="B748" s="46">
        <v>747</v>
      </c>
      <c r="C748" s="46">
        <v>1054</v>
      </c>
      <c r="D748" s="46" t="s">
        <v>11</v>
      </c>
      <c r="E748" s="46">
        <v>3</v>
      </c>
      <c r="F748" s="46" t="s">
        <v>6345</v>
      </c>
      <c r="G748" s="46" t="s">
        <v>6383</v>
      </c>
      <c r="H748" s="46" t="s">
        <v>6384</v>
      </c>
      <c r="I748" s="46" t="s">
        <v>6384</v>
      </c>
      <c r="J748" s="46" t="s">
        <v>6385</v>
      </c>
      <c r="K748" s="46" t="s">
        <v>6386</v>
      </c>
      <c r="L748" s="46" t="s">
        <v>3395</v>
      </c>
      <c r="M748" s="46">
        <v>22</v>
      </c>
      <c r="N748" s="46">
        <v>14.8</v>
      </c>
      <c r="O748" s="46">
        <v>100</v>
      </c>
      <c r="P748" s="46">
        <v>0</v>
      </c>
      <c r="Q748" s="46">
        <v>0</v>
      </c>
      <c r="R748" s="46">
        <v>72</v>
      </c>
      <c r="S748" s="46">
        <v>0</v>
      </c>
      <c r="T748" s="46">
        <v>18</v>
      </c>
      <c r="U748" s="46">
        <v>21</v>
      </c>
      <c r="V748" s="46">
        <v>387</v>
      </c>
      <c r="W748" s="46">
        <v>100</v>
      </c>
      <c r="Y748" s="46" t="s">
        <v>6387</v>
      </c>
      <c r="AA748">
        <f t="shared" si="16"/>
        <v>14.8</v>
      </c>
    </row>
    <row r="749" spans="2:27" ht="15" hidden="1" customHeight="1" x14ac:dyDescent="0.2">
      <c r="B749" s="46">
        <v>748</v>
      </c>
      <c r="C749" s="46">
        <v>4336</v>
      </c>
      <c r="D749" s="46" t="s">
        <v>11</v>
      </c>
      <c r="E749" s="46">
        <v>3</v>
      </c>
      <c r="F749" s="46" t="s">
        <v>6345</v>
      </c>
      <c r="G749" s="46" t="s">
        <v>6346</v>
      </c>
      <c r="H749" s="46" t="s">
        <v>6388</v>
      </c>
      <c r="I749" s="46" t="s">
        <v>6389</v>
      </c>
      <c r="J749" s="46" t="s">
        <v>2995</v>
      </c>
      <c r="K749" s="46" t="s">
        <v>37</v>
      </c>
      <c r="L749" s="46" t="s">
        <v>3395</v>
      </c>
      <c r="M749" s="46">
        <v>22</v>
      </c>
      <c r="N749" s="46">
        <v>20</v>
      </c>
      <c r="O749" s="46">
        <v>150</v>
      </c>
      <c r="P749" s="46">
        <v>0</v>
      </c>
      <c r="Q749" s="46">
        <v>0</v>
      </c>
      <c r="R749" s="46">
        <v>130</v>
      </c>
      <c r="S749" s="46">
        <v>30</v>
      </c>
      <c r="T749" s="46">
        <v>18</v>
      </c>
      <c r="U749" s="46">
        <v>21</v>
      </c>
      <c r="V749" s="46">
        <v>798</v>
      </c>
      <c r="W749" s="46">
        <v>100</v>
      </c>
      <c r="Y749" s="46" t="s">
        <v>6390</v>
      </c>
      <c r="AA749">
        <f t="shared" si="16"/>
        <v>20</v>
      </c>
    </row>
    <row r="750" spans="2:27" ht="15" hidden="1" customHeight="1" x14ac:dyDescent="0.2">
      <c r="B750" s="46">
        <v>749</v>
      </c>
      <c r="C750" s="46">
        <v>4329</v>
      </c>
      <c r="D750" s="46" t="s">
        <v>11</v>
      </c>
      <c r="E750" s="46">
        <v>3</v>
      </c>
      <c r="F750" s="46" t="s">
        <v>6345</v>
      </c>
      <c r="G750" s="46" t="s">
        <v>6346</v>
      </c>
      <c r="H750" s="46" t="s">
        <v>6388</v>
      </c>
      <c r="I750" s="46" t="s">
        <v>6389</v>
      </c>
      <c r="J750" s="46" t="s">
        <v>6391</v>
      </c>
      <c r="K750" s="46" t="s">
        <v>37</v>
      </c>
      <c r="L750" s="46" t="s">
        <v>3406</v>
      </c>
      <c r="M750" s="46">
        <v>23</v>
      </c>
      <c r="N750" s="46">
        <v>20</v>
      </c>
      <c r="O750" s="46">
        <v>165</v>
      </c>
      <c r="P750" s="46">
        <v>0</v>
      </c>
      <c r="Q750" s="46">
        <v>0</v>
      </c>
      <c r="R750" s="46">
        <v>95</v>
      </c>
      <c r="S750" s="46">
        <v>0</v>
      </c>
      <c r="T750" s="46">
        <v>18</v>
      </c>
      <c r="U750" s="46">
        <v>21</v>
      </c>
      <c r="V750" s="46">
        <v>798</v>
      </c>
      <c r="W750" s="46">
        <v>100</v>
      </c>
      <c r="Y750" s="46" t="s">
        <v>6392</v>
      </c>
      <c r="AA750">
        <f t="shared" si="16"/>
        <v>20</v>
      </c>
    </row>
    <row r="751" spans="2:27" ht="15" hidden="1" customHeight="1" x14ac:dyDescent="0.2">
      <c r="B751" s="46">
        <v>750</v>
      </c>
      <c r="C751" s="46">
        <v>3200</v>
      </c>
      <c r="D751" s="46" t="s">
        <v>11</v>
      </c>
      <c r="E751" s="46">
        <v>3</v>
      </c>
      <c r="F751" s="46" t="s">
        <v>6345</v>
      </c>
      <c r="G751" s="46" t="s">
        <v>6352</v>
      </c>
      <c r="H751" s="46" t="s">
        <v>6393</v>
      </c>
      <c r="I751" s="46" t="s">
        <v>6394</v>
      </c>
      <c r="J751" s="46" t="s">
        <v>6395</v>
      </c>
      <c r="K751" s="46" t="s">
        <v>6396</v>
      </c>
      <c r="L751" s="46" t="s">
        <v>3395</v>
      </c>
      <c r="M751" s="46">
        <v>22</v>
      </c>
      <c r="N751" s="46">
        <v>9.6</v>
      </c>
      <c r="O751" s="46">
        <v>210</v>
      </c>
      <c r="P751" s="46">
        <v>100</v>
      </c>
      <c r="Q751" s="46">
        <v>150</v>
      </c>
      <c r="R751" s="46">
        <v>190</v>
      </c>
      <c r="S751" s="46">
        <v>0</v>
      </c>
      <c r="T751" s="46">
        <v>18</v>
      </c>
      <c r="U751" s="46">
        <v>21</v>
      </c>
      <c r="V751" s="46">
        <v>1874</v>
      </c>
      <c r="W751" s="46">
        <v>100</v>
      </c>
      <c r="Y751" s="46" t="s">
        <v>6397</v>
      </c>
      <c r="AA751">
        <f t="shared" si="16"/>
        <v>9.6</v>
      </c>
    </row>
    <row r="752" spans="2:27" ht="15" hidden="1" customHeight="1" x14ac:dyDescent="0.2">
      <c r="B752" s="46">
        <v>751</v>
      </c>
      <c r="C752" s="46">
        <v>1185</v>
      </c>
      <c r="D752" s="46" t="s">
        <v>11</v>
      </c>
      <c r="E752" s="46">
        <v>3</v>
      </c>
      <c r="F752" s="46" t="s">
        <v>6345</v>
      </c>
      <c r="G752" s="46" t="s">
        <v>6398</v>
      </c>
      <c r="H752" s="46" t="s">
        <v>6399</v>
      </c>
      <c r="I752" s="46" t="s">
        <v>3415</v>
      </c>
      <c r="J752" s="46" t="s">
        <v>6400</v>
      </c>
      <c r="K752" s="46" t="s">
        <v>6401</v>
      </c>
      <c r="L752" s="46" t="s">
        <v>3406</v>
      </c>
      <c r="M752" s="46">
        <v>23</v>
      </c>
      <c r="N752" s="46">
        <v>10</v>
      </c>
      <c r="O752" s="46">
        <v>225</v>
      </c>
      <c r="P752" s="46">
        <v>100</v>
      </c>
      <c r="Q752" s="46">
        <v>9600</v>
      </c>
      <c r="R752" s="46">
        <v>40</v>
      </c>
      <c r="S752" s="46">
        <v>42.48</v>
      </c>
      <c r="T752" s="46">
        <v>18</v>
      </c>
      <c r="U752" s="46">
        <v>21</v>
      </c>
      <c r="V752" s="46">
        <v>318</v>
      </c>
      <c r="W752" s="46">
        <v>100</v>
      </c>
      <c r="Y752" s="46" t="s">
        <v>6402</v>
      </c>
      <c r="AA752">
        <f t="shared" si="16"/>
        <v>10</v>
      </c>
    </row>
    <row r="753" spans="2:27" ht="15" hidden="1" customHeight="1" x14ac:dyDescent="0.2">
      <c r="B753" s="46">
        <v>752</v>
      </c>
      <c r="C753" s="46">
        <v>1953</v>
      </c>
      <c r="D753" s="46" t="s">
        <v>11</v>
      </c>
      <c r="E753" s="46">
        <v>3</v>
      </c>
      <c r="F753" s="46" t="s">
        <v>6345</v>
      </c>
      <c r="G753" s="46"/>
      <c r="H753" s="46"/>
      <c r="I753" s="46"/>
      <c r="J753" s="46" t="s">
        <v>6403</v>
      </c>
      <c r="K753" s="46" t="s">
        <v>6183</v>
      </c>
      <c r="L753" s="46" t="s">
        <v>3395</v>
      </c>
      <c r="M753" s="46">
        <v>22</v>
      </c>
      <c r="N753" s="46">
        <v>6.4</v>
      </c>
      <c r="O753" s="46">
        <v>350</v>
      </c>
      <c r="P753" s="46">
        <v>0</v>
      </c>
      <c r="Q753" s="46">
        <v>560</v>
      </c>
      <c r="R753" s="46">
        <v>67.5</v>
      </c>
      <c r="S753" s="46">
        <v>105</v>
      </c>
      <c r="T753" s="46">
        <v>18</v>
      </c>
      <c r="U753" s="46">
        <v>21</v>
      </c>
      <c r="V753" s="46">
        <v>581</v>
      </c>
      <c r="W753" s="46">
        <v>100</v>
      </c>
      <c r="X753" s="46" t="s">
        <v>6404</v>
      </c>
      <c r="Y753" s="46" t="s">
        <v>6405</v>
      </c>
      <c r="AA753">
        <f t="shared" si="16"/>
        <v>6.4</v>
      </c>
    </row>
    <row r="754" spans="2:27" ht="15" hidden="1" customHeight="1" x14ac:dyDescent="0.2">
      <c r="B754" s="46">
        <v>753</v>
      </c>
      <c r="C754" s="46">
        <v>1224</v>
      </c>
      <c r="D754" s="46" t="s">
        <v>11</v>
      </c>
      <c r="E754" s="46">
        <v>3</v>
      </c>
      <c r="F754" s="46" t="s">
        <v>6345</v>
      </c>
      <c r="G754" s="46" t="s">
        <v>6383</v>
      </c>
      <c r="H754" s="46" t="s">
        <v>6406</v>
      </c>
      <c r="I754" s="46" t="s">
        <v>6407</v>
      </c>
      <c r="J754" s="46" t="s">
        <v>6408</v>
      </c>
      <c r="K754" s="46" t="s">
        <v>6409</v>
      </c>
      <c r="L754" s="46" t="s">
        <v>3406</v>
      </c>
      <c r="M754" s="46">
        <v>23</v>
      </c>
      <c r="N754" s="46">
        <v>3</v>
      </c>
      <c r="O754" s="46">
        <v>150</v>
      </c>
      <c r="P754" s="46">
        <v>0</v>
      </c>
      <c r="Q754" s="46">
        <v>150</v>
      </c>
      <c r="R754" s="46">
        <v>75</v>
      </c>
      <c r="S754" s="46">
        <v>75</v>
      </c>
      <c r="T754" s="46">
        <v>18</v>
      </c>
      <c r="U754" s="46">
        <v>21</v>
      </c>
      <c r="V754" s="46">
        <v>507</v>
      </c>
      <c r="W754" s="46">
        <v>100</v>
      </c>
      <c r="Y754" s="46" t="s">
        <v>6410</v>
      </c>
      <c r="AA754">
        <f t="shared" si="16"/>
        <v>3</v>
      </c>
    </row>
    <row r="755" spans="2:27" ht="15" hidden="1" customHeight="1" x14ac:dyDescent="0.2">
      <c r="B755" s="46">
        <v>754</v>
      </c>
      <c r="C755" s="46">
        <v>874</v>
      </c>
      <c r="D755" s="46" t="s">
        <v>11</v>
      </c>
      <c r="E755" s="46">
        <v>3</v>
      </c>
      <c r="F755" s="46" t="s">
        <v>6345</v>
      </c>
      <c r="G755" s="46"/>
      <c r="H755" s="46"/>
      <c r="I755" s="46"/>
      <c r="J755" s="46" t="s">
        <v>6411</v>
      </c>
      <c r="K755" s="46" t="s">
        <v>2978</v>
      </c>
      <c r="L755" s="46" t="s">
        <v>3444</v>
      </c>
      <c r="M755" s="46">
        <v>24</v>
      </c>
      <c r="N755" s="46">
        <v>5</v>
      </c>
      <c r="O755" s="46">
        <v>235</v>
      </c>
      <c r="P755" s="46">
        <v>188</v>
      </c>
      <c r="Q755" s="46">
        <v>477</v>
      </c>
      <c r="R755" s="46">
        <v>70</v>
      </c>
      <c r="S755" s="46">
        <v>200</v>
      </c>
      <c r="T755" s="46">
        <v>18</v>
      </c>
      <c r="U755" s="46">
        <v>21</v>
      </c>
      <c r="V755" s="46">
        <v>312</v>
      </c>
      <c r="W755" s="46">
        <v>100</v>
      </c>
      <c r="X755" s="46" t="s">
        <v>6412</v>
      </c>
      <c r="Y755" s="46" t="s">
        <v>6413</v>
      </c>
      <c r="AA755">
        <f t="shared" si="16"/>
        <v>5</v>
      </c>
    </row>
    <row r="756" spans="2:27" ht="15" hidden="1" customHeight="1" x14ac:dyDescent="0.2">
      <c r="B756" s="46">
        <v>755</v>
      </c>
      <c r="C756" s="46">
        <v>2984</v>
      </c>
      <c r="D756" s="46" t="s">
        <v>11</v>
      </c>
      <c r="E756" s="46">
        <v>3</v>
      </c>
      <c r="F756" s="46" t="s">
        <v>6414</v>
      </c>
      <c r="G756" s="46" t="s">
        <v>6414</v>
      </c>
      <c r="H756" s="46" t="s">
        <v>6415</v>
      </c>
      <c r="I756" s="46" t="s">
        <v>6415</v>
      </c>
      <c r="J756" s="46" t="s">
        <v>2997</v>
      </c>
      <c r="K756" s="46" t="s">
        <v>6416</v>
      </c>
      <c r="L756" s="46" t="s">
        <v>3395</v>
      </c>
      <c r="M756" s="46">
        <v>22</v>
      </c>
      <c r="N756" s="46">
        <v>6</v>
      </c>
      <c r="O756" s="46">
        <v>100</v>
      </c>
      <c r="P756" s="46">
        <v>1000</v>
      </c>
      <c r="Q756" s="46">
        <v>1000</v>
      </c>
      <c r="R756" s="46">
        <v>100</v>
      </c>
      <c r="S756" s="46">
        <v>1000</v>
      </c>
      <c r="T756" s="46">
        <v>18</v>
      </c>
      <c r="U756" s="46">
        <v>21</v>
      </c>
      <c r="V756" s="46">
        <v>1700</v>
      </c>
      <c r="W756" s="46">
        <v>100</v>
      </c>
      <c r="Y756" s="46" t="s">
        <v>6417</v>
      </c>
      <c r="AA756">
        <f t="shared" si="16"/>
        <v>6</v>
      </c>
    </row>
    <row r="757" spans="2:27" ht="15" hidden="1" customHeight="1" x14ac:dyDescent="0.2">
      <c r="B757" s="46">
        <v>756</v>
      </c>
      <c r="C757" s="46">
        <v>4335</v>
      </c>
      <c r="D757" s="46" t="s">
        <v>11</v>
      </c>
      <c r="E757" s="46">
        <v>3</v>
      </c>
      <c r="F757" s="46" t="s">
        <v>6418</v>
      </c>
      <c r="G757" s="46" t="s">
        <v>6418</v>
      </c>
      <c r="H757" s="46" t="s">
        <v>6419</v>
      </c>
      <c r="I757" s="46" t="s">
        <v>6420</v>
      </c>
      <c r="J757" s="46" t="s">
        <v>2998</v>
      </c>
      <c r="K757" s="46" t="s">
        <v>37</v>
      </c>
      <c r="L757" s="46" t="s">
        <v>3395</v>
      </c>
      <c r="M757" s="46">
        <v>22</v>
      </c>
      <c r="N757" s="46">
        <v>20</v>
      </c>
      <c r="O757" s="46">
        <v>150</v>
      </c>
      <c r="P757" s="46">
        <v>0</v>
      </c>
      <c r="Q757" s="46">
        <v>0</v>
      </c>
      <c r="R757" s="46">
        <v>140</v>
      </c>
      <c r="S757" s="46">
        <v>30</v>
      </c>
      <c r="T757" s="46">
        <v>18</v>
      </c>
      <c r="U757" s="46">
        <v>21</v>
      </c>
      <c r="V757" s="46">
        <v>798</v>
      </c>
      <c r="W757" s="46">
        <v>100</v>
      </c>
      <c r="Y757" s="46" t="s">
        <v>6421</v>
      </c>
      <c r="AA757">
        <f t="shared" si="16"/>
        <v>20</v>
      </c>
    </row>
    <row r="758" spans="2:27" ht="15" hidden="1" customHeight="1" x14ac:dyDescent="0.2">
      <c r="B758" s="46">
        <v>757</v>
      </c>
      <c r="C758" s="46">
        <v>1930</v>
      </c>
      <c r="D758" s="46" t="s">
        <v>11</v>
      </c>
      <c r="E758" s="46">
        <v>3</v>
      </c>
      <c r="F758" s="46" t="s">
        <v>6422</v>
      </c>
      <c r="G758" s="46"/>
      <c r="H758" s="46"/>
      <c r="I758" s="46"/>
      <c r="J758" s="46" t="s">
        <v>2981</v>
      </c>
      <c r="K758" s="46" t="s">
        <v>6423</v>
      </c>
      <c r="L758" s="46" t="s">
        <v>3395</v>
      </c>
      <c r="M758" s="46">
        <v>22</v>
      </c>
      <c r="N758" s="46">
        <v>33</v>
      </c>
      <c r="O758" s="46">
        <v>33</v>
      </c>
      <c r="P758" s="46">
        <v>0</v>
      </c>
      <c r="Q758" s="46">
        <v>0</v>
      </c>
      <c r="R758" s="46">
        <v>0</v>
      </c>
      <c r="S758" s="46">
        <v>0</v>
      </c>
      <c r="T758" s="46">
        <v>18</v>
      </c>
      <c r="U758" s="46">
        <v>21</v>
      </c>
      <c r="V758" s="46">
        <v>877</v>
      </c>
      <c r="W758" s="46">
        <v>100</v>
      </c>
      <c r="X758" s="46" t="s">
        <v>2104</v>
      </c>
      <c r="Y758" s="46" t="s">
        <v>6424</v>
      </c>
      <c r="AA758">
        <f t="shared" si="16"/>
        <v>33</v>
      </c>
    </row>
    <row r="759" spans="2:27" ht="15" hidden="1" customHeight="1" x14ac:dyDescent="0.2">
      <c r="B759" s="46">
        <v>758</v>
      </c>
      <c r="C759" s="46">
        <v>1121</v>
      </c>
      <c r="D759" s="46" t="s">
        <v>11</v>
      </c>
      <c r="E759" s="46">
        <v>3</v>
      </c>
      <c r="F759" s="46" t="s">
        <v>6422</v>
      </c>
      <c r="G759" s="46" t="s">
        <v>6425</v>
      </c>
      <c r="H759" s="46" t="s">
        <v>6426</v>
      </c>
      <c r="I759" s="46" t="s">
        <v>6426</v>
      </c>
      <c r="J759" s="46" t="s">
        <v>2999</v>
      </c>
      <c r="K759" s="46" t="s">
        <v>6427</v>
      </c>
      <c r="L759" s="46" t="s">
        <v>3406</v>
      </c>
      <c r="M759" s="46">
        <v>23</v>
      </c>
      <c r="N759" s="46">
        <v>5.1459999999999999</v>
      </c>
      <c r="O759" s="46">
        <v>80</v>
      </c>
      <c r="P759" s="46">
        <v>0</v>
      </c>
      <c r="Q759" s="46">
        <v>204.2</v>
      </c>
      <c r="R759" s="46">
        <v>16.91</v>
      </c>
      <c r="S759" s="46">
        <v>182.45</v>
      </c>
      <c r="T759" s="46">
        <v>18</v>
      </c>
      <c r="U759" s="46">
        <v>21</v>
      </c>
      <c r="V759" s="46">
        <v>451</v>
      </c>
      <c r="W759" s="46">
        <v>100</v>
      </c>
      <c r="Y759" s="46" t="s">
        <v>6428</v>
      </c>
      <c r="AA759">
        <f t="shared" si="16"/>
        <v>5.1459999999999999</v>
      </c>
    </row>
    <row r="760" spans="2:27" ht="15" hidden="1" customHeight="1" x14ac:dyDescent="0.2">
      <c r="B760" s="46">
        <v>759</v>
      </c>
      <c r="C760" s="46">
        <v>1053</v>
      </c>
      <c r="D760" s="46" t="s">
        <v>11</v>
      </c>
      <c r="E760" s="46">
        <v>3</v>
      </c>
      <c r="F760" s="46" t="s">
        <v>6422</v>
      </c>
      <c r="G760" s="46" t="s">
        <v>6429</v>
      </c>
      <c r="H760" s="46" t="s">
        <v>6430</v>
      </c>
      <c r="I760" s="46" t="s">
        <v>6431</v>
      </c>
      <c r="J760" s="46" t="s">
        <v>2104</v>
      </c>
      <c r="K760" s="46" t="s">
        <v>6432</v>
      </c>
      <c r="L760" s="46" t="s">
        <v>3395</v>
      </c>
      <c r="M760" s="46">
        <v>22</v>
      </c>
      <c r="N760" s="46">
        <v>14.8</v>
      </c>
      <c r="O760" s="46">
        <v>80</v>
      </c>
      <c r="P760" s="46">
        <v>0</v>
      </c>
      <c r="Q760" s="46">
        <v>0</v>
      </c>
      <c r="R760" s="46">
        <v>50</v>
      </c>
      <c r="S760" s="46">
        <v>0</v>
      </c>
      <c r="T760" s="46">
        <v>18</v>
      </c>
      <c r="U760" s="46">
        <v>21</v>
      </c>
      <c r="V760" s="46">
        <v>385</v>
      </c>
      <c r="W760" s="46">
        <v>100</v>
      </c>
      <c r="Y760" s="46" t="s">
        <v>6433</v>
      </c>
      <c r="AA760">
        <f t="shared" si="16"/>
        <v>14.8</v>
      </c>
    </row>
    <row r="761" spans="2:27" ht="15" hidden="1" customHeight="1" x14ac:dyDescent="0.2">
      <c r="B761" s="46">
        <v>760</v>
      </c>
      <c r="C761" s="46">
        <v>1922</v>
      </c>
      <c r="D761" s="46" t="s">
        <v>11</v>
      </c>
      <c r="E761" s="46">
        <v>3</v>
      </c>
      <c r="F761" s="46" t="s">
        <v>6434</v>
      </c>
      <c r="G761" s="46"/>
      <c r="H761" s="46"/>
      <c r="I761" s="46"/>
      <c r="J761" s="46" t="s">
        <v>2985</v>
      </c>
      <c r="K761" s="46" t="s">
        <v>6435</v>
      </c>
      <c r="L761" s="46" t="s">
        <v>3395</v>
      </c>
      <c r="M761" s="46">
        <v>22</v>
      </c>
      <c r="N761" s="46">
        <v>30</v>
      </c>
      <c r="O761" s="46">
        <v>30</v>
      </c>
      <c r="P761" s="46">
        <v>0</v>
      </c>
      <c r="Q761" s="46">
        <v>0</v>
      </c>
      <c r="R761" s="46">
        <v>0</v>
      </c>
      <c r="S761" s="46">
        <v>0</v>
      </c>
      <c r="T761" s="46">
        <v>18</v>
      </c>
      <c r="U761" s="46">
        <v>21</v>
      </c>
      <c r="V761" s="46">
        <v>874</v>
      </c>
      <c r="W761" s="46">
        <v>100</v>
      </c>
      <c r="X761" s="46" t="s">
        <v>2105</v>
      </c>
      <c r="Y761" s="46" t="s">
        <v>6436</v>
      </c>
      <c r="AA761">
        <f t="shared" si="16"/>
        <v>30</v>
      </c>
    </row>
    <row r="762" spans="2:27" ht="15" hidden="1" customHeight="1" x14ac:dyDescent="0.2">
      <c r="B762" s="46">
        <v>761</v>
      </c>
      <c r="C762" s="46">
        <v>1923</v>
      </c>
      <c r="D762" s="46" t="s">
        <v>11</v>
      </c>
      <c r="E762" s="46">
        <v>3</v>
      </c>
      <c r="F762" s="46" t="s">
        <v>6437</v>
      </c>
      <c r="G762" s="46"/>
      <c r="H762" s="46"/>
      <c r="I762" s="46"/>
      <c r="J762" s="46" t="s">
        <v>3000</v>
      </c>
      <c r="K762" s="46" t="s">
        <v>6438</v>
      </c>
      <c r="L762" s="46" t="s">
        <v>3395</v>
      </c>
      <c r="M762" s="46">
        <v>22</v>
      </c>
      <c r="N762" s="46">
        <v>60</v>
      </c>
      <c r="O762" s="46">
        <v>60</v>
      </c>
      <c r="P762" s="46">
        <v>0</v>
      </c>
      <c r="Q762" s="46">
        <v>0</v>
      </c>
      <c r="R762" s="46">
        <v>0</v>
      </c>
      <c r="S762" s="46">
        <v>0</v>
      </c>
      <c r="T762" s="46">
        <v>18</v>
      </c>
      <c r="U762" s="46">
        <v>21</v>
      </c>
      <c r="V762" s="46">
        <v>849</v>
      </c>
      <c r="W762" s="46">
        <v>100</v>
      </c>
      <c r="X762" s="46" t="s">
        <v>2106</v>
      </c>
      <c r="Y762" s="46" t="s">
        <v>6439</v>
      </c>
      <c r="AA762">
        <f t="shared" si="16"/>
        <v>60</v>
      </c>
    </row>
    <row r="763" spans="2:27" ht="15" hidden="1" customHeight="1" x14ac:dyDescent="0.2">
      <c r="B763" s="46">
        <v>762</v>
      </c>
      <c r="C763" s="46">
        <v>2341</v>
      </c>
      <c r="D763" s="46" t="s">
        <v>11</v>
      </c>
      <c r="E763" s="46">
        <v>3</v>
      </c>
      <c r="F763" s="46" t="s">
        <v>6437</v>
      </c>
      <c r="G763" s="46" t="s">
        <v>6440</v>
      </c>
      <c r="H763" s="46" t="s">
        <v>6441</v>
      </c>
      <c r="I763" s="46" t="s">
        <v>6442</v>
      </c>
      <c r="J763" s="46" t="s">
        <v>3002</v>
      </c>
      <c r="K763" s="46" t="s">
        <v>6443</v>
      </c>
      <c r="L763" s="46" t="s">
        <v>3395</v>
      </c>
      <c r="M763" s="46">
        <v>22</v>
      </c>
      <c r="N763" s="46">
        <v>10</v>
      </c>
      <c r="O763" s="46">
        <v>90</v>
      </c>
      <c r="P763" s="46">
        <v>640</v>
      </c>
      <c r="Q763" s="46">
        <v>567</v>
      </c>
      <c r="R763" s="46">
        <v>40</v>
      </c>
      <c r="S763" s="46">
        <v>33</v>
      </c>
      <c r="T763" s="46">
        <v>18</v>
      </c>
      <c r="U763" s="46">
        <v>21</v>
      </c>
      <c r="V763" s="46">
        <v>1136</v>
      </c>
      <c r="W763" s="46">
        <v>100</v>
      </c>
      <c r="Y763" s="46" t="s">
        <v>6444</v>
      </c>
      <c r="AA763">
        <f t="shared" si="16"/>
        <v>10</v>
      </c>
    </row>
    <row r="764" spans="2:27" ht="15" hidden="1" customHeight="1" x14ac:dyDescent="0.2">
      <c r="B764" s="46">
        <v>763</v>
      </c>
      <c r="C764" s="46">
        <v>1039</v>
      </c>
      <c r="D764" s="46" t="s">
        <v>11</v>
      </c>
      <c r="E764" s="46">
        <v>3</v>
      </c>
      <c r="F764" s="46" t="s">
        <v>6437</v>
      </c>
      <c r="G764" s="46" t="s">
        <v>6445</v>
      </c>
      <c r="H764" s="46" t="s">
        <v>6446</v>
      </c>
      <c r="I764" s="46" t="s">
        <v>6447</v>
      </c>
      <c r="J764" s="46" t="s">
        <v>3001</v>
      </c>
      <c r="K764" s="46" t="s">
        <v>6448</v>
      </c>
      <c r="L764" s="46" t="s">
        <v>3444</v>
      </c>
      <c r="M764" s="46">
        <v>24</v>
      </c>
      <c r="N764" s="46">
        <v>14.8</v>
      </c>
      <c r="O764" s="46">
        <v>100</v>
      </c>
      <c r="P764" s="46">
        <v>0</v>
      </c>
      <c r="Q764" s="46">
        <v>0</v>
      </c>
      <c r="R764" s="46">
        <v>72</v>
      </c>
      <c r="S764" s="46">
        <v>0</v>
      </c>
      <c r="T764" s="46">
        <v>18</v>
      </c>
      <c r="U764" s="46">
        <v>21</v>
      </c>
      <c r="V764" s="46">
        <v>394</v>
      </c>
      <c r="W764" s="46">
        <v>100</v>
      </c>
      <c r="Y764" s="46" t="s">
        <v>6449</v>
      </c>
      <c r="AA764">
        <f t="shared" si="16"/>
        <v>14.8</v>
      </c>
    </row>
    <row r="765" spans="2:27" ht="15" hidden="1" customHeight="1" x14ac:dyDescent="0.2">
      <c r="B765" s="46">
        <v>764</v>
      </c>
      <c r="C765" s="46">
        <v>1190</v>
      </c>
      <c r="D765" s="46" t="s">
        <v>11</v>
      </c>
      <c r="E765" s="46">
        <v>3</v>
      </c>
      <c r="F765" s="46" t="s">
        <v>6437</v>
      </c>
      <c r="G765" s="46" t="s">
        <v>6440</v>
      </c>
      <c r="H765" s="46" t="s">
        <v>6450</v>
      </c>
      <c r="I765" s="46" t="s">
        <v>6450</v>
      </c>
      <c r="J765" s="46" t="s">
        <v>6451</v>
      </c>
      <c r="K765" s="46" t="s">
        <v>4563</v>
      </c>
      <c r="L765" s="46" t="s">
        <v>3395</v>
      </c>
      <c r="M765" s="46">
        <v>22</v>
      </c>
      <c r="N765" s="46">
        <v>5</v>
      </c>
      <c r="O765" s="46">
        <v>130</v>
      </c>
      <c r="P765" s="46">
        <v>260</v>
      </c>
      <c r="Q765" s="46">
        <v>390</v>
      </c>
      <c r="R765" s="46">
        <v>20</v>
      </c>
      <c r="S765" s="46">
        <v>150</v>
      </c>
      <c r="T765" s="46">
        <v>18</v>
      </c>
      <c r="U765" s="46">
        <v>21</v>
      </c>
      <c r="V765" s="46">
        <v>509</v>
      </c>
      <c r="W765" s="46">
        <v>100</v>
      </c>
      <c r="Y765" s="46" t="s">
        <v>6452</v>
      </c>
      <c r="AA765">
        <f t="shared" si="16"/>
        <v>5</v>
      </c>
    </row>
    <row r="766" spans="2:27" ht="15" hidden="1" customHeight="1" x14ac:dyDescent="0.2">
      <c r="B766" s="46">
        <v>765</v>
      </c>
      <c r="C766" s="46">
        <v>1885</v>
      </c>
      <c r="D766" s="46" t="s">
        <v>11</v>
      </c>
      <c r="E766" s="46">
        <v>3</v>
      </c>
      <c r="F766" s="46" t="s">
        <v>3003</v>
      </c>
      <c r="G766" s="46"/>
      <c r="H766" s="46"/>
      <c r="I766" s="46"/>
      <c r="J766" s="46" t="s">
        <v>3004</v>
      </c>
      <c r="K766" s="46" t="s">
        <v>6453</v>
      </c>
      <c r="L766" s="46" t="s">
        <v>3395</v>
      </c>
      <c r="M766" s="46">
        <v>22</v>
      </c>
      <c r="N766" s="46">
        <v>47</v>
      </c>
      <c r="O766" s="46">
        <v>47</v>
      </c>
      <c r="P766" s="46">
        <v>0</v>
      </c>
      <c r="Q766" s="46">
        <v>0</v>
      </c>
      <c r="R766" s="46">
        <v>0</v>
      </c>
      <c r="S766" s="46">
        <v>0</v>
      </c>
      <c r="T766" s="46">
        <v>18</v>
      </c>
      <c r="U766" s="46">
        <v>21</v>
      </c>
      <c r="V766" s="46">
        <v>852</v>
      </c>
      <c r="W766" s="46">
        <v>100</v>
      </c>
      <c r="X766" s="46" t="s">
        <v>6454</v>
      </c>
      <c r="Y766" s="46" t="s">
        <v>6455</v>
      </c>
      <c r="AA766">
        <f t="shared" si="16"/>
        <v>47</v>
      </c>
    </row>
    <row r="767" spans="2:27" ht="15" hidden="1" customHeight="1" x14ac:dyDescent="0.2">
      <c r="B767" s="46">
        <v>766</v>
      </c>
      <c r="C767" s="46">
        <v>1886</v>
      </c>
      <c r="D767" s="46" t="s">
        <v>11</v>
      </c>
      <c r="E767" s="46">
        <v>3</v>
      </c>
      <c r="F767" s="46" t="s">
        <v>3003</v>
      </c>
      <c r="G767" s="46"/>
      <c r="H767" s="46"/>
      <c r="I767" s="46"/>
      <c r="J767" s="46" t="s">
        <v>3004</v>
      </c>
      <c r="K767" s="46" t="s">
        <v>6456</v>
      </c>
      <c r="L767" s="46" t="s">
        <v>3395</v>
      </c>
      <c r="M767" s="46">
        <v>22</v>
      </c>
      <c r="N767" s="46">
        <v>28</v>
      </c>
      <c r="O767" s="46">
        <v>28</v>
      </c>
      <c r="P767" s="46">
        <v>0</v>
      </c>
      <c r="Q767" s="46">
        <v>0</v>
      </c>
      <c r="R767" s="46">
        <v>0</v>
      </c>
      <c r="S767" s="46">
        <v>0</v>
      </c>
      <c r="T767" s="46">
        <v>18</v>
      </c>
      <c r="U767" s="46">
        <v>21</v>
      </c>
      <c r="V767" s="46">
        <v>853</v>
      </c>
      <c r="W767" s="46">
        <v>100</v>
      </c>
      <c r="X767" s="46" t="s">
        <v>6457</v>
      </c>
      <c r="Y767" s="46" t="s">
        <v>6458</v>
      </c>
      <c r="AA767">
        <f t="shared" si="16"/>
        <v>28</v>
      </c>
    </row>
    <row r="768" spans="2:27" ht="15" hidden="1" customHeight="1" x14ac:dyDescent="0.2">
      <c r="B768" s="46">
        <v>767</v>
      </c>
      <c r="C768" s="46">
        <v>1887</v>
      </c>
      <c r="D768" s="46" t="s">
        <v>11</v>
      </c>
      <c r="E768" s="46">
        <v>3</v>
      </c>
      <c r="F768" s="46" t="s">
        <v>3003</v>
      </c>
      <c r="G768" s="46"/>
      <c r="H768" s="46"/>
      <c r="I768" s="46"/>
      <c r="J768" s="46" t="s">
        <v>2988</v>
      </c>
      <c r="K768" s="46" t="s">
        <v>6459</v>
      </c>
      <c r="L768" s="46" t="s">
        <v>3395</v>
      </c>
      <c r="M768" s="46">
        <v>22</v>
      </c>
      <c r="N768" s="46">
        <v>45</v>
      </c>
      <c r="O768" s="46">
        <v>45</v>
      </c>
      <c r="P768" s="46">
        <v>0</v>
      </c>
      <c r="Q768" s="46">
        <v>0</v>
      </c>
      <c r="R768" s="46">
        <v>0</v>
      </c>
      <c r="S768" s="46">
        <v>0</v>
      </c>
      <c r="T768" s="46">
        <v>18</v>
      </c>
      <c r="U768" s="46">
        <v>21</v>
      </c>
      <c r="V768" s="46">
        <v>854</v>
      </c>
      <c r="W768" s="46">
        <v>100</v>
      </c>
      <c r="X768" s="46" t="s">
        <v>6460</v>
      </c>
      <c r="Y768" s="46" t="s">
        <v>6461</v>
      </c>
      <c r="AA768">
        <f t="shared" si="16"/>
        <v>45</v>
      </c>
    </row>
    <row r="769" spans="2:27" ht="15" hidden="1" customHeight="1" x14ac:dyDescent="0.2">
      <c r="B769" s="46">
        <v>768</v>
      </c>
      <c r="C769" s="46">
        <v>1146</v>
      </c>
      <c r="D769" s="46" t="s">
        <v>11</v>
      </c>
      <c r="E769" s="46">
        <v>3</v>
      </c>
      <c r="F769" s="46" t="s">
        <v>3003</v>
      </c>
      <c r="G769" s="46" t="s">
        <v>6462</v>
      </c>
      <c r="H769" s="46" t="s">
        <v>6463</v>
      </c>
      <c r="I769" s="46" t="s">
        <v>6464</v>
      </c>
      <c r="J769" s="46" t="s">
        <v>6465</v>
      </c>
      <c r="K769" s="46" t="s">
        <v>4957</v>
      </c>
      <c r="L769" s="46" t="s">
        <v>3395</v>
      </c>
      <c r="M769" s="46">
        <v>22</v>
      </c>
      <c r="N769" s="46">
        <v>5</v>
      </c>
      <c r="O769" s="46">
        <v>110</v>
      </c>
      <c r="P769" s="46">
        <v>20</v>
      </c>
      <c r="Q769" s="46">
        <v>130</v>
      </c>
      <c r="R769" s="46">
        <v>105</v>
      </c>
      <c r="S769" s="46">
        <v>0</v>
      </c>
      <c r="T769" s="46">
        <v>18</v>
      </c>
      <c r="U769" s="46">
        <v>21</v>
      </c>
      <c r="V769" s="46">
        <v>477</v>
      </c>
      <c r="W769" s="46">
        <v>80</v>
      </c>
      <c r="Y769" s="46" t="s">
        <v>6466</v>
      </c>
      <c r="AA769">
        <f t="shared" si="16"/>
        <v>5</v>
      </c>
    </row>
    <row r="770" spans="2:27" ht="15" hidden="1" customHeight="1" x14ac:dyDescent="0.2">
      <c r="B770" s="46">
        <v>769</v>
      </c>
      <c r="C770" s="46">
        <v>1004</v>
      </c>
      <c r="D770" s="46" t="s">
        <v>11</v>
      </c>
      <c r="E770" s="46">
        <v>3</v>
      </c>
      <c r="F770" s="46" t="s">
        <v>6467</v>
      </c>
      <c r="G770" s="46" t="s">
        <v>6468</v>
      </c>
      <c r="H770" s="46" t="s">
        <v>6469</v>
      </c>
      <c r="I770" s="46" t="s">
        <v>6470</v>
      </c>
      <c r="J770" s="46" t="s">
        <v>3006</v>
      </c>
      <c r="K770" s="46" t="s">
        <v>6471</v>
      </c>
      <c r="L770" s="46" t="s">
        <v>3444</v>
      </c>
      <c r="M770" s="46">
        <v>24</v>
      </c>
      <c r="N770" s="46">
        <v>14.84</v>
      </c>
      <c r="O770" s="46">
        <v>100</v>
      </c>
      <c r="P770" s="46">
        <v>0</v>
      </c>
      <c r="Q770" s="46">
        <v>0</v>
      </c>
      <c r="R770" s="46">
        <v>72</v>
      </c>
      <c r="S770" s="46">
        <v>0</v>
      </c>
      <c r="T770" s="46">
        <v>18</v>
      </c>
      <c r="U770" s="46">
        <v>21</v>
      </c>
      <c r="V770" s="46">
        <v>348</v>
      </c>
      <c r="W770" s="46">
        <v>100</v>
      </c>
      <c r="Y770" s="46" t="s">
        <v>6472</v>
      </c>
      <c r="AA770">
        <f t="shared" si="16"/>
        <v>14.84</v>
      </c>
    </row>
    <row r="771" spans="2:27" ht="15" hidden="1" customHeight="1" x14ac:dyDescent="0.2">
      <c r="B771" s="46">
        <v>770</v>
      </c>
      <c r="C771" s="46">
        <v>4206</v>
      </c>
      <c r="D771" s="46" t="s">
        <v>11</v>
      </c>
      <c r="E771" s="46">
        <v>3</v>
      </c>
      <c r="F771" s="46" t="s">
        <v>6467</v>
      </c>
      <c r="G771" s="46" t="s">
        <v>6473</v>
      </c>
      <c r="H771" s="46" t="s">
        <v>6474</v>
      </c>
      <c r="I771" s="46" t="s">
        <v>6474</v>
      </c>
      <c r="J771" s="46" t="s">
        <v>3007</v>
      </c>
      <c r="K771" s="46" t="s">
        <v>3007</v>
      </c>
      <c r="L771" s="46" t="s">
        <v>3395</v>
      </c>
      <c r="M771" s="46">
        <v>22</v>
      </c>
      <c r="N771" s="46">
        <v>6</v>
      </c>
      <c r="O771" s="46">
        <v>120</v>
      </c>
      <c r="P771" s="46">
        <v>120</v>
      </c>
      <c r="Q771" s="46">
        <v>0</v>
      </c>
      <c r="R771" s="46">
        <v>36</v>
      </c>
      <c r="S771" s="46">
        <v>0</v>
      </c>
      <c r="T771" s="46">
        <v>18</v>
      </c>
      <c r="U771" s="46">
        <v>21</v>
      </c>
      <c r="V771" s="46">
        <v>2889</v>
      </c>
      <c r="W771" s="46">
        <v>100</v>
      </c>
      <c r="Y771" s="46" t="s">
        <v>6475</v>
      </c>
      <c r="AA771">
        <f t="shared" si="16"/>
        <v>6</v>
      </c>
    </row>
    <row r="772" spans="2:27" ht="15" hidden="1" customHeight="1" x14ac:dyDescent="0.2">
      <c r="B772" s="46">
        <v>771</v>
      </c>
      <c r="C772" s="46">
        <v>852</v>
      </c>
      <c r="D772" s="46" t="s">
        <v>11</v>
      </c>
      <c r="E772" s="46">
        <v>3</v>
      </c>
      <c r="F772" s="46" t="s">
        <v>6467</v>
      </c>
      <c r="G772" s="46" t="s">
        <v>6476</v>
      </c>
      <c r="H772" s="46" t="s">
        <v>6477</v>
      </c>
      <c r="I772" s="46" t="s">
        <v>6478</v>
      </c>
      <c r="J772" s="46" t="s">
        <v>3005</v>
      </c>
      <c r="K772" s="46" t="s">
        <v>6479</v>
      </c>
      <c r="L772" s="46" t="s">
        <v>3444</v>
      </c>
      <c r="M772" s="46">
        <v>24</v>
      </c>
      <c r="N772" s="46">
        <v>33</v>
      </c>
      <c r="O772" s="46">
        <v>367</v>
      </c>
      <c r="P772" s="46">
        <v>0</v>
      </c>
      <c r="Q772" s="46">
        <v>0</v>
      </c>
      <c r="R772" s="46">
        <v>770</v>
      </c>
      <c r="S772" s="46">
        <v>575</v>
      </c>
      <c r="T772" s="46">
        <v>18</v>
      </c>
      <c r="U772" s="46">
        <v>21</v>
      </c>
      <c r="V772" s="46">
        <v>9</v>
      </c>
      <c r="W772" s="46">
        <v>100</v>
      </c>
      <c r="Y772" s="46" t="s">
        <v>6480</v>
      </c>
      <c r="AA772">
        <f t="shared" ref="AA772:AA835" si="17">N772</f>
        <v>33</v>
      </c>
    </row>
    <row r="773" spans="2:27" ht="15" hidden="1" customHeight="1" x14ac:dyDescent="0.2">
      <c r="B773" s="46">
        <v>772</v>
      </c>
      <c r="C773" s="46">
        <v>892</v>
      </c>
      <c r="D773" s="46" t="s">
        <v>11</v>
      </c>
      <c r="E773" s="46">
        <v>3</v>
      </c>
      <c r="F773" s="46" t="s">
        <v>3008</v>
      </c>
      <c r="G773" s="46" t="s">
        <v>6481</v>
      </c>
      <c r="H773" s="46" t="s">
        <v>6482</v>
      </c>
      <c r="I773" s="46" t="s">
        <v>6482</v>
      </c>
      <c r="J773" s="46" t="s">
        <v>3009</v>
      </c>
      <c r="K773" s="46" t="s">
        <v>6483</v>
      </c>
      <c r="L773" s="46" t="s">
        <v>3395</v>
      </c>
      <c r="M773" s="46">
        <v>22</v>
      </c>
      <c r="N773" s="46">
        <v>15.6</v>
      </c>
      <c r="O773" s="46">
        <v>150</v>
      </c>
      <c r="P773" s="46">
        <v>0</v>
      </c>
      <c r="Q773" s="46">
        <v>0</v>
      </c>
      <c r="R773" s="46">
        <v>120</v>
      </c>
      <c r="S773" s="46">
        <v>0</v>
      </c>
      <c r="T773" s="46">
        <v>18</v>
      </c>
      <c r="U773" s="46">
        <v>21</v>
      </c>
      <c r="V773" s="46">
        <v>315</v>
      </c>
      <c r="W773" s="46">
        <v>100</v>
      </c>
      <c r="Y773" s="46" t="s">
        <v>6484</v>
      </c>
      <c r="AA773">
        <f t="shared" si="17"/>
        <v>15.6</v>
      </c>
    </row>
    <row r="774" spans="2:27" ht="15" hidden="1" customHeight="1" x14ac:dyDescent="0.2">
      <c r="B774" s="46">
        <v>773</v>
      </c>
      <c r="C774" s="46">
        <v>1888</v>
      </c>
      <c r="D774" s="46" t="s">
        <v>11</v>
      </c>
      <c r="E774" s="46">
        <v>3</v>
      </c>
      <c r="F774" s="46" t="s">
        <v>2109</v>
      </c>
      <c r="G774" s="46"/>
      <c r="H774" s="46"/>
      <c r="I774" s="46"/>
      <c r="J774" s="46" t="s">
        <v>3010</v>
      </c>
      <c r="K774" s="46" t="s">
        <v>6485</v>
      </c>
      <c r="L774" s="46" t="s">
        <v>3395</v>
      </c>
      <c r="M774" s="46">
        <v>22</v>
      </c>
      <c r="N774" s="46">
        <v>20</v>
      </c>
      <c r="O774" s="46">
        <v>20</v>
      </c>
      <c r="P774" s="46">
        <v>0</v>
      </c>
      <c r="Q774" s="46">
        <v>0</v>
      </c>
      <c r="R774" s="46">
        <v>0</v>
      </c>
      <c r="S774" s="46">
        <v>0</v>
      </c>
      <c r="T774" s="46">
        <v>18</v>
      </c>
      <c r="U774" s="46">
        <v>21</v>
      </c>
      <c r="V774" s="46">
        <v>855</v>
      </c>
      <c r="W774" s="46">
        <v>100</v>
      </c>
      <c r="X774" s="46" t="s">
        <v>6486</v>
      </c>
      <c r="Y774" s="46" t="s">
        <v>6487</v>
      </c>
      <c r="AA774">
        <f t="shared" si="17"/>
        <v>20</v>
      </c>
    </row>
    <row r="775" spans="2:27" ht="15" hidden="1" customHeight="1" x14ac:dyDescent="0.2">
      <c r="B775" s="46">
        <v>774</v>
      </c>
      <c r="C775" s="46">
        <v>1735</v>
      </c>
      <c r="D775" s="46" t="s">
        <v>11</v>
      </c>
      <c r="E775" s="46">
        <v>3</v>
      </c>
      <c r="F775" s="46" t="s">
        <v>2110</v>
      </c>
      <c r="G775" s="46" t="s">
        <v>6488</v>
      </c>
      <c r="H775" s="46" t="s">
        <v>6489</v>
      </c>
      <c r="I775" s="46" t="s">
        <v>6489</v>
      </c>
      <c r="J775" s="46" t="s">
        <v>3011</v>
      </c>
      <c r="K775" s="46" t="s">
        <v>40</v>
      </c>
      <c r="L775" s="46" t="s">
        <v>3395</v>
      </c>
      <c r="M775" s="46">
        <v>22</v>
      </c>
      <c r="N775" s="46">
        <v>20</v>
      </c>
      <c r="O775" s="46">
        <v>200</v>
      </c>
      <c r="P775" s="46">
        <v>0</v>
      </c>
      <c r="Q775" s="46">
        <v>0</v>
      </c>
      <c r="R775" s="46">
        <v>113</v>
      </c>
      <c r="S775" s="46">
        <v>0</v>
      </c>
      <c r="T775" s="46">
        <v>18</v>
      </c>
      <c r="U775" s="46">
        <v>21</v>
      </c>
      <c r="V775" s="46">
        <v>177</v>
      </c>
      <c r="W775" s="46">
        <v>100</v>
      </c>
      <c r="Y775" s="46" t="s">
        <v>6490</v>
      </c>
      <c r="AA775">
        <f t="shared" si="17"/>
        <v>20</v>
      </c>
    </row>
    <row r="776" spans="2:27" ht="15" hidden="1" customHeight="1" x14ac:dyDescent="0.2">
      <c r="B776" s="46">
        <v>775</v>
      </c>
      <c r="C776" s="46">
        <v>2385</v>
      </c>
      <c r="D776" s="46" t="s">
        <v>16</v>
      </c>
      <c r="E776" s="46">
        <v>8</v>
      </c>
      <c r="F776" s="46" t="s">
        <v>6491</v>
      </c>
      <c r="G776" s="46"/>
      <c r="H776" s="46"/>
      <c r="I776" s="46"/>
      <c r="J776" s="46" t="s">
        <v>2915</v>
      </c>
      <c r="K776" s="46" t="s">
        <v>2915</v>
      </c>
      <c r="L776" s="46" t="s">
        <v>3395</v>
      </c>
      <c r="M776" s="46">
        <v>22</v>
      </c>
      <c r="N776" s="46">
        <v>5.6</v>
      </c>
      <c r="O776" s="46">
        <v>150</v>
      </c>
      <c r="P776" s="46">
        <v>1500000</v>
      </c>
      <c r="Q776" s="46">
        <v>100</v>
      </c>
      <c r="R776" s="46">
        <v>165</v>
      </c>
      <c r="S776" s="46">
        <v>145</v>
      </c>
      <c r="T776" s="46">
        <v>18</v>
      </c>
      <c r="U776" s="46">
        <v>21</v>
      </c>
      <c r="V776" s="46">
        <v>1170</v>
      </c>
      <c r="W776" s="46">
        <v>100</v>
      </c>
      <c r="X776" s="46" t="s">
        <v>6492</v>
      </c>
      <c r="Y776" s="46" t="s">
        <v>6493</v>
      </c>
      <c r="AA776">
        <f t="shared" si="17"/>
        <v>5.6</v>
      </c>
    </row>
    <row r="777" spans="2:27" ht="15" hidden="1" customHeight="1" x14ac:dyDescent="0.2">
      <c r="B777" s="46">
        <v>776</v>
      </c>
      <c r="C777" s="46">
        <v>1122</v>
      </c>
      <c r="D777" s="46" t="s">
        <v>16</v>
      </c>
      <c r="E777" s="46">
        <v>8</v>
      </c>
      <c r="F777" s="46" t="s">
        <v>6491</v>
      </c>
      <c r="G777" s="46" t="s">
        <v>6494</v>
      </c>
      <c r="H777" s="46" t="s">
        <v>6495</v>
      </c>
      <c r="I777" s="46" t="s">
        <v>6495</v>
      </c>
      <c r="J777" s="46" t="s">
        <v>2914</v>
      </c>
      <c r="K777" s="46" t="s">
        <v>6496</v>
      </c>
      <c r="L777" s="46" t="s">
        <v>3444</v>
      </c>
      <c r="M777" s="46">
        <v>24</v>
      </c>
      <c r="N777" s="46">
        <v>6</v>
      </c>
      <c r="O777" s="46">
        <v>180</v>
      </c>
      <c r="P777" s="46">
        <v>0</v>
      </c>
      <c r="Q777" s="46">
        <v>200</v>
      </c>
      <c r="R777" s="46">
        <v>45</v>
      </c>
      <c r="S777" s="46">
        <v>100</v>
      </c>
      <c r="T777" s="46">
        <v>18</v>
      </c>
      <c r="U777" s="46">
        <v>21</v>
      </c>
      <c r="V777" s="46">
        <v>452</v>
      </c>
      <c r="W777" s="46">
        <v>100</v>
      </c>
      <c r="Y777" s="46" t="s">
        <v>6497</v>
      </c>
      <c r="AA777">
        <f t="shared" si="17"/>
        <v>6</v>
      </c>
    </row>
    <row r="778" spans="2:27" ht="15" hidden="1" customHeight="1" x14ac:dyDescent="0.2">
      <c r="B778" s="46">
        <v>777</v>
      </c>
      <c r="C778" s="46">
        <v>3589</v>
      </c>
      <c r="D778" s="46" t="s">
        <v>16</v>
      </c>
      <c r="E778" s="46">
        <v>8</v>
      </c>
      <c r="F778" s="46" t="s">
        <v>6498</v>
      </c>
      <c r="G778" s="46" t="s">
        <v>6499</v>
      </c>
      <c r="H778" s="46" t="s">
        <v>6500</v>
      </c>
      <c r="I778" s="46" t="s">
        <v>3959</v>
      </c>
      <c r="J778" s="46" t="s">
        <v>2916</v>
      </c>
      <c r="K778" s="46" t="s">
        <v>6501</v>
      </c>
      <c r="L778" s="46" t="s">
        <v>3395</v>
      </c>
      <c r="M778" s="46">
        <v>22</v>
      </c>
      <c r="N778" s="46">
        <v>6</v>
      </c>
      <c r="O778" s="46">
        <v>120</v>
      </c>
      <c r="P778" s="46">
        <v>0</v>
      </c>
      <c r="Q778" s="46">
        <v>108</v>
      </c>
      <c r="R778" s="46">
        <v>22</v>
      </c>
      <c r="S778" s="46">
        <v>86</v>
      </c>
      <c r="T778" s="46">
        <v>18</v>
      </c>
      <c r="U778" s="46">
        <v>21</v>
      </c>
      <c r="V778" s="46">
        <v>2283</v>
      </c>
      <c r="W778" s="46">
        <v>100</v>
      </c>
      <c r="Y778" s="46" t="s">
        <v>6502</v>
      </c>
      <c r="AA778">
        <f t="shared" si="17"/>
        <v>6</v>
      </c>
    </row>
    <row r="779" spans="2:27" ht="15" hidden="1" customHeight="1" x14ac:dyDescent="0.2">
      <c r="B779" s="46">
        <v>778</v>
      </c>
      <c r="C779" s="46">
        <v>2606</v>
      </c>
      <c r="D779" s="46" t="s">
        <v>16</v>
      </c>
      <c r="E779" s="46">
        <v>8</v>
      </c>
      <c r="F779" s="46" t="s">
        <v>6503</v>
      </c>
      <c r="G779" s="46" t="s">
        <v>6504</v>
      </c>
      <c r="H779" s="46" t="s">
        <v>6505</v>
      </c>
      <c r="I779" s="46" t="s">
        <v>6506</v>
      </c>
      <c r="J779" s="46" t="s">
        <v>2920</v>
      </c>
      <c r="K779" s="46" t="s">
        <v>2920</v>
      </c>
      <c r="L779" s="46" t="s">
        <v>3406</v>
      </c>
      <c r="M779" s="46">
        <v>23</v>
      </c>
      <c r="N779" s="46">
        <v>3</v>
      </c>
      <c r="O779" s="46">
        <v>35</v>
      </c>
      <c r="P779" s="46">
        <v>35</v>
      </c>
      <c r="Q779" s="46">
        <v>70</v>
      </c>
      <c r="R779" s="46">
        <v>35</v>
      </c>
      <c r="S779" s="46">
        <v>35</v>
      </c>
      <c r="T779" s="46">
        <v>18</v>
      </c>
      <c r="U779" s="46">
        <v>21</v>
      </c>
      <c r="V779" s="46">
        <v>1380</v>
      </c>
      <c r="W779" s="46">
        <v>100</v>
      </c>
      <c r="Y779" s="46" t="s">
        <v>6507</v>
      </c>
      <c r="AA779">
        <f t="shared" si="17"/>
        <v>3</v>
      </c>
    </row>
    <row r="780" spans="2:27" ht="15" hidden="1" customHeight="1" x14ac:dyDescent="0.2">
      <c r="B780" s="46">
        <v>779</v>
      </c>
      <c r="C780" s="46">
        <v>2625</v>
      </c>
      <c r="D780" s="46" t="s">
        <v>16</v>
      </c>
      <c r="E780" s="46">
        <v>8</v>
      </c>
      <c r="F780" s="46" t="s">
        <v>6503</v>
      </c>
      <c r="G780" s="46" t="s">
        <v>6503</v>
      </c>
      <c r="H780" s="46" t="s">
        <v>6508</v>
      </c>
      <c r="I780" s="46" t="s">
        <v>6508</v>
      </c>
      <c r="J780" s="46" t="s">
        <v>2921</v>
      </c>
      <c r="K780" s="46" t="s">
        <v>2921</v>
      </c>
      <c r="L780" s="46" t="s">
        <v>3406</v>
      </c>
      <c r="M780" s="46">
        <v>23</v>
      </c>
      <c r="N780" s="46">
        <v>3</v>
      </c>
      <c r="O780" s="46">
        <v>35</v>
      </c>
      <c r="P780" s="46">
        <v>35</v>
      </c>
      <c r="Q780" s="46">
        <v>70</v>
      </c>
      <c r="R780" s="46">
        <v>35</v>
      </c>
      <c r="S780" s="46">
        <v>35</v>
      </c>
      <c r="T780" s="46">
        <v>18</v>
      </c>
      <c r="U780" s="46">
        <v>21</v>
      </c>
      <c r="V780" s="46">
        <v>1386</v>
      </c>
      <c r="W780" s="46">
        <v>100</v>
      </c>
      <c r="Y780" s="46" t="s">
        <v>6509</v>
      </c>
      <c r="AA780">
        <f t="shared" si="17"/>
        <v>3</v>
      </c>
    </row>
    <row r="781" spans="2:27" ht="15" hidden="1" customHeight="1" x14ac:dyDescent="0.2">
      <c r="B781" s="46">
        <v>780</v>
      </c>
      <c r="C781" s="46">
        <v>3932</v>
      </c>
      <c r="D781" s="46" t="s">
        <v>16</v>
      </c>
      <c r="E781" s="46">
        <v>8</v>
      </c>
      <c r="F781" s="46" t="s">
        <v>6510</v>
      </c>
      <c r="G781" s="46"/>
      <c r="H781" s="46"/>
      <c r="I781" s="46"/>
      <c r="J781" s="46" t="s">
        <v>2922</v>
      </c>
      <c r="K781" s="46" t="s">
        <v>2922</v>
      </c>
      <c r="L781" s="46" t="s">
        <v>3395</v>
      </c>
      <c r="M781" s="46">
        <v>22</v>
      </c>
      <c r="N781" s="46">
        <v>6.5</v>
      </c>
      <c r="O781" s="46">
        <v>75</v>
      </c>
      <c r="P781" s="46">
        <v>0</v>
      </c>
      <c r="Q781" s="46">
        <v>262.5</v>
      </c>
      <c r="R781" s="46">
        <v>22.5</v>
      </c>
      <c r="S781" s="46">
        <v>0</v>
      </c>
      <c r="T781" s="46">
        <v>18</v>
      </c>
      <c r="U781" s="46">
        <v>21</v>
      </c>
      <c r="V781" s="46">
        <v>2642</v>
      </c>
      <c r="W781" s="46">
        <v>100</v>
      </c>
      <c r="X781" s="46" t="s">
        <v>6511</v>
      </c>
      <c r="Y781" s="46" t="s">
        <v>6512</v>
      </c>
      <c r="AA781">
        <f t="shared" si="17"/>
        <v>6.5</v>
      </c>
    </row>
    <row r="782" spans="2:27" ht="15" hidden="1" customHeight="1" x14ac:dyDescent="0.2">
      <c r="B782" s="46">
        <v>781</v>
      </c>
      <c r="C782" s="46">
        <v>3244</v>
      </c>
      <c r="D782" s="46" t="s">
        <v>16</v>
      </c>
      <c r="E782" s="46">
        <v>8</v>
      </c>
      <c r="F782" s="46" t="s">
        <v>6513</v>
      </c>
      <c r="G782" s="46" t="s">
        <v>6514</v>
      </c>
      <c r="H782" s="46" t="s">
        <v>6515</v>
      </c>
      <c r="I782" s="46" t="s">
        <v>6515</v>
      </c>
      <c r="J782" s="46" t="s">
        <v>2925</v>
      </c>
      <c r="K782" s="46" t="s">
        <v>6516</v>
      </c>
      <c r="L782" s="46" t="s">
        <v>3395</v>
      </c>
      <c r="M782" s="46">
        <v>22</v>
      </c>
      <c r="N782" s="46">
        <v>2</v>
      </c>
      <c r="O782" s="46">
        <v>25</v>
      </c>
      <c r="P782" s="46">
        <v>25</v>
      </c>
      <c r="Q782" s="46">
        <v>35</v>
      </c>
      <c r="R782" s="46">
        <v>10</v>
      </c>
      <c r="S782" s="46">
        <v>25</v>
      </c>
      <c r="T782" s="46">
        <v>18</v>
      </c>
      <c r="U782" s="46">
        <v>21</v>
      </c>
      <c r="V782" s="46">
        <v>1916</v>
      </c>
      <c r="W782" s="46">
        <v>100</v>
      </c>
      <c r="Y782" s="46" t="s">
        <v>6517</v>
      </c>
      <c r="AA782">
        <f t="shared" si="17"/>
        <v>2</v>
      </c>
    </row>
    <row r="783" spans="2:27" ht="15" hidden="1" customHeight="1" x14ac:dyDescent="0.2">
      <c r="B783" s="46">
        <v>782</v>
      </c>
      <c r="C783" s="46">
        <v>3573</v>
      </c>
      <c r="D783" s="46" t="s">
        <v>16</v>
      </c>
      <c r="E783" s="46">
        <v>8</v>
      </c>
      <c r="F783" s="46" t="s">
        <v>6518</v>
      </c>
      <c r="G783" s="46" t="s">
        <v>6519</v>
      </c>
      <c r="H783" s="46" t="s">
        <v>3414</v>
      </c>
      <c r="I783" s="46" t="s">
        <v>6520</v>
      </c>
      <c r="J783" s="46" t="s">
        <v>2926</v>
      </c>
      <c r="K783" s="46" t="s">
        <v>2926</v>
      </c>
      <c r="L783" s="46" t="s">
        <v>3395</v>
      </c>
      <c r="M783" s="46">
        <v>22</v>
      </c>
      <c r="N783" s="46">
        <v>40</v>
      </c>
      <c r="O783" s="46">
        <v>40</v>
      </c>
      <c r="P783" s="46">
        <v>0</v>
      </c>
      <c r="Q783" s="46">
        <v>0</v>
      </c>
      <c r="R783" s="46">
        <v>0</v>
      </c>
      <c r="S783" s="46">
        <v>0</v>
      </c>
      <c r="T783" s="46">
        <v>18</v>
      </c>
      <c r="U783" s="46">
        <v>21</v>
      </c>
      <c r="V783" s="46">
        <v>2260</v>
      </c>
      <c r="W783" s="46">
        <v>100</v>
      </c>
      <c r="Y783" s="46" t="s">
        <v>6521</v>
      </c>
      <c r="AA783">
        <f t="shared" si="17"/>
        <v>40</v>
      </c>
    </row>
    <row r="784" spans="2:27" ht="15" hidden="1" customHeight="1" x14ac:dyDescent="0.2">
      <c r="B784" s="46">
        <v>783</v>
      </c>
      <c r="C784" s="46">
        <v>3977</v>
      </c>
      <c r="D784" s="46" t="s">
        <v>16</v>
      </c>
      <c r="E784" s="46">
        <v>8</v>
      </c>
      <c r="F784" s="46" t="s">
        <v>6518</v>
      </c>
      <c r="G784" s="46" t="s">
        <v>6522</v>
      </c>
      <c r="H784" s="46" t="s">
        <v>6522</v>
      </c>
      <c r="I784" s="46" t="s">
        <v>6522</v>
      </c>
      <c r="J784" s="46" t="s">
        <v>2927</v>
      </c>
      <c r="K784" s="46" t="s">
        <v>6523</v>
      </c>
      <c r="L784" s="46" t="s">
        <v>3395</v>
      </c>
      <c r="M784" s="46">
        <v>22</v>
      </c>
      <c r="N784" s="46">
        <v>12</v>
      </c>
      <c r="O784" s="46">
        <v>349</v>
      </c>
      <c r="P784" s="46">
        <v>349</v>
      </c>
      <c r="Q784" s="46">
        <v>488</v>
      </c>
      <c r="R784" s="46">
        <v>209</v>
      </c>
      <c r="S784" s="46">
        <v>349</v>
      </c>
      <c r="T784" s="46">
        <v>18</v>
      </c>
      <c r="U784" s="46">
        <v>21</v>
      </c>
      <c r="V784" s="46">
        <v>2685</v>
      </c>
      <c r="W784" s="46">
        <v>100</v>
      </c>
      <c r="Y784" s="46" t="s">
        <v>6524</v>
      </c>
      <c r="AA784">
        <f t="shared" si="17"/>
        <v>12</v>
      </c>
    </row>
    <row r="785" spans="2:27" ht="15" hidden="1" customHeight="1" x14ac:dyDescent="0.2">
      <c r="B785" s="46">
        <v>784</v>
      </c>
      <c r="C785" s="46">
        <v>3265</v>
      </c>
      <c r="D785" s="46" t="s">
        <v>16</v>
      </c>
      <c r="E785" s="46">
        <v>8</v>
      </c>
      <c r="F785" s="46" t="s">
        <v>6518</v>
      </c>
      <c r="G785" s="46" t="s">
        <v>6522</v>
      </c>
      <c r="H785" s="46" t="s">
        <v>6525</v>
      </c>
      <c r="I785" s="46" t="s">
        <v>6526</v>
      </c>
      <c r="J785" s="46" t="s">
        <v>2928</v>
      </c>
      <c r="K785" s="46" t="s">
        <v>6527</v>
      </c>
      <c r="L785" s="46" t="s">
        <v>3395</v>
      </c>
      <c r="M785" s="46">
        <v>22</v>
      </c>
      <c r="N785" s="46">
        <v>5</v>
      </c>
      <c r="O785" s="46">
        <v>75</v>
      </c>
      <c r="P785" s="46">
        <v>0</v>
      </c>
      <c r="Q785" s="46">
        <v>25</v>
      </c>
      <c r="R785" s="46">
        <v>6</v>
      </c>
      <c r="S785" s="46">
        <v>20</v>
      </c>
      <c r="T785" s="46">
        <v>18</v>
      </c>
      <c r="U785" s="46">
        <v>21</v>
      </c>
      <c r="V785" s="46">
        <v>1942</v>
      </c>
      <c r="W785" s="46">
        <v>100</v>
      </c>
      <c r="Y785" s="46" t="s">
        <v>6528</v>
      </c>
      <c r="AA785">
        <f t="shared" si="17"/>
        <v>5</v>
      </c>
    </row>
    <row r="786" spans="2:27" ht="15" hidden="1" customHeight="1" x14ac:dyDescent="0.2">
      <c r="B786" s="46">
        <v>785</v>
      </c>
      <c r="C786" s="46">
        <v>3127</v>
      </c>
      <c r="D786" s="46" t="s">
        <v>16</v>
      </c>
      <c r="E786" s="46">
        <v>8</v>
      </c>
      <c r="F786" s="46" t="s">
        <v>6529</v>
      </c>
      <c r="G786" s="46" t="s">
        <v>6529</v>
      </c>
      <c r="H786" s="46" t="s">
        <v>6530</v>
      </c>
      <c r="I786" s="46" t="s">
        <v>6530</v>
      </c>
      <c r="J786" s="46" t="s">
        <v>2930</v>
      </c>
      <c r="K786" s="46" t="s">
        <v>6531</v>
      </c>
      <c r="L786" s="46" t="s">
        <v>3395</v>
      </c>
      <c r="M786" s="46">
        <v>22</v>
      </c>
      <c r="N786" s="46">
        <v>2.5</v>
      </c>
      <c r="O786" s="46">
        <v>50</v>
      </c>
      <c r="P786" s="46">
        <v>200</v>
      </c>
      <c r="Q786" s="46">
        <v>200</v>
      </c>
      <c r="R786" s="46">
        <v>50</v>
      </c>
      <c r="S786" s="46">
        <v>200</v>
      </c>
      <c r="T786" s="46">
        <v>18</v>
      </c>
      <c r="U786" s="46">
        <v>21</v>
      </c>
      <c r="V786" s="46">
        <v>1806</v>
      </c>
      <c r="W786" s="46">
        <v>80</v>
      </c>
      <c r="Y786" s="46" t="s">
        <v>6532</v>
      </c>
      <c r="AA786">
        <f t="shared" si="17"/>
        <v>2.5</v>
      </c>
    </row>
    <row r="787" spans="2:27" ht="15" hidden="1" customHeight="1" x14ac:dyDescent="0.2">
      <c r="B787" s="46">
        <v>786</v>
      </c>
      <c r="C787" s="46">
        <v>3099</v>
      </c>
      <c r="D787" s="46" t="s">
        <v>16</v>
      </c>
      <c r="E787" s="46">
        <v>8</v>
      </c>
      <c r="F787" s="46" t="s">
        <v>6529</v>
      </c>
      <c r="G787" s="46" t="s">
        <v>6533</v>
      </c>
      <c r="H787" s="46" t="s">
        <v>6534</v>
      </c>
      <c r="I787" s="46" t="s">
        <v>6535</v>
      </c>
      <c r="J787" s="46" t="s">
        <v>2929</v>
      </c>
      <c r="K787" s="46" t="s">
        <v>6536</v>
      </c>
      <c r="L787" s="46" t="s">
        <v>3406</v>
      </c>
      <c r="M787" s="46">
        <v>23</v>
      </c>
      <c r="N787" s="46">
        <v>10</v>
      </c>
      <c r="O787" s="46">
        <v>185</v>
      </c>
      <c r="P787" s="46">
        <v>0</v>
      </c>
      <c r="Q787" s="46">
        <v>150.51</v>
      </c>
      <c r="R787" s="46">
        <v>44.28</v>
      </c>
      <c r="S787" s="46">
        <v>106.23</v>
      </c>
      <c r="T787" s="46">
        <v>18</v>
      </c>
      <c r="U787" s="46">
        <v>21</v>
      </c>
      <c r="V787" s="46">
        <v>1775</v>
      </c>
      <c r="W787" s="46">
        <v>100</v>
      </c>
      <c r="Y787" s="46" t="s">
        <v>6537</v>
      </c>
      <c r="AA787">
        <f t="shared" si="17"/>
        <v>10</v>
      </c>
    </row>
    <row r="788" spans="2:27" ht="15" hidden="1" customHeight="1" x14ac:dyDescent="0.2">
      <c r="B788" s="46">
        <v>787</v>
      </c>
      <c r="C788" s="46">
        <v>4044</v>
      </c>
      <c r="D788" s="46" t="s">
        <v>16</v>
      </c>
      <c r="E788" s="46">
        <v>8</v>
      </c>
      <c r="F788" s="46" t="s">
        <v>2917</v>
      </c>
      <c r="G788" s="46" t="s">
        <v>6538</v>
      </c>
      <c r="H788" s="46" t="s">
        <v>6539</v>
      </c>
      <c r="I788" s="46" t="s">
        <v>6538</v>
      </c>
      <c r="J788" s="46" t="s">
        <v>2918</v>
      </c>
      <c r="K788" s="46" t="s">
        <v>2918</v>
      </c>
      <c r="L788" s="46" t="s">
        <v>3395</v>
      </c>
      <c r="M788" s="46">
        <v>22</v>
      </c>
      <c r="N788" s="46">
        <v>3</v>
      </c>
      <c r="O788" s="46">
        <v>85</v>
      </c>
      <c r="P788" s="46">
        <v>0</v>
      </c>
      <c r="Q788" s="46">
        <v>0</v>
      </c>
      <c r="R788" s="46">
        <v>19.309999999999999</v>
      </c>
      <c r="S788" s="46">
        <v>52.65</v>
      </c>
      <c r="T788" s="46">
        <v>18</v>
      </c>
      <c r="U788" s="46">
        <v>21</v>
      </c>
      <c r="V788" s="46">
        <v>2759</v>
      </c>
      <c r="W788" s="46">
        <v>100</v>
      </c>
      <c r="Y788" s="46" t="s">
        <v>6540</v>
      </c>
      <c r="AA788">
        <f t="shared" si="17"/>
        <v>3</v>
      </c>
    </row>
    <row r="789" spans="2:27" ht="15" hidden="1" customHeight="1" x14ac:dyDescent="0.2">
      <c r="B789" s="46">
        <v>788</v>
      </c>
      <c r="C789" s="46">
        <v>2696</v>
      </c>
      <c r="D789" s="46" t="s">
        <v>16</v>
      </c>
      <c r="E789" s="46">
        <v>8</v>
      </c>
      <c r="F789" s="46" t="s">
        <v>6541</v>
      </c>
      <c r="G789" s="46" t="s">
        <v>6542</v>
      </c>
      <c r="H789" s="46" t="s">
        <v>6543</v>
      </c>
      <c r="I789" s="46" t="s">
        <v>6544</v>
      </c>
      <c r="J789" s="46" t="s">
        <v>2932</v>
      </c>
      <c r="K789" s="46" t="s">
        <v>2932</v>
      </c>
      <c r="L789" s="46" t="s">
        <v>3395</v>
      </c>
      <c r="M789" s="46">
        <v>22</v>
      </c>
      <c r="N789" s="46">
        <v>2</v>
      </c>
      <c r="O789" s="46">
        <v>40</v>
      </c>
      <c r="P789" s="46">
        <v>0</v>
      </c>
      <c r="Q789" s="46">
        <v>60</v>
      </c>
      <c r="R789" s="46">
        <v>6</v>
      </c>
      <c r="S789" s="46">
        <v>50</v>
      </c>
      <c r="T789" s="46">
        <v>18</v>
      </c>
      <c r="U789" s="46">
        <v>21</v>
      </c>
      <c r="V789" s="46">
        <v>1455</v>
      </c>
      <c r="W789" s="46">
        <v>100</v>
      </c>
      <c r="Y789" s="46" t="s">
        <v>6545</v>
      </c>
      <c r="AA789">
        <f t="shared" si="17"/>
        <v>2</v>
      </c>
    </row>
    <row r="790" spans="2:27" ht="15" hidden="1" customHeight="1" x14ac:dyDescent="0.2">
      <c r="B790" s="46">
        <v>789</v>
      </c>
      <c r="C790" s="46">
        <v>3748</v>
      </c>
      <c r="D790" s="46" t="s">
        <v>16</v>
      </c>
      <c r="E790" s="46">
        <v>8</v>
      </c>
      <c r="F790" s="46" t="s">
        <v>6541</v>
      </c>
      <c r="G790" s="46" t="s">
        <v>6546</v>
      </c>
      <c r="H790" s="46" t="s">
        <v>6547</v>
      </c>
      <c r="I790" s="46" t="s">
        <v>6548</v>
      </c>
      <c r="J790" s="46" t="s">
        <v>2931</v>
      </c>
      <c r="K790" s="46" t="s">
        <v>2931</v>
      </c>
      <c r="L790" s="46" t="s">
        <v>3406</v>
      </c>
      <c r="M790" s="46">
        <v>23</v>
      </c>
      <c r="N790" s="46">
        <v>3</v>
      </c>
      <c r="O790" s="46">
        <v>75</v>
      </c>
      <c r="P790" s="46">
        <v>0</v>
      </c>
      <c r="Q790" s="46">
        <v>150</v>
      </c>
      <c r="R790" s="46">
        <v>25</v>
      </c>
      <c r="S790" s="46">
        <v>38</v>
      </c>
      <c r="T790" s="46">
        <v>18</v>
      </c>
      <c r="U790" s="46">
        <v>21</v>
      </c>
      <c r="V790" s="46">
        <v>2454</v>
      </c>
      <c r="W790" s="46">
        <v>100</v>
      </c>
      <c r="Y790" s="46" t="s">
        <v>6549</v>
      </c>
      <c r="AA790">
        <f t="shared" si="17"/>
        <v>3</v>
      </c>
    </row>
    <row r="791" spans="2:27" ht="15" hidden="1" customHeight="1" x14ac:dyDescent="0.2">
      <c r="B791" s="46">
        <v>790</v>
      </c>
      <c r="C791" s="46">
        <v>4543</v>
      </c>
      <c r="D791" s="46" t="s">
        <v>16</v>
      </c>
      <c r="E791" s="46">
        <v>8</v>
      </c>
      <c r="F791" s="46" t="s">
        <v>6550</v>
      </c>
      <c r="G791" s="46" t="s">
        <v>6551</v>
      </c>
      <c r="H791" s="46" t="s">
        <v>6552</v>
      </c>
      <c r="I791" s="46" t="s">
        <v>6553</v>
      </c>
      <c r="J791" s="46" t="s">
        <v>2937</v>
      </c>
      <c r="K791" s="46" t="s">
        <v>2937</v>
      </c>
      <c r="L791" s="46" t="s">
        <v>3395</v>
      </c>
      <c r="M791" s="46">
        <v>22</v>
      </c>
      <c r="N791" s="46">
        <v>2.4</v>
      </c>
      <c r="O791" s="46">
        <v>60</v>
      </c>
      <c r="P791" s="46">
        <v>0</v>
      </c>
      <c r="Q791" s="46">
        <v>60</v>
      </c>
      <c r="R791" s="46">
        <v>10</v>
      </c>
      <c r="S791" s="46">
        <v>50</v>
      </c>
      <c r="T791" s="46">
        <v>18</v>
      </c>
      <c r="U791" s="46">
        <v>21</v>
      </c>
      <c r="V791" s="46">
        <v>3118</v>
      </c>
      <c r="W791" s="46">
        <v>100</v>
      </c>
      <c r="Y791" s="46" t="s">
        <v>6554</v>
      </c>
      <c r="AA791">
        <f t="shared" si="17"/>
        <v>2.4</v>
      </c>
    </row>
    <row r="792" spans="2:27" ht="15" hidden="1" customHeight="1" x14ac:dyDescent="0.2">
      <c r="B792" s="46">
        <v>791</v>
      </c>
      <c r="C792" s="46">
        <v>3674</v>
      </c>
      <c r="D792" s="46" t="s">
        <v>16</v>
      </c>
      <c r="E792" s="46">
        <v>8</v>
      </c>
      <c r="F792" s="46" t="s">
        <v>6555</v>
      </c>
      <c r="G792" s="46" t="s">
        <v>6555</v>
      </c>
      <c r="H792" s="46" t="s">
        <v>6556</v>
      </c>
      <c r="I792" s="46" t="s">
        <v>6557</v>
      </c>
      <c r="J792" s="46" t="s">
        <v>2938</v>
      </c>
      <c r="K792" s="46" t="s">
        <v>6558</v>
      </c>
      <c r="L792" s="46" t="s">
        <v>3395</v>
      </c>
      <c r="M792" s="46">
        <v>22</v>
      </c>
      <c r="N792" s="46">
        <v>33</v>
      </c>
      <c r="O792" s="46">
        <v>365</v>
      </c>
      <c r="P792" s="46">
        <v>100</v>
      </c>
      <c r="Q792" s="46">
        <v>0</v>
      </c>
      <c r="R792" s="46">
        <v>751</v>
      </c>
      <c r="S792" s="46">
        <v>0</v>
      </c>
      <c r="T792" s="46">
        <v>18</v>
      </c>
      <c r="U792" s="46">
        <v>21</v>
      </c>
      <c r="V792" s="46">
        <v>2370</v>
      </c>
      <c r="W792" s="46">
        <v>100</v>
      </c>
      <c r="Y792" s="46" t="s">
        <v>6559</v>
      </c>
      <c r="AA792">
        <f t="shared" si="17"/>
        <v>33</v>
      </c>
    </row>
    <row r="793" spans="2:27" ht="15" hidden="1" customHeight="1" x14ac:dyDescent="0.2">
      <c r="B793" s="46">
        <v>792</v>
      </c>
      <c r="C793" s="46">
        <v>3912</v>
      </c>
      <c r="D793" s="46" t="s">
        <v>16</v>
      </c>
      <c r="E793" s="46">
        <v>8</v>
      </c>
      <c r="F793" s="46" t="s">
        <v>6555</v>
      </c>
      <c r="G793" s="46" t="s">
        <v>6560</v>
      </c>
      <c r="H793" s="46" t="s">
        <v>6561</v>
      </c>
      <c r="I793" s="46" t="s">
        <v>6562</v>
      </c>
      <c r="J793" s="46" t="s">
        <v>2940</v>
      </c>
      <c r="K793" s="46" t="s">
        <v>3759</v>
      </c>
      <c r="L793" s="46" t="s">
        <v>3395</v>
      </c>
      <c r="M793" s="46">
        <v>22</v>
      </c>
      <c r="N793" s="46">
        <v>10</v>
      </c>
      <c r="O793" s="46">
        <v>280000</v>
      </c>
      <c r="P793" s="46">
        <v>0</v>
      </c>
      <c r="Q793" s="46">
        <v>949000</v>
      </c>
      <c r="R793" s="46">
        <v>67000</v>
      </c>
      <c r="S793" s="46">
        <v>39000</v>
      </c>
      <c r="T793" s="46">
        <v>18</v>
      </c>
      <c r="U793" s="46">
        <v>21</v>
      </c>
      <c r="V793" s="46">
        <v>2621</v>
      </c>
      <c r="W793" s="46">
        <v>100</v>
      </c>
      <c r="Y793" s="46" t="s">
        <v>6563</v>
      </c>
      <c r="AA793">
        <f t="shared" si="17"/>
        <v>10</v>
      </c>
    </row>
    <row r="794" spans="2:27" ht="15" hidden="1" customHeight="1" x14ac:dyDescent="0.2">
      <c r="B794" s="46">
        <v>793</v>
      </c>
      <c r="C794" s="46">
        <v>3085</v>
      </c>
      <c r="D794" s="46" t="s">
        <v>16</v>
      </c>
      <c r="E794" s="46">
        <v>8</v>
      </c>
      <c r="F794" s="46" t="s">
        <v>6555</v>
      </c>
      <c r="G794" s="46" t="s">
        <v>6564</v>
      </c>
      <c r="H794" s="46" t="s">
        <v>6565</v>
      </c>
      <c r="I794" s="46" t="s">
        <v>6566</v>
      </c>
      <c r="J794" s="46" t="s">
        <v>6567</v>
      </c>
      <c r="K794" s="46" t="s">
        <v>6568</v>
      </c>
      <c r="L794" s="46" t="s">
        <v>3406</v>
      </c>
      <c r="M794" s="46">
        <v>23</v>
      </c>
      <c r="N794" s="46">
        <v>3</v>
      </c>
      <c r="O794" s="46">
        <v>50</v>
      </c>
      <c r="P794" s="46">
        <v>0</v>
      </c>
      <c r="Q794" s="46">
        <v>44</v>
      </c>
      <c r="R794" s="46">
        <v>6</v>
      </c>
      <c r="S794" s="46">
        <v>38</v>
      </c>
      <c r="T794" s="46">
        <v>18</v>
      </c>
      <c r="U794" s="46">
        <v>21</v>
      </c>
      <c r="V794" s="46">
        <v>1304</v>
      </c>
      <c r="W794" s="46">
        <v>100</v>
      </c>
      <c r="Y794" s="46" t="s">
        <v>6569</v>
      </c>
      <c r="AA794">
        <f t="shared" si="17"/>
        <v>3</v>
      </c>
    </row>
    <row r="795" spans="2:27" ht="15" hidden="1" customHeight="1" x14ac:dyDescent="0.2">
      <c r="B795" s="46">
        <v>794</v>
      </c>
      <c r="C795" s="46">
        <v>4308</v>
      </c>
      <c r="D795" s="46" t="s">
        <v>16</v>
      </c>
      <c r="E795" s="46">
        <v>8</v>
      </c>
      <c r="F795" s="46" t="s">
        <v>6555</v>
      </c>
      <c r="G795" s="46"/>
      <c r="H795" s="46"/>
      <c r="I795" s="46"/>
      <c r="J795" s="46" t="s">
        <v>2939</v>
      </c>
      <c r="K795" s="46" t="s">
        <v>37</v>
      </c>
      <c r="L795" s="46" t="s">
        <v>3395</v>
      </c>
      <c r="M795" s="46">
        <v>22</v>
      </c>
      <c r="N795" s="46">
        <v>22.5</v>
      </c>
      <c r="O795" s="46">
        <v>298</v>
      </c>
      <c r="P795" s="46">
        <v>0</v>
      </c>
      <c r="Q795" s="46">
        <v>0</v>
      </c>
      <c r="R795" s="46">
        <v>145</v>
      </c>
      <c r="S795" s="46">
        <v>0</v>
      </c>
      <c r="T795" s="46">
        <v>18</v>
      </c>
      <c r="U795" s="46">
        <v>21</v>
      </c>
      <c r="V795" s="46">
        <v>798</v>
      </c>
      <c r="W795" s="46">
        <v>100</v>
      </c>
      <c r="X795" s="46" t="s">
        <v>6570</v>
      </c>
      <c r="Y795" s="46" t="s">
        <v>6571</v>
      </c>
      <c r="AA795">
        <f t="shared" si="17"/>
        <v>22.5</v>
      </c>
    </row>
    <row r="796" spans="2:27" ht="15" hidden="1" customHeight="1" x14ac:dyDescent="0.2">
      <c r="B796" s="46">
        <v>795</v>
      </c>
      <c r="C796" s="46">
        <v>3036</v>
      </c>
      <c r="D796" s="46" t="s">
        <v>16</v>
      </c>
      <c r="E796" s="46">
        <v>8</v>
      </c>
      <c r="F796" s="46" t="s">
        <v>6572</v>
      </c>
      <c r="G796" s="46" t="s">
        <v>6573</v>
      </c>
      <c r="H796" s="46" t="s">
        <v>6574</v>
      </c>
      <c r="I796" s="46" t="s">
        <v>6575</v>
      </c>
      <c r="J796" s="46" t="s">
        <v>2941</v>
      </c>
      <c r="K796" s="46" t="s">
        <v>6576</v>
      </c>
      <c r="L796" s="46" t="s">
        <v>3406</v>
      </c>
      <c r="M796" s="46">
        <v>23</v>
      </c>
      <c r="N796" s="46">
        <v>2.5</v>
      </c>
      <c r="O796" s="46">
        <v>65</v>
      </c>
      <c r="P796" s="46">
        <v>0</v>
      </c>
      <c r="Q796" s="46">
        <v>65</v>
      </c>
      <c r="R796" s="46">
        <v>3</v>
      </c>
      <c r="S796" s="46">
        <v>62</v>
      </c>
      <c r="T796" s="46">
        <v>18</v>
      </c>
      <c r="U796" s="46">
        <v>21</v>
      </c>
      <c r="V796" s="46">
        <v>1744</v>
      </c>
      <c r="W796" s="46">
        <v>100</v>
      </c>
      <c r="Y796" s="46" t="s">
        <v>6577</v>
      </c>
      <c r="AA796">
        <f t="shared" si="17"/>
        <v>2.5</v>
      </c>
    </row>
    <row r="797" spans="2:27" ht="15" hidden="1" customHeight="1" x14ac:dyDescent="0.2">
      <c r="B797" s="46">
        <v>796</v>
      </c>
      <c r="C797" s="46">
        <v>3324</v>
      </c>
      <c r="D797" s="46" t="s">
        <v>16</v>
      </c>
      <c r="E797" s="46">
        <v>8</v>
      </c>
      <c r="F797" s="46" t="s">
        <v>6572</v>
      </c>
      <c r="G797" s="46" t="s">
        <v>6578</v>
      </c>
      <c r="H797" s="46" t="s">
        <v>6579</v>
      </c>
      <c r="I797" s="46" t="s">
        <v>6580</v>
      </c>
      <c r="J797" s="46" t="s">
        <v>2942</v>
      </c>
      <c r="K797" s="46" t="s">
        <v>2942</v>
      </c>
      <c r="L797" s="46" t="s">
        <v>3395</v>
      </c>
      <c r="M797" s="46">
        <v>22</v>
      </c>
      <c r="N797" s="46">
        <v>2</v>
      </c>
      <c r="O797" s="46">
        <v>6</v>
      </c>
      <c r="P797" s="46">
        <v>2</v>
      </c>
      <c r="Q797" s="46">
        <v>0</v>
      </c>
      <c r="R797" s="46">
        <v>5</v>
      </c>
      <c r="S797" s="46">
        <v>2</v>
      </c>
      <c r="T797" s="46">
        <v>18</v>
      </c>
      <c r="U797" s="46">
        <v>21</v>
      </c>
      <c r="V797" s="46">
        <v>2006</v>
      </c>
      <c r="W797" s="46">
        <v>100</v>
      </c>
      <c r="Y797" s="46" t="s">
        <v>6581</v>
      </c>
      <c r="AA797">
        <f t="shared" si="17"/>
        <v>2</v>
      </c>
    </row>
    <row r="798" spans="2:27" ht="15" hidden="1" customHeight="1" x14ac:dyDescent="0.2">
      <c r="B798" s="46">
        <v>797</v>
      </c>
      <c r="C798" s="46">
        <v>4383</v>
      </c>
      <c r="D798" s="46" t="s">
        <v>16</v>
      </c>
      <c r="E798" s="46">
        <v>8</v>
      </c>
      <c r="F798" s="46" t="s">
        <v>6582</v>
      </c>
      <c r="G798" s="46" t="s">
        <v>6583</v>
      </c>
      <c r="H798" s="46" t="s">
        <v>6584</v>
      </c>
      <c r="I798" s="46" t="s">
        <v>6585</v>
      </c>
      <c r="J798" s="46" t="s">
        <v>2944</v>
      </c>
      <c r="K798" s="46" t="s">
        <v>6586</v>
      </c>
      <c r="L798" s="46" t="s">
        <v>3395</v>
      </c>
      <c r="M798" s="46">
        <v>22</v>
      </c>
      <c r="N798" s="46">
        <v>10</v>
      </c>
      <c r="O798" s="46">
        <v>120</v>
      </c>
      <c r="P798" s="46">
        <v>80</v>
      </c>
      <c r="Q798" s="46">
        <v>100</v>
      </c>
      <c r="R798" s="46">
        <v>42</v>
      </c>
      <c r="S798" s="46">
        <v>58</v>
      </c>
      <c r="T798" s="46">
        <v>18</v>
      </c>
      <c r="U798" s="46">
        <v>21</v>
      </c>
      <c r="V798" s="46">
        <v>2990</v>
      </c>
      <c r="W798" s="46">
        <v>100</v>
      </c>
      <c r="Y798" s="46" t="s">
        <v>6587</v>
      </c>
      <c r="AA798">
        <f t="shared" si="17"/>
        <v>10</v>
      </c>
    </row>
    <row r="799" spans="2:27" ht="15" hidden="1" customHeight="1" x14ac:dyDescent="0.2">
      <c r="B799" s="46">
        <v>798</v>
      </c>
      <c r="C799" s="46">
        <v>2455</v>
      </c>
      <c r="D799" s="46" t="s">
        <v>16</v>
      </c>
      <c r="E799" s="46">
        <v>8</v>
      </c>
      <c r="F799" s="46" t="s">
        <v>6582</v>
      </c>
      <c r="G799" s="46" t="s">
        <v>6588</v>
      </c>
      <c r="H799" s="46" t="s">
        <v>6589</v>
      </c>
      <c r="I799" s="46" t="s">
        <v>6590</v>
      </c>
      <c r="J799" s="46" t="s">
        <v>6591</v>
      </c>
      <c r="K799" s="46" t="s">
        <v>6592</v>
      </c>
      <c r="L799" s="46" t="s">
        <v>3444</v>
      </c>
      <c r="M799" s="46">
        <v>24</v>
      </c>
      <c r="N799" s="46">
        <v>3</v>
      </c>
      <c r="O799" s="46">
        <v>100</v>
      </c>
      <c r="P799" s="46">
        <v>0</v>
      </c>
      <c r="Q799" s="46">
        <v>0</v>
      </c>
      <c r="R799" s="46">
        <v>45</v>
      </c>
      <c r="S799" s="46">
        <v>100</v>
      </c>
      <c r="T799" s="46">
        <v>18</v>
      </c>
      <c r="U799" s="46">
        <v>21</v>
      </c>
      <c r="V799" s="46">
        <v>1239</v>
      </c>
      <c r="W799" s="46">
        <v>100</v>
      </c>
      <c r="Y799" s="46" t="s">
        <v>6593</v>
      </c>
      <c r="AA799">
        <f t="shared" si="17"/>
        <v>3</v>
      </c>
    </row>
    <row r="800" spans="2:27" ht="15" hidden="1" customHeight="1" x14ac:dyDescent="0.2">
      <c r="B800" s="46">
        <v>799</v>
      </c>
      <c r="C800" s="46">
        <v>4061</v>
      </c>
      <c r="D800" s="46" t="s">
        <v>16</v>
      </c>
      <c r="E800" s="46">
        <v>8</v>
      </c>
      <c r="F800" s="46" t="s">
        <v>6582</v>
      </c>
      <c r="G800" s="46" t="s">
        <v>6594</v>
      </c>
      <c r="H800" s="46" t="s">
        <v>6595</v>
      </c>
      <c r="I800" s="46" t="s">
        <v>6596</v>
      </c>
      <c r="J800" s="46" t="s">
        <v>2943</v>
      </c>
      <c r="K800" s="46" t="s">
        <v>6597</v>
      </c>
      <c r="L800" s="46" t="s">
        <v>3395</v>
      </c>
      <c r="M800" s="46">
        <v>22</v>
      </c>
      <c r="N800" s="46">
        <v>24</v>
      </c>
      <c r="O800" s="46">
        <v>600</v>
      </c>
      <c r="P800" s="46">
        <v>60000</v>
      </c>
      <c r="Q800" s="46">
        <v>42000</v>
      </c>
      <c r="R800" s="46">
        <v>18000</v>
      </c>
      <c r="S800" s="46">
        <v>24000</v>
      </c>
      <c r="T800" s="46">
        <v>18</v>
      </c>
      <c r="U800" s="46">
        <v>21</v>
      </c>
      <c r="V800" s="46">
        <v>2774</v>
      </c>
      <c r="W800" s="46">
        <v>100</v>
      </c>
      <c r="Y800" s="46" t="s">
        <v>6598</v>
      </c>
      <c r="AA800">
        <f t="shared" si="17"/>
        <v>24</v>
      </c>
    </row>
    <row r="801" spans="2:27" ht="15" hidden="1" customHeight="1" x14ac:dyDescent="0.2">
      <c r="B801" s="46">
        <v>800</v>
      </c>
      <c r="C801" s="46">
        <v>3505</v>
      </c>
      <c r="D801" s="46" t="s">
        <v>16</v>
      </c>
      <c r="E801" s="46">
        <v>8</v>
      </c>
      <c r="F801" s="46" t="s">
        <v>6582</v>
      </c>
      <c r="G801" s="46" t="s">
        <v>6583</v>
      </c>
      <c r="H801" s="46" t="s">
        <v>6584</v>
      </c>
      <c r="I801" s="46" t="s">
        <v>6585</v>
      </c>
      <c r="J801" s="46" t="s">
        <v>2945</v>
      </c>
      <c r="K801" s="46" t="s">
        <v>6599</v>
      </c>
      <c r="L801" s="46" t="s">
        <v>3395</v>
      </c>
      <c r="M801" s="46">
        <v>22</v>
      </c>
      <c r="N801" s="46">
        <v>10</v>
      </c>
      <c r="O801" s="46">
        <v>100</v>
      </c>
      <c r="P801" s="46">
        <v>0</v>
      </c>
      <c r="Q801" s="46">
        <v>200</v>
      </c>
      <c r="R801" s="46">
        <v>50</v>
      </c>
      <c r="S801" s="46">
        <v>100</v>
      </c>
      <c r="T801" s="46">
        <v>18</v>
      </c>
      <c r="U801" s="46">
        <v>21</v>
      </c>
      <c r="V801" s="46">
        <v>2198</v>
      </c>
      <c r="W801" s="46">
        <v>100</v>
      </c>
      <c r="Y801" s="46" t="s">
        <v>6600</v>
      </c>
      <c r="AA801">
        <f t="shared" si="17"/>
        <v>10</v>
      </c>
    </row>
    <row r="802" spans="2:27" ht="15" hidden="1" customHeight="1" x14ac:dyDescent="0.2">
      <c r="B802" s="46">
        <v>801</v>
      </c>
      <c r="C802" s="46">
        <v>2198</v>
      </c>
      <c r="D802" s="46" t="s">
        <v>16</v>
      </c>
      <c r="E802" s="46">
        <v>8</v>
      </c>
      <c r="F802" s="46" t="s">
        <v>6582</v>
      </c>
      <c r="G802" s="46"/>
      <c r="H802" s="46"/>
      <c r="I802" s="46"/>
      <c r="J802" s="46" t="s">
        <v>6601</v>
      </c>
      <c r="K802" s="46" t="s">
        <v>6602</v>
      </c>
      <c r="L802" s="46" t="s">
        <v>3444</v>
      </c>
      <c r="M802" s="46">
        <v>24</v>
      </c>
      <c r="N802" s="46">
        <v>3.5</v>
      </c>
      <c r="O802" s="46">
        <v>0</v>
      </c>
      <c r="P802" s="46">
        <v>62500</v>
      </c>
      <c r="Q802" s="46">
        <v>0</v>
      </c>
      <c r="R802" s="46">
        <v>0</v>
      </c>
      <c r="S802" s="46">
        <v>0</v>
      </c>
      <c r="T802" s="46">
        <v>18</v>
      </c>
      <c r="U802" s="46">
        <v>21</v>
      </c>
      <c r="V802" s="46">
        <v>1013</v>
      </c>
      <c r="W802" s="46">
        <v>100</v>
      </c>
      <c r="X802" s="46" t="s">
        <v>6603</v>
      </c>
      <c r="Y802" s="46" t="s">
        <v>6604</v>
      </c>
      <c r="AA802">
        <f t="shared" si="17"/>
        <v>3.5</v>
      </c>
    </row>
    <row r="803" spans="2:27" ht="15" hidden="1" customHeight="1" x14ac:dyDescent="0.2">
      <c r="B803" s="46">
        <v>802</v>
      </c>
      <c r="C803" s="46">
        <v>3245</v>
      </c>
      <c r="D803" s="46" t="s">
        <v>16</v>
      </c>
      <c r="E803" s="46">
        <v>8</v>
      </c>
      <c r="F803" s="46" t="s">
        <v>6582</v>
      </c>
      <c r="G803" s="46"/>
      <c r="H803" s="46"/>
      <c r="I803" s="46"/>
      <c r="J803" s="46" t="s">
        <v>6605</v>
      </c>
      <c r="K803" s="46" t="s">
        <v>6606</v>
      </c>
      <c r="L803" s="46" t="s">
        <v>3395</v>
      </c>
      <c r="M803" s="46">
        <v>22</v>
      </c>
      <c r="N803" s="46">
        <v>10</v>
      </c>
      <c r="O803" s="46">
        <v>5</v>
      </c>
      <c r="P803" s="46">
        <v>0</v>
      </c>
      <c r="Q803" s="46">
        <v>2</v>
      </c>
      <c r="R803" s="46">
        <v>2</v>
      </c>
      <c r="S803" s="46">
        <v>2</v>
      </c>
      <c r="T803" s="46">
        <v>18</v>
      </c>
      <c r="U803" s="46">
        <v>21</v>
      </c>
      <c r="V803" s="46">
        <v>1917</v>
      </c>
      <c r="W803" s="46">
        <v>100</v>
      </c>
      <c r="X803" s="46" t="s">
        <v>6607</v>
      </c>
      <c r="Y803" s="46" t="s">
        <v>6608</v>
      </c>
      <c r="AA803">
        <f t="shared" si="17"/>
        <v>10</v>
      </c>
    </row>
    <row r="804" spans="2:27" ht="15" hidden="1" customHeight="1" x14ac:dyDescent="0.2">
      <c r="B804" s="46">
        <v>803</v>
      </c>
      <c r="C804" s="46">
        <v>1251</v>
      </c>
      <c r="D804" s="46" t="s">
        <v>16</v>
      </c>
      <c r="E804" s="46">
        <v>8</v>
      </c>
      <c r="F804" s="46" t="s">
        <v>6609</v>
      </c>
      <c r="G804" s="46" t="s">
        <v>6610</v>
      </c>
      <c r="H804" s="46" t="s">
        <v>6611</v>
      </c>
      <c r="I804" s="46" t="s">
        <v>6611</v>
      </c>
      <c r="J804" s="46" t="s">
        <v>2947</v>
      </c>
      <c r="K804" s="46" t="s">
        <v>6612</v>
      </c>
      <c r="L804" s="46" t="s">
        <v>3444</v>
      </c>
      <c r="M804" s="46">
        <v>24</v>
      </c>
      <c r="N804" s="46">
        <v>1.6</v>
      </c>
      <c r="O804" s="46">
        <v>100</v>
      </c>
      <c r="P804" s="46">
        <v>0</v>
      </c>
      <c r="Q804" s="46">
        <v>57</v>
      </c>
      <c r="R804" s="46">
        <v>15</v>
      </c>
      <c r="S804" s="46">
        <v>40</v>
      </c>
      <c r="T804" s="46">
        <v>18</v>
      </c>
      <c r="U804" s="46">
        <v>21</v>
      </c>
      <c r="V804" s="46">
        <v>560</v>
      </c>
      <c r="W804" s="46">
        <v>80</v>
      </c>
      <c r="Y804" s="46" t="s">
        <v>6613</v>
      </c>
      <c r="AA804">
        <f t="shared" si="17"/>
        <v>1.6</v>
      </c>
    </row>
    <row r="805" spans="2:27" ht="15" hidden="1" customHeight="1" x14ac:dyDescent="0.2">
      <c r="B805" s="46">
        <v>804</v>
      </c>
      <c r="C805" s="46">
        <v>440</v>
      </c>
      <c r="D805" s="46" t="s">
        <v>16</v>
      </c>
      <c r="E805" s="46">
        <v>8</v>
      </c>
      <c r="F805" s="46" t="s">
        <v>6609</v>
      </c>
      <c r="G805" s="46" t="s">
        <v>6614</v>
      </c>
      <c r="H805" s="46" t="s">
        <v>6615</v>
      </c>
      <c r="I805" s="46" t="s">
        <v>6615</v>
      </c>
      <c r="J805" s="46" t="s">
        <v>2946</v>
      </c>
      <c r="K805" s="46" t="s">
        <v>6616</v>
      </c>
      <c r="L805" s="46" t="s">
        <v>3444</v>
      </c>
      <c r="M805" s="46">
        <v>24</v>
      </c>
      <c r="N805" s="46">
        <v>5</v>
      </c>
      <c r="O805" s="46">
        <v>270</v>
      </c>
      <c r="P805" s="46">
        <v>0</v>
      </c>
      <c r="Q805" s="46">
        <v>500</v>
      </c>
      <c r="R805" s="46">
        <v>25</v>
      </c>
      <c r="S805" s="46">
        <v>450</v>
      </c>
      <c r="T805" s="46">
        <v>18</v>
      </c>
      <c r="U805" s="46">
        <v>21</v>
      </c>
      <c r="V805" s="46">
        <v>112</v>
      </c>
      <c r="W805" s="46">
        <v>100</v>
      </c>
      <c r="Y805" s="46" t="s">
        <v>6617</v>
      </c>
      <c r="AA805">
        <f t="shared" si="17"/>
        <v>5</v>
      </c>
    </row>
    <row r="806" spans="2:27" ht="15" hidden="1" customHeight="1" x14ac:dyDescent="0.2">
      <c r="B806" s="46">
        <v>805</v>
      </c>
      <c r="C806" s="46">
        <v>3911</v>
      </c>
      <c r="D806" s="46" t="s">
        <v>16</v>
      </c>
      <c r="E806" s="46">
        <v>8</v>
      </c>
      <c r="F806" s="46" t="s">
        <v>6618</v>
      </c>
      <c r="G806" s="46" t="s">
        <v>6619</v>
      </c>
      <c r="H806" s="46" t="s">
        <v>6620</v>
      </c>
      <c r="I806" s="46" t="s">
        <v>6621</v>
      </c>
      <c r="J806" s="46" t="s">
        <v>2948</v>
      </c>
      <c r="K806" s="46" t="s">
        <v>2948</v>
      </c>
      <c r="L806" s="46" t="s">
        <v>3395</v>
      </c>
      <c r="M806" s="46">
        <v>22</v>
      </c>
      <c r="N806" s="46">
        <v>3.5</v>
      </c>
      <c r="O806" s="46">
        <v>80</v>
      </c>
      <c r="P806" s="46">
        <v>0</v>
      </c>
      <c r="Q806" s="46">
        <v>132.15</v>
      </c>
      <c r="R806" s="46">
        <v>12.84</v>
      </c>
      <c r="S806" s="46">
        <v>119.31</v>
      </c>
      <c r="T806" s="46">
        <v>18</v>
      </c>
      <c r="U806" s="46">
        <v>21</v>
      </c>
      <c r="V806" s="46">
        <v>2620</v>
      </c>
      <c r="W806" s="46">
        <v>100</v>
      </c>
      <c r="Y806" s="46" t="s">
        <v>6622</v>
      </c>
      <c r="AA806">
        <f t="shared" si="17"/>
        <v>3.5</v>
      </c>
    </row>
    <row r="807" spans="2:27" ht="15" hidden="1" customHeight="1" x14ac:dyDescent="0.2">
      <c r="B807" s="46">
        <v>806</v>
      </c>
      <c r="C807" s="46">
        <v>4036</v>
      </c>
      <c r="D807" s="46" t="s">
        <v>16</v>
      </c>
      <c r="E807" s="46">
        <v>8</v>
      </c>
      <c r="F807" s="46" t="s">
        <v>6623</v>
      </c>
      <c r="G807" s="46" t="s">
        <v>6624</v>
      </c>
      <c r="H807" s="46" t="s">
        <v>6625</v>
      </c>
      <c r="I807" s="46" t="s">
        <v>6626</v>
      </c>
      <c r="J807" s="46" t="s">
        <v>2934</v>
      </c>
      <c r="K807" s="46" t="s">
        <v>6627</v>
      </c>
      <c r="L807" s="46" t="s">
        <v>3395</v>
      </c>
      <c r="M807" s="46">
        <v>22</v>
      </c>
      <c r="N807" s="46">
        <v>3</v>
      </c>
      <c r="O807" s="46">
        <v>150</v>
      </c>
      <c r="P807" s="46">
        <v>0</v>
      </c>
      <c r="Q807" s="46">
        <v>90</v>
      </c>
      <c r="R807" s="46">
        <v>20</v>
      </c>
      <c r="S807" s="46">
        <v>50</v>
      </c>
      <c r="T807" s="46">
        <v>18</v>
      </c>
      <c r="U807" s="46">
        <v>21</v>
      </c>
      <c r="V807" s="46">
        <v>2752</v>
      </c>
      <c r="W807" s="46">
        <v>100</v>
      </c>
      <c r="Y807" s="46" t="s">
        <v>6628</v>
      </c>
      <c r="AA807">
        <f t="shared" si="17"/>
        <v>3</v>
      </c>
    </row>
    <row r="808" spans="2:27" ht="15" hidden="1" customHeight="1" x14ac:dyDescent="0.2">
      <c r="B808" s="46">
        <v>807</v>
      </c>
      <c r="C808" s="46">
        <v>3330</v>
      </c>
      <c r="D808" s="46" t="s">
        <v>16</v>
      </c>
      <c r="E808" s="46">
        <v>8</v>
      </c>
      <c r="F808" s="46" t="s">
        <v>6629</v>
      </c>
      <c r="G808" s="46"/>
      <c r="H808" s="46"/>
      <c r="I808" s="46"/>
      <c r="J808" s="46" t="s">
        <v>2949</v>
      </c>
      <c r="K808" s="46" t="s">
        <v>6630</v>
      </c>
      <c r="L808" s="46" t="s">
        <v>3406</v>
      </c>
      <c r="M808" s="46">
        <v>23</v>
      </c>
      <c r="N808" s="46">
        <v>0.05</v>
      </c>
      <c r="O808" s="46">
        <v>1</v>
      </c>
      <c r="P808" s="46">
        <v>1</v>
      </c>
      <c r="Q808" s="46">
        <v>0.4</v>
      </c>
      <c r="R808" s="46">
        <v>0.22</v>
      </c>
      <c r="S808" s="46">
        <v>0.18</v>
      </c>
      <c r="T808" s="46">
        <v>18</v>
      </c>
      <c r="U808" s="46">
        <v>21</v>
      </c>
      <c r="V808" s="46">
        <v>2010</v>
      </c>
      <c r="W808" s="46">
        <v>100</v>
      </c>
      <c r="X808" s="46" t="s">
        <v>6631</v>
      </c>
      <c r="Y808" s="46" t="s">
        <v>6632</v>
      </c>
      <c r="AA808">
        <f t="shared" si="17"/>
        <v>0.05</v>
      </c>
    </row>
    <row r="809" spans="2:27" ht="15" hidden="1" customHeight="1" x14ac:dyDescent="0.2">
      <c r="B809" s="46">
        <v>808</v>
      </c>
      <c r="C809" s="46">
        <v>3235</v>
      </c>
      <c r="D809" s="46" t="s">
        <v>16</v>
      </c>
      <c r="E809" s="46">
        <v>8</v>
      </c>
      <c r="F809" s="46" t="s">
        <v>6633</v>
      </c>
      <c r="G809" s="46"/>
      <c r="H809" s="46"/>
      <c r="I809" s="46"/>
      <c r="J809" s="46" t="s">
        <v>2953</v>
      </c>
      <c r="K809" s="46" t="s">
        <v>6634</v>
      </c>
      <c r="L809" s="46" t="s">
        <v>3444</v>
      </c>
      <c r="M809" s="46">
        <v>24</v>
      </c>
      <c r="N809" s="46">
        <v>2.6880000000000002</v>
      </c>
      <c r="O809" s="46">
        <v>150</v>
      </c>
      <c r="P809" s="46">
        <v>150</v>
      </c>
      <c r="Q809" s="46">
        <v>283</v>
      </c>
      <c r="R809" s="46">
        <v>31.82</v>
      </c>
      <c r="S809" s="46">
        <v>188.18</v>
      </c>
      <c r="T809" s="46">
        <v>18</v>
      </c>
      <c r="U809" s="46">
        <v>21</v>
      </c>
      <c r="V809" s="46">
        <v>1908</v>
      </c>
      <c r="W809" s="46">
        <v>100</v>
      </c>
      <c r="X809" s="46" t="s">
        <v>6635</v>
      </c>
      <c r="Y809" s="46" t="s">
        <v>6636</v>
      </c>
      <c r="AA809">
        <f t="shared" si="17"/>
        <v>2.6880000000000002</v>
      </c>
    </row>
    <row r="810" spans="2:27" ht="15" hidden="1" customHeight="1" x14ac:dyDescent="0.2">
      <c r="B810" s="46">
        <v>809</v>
      </c>
      <c r="C810" s="46">
        <v>4312</v>
      </c>
      <c r="D810" s="46" t="s">
        <v>16</v>
      </c>
      <c r="E810" s="46">
        <v>8</v>
      </c>
      <c r="F810" s="46" t="s">
        <v>6633</v>
      </c>
      <c r="G810" s="46" t="s">
        <v>6637</v>
      </c>
      <c r="H810" s="46" t="s">
        <v>6638</v>
      </c>
      <c r="I810" s="46" t="s">
        <v>6638</v>
      </c>
      <c r="J810" s="46" t="s">
        <v>2951</v>
      </c>
      <c r="K810" s="46" t="s">
        <v>37</v>
      </c>
      <c r="L810" s="46" t="s">
        <v>3444</v>
      </c>
      <c r="M810" s="46">
        <v>24</v>
      </c>
      <c r="N810" s="46">
        <v>22</v>
      </c>
      <c r="O810" s="46">
        <v>393</v>
      </c>
      <c r="P810" s="46">
        <v>0</v>
      </c>
      <c r="Q810" s="46">
        <v>0</v>
      </c>
      <c r="R810" s="46">
        <v>140</v>
      </c>
      <c r="S810" s="46">
        <v>0</v>
      </c>
      <c r="T810" s="46">
        <v>18</v>
      </c>
      <c r="U810" s="46">
        <v>21</v>
      </c>
      <c r="V810" s="46">
        <v>798</v>
      </c>
      <c r="W810" s="46">
        <v>100</v>
      </c>
      <c r="Y810" s="46" t="s">
        <v>6639</v>
      </c>
      <c r="AA810">
        <f t="shared" si="17"/>
        <v>22</v>
      </c>
    </row>
    <row r="811" spans="2:27" ht="15" hidden="1" customHeight="1" x14ac:dyDescent="0.2">
      <c r="B811" s="46">
        <v>810</v>
      </c>
      <c r="C811" s="46">
        <v>2704</v>
      </c>
      <c r="D811" s="46" t="s">
        <v>16</v>
      </c>
      <c r="E811" s="46">
        <v>8</v>
      </c>
      <c r="F811" s="46" t="s">
        <v>6633</v>
      </c>
      <c r="G811" s="46" t="s">
        <v>6640</v>
      </c>
      <c r="H811" s="46" t="s">
        <v>6641</v>
      </c>
      <c r="I811" s="46" t="s">
        <v>6641</v>
      </c>
      <c r="J811" s="46" t="s">
        <v>6642</v>
      </c>
      <c r="K811" s="46" t="s">
        <v>6642</v>
      </c>
      <c r="L811" s="46" t="s">
        <v>3395</v>
      </c>
      <c r="M811" s="46">
        <v>22</v>
      </c>
      <c r="N811" s="46">
        <v>2.4</v>
      </c>
      <c r="O811" s="46">
        <v>45</v>
      </c>
      <c r="P811" s="46">
        <v>72</v>
      </c>
      <c r="Q811" s="46">
        <v>117</v>
      </c>
      <c r="R811" s="46">
        <v>45</v>
      </c>
      <c r="S811" s="46">
        <v>65</v>
      </c>
      <c r="T811" s="46">
        <v>18</v>
      </c>
      <c r="U811" s="46">
        <v>21</v>
      </c>
      <c r="V811" s="46">
        <v>1462</v>
      </c>
      <c r="W811" s="46">
        <v>100</v>
      </c>
      <c r="Y811" s="46" t="s">
        <v>6643</v>
      </c>
      <c r="AA811">
        <f t="shared" si="17"/>
        <v>2.4</v>
      </c>
    </row>
    <row r="812" spans="2:27" ht="15" hidden="1" customHeight="1" x14ac:dyDescent="0.2">
      <c r="B812" s="46">
        <v>811</v>
      </c>
      <c r="C812" s="46">
        <v>4133</v>
      </c>
      <c r="D812" s="46" t="s">
        <v>16</v>
      </c>
      <c r="E812" s="46">
        <v>8</v>
      </c>
      <c r="F812" s="46" t="s">
        <v>6633</v>
      </c>
      <c r="G812" s="46"/>
      <c r="H812" s="46"/>
      <c r="I812" s="46"/>
      <c r="J812" s="46" t="s">
        <v>2952</v>
      </c>
      <c r="K812" s="46" t="s">
        <v>6644</v>
      </c>
      <c r="L812" s="46" t="s">
        <v>3395</v>
      </c>
      <c r="M812" s="46">
        <v>22</v>
      </c>
      <c r="N812" s="46">
        <v>3</v>
      </c>
      <c r="O812" s="46">
        <v>50</v>
      </c>
      <c r="P812" s="46">
        <v>0</v>
      </c>
      <c r="Q812" s="46">
        <v>40</v>
      </c>
      <c r="R812" s="46">
        <v>8</v>
      </c>
      <c r="S812" s="46">
        <v>40</v>
      </c>
      <c r="T812" s="46">
        <v>18</v>
      </c>
      <c r="U812" s="46">
        <v>21</v>
      </c>
      <c r="V812" s="46">
        <v>2833</v>
      </c>
      <c r="W812" s="46">
        <v>100</v>
      </c>
      <c r="X812" s="46" t="s">
        <v>6645</v>
      </c>
      <c r="Y812" s="46" t="s">
        <v>6646</v>
      </c>
      <c r="AA812">
        <f t="shared" si="17"/>
        <v>3</v>
      </c>
    </row>
    <row r="813" spans="2:27" ht="15" hidden="1" customHeight="1" x14ac:dyDescent="0.2">
      <c r="B813" s="46">
        <v>812</v>
      </c>
      <c r="C813" s="46">
        <v>3715</v>
      </c>
      <c r="D813" s="46" t="s">
        <v>16</v>
      </c>
      <c r="E813" s="46">
        <v>8</v>
      </c>
      <c r="F813" s="46" t="s">
        <v>2954</v>
      </c>
      <c r="G813" s="46" t="s">
        <v>6647</v>
      </c>
      <c r="H813" s="46" t="s">
        <v>6648</v>
      </c>
      <c r="I813" s="46" t="s">
        <v>6649</v>
      </c>
      <c r="J813" s="46" t="s">
        <v>2955</v>
      </c>
      <c r="K813" s="46" t="s">
        <v>6650</v>
      </c>
      <c r="L813" s="46" t="s">
        <v>3406</v>
      </c>
      <c r="M813" s="46">
        <v>23</v>
      </c>
      <c r="N813" s="46">
        <v>3</v>
      </c>
      <c r="O813" s="46">
        <v>65</v>
      </c>
      <c r="P813" s="46">
        <v>0</v>
      </c>
      <c r="Q813" s="46">
        <v>15</v>
      </c>
      <c r="R813" s="46">
        <v>9</v>
      </c>
      <c r="S813" s="46">
        <v>15</v>
      </c>
      <c r="T813" s="46">
        <v>18</v>
      </c>
      <c r="U813" s="46">
        <v>21</v>
      </c>
      <c r="V813" s="46">
        <v>2411</v>
      </c>
      <c r="W813" s="46">
        <v>100</v>
      </c>
      <c r="Y813" s="46" t="s">
        <v>6651</v>
      </c>
      <c r="AA813">
        <f t="shared" si="17"/>
        <v>3</v>
      </c>
    </row>
    <row r="814" spans="2:27" ht="15" hidden="1" customHeight="1" x14ac:dyDescent="0.2">
      <c r="B814" s="46">
        <v>813</v>
      </c>
      <c r="C814" s="46">
        <v>4009</v>
      </c>
      <c r="D814" s="46" t="s">
        <v>16</v>
      </c>
      <c r="E814" s="46">
        <v>8</v>
      </c>
      <c r="F814" s="46" t="s">
        <v>6652</v>
      </c>
      <c r="G814" s="46" t="s">
        <v>6653</v>
      </c>
      <c r="H814" s="46" t="s">
        <v>6654</v>
      </c>
      <c r="I814" s="46" t="s">
        <v>6655</v>
      </c>
      <c r="J814" s="46" t="s">
        <v>2956</v>
      </c>
      <c r="K814" s="46" t="s">
        <v>6656</v>
      </c>
      <c r="L814" s="46" t="s">
        <v>3395</v>
      </c>
      <c r="M814" s="46">
        <v>22</v>
      </c>
      <c r="N814" s="46">
        <v>24</v>
      </c>
      <c r="O814" s="46">
        <v>205</v>
      </c>
      <c r="P814" s="46">
        <v>410000</v>
      </c>
      <c r="Q814" s="46">
        <v>28700</v>
      </c>
      <c r="R814" s="46">
        <v>12300</v>
      </c>
      <c r="S814" s="46">
        <v>16400</v>
      </c>
      <c r="T814" s="46">
        <v>18</v>
      </c>
      <c r="U814" s="46">
        <v>21</v>
      </c>
      <c r="V814" s="46">
        <v>2721</v>
      </c>
      <c r="W814" s="46">
        <v>100</v>
      </c>
      <c r="Y814" s="46" t="s">
        <v>6657</v>
      </c>
      <c r="AA814">
        <f t="shared" si="17"/>
        <v>24</v>
      </c>
    </row>
    <row r="815" spans="2:27" ht="15" hidden="1" customHeight="1" x14ac:dyDescent="0.2">
      <c r="B815" s="46">
        <v>814</v>
      </c>
      <c r="C815" s="46">
        <v>3686</v>
      </c>
      <c r="D815" s="46" t="s">
        <v>16</v>
      </c>
      <c r="E815" s="46">
        <v>8</v>
      </c>
      <c r="F815" s="46" t="s">
        <v>3948</v>
      </c>
      <c r="G815" s="46" t="s">
        <v>6658</v>
      </c>
      <c r="H815" s="46" t="s">
        <v>6659</v>
      </c>
      <c r="I815" s="46" t="s">
        <v>6660</v>
      </c>
      <c r="J815" s="46" t="s">
        <v>2957</v>
      </c>
      <c r="K815" s="46" t="s">
        <v>2957</v>
      </c>
      <c r="L815" s="46" t="s">
        <v>3395</v>
      </c>
      <c r="M815" s="46">
        <v>22</v>
      </c>
      <c r="N815" s="46">
        <v>10</v>
      </c>
      <c r="O815" s="46">
        <v>200</v>
      </c>
      <c r="P815" s="46">
        <v>0</v>
      </c>
      <c r="Q815" s="46">
        <v>120</v>
      </c>
      <c r="R815" s="46">
        <v>50</v>
      </c>
      <c r="S815" s="46">
        <v>120</v>
      </c>
      <c r="T815" s="46">
        <v>18</v>
      </c>
      <c r="U815" s="46">
        <v>21</v>
      </c>
      <c r="V815" s="46">
        <v>2382</v>
      </c>
      <c r="W815" s="46">
        <v>100</v>
      </c>
      <c r="Y815" s="46" t="s">
        <v>6661</v>
      </c>
      <c r="AA815">
        <f t="shared" si="17"/>
        <v>10</v>
      </c>
    </row>
    <row r="816" spans="2:27" ht="15" hidden="1" customHeight="1" x14ac:dyDescent="0.2">
      <c r="B816" s="46">
        <v>815</v>
      </c>
      <c r="C816" s="46">
        <v>3296</v>
      </c>
      <c r="D816" s="46" t="s">
        <v>16</v>
      </c>
      <c r="E816" s="46">
        <v>8</v>
      </c>
      <c r="F816" s="46" t="s">
        <v>3948</v>
      </c>
      <c r="G816" s="46" t="s">
        <v>6662</v>
      </c>
      <c r="H816" s="46" t="s">
        <v>6663</v>
      </c>
      <c r="I816" s="46" t="s">
        <v>6663</v>
      </c>
      <c r="J816" s="46" t="s">
        <v>2958</v>
      </c>
      <c r="K816" s="46" t="s">
        <v>2958</v>
      </c>
      <c r="L816" s="46" t="s">
        <v>3395</v>
      </c>
      <c r="M816" s="46">
        <v>22</v>
      </c>
      <c r="N816" s="46">
        <v>5</v>
      </c>
      <c r="O816" s="46">
        <v>125</v>
      </c>
      <c r="P816" s="46">
        <v>125</v>
      </c>
      <c r="Q816" s="46">
        <v>125</v>
      </c>
      <c r="R816" s="46">
        <v>50</v>
      </c>
      <c r="S816" s="46">
        <v>75</v>
      </c>
      <c r="T816" s="46">
        <v>18</v>
      </c>
      <c r="U816" s="46">
        <v>21</v>
      </c>
      <c r="V816" s="46">
        <v>1976</v>
      </c>
      <c r="W816" s="46">
        <v>40</v>
      </c>
      <c r="Y816" s="46" t="s">
        <v>6664</v>
      </c>
      <c r="AA816">
        <f t="shared" si="17"/>
        <v>5</v>
      </c>
    </row>
    <row r="817" spans="2:27" ht="15" hidden="1" customHeight="1" x14ac:dyDescent="0.2">
      <c r="B817" s="46">
        <v>816</v>
      </c>
      <c r="C817" s="46">
        <v>2621</v>
      </c>
      <c r="D817" s="46" t="s">
        <v>16</v>
      </c>
      <c r="E817" s="46">
        <v>8</v>
      </c>
      <c r="F817" s="46" t="s">
        <v>6665</v>
      </c>
      <c r="G817" s="46" t="s">
        <v>6666</v>
      </c>
      <c r="H817" s="46" t="s">
        <v>6667</v>
      </c>
      <c r="I817" s="46" t="s">
        <v>6667</v>
      </c>
      <c r="J817" s="46" t="s">
        <v>2960</v>
      </c>
      <c r="K817" s="46" t="s">
        <v>2960</v>
      </c>
      <c r="L817" s="46" t="s">
        <v>3406</v>
      </c>
      <c r="M817" s="46">
        <v>23</v>
      </c>
      <c r="N817" s="46">
        <v>3</v>
      </c>
      <c r="O817" s="46">
        <v>35</v>
      </c>
      <c r="P817" s="46">
        <v>35</v>
      </c>
      <c r="Q817" s="46">
        <v>70</v>
      </c>
      <c r="R817" s="46">
        <v>35</v>
      </c>
      <c r="S817" s="46">
        <v>35</v>
      </c>
      <c r="T817" s="46">
        <v>18</v>
      </c>
      <c r="U817" s="46">
        <v>21</v>
      </c>
      <c r="V817" s="46">
        <v>1385</v>
      </c>
      <c r="W817" s="46">
        <v>100</v>
      </c>
      <c r="Y817" s="46" t="s">
        <v>6668</v>
      </c>
      <c r="AA817">
        <f t="shared" si="17"/>
        <v>3</v>
      </c>
    </row>
    <row r="818" spans="2:27" ht="15" hidden="1" customHeight="1" x14ac:dyDescent="0.2">
      <c r="B818" s="46">
        <v>817</v>
      </c>
      <c r="C818" s="46">
        <v>4062</v>
      </c>
      <c r="D818" s="46" t="s">
        <v>16</v>
      </c>
      <c r="E818" s="46">
        <v>8</v>
      </c>
      <c r="F818" s="46" t="s">
        <v>6669</v>
      </c>
      <c r="G818" s="46"/>
      <c r="H818" s="46"/>
      <c r="I818" s="46"/>
      <c r="J818" s="46" t="s">
        <v>2962</v>
      </c>
      <c r="K818" s="46" t="s">
        <v>6670</v>
      </c>
      <c r="L818" s="46" t="s">
        <v>3395</v>
      </c>
      <c r="M818" s="46">
        <v>22</v>
      </c>
      <c r="N818" s="46">
        <v>20</v>
      </c>
      <c r="O818" s="46">
        <v>100</v>
      </c>
      <c r="P818" s="46">
        <v>150</v>
      </c>
      <c r="Q818" s="46">
        <v>80</v>
      </c>
      <c r="R818" s="46">
        <v>40</v>
      </c>
      <c r="S818" s="46">
        <v>50</v>
      </c>
      <c r="T818" s="46">
        <v>18</v>
      </c>
      <c r="U818" s="46">
        <v>21</v>
      </c>
      <c r="V818" s="46">
        <v>2775</v>
      </c>
      <c r="W818" s="46">
        <v>100</v>
      </c>
      <c r="X818" s="46" t="s">
        <v>6671</v>
      </c>
      <c r="Y818" s="46" t="s">
        <v>6672</v>
      </c>
      <c r="AA818">
        <f t="shared" si="17"/>
        <v>20</v>
      </c>
    </row>
    <row r="819" spans="2:27" ht="15" hidden="1" customHeight="1" x14ac:dyDescent="0.2">
      <c r="B819" s="46">
        <v>818</v>
      </c>
      <c r="C819" s="46">
        <v>4034</v>
      </c>
      <c r="D819" s="46" t="s">
        <v>16</v>
      </c>
      <c r="E819" s="46">
        <v>8</v>
      </c>
      <c r="F819" s="46" t="s">
        <v>6673</v>
      </c>
      <c r="G819" s="46" t="s">
        <v>6674</v>
      </c>
      <c r="H819" s="46" t="s">
        <v>6675</v>
      </c>
      <c r="I819" s="46" t="s">
        <v>6676</v>
      </c>
      <c r="J819" s="46" t="s">
        <v>2963</v>
      </c>
      <c r="K819" s="46" t="s">
        <v>2963</v>
      </c>
      <c r="L819" s="46" t="s">
        <v>3395</v>
      </c>
      <c r="M819" s="46">
        <v>22</v>
      </c>
      <c r="N819" s="46">
        <v>15</v>
      </c>
      <c r="O819" s="46">
        <v>242</v>
      </c>
      <c r="P819" s="46">
        <v>0</v>
      </c>
      <c r="Q819" s="46">
        <v>0</v>
      </c>
      <c r="R819" s="46">
        <v>27</v>
      </c>
      <c r="S819" s="46">
        <v>0</v>
      </c>
      <c r="T819" s="46">
        <v>18</v>
      </c>
      <c r="U819" s="46">
        <v>21</v>
      </c>
      <c r="V819" s="46">
        <v>2750</v>
      </c>
      <c r="W819" s="46">
        <v>100</v>
      </c>
      <c r="Y819" s="46" t="s">
        <v>6677</v>
      </c>
      <c r="AA819">
        <f t="shared" si="17"/>
        <v>15</v>
      </c>
    </row>
    <row r="820" spans="2:27" ht="15" hidden="1" customHeight="1" x14ac:dyDescent="0.2">
      <c r="B820" s="46">
        <v>819</v>
      </c>
      <c r="C820" s="46">
        <v>2600</v>
      </c>
      <c r="D820" s="46" t="s">
        <v>16</v>
      </c>
      <c r="E820" s="46">
        <v>8</v>
      </c>
      <c r="F820" s="46" t="s">
        <v>6678</v>
      </c>
      <c r="G820" s="46" t="s">
        <v>6679</v>
      </c>
      <c r="H820" s="46" t="s">
        <v>6680</v>
      </c>
      <c r="I820" s="46" t="s">
        <v>6681</v>
      </c>
      <c r="J820" s="46" t="s">
        <v>2965</v>
      </c>
      <c r="K820" s="46" t="s">
        <v>2965</v>
      </c>
      <c r="L820" s="46" t="s">
        <v>3406</v>
      </c>
      <c r="M820" s="46">
        <v>23</v>
      </c>
      <c r="N820" s="46">
        <v>3</v>
      </c>
      <c r="O820" s="46">
        <v>35</v>
      </c>
      <c r="P820" s="46">
        <v>35</v>
      </c>
      <c r="Q820" s="46">
        <v>70</v>
      </c>
      <c r="R820" s="46">
        <v>35</v>
      </c>
      <c r="S820" s="46">
        <v>35</v>
      </c>
      <c r="T820" s="46">
        <v>18</v>
      </c>
      <c r="U820" s="46">
        <v>21</v>
      </c>
      <c r="V820" s="46">
        <v>1379</v>
      </c>
      <c r="W820" s="46">
        <v>80</v>
      </c>
      <c r="Y820" s="46" t="s">
        <v>6682</v>
      </c>
      <c r="AA820">
        <f t="shared" si="17"/>
        <v>3</v>
      </c>
    </row>
    <row r="821" spans="2:27" ht="15" hidden="1" customHeight="1" x14ac:dyDescent="0.2">
      <c r="B821" s="46">
        <v>820</v>
      </c>
      <c r="C821" s="46">
        <v>3963</v>
      </c>
      <c r="D821" s="46" t="s">
        <v>16</v>
      </c>
      <c r="E821" s="46">
        <v>8</v>
      </c>
      <c r="F821" s="46" t="s">
        <v>6678</v>
      </c>
      <c r="G821" s="46" t="s">
        <v>6683</v>
      </c>
      <c r="H821" s="46" t="s">
        <v>6684</v>
      </c>
      <c r="I821" s="46" t="s">
        <v>6685</v>
      </c>
      <c r="J821" s="46" t="s">
        <v>2966</v>
      </c>
      <c r="K821" s="46" t="s">
        <v>6686</v>
      </c>
      <c r="L821" s="46" t="s">
        <v>3395</v>
      </c>
      <c r="M821" s="46">
        <v>22</v>
      </c>
      <c r="N821" s="46">
        <v>2</v>
      </c>
      <c r="O821" s="46">
        <v>25</v>
      </c>
      <c r="P821" s="46">
        <v>0</v>
      </c>
      <c r="Q821" s="46">
        <v>12</v>
      </c>
      <c r="R821" s="46">
        <v>6</v>
      </c>
      <c r="S821" s="46">
        <v>3</v>
      </c>
      <c r="T821" s="46">
        <v>18</v>
      </c>
      <c r="U821" s="46">
        <v>21</v>
      </c>
      <c r="V821" s="46">
        <v>2677</v>
      </c>
      <c r="W821" s="46">
        <v>100</v>
      </c>
      <c r="Y821" s="46" t="s">
        <v>6687</v>
      </c>
      <c r="AA821">
        <f t="shared" si="17"/>
        <v>2</v>
      </c>
    </row>
    <row r="822" spans="2:27" ht="15" hidden="1" customHeight="1" x14ac:dyDescent="0.2">
      <c r="B822" s="46">
        <v>821</v>
      </c>
      <c r="C822" s="46">
        <v>2355</v>
      </c>
      <c r="D822" s="46" t="s">
        <v>16</v>
      </c>
      <c r="E822" s="46">
        <v>8</v>
      </c>
      <c r="F822" s="46" t="s">
        <v>6678</v>
      </c>
      <c r="G822" s="46" t="s">
        <v>6688</v>
      </c>
      <c r="H822" s="46" t="s">
        <v>6689</v>
      </c>
      <c r="I822" s="46" t="s">
        <v>6690</v>
      </c>
      <c r="J822" s="46" t="s">
        <v>2964</v>
      </c>
      <c r="K822" s="46" t="s">
        <v>6691</v>
      </c>
      <c r="L822" s="46" t="s">
        <v>3395</v>
      </c>
      <c r="M822" s="46">
        <v>22</v>
      </c>
      <c r="N822" s="46">
        <v>5</v>
      </c>
      <c r="O822" s="46">
        <v>75</v>
      </c>
      <c r="P822" s="46">
        <v>60</v>
      </c>
      <c r="Q822" s="46">
        <v>60</v>
      </c>
      <c r="R822" s="46">
        <v>20</v>
      </c>
      <c r="S822" s="46">
        <v>40</v>
      </c>
      <c r="T822" s="46">
        <v>18</v>
      </c>
      <c r="U822" s="46">
        <v>21</v>
      </c>
      <c r="V822" s="46">
        <v>1151</v>
      </c>
      <c r="W822" s="46">
        <v>60</v>
      </c>
      <c r="Y822" s="46" t="s">
        <v>6692</v>
      </c>
      <c r="AA822">
        <f t="shared" si="17"/>
        <v>5</v>
      </c>
    </row>
    <row r="823" spans="2:27" ht="15" hidden="1" customHeight="1" x14ac:dyDescent="0.2">
      <c r="B823" s="46">
        <v>822</v>
      </c>
      <c r="C823" s="46">
        <v>1083</v>
      </c>
      <c r="D823" s="46" t="s">
        <v>16</v>
      </c>
      <c r="E823" s="46">
        <v>8</v>
      </c>
      <c r="F823" s="46" t="s">
        <v>6678</v>
      </c>
      <c r="G823" s="46"/>
      <c r="H823" s="46"/>
      <c r="I823" s="46"/>
      <c r="J823" s="46" t="s">
        <v>6693</v>
      </c>
      <c r="K823" s="46" t="s">
        <v>3530</v>
      </c>
      <c r="L823" s="46" t="s">
        <v>3444</v>
      </c>
      <c r="M823" s="46">
        <v>24</v>
      </c>
      <c r="N823" s="46">
        <v>0.85</v>
      </c>
      <c r="O823" s="46">
        <v>20</v>
      </c>
      <c r="P823" s="46">
        <v>0</v>
      </c>
      <c r="Q823" s="46">
        <v>40</v>
      </c>
      <c r="R823" s="46">
        <v>2</v>
      </c>
      <c r="S823" s="46">
        <v>10</v>
      </c>
      <c r="T823" s="46">
        <v>18</v>
      </c>
      <c r="U823" s="46">
        <v>21</v>
      </c>
      <c r="V823" s="46">
        <v>413</v>
      </c>
      <c r="W823" s="46">
        <v>100</v>
      </c>
      <c r="X823" s="46" t="s">
        <v>6694</v>
      </c>
      <c r="Y823" s="46" t="s">
        <v>6695</v>
      </c>
      <c r="AA823">
        <f t="shared" si="17"/>
        <v>0.85</v>
      </c>
    </row>
    <row r="824" spans="2:27" ht="15" hidden="1" customHeight="1" x14ac:dyDescent="0.2">
      <c r="B824" s="46">
        <v>823</v>
      </c>
      <c r="C824" s="46">
        <v>3480</v>
      </c>
      <c r="D824" s="46" t="s">
        <v>16</v>
      </c>
      <c r="E824" s="46">
        <v>8</v>
      </c>
      <c r="F824" s="46" t="s">
        <v>6678</v>
      </c>
      <c r="G824" s="46" t="s">
        <v>6696</v>
      </c>
      <c r="H824" s="46" t="s">
        <v>6697</v>
      </c>
      <c r="I824" s="46" t="s">
        <v>6697</v>
      </c>
      <c r="J824" s="46" t="s">
        <v>6698</v>
      </c>
      <c r="K824" s="46" t="s">
        <v>6699</v>
      </c>
      <c r="L824" s="46" t="s">
        <v>3395</v>
      </c>
      <c r="M824" s="46">
        <v>22</v>
      </c>
      <c r="N824" s="46">
        <v>1</v>
      </c>
      <c r="O824" s="46">
        <v>45</v>
      </c>
      <c r="P824" s="46">
        <v>10000</v>
      </c>
      <c r="Q824" s="46">
        <v>10000</v>
      </c>
      <c r="R824" s="46">
        <v>2</v>
      </c>
      <c r="S824" s="46">
        <v>2</v>
      </c>
      <c r="T824" s="46">
        <v>18</v>
      </c>
      <c r="U824" s="46">
        <v>21</v>
      </c>
      <c r="V824" s="46">
        <v>2172</v>
      </c>
      <c r="W824" s="46">
        <v>80</v>
      </c>
      <c r="Y824" s="46" t="s">
        <v>6700</v>
      </c>
      <c r="AA824">
        <f t="shared" si="17"/>
        <v>1</v>
      </c>
    </row>
    <row r="825" spans="2:27" ht="15" hidden="1" customHeight="1" x14ac:dyDescent="0.2">
      <c r="B825" s="46">
        <v>824</v>
      </c>
      <c r="C825" s="46">
        <v>1967</v>
      </c>
      <c r="D825" s="46" t="s">
        <v>14</v>
      </c>
      <c r="E825" s="46">
        <v>33</v>
      </c>
      <c r="F825" s="46" t="s">
        <v>6701</v>
      </c>
      <c r="G825" s="46" t="s">
        <v>6702</v>
      </c>
      <c r="H825" s="46" t="s">
        <v>6703</v>
      </c>
      <c r="I825" s="46" t="s">
        <v>6704</v>
      </c>
      <c r="J825" s="46" t="s">
        <v>3291</v>
      </c>
      <c r="K825" s="46" t="s">
        <v>6705</v>
      </c>
      <c r="L825" s="46" t="s">
        <v>3395</v>
      </c>
      <c r="M825" s="46">
        <v>22</v>
      </c>
      <c r="N825" s="46">
        <v>2.5</v>
      </c>
      <c r="O825" s="46">
        <v>100</v>
      </c>
      <c r="P825" s="46">
        <v>0</v>
      </c>
      <c r="Q825" s="46">
        <v>51</v>
      </c>
      <c r="R825" s="46">
        <v>20</v>
      </c>
      <c r="S825" s="46">
        <v>10</v>
      </c>
      <c r="T825" s="46">
        <v>18</v>
      </c>
      <c r="U825" s="46">
        <v>21</v>
      </c>
      <c r="V825" s="46">
        <v>886</v>
      </c>
      <c r="W825" s="46">
        <v>100</v>
      </c>
      <c r="Y825" s="46" t="s">
        <v>6706</v>
      </c>
      <c r="AA825">
        <f t="shared" si="17"/>
        <v>2.5</v>
      </c>
    </row>
    <row r="826" spans="2:27" ht="15" hidden="1" customHeight="1" x14ac:dyDescent="0.2">
      <c r="B826" s="46">
        <v>825</v>
      </c>
      <c r="C826" s="46">
        <v>3613</v>
      </c>
      <c r="D826" s="46" t="s">
        <v>14</v>
      </c>
      <c r="E826" s="46">
        <v>33</v>
      </c>
      <c r="F826" s="46" t="s">
        <v>6701</v>
      </c>
      <c r="G826" s="46"/>
      <c r="H826" s="46"/>
      <c r="I826" s="46"/>
      <c r="J826" s="46" t="s">
        <v>3292</v>
      </c>
      <c r="K826" s="46" t="s">
        <v>6707</v>
      </c>
      <c r="L826" s="46" t="s">
        <v>3395</v>
      </c>
      <c r="M826" s="46">
        <v>22</v>
      </c>
      <c r="N826" s="46">
        <v>2</v>
      </c>
      <c r="O826" s="46">
        <v>8</v>
      </c>
      <c r="P826" s="46">
        <v>5</v>
      </c>
      <c r="Q826" s="46">
        <v>5.2</v>
      </c>
      <c r="R826" s="46">
        <v>1</v>
      </c>
      <c r="S826" s="46">
        <v>2.2000000000000002</v>
      </c>
      <c r="T826" s="46">
        <v>18</v>
      </c>
      <c r="U826" s="46">
        <v>21</v>
      </c>
      <c r="V826" s="46">
        <v>2311</v>
      </c>
      <c r="W826" s="46">
        <v>80</v>
      </c>
      <c r="X826" s="46" t="s">
        <v>6708</v>
      </c>
      <c r="Y826" s="46" t="s">
        <v>6709</v>
      </c>
      <c r="AA826">
        <f t="shared" si="17"/>
        <v>2</v>
      </c>
    </row>
    <row r="827" spans="2:27" ht="15" hidden="1" customHeight="1" x14ac:dyDescent="0.2">
      <c r="B827" s="46">
        <v>826</v>
      </c>
      <c r="C827" s="46">
        <v>1840</v>
      </c>
      <c r="D827" s="46" t="s">
        <v>14</v>
      </c>
      <c r="E827" s="46">
        <v>33</v>
      </c>
      <c r="F827" s="46" t="s">
        <v>6710</v>
      </c>
      <c r="G827" s="46"/>
      <c r="H827" s="46"/>
      <c r="I827" s="46"/>
      <c r="J827" s="46" t="s">
        <v>6711</v>
      </c>
      <c r="K827" s="46" t="s">
        <v>6712</v>
      </c>
      <c r="L827" s="46" t="s">
        <v>3444</v>
      </c>
      <c r="M827" s="46">
        <v>24</v>
      </c>
      <c r="N827" s="46">
        <v>4.8</v>
      </c>
      <c r="O827" s="46">
        <v>100</v>
      </c>
      <c r="P827" s="46">
        <v>0</v>
      </c>
      <c r="Q827" s="46">
        <v>50</v>
      </c>
      <c r="R827" s="46">
        <v>6</v>
      </c>
      <c r="S827" s="46">
        <v>50</v>
      </c>
      <c r="T827" s="46">
        <v>18</v>
      </c>
      <c r="U827" s="46">
        <v>21</v>
      </c>
      <c r="V827" s="46">
        <v>838</v>
      </c>
      <c r="W827" s="46">
        <v>100</v>
      </c>
      <c r="X827" s="46" t="s">
        <v>6713</v>
      </c>
      <c r="Y827" s="46" t="s">
        <v>6714</v>
      </c>
      <c r="AA827">
        <f t="shared" si="17"/>
        <v>4.8</v>
      </c>
    </row>
    <row r="828" spans="2:27" ht="15" hidden="1" customHeight="1" x14ac:dyDescent="0.2">
      <c r="B828" s="46">
        <v>827</v>
      </c>
      <c r="C828" s="46">
        <v>1849</v>
      </c>
      <c r="D828" s="46" t="s">
        <v>14</v>
      </c>
      <c r="E828" s="46">
        <v>33</v>
      </c>
      <c r="F828" s="46" t="s">
        <v>6710</v>
      </c>
      <c r="G828" s="46"/>
      <c r="H828" s="46"/>
      <c r="I828" s="46"/>
      <c r="J828" s="46" t="s">
        <v>6715</v>
      </c>
      <c r="K828" s="46" t="s">
        <v>6712</v>
      </c>
      <c r="L828" s="46" t="s">
        <v>3444</v>
      </c>
      <c r="M828" s="46">
        <v>24</v>
      </c>
      <c r="N828" s="46">
        <v>4</v>
      </c>
      <c r="O828" s="46">
        <v>100</v>
      </c>
      <c r="P828" s="46">
        <v>0</v>
      </c>
      <c r="Q828" s="46">
        <v>58</v>
      </c>
      <c r="R828" s="46">
        <v>6</v>
      </c>
      <c r="S828" s="46">
        <v>50</v>
      </c>
      <c r="T828" s="46">
        <v>18</v>
      </c>
      <c r="U828" s="46">
        <v>21</v>
      </c>
      <c r="V828" s="46">
        <v>838</v>
      </c>
      <c r="W828" s="46">
        <v>100</v>
      </c>
      <c r="X828" s="46" t="s">
        <v>6716</v>
      </c>
      <c r="Y828" s="46" t="s">
        <v>6717</v>
      </c>
      <c r="AA828">
        <f t="shared" si="17"/>
        <v>4</v>
      </c>
    </row>
    <row r="829" spans="2:27" ht="15" hidden="1" customHeight="1" x14ac:dyDescent="0.2">
      <c r="B829" s="46">
        <v>828</v>
      </c>
      <c r="C829" s="46">
        <v>1863</v>
      </c>
      <c r="D829" s="46" t="s">
        <v>14</v>
      </c>
      <c r="E829" s="46">
        <v>33</v>
      </c>
      <c r="F829" s="46" t="s">
        <v>6710</v>
      </c>
      <c r="G829" s="46"/>
      <c r="H829" s="46"/>
      <c r="I829" s="46"/>
      <c r="J829" s="46" t="s">
        <v>6718</v>
      </c>
      <c r="K829" s="46" t="s">
        <v>6712</v>
      </c>
      <c r="L829" s="46" t="s">
        <v>3406</v>
      </c>
      <c r="M829" s="46">
        <v>23</v>
      </c>
      <c r="N829" s="46">
        <v>4</v>
      </c>
      <c r="O829" s="46">
        <v>100</v>
      </c>
      <c r="P829" s="46">
        <v>0</v>
      </c>
      <c r="Q829" s="46">
        <v>58</v>
      </c>
      <c r="R829" s="46">
        <v>6</v>
      </c>
      <c r="S829" s="46">
        <v>50</v>
      </c>
      <c r="T829" s="46">
        <v>18</v>
      </c>
      <c r="U829" s="46">
        <v>21</v>
      </c>
      <c r="V829" s="46">
        <v>838</v>
      </c>
      <c r="W829" s="46">
        <v>100</v>
      </c>
      <c r="X829" s="46" t="s">
        <v>6719</v>
      </c>
      <c r="Y829" s="46" t="s">
        <v>6720</v>
      </c>
      <c r="AA829">
        <f t="shared" si="17"/>
        <v>4</v>
      </c>
    </row>
    <row r="830" spans="2:27" ht="15" hidden="1" customHeight="1" x14ac:dyDescent="0.2">
      <c r="B830" s="46">
        <v>829</v>
      </c>
      <c r="C830" s="46">
        <v>1867</v>
      </c>
      <c r="D830" s="46" t="s">
        <v>14</v>
      </c>
      <c r="E830" s="46">
        <v>33</v>
      </c>
      <c r="F830" s="46" t="s">
        <v>6710</v>
      </c>
      <c r="G830" s="46"/>
      <c r="H830" s="46"/>
      <c r="I830" s="46"/>
      <c r="J830" s="46" t="s">
        <v>6721</v>
      </c>
      <c r="K830" s="46" t="s">
        <v>6712</v>
      </c>
      <c r="L830" s="46" t="s">
        <v>3395</v>
      </c>
      <c r="M830" s="46">
        <v>22</v>
      </c>
      <c r="N830" s="46">
        <v>4</v>
      </c>
      <c r="O830" s="46">
        <v>100</v>
      </c>
      <c r="P830" s="46">
        <v>0</v>
      </c>
      <c r="Q830" s="46">
        <v>58</v>
      </c>
      <c r="R830" s="46">
        <v>6</v>
      </c>
      <c r="S830" s="46">
        <v>50</v>
      </c>
      <c r="T830" s="46">
        <v>18</v>
      </c>
      <c r="U830" s="46">
        <v>21</v>
      </c>
      <c r="V830" s="46">
        <v>838</v>
      </c>
      <c r="W830" s="46">
        <v>100</v>
      </c>
      <c r="X830" s="46" t="s">
        <v>6722</v>
      </c>
      <c r="Y830" s="46" t="s">
        <v>6723</v>
      </c>
      <c r="AA830">
        <f t="shared" si="17"/>
        <v>4</v>
      </c>
    </row>
    <row r="831" spans="2:27" ht="15" hidden="1" customHeight="1" x14ac:dyDescent="0.2">
      <c r="B831" s="46">
        <v>830</v>
      </c>
      <c r="C831" s="46">
        <v>1862</v>
      </c>
      <c r="D831" s="46" t="s">
        <v>14</v>
      </c>
      <c r="E831" s="46">
        <v>33</v>
      </c>
      <c r="F831" s="46" t="s">
        <v>6710</v>
      </c>
      <c r="G831" s="46"/>
      <c r="H831" s="46"/>
      <c r="I831" s="46"/>
      <c r="J831" s="46" t="s">
        <v>6724</v>
      </c>
      <c r="K831" s="46" t="s">
        <v>6712</v>
      </c>
      <c r="L831" s="46" t="s">
        <v>3406</v>
      </c>
      <c r="M831" s="46">
        <v>23</v>
      </c>
      <c r="N831" s="46">
        <v>4</v>
      </c>
      <c r="O831" s="46">
        <v>100</v>
      </c>
      <c r="P831" s="46">
        <v>0</v>
      </c>
      <c r="Q831" s="46">
        <v>58</v>
      </c>
      <c r="R831" s="46">
        <v>6</v>
      </c>
      <c r="S831" s="46">
        <v>50</v>
      </c>
      <c r="T831" s="46">
        <v>18</v>
      </c>
      <c r="U831" s="46">
        <v>21</v>
      </c>
      <c r="V831" s="46">
        <v>838</v>
      </c>
      <c r="W831" s="46">
        <v>100</v>
      </c>
      <c r="X831" s="46" t="s">
        <v>6725</v>
      </c>
      <c r="Y831" s="46" t="s">
        <v>6726</v>
      </c>
      <c r="AA831">
        <f t="shared" si="17"/>
        <v>4</v>
      </c>
    </row>
    <row r="832" spans="2:27" ht="15" hidden="1" customHeight="1" x14ac:dyDescent="0.2">
      <c r="B832" s="46">
        <v>831</v>
      </c>
      <c r="C832" s="46">
        <v>1868</v>
      </c>
      <c r="D832" s="46" t="s">
        <v>14</v>
      </c>
      <c r="E832" s="46">
        <v>33</v>
      </c>
      <c r="F832" s="46" t="s">
        <v>6710</v>
      </c>
      <c r="G832" s="46"/>
      <c r="H832" s="46"/>
      <c r="I832" s="46"/>
      <c r="J832" s="46" t="s">
        <v>6727</v>
      </c>
      <c r="K832" s="46" t="s">
        <v>6712</v>
      </c>
      <c r="L832" s="46" t="s">
        <v>3395</v>
      </c>
      <c r="M832" s="46">
        <v>22</v>
      </c>
      <c r="N832" s="46">
        <v>4</v>
      </c>
      <c r="O832" s="46">
        <v>100</v>
      </c>
      <c r="P832" s="46">
        <v>0</v>
      </c>
      <c r="Q832" s="46">
        <v>58</v>
      </c>
      <c r="R832" s="46">
        <v>6</v>
      </c>
      <c r="S832" s="46">
        <v>50</v>
      </c>
      <c r="T832" s="46">
        <v>18</v>
      </c>
      <c r="U832" s="46">
        <v>21</v>
      </c>
      <c r="V832" s="46">
        <v>838</v>
      </c>
      <c r="W832" s="46">
        <v>100</v>
      </c>
      <c r="X832" s="46" t="s">
        <v>6722</v>
      </c>
      <c r="Y832" s="46" t="s">
        <v>6728</v>
      </c>
      <c r="AA832">
        <f t="shared" si="17"/>
        <v>4</v>
      </c>
    </row>
    <row r="833" spans="2:27" ht="15" hidden="1" customHeight="1" x14ac:dyDescent="0.2">
      <c r="B833" s="46">
        <v>832</v>
      </c>
      <c r="C833" s="46">
        <v>1866</v>
      </c>
      <c r="D833" s="46" t="s">
        <v>14</v>
      </c>
      <c r="E833" s="46">
        <v>33</v>
      </c>
      <c r="F833" s="46" t="s">
        <v>6710</v>
      </c>
      <c r="G833" s="46"/>
      <c r="H833" s="46"/>
      <c r="I833" s="46"/>
      <c r="J833" s="46" t="s">
        <v>6729</v>
      </c>
      <c r="K833" s="46" t="s">
        <v>6712</v>
      </c>
      <c r="L833" s="46" t="s">
        <v>3395</v>
      </c>
      <c r="M833" s="46">
        <v>22</v>
      </c>
      <c r="N833" s="46">
        <v>4</v>
      </c>
      <c r="O833" s="46">
        <v>100</v>
      </c>
      <c r="P833" s="46">
        <v>0</v>
      </c>
      <c r="Q833" s="46">
        <v>58</v>
      </c>
      <c r="R833" s="46">
        <v>6</v>
      </c>
      <c r="S833" s="46">
        <v>50</v>
      </c>
      <c r="T833" s="46">
        <v>18</v>
      </c>
      <c r="U833" s="46">
        <v>21</v>
      </c>
      <c r="V833" s="46">
        <v>838</v>
      </c>
      <c r="W833" s="46">
        <v>100</v>
      </c>
      <c r="X833" s="46" t="s">
        <v>6730</v>
      </c>
      <c r="Y833" s="46" t="s">
        <v>6731</v>
      </c>
      <c r="AA833">
        <f t="shared" si="17"/>
        <v>4</v>
      </c>
    </row>
    <row r="834" spans="2:27" ht="15" hidden="1" customHeight="1" x14ac:dyDescent="0.2">
      <c r="B834" s="46">
        <v>833</v>
      </c>
      <c r="C834" s="46">
        <v>1965</v>
      </c>
      <c r="D834" s="46" t="s">
        <v>14</v>
      </c>
      <c r="E834" s="46">
        <v>33</v>
      </c>
      <c r="F834" s="46" t="s">
        <v>6710</v>
      </c>
      <c r="G834" s="46"/>
      <c r="H834" s="46"/>
      <c r="I834" s="46"/>
      <c r="J834" s="46" t="s">
        <v>3293</v>
      </c>
      <c r="K834" s="46" t="s">
        <v>6712</v>
      </c>
      <c r="L834" s="46" t="s">
        <v>3395</v>
      </c>
      <c r="M834" s="46">
        <v>22</v>
      </c>
      <c r="N834" s="46">
        <v>20</v>
      </c>
      <c r="O834" s="46">
        <v>500</v>
      </c>
      <c r="P834" s="46">
        <v>0</v>
      </c>
      <c r="Q834" s="46">
        <v>250</v>
      </c>
      <c r="R834" s="46">
        <v>30</v>
      </c>
      <c r="S834" s="46">
        <v>250</v>
      </c>
      <c r="T834" s="46">
        <v>18</v>
      </c>
      <c r="U834" s="46">
        <v>21</v>
      </c>
      <c r="V834" s="46">
        <v>838</v>
      </c>
      <c r="W834" s="46">
        <v>100</v>
      </c>
      <c r="X834" s="46" t="s">
        <v>6732</v>
      </c>
      <c r="Y834" s="46" t="s">
        <v>6733</v>
      </c>
      <c r="AA834">
        <f t="shared" si="17"/>
        <v>20</v>
      </c>
    </row>
    <row r="835" spans="2:27" ht="15" hidden="1" customHeight="1" x14ac:dyDescent="0.2">
      <c r="B835" s="46">
        <v>834</v>
      </c>
      <c r="C835" s="46">
        <v>1961</v>
      </c>
      <c r="D835" s="46" t="s">
        <v>14</v>
      </c>
      <c r="E835" s="46">
        <v>33</v>
      </c>
      <c r="F835" s="46" t="s">
        <v>6710</v>
      </c>
      <c r="G835" s="46"/>
      <c r="H835" s="46"/>
      <c r="I835" s="46"/>
      <c r="J835" s="46" t="s">
        <v>3294</v>
      </c>
      <c r="K835" s="46" t="s">
        <v>6712</v>
      </c>
      <c r="L835" s="46" t="s">
        <v>3395</v>
      </c>
      <c r="M835" s="46">
        <v>22</v>
      </c>
      <c r="N835" s="46">
        <v>20</v>
      </c>
      <c r="O835" s="46">
        <v>550</v>
      </c>
      <c r="P835" s="46">
        <v>0</v>
      </c>
      <c r="Q835" s="46">
        <v>250</v>
      </c>
      <c r="R835" s="46">
        <v>30</v>
      </c>
      <c r="S835" s="46">
        <v>250</v>
      </c>
      <c r="T835" s="46">
        <v>18</v>
      </c>
      <c r="U835" s="46">
        <v>21</v>
      </c>
      <c r="V835" s="46">
        <v>838</v>
      </c>
      <c r="W835" s="46">
        <v>100</v>
      </c>
      <c r="X835" s="46" t="s">
        <v>6734</v>
      </c>
      <c r="Y835" s="46" t="s">
        <v>6735</v>
      </c>
      <c r="AA835">
        <f t="shared" si="17"/>
        <v>20</v>
      </c>
    </row>
    <row r="836" spans="2:27" ht="15" hidden="1" customHeight="1" x14ac:dyDescent="0.2">
      <c r="B836" s="46">
        <v>835</v>
      </c>
      <c r="C836" s="46">
        <v>4188</v>
      </c>
      <c r="D836" s="46" t="s">
        <v>14</v>
      </c>
      <c r="E836" s="46">
        <v>33</v>
      </c>
      <c r="F836" s="46" t="s">
        <v>6710</v>
      </c>
      <c r="G836" s="46"/>
      <c r="H836" s="46"/>
      <c r="I836" s="46"/>
      <c r="J836" s="46" t="s">
        <v>3295</v>
      </c>
      <c r="K836" s="46" t="s">
        <v>6736</v>
      </c>
      <c r="L836" s="46" t="s">
        <v>3395</v>
      </c>
      <c r="M836" s="46">
        <v>22</v>
      </c>
      <c r="N836" s="46">
        <v>5.6</v>
      </c>
      <c r="O836" s="46">
        <v>140</v>
      </c>
      <c r="P836" s="46">
        <v>0</v>
      </c>
      <c r="Q836" s="46">
        <v>225</v>
      </c>
      <c r="R836" s="46">
        <v>28</v>
      </c>
      <c r="S836" s="46">
        <v>42</v>
      </c>
      <c r="T836" s="46">
        <v>18</v>
      </c>
      <c r="U836" s="46">
        <v>21</v>
      </c>
      <c r="V836" s="46">
        <v>793</v>
      </c>
      <c r="W836" s="46">
        <v>100</v>
      </c>
      <c r="X836" s="46" t="s">
        <v>6737</v>
      </c>
      <c r="Y836" s="46" t="s">
        <v>6738</v>
      </c>
      <c r="AA836">
        <f t="shared" ref="AA836:AA899" si="18">N836</f>
        <v>5.6</v>
      </c>
    </row>
    <row r="837" spans="2:27" ht="15" hidden="1" customHeight="1" x14ac:dyDescent="0.2">
      <c r="B837" s="46">
        <v>836</v>
      </c>
      <c r="C837" s="46">
        <v>4189</v>
      </c>
      <c r="D837" s="46" t="s">
        <v>14</v>
      </c>
      <c r="E837" s="46">
        <v>33</v>
      </c>
      <c r="F837" s="46" t="s">
        <v>6710</v>
      </c>
      <c r="G837" s="46"/>
      <c r="H837" s="46"/>
      <c r="I837" s="46"/>
      <c r="J837" s="46" t="s">
        <v>6739</v>
      </c>
      <c r="K837" s="46" t="s">
        <v>6736</v>
      </c>
      <c r="L837" s="46" t="s">
        <v>3395</v>
      </c>
      <c r="M837" s="46">
        <v>22</v>
      </c>
      <c r="N837" s="46">
        <v>5.6</v>
      </c>
      <c r="O837" s="46">
        <v>140</v>
      </c>
      <c r="P837" s="46">
        <v>0</v>
      </c>
      <c r="Q837" s="46">
        <v>225</v>
      </c>
      <c r="R837" s="46">
        <v>28</v>
      </c>
      <c r="S837" s="46">
        <v>42</v>
      </c>
      <c r="T837" s="46">
        <v>18</v>
      </c>
      <c r="U837" s="46">
        <v>21</v>
      </c>
      <c r="V837" s="46">
        <v>793</v>
      </c>
      <c r="W837" s="46">
        <v>100</v>
      </c>
      <c r="X837" s="46" t="s">
        <v>6737</v>
      </c>
      <c r="Y837" s="46" t="s">
        <v>6740</v>
      </c>
      <c r="AA837">
        <f t="shared" si="18"/>
        <v>5.6</v>
      </c>
    </row>
    <row r="838" spans="2:27" ht="15" hidden="1" customHeight="1" x14ac:dyDescent="0.2">
      <c r="B838" s="46">
        <v>837</v>
      </c>
      <c r="C838" s="46">
        <v>3115</v>
      </c>
      <c r="D838" s="46" t="s">
        <v>14</v>
      </c>
      <c r="E838" s="46">
        <v>33</v>
      </c>
      <c r="F838" s="46" t="s">
        <v>6710</v>
      </c>
      <c r="G838" s="46"/>
      <c r="H838" s="46"/>
      <c r="I838" s="46"/>
      <c r="J838" s="46" t="s">
        <v>6741</v>
      </c>
      <c r="K838" s="46" t="s">
        <v>6741</v>
      </c>
      <c r="L838" s="46" t="s">
        <v>3444</v>
      </c>
      <c r="M838" s="46">
        <v>24</v>
      </c>
      <c r="N838" s="46">
        <v>4.8</v>
      </c>
      <c r="O838" s="46">
        <v>100</v>
      </c>
      <c r="P838" s="46">
        <v>0</v>
      </c>
      <c r="Q838" s="46">
        <v>0</v>
      </c>
      <c r="R838" s="46">
        <v>10</v>
      </c>
      <c r="S838" s="46">
        <v>185</v>
      </c>
      <c r="T838" s="46">
        <v>18</v>
      </c>
      <c r="U838" s="46">
        <v>21</v>
      </c>
      <c r="V838" s="46">
        <v>1793</v>
      </c>
      <c r="W838" s="46">
        <v>80</v>
      </c>
      <c r="X838" s="46" t="s">
        <v>6742</v>
      </c>
      <c r="Y838" s="46" t="s">
        <v>6743</v>
      </c>
      <c r="AA838">
        <f t="shared" si="18"/>
        <v>4.8</v>
      </c>
    </row>
    <row r="839" spans="2:27" ht="15" hidden="1" customHeight="1" x14ac:dyDescent="0.2">
      <c r="B839" s="46">
        <v>838</v>
      </c>
      <c r="C839" s="46">
        <v>2842</v>
      </c>
      <c r="D839" s="46" t="s">
        <v>14</v>
      </c>
      <c r="E839" s="46">
        <v>33</v>
      </c>
      <c r="F839" s="46" t="s">
        <v>6744</v>
      </c>
      <c r="G839" s="46" t="s">
        <v>6745</v>
      </c>
      <c r="H839" s="46" t="s">
        <v>6746</v>
      </c>
      <c r="I839" s="46" t="s">
        <v>6747</v>
      </c>
      <c r="J839" s="46" t="s">
        <v>2565</v>
      </c>
      <c r="K839" s="46" t="s">
        <v>6748</v>
      </c>
      <c r="L839" s="46" t="s">
        <v>3395</v>
      </c>
      <c r="M839" s="46">
        <v>22</v>
      </c>
      <c r="N839" s="46">
        <v>5</v>
      </c>
      <c r="O839" s="46">
        <v>25</v>
      </c>
      <c r="P839" s="46">
        <v>10</v>
      </c>
      <c r="Q839" s="46">
        <v>2</v>
      </c>
      <c r="R839" s="46">
        <v>2</v>
      </c>
      <c r="S839" s="46">
        <v>3</v>
      </c>
      <c r="T839" s="46">
        <v>18</v>
      </c>
      <c r="U839" s="46">
        <v>21</v>
      </c>
      <c r="V839" s="46">
        <v>1565</v>
      </c>
      <c r="W839" s="46">
        <v>100</v>
      </c>
      <c r="Y839" s="46" t="s">
        <v>6749</v>
      </c>
      <c r="AA839">
        <f t="shared" si="18"/>
        <v>5</v>
      </c>
    </row>
    <row r="840" spans="2:27" ht="15" hidden="1" customHeight="1" x14ac:dyDescent="0.2">
      <c r="B840" s="46">
        <v>839</v>
      </c>
      <c r="C840" s="46">
        <v>1908</v>
      </c>
      <c r="D840" s="46" t="s">
        <v>14</v>
      </c>
      <c r="E840" s="46">
        <v>33</v>
      </c>
      <c r="F840" s="46" t="s">
        <v>6744</v>
      </c>
      <c r="G840" s="46"/>
      <c r="H840" s="46"/>
      <c r="I840" s="46"/>
      <c r="J840" s="46" t="s">
        <v>3296</v>
      </c>
      <c r="K840" s="46" t="s">
        <v>46</v>
      </c>
      <c r="L840" s="46" t="s">
        <v>3395</v>
      </c>
      <c r="M840" s="46">
        <v>22</v>
      </c>
      <c r="N840" s="46">
        <v>200</v>
      </c>
      <c r="O840" s="46">
        <v>200</v>
      </c>
      <c r="P840" s="46">
        <v>200</v>
      </c>
      <c r="Q840" s="46">
        <v>102</v>
      </c>
      <c r="R840" s="46">
        <v>39</v>
      </c>
      <c r="S840" s="46">
        <v>19</v>
      </c>
      <c r="T840" s="46">
        <v>18</v>
      </c>
      <c r="U840" s="46">
        <v>21</v>
      </c>
      <c r="V840" s="46">
        <v>862</v>
      </c>
      <c r="W840" s="46">
        <v>100</v>
      </c>
      <c r="X840" s="46" t="s">
        <v>6750</v>
      </c>
      <c r="Y840" s="46" t="s">
        <v>6751</v>
      </c>
      <c r="AA840">
        <f t="shared" si="18"/>
        <v>200</v>
      </c>
    </row>
    <row r="841" spans="2:27" ht="15" hidden="1" customHeight="1" x14ac:dyDescent="0.2">
      <c r="B841" s="46">
        <v>840</v>
      </c>
      <c r="C841" s="46">
        <v>1197</v>
      </c>
      <c r="D841" s="46" t="s">
        <v>14</v>
      </c>
      <c r="E841" s="46">
        <v>33</v>
      </c>
      <c r="F841" s="46" t="s">
        <v>6752</v>
      </c>
      <c r="G841" s="46"/>
      <c r="H841" s="46"/>
      <c r="I841" s="46"/>
      <c r="J841" s="46" t="s">
        <v>3297</v>
      </c>
      <c r="K841" s="46" t="s">
        <v>6753</v>
      </c>
      <c r="L841" s="46" t="s">
        <v>3444</v>
      </c>
      <c r="M841" s="46">
        <v>24</v>
      </c>
      <c r="N841" s="46">
        <v>10.6</v>
      </c>
      <c r="O841" s="46">
        <v>200</v>
      </c>
      <c r="P841" s="46">
        <v>200</v>
      </c>
      <c r="Q841" s="46">
        <v>400</v>
      </c>
      <c r="R841" s="46">
        <v>105</v>
      </c>
      <c r="S841" s="46">
        <v>240</v>
      </c>
      <c r="T841" s="46">
        <v>18</v>
      </c>
      <c r="U841" s="46">
        <v>21</v>
      </c>
      <c r="V841" s="46">
        <v>521</v>
      </c>
      <c r="W841" s="46">
        <v>100</v>
      </c>
      <c r="X841" s="46" t="s">
        <v>6754</v>
      </c>
      <c r="Y841" s="46" t="s">
        <v>6755</v>
      </c>
      <c r="AA841">
        <f t="shared" si="18"/>
        <v>10.6</v>
      </c>
    </row>
    <row r="842" spans="2:27" ht="15" hidden="1" customHeight="1" x14ac:dyDescent="0.2">
      <c r="B842" s="46">
        <v>841</v>
      </c>
      <c r="C842" s="46">
        <v>1099</v>
      </c>
      <c r="D842" s="46" t="s">
        <v>14</v>
      </c>
      <c r="E842" s="46">
        <v>33</v>
      </c>
      <c r="F842" s="46" t="s">
        <v>6752</v>
      </c>
      <c r="G842" s="46" t="s">
        <v>6752</v>
      </c>
      <c r="H842" s="46" t="s">
        <v>6756</v>
      </c>
      <c r="I842" s="46" t="s">
        <v>6757</v>
      </c>
      <c r="J842" s="46" t="s">
        <v>3298</v>
      </c>
      <c r="K842" s="46" t="s">
        <v>6758</v>
      </c>
      <c r="L842" s="46" t="s">
        <v>3444</v>
      </c>
      <c r="M842" s="46">
        <v>24</v>
      </c>
      <c r="N842" s="46">
        <v>2.8</v>
      </c>
      <c r="O842" s="46">
        <v>90</v>
      </c>
      <c r="P842" s="46">
        <v>0</v>
      </c>
      <c r="Q842" s="46">
        <v>80</v>
      </c>
      <c r="R842" s="46">
        <v>14.5</v>
      </c>
      <c r="S842" s="46">
        <v>65</v>
      </c>
      <c r="T842" s="46">
        <v>18</v>
      </c>
      <c r="U842" s="46">
        <v>21</v>
      </c>
      <c r="V842" s="46">
        <v>435</v>
      </c>
      <c r="W842" s="46">
        <v>100</v>
      </c>
      <c r="Y842" s="46" t="s">
        <v>6759</v>
      </c>
      <c r="AA842">
        <f t="shared" si="18"/>
        <v>2.8</v>
      </c>
    </row>
    <row r="843" spans="2:27" ht="15" hidden="1" customHeight="1" x14ac:dyDescent="0.2">
      <c r="B843" s="46">
        <v>842</v>
      </c>
      <c r="C843" s="46">
        <v>3705</v>
      </c>
      <c r="D843" s="46" t="s">
        <v>14</v>
      </c>
      <c r="E843" s="46">
        <v>33</v>
      </c>
      <c r="F843" s="46" t="s">
        <v>6760</v>
      </c>
      <c r="G843" s="46" t="s">
        <v>6761</v>
      </c>
      <c r="H843" s="46" t="s">
        <v>6762</v>
      </c>
      <c r="I843" s="46" t="s">
        <v>6763</v>
      </c>
      <c r="J843" s="46" t="s">
        <v>3299</v>
      </c>
      <c r="K843" s="46" t="s">
        <v>6764</v>
      </c>
      <c r="L843" s="46" t="s">
        <v>3395</v>
      </c>
      <c r="M843" s="46">
        <v>22</v>
      </c>
      <c r="N843" s="46">
        <v>4.8</v>
      </c>
      <c r="O843" s="46">
        <v>100</v>
      </c>
      <c r="P843" s="46">
        <v>0</v>
      </c>
      <c r="Q843" s="46">
        <v>202</v>
      </c>
      <c r="R843" s="46">
        <v>38</v>
      </c>
      <c r="S843" s="46">
        <v>49</v>
      </c>
      <c r="T843" s="46">
        <v>18</v>
      </c>
      <c r="U843" s="46">
        <v>21</v>
      </c>
      <c r="V843" s="46">
        <v>2402</v>
      </c>
      <c r="W843" s="46">
        <v>100</v>
      </c>
      <c r="Y843" s="46" t="s">
        <v>6765</v>
      </c>
      <c r="AA843">
        <f t="shared" si="18"/>
        <v>4.8</v>
      </c>
    </row>
    <row r="844" spans="2:27" ht="15" hidden="1" customHeight="1" x14ac:dyDescent="0.2">
      <c r="B844" s="46">
        <v>843</v>
      </c>
      <c r="C844" s="46">
        <v>3875</v>
      </c>
      <c r="D844" s="46" t="s">
        <v>14</v>
      </c>
      <c r="E844" s="46">
        <v>33</v>
      </c>
      <c r="F844" s="46" t="s">
        <v>6760</v>
      </c>
      <c r="G844" s="46" t="s">
        <v>6761</v>
      </c>
      <c r="H844" s="46" t="s">
        <v>6766</v>
      </c>
      <c r="I844" s="46" t="s">
        <v>6767</v>
      </c>
      <c r="J844" s="46" t="s">
        <v>3300</v>
      </c>
      <c r="K844" s="46" t="s">
        <v>6768</v>
      </c>
      <c r="L844" s="46" t="s">
        <v>3406</v>
      </c>
      <c r="M844" s="46">
        <v>23</v>
      </c>
      <c r="N844" s="46">
        <v>2</v>
      </c>
      <c r="O844" s="46">
        <v>5</v>
      </c>
      <c r="P844" s="46">
        <v>50</v>
      </c>
      <c r="Q844" s="46">
        <v>55</v>
      </c>
      <c r="R844" s="46">
        <v>1</v>
      </c>
      <c r="S844" s="46">
        <v>55</v>
      </c>
      <c r="T844" s="46">
        <v>18</v>
      </c>
      <c r="U844" s="46">
        <v>21</v>
      </c>
      <c r="V844" s="46">
        <v>2575</v>
      </c>
      <c r="W844" s="46">
        <v>100</v>
      </c>
      <c r="Y844" s="46" t="s">
        <v>6769</v>
      </c>
      <c r="AA844">
        <f t="shared" si="18"/>
        <v>2</v>
      </c>
    </row>
    <row r="845" spans="2:27" ht="15" hidden="1" customHeight="1" x14ac:dyDescent="0.2">
      <c r="B845" s="46">
        <v>844</v>
      </c>
      <c r="C845" s="46">
        <v>3946</v>
      </c>
      <c r="D845" s="46" t="s">
        <v>14</v>
      </c>
      <c r="E845" s="46">
        <v>33</v>
      </c>
      <c r="F845" s="46" t="s">
        <v>6770</v>
      </c>
      <c r="G845" s="46" t="s">
        <v>6771</v>
      </c>
      <c r="H845" s="46" t="s">
        <v>6772</v>
      </c>
      <c r="I845" s="46" t="s">
        <v>6773</v>
      </c>
      <c r="J845" s="46" t="s">
        <v>2940</v>
      </c>
      <c r="K845" s="46" t="s">
        <v>6774</v>
      </c>
      <c r="L845" s="46" t="s">
        <v>3395</v>
      </c>
      <c r="M845" s="46">
        <v>22</v>
      </c>
      <c r="N845" s="46">
        <v>10.19</v>
      </c>
      <c r="O845" s="46">
        <v>175</v>
      </c>
      <c r="P845" s="46">
        <v>0</v>
      </c>
      <c r="Q845" s="46">
        <v>780</v>
      </c>
      <c r="R845" s="46">
        <v>23</v>
      </c>
      <c r="S845" s="46">
        <v>80</v>
      </c>
      <c r="T845" s="46">
        <v>18</v>
      </c>
      <c r="U845" s="46">
        <v>21</v>
      </c>
      <c r="V845" s="46">
        <v>2658</v>
      </c>
      <c r="W845" s="46">
        <v>100</v>
      </c>
      <c r="Y845" s="46" t="s">
        <v>6775</v>
      </c>
      <c r="AA845">
        <f t="shared" si="18"/>
        <v>10.19</v>
      </c>
    </row>
    <row r="846" spans="2:27" ht="15" hidden="1" customHeight="1" x14ac:dyDescent="0.2">
      <c r="B846" s="46">
        <v>845</v>
      </c>
      <c r="C846" s="46">
        <v>1378</v>
      </c>
      <c r="D846" s="46" t="s">
        <v>14</v>
      </c>
      <c r="E846" s="46">
        <v>33</v>
      </c>
      <c r="F846" s="46" t="s">
        <v>6776</v>
      </c>
      <c r="G846" s="46" t="s">
        <v>6777</v>
      </c>
      <c r="H846" s="46" t="s">
        <v>6778</v>
      </c>
      <c r="I846" s="46" t="s">
        <v>6779</v>
      </c>
      <c r="J846" s="46" t="s">
        <v>3302</v>
      </c>
      <c r="K846" s="46" t="s">
        <v>3302</v>
      </c>
      <c r="L846" s="46" t="s">
        <v>3395</v>
      </c>
      <c r="M846" s="46">
        <v>22</v>
      </c>
      <c r="N846" s="46">
        <v>6.4</v>
      </c>
      <c r="O846" s="46">
        <v>160</v>
      </c>
      <c r="P846" s="46">
        <v>160</v>
      </c>
      <c r="Q846" s="46">
        <v>60</v>
      </c>
      <c r="R846" s="46">
        <v>28</v>
      </c>
      <c r="S846" s="46">
        <v>10</v>
      </c>
      <c r="T846" s="46">
        <v>18</v>
      </c>
      <c r="U846" s="46">
        <v>21</v>
      </c>
      <c r="V846" s="46">
        <v>667</v>
      </c>
      <c r="W846" s="46">
        <v>100</v>
      </c>
      <c r="Y846" s="46" t="s">
        <v>6780</v>
      </c>
      <c r="AA846">
        <f t="shared" si="18"/>
        <v>6.4</v>
      </c>
    </row>
    <row r="847" spans="2:27" ht="15" hidden="1" customHeight="1" x14ac:dyDescent="0.2">
      <c r="B847" s="46">
        <v>846</v>
      </c>
      <c r="C847" s="46">
        <v>3849</v>
      </c>
      <c r="D847" s="46" t="s">
        <v>14</v>
      </c>
      <c r="E847" s="46">
        <v>33</v>
      </c>
      <c r="F847" s="46" t="s">
        <v>6776</v>
      </c>
      <c r="G847" s="46" t="s">
        <v>6776</v>
      </c>
      <c r="H847" s="46" t="s">
        <v>6781</v>
      </c>
      <c r="I847" s="46" t="s">
        <v>6782</v>
      </c>
      <c r="J847" s="46" t="s">
        <v>3301</v>
      </c>
      <c r="K847" s="46" t="s">
        <v>3301</v>
      </c>
      <c r="L847" s="46" t="s">
        <v>3395</v>
      </c>
      <c r="M847" s="46">
        <v>22</v>
      </c>
      <c r="N847" s="46">
        <v>10</v>
      </c>
      <c r="O847" s="46">
        <v>125</v>
      </c>
      <c r="P847" s="46">
        <v>125</v>
      </c>
      <c r="Q847" s="46">
        <v>1</v>
      </c>
      <c r="R847" s="46">
        <v>2</v>
      </c>
      <c r="S847" s="46">
        <v>2</v>
      </c>
      <c r="T847" s="46">
        <v>18</v>
      </c>
      <c r="U847" s="46">
        <v>21</v>
      </c>
      <c r="V847" s="46">
        <v>2548</v>
      </c>
      <c r="W847" s="46">
        <v>80</v>
      </c>
      <c r="Y847" s="46" t="s">
        <v>6783</v>
      </c>
      <c r="AA847">
        <f t="shared" si="18"/>
        <v>10</v>
      </c>
    </row>
    <row r="848" spans="2:27" ht="15" hidden="1" customHeight="1" x14ac:dyDescent="0.2">
      <c r="B848" s="46">
        <v>847</v>
      </c>
      <c r="C848" s="46">
        <v>1977</v>
      </c>
      <c r="D848" s="46" t="s">
        <v>14</v>
      </c>
      <c r="E848" s="46">
        <v>33</v>
      </c>
      <c r="F848" s="46" t="s">
        <v>6784</v>
      </c>
      <c r="G848" s="46"/>
      <c r="H848" s="46"/>
      <c r="I848" s="46"/>
      <c r="J848" s="46" t="s">
        <v>3303</v>
      </c>
      <c r="K848" s="46" t="s">
        <v>6785</v>
      </c>
      <c r="L848" s="46" t="s">
        <v>3395</v>
      </c>
      <c r="M848" s="46">
        <v>22</v>
      </c>
      <c r="N848" s="46">
        <v>1</v>
      </c>
      <c r="O848" s="46">
        <v>40</v>
      </c>
      <c r="P848" s="46">
        <v>0</v>
      </c>
      <c r="Q848" s="46">
        <v>20</v>
      </c>
      <c r="R848" s="46">
        <v>8</v>
      </c>
      <c r="S848" s="46">
        <v>4</v>
      </c>
      <c r="T848" s="46">
        <v>18</v>
      </c>
      <c r="U848" s="46">
        <v>21</v>
      </c>
      <c r="V848" s="46">
        <v>892</v>
      </c>
      <c r="W848" s="46">
        <v>100</v>
      </c>
      <c r="X848" s="46" t="s">
        <v>6786</v>
      </c>
      <c r="Y848" s="46" t="s">
        <v>6787</v>
      </c>
      <c r="AA848">
        <f t="shared" si="18"/>
        <v>1</v>
      </c>
    </row>
    <row r="849" spans="2:27" ht="15" hidden="1" customHeight="1" x14ac:dyDescent="0.2">
      <c r="B849" s="46">
        <v>848</v>
      </c>
      <c r="C849" s="46">
        <v>1954</v>
      </c>
      <c r="D849" s="46" t="s">
        <v>14</v>
      </c>
      <c r="E849" s="46">
        <v>33</v>
      </c>
      <c r="F849" s="46" t="s">
        <v>4854</v>
      </c>
      <c r="G849" s="46" t="s">
        <v>4854</v>
      </c>
      <c r="H849" s="46" t="s">
        <v>6788</v>
      </c>
      <c r="I849" s="46" t="s">
        <v>6789</v>
      </c>
      <c r="J849" s="46" t="s">
        <v>3289</v>
      </c>
      <c r="K849" s="46" t="s">
        <v>6790</v>
      </c>
      <c r="L849" s="46" t="s">
        <v>3395</v>
      </c>
      <c r="M849" s="46">
        <v>22</v>
      </c>
      <c r="N849" s="46">
        <v>0.75</v>
      </c>
      <c r="O849" s="46">
        <v>30</v>
      </c>
      <c r="P849" s="46">
        <v>0</v>
      </c>
      <c r="Q849" s="46">
        <v>15</v>
      </c>
      <c r="R849" s="46">
        <v>6</v>
      </c>
      <c r="S849" s="46">
        <v>3</v>
      </c>
      <c r="T849" s="46">
        <v>18</v>
      </c>
      <c r="U849" s="46">
        <v>21</v>
      </c>
      <c r="V849" s="46">
        <v>880</v>
      </c>
      <c r="W849" s="46">
        <v>100</v>
      </c>
      <c r="Y849" s="46" t="s">
        <v>6791</v>
      </c>
      <c r="AA849">
        <f t="shared" si="18"/>
        <v>0.75</v>
      </c>
    </row>
    <row r="850" spans="2:27" ht="15" hidden="1" customHeight="1" x14ac:dyDescent="0.2">
      <c r="B850" s="46">
        <v>849</v>
      </c>
      <c r="C850" s="46">
        <v>1428</v>
      </c>
      <c r="D850" s="46" t="s">
        <v>14</v>
      </c>
      <c r="E850" s="46">
        <v>33</v>
      </c>
      <c r="F850" s="46" t="s">
        <v>6792</v>
      </c>
      <c r="G850" s="46" t="s">
        <v>6793</v>
      </c>
      <c r="H850" s="46" t="s">
        <v>6794</v>
      </c>
      <c r="I850" s="46" t="s">
        <v>6795</v>
      </c>
      <c r="J850" s="46" t="s">
        <v>3175</v>
      </c>
      <c r="K850" s="46" t="s">
        <v>6796</v>
      </c>
      <c r="L850" s="46" t="s">
        <v>3395</v>
      </c>
      <c r="M850" s="46">
        <v>22</v>
      </c>
      <c r="N850" s="46">
        <v>0.8</v>
      </c>
      <c r="O850" s="46">
        <v>50</v>
      </c>
      <c r="P850" s="46">
        <v>25</v>
      </c>
      <c r="Q850" s="46">
        <v>20</v>
      </c>
      <c r="R850" s="46">
        <v>1</v>
      </c>
      <c r="S850" s="46">
        <v>25</v>
      </c>
      <c r="T850" s="46">
        <v>18</v>
      </c>
      <c r="U850" s="46">
        <v>21</v>
      </c>
      <c r="V850" s="46">
        <v>691</v>
      </c>
      <c r="W850" s="46">
        <v>100</v>
      </c>
      <c r="Y850" s="46" t="s">
        <v>6797</v>
      </c>
      <c r="AA850">
        <f t="shared" si="18"/>
        <v>0.8</v>
      </c>
    </row>
    <row r="851" spans="2:27" ht="15" hidden="1" customHeight="1" x14ac:dyDescent="0.2">
      <c r="B851" s="46">
        <v>850</v>
      </c>
      <c r="C851" s="46">
        <v>1254</v>
      </c>
      <c r="D851" s="46" t="s">
        <v>14</v>
      </c>
      <c r="E851" s="46">
        <v>33</v>
      </c>
      <c r="F851" s="46" t="s">
        <v>2432</v>
      </c>
      <c r="G851" s="46"/>
      <c r="H851" s="46"/>
      <c r="I851" s="46"/>
      <c r="J851" s="46" t="s">
        <v>3304</v>
      </c>
      <c r="K851" s="46" t="s">
        <v>6798</v>
      </c>
      <c r="L851" s="46" t="s">
        <v>3406</v>
      </c>
      <c r="M851" s="46">
        <v>23</v>
      </c>
      <c r="N851" s="46">
        <v>5.6</v>
      </c>
      <c r="O851" s="46">
        <v>140</v>
      </c>
      <c r="P851" s="46">
        <v>0</v>
      </c>
      <c r="Q851" s="46">
        <v>225</v>
      </c>
      <c r="R851" s="46">
        <v>28</v>
      </c>
      <c r="S851" s="46">
        <v>42</v>
      </c>
      <c r="T851" s="46">
        <v>18</v>
      </c>
      <c r="U851" s="46">
        <v>21</v>
      </c>
      <c r="V851" s="46">
        <v>217</v>
      </c>
      <c r="W851" s="46">
        <v>100</v>
      </c>
      <c r="X851" s="46" t="s">
        <v>6799</v>
      </c>
      <c r="Y851" s="46" t="s">
        <v>6800</v>
      </c>
      <c r="AA851">
        <f t="shared" si="18"/>
        <v>5.6</v>
      </c>
    </row>
    <row r="852" spans="2:27" ht="15" hidden="1" customHeight="1" x14ac:dyDescent="0.2">
      <c r="B852" s="46">
        <v>851</v>
      </c>
      <c r="C852" s="46">
        <v>2038</v>
      </c>
      <c r="D852" s="46" t="s">
        <v>14</v>
      </c>
      <c r="E852" s="46">
        <v>33</v>
      </c>
      <c r="F852" s="46" t="s">
        <v>2432</v>
      </c>
      <c r="G852" s="46"/>
      <c r="H852" s="46"/>
      <c r="I852" s="46"/>
      <c r="J852" s="46" t="s">
        <v>3305</v>
      </c>
      <c r="K852" s="46" t="s">
        <v>6736</v>
      </c>
      <c r="L852" s="46" t="s">
        <v>3406</v>
      </c>
      <c r="M852" s="46">
        <v>23</v>
      </c>
      <c r="N852" s="46">
        <v>5.6</v>
      </c>
      <c r="O852" s="46">
        <v>140</v>
      </c>
      <c r="P852" s="46">
        <v>0</v>
      </c>
      <c r="Q852" s="46">
        <v>225</v>
      </c>
      <c r="R852" s="46">
        <v>28</v>
      </c>
      <c r="S852" s="46">
        <v>42</v>
      </c>
      <c r="T852" s="46">
        <v>18</v>
      </c>
      <c r="U852" s="46">
        <v>21</v>
      </c>
      <c r="V852" s="46">
        <v>793</v>
      </c>
      <c r="W852" s="46">
        <v>100</v>
      </c>
      <c r="X852" s="46" t="s">
        <v>6801</v>
      </c>
      <c r="Y852" s="46" t="s">
        <v>6802</v>
      </c>
      <c r="AA852">
        <f t="shared" si="18"/>
        <v>5.6</v>
      </c>
    </row>
    <row r="853" spans="2:27" ht="15" hidden="1" customHeight="1" x14ac:dyDescent="0.2">
      <c r="B853" s="46">
        <v>852</v>
      </c>
      <c r="C853" s="46">
        <v>657</v>
      </c>
      <c r="D853" s="46" t="s">
        <v>14</v>
      </c>
      <c r="E853" s="46">
        <v>33</v>
      </c>
      <c r="F853" s="46" t="s">
        <v>6803</v>
      </c>
      <c r="G853" s="46" t="s">
        <v>6804</v>
      </c>
      <c r="H853" s="46" t="s">
        <v>6805</v>
      </c>
      <c r="I853" s="46" t="s">
        <v>3415</v>
      </c>
      <c r="J853" s="46" t="s">
        <v>3306</v>
      </c>
      <c r="K853" s="46" t="s">
        <v>6806</v>
      </c>
      <c r="L853" s="46" t="s">
        <v>3395</v>
      </c>
      <c r="M853" s="46">
        <v>22</v>
      </c>
      <c r="N853" s="46">
        <v>2</v>
      </c>
      <c r="O853" s="46">
        <v>2</v>
      </c>
      <c r="P853" s="46">
        <v>1</v>
      </c>
      <c r="Q853" s="46">
        <v>1</v>
      </c>
      <c r="R853" s="46">
        <v>1</v>
      </c>
      <c r="S853" s="46">
        <v>1</v>
      </c>
      <c r="T853" s="46">
        <v>18</v>
      </c>
      <c r="U853" s="46">
        <v>21</v>
      </c>
      <c r="V853" s="46">
        <v>220</v>
      </c>
      <c r="W853" s="46">
        <v>100</v>
      </c>
      <c r="Y853" s="46" t="s">
        <v>6807</v>
      </c>
      <c r="AA853">
        <f t="shared" si="18"/>
        <v>2</v>
      </c>
    </row>
    <row r="854" spans="2:27" ht="15" hidden="1" customHeight="1" x14ac:dyDescent="0.2">
      <c r="B854" s="46">
        <v>853</v>
      </c>
      <c r="C854" s="46">
        <v>1151</v>
      </c>
      <c r="D854" s="46" t="s">
        <v>14</v>
      </c>
      <c r="E854" s="46">
        <v>33</v>
      </c>
      <c r="F854" s="46" t="s">
        <v>6808</v>
      </c>
      <c r="G854" s="46" t="s">
        <v>6809</v>
      </c>
      <c r="H854" s="46" t="s">
        <v>6810</v>
      </c>
      <c r="I854" s="46" t="s">
        <v>6811</v>
      </c>
      <c r="J854" s="46" t="s">
        <v>3308</v>
      </c>
      <c r="K854" s="46" t="s">
        <v>6812</v>
      </c>
      <c r="L854" s="46" t="s">
        <v>3444</v>
      </c>
      <c r="M854" s="46">
        <v>24</v>
      </c>
      <c r="N854" s="46">
        <v>10</v>
      </c>
      <c r="O854" s="46">
        <v>230</v>
      </c>
      <c r="P854" s="46">
        <v>80</v>
      </c>
      <c r="Q854" s="46">
        <v>186</v>
      </c>
      <c r="R854" s="46">
        <v>32</v>
      </c>
      <c r="S854" s="46">
        <v>154</v>
      </c>
      <c r="T854" s="46">
        <v>18</v>
      </c>
      <c r="U854" s="46">
        <v>21</v>
      </c>
      <c r="V854" s="46">
        <v>485</v>
      </c>
      <c r="W854" s="46">
        <v>100</v>
      </c>
      <c r="Y854" s="46" t="s">
        <v>6813</v>
      </c>
      <c r="AA854">
        <f t="shared" si="18"/>
        <v>10</v>
      </c>
    </row>
    <row r="855" spans="2:27" ht="15" hidden="1" customHeight="1" x14ac:dyDescent="0.2">
      <c r="B855" s="46">
        <v>854</v>
      </c>
      <c r="C855" s="46">
        <v>4288</v>
      </c>
      <c r="D855" s="46" t="s">
        <v>14</v>
      </c>
      <c r="E855" s="46">
        <v>33</v>
      </c>
      <c r="F855" s="46" t="s">
        <v>6814</v>
      </c>
      <c r="G855" s="46" t="s">
        <v>6815</v>
      </c>
      <c r="H855" s="46" t="s">
        <v>6816</v>
      </c>
      <c r="I855" s="46" t="s">
        <v>6816</v>
      </c>
      <c r="J855" s="46" t="s">
        <v>6817</v>
      </c>
      <c r="K855" s="46" t="s">
        <v>6818</v>
      </c>
      <c r="L855" s="46" t="s">
        <v>3395</v>
      </c>
      <c r="M855" s="46">
        <v>22</v>
      </c>
      <c r="N855" s="46">
        <v>4.8</v>
      </c>
      <c r="O855" s="46">
        <v>135</v>
      </c>
      <c r="P855" s="46">
        <v>135</v>
      </c>
      <c r="Q855" s="46">
        <v>254</v>
      </c>
      <c r="R855" s="46">
        <v>24</v>
      </c>
      <c r="S855" s="46">
        <v>25</v>
      </c>
      <c r="T855" s="46">
        <v>18</v>
      </c>
      <c r="U855" s="46">
        <v>21</v>
      </c>
      <c r="V855" s="46">
        <v>2944</v>
      </c>
      <c r="W855" s="46">
        <v>100</v>
      </c>
      <c r="Y855" s="46" t="s">
        <v>6819</v>
      </c>
      <c r="AA855">
        <f t="shared" si="18"/>
        <v>4.8</v>
      </c>
    </row>
    <row r="856" spans="2:27" ht="15" hidden="1" customHeight="1" x14ac:dyDescent="0.2">
      <c r="B856" s="46">
        <v>855</v>
      </c>
      <c r="C856" s="46">
        <v>4407</v>
      </c>
      <c r="D856" s="46" t="s">
        <v>14</v>
      </c>
      <c r="E856" s="46">
        <v>33</v>
      </c>
      <c r="F856" s="46" t="s">
        <v>6814</v>
      </c>
      <c r="G856" s="46" t="s">
        <v>6820</v>
      </c>
      <c r="H856" s="46" t="s">
        <v>6821</v>
      </c>
      <c r="I856" s="46" t="s">
        <v>6822</v>
      </c>
      <c r="J856" s="46" t="s">
        <v>3311</v>
      </c>
      <c r="K856" s="46" t="s">
        <v>3311</v>
      </c>
      <c r="L856" s="46" t="s">
        <v>3395</v>
      </c>
      <c r="M856" s="46">
        <v>22</v>
      </c>
      <c r="N856" s="46">
        <v>6</v>
      </c>
      <c r="O856" s="46">
        <v>125</v>
      </c>
      <c r="P856" s="46">
        <v>750</v>
      </c>
      <c r="Q856" s="46">
        <v>750</v>
      </c>
      <c r="R856" s="46">
        <v>39</v>
      </c>
      <c r="S856" s="46">
        <v>218</v>
      </c>
      <c r="T856" s="46">
        <v>18</v>
      </c>
      <c r="U856" s="46">
        <v>21</v>
      </c>
      <c r="V856" s="46">
        <v>3009</v>
      </c>
      <c r="W856" s="46">
        <v>100</v>
      </c>
      <c r="Y856" s="46" t="s">
        <v>6823</v>
      </c>
      <c r="AA856">
        <f t="shared" si="18"/>
        <v>6</v>
      </c>
    </row>
    <row r="857" spans="2:27" ht="15" hidden="1" customHeight="1" x14ac:dyDescent="0.2">
      <c r="B857" s="46">
        <v>856</v>
      </c>
      <c r="C857" s="46">
        <v>3017</v>
      </c>
      <c r="D857" s="46" t="s">
        <v>14</v>
      </c>
      <c r="E857" s="46">
        <v>33</v>
      </c>
      <c r="F857" s="46" t="s">
        <v>6814</v>
      </c>
      <c r="G857" s="46"/>
      <c r="H857" s="46"/>
      <c r="I857" s="46"/>
      <c r="J857" s="46" t="s">
        <v>3309</v>
      </c>
      <c r="K857" s="46" t="s">
        <v>3309</v>
      </c>
      <c r="L857" s="46" t="s">
        <v>3395</v>
      </c>
      <c r="M857" s="46">
        <v>22</v>
      </c>
      <c r="N857" s="46">
        <v>12.5</v>
      </c>
      <c r="O857" s="46">
        <v>220</v>
      </c>
      <c r="P857" s="46">
        <v>0</v>
      </c>
      <c r="Q857" s="46">
        <v>0</v>
      </c>
      <c r="R857" s="46">
        <v>70</v>
      </c>
      <c r="S857" s="46">
        <v>125</v>
      </c>
      <c r="T857" s="46">
        <v>18</v>
      </c>
      <c r="U857" s="46">
        <v>21</v>
      </c>
      <c r="V857" s="46">
        <v>1732</v>
      </c>
      <c r="W857" s="46">
        <v>100</v>
      </c>
      <c r="X857" s="46" t="s">
        <v>6824</v>
      </c>
      <c r="Y857" s="46" t="s">
        <v>6825</v>
      </c>
      <c r="AA857">
        <f t="shared" si="18"/>
        <v>12.5</v>
      </c>
    </row>
    <row r="858" spans="2:27" ht="15" hidden="1" customHeight="1" x14ac:dyDescent="0.2">
      <c r="B858" s="46">
        <v>857</v>
      </c>
      <c r="C858" s="46">
        <v>4459</v>
      </c>
      <c r="D858" s="46" t="s">
        <v>14</v>
      </c>
      <c r="E858" s="46">
        <v>33</v>
      </c>
      <c r="F858" s="46" t="s">
        <v>6814</v>
      </c>
      <c r="G858" s="46" t="s">
        <v>6826</v>
      </c>
      <c r="H858" s="46" t="s">
        <v>6827</v>
      </c>
      <c r="I858" s="46" t="s">
        <v>6828</v>
      </c>
      <c r="J858" s="46" t="s">
        <v>3310</v>
      </c>
      <c r="K858" s="46" t="s">
        <v>6829</v>
      </c>
      <c r="L858" s="46" t="s">
        <v>3395</v>
      </c>
      <c r="M858" s="46">
        <v>22</v>
      </c>
      <c r="N858" s="46">
        <v>12.5</v>
      </c>
      <c r="O858" s="46">
        <v>220</v>
      </c>
      <c r="P858" s="46">
        <v>0</v>
      </c>
      <c r="Q858" s="46">
        <v>0</v>
      </c>
      <c r="R858" s="46">
        <v>70</v>
      </c>
      <c r="S858" s="46">
        <v>125</v>
      </c>
      <c r="T858" s="46">
        <v>18</v>
      </c>
      <c r="U858" s="46">
        <v>21</v>
      </c>
      <c r="V858" s="46">
        <v>3047</v>
      </c>
      <c r="W858" s="46">
        <v>100</v>
      </c>
      <c r="Y858" s="46" t="s">
        <v>6830</v>
      </c>
      <c r="AA858">
        <f t="shared" si="18"/>
        <v>12.5</v>
      </c>
    </row>
    <row r="859" spans="2:27" ht="15" hidden="1" customHeight="1" x14ac:dyDescent="0.2">
      <c r="B859" s="46">
        <v>858</v>
      </c>
      <c r="C859" s="46">
        <v>3183</v>
      </c>
      <c r="D859" s="46" t="s">
        <v>14</v>
      </c>
      <c r="E859" s="46">
        <v>33</v>
      </c>
      <c r="F859" s="46" t="s">
        <v>6814</v>
      </c>
      <c r="G859" s="46" t="s">
        <v>6831</v>
      </c>
      <c r="H859" s="46" t="s">
        <v>6832</v>
      </c>
      <c r="I859" s="46" t="s">
        <v>6833</v>
      </c>
      <c r="J859" s="46" t="s">
        <v>6834</v>
      </c>
      <c r="K859" s="46" t="s">
        <v>6835</v>
      </c>
      <c r="L859" s="46" t="s">
        <v>3395</v>
      </c>
      <c r="M859" s="46">
        <v>22</v>
      </c>
      <c r="N859" s="46">
        <v>5</v>
      </c>
      <c r="O859" s="46">
        <v>45</v>
      </c>
      <c r="P859" s="46">
        <v>5000</v>
      </c>
      <c r="Q859" s="46">
        <v>25000</v>
      </c>
      <c r="R859" s="46">
        <v>20000</v>
      </c>
      <c r="S859" s="46">
        <v>20000</v>
      </c>
      <c r="T859" s="46">
        <v>18</v>
      </c>
      <c r="U859" s="46">
        <v>21</v>
      </c>
      <c r="V859" s="46">
        <v>1856</v>
      </c>
      <c r="W859" s="46">
        <v>40</v>
      </c>
      <c r="Y859" s="46" t="s">
        <v>6836</v>
      </c>
      <c r="AA859">
        <f t="shared" si="18"/>
        <v>5</v>
      </c>
    </row>
    <row r="860" spans="2:27" ht="15" hidden="1" customHeight="1" x14ac:dyDescent="0.2">
      <c r="B860" s="46">
        <v>859</v>
      </c>
      <c r="C860" s="46">
        <v>4424</v>
      </c>
      <c r="D860" s="46" t="s">
        <v>14</v>
      </c>
      <c r="E860" s="46">
        <v>33</v>
      </c>
      <c r="F860" s="46" t="s">
        <v>6837</v>
      </c>
      <c r="G860" s="46" t="s">
        <v>6838</v>
      </c>
      <c r="H860" s="46" t="s">
        <v>3414</v>
      </c>
      <c r="I860" s="46" t="s">
        <v>3415</v>
      </c>
      <c r="J860" s="46" t="s">
        <v>3313</v>
      </c>
      <c r="K860" s="46" t="s">
        <v>38</v>
      </c>
      <c r="L860" s="46" t="s">
        <v>3395</v>
      </c>
      <c r="M860" s="46">
        <v>22</v>
      </c>
      <c r="N860" s="46">
        <v>6</v>
      </c>
      <c r="O860" s="46">
        <v>125</v>
      </c>
      <c r="P860" s="46">
        <v>1</v>
      </c>
      <c r="Q860" s="46">
        <v>100</v>
      </c>
      <c r="R860" s="46">
        <v>25</v>
      </c>
      <c r="S860" s="46">
        <v>10</v>
      </c>
      <c r="T860" s="46">
        <v>18</v>
      </c>
      <c r="U860" s="46">
        <v>21</v>
      </c>
      <c r="V860" s="46">
        <v>456</v>
      </c>
      <c r="W860" s="46">
        <v>100</v>
      </c>
      <c r="Y860" s="46" t="s">
        <v>6839</v>
      </c>
      <c r="AA860">
        <f t="shared" si="18"/>
        <v>6</v>
      </c>
    </row>
    <row r="861" spans="2:27" ht="15" hidden="1" customHeight="1" x14ac:dyDescent="0.2">
      <c r="B861" s="46">
        <v>860</v>
      </c>
      <c r="C861" s="46">
        <v>1173</v>
      </c>
      <c r="D861" s="46" t="s">
        <v>14</v>
      </c>
      <c r="E861" s="46">
        <v>33</v>
      </c>
      <c r="F861" s="46" t="s">
        <v>6837</v>
      </c>
      <c r="G861" s="46" t="s">
        <v>6840</v>
      </c>
      <c r="H861" s="46" t="s">
        <v>6841</v>
      </c>
      <c r="I861" s="46" t="s">
        <v>6842</v>
      </c>
      <c r="J861" s="46" t="s">
        <v>3314</v>
      </c>
      <c r="K861" s="46" t="s">
        <v>3314</v>
      </c>
      <c r="L861" s="46" t="s">
        <v>3444</v>
      </c>
      <c r="M861" s="46">
        <v>24</v>
      </c>
      <c r="N861" s="46">
        <v>2.8</v>
      </c>
      <c r="O861" s="46">
        <v>90</v>
      </c>
      <c r="P861" s="46">
        <v>90</v>
      </c>
      <c r="Q861" s="46">
        <v>80</v>
      </c>
      <c r="R861" s="46">
        <v>13.5</v>
      </c>
      <c r="S861" s="46">
        <v>65</v>
      </c>
      <c r="T861" s="46">
        <v>18</v>
      </c>
      <c r="U861" s="46">
        <v>21</v>
      </c>
      <c r="V861" s="46">
        <v>505</v>
      </c>
      <c r="W861" s="46">
        <v>100</v>
      </c>
      <c r="Y861" s="46" t="s">
        <v>6843</v>
      </c>
      <c r="AA861">
        <f t="shared" si="18"/>
        <v>2.8</v>
      </c>
    </row>
    <row r="862" spans="2:27" ht="15" hidden="1" customHeight="1" x14ac:dyDescent="0.2">
      <c r="B862" s="46">
        <v>861</v>
      </c>
      <c r="C862" s="46">
        <v>1970</v>
      </c>
      <c r="D862" s="46" t="s">
        <v>14</v>
      </c>
      <c r="E862" s="46">
        <v>33</v>
      </c>
      <c r="F862" s="46" t="s">
        <v>6844</v>
      </c>
      <c r="G862" s="46" t="s">
        <v>6844</v>
      </c>
      <c r="H862" s="46" t="s">
        <v>6845</v>
      </c>
      <c r="I862" s="46" t="s">
        <v>6846</v>
      </c>
      <c r="J862" s="46" t="s">
        <v>3315</v>
      </c>
      <c r="K862" s="46" t="s">
        <v>6847</v>
      </c>
      <c r="L862" s="46" t="s">
        <v>3395</v>
      </c>
      <c r="M862" s="46">
        <v>22</v>
      </c>
      <c r="N862" s="46">
        <v>0.1</v>
      </c>
      <c r="O862" s="46">
        <v>100</v>
      </c>
      <c r="P862" s="46">
        <v>0</v>
      </c>
      <c r="Q862" s="46">
        <v>51</v>
      </c>
      <c r="R862" s="46">
        <v>20</v>
      </c>
      <c r="S862" s="46">
        <v>10</v>
      </c>
      <c r="T862" s="46">
        <v>18</v>
      </c>
      <c r="U862" s="46">
        <v>21</v>
      </c>
      <c r="V862" s="46">
        <v>889</v>
      </c>
      <c r="W862" s="46">
        <v>100</v>
      </c>
      <c r="Y862" s="46" t="s">
        <v>6848</v>
      </c>
      <c r="AA862">
        <f t="shared" si="18"/>
        <v>0.1</v>
      </c>
    </row>
    <row r="863" spans="2:27" ht="15" hidden="1" customHeight="1" x14ac:dyDescent="0.2">
      <c r="B863" s="46">
        <v>862</v>
      </c>
      <c r="C863" s="46">
        <v>4564</v>
      </c>
      <c r="D863" s="46" t="s">
        <v>14</v>
      </c>
      <c r="E863" s="46">
        <v>33</v>
      </c>
      <c r="F863" s="46" t="s">
        <v>6844</v>
      </c>
      <c r="G863" s="46"/>
      <c r="H863" s="46"/>
      <c r="I863" s="46"/>
      <c r="J863" s="46" t="s">
        <v>3316</v>
      </c>
      <c r="K863" s="46" t="s">
        <v>3316</v>
      </c>
      <c r="L863" s="46" t="s">
        <v>3395</v>
      </c>
      <c r="M863" s="46">
        <v>22</v>
      </c>
      <c r="N863" s="46">
        <v>9</v>
      </c>
      <c r="O863" s="46">
        <v>200</v>
      </c>
      <c r="P863" s="46">
        <v>0</v>
      </c>
      <c r="Q863" s="46">
        <v>400</v>
      </c>
      <c r="R863" s="46">
        <v>20</v>
      </c>
      <c r="S863" s="46">
        <v>380</v>
      </c>
      <c r="T863" s="46">
        <v>18</v>
      </c>
      <c r="U863" s="46">
        <v>21</v>
      </c>
      <c r="V863" s="46">
        <v>3138</v>
      </c>
      <c r="W863" s="46">
        <v>100</v>
      </c>
      <c r="X863" s="46" t="s">
        <v>6849</v>
      </c>
      <c r="Y863" s="46" t="s">
        <v>6850</v>
      </c>
      <c r="AA863">
        <f t="shared" si="18"/>
        <v>9</v>
      </c>
    </row>
    <row r="864" spans="2:27" ht="15" hidden="1" customHeight="1" x14ac:dyDescent="0.2">
      <c r="B864" s="46">
        <v>863</v>
      </c>
      <c r="C864" s="46">
        <v>4153</v>
      </c>
      <c r="D864" s="46" t="s">
        <v>14</v>
      </c>
      <c r="E864" s="46">
        <v>33</v>
      </c>
      <c r="F864" s="46" t="s">
        <v>6851</v>
      </c>
      <c r="G864" s="46" t="s">
        <v>6852</v>
      </c>
      <c r="H864" s="46" t="s">
        <v>6853</v>
      </c>
      <c r="I864" s="46" t="s">
        <v>6854</v>
      </c>
      <c r="J864" s="46" t="s">
        <v>3317</v>
      </c>
      <c r="K864" s="46" t="s">
        <v>6855</v>
      </c>
      <c r="L864" s="46" t="s">
        <v>3395</v>
      </c>
      <c r="M864" s="46">
        <v>22</v>
      </c>
      <c r="N864" s="46">
        <v>6</v>
      </c>
      <c r="O864" s="46">
        <v>121</v>
      </c>
      <c r="P864" s="46">
        <v>0</v>
      </c>
      <c r="Q864" s="46">
        <v>28</v>
      </c>
      <c r="R864" s="46">
        <v>6</v>
      </c>
      <c r="S864" s="46">
        <v>6</v>
      </c>
      <c r="T864" s="46">
        <v>18</v>
      </c>
      <c r="U864" s="46">
        <v>21</v>
      </c>
      <c r="V864" s="46">
        <v>2848</v>
      </c>
      <c r="W864" s="46">
        <v>80</v>
      </c>
      <c r="Y864" s="46" t="s">
        <v>6856</v>
      </c>
      <c r="AA864">
        <f t="shared" si="18"/>
        <v>6</v>
      </c>
    </row>
    <row r="865" spans="2:27" ht="15" hidden="1" customHeight="1" x14ac:dyDescent="0.2">
      <c r="B865" s="46">
        <v>864</v>
      </c>
      <c r="C865" s="46">
        <v>1971</v>
      </c>
      <c r="D865" s="46" t="s">
        <v>14</v>
      </c>
      <c r="E865" s="46">
        <v>33</v>
      </c>
      <c r="F865" s="46" t="s">
        <v>6857</v>
      </c>
      <c r="G865" s="46"/>
      <c r="H865" s="46"/>
      <c r="I865" s="46"/>
      <c r="J865" s="46" t="s">
        <v>3321</v>
      </c>
      <c r="K865" s="46" t="s">
        <v>6858</v>
      </c>
      <c r="L865" s="46" t="s">
        <v>3395</v>
      </c>
      <c r="M865" s="46">
        <v>22</v>
      </c>
      <c r="N865" s="46">
        <v>0.5</v>
      </c>
      <c r="O865" s="46">
        <v>20</v>
      </c>
      <c r="P865" s="46">
        <v>0</v>
      </c>
      <c r="Q865" s="46">
        <v>10</v>
      </c>
      <c r="R865" s="46">
        <v>4</v>
      </c>
      <c r="S865" s="46">
        <v>2</v>
      </c>
      <c r="T865" s="46">
        <v>18</v>
      </c>
      <c r="U865" s="46">
        <v>21</v>
      </c>
      <c r="V865" s="46">
        <v>890</v>
      </c>
      <c r="W865" s="46">
        <v>100</v>
      </c>
      <c r="X865" s="46" t="s">
        <v>6859</v>
      </c>
      <c r="Y865" s="46" t="s">
        <v>6860</v>
      </c>
      <c r="AA865">
        <f t="shared" si="18"/>
        <v>0.5</v>
      </c>
    </row>
    <row r="866" spans="2:27" ht="15" hidden="1" customHeight="1" x14ac:dyDescent="0.2">
      <c r="B866" s="46">
        <v>865</v>
      </c>
      <c r="C866" s="46">
        <v>1968</v>
      </c>
      <c r="D866" s="46" t="s">
        <v>14</v>
      </c>
      <c r="E866" s="46">
        <v>33</v>
      </c>
      <c r="F866" s="46" t="s">
        <v>6857</v>
      </c>
      <c r="G866" s="46"/>
      <c r="H866" s="46"/>
      <c r="I866" s="46"/>
      <c r="J866" s="46" t="s">
        <v>3319</v>
      </c>
      <c r="K866" s="46" t="s">
        <v>6861</v>
      </c>
      <c r="L866" s="46" t="s">
        <v>3395</v>
      </c>
      <c r="M866" s="46">
        <v>22</v>
      </c>
      <c r="N866" s="46">
        <v>20</v>
      </c>
      <c r="O866" s="46">
        <v>20</v>
      </c>
      <c r="P866" s="46">
        <v>0</v>
      </c>
      <c r="Q866" s="46">
        <v>10</v>
      </c>
      <c r="R866" s="46">
        <v>3</v>
      </c>
      <c r="S866" s="46">
        <v>19</v>
      </c>
      <c r="T866" s="46">
        <v>18</v>
      </c>
      <c r="U866" s="46">
        <v>21</v>
      </c>
      <c r="V866" s="46">
        <v>887</v>
      </c>
      <c r="W866" s="46">
        <v>100</v>
      </c>
      <c r="X866" s="46" t="s">
        <v>6862</v>
      </c>
      <c r="Y866" s="46" t="s">
        <v>6863</v>
      </c>
      <c r="AA866">
        <f t="shared" si="18"/>
        <v>20</v>
      </c>
    </row>
    <row r="867" spans="2:27" ht="15" hidden="1" customHeight="1" x14ac:dyDescent="0.2">
      <c r="B867" s="46">
        <v>866</v>
      </c>
      <c r="C867" s="46">
        <v>3316</v>
      </c>
      <c r="D867" s="46" t="s">
        <v>14</v>
      </c>
      <c r="E867" s="46">
        <v>33</v>
      </c>
      <c r="F867" s="46" t="s">
        <v>6857</v>
      </c>
      <c r="G867" s="46" t="s">
        <v>6864</v>
      </c>
      <c r="H867" s="46" t="s">
        <v>6865</v>
      </c>
      <c r="I867" s="46" t="s">
        <v>6866</v>
      </c>
      <c r="J867" s="46" t="s">
        <v>3320</v>
      </c>
      <c r="K867" s="46" t="s">
        <v>3320</v>
      </c>
      <c r="L867" s="46" t="s">
        <v>3395</v>
      </c>
      <c r="M867" s="46">
        <v>22</v>
      </c>
      <c r="N867" s="46">
        <v>10</v>
      </c>
      <c r="O867" s="46">
        <v>200</v>
      </c>
      <c r="P867" s="46">
        <v>10</v>
      </c>
      <c r="Q867" s="46">
        <v>150</v>
      </c>
      <c r="R867" s="46">
        <v>65</v>
      </c>
      <c r="S867" s="46">
        <v>100</v>
      </c>
      <c r="T867" s="46">
        <v>18</v>
      </c>
      <c r="U867" s="46">
        <v>21</v>
      </c>
      <c r="V867" s="46">
        <v>1988</v>
      </c>
      <c r="W867" s="46">
        <v>100</v>
      </c>
      <c r="Y867" s="46" t="s">
        <v>6867</v>
      </c>
      <c r="AA867">
        <f t="shared" si="18"/>
        <v>10</v>
      </c>
    </row>
    <row r="868" spans="2:27" ht="15" hidden="1" customHeight="1" x14ac:dyDescent="0.2">
      <c r="B868" s="46">
        <v>867</v>
      </c>
      <c r="C868" s="46">
        <v>3454</v>
      </c>
      <c r="D868" s="46" t="s">
        <v>14</v>
      </c>
      <c r="E868" s="46">
        <v>33</v>
      </c>
      <c r="F868" s="46" t="s">
        <v>6868</v>
      </c>
      <c r="G868" s="46" t="s">
        <v>6869</v>
      </c>
      <c r="H868" s="46" t="s">
        <v>6870</v>
      </c>
      <c r="I868" s="46" t="s">
        <v>6871</v>
      </c>
      <c r="J868" s="46" t="s">
        <v>3318</v>
      </c>
      <c r="K868" s="46" t="s">
        <v>3318</v>
      </c>
      <c r="L868" s="46" t="s">
        <v>3406</v>
      </c>
      <c r="M868" s="46">
        <v>23</v>
      </c>
      <c r="N868" s="46">
        <v>12</v>
      </c>
      <c r="O868" s="46">
        <v>300</v>
      </c>
      <c r="P868" s="46">
        <v>0</v>
      </c>
      <c r="Q868" s="46">
        <v>300</v>
      </c>
      <c r="R868" s="46">
        <v>100</v>
      </c>
      <c r="S868" s="46">
        <v>150</v>
      </c>
      <c r="T868" s="46">
        <v>18</v>
      </c>
      <c r="U868" s="46">
        <v>21</v>
      </c>
      <c r="V868" s="46">
        <v>2145</v>
      </c>
      <c r="W868" s="46">
        <v>100</v>
      </c>
      <c r="Y868" s="46" t="s">
        <v>6872</v>
      </c>
      <c r="AA868">
        <f t="shared" si="18"/>
        <v>12</v>
      </c>
    </row>
    <row r="869" spans="2:27" ht="15" hidden="1" customHeight="1" x14ac:dyDescent="0.2">
      <c r="B869" s="46">
        <v>868</v>
      </c>
      <c r="C869" s="46">
        <v>1946</v>
      </c>
      <c r="D869" s="46" t="s">
        <v>14</v>
      </c>
      <c r="E869" s="46">
        <v>33</v>
      </c>
      <c r="F869" s="46" t="s">
        <v>6873</v>
      </c>
      <c r="G869" s="46"/>
      <c r="H869" s="46"/>
      <c r="I869" s="46"/>
      <c r="J869" s="46" t="s">
        <v>3325</v>
      </c>
      <c r="K869" s="46" t="s">
        <v>6874</v>
      </c>
      <c r="L869" s="46" t="s">
        <v>3395</v>
      </c>
      <c r="M869" s="46">
        <v>22</v>
      </c>
      <c r="N869" s="46">
        <v>0.1</v>
      </c>
      <c r="O869" s="46">
        <v>100</v>
      </c>
      <c r="P869" s="46">
        <v>0</v>
      </c>
      <c r="Q869" s="46">
        <v>50</v>
      </c>
      <c r="R869" s="46">
        <v>20</v>
      </c>
      <c r="S869" s="46">
        <v>10</v>
      </c>
      <c r="T869" s="46">
        <v>18</v>
      </c>
      <c r="U869" s="46">
        <v>21</v>
      </c>
      <c r="V869" s="46">
        <v>879</v>
      </c>
      <c r="W869" s="46">
        <v>100</v>
      </c>
      <c r="X869" s="46" t="s">
        <v>6875</v>
      </c>
      <c r="Y869" s="46" t="s">
        <v>6876</v>
      </c>
      <c r="AA869">
        <f t="shared" si="18"/>
        <v>0.1</v>
      </c>
    </row>
    <row r="870" spans="2:27" ht="15" hidden="1" customHeight="1" x14ac:dyDescent="0.2">
      <c r="B870" s="46">
        <v>869</v>
      </c>
      <c r="C870" s="46">
        <v>3857</v>
      </c>
      <c r="D870" s="46" t="s">
        <v>14</v>
      </c>
      <c r="E870" s="46">
        <v>33</v>
      </c>
      <c r="F870" s="46" t="s">
        <v>6873</v>
      </c>
      <c r="G870" s="46" t="s">
        <v>6877</v>
      </c>
      <c r="H870" s="46" t="s">
        <v>6878</v>
      </c>
      <c r="I870" s="46" t="s">
        <v>3415</v>
      </c>
      <c r="J870" s="46" t="s">
        <v>3326</v>
      </c>
      <c r="K870" s="46" t="s">
        <v>6879</v>
      </c>
      <c r="L870" s="46" t="s">
        <v>3395</v>
      </c>
      <c r="M870" s="46">
        <v>22</v>
      </c>
      <c r="N870" s="46">
        <v>6</v>
      </c>
      <c r="O870" s="46">
        <v>170</v>
      </c>
      <c r="P870" s="46">
        <v>0</v>
      </c>
      <c r="Q870" s="46">
        <v>30</v>
      </c>
      <c r="R870" s="46">
        <v>70</v>
      </c>
      <c r="S870" s="46">
        <v>50</v>
      </c>
      <c r="T870" s="46">
        <v>18</v>
      </c>
      <c r="U870" s="46">
        <v>21</v>
      </c>
      <c r="V870" s="46">
        <v>2555</v>
      </c>
      <c r="W870" s="46">
        <v>100</v>
      </c>
      <c r="Y870" s="46" t="s">
        <v>6880</v>
      </c>
      <c r="AA870">
        <f t="shared" si="18"/>
        <v>6</v>
      </c>
    </row>
    <row r="871" spans="2:27" ht="15" hidden="1" customHeight="1" x14ac:dyDescent="0.2">
      <c r="B871" s="46">
        <v>870</v>
      </c>
      <c r="C871" s="46">
        <v>1972</v>
      </c>
      <c r="D871" s="46" t="s">
        <v>14</v>
      </c>
      <c r="E871" s="46">
        <v>33</v>
      </c>
      <c r="F871" s="46" t="s">
        <v>6881</v>
      </c>
      <c r="G871" s="46"/>
      <c r="H871" s="46"/>
      <c r="I871" s="46"/>
      <c r="J871" s="46" t="s">
        <v>3327</v>
      </c>
      <c r="K871" s="46" t="s">
        <v>6882</v>
      </c>
      <c r="L871" s="46" t="s">
        <v>3395</v>
      </c>
      <c r="M871" s="46">
        <v>22</v>
      </c>
      <c r="N871" s="46">
        <v>1.5</v>
      </c>
      <c r="O871" s="46">
        <v>60</v>
      </c>
      <c r="P871" s="46">
        <v>0</v>
      </c>
      <c r="Q871" s="46">
        <v>30</v>
      </c>
      <c r="R871" s="46">
        <v>20</v>
      </c>
      <c r="S871" s="46">
        <v>10</v>
      </c>
      <c r="T871" s="46">
        <v>18</v>
      </c>
      <c r="U871" s="46">
        <v>21</v>
      </c>
      <c r="V871" s="46">
        <v>891</v>
      </c>
      <c r="W871" s="46">
        <v>100</v>
      </c>
      <c r="X871" s="46" t="s">
        <v>6883</v>
      </c>
      <c r="Y871" s="46" t="s">
        <v>6884</v>
      </c>
      <c r="AA871">
        <f t="shared" si="18"/>
        <v>1.5</v>
      </c>
    </row>
    <row r="872" spans="2:27" ht="15" hidden="1" customHeight="1" x14ac:dyDescent="0.2">
      <c r="B872" s="46">
        <v>871</v>
      </c>
      <c r="C872" s="46">
        <v>3436</v>
      </c>
      <c r="D872" s="46" t="s">
        <v>14</v>
      </c>
      <c r="E872" s="46">
        <v>33</v>
      </c>
      <c r="F872" s="46" t="s">
        <v>6885</v>
      </c>
      <c r="G872" s="46" t="s">
        <v>6886</v>
      </c>
      <c r="H872" s="46" t="s">
        <v>6887</v>
      </c>
      <c r="I872" s="46" t="s">
        <v>6888</v>
      </c>
      <c r="J872" s="46" t="s">
        <v>3330</v>
      </c>
      <c r="K872" s="46" t="s">
        <v>6889</v>
      </c>
      <c r="L872" s="46" t="s">
        <v>3395</v>
      </c>
      <c r="M872" s="46">
        <v>22</v>
      </c>
      <c r="N872" s="46">
        <v>0.8</v>
      </c>
      <c r="O872" s="46">
        <v>20</v>
      </c>
      <c r="P872" s="46">
        <v>0</v>
      </c>
      <c r="Q872" s="46">
        <v>14</v>
      </c>
      <c r="R872" s="46">
        <v>2.1</v>
      </c>
      <c r="S872" s="46">
        <v>11.9</v>
      </c>
      <c r="T872" s="46">
        <v>18</v>
      </c>
      <c r="U872" s="46">
        <v>21</v>
      </c>
      <c r="V872" s="46">
        <v>2124</v>
      </c>
      <c r="W872" s="46">
        <v>100</v>
      </c>
      <c r="Y872" s="46" t="s">
        <v>6890</v>
      </c>
      <c r="AA872">
        <f t="shared" si="18"/>
        <v>0.8</v>
      </c>
    </row>
    <row r="873" spans="2:27" ht="15" hidden="1" customHeight="1" x14ac:dyDescent="0.2">
      <c r="B873" s="46">
        <v>872</v>
      </c>
      <c r="C873" s="46">
        <v>2792</v>
      </c>
      <c r="D873" s="46" t="s">
        <v>14</v>
      </c>
      <c r="E873" s="46">
        <v>33</v>
      </c>
      <c r="F873" s="46" t="s">
        <v>6885</v>
      </c>
      <c r="G873" s="46" t="s">
        <v>6891</v>
      </c>
      <c r="H873" s="46" t="s">
        <v>6892</v>
      </c>
      <c r="I873" s="46" t="s">
        <v>6893</v>
      </c>
      <c r="J873" s="46" t="s">
        <v>3329</v>
      </c>
      <c r="K873" s="46" t="s">
        <v>6894</v>
      </c>
      <c r="L873" s="46" t="s">
        <v>3406</v>
      </c>
      <c r="M873" s="46">
        <v>23</v>
      </c>
      <c r="N873" s="46">
        <v>14.5</v>
      </c>
      <c r="O873" s="46">
        <v>140</v>
      </c>
      <c r="P873" s="46">
        <v>140</v>
      </c>
      <c r="Q873" s="46">
        <v>142</v>
      </c>
      <c r="R873" s="46">
        <v>100</v>
      </c>
      <c r="S873" s="46">
        <v>142</v>
      </c>
      <c r="T873" s="46">
        <v>18</v>
      </c>
      <c r="U873" s="46">
        <v>21</v>
      </c>
      <c r="V873" s="46">
        <v>1535</v>
      </c>
      <c r="W873" s="46">
        <v>80</v>
      </c>
      <c r="Y873" s="46" t="s">
        <v>6895</v>
      </c>
      <c r="AA873">
        <f t="shared" si="18"/>
        <v>14.5</v>
      </c>
    </row>
    <row r="874" spans="2:27" ht="15" hidden="1" customHeight="1" x14ac:dyDescent="0.2">
      <c r="B874" s="46">
        <v>873</v>
      </c>
      <c r="C874" s="46">
        <v>1377</v>
      </c>
      <c r="D874" s="46" t="s">
        <v>14</v>
      </c>
      <c r="E874" s="46">
        <v>33</v>
      </c>
      <c r="F874" s="46" t="s">
        <v>6896</v>
      </c>
      <c r="G874" s="46"/>
      <c r="H874" s="46"/>
      <c r="I874" s="46"/>
      <c r="J874" s="46" t="s">
        <v>3324</v>
      </c>
      <c r="K874" s="46" t="s">
        <v>6897</v>
      </c>
      <c r="L874" s="46" t="s">
        <v>3395</v>
      </c>
      <c r="M874" s="46">
        <v>22</v>
      </c>
      <c r="N874" s="46">
        <v>0.4</v>
      </c>
      <c r="O874" s="46">
        <v>50</v>
      </c>
      <c r="P874" s="46">
        <v>50</v>
      </c>
      <c r="Q874" s="46">
        <v>5</v>
      </c>
      <c r="R874" s="46">
        <v>20</v>
      </c>
      <c r="S874" s="46">
        <v>10</v>
      </c>
      <c r="T874" s="46">
        <v>18</v>
      </c>
      <c r="U874" s="46">
        <v>21</v>
      </c>
      <c r="V874" s="46">
        <v>665</v>
      </c>
      <c r="W874" s="46">
        <v>100</v>
      </c>
      <c r="X874" s="46" t="s">
        <v>6898</v>
      </c>
      <c r="Y874" s="46" t="s">
        <v>6899</v>
      </c>
      <c r="AA874">
        <f t="shared" si="18"/>
        <v>0.4</v>
      </c>
    </row>
    <row r="875" spans="2:27" ht="15" hidden="1" customHeight="1" x14ac:dyDescent="0.2">
      <c r="B875" s="46">
        <v>874</v>
      </c>
      <c r="C875" s="46">
        <v>948</v>
      </c>
      <c r="D875" s="46" t="s">
        <v>14</v>
      </c>
      <c r="E875" s="46">
        <v>33</v>
      </c>
      <c r="F875" s="46" t="s">
        <v>6896</v>
      </c>
      <c r="G875" s="46"/>
      <c r="H875" s="46"/>
      <c r="I875" s="46"/>
      <c r="J875" s="46" t="s">
        <v>3322</v>
      </c>
      <c r="K875" s="46" t="s">
        <v>6798</v>
      </c>
      <c r="L875" s="46" t="s">
        <v>3444</v>
      </c>
      <c r="M875" s="46">
        <v>24</v>
      </c>
      <c r="N875" s="46">
        <v>5.6</v>
      </c>
      <c r="O875" s="46">
        <v>140</v>
      </c>
      <c r="P875" s="46">
        <v>0</v>
      </c>
      <c r="Q875" s="46">
        <v>225</v>
      </c>
      <c r="R875" s="46">
        <v>28</v>
      </c>
      <c r="S875" s="46">
        <v>42</v>
      </c>
      <c r="T875" s="46">
        <v>18</v>
      </c>
      <c r="U875" s="46">
        <v>21</v>
      </c>
      <c r="V875" s="46">
        <v>217</v>
      </c>
      <c r="W875" s="46">
        <v>100</v>
      </c>
      <c r="X875" s="46" t="s">
        <v>6900</v>
      </c>
      <c r="Y875" s="46" t="s">
        <v>6901</v>
      </c>
      <c r="AA875">
        <f t="shared" si="18"/>
        <v>5.6</v>
      </c>
    </row>
    <row r="876" spans="2:27" ht="15" hidden="1" customHeight="1" x14ac:dyDescent="0.2">
      <c r="B876" s="46">
        <v>875</v>
      </c>
      <c r="C876" s="46">
        <v>949</v>
      </c>
      <c r="D876" s="46" t="s">
        <v>14</v>
      </c>
      <c r="E876" s="46">
        <v>33</v>
      </c>
      <c r="F876" s="46" t="s">
        <v>6896</v>
      </c>
      <c r="G876" s="46"/>
      <c r="H876" s="46"/>
      <c r="I876" s="46"/>
      <c r="J876" s="46" t="s">
        <v>3323</v>
      </c>
      <c r="K876" s="46" t="s">
        <v>6798</v>
      </c>
      <c r="L876" s="46" t="s">
        <v>3406</v>
      </c>
      <c r="M876" s="46">
        <v>23</v>
      </c>
      <c r="N876" s="46">
        <v>5.6</v>
      </c>
      <c r="O876" s="46">
        <v>140</v>
      </c>
      <c r="P876" s="46">
        <v>0</v>
      </c>
      <c r="Q876" s="46">
        <v>225</v>
      </c>
      <c r="R876" s="46">
        <v>28</v>
      </c>
      <c r="S876" s="46">
        <v>42</v>
      </c>
      <c r="T876" s="46">
        <v>18</v>
      </c>
      <c r="U876" s="46">
        <v>21</v>
      </c>
      <c r="V876" s="46">
        <v>217</v>
      </c>
      <c r="W876" s="46">
        <v>100</v>
      </c>
      <c r="X876" s="46" t="s">
        <v>6902</v>
      </c>
      <c r="Y876" s="46" t="s">
        <v>6903</v>
      </c>
      <c r="AA876">
        <f t="shared" si="18"/>
        <v>5.6</v>
      </c>
    </row>
    <row r="877" spans="2:27" ht="15" hidden="1" customHeight="1" x14ac:dyDescent="0.2">
      <c r="B877" s="46">
        <v>876</v>
      </c>
      <c r="C877" s="46">
        <v>4419</v>
      </c>
      <c r="D877" s="46" t="s">
        <v>14</v>
      </c>
      <c r="E877" s="46">
        <v>33</v>
      </c>
      <c r="F877" s="46" t="s">
        <v>6904</v>
      </c>
      <c r="G877" s="46" t="s">
        <v>6905</v>
      </c>
      <c r="H877" s="46" t="s">
        <v>3414</v>
      </c>
      <c r="I877" s="46" t="s">
        <v>3415</v>
      </c>
      <c r="J877" s="46" t="s">
        <v>3268</v>
      </c>
      <c r="K877" s="46" t="s">
        <v>38</v>
      </c>
      <c r="L877" s="46" t="s">
        <v>3395</v>
      </c>
      <c r="M877" s="46">
        <v>22</v>
      </c>
      <c r="N877" s="46">
        <v>6</v>
      </c>
      <c r="O877" s="46">
        <v>125</v>
      </c>
      <c r="P877" s="46">
        <v>1</v>
      </c>
      <c r="Q877" s="46">
        <v>100</v>
      </c>
      <c r="R877" s="46">
        <v>25</v>
      </c>
      <c r="S877" s="46">
        <v>10</v>
      </c>
      <c r="T877" s="46">
        <v>18</v>
      </c>
      <c r="U877" s="46">
        <v>21</v>
      </c>
      <c r="V877" s="46">
        <v>456</v>
      </c>
      <c r="W877" s="46">
        <v>100</v>
      </c>
      <c r="Y877" s="46" t="s">
        <v>6906</v>
      </c>
      <c r="AA877">
        <f t="shared" si="18"/>
        <v>6</v>
      </c>
    </row>
    <row r="878" spans="2:27" ht="15" hidden="1" customHeight="1" x14ac:dyDescent="0.2">
      <c r="B878" s="46">
        <v>877</v>
      </c>
      <c r="C878" s="46">
        <v>2009</v>
      </c>
      <c r="D878" s="46" t="s">
        <v>14</v>
      </c>
      <c r="E878" s="46">
        <v>33</v>
      </c>
      <c r="F878" s="46" t="s">
        <v>6904</v>
      </c>
      <c r="G878" s="46" t="s">
        <v>6905</v>
      </c>
      <c r="H878" s="46" t="s">
        <v>6907</v>
      </c>
      <c r="I878" s="46" t="s">
        <v>6908</v>
      </c>
      <c r="J878" s="46" t="s">
        <v>3331</v>
      </c>
      <c r="K878" s="46" t="s">
        <v>38</v>
      </c>
      <c r="L878" s="46" t="s">
        <v>3395</v>
      </c>
      <c r="M878" s="46">
        <v>22</v>
      </c>
      <c r="N878" s="46">
        <v>6</v>
      </c>
      <c r="O878" s="46">
        <v>125</v>
      </c>
      <c r="P878" s="46">
        <v>0</v>
      </c>
      <c r="Q878" s="46">
        <v>125</v>
      </c>
      <c r="R878" s="46">
        <v>25</v>
      </c>
      <c r="S878" s="46">
        <v>10</v>
      </c>
      <c r="T878" s="46">
        <v>18</v>
      </c>
      <c r="U878" s="46">
        <v>21</v>
      </c>
      <c r="V878" s="46">
        <v>909</v>
      </c>
      <c r="W878" s="46">
        <v>100</v>
      </c>
      <c r="Y878" s="46" t="s">
        <v>6909</v>
      </c>
      <c r="AA878">
        <f t="shared" si="18"/>
        <v>6</v>
      </c>
    </row>
    <row r="879" spans="2:27" ht="15" hidden="1" customHeight="1" x14ac:dyDescent="0.2">
      <c r="B879" s="46">
        <v>878</v>
      </c>
      <c r="C879" s="46">
        <v>4428</v>
      </c>
      <c r="D879" s="46" t="s">
        <v>14</v>
      </c>
      <c r="E879" s="46">
        <v>33</v>
      </c>
      <c r="F879" s="46" t="s">
        <v>6910</v>
      </c>
      <c r="G879" s="46" t="s">
        <v>6910</v>
      </c>
      <c r="H879" s="46" t="s">
        <v>3414</v>
      </c>
      <c r="I879" s="46" t="s">
        <v>3415</v>
      </c>
      <c r="J879" s="46" t="s">
        <v>3313</v>
      </c>
      <c r="K879" s="46" t="s">
        <v>38</v>
      </c>
      <c r="L879" s="46" t="s">
        <v>3395</v>
      </c>
      <c r="M879" s="46">
        <v>22</v>
      </c>
      <c r="N879" s="46">
        <v>12</v>
      </c>
      <c r="O879" s="46">
        <v>250</v>
      </c>
      <c r="P879" s="46">
        <v>1</v>
      </c>
      <c r="Q879" s="46">
        <v>200</v>
      </c>
      <c r="R879" s="46">
        <v>50</v>
      </c>
      <c r="S879" s="46">
        <v>20</v>
      </c>
      <c r="T879" s="46">
        <v>18</v>
      </c>
      <c r="U879" s="46">
        <v>21</v>
      </c>
      <c r="V879" s="46">
        <v>456</v>
      </c>
      <c r="W879" s="46">
        <v>100</v>
      </c>
      <c r="Y879" s="46" t="s">
        <v>6911</v>
      </c>
      <c r="AA879">
        <f t="shared" si="18"/>
        <v>12</v>
      </c>
    </row>
    <row r="880" spans="2:27" ht="15" hidden="1" customHeight="1" x14ac:dyDescent="0.2">
      <c r="B880" s="46">
        <v>879</v>
      </c>
      <c r="C880" s="46">
        <v>4431</v>
      </c>
      <c r="D880" s="46" t="s">
        <v>14</v>
      </c>
      <c r="E880" s="46">
        <v>33</v>
      </c>
      <c r="F880" s="46" t="s">
        <v>6910</v>
      </c>
      <c r="G880" s="46" t="s">
        <v>6910</v>
      </c>
      <c r="H880" s="46" t="s">
        <v>6912</v>
      </c>
      <c r="I880" s="46" t="s">
        <v>3415</v>
      </c>
      <c r="J880" s="46" t="s">
        <v>3313</v>
      </c>
      <c r="K880" s="46" t="s">
        <v>38</v>
      </c>
      <c r="L880" s="46" t="s">
        <v>3395</v>
      </c>
      <c r="M880" s="46">
        <v>22</v>
      </c>
      <c r="N880" s="46">
        <v>12</v>
      </c>
      <c r="O880" s="46">
        <v>250</v>
      </c>
      <c r="P880" s="46">
        <v>1</v>
      </c>
      <c r="Q880" s="46">
        <v>200</v>
      </c>
      <c r="R880" s="46">
        <v>50</v>
      </c>
      <c r="S880" s="46">
        <v>20</v>
      </c>
      <c r="T880" s="46">
        <v>18</v>
      </c>
      <c r="U880" s="46">
        <v>21</v>
      </c>
      <c r="V880" s="46">
        <v>456</v>
      </c>
      <c r="W880" s="46">
        <v>100</v>
      </c>
      <c r="Y880" s="46" t="s">
        <v>6913</v>
      </c>
      <c r="AA880">
        <f t="shared" si="18"/>
        <v>12</v>
      </c>
    </row>
    <row r="881" spans="2:27" ht="15" hidden="1" customHeight="1" x14ac:dyDescent="0.2">
      <c r="B881" s="46">
        <v>880</v>
      </c>
      <c r="C881" s="46">
        <v>4429</v>
      </c>
      <c r="D881" s="46" t="s">
        <v>14</v>
      </c>
      <c r="E881" s="46">
        <v>33</v>
      </c>
      <c r="F881" s="46" t="s">
        <v>6910</v>
      </c>
      <c r="G881" s="46" t="s">
        <v>6910</v>
      </c>
      <c r="H881" s="46" t="s">
        <v>6914</v>
      </c>
      <c r="I881" s="46" t="s">
        <v>6915</v>
      </c>
      <c r="J881" s="46" t="s">
        <v>3313</v>
      </c>
      <c r="K881" s="46" t="s">
        <v>38</v>
      </c>
      <c r="L881" s="46" t="s">
        <v>3395</v>
      </c>
      <c r="M881" s="46">
        <v>22</v>
      </c>
      <c r="N881" s="46">
        <v>12</v>
      </c>
      <c r="O881" s="46">
        <v>250</v>
      </c>
      <c r="P881" s="46">
        <v>1</v>
      </c>
      <c r="Q881" s="46">
        <v>200</v>
      </c>
      <c r="R881" s="46">
        <v>50</v>
      </c>
      <c r="S881" s="46">
        <v>20</v>
      </c>
      <c r="T881" s="46">
        <v>18</v>
      </c>
      <c r="U881" s="46">
        <v>21</v>
      </c>
      <c r="V881" s="46">
        <v>456</v>
      </c>
      <c r="W881" s="46">
        <v>100</v>
      </c>
      <c r="Y881" s="46" t="s">
        <v>6916</v>
      </c>
      <c r="AA881">
        <f t="shared" si="18"/>
        <v>12</v>
      </c>
    </row>
    <row r="882" spans="2:27" ht="15" hidden="1" customHeight="1" x14ac:dyDescent="0.2">
      <c r="B882" s="46">
        <v>881</v>
      </c>
      <c r="C882" s="46">
        <v>4430</v>
      </c>
      <c r="D882" s="46" t="s">
        <v>14</v>
      </c>
      <c r="E882" s="46">
        <v>33</v>
      </c>
      <c r="F882" s="46" t="s">
        <v>6910</v>
      </c>
      <c r="G882" s="46" t="s">
        <v>6910</v>
      </c>
      <c r="H882" s="46" t="s">
        <v>6917</v>
      </c>
      <c r="I882" s="46" t="s">
        <v>6918</v>
      </c>
      <c r="J882" s="46" t="s">
        <v>3313</v>
      </c>
      <c r="K882" s="46" t="s">
        <v>38</v>
      </c>
      <c r="L882" s="46" t="s">
        <v>3395</v>
      </c>
      <c r="M882" s="46">
        <v>22</v>
      </c>
      <c r="N882" s="46">
        <v>12</v>
      </c>
      <c r="O882" s="46">
        <v>250</v>
      </c>
      <c r="P882" s="46">
        <v>1</v>
      </c>
      <c r="Q882" s="46">
        <v>200</v>
      </c>
      <c r="R882" s="46">
        <v>50</v>
      </c>
      <c r="S882" s="46">
        <v>20</v>
      </c>
      <c r="T882" s="46">
        <v>18</v>
      </c>
      <c r="U882" s="46">
        <v>21</v>
      </c>
      <c r="V882" s="46">
        <v>456</v>
      </c>
      <c r="W882" s="46">
        <v>100</v>
      </c>
      <c r="Y882" s="46" t="s">
        <v>6919</v>
      </c>
      <c r="AA882">
        <f t="shared" si="18"/>
        <v>12</v>
      </c>
    </row>
    <row r="883" spans="2:27" ht="15" hidden="1" customHeight="1" x14ac:dyDescent="0.2">
      <c r="B883" s="46">
        <v>882</v>
      </c>
      <c r="C883" s="46">
        <v>3350</v>
      </c>
      <c r="D883" s="46" t="s">
        <v>14</v>
      </c>
      <c r="E883" s="46">
        <v>33</v>
      </c>
      <c r="F883" s="46" t="s">
        <v>6910</v>
      </c>
      <c r="G883" s="46" t="s">
        <v>6910</v>
      </c>
      <c r="H883" s="46" t="s">
        <v>6920</v>
      </c>
      <c r="I883" s="46" t="s">
        <v>6921</v>
      </c>
      <c r="J883" s="46" t="s">
        <v>6922</v>
      </c>
      <c r="K883" s="46" t="s">
        <v>6923</v>
      </c>
      <c r="L883" s="46" t="s">
        <v>3395</v>
      </c>
      <c r="M883" s="46">
        <v>22</v>
      </c>
      <c r="N883" s="46">
        <v>1</v>
      </c>
      <c r="O883" s="46">
        <v>25</v>
      </c>
      <c r="P883" s="46">
        <v>1</v>
      </c>
      <c r="Q883" s="46">
        <v>2</v>
      </c>
      <c r="R883" s="46">
        <v>1</v>
      </c>
      <c r="S883" s="46">
        <v>1</v>
      </c>
      <c r="T883" s="46">
        <v>18</v>
      </c>
      <c r="U883" s="46">
        <v>21</v>
      </c>
      <c r="V883" s="46">
        <v>2036</v>
      </c>
      <c r="W883" s="46">
        <v>80</v>
      </c>
      <c r="Y883" s="46" t="s">
        <v>6924</v>
      </c>
      <c r="AA883">
        <f t="shared" si="18"/>
        <v>1</v>
      </c>
    </row>
    <row r="884" spans="2:27" ht="15" hidden="1" customHeight="1" x14ac:dyDescent="0.2">
      <c r="B884" s="46">
        <v>883</v>
      </c>
      <c r="C884" s="46">
        <v>2535</v>
      </c>
      <c r="D884" s="46" t="s">
        <v>17</v>
      </c>
      <c r="E884" s="46">
        <v>36</v>
      </c>
      <c r="F884" s="46" t="s">
        <v>6925</v>
      </c>
      <c r="G884" s="46" t="s">
        <v>6926</v>
      </c>
      <c r="H884" s="46" t="s">
        <v>6926</v>
      </c>
      <c r="I884" s="46" t="s">
        <v>6927</v>
      </c>
      <c r="J884" s="46" t="s">
        <v>2527</v>
      </c>
      <c r="K884" s="46" t="s">
        <v>6928</v>
      </c>
      <c r="L884" s="46" t="s">
        <v>3395</v>
      </c>
      <c r="M884" s="46">
        <v>22</v>
      </c>
      <c r="N884" s="46">
        <v>13</v>
      </c>
      <c r="O884" s="46">
        <v>100</v>
      </c>
      <c r="P884" s="46">
        <v>100</v>
      </c>
      <c r="Q884" s="46">
        <v>100</v>
      </c>
      <c r="R884" s="46">
        <v>100</v>
      </c>
      <c r="S884" s="46">
        <v>100</v>
      </c>
      <c r="T884" s="46">
        <v>18</v>
      </c>
      <c r="U884" s="46">
        <v>21</v>
      </c>
      <c r="V884" s="46">
        <v>1325</v>
      </c>
      <c r="W884" s="46">
        <v>100</v>
      </c>
      <c r="Y884" s="46" t="s">
        <v>6929</v>
      </c>
      <c r="AA884">
        <f t="shared" si="18"/>
        <v>13</v>
      </c>
    </row>
    <row r="885" spans="2:27" ht="15" hidden="1" customHeight="1" x14ac:dyDescent="0.2">
      <c r="B885" s="46">
        <v>884</v>
      </c>
      <c r="C885" s="46">
        <v>3465</v>
      </c>
      <c r="D885" s="46" t="s">
        <v>17</v>
      </c>
      <c r="E885" s="46">
        <v>36</v>
      </c>
      <c r="F885" s="46" t="s">
        <v>6925</v>
      </c>
      <c r="G885" s="46" t="s">
        <v>6930</v>
      </c>
      <c r="H885" s="46" t="s">
        <v>6931</v>
      </c>
      <c r="I885" s="46" t="s">
        <v>6932</v>
      </c>
      <c r="J885" s="46" t="s">
        <v>2528</v>
      </c>
      <c r="K885" s="46" t="s">
        <v>6933</v>
      </c>
      <c r="L885" s="46" t="s">
        <v>3395</v>
      </c>
      <c r="M885" s="46">
        <v>22</v>
      </c>
      <c r="N885" s="46">
        <v>10</v>
      </c>
      <c r="O885" s="46">
        <v>200</v>
      </c>
      <c r="P885" s="46">
        <v>0</v>
      </c>
      <c r="Q885" s="46">
        <v>475</v>
      </c>
      <c r="R885" s="46">
        <v>44.5</v>
      </c>
      <c r="S885" s="46">
        <v>351</v>
      </c>
      <c r="T885" s="46">
        <v>18</v>
      </c>
      <c r="U885" s="46">
        <v>21</v>
      </c>
      <c r="V885" s="46">
        <v>2156</v>
      </c>
      <c r="W885" s="46">
        <v>100</v>
      </c>
      <c r="Y885" s="46" t="s">
        <v>6934</v>
      </c>
      <c r="AA885">
        <f t="shared" si="18"/>
        <v>10</v>
      </c>
    </row>
    <row r="886" spans="2:27" ht="15" hidden="1" customHeight="1" x14ac:dyDescent="0.2">
      <c r="B886" s="46">
        <v>885</v>
      </c>
      <c r="C886" s="46">
        <v>4355</v>
      </c>
      <c r="D886" s="46" t="s">
        <v>17</v>
      </c>
      <c r="E886" s="46">
        <v>36</v>
      </c>
      <c r="F886" s="46" t="s">
        <v>6935</v>
      </c>
      <c r="G886" s="46" t="s">
        <v>6936</v>
      </c>
      <c r="H886" s="46" t="s">
        <v>6937</v>
      </c>
      <c r="I886" s="46" t="s">
        <v>3415</v>
      </c>
      <c r="J886" s="46" t="s">
        <v>2531</v>
      </c>
      <c r="K886" s="46" t="s">
        <v>6938</v>
      </c>
      <c r="L886" s="46" t="s">
        <v>3395</v>
      </c>
      <c r="M886" s="46">
        <v>22</v>
      </c>
      <c r="N886" s="46">
        <v>12</v>
      </c>
      <c r="O886" s="46">
        <v>200</v>
      </c>
      <c r="P886" s="46">
        <v>0</v>
      </c>
      <c r="Q886" s="46">
        <v>175</v>
      </c>
      <c r="R886" s="46">
        <v>0</v>
      </c>
      <c r="S886" s="46">
        <v>135</v>
      </c>
      <c r="T886" s="46">
        <v>18</v>
      </c>
      <c r="U886" s="46">
        <v>21</v>
      </c>
      <c r="V886" s="46">
        <v>2965</v>
      </c>
      <c r="W886" s="46">
        <v>100</v>
      </c>
      <c r="Y886" s="46" t="s">
        <v>6939</v>
      </c>
      <c r="AA886">
        <f t="shared" si="18"/>
        <v>12</v>
      </c>
    </row>
    <row r="887" spans="2:27" ht="15" hidden="1" customHeight="1" x14ac:dyDescent="0.2">
      <c r="B887" s="46">
        <v>886</v>
      </c>
      <c r="C887" s="46">
        <v>4318</v>
      </c>
      <c r="D887" s="46" t="s">
        <v>17</v>
      </c>
      <c r="E887" s="46">
        <v>36</v>
      </c>
      <c r="F887" s="46" t="s">
        <v>6935</v>
      </c>
      <c r="G887" s="46" t="s">
        <v>6936</v>
      </c>
      <c r="H887" s="46" t="s">
        <v>6940</v>
      </c>
      <c r="I887" s="46" t="s">
        <v>6941</v>
      </c>
      <c r="J887" s="46" t="s">
        <v>2530</v>
      </c>
      <c r="K887" s="46" t="s">
        <v>37</v>
      </c>
      <c r="L887" s="46" t="s">
        <v>3406</v>
      </c>
      <c r="M887" s="46">
        <v>23</v>
      </c>
      <c r="N887" s="46">
        <v>21</v>
      </c>
      <c r="O887" s="46">
        <v>317</v>
      </c>
      <c r="P887" s="46">
        <v>0</v>
      </c>
      <c r="Q887" s="46">
        <v>0</v>
      </c>
      <c r="R887" s="46">
        <v>130</v>
      </c>
      <c r="S887" s="46">
        <v>0</v>
      </c>
      <c r="T887" s="46">
        <v>18</v>
      </c>
      <c r="U887" s="46">
        <v>21</v>
      </c>
      <c r="V887" s="46">
        <v>798</v>
      </c>
      <c r="W887" s="46">
        <v>100</v>
      </c>
      <c r="Y887" s="46" t="s">
        <v>6942</v>
      </c>
      <c r="AA887">
        <f t="shared" si="18"/>
        <v>21</v>
      </c>
    </row>
    <row r="888" spans="2:27" ht="15" hidden="1" customHeight="1" x14ac:dyDescent="0.2">
      <c r="B888" s="46">
        <v>887</v>
      </c>
      <c r="C888" s="46">
        <v>658</v>
      </c>
      <c r="D888" s="46" t="s">
        <v>17</v>
      </c>
      <c r="E888" s="46">
        <v>36</v>
      </c>
      <c r="F888" s="46" t="s">
        <v>6943</v>
      </c>
      <c r="G888" s="46"/>
      <c r="H888" s="46"/>
      <c r="I888" s="46"/>
      <c r="J888" s="46" t="s">
        <v>2532</v>
      </c>
      <c r="K888" s="46" t="s">
        <v>6944</v>
      </c>
      <c r="L888" s="46" t="s">
        <v>3444</v>
      </c>
      <c r="M888" s="46">
        <v>24</v>
      </c>
      <c r="N888" s="46">
        <v>3</v>
      </c>
      <c r="O888" s="46">
        <v>0</v>
      </c>
      <c r="P888" s="46">
        <v>339000</v>
      </c>
      <c r="Q888" s="46">
        <v>0</v>
      </c>
      <c r="R888" s="46">
        <v>0</v>
      </c>
      <c r="S888" s="46">
        <v>0</v>
      </c>
      <c r="T888" s="46">
        <v>18</v>
      </c>
      <c r="U888" s="46">
        <v>21</v>
      </c>
      <c r="V888" s="46">
        <v>214</v>
      </c>
      <c r="W888" s="46">
        <v>100</v>
      </c>
      <c r="X888" s="46" t="s">
        <v>6945</v>
      </c>
      <c r="Y888" s="46" t="s">
        <v>6946</v>
      </c>
      <c r="AA888">
        <f t="shared" si="18"/>
        <v>3</v>
      </c>
    </row>
    <row r="889" spans="2:27" ht="15" hidden="1" customHeight="1" x14ac:dyDescent="0.2">
      <c r="B889" s="46">
        <v>888</v>
      </c>
      <c r="C889" s="46">
        <v>671</v>
      </c>
      <c r="D889" s="46" t="s">
        <v>17</v>
      </c>
      <c r="E889" s="46">
        <v>36</v>
      </c>
      <c r="F889" s="46" t="s">
        <v>6943</v>
      </c>
      <c r="G889" s="46"/>
      <c r="H889" s="46"/>
      <c r="I889" s="46"/>
      <c r="J889" s="46" t="s">
        <v>2533</v>
      </c>
      <c r="K889" s="46" t="s">
        <v>6944</v>
      </c>
      <c r="L889" s="46" t="s">
        <v>3444</v>
      </c>
      <c r="M889" s="46">
        <v>24</v>
      </c>
      <c r="N889" s="46">
        <v>2</v>
      </c>
      <c r="O889" s="46">
        <v>0</v>
      </c>
      <c r="P889" s="46">
        <v>172000</v>
      </c>
      <c r="Q889" s="46">
        <v>0</v>
      </c>
      <c r="R889" s="46">
        <v>0</v>
      </c>
      <c r="S889" s="46">
        <v>0</v>
      </c>
      <c r="T889" s="46">
        <v>18</v>
      </c>
      <c r="U889" s="46">
        <v>21</v>
      </c>
      <c r="V889" s="46">
        <v>214</v>
      </c>
      <c r="W889" s="46">
        <v>100</v>
      </c>
      <c r="X889" s="46" t="s">
        <v>6947</v>
      </c>
      <c r="Y889" s="46" t="s">
        <v>6948</v>
      </c>
      <c r="AA889">
        <f t="shared" si="18"/>
        <v>2</v>
      </c>
    </row>
    <row r="890" spans="2:27" ht="15" hidden="1" customHeight="1" x14ac:dyDescent="0.2">
      <c r="B890" s="46">
        <v>889</v>
      </c>
      <c r="C890" s="46">
        <v>3634</v>
      </c>
      <c r="D890" s="46" t="s">
        <v>17</v>
      </c>
      <c r="E890" s="46">
        <v>36</v>
      </c>
      <c r="F890" s="46" t="s">
        <v>6949</v>
      </c>
      <c r="G890" s="46" t="s">
        <v>6950</v>
      </c>
      <c r="H890" s="46" t="s">
        <v>6951</v>
      </c>
      <c r="I890" s="46" t="s">
        <v>6951</v>
      </c>
      <c r="J890" s="46" t="s">
        <v>2535</v>
      </c>
      <c r="K890" s="46" t="s">
        <v>6952</v>
      </c>
      <c r="L890" s="46" t="s">
        <v>3395</v>
      </c>
      <c r="M890" s="46">
        <v>22</v>
      </c>
      <c r="N890" s="46">
        <v>2</v>
      </c>
      <c r="O890" s="46">
        <v>50</v>
      </c>
      <c r="P890" s="46">
        <v>25</v>
      </c>
      <c r="Q890" s="46">
        <v>38</v>
      </c>
      <c r="R890" s="46">
        <v>42</v>
      </c>
      <c r="S890" s="46">
        <v>20</v>
      </c>
      <c r="T890" s="46">
        <v>18</v>
      </c>
      <c r="U890" s="46">
        <v>21</v>
      </c>
      <c r="V890" s="46">
        <v>2332</v>
      </c>
      <c r="W890" s="46">
        <v>100</v>
      </c>
      <c r="Y890" s="46" t="s">
        <v>6953</v>
      </c>
      <c r="AA890">
        <f t="shared" si="18"/>
        <v>2</v>
      </c>
    </row>
    <row r="891" spans="2:27" ht="15" hidden="1" customHeight="1" x14ac:dyDescent="0.2">
      <c r="B891" s="46">
        <v>890</v>
      </c>
      <c r="C891" s="46">
        <v>4151</v>
      </c>
      <c r="D891" s="46" t="s">
        <v>17</v>
      </c>
      <c r="E891" s="46">
        <v>36</v>
      </c>
      <c r="F891" s="46" t="s">
        <v>6949</v>
      </c>
      <c r="G891" s="46" t="s">
        <v>6954</v>
      </c>
      <c r="H891" s="46" t="s">
        <v>6955</v>
      </c>
      <c r="I891" s="46" t="s">
        <v>6956</v>
      </c>
      <c r="J891" s="46" t="s">
        <v>2534</v>
      </c>
      <c r="K891" s="46" t="s">
        <v>3538</v>
      </c>
      <c r="L891" s="46" t="s">
        <v>3395</v>
      </c>
      <c r="M891" s="46">
        <v>22</v>
      </c>
      <c r="N891" s="46">
        <v>5</v>
      </c>
      <c r="O891" s="46">
        <v>35</v>
      </c>
      <c r="P891" s="46">
        <v>0</v>
      </c>
      <c r="Q891" s="46">
        <v>20</v>
      </c>
      <c r="R891" s="46">
        <v>3</v>
      </c>
      <c r="S891" s="46">
        <v>13</v>
      </c>
      <c r="T891" s="46">
        <v>18</v>
      </c>
      <c r="U891" s="46">
        <v>21</v>
      </c>
      <c r="V891" s="46">
        <v>2738</v>
      </c>
      <c r="W891" s="46">
        <v>100</v>
      </c>
      <c r="Y891" s="46" t="s">
        <v>6957</v>
      </c>
      <c r="AA891">
        <f t="shared" si="18"/>
        <v>5</v>
      </c>
    </row>
    <row r="892" spans="2:27" ht="15" hidden="1" customHeight="1" x14ac:dyDescent="0.2">
      <c r="B892" s="46">
        <v>891</v>
      </c>
      <c r="C892" s="46">
        <v>4012</v>
      </c>
      <c r="D892" s="46" t="s">
        <v>17</v>
      </c>
      <c r="E892" s="46">
        <v>36</v>
      </c>
      <c r="F892" s="46" t="s">
        <v>6958</v>
      </c>
      <c r="G892" s="46" t="s">
        <v>6959</v>
      </c>
      <c r="H892" s="46" t="s">
        <v>6960</v>
      </c>
      <c r="I892" s="46" t="s">
        <v>6961</v>
      </c>
      <c r="J892" s="46" t="s">
        <v>2536</v>
      </c>
      <c r="K892" s="46" t="s">
        <v>2536</v>
      </c>
      <c r="L892" s="46" t="s">
        <v>3395</v>
      </c>
      <c r="M892" s="46">
        <v>22</v>
      </c>
      <c r="N892" s="46">
        <v>12</v>
      </c>
      <c r="O892" s="46">
        <v>240</v>
      </c>
      <c r="P892" s="46">
        <v>0</v>
      </c>
      <c r="Q892" s="46">
        <v>600</v>
      </c>
      <c r="R892" s="46">
        <v>150</v>
      </c>
      <c r="S892" s="46">
        <v>450</v>
      </c>
      <c r="T892" s="46">
        <v>18</v>
      </c>
      <c r="U892" s="46">
        <v>21</v>
      </c>
      <c r="V892" s="46">
        <v>2725</v>
      </c>
      <c r="W892" s="46">
        <v>100</v>
      </c>
      <c r="Y892" s="46" t="s">
        <v>6962</v>
      </c>
      <c r="AA892">
        <f t="shared" si="18"/>
        <v>12</v>
      </c>
    </row>
    <row r="893" spans="2:27" ht="15" hidden="1" customHeight="1" x14ac:dyDescent="0.2">
      <c r="B893" s="46">
        <v>892</v>
      </c>
      <c r="C893" s="46">
        <v>4013</v>
      </c>
      <c r="D893" s="46" t="s">
        <v>17</v>
      </c>
      <c r="E893" s="46">
        <v>36</v>
      </c>
      <c r="F893" s="46" t="s">
        <v>6958</v>
      </c>
      <c r="G893" s="46" t="s">
        <v>6959</v>
      </c>
      <c r="H893" s="46" t="s">
        <v>6963</v>
      </c>
      <c r="I893" s="46" t="s">
        <v>6964</v>
      </c>
      <c r="J893" s="46" t="s">
        <v>2537</v>
      </c>
      <c r="K893" s="46" t="s">
        <v>2537</v>
      </c>
      <c r="L893" s="46" t="s">
        <v>3395</v>
      </c>
      <c r="M893" s="46">
        <v>22</v>
      </c>
      <c r="N893" s="46">
        <v>12</v>
      </c>
      <c r="O893" s="46">
        <v>240</v>
      </c>
      <c r="P893" s="46">
        <v>0</v>
      </c>
      <c r="Q893" s="46">
        <v>600</v>
      </c>
      <c r="R893" s="46">
        <v>60</v>
      </c>
      <c r="S893" s="46">
        <v>540</v>
      </c>
      <c r="T893" s="46">
        <v>18</v>
      </c>
      <c r="U893" s="46">
        <v>21</v>
      </c>
      <c r="V893" s="46">
        <v>2726</v>
      </c>
      <c r="W893" s="46">
        <v>100</v>
      </c>
      <c r="Y893" s="46" t="s">
        <v>6965</v>
      </c>
      <c r="AA893">
        <f t="shared" si="18"/>
        <v>12</v>
      </c>
    </row>
    <row r="894" spans="2:27" ht="15" hidden="1" customHeight="1" x14ac:dyDescent="0.2">
      <c r="B894" s="46">
        <v>893</v>
      </c>
      <c r="C894" s="46">
        <v>4037</v>
      </c>
      <c r="D894" s="46" t="s">
        <v>17</v>
      </c>
      <c r="E894" s="46">
        <v>36</v>
      </c>
      <c r="F894" s="46" t="s">
        <v>6966</v>
      </c>
      <c r="G894" s="46" t="s">
        <v>6967</v>
      </c>
      <c r="H894" s="46" t="s">
        <v>6968</v>
      </c>
      <c r="I894" s="46" t="s">
        <v>6969</v>
      </c>
      <c r="J894" s="46" t="s">
        <v>2539</v>
      </c>
      <c r="K894" s="46" t="s">
        <v>6970</v>
      </c>
      <c r="L894" s="46" t="s">
        <v>3395</v>
      </c>
      <c r="M894" s="46">
        <v>22</v>
      </c>
      <c r="N894" s="46">
        <v>12</v>
      </c>
      <c r="O894" s="46">
        <v>194</v>
      </c>
      <c r="P894" s="46">
        <v>0</v>
      </c>
      <c r="Q894" s="46">
        <v>0</v>
      </c>
      <c r="R894" s="46">
        <v>21</v>
      </c>
      <c r="S894" s="46">
        <v>88</v>
      </c>
      <c r="T894" s="46">
        <v>18</v>
      </c>
      <c r="U894" s="46">
        <v>21</v>
      </c>
      <c r="V894" s="46">
        <v>2585</v>
      </c>
      <c r="W894" s="46">
        <v>100</v>
      </c>
      <c r="Y894" s="46" t="s">
        <v>6971</v>
      </c>
      <c r="AA894">
        <f t="shared" si="18"/>
        <v>12</v>
      </c>
    </row>
    <row r="895" spans="2:27" ht="15" hidden="1" customHeight="1" x14ac:dyDescent="0.2">
      <c r="B895" s="46">
        <v>894</v>
      </c>
      <c r="C895" s="46">
        <v>3731</v>
      </c>
      <c r="D895" s="46" t="s">
        <v>17</v>
      </c>
      <c r="E895" s="46">
        <v>36</v>
      </c>
      <c r="F895" s="46" t="s">
        <v>6972</v>
      </c>
      <c r="G895" s="46" t="s">
        <v>6973</v>
      </c>
      <c r="H895" s="46" t="s">
        <v>6974</v>
      </c>
      <c r="I895" s="46" t="s">
        <v>6975</v>
      </c>
      <c r="J895" s="46" t="s">
        <v>2542</v>
      </c>
      <c r="K895" s="46" t="s">
        <v>2542</v>
      </c>
      <c r="L895" s="46" t="s">
        <v>3406</v>
      </c>
      <c r="M895" s="46">
        <v>23</v>
      </c>
      <c r="N895" s="46">
        <v>5</v>
      </c>
      <c r="O895" s="46">
        <v>150</v>
      </c>
      <c r="P895" s="46">
        <v>0</v>
      </c>
      <c r="Q895" s="46">
        <v>38.75</v>
      </c>
      <c r="R895" s="46">
        <v>28.25</v>
      </c>
      <c r="S895" s="46">
        <v>10.5</v>
      </c>
      <c r="T895" s="46">
        <v>18</v>
      </c>
      <c r="U895" s="46">
        <v>21</v>
      </c>
      <c r="V895" s="46">
        <v>2430</v>
      </c>
      <c r="W895" s="46">
        <v>100</v>
      </c>
      <c r="Y895" s="46" t="s">
        <v>6976</v>
      </c>
      <c r="AA895">
        <f t="shared" si="18"/>
        <v>5</v>
      </c>
    </row>
    <row r="896" spans="2:27" ht="15" hidden="1" customHeight="1" x14ac:dyDescent="0.2">
      <c r="B896" s="46">
        <v>895</v>
      </c>
      <c r="C896" s="46">
        <v>3107</v>
      </c>
      <c r="D896" s="46" t="s">
        <v>17</v>
      </c>
      <c r="E896" s="46">
        <v>36</v>
      </c>
      <c r="F896" s="46" t="s">
        <v>6972</v>
      </c>
      <c r="G896" s="46" t="s">
        <v>6977</v>
      </c>
      <c r="H896" s="46" t="s">
        <v>6978</v>
      </c>
      <c r="I896" s="46" t="s">
        <v>6979</v>
      </c>
      <c r="J896" s="46" t="s">
        <v>2543</v>
      </c>
      <c r="K896" s="46" t="s">
        <v>6980</v>
      </c>
      <c r="L896" s="46" t="s">
        <v>3395</v>
      </c>
      <c r="M896" s="46">
        <v>22</v>
      </c>
      <c r="N896" s="46">
        <v>2.5</v>
      </c>
      <c r="O896" s="46">
        <v>40</v>
      </c>
      <c r="P896" s="46">
        <v>80</v>
      </c>
      <c r="Q896" s="46">
        <v>30</v>
      </c>
      <c r="R896" s="46">
        <v>2</v>
      </c>
      <c r="S896" s="46">
        <v>3</v>
      </c>
      <c r="T896" s="46">
        <v>18</v>
      </c>
      <c r="U896" s="46">
        <v>21</v>
      </c>
      <c r="V896" s="46">
        <v>1786</v>
      </c>
      <c r="W896" s="46">
        <v>100</v>
      </c>
      <c r="Y896" s="46" t="s">
        <v>6981</v>
      </c>
      <c r="AA896">
        <f t="shared" si="18"/>
        <v>2.5</v>
      </c>
    </row>
    <row r="897" spans="2:27" ht="15" hidden="1" customHeight="1" x14ac:dyDescent="0.2">
      <c r="B897" s="46">
        <v>896</v>
      </c>
      <c r="C897" s="46">
        <v>801</v>
      </c>
      <c r="D897" s="46" t="s">
        <v>17</v>
      </c>
      <c r="E897" s="46">
        <v>36</v>
      </c>
      <c r="F897" s="46" t="s">
        <v>6982</v>
      </c>
      <c r="G897" s="46" t="s">
        <v>6983</v>
      </c>
      <c r="H897" s="46" t="s">
        <v>6984</v>
      </c>
      <c r="I897" s="46" t="s">
        <v>6985</v>
      </c>
      <c r="J897" s="46" t="s">
        <v>2546</v>
      </c>
      <c r="K897" s="46" t="s">
        <v>6986</v>
      </c>
      <c r="L897" s="46" t="s">
        <v>3444</v>
      </c>
      <c r="M897" s="46">
        <v>24</v>
      </c>
      <c r="N897" s="46">
        <v>2</v>
      </c>
      <c r="O897" s="46">
        <v>60</v>
      </c>
      <c r="P897" s="46">
        <v>0</v>
      </c>
      <c r="Q897" s="46">
        <v>100</v>
      </c>
      <c r="R897" s="46">
        <v>16</v>
      </c>
      <c r="S897" s="46">
        <v>50</v>
      </c>
      <c r="T897" s="46">
        <v>18</v>
      </c>
      <c r="U897" s="46">
        <v>21</v>
      </c>
      <c r="V897" s="46">
        <v>188</v>
      </c>
      <c r="W897" s="46">
        <v>100</v>
      </c>
      <c r="Y897" s="46" t="s">
        <v>6987</v>
      </c>
      <c r="AA897">
        <f t="shared" si="18"/>
        <v>2</v>
      </c>
    </row>
    <row r="898" spans="2:27" ht="15" hidden="1" customHeight="1" x14ac:dyDescent="0.2">
      <c r="B898" s="46">
        <v>897</v>
      </c>
      <c r="C898" s="46">
        <v>4585</v>
      </c>
      <c r="D898" s="46" t="s">
        <v>17</v>
      </c>
      <c r="E898" s="46">
        <v>36</v>
      </c>
      <c r="F898" s="46" t="s">
        <v>6982</v>
      </c>
      <c r="G898" s="46" t="s">
        <v>6988</v>
      </c>
      <c r="H898" s="46" t="s">
        <v>3414</v>
      </c>
      <c r="I898" s="46" t="s">
        <v>3415</v>
      </c>
      <c r="J898" s="46" t="s">
        <v>2545</v>
      </c>
      <c r="K898" s="46" t="s">
        <v>2545</v>
      </c>
      <c r="L898" s="46" t="s">
        <v>3395</v>
      </c>
      <c r="M898" s="46">
        <v>22</v>
      </c>
      <c r="N898" s="46">
        <v>5</v>
      </c>
      <c r="O898" s="46">
        <v>125</v>
      </c>
      <c r="P898" s="46">
        <v>0</v>
      </c>
      <c r="Q898" s="46">
        <v>400</v>
      </c>
      <c r="R898" s="46">
        <v>25</v>
      </c>
      <c r="S898" s="46">
        <v>200</v>
      </c>
      <c r="T898" s="46">
        <v>18</v>
      </c>
      <c r="U898" s="46">
        <v>21</v>
      </c>
      <c r="V898" s="46">
        <v>3159</v>
      </c>
      <c r="W898" s="46">
        <v>100</v>
      </c>
      <c r="Y898" s="46" t="s">
        <v>6989</v>
      </c>
      <c r="AA898">
        <f t="shared" si="18"/>
        <v>5</v>
      </c>
    </row>
    <row r="899" spans="2:27" ht="15" hidden="1" customHeight="1" x14ac:dyDescent="0.2">
      <c r="B899" s="46">
        <v>898</v>
      </c>
      <c r="C899" s="46">
        <v>3886</v>
      </c>
      <c r="D899" s="46" t="s">
        <v>17</v>
      </c>
      <c r="E899" s="46">
        <v>36</v>
      </c>
      <c r="F899" s="46" t="s">
        <v>6990</v>
      </c>
      <c r="G899" s="46" t="s">
        <v>6991</v>
      </c>
      <c r="H899" s="46" t="s">
        <v>6992</v>
      </c>
      <c r="I899" s="46" t="s">
        <v>6993</v>
      </c>
      <c r="J899" s="46" t="s">
        <v>2547</v>
      </c>
      <c r="K899" s="46" t="s">
        <v>6994</v>
      </c>
      <c r="L899" s="46" t="s">
        <v>3395</v>
      </c>
      <c r="M899" s="46">
        <v>22</v>
      </c>
      <c r="N899" s="46">
        <v>12</v>
      </c>
      <c r="O899" s="46">
        <v>240</v>
      </c>
      <c r="P899" s="46">
        <v>0</v>
      </c>
      <c r="Q899" s="46">
        <v>650</v>
      </c>
      <c r="R899" s="46">
        <v>70</v>
      </c>
      <c r="S899" s="46">
        <v>130</v>
      </c>
      <c r="T899" s="46">
        <v>18</v>
      </c>
      <c r="U899" s="46">
        <v>21</v>
      </c>
      <c r="V899" s="46">
        <v>2588</v>
      </c>
      <c r="W899" s="46">
        <v>100</v>
      </c>
      <c r="Y899" s="46" t="s">
        <v>6995</v>
      </c>
      <c r="AA899">
        <f t="shared" si="18"/>
        <v>12</v>
      </c>
    </row>
    <row r="900" spans="2:27" ht="15" hidden="1" customHeight="1" x14ac:dyDescent="0.2">
      <c r="B900" s="46">
        <v>899</v>
      </c>
      <c r="C900" s="46">
        <v>1093</v>
      </c>
      <c r="D900" s="46" t="s">
        <v>17</v>
      </c>
      <c r="E900" s="46">
        <v>36</v>
      </c>
      <c r="F900" s="46" t="s">
        <v>6996</v>
      </c>
      <c r="G900" s="46" t="s">
        <v>6997</v>
      </c>
      <c r="H900" s="46" t="s">
        <v>6998</v>
      </c>
      <c r="I900" s="46" t="s">
        <v>6999</v>
      </c>
      <c r="J900" s="46" t="s">
        <v>2548</v>
      </c>
      <c r="K900" s="46" t="s">
        <v>2548</v>
      </c>
      <c r="L900" s="46" t="s">
        <v>3395</v>
      </c>
      <c r="M900" s="46">
        <v>22</v>
      </c>
      <c r="N900" s="46">
        <v>24</v>
      </c>
      <c r="O900" s="46">
        <v>365</v>
      </c>
      <c r="P900" s="46">
        <v>100</v>
      </c>
      <c r="Q900" s="46">
        <v>0</v>
      </c>
      <c r="R900" s="46">
        <v>751</v>
      </c>
      <c r="S900" s="46">
        <v>0</v>
      </c>
      <c r="T900" s="46">
        <v>18</v>
      </c>
      <c r="U900" s="46">
        <v>21</v>
      </c>
      <c r="V900" s="46">
        <v>429</v>
      </c>
      <c r="W900" s="46">
        <v>100</v>
      </c>
      <c r="Y900" s="46" t="s">
        <v>7000</v>
      </c>
      <c r="AA900">
        <f t="shared" ref="AA900:AA963" si="19">N900</f>
        <v>24</v>
      </c>
    </row>
    <row r="901" spans="2:27" ht="15" hidden="1" customHeight="1" x14ac:dyDescent="0.2">
      <c r="B901" s="46">
        <v>900</v>
      </c>
      <c r="C901" s="46">
        <v>4435</v>
      </c>
      <c r="D901" s="46" t="s">
        <v>17</v>
      </c>
      <c r="E901" s="46">
        <v>36</v>
      </c>
      <c r="F901" s="46" t="s">
        <v>7001</v>
      </c>
      <c r="G901" s="46" t="s">
        <v>7002</v>
      </c>
      <c r="H901" s="46" t="s">
        <v>7003</v>
      </c>
      <c r="I901" s="46" t="s">
        <v>7004</v>
      </c>
      <c r="J901" s="46" t="s">
        <v>2554</v>
      </c>
      <c r="K901" s="46" t="s">
        <v>7005</v>
      </c>
      <c r="L901" s="46" t="s">
        <v>3395</v>
      </c>
      <c r="M901" s="46">
        <v>22</v>
      </c>
      <c r="N901" s="46">
        <v>4</v>
      </c>
      <c r="O901" s="46">
        <v>365</v>
      </c>
      <c r="P901" s="46">
        <v>100</v>
      </c>
      <c r="Q901" s="46">
        <v>0</v>
      </c>
      <c r="R901" s="46">
        <v>75</v>
      </c>
      <c r="S901" s="46">
        <v>0</v>
      </c>
      <c r="T901" s="46">
        <v>18</v>
      </c>
      <c r="U901" s="46">
        <v>21</v>
      </c>
      <c r="V901" s="46">
        <v>3025</v>
      </c>
      <c r="W901" s="46">
        <v>100</v>
      </c>
      <c r="Y901" s="46" t="s">
        <v>7006</v>
      </c>
      <c r="AA901">
        <f t="shared" si="19"/>
        <v>4</v>
      </c>
    </row>
    <row r="902" spans="2:27" ht="15" hidden="1" customHeight="1" x14ac:dyDescent="0.2">
      <c r="B902" s="46">
        <v>901</v>
      </c>
      <c r="C902" s="46">
        <v>4023</v>
      </c>
      <c r="D902" s="46" t="s">
        <v>17</v>
      </c>
      <c r="E902" s="46">
        <v>36</v>
      </c>
      <c r="F902" s="46" t="s">
        <v>7001</v>
      </c>
      <c r="G902" s="46" t="s">
        <v>7002</v>
      </c>
      <c r="H902" s="46" t="s">
        <v>7007</v>
      </c>
      <c r="I902" s="46" t="s">
        <v>7008</v>
      </c>
      <c r="J902" s="46" t="s">
        <v>2553</v>
      </c>
      <c r="K902" s="46" t="s">
        <v>7009</v>
      </c>
      <c r="L902" s="46" t="s">
        <v>3395</v>
      </c>
      <c r="M902" s="46">
        <v>22</v>
      </c>
      <c r="N902" s="46">
        <v>5</v>
      </c>
      <c r="O902" s="46">
        <v>50</v>
      </c>
      <c r="P902" s="46">
        <v>0</v>
      </c>
      <c r="Q902" s="46">
        <v>490</v>
      </c>
      <c r="R902" s="46">
        <v>26</v>
      </c>
      <c r="S902" s="46">
        <v>0</v>
      </c>
      <c r="T902" s="46">
        <v>18</v>
      </c>
      <c r="U902" s="46">
        <v>21</v>
      </c>
      <c r="V902" s="46">
        <v>2735</v>
      </c>
      <c r="W902" s="46">
        <v>100</v>
      </c>
      <c r="Y902" s="46" t="s">
        <v>7010</v>
      </c>
      <c r="AA902">
        <f t="shared" si="19"/>
        <v>5</v>
      </c>
    </row>
    <row r="903" spans="2:27" ht="15" hidden="1" customHeight="1" x14ac:dyDescent="0.2">
      <c r="B903" s="46">
        <v>902</v>
      </c>
      <c r="C903" s="46">
        <v>2763</v>
      </c>
      <c r="D903" s="46" t="s">
        <v>17</v>
      </c>
      <c r="E903" s="46">
        <v>36</v>
      </c>
      <c r="F903" s="46" t="s">
        <v>1931</v>
      </c>
      <c r="G903" s="46"/>
      <c r="H903" s="46"/>
      <c r="I903" s="46"/>
      <c r="J903" s="46" t="s">
        <v>2551</v>
      </c>
      <c r="K903" s="46" t="s">
        <v>7011</v>
      </c>
      <c r="L903" s="46" t="s">
        <v>3444</v>
      </c>
      <c r="M903" s="46">
        <v>24</v>
      </c>
      <c r="N903" s="46">
        <v>5.4</v>
      </c>
      <c r="O903" s="46">
        <v>0</v>
      </c>
      <c r="P903" s="46">
        <v>0</v>
      </c>
      <c r="Q903" s="46">
        <v>0</v>
      </c>
      <c r="R903" s="46">
        <v>0</v>
      </c>
      <c r="S903" s="46">
        <v>0</v>
      </c>
      <c r="T903" s="46">
        <v>18</v>
      </c>
      <c r="U903" s="46">
        <v>21</v>
      </c>
      <c r="V903" s="46">
        <v>1516</v>
      </c>
      <c r="W903" s="46">
        <v>100</v>
      </c>
      <c r="X903" s="46" t="s">
        <v>7012</v>
      </c>
      <c r="Y903" s="46" t="s">
        <v>7013</v>
      </c>
      <c r="AA903">
        <f t="shared" si="19"/>
        <v>5.4</v>
      </c>
    </row>
    <row r="904" spans="2:27" ht="15" hidden="1" customHeight="1" x14ac:dyDescent="0.2">
      <c r="B904" s="46">
        <v>903</v>
      </c>
      <c r="C904" s="46">
        <v>2893</v>
      </c>
      <c r="D904" s="46" t="s">
        <v>17</v>
      </c>
      <c r="E904" s="46">
        <v>36</v>
      </c>
      <c r="F904" s="46" t="s">
        <v>1931</v>
      </c>
      <c r="G904" s="46"/>
      <c r="H904" s="46"/>
      <c r="I904" s="46"/>
      <c r="J904" s="46" t="s">
        <v>2550</v>
      </c>
      <c r="K904" s="46" t="s">
        <v>7014</v>
      </c>
      <c r="L904" s="46" t="s">
        <v>3395</v>
      </c>
      <c r="M904" s="46">
        <v>22</v>
      </c>
      <c r="N904" s="46">
        <v>25</v>
      </c>
      <c r="O904" s="46">
        <v>365</v>
      </c>
      <c r="P904" s="46">
        <v>100</v>
      </c>
      <c r="Q904" s="46">
        <v>0</v>
      </c>
      <c r="R904" s="46">
        <v>700</v>
      </c>
      <c r="S904" s="46">
        <v>0</v>
      </c>
      <c r="T904" s="46">
        <v>18</v>
      </c>
      <c r="U904" s="46">
        <v>21</v>
      </c>
      <c r="V904" s="46">
        <v>1616</v>
      </c>
      <c r="W904" s="46">
        <v>100</v>
      </c>
      <c r="X904" s="46" t="s">
        <v>7015</v>
      </c>
      <c r="Y904" s="46" t="s">
        <v>7016</v>
      </c>
      <c r="AA904">
        <f t="shared" si="19"/>
        <v>25</v>
      </c>
    </row>
    <row r="905" spans="2:27" ht="15" hidden="1" customHeight="1" x14ac:dyDescent="0.2">
      <c r="B905" s="46">
        <v>904</v>
      </c>
      <c r="C905" s="46">
        <v>4450</v>
      </c>
      <c r="D905" s="46" t="s">
        <v>17</v>
      </c>
      <c r="E905" s="46">
        <v>36</v>
      </c>
      <c r="F905" s="46" t="s">
        <v>1931</v>
      </c>
      <c r="G905" s="46" t="s">
        <v>7017</v>
      </c>
      <c r="H905" s="46" t="s">
        <v>7018</v>
      </c>
      <c r="I905" s="46" t="s">
        <v>7019</v>
      </c>
      <c r="J905" s="46" t="s">
        <v>2549</v>
      </c>
      <c r="K905" s="46" t="s">
        <v>7020</v>
      </c>
      <c r="L905" s="46" t="s">
        <v>3395</v>
      </c>
      <c r="M905" s="46">
        <v>22</v>
      </c>
      <c r="N905" s="46">
        <v>46</v>
      </c>
      <c r="O905" s="46">
        <v>1400</v>
      </c>
      <c r="P905" s="46">
        <v>0</v>
      </c>
      <c r="Q905" s="46">
        <v>1700</v>
      </c>
      <c r="R905" s="46">
        <v>100</v>
      </c>
      <c r="S905" s="46">
        <v>0</v>
      </c>
      <c r="T905" s="46">
        <v>18</v>
      </c>
      <c r="U905" s="46">
        <v>21</v>
      </c>
      <c r="V905" s="46">
        <v>2640</v>
      </c>
      <c r="W905" s="46">
        <v>40</v>
      </c>
      <c r="X905" s="46" t="s">
        <v>7021</v>
      </c>
      <c r="Y905" s="46" t="s">
        <v>7022</v>
      </c>
      <c r="AA905">
        <f t="shared" si="19"/>
        <v>46</v>
      </c>
    </row>
    <row r="906" spans="2:27" ht="15" hidden="1" customHeight="1" x14ac:dyDescent="0.2">
      <c r="B906" s="46">
        <v>905</v>
      </c>
      <c r="C906" s="46">
        <v>4535</v>
      </c>
      <c r="D906" s="46" t="s">
        <v>17</v>
      </c>
      <c r="E906" s="46">
        <v>36</v>
      </c>
      <c r="F906" s="46" t="s">
        <v>7023</v>
      </c>
      <c r="G906" s="46" t="s">
        <v>7024</v>
      </c>
      <c r="H906" s="46" t="s">
        <v>7025</v>
      </c>
      <c r="I906" s="46" t="s">
        <v>7026</v>
      </c>
      <c r="J906" s="46" t="s">
        <v>2555</v>
      </c>
      <c r="K906" s="46" t="s">
        <v>6938</v>
      </c>
      <c r="L906" s="46" t="s">
        <v>3395</v>
      </c>
      <c r="M906" s="46">
        <v>22</v>
      </c>
      <c r="N906" s="46">
        <v>12</v>
      </c>
      <c r="O906" s="46">
        <v>220</v>
      </c>
      <c r="P906" s="46">
        <v>0</v>
      </c>
      <c r="Q906" s="46">
        <v>420</v>
      </c>
      <c r="R906" s="46">
        <v>90</v>
      </c>
      <c r="S906" s="46">
        <v>320</v>
      </c>
      <c r="T906" s="46">
        <v>18</v>
      </c>
      <c r="U906" s="46">
        <v>21</v>
      </c>
      <c r="V906" s="46">
        <v>2965</v>
      </c>
      <c r="W906" s="46">
        <v>100</v>
      </c>
      <c r="Y906" s="46" t="s">
        <v>7027</v>
      </c>
      <c r="AA906">
        <f t="shared" si="19"/>
        <v>12</v>
      </c>
    </row>
    <row r="907" spans="2:27" ht="15" hidden="1" customHeight="1" x14ac:dyDescent="0.2">
      <c r="B907" s="46">
        <v>906</v>
      </c>
      <c r="C907" s="46">
        <v>3215</v>
      </c>
      <c r="D907" s="46" t="s">
        <v>17</v>
      </c>
      <c r="E907" s="46">
        <v>36</v>
      </c>
      <c r="F907" s="46" t="s">
        <v>7023</v>
      </c>
      <c r="G907" s="46" t="s">
        <v>7028</v>
      </c>
      <c r="H907" s="46" t="s">
        <v>7029</v>
      </c>
      <c r="I907" s="46" t="s">
        <v>7030</v>
      </c>
      <c r="J907" s="46" t="s">
        <v>2556</v>
      </c>
      <c r="K907" s="46" t="s">
        <v>2556</v>
      </c>
      <c r="L907" s="46" t="s">
        <v>3395</v>
      </c>
      <c r="M907" s="46">
        <v>22</v>
      </c>
      <c r="N907" s="46">
        <v>12</v>
      </c>
      <c r="O907" s="46">
        <v>220</v>
      </c>
      <c r="P907" s="46">
        <v>605</v>
      </c>
      <c r="Q907" s="46">
        <v>605</v>
      </c>
      <c r="R907" s="46">
        <v>55</v>
      </c>
      <c r="S907" s="46">
        <v>550</v>
      </c>
      <c r="T907" s="46">
        <v>18</v>
      </c>
      <c r="U907" s="46">
        <v>21</v>
      </c>
      <c r="V907" s="46">
        <v>1885</v>
      </c>
      <c r="W907" s="46">
        <v>100</v>
      </c>
      <c r="Y907" s="46" t="s">
        <v>7031</v>
      </c>
      <c r="AA907">
        <f t="shared" si="19"/>
        <v>12</v>
      </c>
    </row>
    <row r="908" spans="2:27" ht="15" hidden="1" customHeight="1" x14ac:dyDescent="0.2">
      <c r="B908" s="46">
        <v>907</v>
      </c>
      <c r="C908" s="46">
        <v>3214</v>
      </c>
      <c r="D908" s="46" t="s">
        <v>17</v>
      </c>
      <c r="E908" s="46">
        <v>36</v>
      </c>
      <c r="F908" s="46" t="s">
        <v>7023</v>
      </c>
      <c r="G908" s="46" t="s">
        <v>7028</v>
      </c>
      <c r="H908" s="46" t="s">
        <v>7029</v>
      </c>
      <c r="I908" s="46" t="s">
        <v>7030</v>
      </c>
      <c r="J908" s="46" t="s">
        <v>2557</v>
      </c>
      <c r="K908" s="46" t="s">
        <v>2557</v>
      </c>
      <c r="L908" s="46" t="s">
        <v>3395</v>
      </c>
      <c r="M908" s="46">
        <v>22</v>
      </c>
      <c r="N908" s="46">
        <v>12</v>
      </c>
      <c r="O908" s="46">
        <v>220</v>
      </c>
      <c r="P908" s="46">
        <v>605</v>
      </c>
      <c r="Q908" s="46">
        <v>605</v>
      </c>
      <c r="R908" s="46">
        <v>55</v>
      </c>
      <c r="S908" s="46">
        <v>550</v>
      </c>
      <c r="T908" s="46">
        <v>18</v>
      </c>
      <c r="U908" s="46">
        <v>21</v>
      </c>
      <c r="V908" s="46">
        <v>1884</v>
      </c>
      <c r="W908" s="46">
        <v>100</v>
      </c>
      <c r="Y908" s="46" t="s">
        <v>7032</v>
      </c>
      <c r="AA908">
        <f t="shared" si="19"/>
        <v>12</v>
      </c>
    </row>
    <row r="909" spans="2:27" ht="15" hidden="1" customHeight="1" x14ac:dyDescent="0.2">
      <c r="B909" s="46">
        <v>908</v>
      </c>
      <c r="C909" s="46">
        <v>3209</v>
      </c>
      <c r="D909" s="46" t="s">
        <v>17</v>
      </c>
      <c r="E909" s="46">
        <v>36</v>
      </c>
      <c r="F909" s="46" t="s">
        <v>7023</v>
      </c>
      <c r="G909" s="46" t="s">
        <v>7028</v>
      </c>
      <c r="H909" s="46" t="s">
        <v>7029</v>
      </c>
      <c r="I909" s="46" t="s">
        <v>7030</v>
      </c>
      <c r="J909" s="46" t="s">
        <v>7033</v>
      </c>
      <c r="K909" s="46" t="s">
        <v>7033</v>
      </c>
      <c r="L909" s="46" t="s">
        <v>3395</v>
      </c>
      <c r="M909" s="46">
        <v>22</v>
      </c>
      <c r="N909" s="46">
        <v>12</v>
      </c>
      <c r="O909" s="46">
        <v>220</v>
      </c>
      <c r="P909" s="46">
        <v>605</v>
      </c>
      <c r="Q909" s="46">
        <v>605</v>
      </c>
      <c r="R909" s="46">
        <v>55</v>
      </c>
      <c r="S909" s="46">
        <v>550</v>
      </c>
      <c r="T909" s="46">
        <v>18</v>
      </c>
      <c r="U909" s="46">
        <v>21</v>
      </c>
      <c r="V909" s="46">
        <v>1882</v>
      </c>
      <c r="W909" s="46">
        <v>100</v>
      </c>
      <c r="Y909" s="46" t="s">
        <v>7034</v>
      </c>
      <c r="AA909">
        <f t="shared" si="19"/>
        <v>12</v>
      </c>
    </row>
    <row r="910" spans="2:27" ht="15" hidden="1" customHeight="1" x14ac:dyDescent="0.2">
      <c r="B910" s="46">
        <v>909</v>
      </c>
      <c r="C910" s="46">
        <v>2754</v>
      </c>
      <c r="D910" s="46" t="s">
        <v>17</v>
      </c>
      <c r="E910" s="46">
        <v>36</v>
      </c>
      <c r="F910" s="46" t="s">
        <v>7023</v>
      </c>
      <c r="G910" s="46" t="s">
        <v>7035</v>
      </c>
      <c r="H910" s="46" t="s">
        <v>7036</v>
      </c>
      <c r="I910" s="46" t="s">
        <v>7037</v>
      </c>
      <c r="J910" s="46" t="s">
        <v>7038</v>
      </c>
      <c r="K910" s="46" t="s">
        <v>7039</v>
      </c>
      <c r="L910" s="46" t="s">
        <v>3395</v>
      </c>
      <c r="M910" s="46">
        <v>22</v>
      </c>
      <c r="N910" s="46">
        <v>2</v>
      </c>
      <c r="O910" s="46">
        <v>25</v>
      </c>
      <c r="P910" s="46">
        <v>25</v>
      </c>
      <c r="Q910" s="46">
        <v>33</v>
      </c>
      <c r="R910" s="46">
        <v>8</v>
      </c>
      <c r="S910" s="46">
        <v>25</v>
      </c>
      <c r="T910" s="46">
        <v>18</v>
      </c>
      <c r="U910" s="46">
        <v>21</v>
      </c>
      <c r="V910" s="46">
        <v>1509</v>
      </c>
      <c r="W910" s="46">
        <v>100</v>
      </c>
      <c r="Y910" s="46" t="s">
        <v>7040</v>
      </c>
      <c r="AA910">
        <f t="shared" si="19"/>
        <v>2</v>
      </c>
    </row>
    <row r="911" spans="2:27" ht="15" hidden="1" customHeight="1" x14ac:dyDescent="0.2">
      <c r="B911" s="46">
        <v>910</v>
      </c>
      <c r="C911" s="46">
        <v>2491</v>
      </c>
      <c r="D911" s="46" t="s">
        <v>17</v>
      </c>
      <c r="E911" s="46">
        <v>36</v>
      </c>
      <c r="F911" s="46" t="s">
        <v>7041</v>
      </c>
      <c r="G911" s="46" t="s">
        <v>3522</v>
      </c>
      <c r="H911" s="46" t="s">
        <v>7042</v>
      </c>
      <c r="I911" s="46" t="s">
        <v>7043</v>
      </c>
      <c r="J911" s="46" t="s">
        <v>2558</v>
      </c>
      <c r="K911" s="46" t="s">
        <v>2558</v>
      </c>
      <c r="L911" s="46" t="s">
        <v>3395</v>
      </c>
      <c r="M911" s="46">
        <v>22</v>
      </c>
      <c r="N911" s="46">
        <v>20</v>
      </c>
      <c r="O911" s="46">
        <v>400</v>
      </c>
      <c r="P911" s="46">
        <v>0</v>
      </c>
      <c r="Q911" s="46">
        <v>0</v>
      </c>
      <c r="R911" s="46">
        <v>75</v>
      </c>
      <c r="S911" s="46">
        <v>260</v>
      </c>
      <c r="T911" s="46">
        <v>18</v>
      </c>
      <c r="U911" s="46">
        <v>21</v>
      </c>
      <c r="V911" s="46">
        <v>1275</v>
      </c>
      <c r="W911" s="46">
        <v>80</v>
      </c>
      <c r="Y911" s="46" t="s">
        <v>7044</v>
      </c>
      <c r="AA911">
        <f t="shared" si="19"/>
        <v>20</v>
      </c>
    </row>
    <row r="912" spans="2:27" ht="15" hidden="1" customHeight="1" x14ac:dyDescent="0.2">
      <c r="B912" s="46">
        <v>911</v>
      </c>
      <c r="C912" s="46">
        <v>1786</v>
      </c>
      <c r="D912" s="46" t="s">
        <v>17</v>
      </c>
      <c r="E912" s="46">
        <v>36</v>
      </c>
      <c r="F912" s="46" t="s">
        <v>7045</v>
      </c>
      <c r="G912" s="46"/>
      <c r="H912" s="46"/>
      <c r="I912" s="46"/>
      <c r="J912" s="46" t="s">
        <v>2559</v>
      </c>
      <c r="K912" s="46" t="s">
        <v>7046</v>
      </c>
      <c r="L912" s="46" t="s">
        <v>3395</v>
      </c>
      <c r="M912" s="46">
        <v>22</v>
      </c>
      <c r="N912" s="46">
        <v>20</v>
      </c>
      <c r="O912" s="46">
        <v>20</v>
      </c>
      <c r="P912" s="46">
        <v>5</v>
      </c>
      <c r="Q912" s="46">
        <v>20</v>
      </c>
      <c r="R912" s="46">
        <v>10</v>
      </c>
      <c r="S912" s="46">
        <v>15</v>
      </c>
      <c r="T912" s="46">
        <v>18</v>
      </c>
      <c r="U912" s="46">
        <v>21</v>
      </c>
      <c r="V912" s="46">
        <v>811</v>
      </c>
      <c r="W912" s="46">
        <v>100</v>
      </c>
      <c r="X912" s="46" t="s">
        <v>7047</v>
      </c>
      <c r="Y912" s="46" t="s">
        <v>7048</v>
      </c>
      <c r="AA912">
        <f t="shared" si="19"/>
        <v>20</v>
      </c>
    </row>
    <row r="913" spans="2:27" ht="15" hidden="1" customHeight="1" x14ac:dyDescent="0.2">
      <c r="B913" s="46">
        <v>912</v>
      </c>
      <c r="C913" s="46">
        <v>938</v>
      </c>
      <c r="D913" s="46" t="s">
        <v>17</v>
      </c>
      <c r="E913" s="46">
        <v>36</v>
      </c>
      <c r="F913" s="63" t="s">
        <v>1939</v>
      </c>
      <c r="G913" s="46"/>
      <c r="H913" s="46"/>
      <c r="I913" s="46"/>
      <c r="J913" s="46" t="s">
        <v>7049</v>
      </c>
      <c r="K913" s="46" t="s">
        <v>7050</v>
      </c>
      <c r="L913" s="46" t="s">
        <v>3395</v>
      </c>
      <c r="M913" s="46">
        <v>22</v>
      </c>
      <c r="N913" s="46">
        <v>3</v>
      </c>
      <c r="O913" s="46">
        <v>70</v>
      </c>
      <c r="P913" s="46">
        <v>172</v>
      </c>
      <c r="Q913" s="46">
        <v>161</v>
      </c>
      <c r="R913" s="46">
        <v>11.8</v>
      </c>
      <c r="S913" s="46">
        <v>149</v>
      </c>
      <c r="T913" s="46">
        <v>18</v>
      </c>
      <c r="U913" s="46">
        <v>21</v>
      </c>
      <c r="V913" s="46">
        <v>343</v>
      </c>
      <c r="W913" s="46">
        <v>100</v>
      </c>
      <c r="X913" s="46" t="s">
        <v>7051</v>
      </c>
      <c r="Y913" s="46" t="s">
        <v>7052</v>
      </c>
      <c r="AA913">
        <f t="shared" si="19"/>
        <v>3</v>
      </c>
    </row>
    <row r="914" spans="2:27" ht="15" hidden="1" customHeight="1" x14ac:dyDescent="0.2">
      <c r="B914" s="46">
        <v>913</v>
      </c>
      <c r="C914" s="46">
        <v>4319</v>
      </c>
      <c r="D914" s="46" t="s">
        <v>17</v>
      </c>
      <c r="E914" s="46">
        <v>36</v>
      </c>
      <c r="F914" s="63" t="s">
        <v>1939</v>
      </c>
      <c r="G914" s="46" t="s">
        <v>7053</v>
      </c>
      <c r="H914" s="46" t="s">
        <v>7054</v>
      </c>
      <c r="I914" s="46" t="s">
        <v>7055</v>
      </c>
      <c r="J914" s="46" t="s">
        <v>7056</v>
      </c>
      <c r="K914" s="46" t="s">
        <v>37</v>
      </c>
      <c r="L914" s="46" t="s">
        <v>3406</v>
      </c>
      <c r="M914" s="46">
        <v>23</v>
      </c>
      <c r="N914" s="46">
        <v>21</v>
      </c>
      <c r="O914" s="46">
        <v>317</v>
      </c>
      <c r="P914" s="46">
        <v>0</v>
      </c>
      <c r="Q914" s="46">
        <v>0</v>
      </c>
      <c r="R914" s="46">
        <v>130</v>
      </c>
      <c r="S914" s="46">
        <v>0</v>
      </c>
      <c r="T914" s="46">
        <v>18</v>
      </c>
      <c r="U914" s="46">
        <v>21</v>
      </c>
      <c r="V914" s="46">
        <v>798</v>
      </c>
      <c r="W914" s="46">
        <v>100</v>
      </c>
      <c r="Y914" s="46" t="s">
        <v>7057</v>
      </c>
      <c r="AA914">
        <f t="shared" si="19"/>
        <v>21</v>
      </c>
    </row>
    <row r="915" spans="2:27" ht="15" hidden="1" customHeight="1" x14ac:dyDescent="0.2">
      <c r="B915" s="46">
        <v>914</v>
      </c>
      <c r="C915" s="46">
        <v>3986</v>
      </c>
      <c r="D915" s="46" t="s">
        <v>17</v>
      </c>
      <c r="E915" s="46">
        <v>36</v>
      </c>
      <c r="F915" s="63" t="s">
        <v>1939</v>
      </c>
      <c r="G915" s="46" t="s">
        <v>7058</v>
      </c>
      <c r="H915" s="46" t="s">
        <v>7059</v>
      </c>
      <c r="I915" s="46" t="s">
        <v>7060</v>
      </c>
      <c r="J915" s="46" t="s">
        <v>7061</v>
      </c>
      <c r="K915" s="46" t="s">
        <v>7061</v>
      </c>
      <c r="L915" s="46" t="s">
        <v>3395</v>
      </c>
      <c r="M915" s="46">
        <v>22</v>
      </c>
      <c r="N915" s="46">
        <v>3</v>
      </c>
      <c r="O915" s="46">
        <v>75</v>
      </c>
      <c r="P915" s="46">
        <v>0</v>
      </c>
      <c r="Q915" s="46">
        <v>170</v>
      </c>
      <c r="R915" s="46">
        <v>42</v>
      </c>
      <c r="S915" s="46">
        <v>128</v>
      </c>
      <c r="T915" s="46">
        <v>18</v>
      </c>
      <c r="U915" s="46">
        <v>21</v>
      </c>
      <c r="V915" s="46">
        <v>2694</v>
      </c>
      <c r="W915" s="46">
        <v>100</v>
      </c>
      <c r="Y915" s="46" t="s">
        <v>7062</v>
      </c>
      <c r="AA915">
        <f t="shared" si="19"/>
        <v>3</v>
      </c>
    </row>
    <row r="916" spans="2:27" ht="15" hidden="1" customHeight="1" x14ac:dyDescent="0.2">
      <c r="B916" s="46">
        <v>915</v>
      </c>
      <c r="C916" s="46">
        <v>3774</v>
      </c>
      <c r="D916" s="46" t="s">
        <v>17</v>
      </c>
      <c r="E916" s="46">
        <v>36</v>
      </c>
      <c r="F916" s="63" t="s">
        <v>1939</v>
      </c>
      <c r="G916" s="46" t="s">
        <v>7063</v>
      </c>
      <c r="H916" s="46" t="s">
        <v>7064</v>
      </c>
      <c r="I916" s="46" t="s">
        <v>7065</v>
      </c>
      <c r="J916" s="46" t="s">
        <v>7066</v>
      </c>
      <c r="K916" s="46" t="s">
        <v>7066</v>
      </c>
      <c r="L916" s="46" t="s">
        <v>3395</v>
      </c>
      <c r="M916" s="46">
        <v>22</v>
      </c>
      <c r="N916" s="46">
        <v>2.4</v>
      </c>
      <c r="O916" s="46">
        <v>60</v>
      </c>
      <c r="P916" s="46">
        <v>0</v>
      </c>
      <c r="Q916" s="46">
        <v>136</v>
      </c>
      <c r="R916" s="46">
        <v>8</v>
      </c>
      <c r="S916" s="46">
        <v>79</v>
      </c>
      <c r="T916" s="46">
        <v>18</v>
      </c>
      <c r="U916" s="46">
        <v>21</v>
      </c>
      <c r="V916" s="46">
        <v>2481</v>
      </c>
      <c r="W916" s="46">
        <v>100</v>
      </c>
      <c r="Y916" s="46" t="s">
        <v>7067</v>
      </c>
      <c r="AA916">
        <f t="shared" si="19"/>
        <v>2.4</v>
      </c>
    </row>
    <row r="917" spans="2:27" ht="15" hidden="1" customHeight="1" x14ac:dyDescent="0.2">
      <c r="B917" s="46">
        <v>916</v>
      </c>
      <c r="C917" s="46">
        <v>1422</v>
      </c>
      <c r="D917" s="46" t="s">
        <v>17</v>
      </c>
      <c r="E917" s="46">
        <v>36</v>
      </c>
      <c r="F917" s="63" t="s">
        <v>1939</v>
      </c>
      <c r="G917" s="46" t="s">
        <v>7068</v>
      </c>
      <c r="H917" s="46" t="s">
        <v>7069</v>
      </c>
      <c r="I917" s="46" t="s">
        <v>7070</v>
      </c>
      <c r="J917" s="46" t="s">
        <v>7071</v>
      </c>
      <c r="K917" s="46" t="s">
        <v>6986</v>
      </c>
      <c r="L917" s="46" t="s">
        <v>3444</v>
      </c>
      <c r="M917" s="46">
        <v>24</v>
      </c>
      <c r="N917" s="46">
        <v>3</v>
      </c>
      <c r="O917" s="46">
        <v>90</v>
      </c>
      <c r="P917" s="46">
        <v>0</v>
      </c>
      <c r="Q917" s="46">
        <v>150</v>
      </c>
      <c r="R917" s="46">
        <v>20</v>
      </c>
      <c r="S917" s="46">
        <v>75</v>
      </c>
      <c r="T917" s="46">
        <v>18</v>
      </c>
      <c r="U917" s="46">
        <v>21</v>
      </c>
      <c r="V917" s="46">
        <v>188</v>
      </c>
      <c r="W917" s="46">
        <v>100</v>
      </c>
      <c r="Y917" s="46" t="s">
        <v>7072</v>
      </c>
      <c r="AA917">
        <f t="shared" si="19"/>
        <v>3</v>
      </c>
    </row>
    <row r="918" spans="2:27" ht="15" hidden="1" customHeight="1" x14ac:dyDescent="0.2">
      <c r="B918" s="46">
        <v>917</v>
      </c>
      <c r="C918" s="46">
        <v>2675</v>
      </c>
      <c r="D918" s="46" t="s">
        <v>17</v>
      </c>
      <c r="E918" s="46">
        <v>36</v>
      </c>
      <c r="F918" s="46" t="s">
        <v>7073</v>
      </c>
      <c r="G918" s="46" t="s">
        <v>7074</v>
      </c>
      <c r="H918" s="46" t="s">
        <v>7075</v>
      </c>
      <c r="I918" s="46" t="s">
        <v>7076</v>
      </c>
      <c r="J918" s="46" t="s">
        <v>2540</v>
      </c>
      <c r="K918" s="46" t="s">
        <v>7077</v>
      </c>
      <c r="L918" s="46" t="s">
        <v>3395</v>
      </c>
      <c r="M918" s="46">
        <v>22</v>
      </c>
      <c r="N918" s="46">
        <v>2.5</v>
      </c>
      <c r="O918" s="46">
        <v>55</v>
      </c>
      <c r="P918" s="46">
        <v>0</v>
      </c>
      <c r="Q918" s="46">
        <v>8</v>
      </c>
      <c r="R918" s="46">
        <v>0</v>
      </c>
      <c r="S918" s="46">
        <v>0</v>
      </c>
      <c r="T918" s="46">
        <v>18</v>
      </c>
      <c r="U918" s="46">
        <v>21</v>
      </c>
      <c r="V918" s="46">
        <v>1436</v>
      </c>
      <c r="W918" s="46">
        <v>100</v>
      </c>
      <c r="Y918" s="46" t="s">
        <v>7078</v>
      </c>
      <c r="AA918">
        <f t="shared" si="19"/>
        <v>2.5</v>
      </c>
    </row>
    <row r="919" spans="2:27" ht="15" hidden="1" customHeight="1" x14ac:dyDescent="0.2">
      <c r="B919" s="46">
        <v>918</v>
      </c>
      <c r="C919" s="46">
        <v>446</v>
      </c>
      <c r="D919" s="46" t="s">
        <v>17</v>
      </c>
      <c r="E919" s="46">
        <v>36</v>
      </c>
      <c r="F919" s="46" t="s">
        <v>7073</v>
      </c>
      <c r="G919" s="46" t="s">
        <v>7079</v>
      </c>
      <c r="H919" s="46" t="s">
        <v>7080</v>
      </c>
      <c r="I919" s="46" t="s">
        <v>7081</v>
      </c>
      <c r="J919" s="46" t="s">
        <v>2541</v>
      </c>
      <c r="K919" s="46" t="s">
        <v>7082</v>
      </c>
      <c r="L919" s="46" t="s">
        <v>3406</v>
      </c>
      <c r="M919" s="46">
        <v>23</v>
      </c>
      <c r="N919" s="46">
        <v>0.08</v>
      </c>
      <c r="O919" s="46">
        <v>2.5</v>
      </c>
      <c r="P919" s="46">
        <v>2.5</v>
      </c>
      <c r="Q919" s="46">
        <v>1</v>
      </c>
      <c r="R919" s="46">
        <v>6</v>
      </c>
      <c r="S919" s="46">
        <v>0.7</v>
      </c>
      <c r="T919" s="46">
        <v>18</v>
      </c>
      <c r="U919" s="46">
        <v>21</v>
      </c>
      <c r="V919" s="46">
        <v>117</v>
      </c>
      <c r="W919" s="46">
        <v>100</v>
      </c>
      <c r="Y919" s="46" t="s">
        <v>7083</v>
      </c>
      <c r="AA919">
        <f t="shared" si="19"/>
        <v>0.08</v>
      </c>
    </row>
    <row r="920" spans="2:27" ht="15" hidden="1" customHeight="1" x14ac:dyDescent="0.2">
      <c r="B920" s="46">
        <v>919</v>
      </c>
      <c r="C920" s="46">
        <v>2934</v>
      </c>
      <c r="D920" s="46" t="s">
        <v>17</v>
      </c>
      <c r="E920" s="46">
        <v>36</v>
      </c>
      <c r="F920" s="46" t="s">
        <v>7084</v>
      </c>
      <c r="G920" s="46" t="s">
        <v>7084</v>
      </c>
      <c r="H920" s="46" t="s">
        <v>7085</v>
      </c>
      <c r="I920" s="46" t="s">
        <v>7086</v>
      </c>
      <c r="J920" s="46" t="s">
        <v>2561</v>
      </c>
      <c r="K920" s="46" t="s">
        <v>4794</v>
      </c>
      <c r="L920" s="46" t="s">
        <v>3444</v>
      </c>
      <c r="M920" s="46">
        <v>24</v>
      </c>
      <c r="N920" s="46">
        <v>1</v>
      </c>
      <c r="O920" s="46">
        <v>30</v>
      </c>
      <c r="P920" s="46">
        <v>0</v>
      </c>
      <c r="Q920" s="46">
        <v>18.600000000000001</v>
      </c>
      <c r="R920" s="46">
        <v>14.1</v>
      </c>
      <c r="S920" s="46">
        <v>18.600000000000001</v>
      </c>
      <c r="T920" s="46">
        <v>18</v>
      </c>
      <c r="U920" s="46">
        <v>21</v>
      </c>
      <c r="V920" s="46">
        <v>265</v>
      </c>
      <c r="W920" s="46">
        <v>100</v>
      </c>
      <c r="Y920" s="46" t="s">
        <v>7087</v>
      </c>
      <c r="AA920">
        <f t="shared" si="19"/>
        <v>1</v>
      </c>
    </row>
    <row r="921" spans="2:27" ht="15" hidden="1" customHeight="1" x14ac:dyDescent="0.2">
      <c r="B921" s="46">
        <v>920</v>
      </c>
      <c r="C921" s="46">
        <v>4317</v>
      </c>
      <c r="D921" s="46" t="s">
        <v>17</v>
      </c>
      <c r="E921" s="46">
        <v>36</v>
      </c>
      <c r="F921" s="46" t="s">
        <v>7084</v>
      </c>
      <c r="G921" s="46"/>
      <c r="H921" s="46"/>
      <c r="I921" s="46"/>
      <c r="J921" s="46" t="s">
        <v>2560</v>
      </c>
      <c r="K921" s="46" t="s">
        <v>7088</v>
      </c>
      <c r="L921" s="46" t="s">
        <v>3395</v>
      </c>
      <c r="M921" s="46">
        <v>22</v>
      </c>
      <c r="N921" s="46">
        <v>10</v>
      </c>
      <c r="O921" s="46">
        <v>100</v>
      </c>
      <c r="P921" s="46">
        <v>0</v>
      </c>
      <c r="Q921" s="46">
        <v>0</v>
      </c>
      <c r="R921" s="46">
        <v>40</v>
      </c>
      <c r="S921" s="46">
        <v>0</v>
      </c>
      <c r="T921" s="46">
        <v>18</v>
      </c>
      <c r="U921" s="46">
        <v>21</v>
      </c>
      <c r="V921" s="46">
        <v>2954</v>
      </c>
      <c r="W921" s="46">
        <v>100</v>
      </c>
      <c r="X921" s="46" t="s">
        <v>7089</v>
      </c>
      <c r="Y921" s="46" t="s">
        <v>7090</v>
      </c>
      <c r="AA921">
        <f t="shared" si="19"/>
        <v>10</v>
      </c>
    </row>
    <row r="922" spans="2:27" ht="15" hidden="1" customHeight="1" x14ac:dyDescent="0.2">
      <c r="B922" s="46">
        <v>921</v>
      </c>
      <c r="C922" s="46">
        <v>3538</v>
      </c>
      <c r="D922" s="46" t="s">
        <v>17</v>
      </c>
      <c r="E922" s="46">
        <v>36</v>
      </c>
      <c r="F922" s="46" t="s">
        <v>7091</v>
      </c>
      <c r="G922" s="46" t="s">
        <v>7091</v>
      </c>
      <c r="H922" s="46" t="s">
        <v>3414</v>
      </c>
      <c r="I922" s="46" t="s">
        <v>3415</v>
      </c>
      <c r="J922" s="46" t="s">
        <v>2562</v>
      </c>
      <c r="K922" s="46" t="s">
        <v>2562</v>
      </c>
      <c r="L922" s="46" t="s">
        <v>3395</v>
      </c>
      <c r="M922" s="46">
        <v>22</v>
      </c>
      <c r="N922" s="46">
        <v>0</v>
      </c>
      <c r="O922" s="46">
        <v>0</v>
      </c>
      <c r="P922" s="46">
        <v>0</v>
      </c>
      <c r="Q922" s="46">
        <v>0</v>
      </c>
      <c r="R922" s="46">
        <v>0</v>
      </c>
      <c r="S922" s="46">
        <v>0</v>
      </c>
      <c r="T922" s="46">
        <v>18</v>
      </c>
      <c r="U922" s="46">
        <v>21</v>
      </c>
      <c r="V922" s="46">
        <v>2231</v>
      </c>
      <c r="W922" s="46">
        <v>60</v>
      </c>
      <c r="Y922" s="46" t="s">
        <v>7092</v>
      </c>
      <c r="AA922">
        <f t="shared" si="19"/>
        <v>0</v>
      </c>
    </row>
    <row r="923" spans="2:27" ht="15" hidden="1" customHeight="1" x14ac:dyDescent="0.2">
      <c r="B923" s="46">
        <v>922</v>
      </c>
      <c r="C923" s="46">
        <v>4183</v>
      </c>
      <c r="D923" s="46" t="s">
        <v>17</v>
      </c>
      <c r="E923" s="46">
        <v>36</v>
      </c>
      <c r="F923" s="46" t="s">
        <v>7093</v>
      </c>
      <c r="G923" s="46" t="s">
        <v>7094</v>
      </c>
      <c r="H923" s="46" t="s">
        <v>7095</v>
      </c>
      <c r="I923" s="46" t="s">
        <v>7096</v>
      </c>
      <c r="J923" s="46" t="s">
        <v>2563</v>
      </c>
      <c r="K923" s="46" t="s">
        <v>7097</v>
      </c>
      <c r="L923" s="46" t="s">
        <v>3395</v>
      </c>
      <c r="M923" s="46">
        <v>22</v>
      </c>
      <c r="N923" s="46">
        <v>3</v>
      </c>
      <c r="O923" s="46">
        <v>120</v>
      </c>
      <c r="P923" s="46">
        <v>120</v>
      </c>
      <c r="Q923" s="46">
        <v>90</v>
      </c>
      <c r="R923" s="46">
        <v>80</v>
      </c>
      <c r="S923" s="46">
        <v>70</v>
      </c>
      <c r="T923" s="46">
        <v>18</v>
      </c>
      <c r="U923" s="46">
        <v>21</v>
      </c>
      <c r="V923" s="46">
        <v>2872</v>
      </c>
      <c r="W923" s="46">
        <v>80</v>
      </c>
      <c r="Y923" s="46" t="s">
        <v>7098</v>
      </c>
      <c r="AA923">
        <f t="shared" si="19"/>
        <v>3</v>
      </c>
    </row>
    <row r="924" spans="2:27" ht="15" hidden="1" customHeight="1" x14ac:dyDescent="0.2">
      <c r="B924" s="46">
        <v>923</v>
      </c>
      <c r="C924" s="46">
        <v>4448</v>
      </c>
      <c r="D924" s="46" t="s">
        <v>17</v>
      </c>
      <c r="E924" s="46">
        <v>36</v>
      </c>
      <c r="F924" s="46" t="s">
        <v>7093</v>
      </c>
      <c r="G924" s="46" t="s">
        <v>5506</v>
      </c>
      <c r="H924" s="46" t="s">
        <v>7099</v>
      </c>
      <c r="I924" s="46" t="s">
        <v>7100</v>
      </c>
      <c r="J924" s="46" t="s">
        <v>2564</v>
      </c>
      <c r="K924" s="46" t="s">
        <v>2564</v>
      </c>
      <c r="L924" s="46" t="s">
        <v>3395</v>
      </c>
      <c r="M924" s="46">
        <v>22</v>
      </c>
      <c r="N924" s="46">
        <v>2.5</v>
      </c>
      <c r="O924" s="46">
        <v>50</v>
      </c>
      <c r="P924" s="46">
        <v>20</v>
      </c>
      <c r="Q924" s="46">
        <v>30</v>
      </c>
      <c r="R924" s="46">
        <v>50</v>
      </c>
      <c r="S924" s="46">
        <v>24</v>
      </c>
      <c r="T924" s="46">
        <v>18</v>
      </c>
      <c r="U924" s="46">
        <v>21</v>
      </c>
      <c r="V924" s="46">
        <v>3038</v>
      </c>
      <c r="W924" s="46">
        <v>100</v>
      </c>
      <c r="Y924" s="46" t="s">
        <v>7101</v>
      </c>
      <c r="AA924">
        <f t="shared" si="19"/>
        <v>2.5</v>
      </c>
    </row>
    <row r="925" spans="2:27" ht="15" hidden="1" customHeight="1" x14ac:dyDescent="0.2">
      <c r="B925" s="46">
        <v>924</v>
      </c>
      <c r="C925" s="46">
        <v>1154</v>
      </c>
      <c r="D925" s="46" t="s">
        <v>17</v>
      </c>
      <c r="E925" s="46">
        <v>36</v>
      </c>
      <c r="F925" s="46" t="s">
        <v>7102</v>
      </c>
      <c r="G925" s="46"/>
      <c r="H925" s="46"/>
      <c r="I925" s="46"/>
      <c r="J925" s="46" t="s">
        <v>2565</v>
      </c>
      <c r="K925" s="46" t="s">
        <v>7103</v>
      </c>
      <c r="L925" s="46" t="s">
        <v>3406</v>
      </c>
      <c r="M925" s="46">
        <v>23</v>
      </c>
      <c r="N925" s="46">
        <v>3.8</v>
      </c>
      <c r="O925" s="46">
        <v>72.760000000000005</v>
      </c>
      <c r="P925" s="46">
        <v>0</v>
      </c>
      <c r="Q925" s="46">
        <v>87872</v>
      </c>
      <c r="R925" s="46">
        <v>11.904999999999999</v>
      </c>
      <c r="S925" s="46">
        <v>0</v>
      </c>
      <c r="T925" s="46">
        <v>18</v>
      </c>
      <c r="U925" s="46">
        <v>21</v>
      </c>
      <c r="V925" s="46">
        <v>487</v>
      </c>
      <c r="W925" s="46">
        <v>100</v>
      </c>
      <c r="X925" s="46" t="s">
        <v>7104</v>
      </c>
      <c r="Y925" s="46" t="s">
        <v>7105</v>
      </c>
      <c r="AA925">
        <f t="shared" si="19"/>
        <v>3.8</v>
      </c>
    </row>
    <row r="926" spans="2:27" ht="15" hidden="1" customHeight="1" x14ac:dyDescent="0.2">
      <c r="B926" s="46">
        <v>925</v>
      </c>
      <c r="C926" s="46">
        <v>1788</v>
      </c>
      <c r="D926" s="46" t="s">
        <v>17</v>
      </c>
      <c r="E926" s="46">
        <v>36</v>
      </c>
      <c r="F926" s="46" t="s">
        <v>7106</v>
      </c>
      <c r="G926" s="46"/>
      <c r="H926" s="46"/>
      <c r="I926" s="46"/>
      <c r="J926" s="46" t="s">
        <v>2566</v>
      </c>
      <c r="K926" s="46" t="s">
        <v>7107</v>
      </c>
      <c r="L926" s="46" t="s">
        <v>3395</v>
      </c>
      <c r="M926" s="46">
        <v>22</v>
      </c>
      <c r="N926" s="46">
        <v>20</v>
      </c>
      <c r="O926" s="46">
        <v>20</v>
      </c>
      <c r="P926" s="46">
        <v>5</v>
      </c>
      <c r="Q926" s="46">
        <v>20</v>
      </c>
      <c r="R926" s="46">
        <v>10</v>
      </c>
      <c r="S926" s="46">
        <v>15</v>
      </c>
      <c r="T926" s="46">
        <v>18</v>
      </c>
      <c r="U926" s="46">
        <v>21</v>
      </c>
      <c r="V926" s="46">
        <v>810</v>
      </c>
      <c r="W926" s="46">
        <v>100</v>
      </c>
      <c r="X926" s="46" t="s">
        <v>2025</v>
      </c>
      <c r="Y926" s="46" t="s">
        <v>7108</v>
      </c>
      <c r="AA926">
        <f t="shared" si="19"/>
        <v>20</v>
      </c>
    </row>
    <row r="927" spans="2:27" ht="15" hidden="1" customHeight="1" x14ac:dyDescent="0.2">
      <c r="B927" s="46">
        <v>926</v>
      </c>
      <c r="C927" s="46">
        <v>4020</v>
      </c>
      <c r="D927" s="46" t="s">
        <v>17</v>
      </c>
      <c r="E927" s="46">
        <v>36</v>
      </c>
      <c r="F927" s="46" t="s">
        <v>7106</v>
      </c>
      <c r="G927" s="46" t="s">
        <v>7109</v>
      </c>
      <c r="H927" s="46" t="s">
        <v>7110</v>
      </c>
      <c r="I927" s="46" t="s">
        <v>7111</v>
      </c>
      <c r="J927" s="46" t="s">
        <v>2567</v>
      </c>
      <c r="K927" s="46" t="s">
        <v>7112</v>
      </c>
      <c r="L927" s="46" t="s">
        <v>3395</v>
      </c>
      <c r="M927" s="46">
        <v>22</v>
      </c>
      <c r="N927" s="46">
        <v>12</v>
      </c>
      <c r="O927" s="46">
        <v>250</v>
      </c>
      <c r="P927" s="46">
        <v>0</v>
      </c>
      <c r="Q927" s="46">
        <v>0</v>
      </c>
      <c r="R927" s="46">
        <v>62</v>
      </c>
      <c r="S927" s="46">
        <v>25</v>
      </c>
      <c r="T927" s="46">
        <v>18</v>
      </c>
      <c r="U927" s="46">
        <v>21</v>
      </c>
      <c r="V927" s="46">
        <v>2732</v>
      </c>
      <c r="W927" s="46">
        <v>100</v>
      </c>
      <c r="Y927" s="46" t="s">
        <v>7113</v>
      </c>
      <c r="AA927">
        <f t="shared" si="19"/>
        <v>12</v>
      </c>
    </row>
    <row r="928" spans="2:27" ht="15" hidden="1" customHeight="1" x14ac:dyDescent="0.2">
      <c r="B928" s="46">
        <v>927</v>
      </c>
      <c r="C928" s="46">
        <v>4445</v>
      </c>
      <c r="D928" s="46" t="s">
        <v>17</v>
      </c>
      <c r="E928" s="46">
        <v>36</v>
      </c>
      <c r="F928" s="63" t="s">
        <v>1946</v>
      </c>
      <c r="G928" s="46" t="s">
        <v>7114</v>
      </c>
      <c r="H928" s="46" t="s">
        <v>7115</v>
      </c>
      <c r="I928" s="46" t="s">
        <v>7116</v>
      </c>
      <c r="J928" s="46" t="s">
        <v>2568</v>
      </c>
      <c r="K928" s="46" t="s">
        <v>7117</v>
      </c>
      <c r="L928" s="46" t="s">
        <v>3395</v>
      </c>
      <c r="M928" s="46">
        <v>22</v>
      </c>
      <c r="N928" s="46">
        <v>12</v>
      </c>
      <c r="O928" s="46">
        <v>375</v>
      </c>
      <c r="P928" s="46">
        <v>0</v>
      </c>
      <c r="Q928" s="46">
        <v>0</v>
      </c>
      <c r="R928" s="46">
        <v>55</v>
      </c>
      <c r="S928" s="46">
        <v>500</v>
      </c>
      <c r="T928" s="46">
        <v>18</v>
      </c>
      <c r="U928" s="46">
        <v>21</v>
      </c>
      <c r="V928" s="46">
        <v>3037</v>
      </c>
      <c r="W928" s="46">
        <v>100</v>
      </c>
      <c r="Y928" s="46" t="s">
        <v>7118</v>
      </c>
      <c r="AA928">
        <f t="shared" si="19"/>
        <v>12</v>
      </c>
    </row>
    <row r="929" spans="2:27" ht="15" hidden="1" customHeight="1" x14ac:dyDescent="0.2">
      <c r="B929" s="46">
        <v>928</v>
      </c>
      <c r="C929" s="46">
        <v>3121</v>
      </c>
      <c r="D929" s="46" t="s">
        <v>17</v>
      </c>
      <c r="E929" s="46">
        <v>36</v>
      </c>
      <c r="F929" s="63" t="s">
        <v>1946</v>
      </c>
      <c r="G929" s="46" t="s">
        <v>7114</v>
      </c>
      <c r="H929" s="46" t="s">
        <v>7119</v>
      </c>
      <c r="I929" s="46" t="s">
        <v>7120</v>
      </c>
      <c r="J929" s="46" t="s">
        <v>2570</v>
      </c>
      <c r="K929" s="46" t="s">
        <v>7121</v>
      </c>
      <c r="L929" s="46" t="s">
        <v>3406</v>
      </c>
      <c r="M929" s="46">
        <v>23</v>
      </c>
      <c r="N929" s="46">
        <v>10</v>
      </c>
      <c r="O929" s="46">
        <v>100</v>
      </c>
      <c r="P929" s="46">
        <v>12</v>
      </c>
      <c r="Q929" s="46">
        <v>433</v>
      </c>
      <c r="R929" s="46">
        <v>101</v>
      </c>
      <c r="S929" s="46">
        <v>0</v>
      </c>
      <c r="T929" s="46">
        <v>18</v>
      </c>
      <c r="U929" s="46">
        <v>21</v>
      </c>
      <c r="V929" s="46">
        <v>1802</v>
      </c>
      <c r="W929" s="46">
        <v>100</v>
      </c>
      <c r="Y929" s="46" t="s">
        <v>7122</v>
      </c>
      <c r="AA929">
        <f t="shared" si="19"/>
        <v>10</v>
      </c>
    </row>
    <row r="930" spans="2:27" ht="15" hidden="1" customHeight="1" x14ac:dyDescent="0.2">
      <c r="B930" s="46">
        <v>929</v>
      </c>
      <c r="C930" s="46">
        <v>4297</v>
      </c>
      <c r="D930" s="46" t="s">
        <v>17</v>
      </c>
      <c r="E930" s="46">
        <v>36</v>
      </c>
      <c r="F930" s="63" t="s">
        <v>1946</v>
      </c>
      <c r="G930" s="46" t="s">
        <v>7123</v>
      </c>
      <c r="H930" s="46" t="s">
        <v>7124</v>
      </c>
      <c r="I930" s="46" t="s">
        <v>7125</v>
      </c>
      <c r="J930" s="46" t="s">
        <v>2569</v>
      </c>
      <c r="K930" s="46" t="s">
        <v>7126</v>
      </c>
      <c r="L930" s="46" t="s">
        <v>3395</v>
      </c>
      <c r="M930" s="46">
        <v>22</v>
      </c>
      <c r="N930" s="46">
        <v>12</v>
      </c>
      <c r="O930" s="46">
        <v>250</v>
      </c>
      <c r="P930" s="46">
        <v>50</v>
      </c>
      <c r="Q930" s="46">
        <v>0</v>
      </c>
      <c r="R930" s="46">
        <v>5178</v>
      </c>
      <c r="S930" s="46">
        <v>0</v>
      </c>
      <c r="T930" s="46">
        <v>18</v>
      </c>
      <c r="U930" s="46">
        <v>21</v>
      </c>
      <c r="V930" s="46">
        <v>2951</v>
      </c>
      <c r="W930" s="46">
        <v>100</v>
      </c>
      <c r="Y930" s="46" t="s">
        <v>7127</v>
      </c>
      <c r="AA930">
        <f t="shared" si="19"/>
        <v>12</v>
      </c>
    </row>
    <row r="931" spans="2:27" ht="15" hidden="1" customHeight="1" x14ac:dyDescent="0.2">
      <c r="B931" s="46">
        <v>930</v>
      </c>
      <c r="C931" s="46">
        <v>3944</v>
      </c>
      <c r="D931" s="46" t="s">
        <v>17</v>
      </c>
      <c r="E931" s="46">
        <v>36</v>
      </c>
      <c r="F931" s="63" t="s">
        <v>1946</v>
      </c>
      <c r="G931" s="46" t="s">
        <v>7128</v>
      </c>
      <c r="H931" s="46" t="s">
        <v>7129</v>
      </c>
      <c r="I931" s="46" t="s">
        <v>7130</v>
      </c>
      <c r="J931" s="46" t="s">
        <v>7131</v>
      </c>
      <c r="K931" s="46" t="s">
        <v>7131</v>
      </c>
      <c r="L931" s="46" t="s">
        <v>3395</v>
      </c>
      <c r="M931" s="46">
        <v>22</v>
      </c>
      <c r="N931" s="46">
        <v>5</v>
      </c>
      <c r="O931" s="46">
        <v>135</v>
      </c>
      <c r="P931" s="46">
        <v>281</v>
      </c>
      <c r="Q931" s="46">
        <v>267</v>
      </c>
      <c r="R931" s="46">
        <v>14</v>
      </c>
      <c r="S931" s="46">
        <v>252</v>
      </c>
      <c r="T931" s="46">
        <v>18</v>
      </c>
      <c r="U931" s="46">
        <v>21</v>
      </c>
      <c r="V931" s="46">
        <v>2655</v>
      </c>
      <c r="W931" s="46">
        <v>100</v>
      </c>
      <c r="Y931" s="46" t="s">
        <v>7132</v>
      </c>
      <c r="AA931">
        <f t="shared" si="19"/>
        <v>5</v>
      </c>
    </row>
    <row r="932" spans="2:27" ht="15" hidden="1" customHeight="1" x14ac:dyDescent="0.2">
      <c r="B932" s="46">
        <v>931</v>
      </c>
      <c r="C932" s="46">
        <v>1351</v>
      </c>
      <c r="D932" s="46" t="s">
        <v>7</v>
      </c>
      <c r="E932" s="46">
        <v>9</v>
      </c>
      <c r="F932" s="46" t="s">
        <v>7133</v>
      </c>
      <c r="G932" s="46" t="s">
        <v>7134</v>
      </c>
      <c r="H932" s="46" t="s">
        <v>7135</v>
      </c>
      <c r="I932" s="46" t="s">
        <v>7135</v>
      </c>
      <c r="J932" s="46" t="s">
        <v>2697</v>
      </c>
      <c r="K932" s="46" t="s">
        <v>39</v>
      </c>
      <c r="L932" s="46" t="s">
        <v>3395</v>
      </c>
      <c r="M932" s="46">
        <v>22</v>
      </c>
      <c r="N932" s="46">
        <v>2.5</v>
      </c>
      <c r="O932" s="46">
        <v>80</v>
      </c>
      <c r="P932" s="46">
        <v>0</v>
      </c>
      <c r="Q932" s="46">
        <v>180</v>
      </c>
      <c r="R932" s="46">
        <v>13</v>
      </c>
      <c r="S932" s="46">
        <v>50</v>
      </c>
      <c r="T932" s="46">
        <v>18</v>
      </c>
      <c r="U932" s="46">
        <v>21</v>
      </c>
      <c r="V932" s="46">
        <v>631</v>
      </c>
      <c r="W932" s="46">
        <v>100</v>
      </c>
      <c r="Y932" s="46" t="s">
        <v>7136</v>
      </c>
      <c r="AA932">
        <f t="shared" si="19"/>
        <v>2.5</v>
      </c>
    </row>
    <row r="933" spans="2:27" ht="15" hidden="1" customHeight="1" x14ac:dyDescent="0.2">
      <c r="B933" s="46">
        <v>932</v>
      </c>
      <c r="C933" s="46">
        <v>4098</v>
      </c>
      <c r="D933" s="46" t="s">
        <v>7</v>
      </c>
      <c r="E933" s="46">
        <v>9</v>
      </c>
      <c r="F933" s="46" t="s">
        <v>7133</v>
      </c>
      <c r="G933" s="46" t="s">
        <v>7137</v>
      </c>
      <c r="H933" s="46" t="s">
        <v>7138</v>
      </c>
      <c r="I933" s="46" t="s">
        <v>7139</v>
      </c>
      <c r="J933" s="46" t="s">
        <v>2698</v>
      </c>
      <c r="K933" s="46" t="s">
        <v>2698</v>
      </c>
      <c r="L933" s="46" t="s">
        <v>3406</v>
      </c>
      <c r="M933" s="46">
        <v>23</v>
      </c>
      <c r="N933" s="46">
        <v>2.5</v>
      </c>
      <c r="O933" s="46">
        <v>70</v>
      </c>
      <c r="P933" s="46">
        <v>0</v>
      </c>
      <c r="Q933" s="46">
        <v>100</v>
      </c>
      <c r="R933" s="46">
        <v>15</v>
      </c>
      <c r="S933" s="46">
        <v>30</v>
      </c>
      <c r="T933" s="46">
        <v>18</v>
      </c>
      <c r="U933" s="46">
        <v>21</v>
      </c>
      <c r="V933" s="46">
        <v>2796</v>
      </c>
      <c r="W933" s="46">
        <v>100</v>
      </c>
      <c r="Y933" s="46" t="s">
        <v>7140</v>
      </c>
      <c r="AA933">
        <f t="shared" si="19"/>
        <v>2.5</v>
      </c>
    </row>
    <row r="934" spans="2:27" ht="15" hidden="1" customHeight="1" x14ac:dyDescent="0.2">
      <c r="B934" s="46">
        <v>933</v>
      </c>
      <c r="C934" s="46">
        <v>2639</v>
      </c>
      <c r="D934" s="46" t="s">
        <v>7</v>
      </c>
      <c r="E934" s="46">
        <v>9</v>
      </c>
      <c r="F934" s="46" t="s">
        <v>7141</v>
      </c>
      <c r="G934" s="46" t="s">
        <v>7142</v>
      </c>
      <c r="H934" s="46" t="s">
        <v>7143</v>
      </c>
      <c r="I934" s="46" t="s">
        <v>7143</v>
      </c>
      <c r="J934" s="46" t="s">
        <v>2699</v>
      </c>
      <c r="K934" s="46" t="s">
        <v>2699</v>
      </c>
      <c r="L934" s="46" t="s">
        <v>3395</v>
      </c>
      <c r="M934" s="46">
        <v>22</v>
      </c>
      <c r="N934" s="46">
        <v>12</v>
      </c>
      <c r="O934" s="46">
        <v>12</v>
      </c>
      <c r="P934" s="46">
        <v>1200</v>
      </c>
      <c r="Q934" s="46">
        <v>850</v>
      </c>
      <c r="R934" s="46">
        <v>850</v>
      </c>
      <c r="S934" s="46">
        <v>900</v>
      </c>
      <c r="T934" s="46">
        <v>18</v>
      </c>
      <c r="U934" s="46">
        <v>21</v>
      </c>
      <c r="V934" s="46">
        <v>1406</v>
      </c>
      <c r="W934" s="46">
        <v>100</v>
      </c>
      <c r="Y934" s="46" t="s">
        <v>7144</v>
      </c>
      <c r="AA934">
        <f t="shared" si="19"/>
        <v>12</v>
      </c>
    </row>
    <row r="935" spans="2:27" ht="15" hidden="1" customHeight="1" x14ac:dyDescent="0.2">
      <c r="B935" s="46">
        <v>934</v>
      </c>
      <c r="C935" s="46">
        <v>3735</v>
      </c>
      <c r="D935" s="46" t="s">
        <v>7</v>
      </c>
      <c r="E935" s="46">
        <v>9</v>
      </c>
      <c r="F935" s="46" t="s">
        <v>7141</v>
      </c>
      <c r="G935" s="46" t="s">
        <v>7145</v>
      </c>
      <c r="H935" s="46" t="s">
        <v>7146</v>
      </c>
      <c r="I935" s="46" t="s">
        <v>7147</v>
      </c>
      <c r="J935" s="46" t="s">
        <v>2700</v>
      </c>
      <c r="K935" s="46" t="s">
        <v>2700</v>
      </c>
      <c r="L935" s="46" t="s">
        <v>3406</v>
      </c>
      <c r="M935" s="46">
        <v>23</v>
      </c>
      <c r="N935" s="46">
        <v>2.5</v>
      </c>
      <c r="O935" s="46">
        <v>70</v>
      </c>
      <c r="P935" s="46">
        <v>0</v>
      </c>
      <c r="Q935" s="46">
        <v>140</v>
      </c>
      <c r="R935" s="46">
        <v>15</v>
      </c>
      <c r="S935" s="46">
        <v>55</v>
      </c>
      <c r="T935" s="46">
        <v>18</v>
      </c>
      <c r="U935" s="46">
        <v>21</v>
      </c>
      <c r="V935" s="46">
        <v>2435</v>
      </c>
      <c r="W935" s="46">
        <v>100</v>
      </c>
      <c r="Y935" s="46" t="s">
        <v>7148</v>
      </c>
      <c r="AA935">
        <f t="shared" si="19"/>
        <v>2.5</v>
      </c>
    </row>
    <row r="936" spans="2:27" ht="15" hidden="1" customHeight="1" x14ac:dyDescent="0.2">
      <c r="B936" s="46">
        <v>935</v>
      </c>
      <c r="C936" s="46">
        <v>2563</v>
      </c>
      <c r="D936" s="46" t="s">
        <v>7</v>
      </c>
      <c r="E936" s="46">
        <v>9</v>
      </c>
      <c r="F936" s="46" t="s">
        <v>7141</v>
      </c>
      <c r="G936" s="46" t="s">
        <v>7149</v>
      </c>
      <c r="H936" s="46" t="s">
        <v>7150</v>
      </c>
      <c r="I936" s="46" t="s">
        <v>7150</v>
      </c>
      <c r="J936" s="46" t="s">
        <v>2701</v>
      </c>
      <c r="K936" s="46" t="s">
        <v>7151</v>
      </c>
      <c r="L936" s="46" t="s">
        <v>3395</v>
      </c>
      <c r="M936" s="46">
        <v>22</v>
      </c>
      <c r="N936" s="46">
        <v>2</v>
      </c>
      <c r="O936" s="46">
        <v>30</v>
      </c>
      <c r="P936" s="46">
        <v>60</v>
      </c>
      <c r="Q936" s="46">
        <v>67</v>
      </c>
      <c r="R936" s="46">
        <v>10</v>
      </c>
      <c r="S936" s="46">
        <v>57</v>
      </c>
      <c r="T936" s="46">
        <v>18</v>
      </c>
      <c r="U936" s="46">
        <v>21</v>
      </c>
      <c r="V936" s="46">
        <v>1345</v>
      </c>
      <c r="W936" s="46">
        <v>100</v>
      </c>
      <c r="Y936" s="46" t="s">
        <v>7152</v>
      </c>
      <c r="AA936">
        <f t="shared" si="19"/>
        <v>2</v>
      </c>
    </row>
    <row r="937" spans="2:27" ht="15" hidden="1" customHeight="1" x14ac:dyDescent="0.2">
      <c r="B937" s="46">
        <v>936</v>
      </c>
      <c r="C937" s="46">
        <v>4390</v>
      </c>
      <c r="D937" s="46" t="s">
        <v>7</v>
      </c>
      <c r="E937" s="46">
        <v>9</v>
      </c>
      <c r="F937" s="46" t="s">
        <v>7153</v>
      </c>
      <c r="G937" s="46" t="s">
        <v>7154</v>
      </c>
      <c r="H937" s="46" t="s">
        <v>7155</v>
      </c>
      <c r="I937" s="46" t="s">
        <v>7156</v>
      </c>
      <c r="J937" s="46" t="s">
        <v>2703</v>
      </c>
      <c r="K937" s="46" t="s">
        <v>37</v>
      </c>
      <c r="L937" s="46" t="s">
        <v>3406</v>
      </c>
      <c r="M937" s="46">
        <v>23</v>
      </c>
      <c r="N937" s="46">
        <v>22.5</v>
      </c>
      <c r="O937" s="46">
        <v>170</v>
      </c>
      <c r="P937" s="46">
        <v>0</v>
      </c>
      <c r="Q937" s="46">
        <v>0</v>
      </c>
      <c r="R937" s="46">
        <v>98</v>
      </c>
      <c r="S937" s="46">
        <v>0</v>
      </c>
      <c r="T937" s="46">
        <v>18</v>
      </c>
      <c r="U937" s="46">
        <v>21</v>
      </c>
      <c r="V937" s="46">
        <v>798</v>
      </c>
      <c r="W937" s="46">
        <v>100</v>
      </c>
      <c r="Y937" s="46" t="s">
        <v>7157</v>
      </c>
      <c r="AA937">
        <f t="shared" si="19"/>
        <v>22.5</v>
      </c>
    </row>
    <row r="938" spans="2:27" ht="15" hidden="1" customHeight="1" x14ac:dyDescent="0.2">
      <c r="B938" s="46">
        <v>937</v>
      </c>
      <c r="C938" s="46">
        <v>4394</v>
      </c>
      <c r="D938" s="46" t="s">
        <v>7</v>
      </c>
      <c r="E938" s="46">
        <v>9</v>
      </c>
      <c r="F938" s="46" t="s">
        <v>7158</v>
      </c>
      <c r="G938" s="46" t="s">
        <v>7159</v>
      </c>
      <c r="H938" s="46" t="s">
        <v>7160</v>
      </c>
      <c r="I938" s="46" t="s">
        <v>7160</v>
      </c>
      <c r="J938" s="46" t="s">
        <v>2704</v>
      </c>
      <c r="K938" s="46" t="s">
        <v>7161</v>
      </c>
      <c r="L938" s="46" t="s">
        <v>3395</v>
      </c>
      <c r="M938" s="46">
        <v>22</v>
      </c>
      <c r="N938" s="46">
        <v>4.5</v>
      </c>
      <c r="O938" s="46">
        <v>180</v>
      </c>
      <c r="P938" s="46">
        <v>95.5</v>
      </c>
      <c r="Q938" s="46">
        <v>245.5</v>
      </c>
      <c r="R938" s="46">
        <v>35</v>
      </c>
      <c r="S938" s="46">
        <v>190</v>
      </c>
      <c r="T938" s="46">
        <v>18</v>
      </c>
      <c r="U938" s="46">
        <v>21</v>
      </c>
      <c r="V938" s="46">
        <v>2995</v>
      </c>
      <c r="W938" s="46">
        <v>100</v>
      </c>
      <c r="Y938" s="46" t="s">
        <v>7162</v>
      </c>
      <c r="AA938">
        <f t="shared" si="19"/>
        <v>4.5</v>
      </c>
    </row>
    <row r="939" spans="2:27" ht="15" hidden="1" customHeight="1" x14ac:dyDescent="0.2">
      <c r="B939" s="46">
        <v>938</v>
      </c>
      <c r="C939" s="46">
        <v>1258</v>
      </c>
      <c r="D939" s="46" t="s">
        <v>7</v>
      </c>
      <c r="E939" s="46">
        <v>9</v>
      </c>
      <c r="F939" s="46" t="s">
        <v>7163</v>
      </c>
      <c r="G939" s="46" t="s">
        <v>7164</v>
      </c>
      <c r="H939" s="46" t="s">
        <v>7165</v>
      </c>
      <c r="I939" s="46" t="s">
        <v>7164</v>
      </c>
      <c r="J939" s="46" t="s">
        <v>2706</v>
      </c>
      <c r="K939" s="46" t="s">
        <v>2706</v>
      </c>
      <c r="L939" s="46" t="s">
        <v>3395</v>
      </c>
      <c r="M939" s="46">
        <v>22</v>
      </c>
      <c r="N939" s="46">
        <v>7</v>
      </c>
      <c r="O939" s="46">
        <v>200</v>
      </c>
      <c r="P939" s="46">
        <v>0</v>
      </c>
      <c r="Q939" s="46">
        <v>320</v>
      </c>
      <c r="R939" s="46">
        <v>30</v>
      </c>
      <c r="S939" s="46">
        <v>60</v>
      </c>
      <c r="T939" s="46">
        <v>18</v>
      </c>
      <c r="U939" s="46">
        <v>21</v>
      </c>
      <c r="V939" s="46">
        <v>568</v>
      </c>
      <c r="W939" s="46">
        <v>100</v>
      </c>
      <c r="Y939" s="46" t="s">
        <v>7166</v>
      </c>
      <c r="AA939">
        <f t="shared" si="19"/>
        <v>7</v>
      </c>
    </row>
    <row r="940" spans="2:27" ht="15" hidden="1" customHeight="1" x14ac:dyDescent="0.2">
      <c r="B940" s="46">
        <v>939</v>
      </c>
      <c r="C940" s="46">
        <v>3157</v>
      </c>
      <c r="D940" s="46" t="s">
        <v>7</v>
      </c>
      <c r="E940" s="46">
        <v>9</v>
      </c>
      <c r="F940" s="46" t="s">
        <v>7163</v>
      </c>
      <c r="G940" s="46" t="s">
        <v>7167</v>
      </c>
      <c r="H940" s="46" t="s">
        <v>7168</v>
      </c>
      <c r="I940" s="46" t="s">
        <v>7169</v>
      </c>
      <c r="J940" s="46" t="s">
        <v>2707</v>
      </c>
      <c r="K940" s="46" t="s">
        <v>7170</v>
      </c>
      <c r="L940" s="46" t="s">
        <v>3395</v>
      </c>
      <c r="M940" s="46">
        <v>22</v>
      </c>
      <c r="N940" s="46">
        <v>5.6</v>
      </c>
      <c r="O940" s="46">
        <v>140</v>
      </c>
      <c r="P940" s="46">
        <v>0</v>
      </c>
      <c r="Q940" s="46">
        <v>300</v>
      </c>
      <c r="R940" s="46">
        <v>35</v>
      </c>
      <c r="S940" s="46">
        <v>250</v>
      </c>
      <c r="T940" s="46">
        <v>18</v>
      </c>
      <c r="U940" s="46">
        <v>21</v>
      </c>
      <c r="V940" s="46">
        <v>1833</v>
      </c>
      <c r="W940" s="46">
        <v>100</v>
      </c>
      <c r="Y940" s="46" t="s">
        <v>7171</v>
      </c>
      <c r="AA940">
        <f t="shared" si="19"/>
        <v>5.6</v>
      </c>
    </row>
    <row r="941" spans="2:27" ht="15" hidden="1" customHeight="1" x14ac:dyDescent="0.2">
      <c r="B941" s="46">
        <v>940</v>
      </c>
      <c r="C941" s="46">
        <v>3087</v>
      </c>
      <c r="D941" s="46" t="s">
        <v>7</v>
      </c>
      <c r="E941" s="46">
        <v>9</v>
      </c>
      <c r="F941" s="46" t="s">
        <v>7163</v>
      </c>
      <c r="G941" s="46"/>
      <c r="H941" s="46"/>
      <c r="I941" s="46"/>
      <c r="J941" s="46" t="s">
        <v>2705</v>
      </c>
      <c r="K941" s="46" t="s">
        <v>7172</v>
      </c>
      <c r="L941" s="46" t="s">
        <v>3406</v>
      </c>
      <c r="M941" s="46">
        <v>23</v>
      </c>
      <c r="N941" s="46">
        <v>10</v>
      </c>
      <c r="O941" s="46">
        <v>300</v>
      </c>
      <c r="P941" s="46">
        <v>0</v>
      </c>
      <c r="Q941" s="46">
        <v>650</v>
      </c>
      <c r="R941" s="46">
        <v>30</v>
      </c>
      <c r="S941" s="46">
        <v>90</v>
      </c>
      <c r="T941" s="46">
        <v>18</v>
      </c>
      <c r="U941" s="46">
        <v>21</v>
      </c>
      <c r="V941" s="46">
        <v>1765</v>
      </c>
      <c r="W941" s="46">
        <v>100</v>
      </c>
      <c r="X941" s="46" t="s">
        <v>7173</v>
      </c>
      <c r="Y941" s="46" t="s">
        <v>7174</v>
      </c>
      <c r="AA941">
        <f t="shared" si="19"/>
        <v>10</v>
      </c>
    </row>
    <row r="942" spans="2:27" ht="15" hidden="1" customHeight="1" x14ac:dyDescent="0.2">
      <c r="B942" s="46">
        <v>941</v>
      </c>
      <c r="C942" s="46">
        <v>3838</v>
      </c>
      <c r="D942" s="46" t="s">
        <v>7</v>
      </c>
      <c r="E942" s="46">
        <v>9</v>
      </c>
      <c r="F942" s="46" t="s">
        <v>7175</v>
      </c>
      <c r="G942" s="46" t="s">
        <v>7176</v>
      </c>
      <c r="H942" s="46" t="s">
        <v>7177</v>
      </c>
      <c r="I942" s="46" t="s">
        <v>7178</v>
      </c>
      <c r="J942" s="46" t="s">
        <v>2709</v>
      </c>
      <c r="K942" s="46" t="s">
        <v>2709</v>
      </c>
      <c r="L942" s="46" t="s">
        <v>3395</v>
      </c>
      <c r="M942" s="46">
        <v>22</v>
      </c>
      <c r="N942" s="46">
        <v>10</v>
      </c>
      <c r="O942" s="46">
        <v>320</v>
      </c>
      <c r="P942" s="46">
        <v>0</v>
      </c>
      <c r="Q942" s="46">
        <v>216</v>
      </c>
      <c r="R942" s="46">
        <v>103</v>
      </c>
      <c r="S942" s="46">
        <v>186</v>
      </c>
      <c r="T942" s="46">
        <v>18</v>
      </c>
      <c r="U942" s="46">
        <v>21</v>
      </c>
      <c r="V942" s="46">
        <v>2537</v>
      </c>
      <c r="W942" s="46">
        <v>100</v>
      </c>
      <c r="Y942" s="46" t="s">
        <v>7179</v>
      </c>
      <c r="AA942">
        <f t="shared" si="19"/>
        <v>10</v>
      </c>
    </row>
    <row r="943" spans="2:27" ht="15" hidden="1" customHeight="1" x14ac:dyDescent="0.2">
      <c r="B943" s="46">
        <v>942</v>
      </c>
      <c r="C943" s="46">
        <v>4353</v>
      </c>
      <c r="D943" s="46" t="s">
        <v>7</v>
      </c>
      <c r="E943" s="46">
        <v>9</v>
      </c>
      <c r="F943" s="46" t="s">
        <v>7175</v>
      </c>
      <c r="G943" s="46" t="s">
        <v>7176</v>
      </c>
      <c r="H943" s="46" t="s">
        <v>7180</v>
      </c>
      <c r="I943" s="46" t="s">
        <v>7181</v>
      </c>
      <c r="J943" s="46" t="s">
        <v>2708</v>
      </c>
      <c r="K943" s="46" t="s">
        <v>37</v>
      </c>
      <c r="L943" s="46" t="s">
        <v>3395</v>
      </c>
      <c r="M943" s="46">
        <v>22</v>
      </c>
      <c r="N943" s="46">
        <v>20</v>
      </c>
      <c r="O943" s="46">
        <v>167</v>
      </c>
      <c r="P943" s="46">
        <v>0</v>
      </c>
      <c r="Q943" s="46">
        <v>0</v>
      </c>
      <c r="R943" s="46">
        <v>140</v>
      </c>
      <c r="S943" s="46">
        <v>40</v>
      </c>
      <c r="T943" s="46">
        <v>18</v>
      </c>
      <c r="U943" s="46">
        <v>21</v>
      </c>
      <c r="V943" s="46">
        <v>798</v>
      </c>
      <c r="W943" s="46">
        <v>100</v>
      </c>
      <c r="Y943" s="46" t="s">
        <v>7182</v>
      </c>
      <c r="AA943">
        <f t="shared" si="19"/>
        <v>20</v>
      </c>
    </row>
    <row r="944" spans="2:27" ht="15" hidden="1" customHeight="1" x14ac:dyDescent="0.2">
      <c r="B944" s="46">
        <v>943</v>
      </c>
      <c r="C944" s="46">
        <v>3412</v>
      </c>
      <c r="D944" s="46" t="s">
        <v>7</v>
      </c>
      <c r="E944" s="46">
        <v>9</v>
      </c>
      <c r="F944" s="46" t="s">
        <v>7175</v>
      </c>
      <c r="G944" s="46" t="s">
        <v>5334</v>
      </c>
      <c r="H944" s="46" t="s">
        <v>7183</v>
      </c>
      <c r="I944" s="46" t="s">
        <v>7184</v>
      </c>
      <c r="J944" s="46" t="s">
        <v>7185</v>
      </c>
      <c r="K944" s="46" t="s">
        <v>7186</v>
      </c>
      <c r="L944" s="46" t="s">
        <v>3406</v>
      </c>
      <c r="M944" s="46">
        <v>23</v>
      </c>
      <c r="N944" s="46">
        <v>2.5</v>
      </c>
      <c r="O944" s="46">
        <v>90</v>
      </c>
      <c r="P944" s="46">
        <v>50</v>
      </c>
      <c r="Q944" s="46">
        <v>90</v>
      </c>
      <c r="R944" s="46">
        <v>21</v>
      </c>
      <c r="S944" s="46">
        <v>50</v>
      </c>
      <c r="T944" s="46">
        <v>18</v>
      </c>
      <c r="U944" s="46">
        <v>21</v>
      </c>
      <c r="V944" s="46">
        <v>1106</v>
      </c>
      <c r="W944" s="46">
        <v>80</v>
      </c>
      <c r="Y944" s="46" t="s">
        <v>7187</v>
      </c>
      <c r="AA944">
        <f t="shared" si="19"/>
        <v>2.5</v>
      </c>
    </row>
    <row r="945" spans="2:27" ht="15" hidden="1" customHeight="1" x14ac:dyDescent="0.2">
      <c r="B945" s="46">
        <v>944</v>
      </c>
      <c r="C945" s="46">
        <v>1264</v>
      </c>
      <c r="D945" s="46" t="s">
        <v>7</v>
      </c>
      <c r="E945" s="46">
        <v>9</v>
      </c>
      <c r="F945" s="46" t="s">
        <v>7175</v>
      </c>
      <c r="G945" s="46" t="s">
        <v>7176</v>
      </c>
      <c r="H945" s="46" t="s">
        <v>7188</v>
      </c>
      <c r="I945" s="46" t="s">
        <v>7189</v>
      </c>
      <c r="J945" s="46" t="s">
        <v>2710</v>
      </c>
      <c r="K945" s="46" t="s">
        <v>7190</v>
      </c>
      <c r="L945" s="46" t="s">
        <v>3406</v>
      </c>
      <c r="M945" s="46">
        <v>23</v>
      </c>
      <c r="N945" s="46">
        <v>10</v>
      </c>
      <c r="O945" s="46">
        <v>300</v>
      </c>
      <c r="P945" s="46">
        <v>0</v>
      </c>
      <c r="Q945" s="46">
        <v>145</v>
      </c>
      <c r="R945" s="46">
        <v>119</v>
      </c>
      <c r="S945" s="46">
        <v>85</v>
      </c>
      <c r="T945" s="46">
        <v>18</v>
      </c>
      <c r="U945" s="46">
        <v>21</v>
      </c>
      <c r="V945" s="46">
        <v>574</v>
      </c>
      <c r="W945" s="46">
        <v>100</v>
      </c>
      <c r="Y945" s="46" t="s">
        <v>7191</v>
      </c>
      <c r="AA945">
        <f t="shared" si="19"/>
        <v>10</v>
      </c>
    </row>
    <row r="946" spans="2:27" ht="15" hidden="1" customHeight="1" x14ac:dyDescent="0.2">
      <c r="B946" s="46">
        <v>945</v>
      </c>
      <c r="C946" s="46">
        <v>3972</v>
      </c>
      <c r="D946" s="46" t="s">
        <v>7</v>
      </c>
      <c r="E946" s="46">
        <v>9</v>
      </c>
      <c r="F946" s="46" t="s">
        <v>7192</v>
      </c>
      <c r="G946" s="46" t="s">
        <v>7193</v>
      </c>
      <c r="H946" s="46" t="s">
        <v>7194</v>
      </c>
      <c r="I946" s="46" t="s">
        <v>7195</v>
      </c>
      <c r="J946" s="46" t="s">
        <v>2711</v>
      </c>
      <c r="K946" s="46" t="s">
        <v>7196</v>
      </c>
      <c r="L946" s="46" t="s">
        <v>3395</v>
      </c>
      <c r="M946" s="46">
        <v>22</v>
      </c>
      <c r="N946" s="46">
        <v>3</v>
      </c>
      <c r="O946" s="46">
        <v>87</v>
      </c>
      <c r="P946" s="46">
        <v>0</v>
      </c>
      <c r="Q946" s="46">
        <v>0</v>
      </c>
      <c r="R946" s="46">
        <v>0</v>
      </c>
      <c r="S946" s="46">
        <v>0</v>
      </c>
      <c r="T946" s="46">
        <v>18</v>
      </c>
      <c r="U946" s="46">
        <v>21</v>
      </c>
      <c r="V946" s="46">
        <v>2681</v>
      </c>
      <c r="W946" s="46">
        <v>40</v>
      </c>
      <c r="Y946" s="46" t="s">
        <v>7197</v>
      </c>
      <c r="AA946">
        <f t="shared" si="19"/>
        <v>3</v>
      </c>
    </row>
    <row r="947" spans="2:27" ht="15" hidden="1" customHeight="1" x14ac:dyDescent="0.2">
      <c r="B947" s="46">
        <v>946</v>
      </c>
      <c r="C947" s="46">
        <v>1369</v>
      </c>
      <c r="D947" s="46" t="s">
        <v>7</v>
      </c>
      <c r="E947" s="46">
        <v>9</v>
      </c>
      <c r="F947" s="46" t="s">
        <v>7198</v>
      </c>
      <c r="G947" s="46" t="s">
        <v>7199</v>
      </c>
      <c r="H947" s="46" t="s">
        <v>7200</v>
      </c>
      <c r="I947" s="46" t="s">
        <v>7200</v>
      </c>
      <c r="J947" s="46" t="s">
        <v>7201</v>
      </c>
      <c r="K947" s="46" t="s">
        <v>7202</v>
      </c>
      <c r="L947" s="46" t="s">
        <v>3395</v>
      </c>
      <c r="M947" s="46">
        <v>22</v>
      </c>
      <c r="N947" s="46">
        <v>2.4</v>
      </c>
      <c r="O947" s="46">
        <v>80</v>
      </c>
      <c r="P947" s="46">
        <v>20</v>
      </c>
      <c r="Q947" s="46">
        <v>70</v>
      </c>
      <c r="R947" s="46">
        <v>30</v>
      </c>
      <c r="S947" s="46">
        <v>40</v>
      </c>
      <c r="T947" s="46">
        <v>18</v>
      </c>
      <c r="U947" s="46">
        <v>21</v>
      </c>
      <c r="V947" s="46">
        <v>656</v>
      </c>
      <c r="W947" s="46">
        <v>100</v>
      </c>
      <c r="Y947" s="46" t="s">
        <v>7203</v>
      </c>
      <c r="AA947">
        <f t="shared" si="19"/>
        <v>2.4</v>
      </c>
    </row>
    <row r="948" spans="2:27" ht="15" hidden="1" customHeight="1" x14ac:dyDescent="0.2">
      <c r="B948" s="46">
        <v>947</v>
      </c>
      <c r="C948" s="46">
        <v>1232</v>
      </c>
      <c r="D948" s="46" t="s">
        <v>7</v>
      </c>
      <c r="E948" s="46">
        <v>9</v>
      </c>
      <c r="F948" s="46" t="s">
        <v>7198</v>
      </c>
      <c r="G948" s="46" t="s">
        <v>7199</v>
      </c>
      <c r="H948" s="46" t="s">
        <v>7204</v>
      </c>
      <c r="I948" s="46" t="s">
        <v>7204</v>
      </c>
      <c r="J948" s="46" t="s">
        <v>2715</v>
      </c>
      <c r="K948" s="46" t="s">
        <v>7205</v>
      </c>
      <c r="L948" s="46" t="s">
        <v>3395</v>
      </c>
      <c r="M948" s="46">
        <v>22</v>
      </c>
      <c r="N948" s="46">
        <v>5</v>
      </c>
      <c r="O948" s="46">
        <v>110</v>
      </c>
      <c r="P948" s="46">
        <v>0</v>
      </c>
      <c r="Q948" s="46">
        <v>0</v>
      </c>
      <c r="R948" s="46">
        <v>70</v>
      </c>
      <c r="S948" s="46">
        <v>60</v>
      </c>
      <c r="T948" s="46">
        <v>18</v>
      </c>
      <c r="U948" s="46">
        <v>21</v>
      </c>
      <c r="V948" s="46">
        <v>549</v>
      </c>
      <c r="W948" s="46">
        <v>100</v>
      </c>
      <c r="Y948" s="46" t="s">
        <v>7206</v>
      </c>
      <c r="AA948">
        <f t="shared" si="19"/>
        <v>5</v>
      </c>
    </row>
    <row r="949" spans="2:27" ht="15" hidden="1" customHeight="1" x14ac:dyDescent="0.2">
      <c r="B949" s="46">
        <v>948</v>
      </c>
      <c r="C949" s="46">
        <v>4528</v>
      </c>
      <c r="D949" s="46" t="s">
        <v>7</v>
      </c>
      <c r="E949" s="46">
        <v>9</v>
      </c>
      <c r="F949" s="46" t="s">
        <v>7198</v>
      </c>
      <c r="G949" s="46" t="s">
        <v>7207</v>
      </c>
      <c r="H949" s="46" t="s">
        <v>7208</v>
      </c>
      <c r="I949" s="46" t="s">
        <v>7209</v>
      </c>
      <c r="J949" s="46" t="s">
        <v>7210</v>
      </c>
      <c r="K949" s="46" t="s">
        <v>7211</v>
      </c>
      <c r="L949" s="46" t="s">
        <v>3395</v>
      </c>
      <c r="M949" s="46">
        <v>22</v>
      </c>
      <c r="N949" s="46">
        <v>4</v>
      </c>
      <c r="O949" s="46">
        <v>110</v>
      </c>
      <c r="P949" s="46">
        <v>10</v>
      </c>
      <c r="Q949" s="46">
        <v>10</v>
      </c>
      <c r="R949" s="46">
        <v>100</v>
      </c>
      <c r="S949" s="46">
        <v>10</v>
      </c>
      <c r="T949" s="46">
        <v>18</v>
      </c>
      <c r="U949" s="46">
        <v>21</v>
      </c>
      <c r="V949" s="46">
        <v>3073</v>
      </c>
      <c r="W949" s="46">
        <v>100</v>
      </c>
      <c r="Y949" s="46" t="s">
        <v>7212</v>
      </c>
      <c r="AA949">
        <f t="shared" si="19"/>
        <v>4</v>
      </c>
    </row>
    <row r="950" spans="2:27" ht="15" hidden="1" customHeight="1" x14ac:dyDescent="0.2">
      <c r="B950" s="46">
        <v>949</v>
      </c>
      <c r="C950" s="46">
        <v>3496</v>
      </c>
      <c r="D950" s="46" t="s">
        <v>7</v>
      </c>
      <c r="E950" s="46">
        <v>9</v>
      </c>
      <c r="F950" s="46" t="s">
        <v>7198</v>
      </c>
      <c r="G950" s="46" t="s">
        <v>7199</v>
      </c>
      <c r="H950" s="46" t="s">
        <v>7213</v>
      </c>
      <c r="I950" s="46" t="s">
        <v>7213</v>
      </c>
      <c r="J950" s="46" t="s">
        <v>2713</v>
      </c>
      <c r="K950" s="46" t="s">
        <v>7214</v>
      </c>
      <c r="L950" s="46" t="s">
        <v>3395</v>
      </c>
      <c r="M950" s="46">
        <v>22</v>
      </c>
      <c r="N950" s="46">
        <v>12</v>
      </c>
      <c r="O950" s="46">
        <v>340</v>
      </c>
      <c r="P950" s="46">
        <v>396</v>
      </c>
      <c r="Q950" s="46">
        <v>738</v>
      </c>
      <c r="R950" s="46">
        <v>40</v>
      </c>
      <c r="S950" s="46">
        <v>672</v>
      </c>
      <c r="T950" s="46">
        <v>18</v>
      </c>
      <c r="U950" s="46">
        <v>21</v>
      </c>
      <c r="V950" s="46">
        <v>2189</v>
      </c>
      <c r="W950" s="46">
        <v>100</v>
      </c>
      <c r="Y950" s="46" t="s">
        <v>7215</v>
      </c>
      <c r="AA950">
        <f t="shared" si="19"/>
        <v>12</v>
      </c>
    </row>
    <row r="951" spans="2:27" ht="15" hidden="1" customHeight="1" x14ac:dyDescent="0.2">
      <c r="B951" s="46">
        <v>950</v>
      </c>
      <c r="C951" s="46">
        <v>3581</v>
      </c>
      <c r="D951" s="46" t="s">
        <v>7</v>
      </c>
      <c r="E951" s="46">
        <v>9</v>
      </c>
      <c r="F951" s="46" t="s">
        <v>7198</v>
      </c>
      <c r="G951" s="46" t="s">
        <v>7216</v>
      </c>
      <c r="H951" s="46" t="s">
        <v>7217</v>
      </c>
      <c r="I951" s="46" t="s">
        <v>3415</v>
      </c>
      <c r="J951" s="46" t="s">
        <v>7218</v>
      </c>
      <c r="K951" s="46" t="s">
        <v>7219</v>
      </c>
      <c r="L951" s="46" t="s">
        <v>3395</v>
      </c>
      <c r="M951" s="46">
        <v>22</v>
      </c>
      <c r="N951" s="46">
        <v>2</v>
      </c>
      <c r="O951" s="46">
        <v>60</v>
      </c>
      <c r="P951" s="46">
        <v>20</v>
      </c>
      <c r="Q951" s="46">
        <v>80</v>
      </c>
      <c r="R951" s="46">
        <v>40</v>
      </c>
      <c r="S951" s="46">
        <v>40</v>
      </c>
      <c r="T951" s="46">
        <v>18</v>
      </c>
      <c r="U951" s="46">
        <v>21</v>
      </c>
      <c r="V951" s="46">
        <v>2271</v>
      </c>
      <c r="W951" s="46">
        <v>100</v>
      </c>
      <c r="Y951" s="46" t="s">
        <v>7220</v>
      </c>
      <c r="AA951">
        <f t="shared" si="19"/>
        <v>2</v>
      </c>
    </row>
    <row r="952" spans="2:27" ht="15" hidden="1" customHeight="1" x14ac:dyDescent="0.2">
      <c r="B952" s="46">
        <v>951</v>
      </c>
      <c r="C952" s="46">
        <v>4185</v>
      </c>
      <c r="D952" s="46" t="s">
        <v>7</v>
      </c>
      <c r="E952" s="46">
        <v>9</v>
      </c>
      <c r="F952" s="46" t="s">
        <v>7198</v>
      </c>
      <c r="G952" s="46" t="s">
        <v>7221</v>
      </c>
      <c r="H952" s="46" t="s">
        <v>7222</v>
      </c>
      <c r="I952" s="46" t="s">
        <v>7223</v>
      </c>
      <c r="J952" s="46" t="s">
        <v>2714</v>
      </c>
      <c r="K952" s="46" t="s">
        <v>7224</v>
      </c>
      <c r="L952" s="46" t="s">
        <v>3395</v>
      </c>
      <c r="M952" s="46">
        <v>22</v>
      </c>
      <c r="N952" s="46">
        <v>6</v>
      </c>
      <c r="O952" s="46">
        <v>150</v>
      </c>
      <c r="P952" s="46">
        <v>75000</v>
      </c>
      <c r="Q952" s="46">
        <v>40</v>
      </c>
      <c r="R952" s="46">
        <v>100</v>
      </c>
      <c r="S952" s="46">
        <v>100</v>
      </c>
      <c r="T952" s="46">
        <v>18</v>
      </c>
      <c r="U952" s="46">
        <v>21</v>
      </c>
      <c r="V952" s="46">
        <v>2874</v>
      </c>
      <c r="W952" s="46">
        <v>100</v>
      </c>
      <c r="Y952" s="46" t="s">
        <v>7225</v>
      </c>
      <c r="AA952">
        <f t="shared" si="19"/>
        <v>6</v>
      </c>
    </row>
    <row r="953" spans="2:27" ht="15" hidden="1" customHeight="1" x14ac:dyDescent="0.2">
      <c r="B953" s="46">
        <v>952</v>
      </c>
      <c r="C953" s="46">
        <v>3614</v>
      </c>
      <c r="D953" s="46" t="s">
        <v>7</v>
      </c>
      <c r="E953" s="46">
        <v>9</v>
      </c>
      <c r="F953" s="46" t="s">
        <v>7226</v>
      </c>
      <c r="G953" s="46" t="s">
        <v>7227</v>
      </c>
      <c r="H953" s="46" t="s">
        <v>7228</v>
      </c>
      <c r="I953" s="46" t="s">
        <v>7229</v>
      </c>
      <c r="J953" s="46" t="s">
        <v>2716</v>
      </c>
      <c r="K953" s="46" t="s">
        <v>7230</v>
      </c>
      <c r="L953" s="46" t="s">
        <v>3395</v>
      </c>
      <c r="M953" s="46">
        <v>22</v>
      </c>
      <c r="N953" s="46">
        <v>7</v>
      </c>
      <c r="O953" s="46">
        <v>70</v>
      </c>
      <c r="P953" s="46">
        <v>0</v>
      </c>
      <c r="Q953" s="46">
        <v>1036</v>
      </c>
      <c r="R953" s="46">
        <v>29</v>
      </c>
      <c r="S953" s="46">
        <v>958</v>
      </c>
      <c r="T953" s="46">
        <v>18</v>
      </c>
      <c r="U953" s="46">
        <v>21</v>
      </c>
      <c r="V953" s="46">
        <v>2312</v>
      </c>
      <c r="W953" s="46">
        <v>100</v>
      </c>
      <c r="Y953" s="46" t="s">
        <v>7231</v>
      </c>
      <c r="AA953">
        <f t="shared" si="19"/>
        <v>7</v>
      </c>
    </row>
    <row r="954" spans="2:27" ht="15" hidden="1" customHeight="1" x14ac:dyDescent="0.2">
      <c r="B954" s="46">
        <v>953</v>
      </c>
      <c r="C954" s="46">
        <v>2957</v>
      </c>
      <c r="D954" s="46" t="s">
        <v>7</v>
      </c>
      <c r="E954" s="46">
        <v>9</v>
      </c>
      <c r="F954" s="46" t="s">
        <v>7232</v>
      </c>
      <c r="G954" s="46" t="s">
        <v>7232</v>
      </c>
      <c r="H954" s="46" t="s">
        <v>7233</v>
      </c>
      <c r="I954" s="46" t="s">
        <v>7233</v>
      </c>
      <c r="J954" s="46" t="s">
        <v>2717</v>
      </c>
      <c r="K954" s="46" t="s">
        <v>2717</v>
      </c>
      <c r="L954" s="46" t="s">
        <v>3395</v>
      </c>
      <c r="M954" s="46">
        <v>22</v>
      </c>
      <c r="N954" s="46">
        <v>5</v>
      </c>
      <c r="O954" s="46">
        <v>100</v>
      </c>
      <c r="P954" s="46">
        <v>0</v>
      </c>
      <c r="Q954" s="46">
        <v>85</v>
      </c>
      <c r="R954" s="46">
        <v>50</v>
      </c>
      <c r="S954" s="46">
        <v>10</v>
      </c>
      <c r="T954" s="46">
        <v>18</v>
      </c>
      <c r="U954" s="46">
        <v>21</v>
      </c>
      <c r="V954" s="46">
        <v>1672</v>
      </c>
      <c r="W954" s="46">
        <v>100</v>
      </c>
      <c r="Y954" s="46" t="s">
        <v>7234</v>
      </c>
      <c r="AA954">
        <f t="shared" si="19"/>
        <v>5</v>
      </c>
    </row>
    <row r="955" spans="2:27" ht="15" hidden="1" customHeight="1" x14ac:dyDescent="0.2">
      <c r="B955" s="46">
        <v>954</v>
      </c>
      <c r="C955" s="46">
        <v>821</v>
      </c>
      <c r="D955" s="46" t="s">
        <v>7</v>
      </c>
      <c r="E955" s="46">
        <v>9</v>
      </c>
      <c r="F955" s="46" t="s">
        <v>7232</v>
      </c>
      <c r="G955" s="46" t="s">
        <v>7232</v>
      </c>
      <c r="H955" s="46" t="s">
        <v>7235</v>
      </c>
      <c r="I955" s="46" t="s">
        <v>7235</v>
      </c>
      <c r="J955" s="46" t="s">
        <v>1985</v>
      </c>
      <c r="K955" s="46" t="s">
        <v>7236</v>
      </c>
      <c r="L955" s="46" t="s">
        <v>3444</v>
      </c>
      <c r="M955" s="46">
        <v>24</v>
      </c>
      <c r="N955" s="46">
        <v>10.6</v>
      </c>
      <c r="O955" s="46">
        <v>240</v>
      </c>
      <c r="P955" s="46">
        <v>0</v>
      </c>
      <c r="Q955" s="46">
        <v>0</v>
      </c>
      <c r="R955" s="46">
        <v>44</v>
      </c>
      <c r="S955" s="46">
        <v>0</v>
      </c>
      <c r="T955" s="46">
        <v>18</v>
      </c>
      <c r="U955" s="46">
        <v>21</v>
      </c>
      <c r="V955" s="46">
        <v>185</v>
      </c>
      <c r="W955" s="46">
        <v>100</v>
      </c>
      <c r="Y955" s="46" t="s">
        <v>7237</v>
      </c>
      <c r="AA955">
        <f t="shared" si="19"/>
        <v>10.6</v>
      </c>
    </row>
    <row r="956" spans="2:27" ht="15" hidden="1" customHeight="1" x14ac:dyDescent="0.2">
      <c r="B956" s="46">
        <v>955</v>
      </c>
      <c r="C956" s="46">
        <v>2253</v>
      </c>
      <c r="D956" s="46" t="s">
        <v>7</v>
      </c>
      <c r="E956" s="46">
        <v>9</v>
      </c>
      <c r="F956" s="46" t="s">
        <v>7238</v>
      </c>
      <c r="G956" s="46" t="s">
        <v>7239</v>
      </c>
      <c r="H956" s="46" t="s">
        <v>7240</v>
      </c>
      <c r="I956" s="46" t="s">
        <v>7240</v>
      </c>
      <c r="J956" s="46" t="s">
        <v>2718</v>
      </c>
      <c r="K956" s="46" t="s">
        <v>7241</v>
      </c>
      <c r="L956" s="46" t="s">
        <v>3395</v>
      </c>
      <c r="M956" s="46">
        <v>22</v>
      </c>
      <c r="N956" s="46">
        <v>10</v>
      </c>
      <c r="O956" s="46">
        <v>1000</v>
      </c>
      <c r="P956" s="46">
        <v>1001</v>
      </c>
      <c r="Q956" s="46">
        <v>100</v>
      </c>
      <c r="R956" s="46">
        <v>100</v>
      </c>
      <c r="S956" s="46">
        <v>1000</v>
      </c>
      <c r="T956" s="46">
        <v>18</v>
      </c>
      <c r="U956" s="46">
        <v>21</v>
      </c>
      <c r="V956" s="46">
        <v>1044</v>
      </c>
      <c r="W956" s="46">
        <v>100</v>
      </c>
      <c r="Y956" s="46" t="s">
        <v>7242</v>
      </c>
      <c r="AA956">
        <f t="shared" si="19"/>
        <v>10</v>
      </c>
    </row>
    <row r="957" spans="2:27" ht="15" hidden="1" customHeight="1" x14ac:dyDescent="0.2">
      <c r="B957" s="46">
        <v>956</v>
      </c>
      <c r="C957" s="46">
        <v>4340</v>
      </c>
      <c r="D957" s="46" t="s">
        <v>7</v>
      </c>
      <c r="E957" s="46">
        <v>9</v>
      </c>
      <c r="F957" s="46" t="s">
        <v>7243</v>
      </c>
      <c r="G957" s="46" t="s">
        <v>7244</v>
      </c>
      <c r="H957" s="46" t="s">
        <v>3414</v>
      </c>
      <c r="I957" s="46" t="s">
        <v>3415</v>
      </c>
      <c r="J957" s="46" t="s">
        <v>7245</v>
      </c>
      <c r="K957" s="46" t="s">
        <v>7246</v>
      </c>
      <c r="L957" s="46" t="s">
        <v>3395</v>
      </c>
      <c r="M957" s="46">
        <v>22</v>
      </c>
      <c r="N957" s="46">
        <v>6</v>
      </c>
      <c r="O957" s="46">
        <v>140</v>
      </c>
      <c r="P957" s="46">
        <v>0</v>
      </c>
      <c r="Q957" s="46">
        <v>10</v>
      </c>
      <c r="R957" s="46">
        <v>30</v>
      </c>
      <c r="S957" s="46">
        <v>10</v>
      </c>
      <c r="T957" s="46">
        <v>18</v>
      </c>
      <c r="U957" s="46">
        <v>21</v>
      </c>
      <c r="V957" s="46">
        <v>2834</v>
      </c>
      <c r="W957" s="46">
        <v>60</v>
      </c>
      <c r="Y957" s="46" t="s">
        <v>7247</v>
      </c>
      <c r="AA957">
        <f t="shared" si="19"/>
        <v>6</v>
      </c>
    </row>
    <row r="958" spans="2:27" ht="15" hidden="1" customHeight="1" x14ac:dyDescent="0.2">
      <c r="B958" s="46">
        <v>957</v>
      </c>
      <c r="C958" s="46">
        <v>1774</v>
      </c>
      <c r="D958" s="46" t="s">
        <v>7</v>
      </c>
      <c r="E958" s="46">
        <v>9</v>
      </c>
      <c r="F958" s="46" t="s">
        <v>7243</v>
      </c>
      <c r="G958" s="46"/>
      <c r="H958" s="46"/>
      <c r="I958" s="46"/>
      <c r="J958" s="46" t="s">
        <v>2722</v>
      </c>
      <c r="K958" s="46" t="s">
        <v>37</v>
      </c>
      <c r="L958" s="46" t="s">
        <v>3444</v>
      </c>
      <c r="M958" s="46">
        <v>24</v>
      </c>
      <c r="N958" s="46">
        <v>20</v>
      </c>
      <c r="O958" s="46">
        <v>226</v>
      </c>
      <c r="P958" s="46">
        <v>0</v>
      </c>
      <c r="Q958" s="46">
        <v>0</v>
      </c>
      <c r="R958" s="46">
        <v>120</v>
      </c>
      <c r="S958" s="46">
        <v>40</v>
      </c>
      <c r="T958" s="46">
        <v>18</v>
      </c>
      <c r="U958" s="46">
        <v>21</v>
      </c>
      <c r="V958" s="46">
        <v>798</v>
      </c>
      <c r="W958" s="46">
        <v>100</v>
      </c>
      <c r="X958" s="46" t="s">
        <v>7248</v>
      </c>
      <c r="Y958" s="46" t="s">
        <v>7249</v>
      </c>
      <c r="AA958">
        <f t="shared" si="19"/>
        <v>20</v>
      </c>
    </row>
    <row r="959" spans="2:27" ht="15" hidden="1" customHeight="1" x14ac:dyDescent="0.2">
      <c r="B959" s="46">
        <v>958</v>
      </c>
      <c r="C959" s="46">
        <v>3786</v>
      </c>
      <c r="D959" s="46" t="s">
        <v>7</v>
      </c>
      <c r="E959" s="46">
        <v>9</v>
      </c>
      <c r="F959" s="46" t="s">
        <v>7243</v>
      </c>
      <c r="G959" s="46" t="s">
        <v>7250</v>
      </c>
      <c r="H959" s="46" t="s">
        <v>7251</v>
      </c>
      <c r="I959" s="46" t="s">
        <v>7252</v>
      </c>
      <c r="J959" s="46" t="s">
        <v>2754</v>
      </c>
      <c r="K959" s="46" t="s">
        <v>7253</v>
      </c>
      <c r="L959" s="46" t="s">
        <v>3395</v>
      </c>
      <c r="M959" s="46">
        <v>22</v>
      </c>
      <c r="N959" s="46">
        <v>3</v>
      </c>
      <c r="O959" s="46">
        <v>87</v>
      </c>
      <c r="P959" s="46">
        <v>87</v>
      </c>
      <c r="Q959" s="46">
        <v>0</v>
      </c>
      <c r="R959" s="46">
        <v>0</v>
      </c>
      <c r="S959" s="46">
        <v>0</v>
      </c>
      <c r="T959" s="46">
        <v>18</v>
      </c>
      <c r="U959" s="46">
        <v>21</v>
      </c>
      <c r="V959" s="46">
        <v>2493</v>
      </c>
      <c r="W959" s="46">
        <v>80</v>
      </c>
      <c r="Y959" s="46" t="s">
        <v>7254</v>
      </c>
      <c r="AA959">
        <f t="shared" si="19"/>
        <v>3</v>
      </c>
    </row>
    <row r="960" spans="2:27" ht="15" hidden="1" customHeight="1" x14ac:dyDescent="0.2">
      <c r="B960" s="46">
        <v>959</v>
      </c>
      <c r="C960" s="46">
        <v>4362</v>
      </c>
      <c r="D960" s="46" t="s">
        <v>7</v>
      </c>
      <c r="E960" s="46">
        <v>9</v>
      </c>
      <c r="F960" s="46" t="s">
        <v>7243</v>
      </c>
      <c r="G960" s="46" t="s">
        <v>7255</v>
      </c>
      <c r="H960" s="46" t="s">
        <v>7256</v>
      </c>
      <c r="I960" s="46" t="s">
        <v>7257</v>
      </c>
      <c r="J960" s="46" t="s">
        <v>2721</v>
      </c>
      <c r="K960" s="46" t="s">
        <v>37</v>
      </c>
      <c r="L960" s="46" t="s">
        <v>3406</v>
      </c>
      <c r="M960" s="46">
        <v>23</v>
      </c>
      <c r="N960" s="46">
        <v>20.7</v>
      </c>
      <c r="O960" s="46">
        <v>245</v>
      </c>
      <c r="P960" s="46">
        <v>0</v>
      </c>
      <c r="Q960" s="46">
        <v>0</v>
      </c>
      <c r="R960" s="46">
        <v>57</v>
      </c>
      <c r="S960" s="46">
        <v>0</v>
      </c>
      <c r="T960" s="46">
        <v>18</v>
      </c>
      <c r="U960" s="46">
        <v>21</v>
      </c>
      <c r="V960" s="46">
        <v>798</v>
      </c>
      <c r="W960" s="46">
        <v>100</v>
      </c>
      <c r="Y960" s="46" t="s">
        <v>7258</v>
      </c>
      <c r="AA960">
        <f t="shared" si="19"/>
        <v>20.7</v>
      </c>
    </row>
    <row r="961" spans="2:27" ht="15" hidden="1" customHeight="1" x14ac:dyDescent="0.2">
      <c r="B961" s="46">
        <v>960</v>
      </c>
      <c r="C961" s="46">
        <v>3988</v>
      </c>
      <c r="D961" s="46" t="s">
        <v>7</v>
      </c>
      <c r="E961" s="46">
        <v>9</v>
      </c>
      <c r="F961" s="46" t="s">
        <v>7243</v>
      </c>
      <c r="G961" s="46"/>
      <c r="H961" s="46"/>
      <c r="I961" s="46"/>
      <c r="J961" s="46" t="s">
        <v>7259</v>
      </c>
      <c r="K961" s="46" t="s">
        <v>7260</v>
      </c>
      <c r="L961" s="46" t="s">
        <v>3395</v>
      </c>
      <c r="M961" s="46">
        <v>22</v>
      </c>
      <c r="N961" s="46">
        <v>4</v>
      </c>
      <c r="O961" s="46">
        <v>165</v>
      </c>
      <c r="P961" s="46">
        <v>0</v>
      </c>
      <c r="Q961" s="46">
        <v>0</v>
      </c>
      <c r="R961" s="46">
        <v>35</v>
      </c>
      <c r="S961" s="46">
        <v>10</v>
      </c>
      <c r="T961" s="46">
        <v>18</v>
      </c>
      <c r="U961" s="46">
        <v>21</v>
      </c>
      <c r="V961" s="46">
        <v>2696</v>
      </c>
      <c r="W961" s="46">
        <v>100</v>
      </c>
      <c r="X961" s="46" t="s">
        <v>7261</v>
      </c>
      <c r="Y961" s="46" t="s">
        <v>7262</v>
      </c>
      <c r="AA961">
        <f t="shared" si="19"/>
        <v>4</v>
      </c>
    </row>
    <row r="962" spans="2:27" ht="15" hidden="1" customHeight="1" x14ac:dyDescent="0.2">
      <c r="B962" s="46">
        <v>961</v>
      </c>
      <c r="C962" s="46">
        <v>4055</v>
      </c>
      <c r="D962" s="46" t="s">
        <v>7</v>
      </c>
      <c r="E962" s="46">
        <v>9</v>
      </c>
      <c r="F962" s="46" t="s">
        <v>7243</v>
      </c>
      <c r="G962" s="46" t="s">
        <v>7263</v>
      </c>
      <c r="H962" s="46" t="s">
        <v>7264</v>
      </c>
      <c r="I962" s="46" t="s">
        <v>7265</v>
      </c>
      <c r="J962" s="46" t="s">
        <v>2720</v>
      </c>
      <c r="K962" s="46" t="s">
        <v>2720</v>
      </c>
      <c r="L962" s="46" t="s">
        <v>3395</v>
      </c>
      <c r="M962" s="46">
        <v>22</v>
      </c>
      <c r="N962" s="46">
        <v>7.2</v>
      </c>
      <c r="O962" s="46">
        <v>193</v>
      </c>
      <c r="P962" s="46">
        <v>193000</v>
      </c>
      <c r="Q962" s="46">
        <v>135100</v>
      </c>
      <c r="R962" s="46">
        <v>57900</v>
      </c>
      <c r="S962" s="46">
        <v>77200</v>
      </c>
      <c r="T962" s="46">
        <v>18</v>
      </c>
      <c r="U962" s="46">
        <v>21</v>
      </c>
      <c r="V962" s="46">
        <v>2769</v>
      </c>
      <c r="W962" s="46">
        <v>100</v>
      </c>
      <c r="Y962" s="46" t="s">
        <v>7266</v>
      </c>
      <c r="AA962">
        <f t="shared" si="19"/>
        <v>7.2</v>
      </c>
    </row>
    <row r="963" spans="2:27" ht="15" hidden="1" customHeight="1" x14ac:dyDescent="0.2">
      <c r="B963" s="46">
        <v>962</v>
      </c>
      <c r="C963" s="46">
        <v>3969</v>
      </c>
      <c r="D963" s="46" t="s">
        <v>7</v>
      </c>
      <c r="E963" s="46">
        <v>9</v>
      </c>
      <c r="F963" s="46" t="s">
        <v>7243</v>
      </c>
      <c r="G963" s="46" t="s">
        <v>7267</v>
      </c>
      <c r="H963" s="46" t="s">
        <v>7268</v>
      </c>
      <c r="I963" s="46" t="s">
        <v>7269</v>
      </c>
      <c r="J963" s="46" t="s">
        <v>7270</v>
      </c>
      <c r="K963" s="46" t="s">
        <v>7271</v>
      </c>
      <c r="L963" s="46" t="s">
        <v>3395</v>
      </c>
      <c r="M963" s="46">
        <v>22</v>
      </c>
      <c r="N963" s="46">
        <v>3</v>
      </c>
      <c r="O963" s="46">
        <v>87</v>
      </c>
      <c r="P963" s="46">
        <v>0</v>
      </c>
      <c r="Q963" s="46">
        <v>0</v>
      </c>
      <c r="R963" s="46">
        <v>0</v>
      </c>
      <c r="S963" s="46">
        <v>0</v>
      </c>
      <c r="T963" s="46">
        <v>18</v>
      </c>
      <c r="U963" s="46">
        <v>21</v>
      </c>
      <c r="V963" s="46">
        <v>2680</v>
      </c>
      <c r="W963" s="46">
        <v>100</v>
      </c>
      <c r="Y963" s="46" t="s">
        <v>7272</v>
      </c>
      <c r="AA963">
        <f t="shared" si="19"/>
        <v>3</v>
      </c>
    </row>
    <row r="964" spans="2:27" ht="15" hidden="1" customHeight="1" x14ac:dyDescent="0.2">
      <c r="B964" s="46">
        <v>963</v>
      </c>
      <c r="C964" s="46">
        <v>3961</v>
      </c>
      <c r="D964" s="46" t="s">
        <v>7</v>
      </c>
      <c r="E964" s="46">
        <v>9</v>
      </c>
      <c r="F964" s="46" t="s">
        <v>7243</v>
      </c>
      <c r="G964" s="46" t="s">
        <v>7263</v>
      </c>
      <c r="H964" s="46" t="s">
        <v>7273</v>
      </c>
      <c r="I964" s="46" t="s">
        <v>7274</v>
      </c>
      <c r="J964" s="46" t="s">
        <v>7275</v>
      </c>
      <c r="K964" s="46" t="s">
        <v>7276</v>
      </c>
      <c r="L964" s="46" t="s">
        <v>3395</v>
      </c>
      <c r="M964" s="46">
        <v>22</v>
      </c>
      <c r="N964" s="46">
        <v>3</v>
      </c>
      <c r="O964" s="46">
        <v>87</v>
      </c>
      <c r="P964" s="46">
        <v>0</v>
      </c>
      <c r="Q964" s="46">
        <v>0</v>
      </c>
      <c r="R964" s="46">
        <v>0</v>
      </c>
      <c r="S964" s="46">
        <v>0</v>
      </c>
      <c r="T964" s="46">
        <v>18</v>
      </c>
      <c r="U964" s="46">
        <v>21</v>
      </c>
      <c r="V964" s="46">
        <v>2675</v>
      </c>
      <c r="W964" s="46">
        <v>100</v>
      </c>
      <c r="Y964" s="46" t="s">
        <v>7277</v>
      </c>
      <c r="AA964">
        <f t="shared" ref="AA964:AA1027" si="20">N964</f>
        <v>3</v>
      </c>
    </row>
    <row r="965" spans="2:27" ht="15" hidden="1" customHeight="1" x14ac:dyDescent="0.2">
      <c r="B965" s="46">
        <v>964</v>
      </c>
      <c r="C965" s="46">
        <v>1149</v>
      </c>
      <c r="D965" s="46" t="s">
        <v>7</v>
      </c>
      <c r="E965" s="46">
        <v>9</v>
      </c>
      <c r="F965" s="46" t="s">
        <v>7278</v>
      </c>
      <c r="G965" s="46" t="s">
        <v>7279</v>
      </c>
      <c r="H965" s="46" t="s">
        <v>7280</v>
      </c>
      <c r="I965" s="46" t="s">
        <v>7280</v>
      </c>
      <c r="J965" s="46" t="s">
        <v>2724</v>
      </c>
      <c r="K965" s="46" t="s">
        <v>7281</v>
      </c>
      <c r="L965" s="46" t="s">
        <v>3444</v>
      </c>
      <c r="M965" s="46">
        <v>24</v>
      </c>
      <c r="N965" s="46">
        <v>10</v>
      </c>
      <c r="O965" s="46">
        <v>280</v>
      </c>
      <c r="P965" s="46">
        <v>0</v>
      </c>
      <c r="Q965" s="46">
        <v>270</v>
      </c>
      <c r="R965" s="46">
        <v>40</v>
      </c>
      <c r="S965" s="46">
        <v>200</v>
      </c>
      <c r="T965" s="46">
        <v>18</v>
      </c>
      <c r="U965" s="46">
        <v>21</v>
      </c>
      <c r="V965" s="46">
        <v>238</v>
      </c>
      <c r="W965" s="46">
        <v>100</v>
      </c>
      <c r="Y965" s="46" t="s">
        <v>7282</v>
      </c>
      <c r="AA965">
        <f t="shared" si="20"/>
        <v>10</v>
      </c>
    </row>
    <row r="966" spans="2:27" ht="15" hidden="1" customHeight="1" x14ac:dyDescent="0.2">
      <c r="B966" s="46">
        <v>965</v>
      </c>
      <c r="C966" s="46">
        <v>4100</v>
      </c>
      <c r="D966" s="46" t="s">
        <v>7</v>
      </c>
      <c r="E966" s="46">
        <v>9</v>
      </c>
      <c r="F966" s="46" t="s">
        <v>7278</v>
      </c>
      <c r="G966" s="46" t="s">
        <v>7283</v>
      </c>
      <c r="H966" s="46" t="s">
        <v>7284</v>
      </c>
      <c r="I966" s="46" t="s">
        <v>7284</v>
      </c>
      <c r="J966" s="46" t="s">
        <v>2725</v>
      </c>
      <c r="K966" s="46" t="s">
        <v>7285</v>
      </c>
      <c r="L966" s="46" t="s">
        <v>3395</v>
      </c>
      <c r="M966" s="46">
        <v>22</v>
      </c>
      <c r="N966" s="46">
        <v>10</v>
      </c>
      <c r="O966" s="46">
        <v>270</v>
      </c>
      <c r="P966" s="46">
        <v>0</v>
      </c>
      <c r="Q966" s="46">
        <v>200</v>
      </c>
      <c r="R966" s="46">
        <v>40</v>
      </c>
      <c r="S966" s="46">
        <v>160</v>
      </c>
      <c r="T966" s="46">
        <v>18</v>
      </c>
      <c r="U966" s="46">
        <v>21</v>
      </c>
      <c r="V966" s="46">
        <v>2798</v>
      </c>
      <c r="W966" s="46">
        <v>100</v>
      </c>
      <c r="Y966" s="46" t="s">
        <v>7286</v>
      </c>
      <c r="AA966">
        <f t="shared" si="20"/>
        <v>10</v>
      </c>
    </row>
    <row r="967" spans="2:27" ht="15" hidden="1" customHeight="1" x14ac:dyDescent="0.2">
      <c r="B967" s="46">
        <v>966</v>
      </c>
      <c r="C967" s="46">
        <v>1200</v>
      </c>
      <c r="D967" s="46" t="s">
        <v>7</v>
      </c>
      <c r="E967" s="46">
        <v>9</v>
      </c>
      <c r="F967" s="46" t="s">
        <v>7278</v>
      </c>
      <c r="G967" s="46" t="s">
        <v>7287</v>
      </c>
      <c r="H967" s="46" t="s">
        <v>7288</v>
      </c>
      <c r="I967" s="46" t="s">
        <v>7288</v>
      </c>
      <c r="J967" s="46" t="s">
        <v>7289</v>
      </c>
      <c r="K967" s="46" t="s">
        <v>7289</v>
      </c>
      <c r="L967" s="46" t="s">
        <v>3444</v>
      </c>
      <c r="M967" s="46">
        <v>24</v>
      </c>
      <c r="N967" s="46">
        <v>5</v>
      </c>
      <c r="O967" s="46">
        <v>150</v>
      </c>
      <c r="P967" s="46">
        <v>0</v>
      </c>
      <c r="Q967" s="46">
        <v>50</v>
      </c>
      <c r="R967" s="46">
        <v>43</v>
      </c>
      <c r="S967" s="46">
        <v>42</v>
      </c>
      <c r="T967" s="46">
        <v>18</v>
      </c>
      <c r="U967" s="46">
        <v>21</v>
      </c>
      <c r="V967" s="46">
        <v>524</v>
      </c>
      <c r="W967" s="46">
        <v>100</v>
      </c>
      <c r="Y967" s="46" t="s">
        <v>7290</v>
      </c>
      <c r="AA967">
        <f t="shared" si="20"/>
        <v>5</v>
      </c>
    </row>
    <row r="968" spans="2:27" ht="15" hidden="1" customHeight="1" x14ac:dyDescent="0.2">
      <c r="B968" s="46">
        <v>967</v>
      </c>
      <c r="C968" s="46">
        <v>3368</v>
      </c>
      <c r="D968" s="46" t="s">
        <v>7</v>
      </c>
      <c r="E968" s="46">
        <v>9</v>
      </c>
      <c r="F968" s="46" t="s">
        <v>7278</v>
      </c>
      <c r="G968" s="46" t="s">
        <v>7283</v>
      </c>
      <c r="H968" s="46" t="s">
        <v>7291</v>
      </c>
      <c r="I968" s="46" t="s">
        <v>7291</v>
      </c>
      <c r="J968" s="46" t="s">
        <v>7292</v>
      </c>
      <c r="K968" s="46" t="s">
        <v>7292</v>
      </c>
      <c r="L968" s="46" t="s">
        <v>3406</v>
      </c>
      <c r="M968" s="46">
        <v>23</v>
      </c>
      <c r="N968" s="46">
        <v>5</v>
      </c>
      <c r="O968" s="46">
        <v>49</v>
      </c>
      <c r="P968" s="46">
        <v>0</v>
      </c>
      <c r="Q968" s="46">
        <v>8</v>
      </c>
      <c r="R968" s="46">
        <v>38</v>
      </c>
      <c r="S968" s="46">
        <v>6</v>
      </c>
      <c r="T968" s="46">
        <v>18</v>
      </c>
      <c r="U968" s="46">
        <v>21</v>
      </c>
      <c r="V968" s="46">
        <v>2052</v>
      </c>
      <c r="W968" s="46">
        <v>100</v>
      </c>
      <c r="X968" s="46" t="s">
        <v>7293</v>
      </c>
      <c r="Y968" s="46" t="s">
        <v>7294</v>
      </c>
      <c r="AA968">
        <f t="shared" si="20"/>
        <v>5</v>
      </c>
    </row>
    <row r="969" spans="2:27" ht="15" hidden="1" customHeight="1" x14ac:dyDescent="0.2">
      <c r="B969" s="46">
        <v>968</v>
      </c>
      <c r="C969" s="46">
        <v>2901</v>
      </c>
      <c r="D969" s="46" t="s">
        <v>7</v>
      </c>
      <c r="E969" s="46">
        <v>9</v>
      </c>
      <c r="F969" s="46" t="s">
        <v>7278</v>
      </c>
      <c r="G969" s="46" t="s">
        <v>7283</v>
      </c>
      <c r="H969" s="46" t="s">
        <v>7284</v>
      </c>
      <c r="I969" s="46" t="s">
        <v>7284</v>
      </c>
      <c r="J969" s="46" t="s">
        <v>2723</v>
      </c>
      <c r="K969" s="46" t="s">
        <v>7295</v>
      </c>
      <c r="L969" s="46" t="s">
        <v>3395</v>
      </c>
      <c r="M969" s="46">
        <v>22</v>
      </c>
      <c r="N969" s="46">
        <v>30</v>
      </c>
      <c r="O969" s="46">
        <v>300</v>
      </c>
      <c r="P969" s="46">
        <v>0</v>
      </c>
      <c r="Q969" s="46">
        <v>480</v>
      </c>
      <c r="R969" s="46">
        <v>120</v>
      </c>
      <c r="S969" s="46">
        <v>140</v>
      </c>
      <c r="T969" s="46">
        <v>18</v>
      </c>
      <c r="U969" s="46">
        <v>21</v>
      </c>
      <c r="V969" s="46">
        <v>1622</v>
      </c>
      <c r="W969" s="46">
        <v>100</v>
      </c>
      <c r="Y969" s="46" t="s">
        <v>7296</v>
      </c>
      <c r="AA969">
        <f t="shared" si="20"/>
        <v>30</v>
      </c>
    </row>
    <row r="970" spans="2:27" ht="15" hidden="1" customHeight="1" x14ac:dyDescent="0.2">
      <c r="B970" s="46">
        <v>969</v>
      </c>
      <c r="C970" s="46">
        <v>3964</v>
      </c>
      <c r="D970" s="46" t="s">
        <v>7</v>
      </c>
      <c r="E970" s="46">
        <v>9</v>
      </c>
      <c r="F970" s="46" t="s">
        <v>7297</v>
      </c>
      <c r="G970" s="46" t="s">
        <v>7297</v>
      </c>
      <c r="H970" s="46" t="s">
        <v>7298</v>
      </c>
      <c r="I970" s="46" t="s">
        <v>7298</v>
      </c>
      <c r="J970" s="46" t="s">
        <v>2726</v>
      </c>
      <c r="K970" s="46" t="s">
        <v>7299</v>
      </c>
      <c r="L970" s="46" t="s">
        <v>3395</v>
      </c>
      <c r="M970" s="46">
        <v>22</v>
      </c>
      <c r="N970" s="46">
        <v>3</v>
      </c>
      <c r="O970" s="46">
        <v>87</v>
      </c>
      <c r="P970" s="46">
        <v>0</v>
      </c>
      <c r="Q970" s="46">
        <v>0</v>
      </c>
      <c r="R970" s="46">
        <v>0</v>
      </c>
      <c r="S970" s="46">
        <v>0</v>
      </c>
      <c r="T970" s="46">
        <v>18</v>
      </c>
      <c r="U970" s="46">
        <v>21</v>
      </c>
      <c r="V970" s="46">
        <v>2678</v>
      </c>
      <c r="W970" s="46">
        <v>100</v>
      </c>
      <c r="Y970" s="46" t="s">
        <v>7300</v>
      </c>
      <c r="AA970">
        <f t="shared" si="20"/>
        <v>3</v>
      </c>
    </row>
    <row r="971" spans="2:27" ht="15" hidden="1" customHeight="1" x14ac:dyDescent="0.2">
      <c r="B971" s="46">
        <v>970</v>
      </c>
      <c r="C971" s="46">
        <v>822</v>
      </c>
      <c r="D971" s="46" t="s">
        <v>7</v>
      </c>
      <c r="E971" s="46">
        <v>9</v>
      </c>
      <c r="F971" s="46" t="s">
        <v>7297</v>
      </c>
      <c r="G971" s="46" t="s">
        <v>7301</v>
      </c>
      <c r="H971" s="46" t="s">
        <v>7301</v>
      </c>
      <c r="I971" s="46" t="s">
        <v>7301</v>
      </c>
      <c r="J971" s="46" t="s">
        <v>1987</v>
      </c>
      <c r="K971" s="46" t="s">
        <v>7236</v>
      </c>
      <c r="L971" s="46" t="s">
        <v>3395</v>
      </c>
      <c r="M971" s="46">
        <v>22</v>
      </c>
      <c r="N971" s="46">
        <v>14.5</v>
      </c>
      <c r="O971" s="46">
        <v>360</v>
      </c>
      <c r="P971" s="46">
        <v>0</v>
      </c>
      <c r="Q971" s="46">
        <v>0</v>
      </c>
      <c r="R971" s="46">
        <v>60</v>
      </c>
      <c r="S971" s="46">
        <v>0</v>
      </c>
      <c r="T971" s="46">
        <v>18</v>
      </c>
      <c r="U971" s="46">
        <v>21</v>
      </c>
      <c r="V971" s="46">
        <v>185</v>
      </c>
      <c r="W971" s="46">
        <v>100</v>
      </c>
      <c r="Y971" s="46" t="s">
        <v>7302</v>
      </c>
      <c r="AA971">
        <f t="shared" si="20"/>
        <v>14.5</v>
      </c>
    </row>
    <row r="972" spans="2:27" ht="15" hidden="1" customHeight="1" x14ac:dyDescent="0.2">
      <c r="B972" s="46">
        <v>971</v>
      </c>
      <c r="C972" s="46">
        <v>3676</v>
      </c>
      <c r="D972" s="46" t="s">
        <v>7</v>
      </c>
      <c r="E972" s="46">
        <v>9</v>
      </c>
      <c r="F972" s="46" t="s">
        <v>7303</v>
      </c>
      <c r="G972" s="46"/>
      <c r="H972" s="46"/>
      <c r="I972" s="46"/>
      <c r="J972" s="46" t="s">
        <v>2729</v>
      </c>
      <c r="K972" s="46" t="s">
        <v>2729</v>
      </c>
      <c r="L972" s="46" t="s">
        <v>3395</v>
      </c>
      <c r="M972" s="46">
        <v>22</v>
      </c>
      <c r="N972" s="46">
        <v>12</v>
      </c>
      <c r="O972" s="46">
        <v>500</v>
      </c>
      <c r="P972" s="46">
        <v>0</v>
      </c>
      <c r="Q972" s="46">
        <v>1200</v>
      </c>
      <c r="R972" s="46">
        <v>40</v>
      </c>
      <c r="S972" s="46">
        <v>800</v>
      </c>
      <c r="T972" s="46">
        <v>18</v>
      </c>
      <c r="U972" s="46">
        <v>21</v>
      </c>
      <c r="V972" s="46">
        <v>2372</v>
      </c>
      <c r="W972" s="46">
        <v>100</v>
      </c>
      <c r="X972" s="46" t="s">
        <v>1989</v>
      </c>
      <c r="Y972" s="46" t="s">
        <v>7304</v>
      </c>
      <c r="AA972">
        <f t="shared" si="20"/>
        <v>12</v>
      </c>
    </row>
    <row r="973" spans="2:27" ht="15" hidden="1" customHeight="1" x14ac:dyDescent="0.2">
      <c r="B973" s="46">
        <v>972</v>
      </c>
      <c r="C973" s="46">
        <v>4067</v>
      </c>
      <c r="D973" s="46" t="s">
        <v>7</v>
      </c>
      <c r="E973" s="46">
        <v>9</v>
      </c>
      <c r="F973" s="46" t="s">
        <v>7303</v>
      </c>
      <c r="G973" s="46" t="s">
        <v>7305</v>
      </c>
      <c r="H973" s="46" t="s">
        <v>7306</v>
      </c>
      <c r="I973" s="46" t="s">
        <v>7307</v>
      </c>
      <c r="J973" s="46" t="s">
        <v>2730</v>
      </c>
      <c r="K973" s="46" t="s">
        <v>2730</v>
      </c>
      <c r="L973" s="46" t="s">
        <v>3395</v>
      </c>
      <c r="M973" s="46">
        <v>22</v>
      </c>
      <c r="N973" s="46">
        <v>12</v>
      </c>
      <c r="O973" s="46">
        <v>330</v>
      </c>
      <c r="P973" s="46">
        <v>330</v>
      </c>
      <c r="Q973" s="46">
        <v>660</v>
      </c>
      <c r="R973" s="46">
        <v>210</v>
      </c>
      <c r="S973" s="46">
        <v>210</v>
      </c>
      <c r="T973" s="46">
        <v>18</v>
      </c>
      <c r="U973" s="46">
        <v>21</v>
      </c>
      <c r="V973" s="46">
        <v>2780</v>
      </c>
      <c r="W973" s="46">
        <v>100</v>
      </c>
      <c r="Y973" s="46" t="s">
        <v>7308</v>
      </c>
      <c r="AA973">
        <f t="shared" si="20"/>
        <v>12</v>
      </c>
    </row>
    <row r="974" spans="2:27" ht="15" hidden="1" customHeight="1" x14ac:dyDescent="0.2">
      <c r="B974" s="46">
        <v>973</v>
      </c>
      <c r="C974" s="46">
        <v>2012</v>
      </c>
      <c r="D974" s="46" t="s">
        <v>7</v>
      </c>
      <c r="E974" s="46">
        <v>9</v>
      </c>
      <c r="F974" s="46" t="s">
        <v>7303</v>
      </c>
      <c r="G974" s="46" t="s">
        <v>7309</v>
      </c>
      <c r="H974" s="46" t="s">
        <v>7310</v>
      </c>
      <c r="I974" s="46" t="s">
        <v>7311</v>
      </c>
      <c r="J974" s="46" t="s">
        <v>7312</v>
      </c>
      <c r="K974" s="46" t="s">
        <v>7313</v>
      </c>
      <c r="L974" s="46" t="s">
        <v>3395</v>
      </c>
      <c r="M974" s="46">
        <v>22</v>
      </c>
      <c r="N974" s="46">
        <v>2</v>
      </c>
      <c r="O974" s="46">
        <v>200</v>
      </c>
      <c r="P974" s="46">
        <v>100</v>
      </c>
      <c r="Q974" s="46">
        <v>80000</v>
      </c>
      <c r="R974" s="46">
        <v>30000</v>
      </c>
      <c r="S974" s="46">
        <v>9000</v>
      </c>
      <c r="T974" s="46">
        <v>18</v>
      </c>
      <c r="U974" s="46">
        <v>21</v>
      </c>
      <c r="V974" s="46">
        <v>928</v>
      </c>
      <c r="W974" s="46">
        <v>60</v>
      </c>
      <c r="Y974" s="46" t="s">
        <v>7314</v>
      </c>
      <c r="AA974">
        <f t="shared" si="20"/>
        <v>2</v>
      </c>
    </row>
    <row r="975" spans="2:27" ht="15" hidden="1" customHeight="1" x14ac:dyDescent="0.2">
      <c r="B975" s="46">
        <v>974</v>
      </c>
      <c r="C975" s="46">
        <v>3621</v>
      </c>
      <c r="D975" s="46" t="s">
        <v>7</v>
      </c>
      <c r="E975" s="46">
        <v>9</v>
      </c>
      <c r="F975" s="46" t="s">
        <v>7303</v>
      </c>
      <c r="G975" s="46" t="s">
        <v>7309</v>
      </c>
      <c r="H975" s="46" t="s">
        <v>7315</v>
      </c>
      <c r="I975" s="46" t="s">
        <v>7315</v>
      </c>
      <c r="J975" s="46" t="s">
        <v>7316</v>
      </c>
      <c r="K975" s="46" t="s">
        <v>7316</v>
      </c>
      <c r="L975" s="46" t="s">
        <v>3395</v>
      </c>
      <c r="M975" s="46">
        <v>22</v>
      </c>
      <c r="N975" s="46">
        <v>6</v>
      </c>
      <c r="O975" s="46">
        <v>130</v>
      </c>
      <c r="P975" s="46">
        <v>5</v>
      </c>
      <c r="Q975" s="46">
        <v>25</v>
      </c>
      <c r="R975" s="46">
        <v>25</v>
      </c>
      <c r="S975" s="46">
        <v>15</v>
      </c>
      <c r="T975" s="46">
        <v>18</v>
      </c>
      <c r="U975" s="46">
        <v>21</v>
      </c>
      <c r="V975" s="46">
        <v>2317</v>
      </c>
      <c r="W975" s="46">
        <v>100</v>
      </c>
      <c r="Y975" s="46" t="s">
        <v>7317</v>
      </c>
      <c r="AA975">
        <f t="shared" si="20"/>
        <v>6</v>
      </c>
    </row>
    <row r="976" spans="2:27" ht="15" hidden="1" customHeight="1" x14ac:dyDescent="0.2">
      <c r="B976" s="46">
        <v>975</v>
      </c>
      <c r="C976" s="46">
        <v>3962</v>
      </c>
      <c r="D976" s="46" t="s">
        <v>7</v>
      </c>
      <c r="E976" s="46">
        <v>9</v>
      </c>
      <c r="F976" s="46" t="s">
        <v>7303</v>
      </c>
      <c r="G976" s="46"/>
      <c r="H976" s="46"/>
      <c r="I976" s="46"/>
      <c r="J976" s="46" t="s">
        <v>2731</v>
      </c>
      <c r="K976" s="46" t="s">
        <v>7318</v>
      </c>
      <c r="L976" s="46" t="s">
        <v>3406</v>
      </c>
      <c r="M976" s="46">
        <v>23</v>
      </c>
      <c r="N976" s="46">
        <v>12</v>
      </c>
      <c r="O976" s="46">
        <v>302</v>
      </c>
      <c r="P976" s="46">
        <v>0</v>
      </c>
      <c r="Q976" s="46">
        <v>775</v>
      </c>
      <c r="R976" s="46">
        <v>75</v>
      </c>
      <c r="S976" s="46">
        <v>250</v>
      </c>
      <c r="T976" s="46">
        <v>18</v>
      </c>
      <c r="U976" s="46">
        <v>21</v>
      </c>
      <c r="V976" s="46">
        <v>2676</v>
      </c>
      <c r="W976" s="46">
        <v>100</v>
      </c>
      <c r="X976" s="46" t="s">
        <v>7319</v>
      </c>
      <c r="Y976" s="46" t="s">
        <v>7320</v>
      </c>
      <c r="AA976">
        <f t="shared" si="20"/>
        <v>12</v>
      </c>
    </row>
    <row r="977" spans="2:27" ht="15" hidden="1" customHeight="1" x14ac:dyDescent="0.2">
      <c r="B977" s="46">
        <v>976</v>
      </c>
      <c r="C977" s="46">
        <v>1246</v>
      </c>
      <c r="D977" s="46" t="s">
        <v>7</v>
      </c>
      <c r="E977" s="46">
        <v>9</v>
      </c>
      <c r="F977" s="46" t="s">
        <v>7321</v>
      </c>
      <c r="G977" s="46" t="s">
        <v>7322</v>
      </c>
      <c r="H977" s="46" t="s">
        <v>7323</v>
      </c>
      <c r="I977" s="46" t="s">
        <v>7323</v>
      </c>
      <c r="J977" s="46" t="s">
        <v>2732</v>
      </c>
      <c r="K977" s="46" t="s">
        <v>6612</v>
      </c>
      <c r="L977" s="46" t="s">
        <v>3444</v>
      </c>
      <c r="M977" s="46">
        <v>24</v>
      </c>
      <c r="N977" s="46">
        <v>14.25</v>
      </c>
      <c r="O977" s="46">
        <v>100</v>
      </c>
      <c r="P977" s="46">
        <v>0</v>
      </c>
      <c r="Q977" s="46">
        <v>250</v>
      </c>
      <c r="R977" s="46">
        <v>65</v>
      </c>
      <c r="S977" s="46">
        <v>110</v>
      </c>
      <c r="T977" s="46">
        <v>18</v>
      </c>
      <c r="U977" s="46">
        <v>21</v>
      </c>
      <c r="V977" s="46">
        <v>560</v>
      </c>
      <c r="W977" s="46">
        <v>100</v>
      </c>
      <c r="Y977" s="46" t="s">
        <v>7324</v>
      </c>
      <c r="AA977">
        <f t="shared" si="20"/>
        <v>14.25</v>
      </c>
    </row>
    <row r="978" spans="2:27" ht="15" hidden="1" customHeight="1" x14ac:dyDescent="0.2">
      <c r="B978" s="46">
        <v>977</v>
      </c>
      <c r="C978" s="46">
        <v>2286</v>
      </c>
      <c r="D978" s="46" t="s">
        <v>7</v>
      </c>
      <c r="E978" s="46">
        <v>9</v>
      </c>
      <c r="F978" s="46" t="s">
        <v>7321</v>
      </c>
      <c r="G978" s="46" t="s">
        <v>7325</v>
      </c>
      <c r="H978" s="46" t="s">
        <v>7326</v>
      </c>
      <c r="I978" s="46" t="s">
        <v>7327</v>
      </c>
      <c r="J978" s="46" t="s">
        <v>2733</v>
      </c>
      <c r="K978" s="46" t="s">
        <v>7328</v>
      </c>
      <c r="L978" s="46" t="s">
        <v>3406</v>
      </c>
      <c r="M978" s="46">
        <v>23</v>
      </c>
      <c r="N978" s="46">
        <v>5</v>
      </c>
      <c r="O978" s="46">
        <v>120</v>
      </c>
      <c r="P978" s="46">
        <v>0</v>
      </c>
      <c r="Q978" s="46">
        <v>5</v>
      </c>
      <c r="R978" s="46">
        <v>20</v>
      </c>
      <c r="S978" s="46">
        <v>30</v>
      </c>
      <c r="T978" s="46">
        <v>18</v>
      </c>
      <c r="U978" s="46">
        <v>21</v>
      </c>
      <c r="V978" s="46">
        <v>1078</v>
      </c>
      <c r="W978" s="46">
        <v>100</v>
      </c>
      <c r="Y978" s="46" t="s">
        <v>7329</v>
      </c>
      <c r="AA978">
        <f t="shared" si="20"/>
        <v>5</v>
      </c>
    </row>
    <row r="979" spans="2:27" ht="15" hidden="1" customHeight="1" x14ac:dyDescent="0.2">
      <c r="B979" s="46">
        <v>978</v>
      </c>
      <c r="C979" s="46">
        <v>3174</v>
      </c>
      <c r="D979" s="46" t="s">
        <v>7</v>
      </c>
      <c r="E979" s="46">
        <v>9</v>
      </c>
      <c r="F979" s="46" t="s">
        <v>7321</v>
      </c>
      <c r="G979" s="46" t="s">
        <v>7330</v>
      </c>
      <c r="H979" s="46" t="s">
        <v>7331</v>
      </c>
      <c r="I979" s="46" t="s">
        <v>7331</v>
      </c>
      <c r="J979" s="46" t="s">
        <v>2734</v>
      </c>
      <c r="K979" s="46" t="s">
        <v>2734</v>
      </c>
      <c r="L979" s="46" t="s">
        <v>3395</v>
      </c>
      <c r="M979" s="46">
        <v>22</v>
      </c>
      <c r="N979" s="46">
        <v>5</v>
      </c>
      <c r="O979" s="46">
        <v>240</v>
      </c>
      <c r="P979" s="46">
        <v>0</v>
      </c>
      <c r="Q979" s="46">
        <v>45</v>
      </c>
      <c r="R979" s="46">
        <v>35</v>
      </c>
      <c r="S979" s="46">
        <v>40</v>
      </c>
      <c r="T979" s="46">
        <v>18</v>
      </c>
      <c r="U979" s="46">
        <v>21</v>
      </c>
      <c r="V979" s="46">
        <v>1846</v>
      </c>
      <c r="W979" s="46">
        <v>40</v>
      </c>
      <c r="Y979" s="46" t="s">
        <v>7332</v>
      </c>
      <c r="AA979">
        <f t="shared" si="20"/>
        <v>5</v>
      </c>
    </row>
    <row r="980" spans="2:27" ht="15" hidden="1" customHeight="1" x14ac:dyDescent="0.2">
      <c r="B980" s="46">
        <v>979</v>
      </c>
      <c r="C980" s="46">
        <v>4007</v>
      </c>
      <c r="D980" s="46" t="s">
        <v>7</v>
      </c>
      <c r="E980" s="46">
        <v>9</v>
      </c>
      <c r="F980" s="46" t="s">
        <v>7321</v>
      </c>
      <c r="G980" s="46" t="s">
        <v>7333</v>
      </c>
      <c r="H980" s="46" t="s">
        <v>7333</v>
      </c>
      <c r="I980" s="46" t="s">
        <v>3415</v>
      </c>
      <c r="J980" s="46" t="s">
        <v>7334</v>
      </c>
      <c r="K980" s="46" t="s">
        <v>7335</v>
      </c>
      <c r="L980" s="46" t="s">
        <v>3395</v>
      </c>
      <c r="M980" s="46">
        <v>22</v>
      </c>
      <c r="N980" s="46">
        <v>2.4</v>
      </c>
      <c r="O980" s="46">
        <v>65</v>
      </c>
      <c r="P980" s="46">
        <v>1300000</v>
      </c>
      <c r="Q980" s="46">
        <v>910000</v>
      </c>
      <c r="R980" s="46">
        <v>390000</v>
      </c>
      <c r="S980" s="46">
        <v>520000</v>
      </c>
      <c r="T980" s="46">
        <v>18</v>
      </c>
      <c r="U980" s="46">
        <v>21</v>
      </c>
      <c r="V980" s="46">
        <v>2719</v>
      </c>
      <c r="W980" s="46">
        <v>100</v>
      </c>
      <c r="Y980" s="46" t="s">
        <v>7336</v>
      </c>
      <c r="AA980">
        <f t="shared" si="20"/>
        <v>2.4</v>
      </c>
    </row>
    <row r="981" spans="2:27" ht="15" hidden="1" customHeight="1" x14ac:dyDescent="0.2">
      <c r="B981" s="46">
        <v>980</v>
      </c>
      <c r="C981" s="46">
        <v>4467</v>
      </c>
      <c r="D981" s="46" t="s">
        <v>7</v>
      </c>
      <c r="E981" s="46">
        <v>9</v>
      </c>
      <c r="F981" s="46" t="s">
        <v>7337</v>
      </c>
      <c r="G981" s="46" t="s">
        <v>7338</v>
      </c>
      <c r="H981" s="46" t="s">
        <v>7339</v>
      </c>
      <c r="I981" s="46" t="s">
        <v>7339</v>
      </c>
      <c r="J981" s="46" t="s">
        <v>7340</v>
      </c>
      <c r="K981" s="46" t="s">
        <v>7341</v>
      </c>
      <c r="L981" s="46" t="s">
        <v>3395</v>
      </c>
      <c r="M981" s="46">
        <v>22</v>
      </c>
      <c r="N981" s="46">
        <v>2.4</v>
      </c>
      <c r="O981" s="46">
        <v>65</v>
      </c>
      <c r="P981" s="46">
        <v>130</v>
      </c>
      <c r="Q981" s="46">
        <v>135</v>
      </c>
      <c r="R981" s="46">
        <v>6.64</v>
      </c>
      <c r="S981" s="46">
        <v>115</v>
      </c>
      <c r="T981" s="46">
        <v>18</v>
      </c>
      <c r="U981" s="46">
        <v>21</v>
      </c>
      <c r="V981" s="46">
        <v>3051</v>
      </c>
      <c r="W981" s="46">
        <v>100</v>
      </c>
      <c r="Y981" s="46" t="s">
        <v>7342</v>
      </c>
      <c r="AA981">
        <f t="shared" si="20"/>
        <v>2.4</v>
      </c>
    </row>
    <row r="982" spans="2:27" ht="15" hidden="1" customHeight="1" x14ac:dyDescent="0.2">
      <c r="B982" s="46">
        <v>981</v>
      </c>
      <c r="C982" s="46">
        <v>4523</v>
      </c>
      <c r="D982" s="46" t="s">
        <v>7</v>
      </c>
      <c r="E982" s="46">
        <v>9</v>
      </c>
      <c r="F982" s="46" t="s">
        <v>7337</v>
      </c>
      <c r="G982" s="46" t="s">
        <v>7338</v>
      </c>
      <c r="H982" s="46" t="s">
        <v>7339</v>
      </c>
      <c r="I982" s="46" t="s">
        <v>7339</v>
      </c>
      <c r="J982" s="46" t="s">
        <v>7343</v>
      </c>
      <c r="K982" s="46" t="s">
        <v>7343</v>
      </c>
      <c r="L982" s="46" t="s">
        <v>3395</v>
      </c>
      <c r="M982" s="46">
        <v>22</v>
      </c>
      <c r="N982" s="46">
        <v>2.4</v>
      </c>
      <c r="O982" s="46">
        <v>65</v>
      </c>
      <c r="P982" s="46">
        <v>125</v>
      </c>
      <c r="Q982" s="46">
        <v>120</v>
      </c>
      <c r="R982" s="46">
        <v>6.64</v>
      </c>
      <c r="S982" s="46">
        <v>1115</v>
      </c>
      <c r="T982" s="46">
        <v>18</v>
      </c>
      <c r="U982" s="46">
        <v>21</v>
      </c>
      <c r="V982" s="46">
        <v>3106</v>
      </c>
      <c r="W982" s="46">
        <v>100</v>
      </c>
      <c r="Y982" s="46" t="s">
        <v>7344</v>
      </c>
      <c r="AA982">
        <f t="shared" si="20"/>
        <v>2.4</v>
      </c>
    </row>
    <row r="983" spans="2:27" ht="15" hidden="1" customHeight="1" x14ac:dyDescent="0.2">
      <c r="B983" s="46">
        <v>982</v>
      </c>
      <c r="C983" s="46">
        <v>2272</v>
      </c>
      <c r="D983" s="46" t="s">
        <v>7</v>
      </c>
      <c r="E983" s="46">
        <v>9</v>
      </c>
      <c r="F983" s="46" t="s">
        <v>7337</v>
      </c>
      <c r="G983" s="46" t="s">
        <v>7345</v>
      </c>
      <c r="H983" s="46" t="s">
        <v>7346</v>
      </c>
      <c r="I983" s="46" t="s">
        <v>7346</v>
      </c>
      <c r="J983" s="46" t="s">
        <v>7347</v>
      </c>
      <c r="K983" s="46" t="s">
        <v>7348</v>
      </c>
      <c r="L983" s="46" t="s">
        <v>3395</v>
      </c>
      <c r="M983" s="46">
        <v>22</v>
      </c>
      <c r="N983" s="46">
        <v>6</v>
      </c>
      <c r="O983" s="46">
        <v>150</v>
      </c>
      <c r="P983" s="46">
        <v>0</v>
      </c>
      <c r="Q983" s="46">
        <v>120</v>
      </c>
      <c r="R983" s="46">
        <v>27</v>
      </c>
      <c r="S983" s="46">
        <v>75</v>
      </c>
      <c r="T983" s="46">
        <v>18</v>
      </c>
      <c r="U983" s="46">
        <v>21</v>
      </c>
      <c r="V983" s="46">
        <v>1060</v>
      </c>
      <c r="W983" s="46">
        <v>100</v>
      </c>
      <c r="Y983" s="46" t="s">
        <v>7349</v>
      </c>
      <c r="AA983">
        <f t="shared" si="20"/>
        <v>6</v>
      </c>
    </row>
    <row r="984" spans="2:27" ht="15" hidden="1" customHeight="1" x14ac:dyDescent="0.2">
      <c r="B984" s="46">
        <v>983</v>
      </c>
      <c r="C984" s="46">
        <v>3053</v>
      </c>
      <c r="D984" s="46" t="s">
        <v>7</v>
      </c>
      <c r="E984" s="46">
        <v>9</v>
      </c>
      <c r="F984" s="46" t="s">
        <v>7337</v>
      </c>
      <c r="G984" s="46" t="s">
        <v>7350</v>
      </c>
      <c r="H984" s="46" t="s">
        <v>7351</v>
      </c>
      <c r="I984" s="46" t="s">
        <v>7351</v>
      </c>
      <c r="J984" s="46" t="s">
        <v>7352</v>
      </c>
      <c r="K984" s="46" t="s">
        <v>7352</v>
      </c>
      <c r="L984" s="46" t="s">
        <v>3395</v>
      </c>
      <c r="M984" s="46">
        <v>22</v>
      </c>
      <c r="N984" s="46">
        <v>8</v>
      </c>
      <c r="O984" s="46">
        <v>200</v>
      </c>
      <c r="P984" s="46">
        <v>0</v>
      </c>
      <c r="Q984" s="46">
        <v>150</v>
      </c>
      <c r="R984" s="46">
        <v>40</v>
      </c>
      <c r="S984" s="46">
        <v>65</v>
      </c>
      <c r="T984" s="46">
        <v>18</v>
      </c>
      <c r="U984" s="46">
        <v>21</v>
      </c>
      <c r="V984" s="46">
        <v>1755</v>
      </c>
      <c r="W984" s="46">
        <v>100</v>
      </c>
      <c r="Y984" s="46" t="s">
        <v>7353</v>
      </c>
      <c r="AA984">
        <f t="shared" si="20"/>
        <v>8</v>
      </c>
    </row>
    <row r="985" spans="2:27" ht="15" hidden="1" customHeight="1" x14ac:dyDescent="0.2">
      <c r="B985" s="46">
        <v>984</v>
      </c>
      <c r="C985" s="46">
        <v>1135</v>
      </c>
      <c r="D985" s="46" t="s">
        <v>7</v>
      </c>
      <c r="E985" s="46">
        <v>9</v>
      </c>
      <c r="F985" s="46" t="s">
        <v>7337</v>
      </c>
      <c r="G985" s="46" t="s">
        <v>7337</v>
      </c>
      <c r="H985" s="46" t="s">
        <v>7354</v>
      </c>
      <c r="I985" s="46" t="s">
        <v>7354</v>
      </c>
      <c r="J985" s="46" t="s">
        <v>7355</v>
      </c>
      <c r="K985" s="46" t="s">
        <v>7355</v>
      </c>
      <c r="L985" s="46" t="s">
        <v>3444</v>
      </c>
      <c r="M985" s="46">
        <v>24</v>
      </c>
      <c r="N985" s="46">
        <v>3</v>
      </c>
      <c r="O985" s="46">
        <v>70</v>
      </c>
      <c r="P985" s="46">
        <v>0</v>
      </c>
      <c r="Q985" s="46">
        <v>55</v>
      </c>
      <c r="R985" s="46">
        <v>11.5</v>
      </c>
      <c r="S985" s="46">
        <v>21</v>
      </c>
      <c r="T985" s="46">
        <v>18</v>
      </c>
      <c r="U985" s="46">
        <v>21</v>
      </c>
      <c r="V985" s="46">
        <v>453</v>
      </c>
      <c r="W985" s="46">
        <v>100</v>
      </c>
      <c r="Y985" s="46" t="s">
        <v>7356</v>
      </c>
      <c r="AA985">
        <f t="shared" si="20"/>
        <v>3</v>
      </c>
    </row>
    <row r="986" spans="2:27" ht="15" hidden="1" customHeight="1" x14ac:dyDescent="0.2">
      <c r="B986" s="46">
        <v>985</v>
      </c>
      <c r="C986" s="46">
        <v>1272</v>
      </c>
      <c r="D986" s="46" t="s">
        <v>7</v>
      </c>
      <c r="E986" s="46">
        <v>9</v>
      </c>
      <c r="F986" s="46" t="s">
        <v>7337</v>
      </c>
      <c r="G986" s="46" t="s">
        <v>7357</v>
      </c>
      <c r="H986" s="46" t="s">
        <v>7358</v>
      </c>
      <c r="I986" s="46" t="s">
        <v>7358</v>
      </c>
      <c r="J986" s="46" t="s">
        <v>7359</v>
      </c>
      <c r="K986" s="46" t="s">
        <v>7360</v>
      </c>
      <c r="L986" s="46" t="s">
        <v>3395</v>
      </c>
      <c r="M986" s="46">
        <v>22</v>
      </c>
      <c r="N986" s="46">
        <v>4</v>
      </c>
      <c r="O986" s="46">
        <v>120</v>
      </c>
      <c r="P986" s="46">
        <v>0</v>
      </c>
      <c r="Q986" s="46">
        <v>60</v>
      </c>
      <c r="R986" s="46">
        <v>25</v>
      </c>
      <c r="S986" s="46">
        <v>25</v>
      </c>
      <c r="T986" s="46">
        <v>18</v>
      </c>
      <c r="U986" s="46">
        <v>21</v>
      </c>
      <c r="V986" s="46">
        <v>583</v>
      </c>
      <c r="W986" s="46">
        <v>100</v>
      </c>
      <c r="Y986" s="46" t="s">
        <v>7361</v>
      </c>
      <c r="AA986">
        <f t="shared" si="20"/>
        <v>4</v>
      </c>
    </row>
    <row r="987" spans="2:27" ht="15" hidden="1" customHeight="1" x14ac:dyDescent="0.2">
      <c r="B987" s="46">
        <v>986</v>
      </c>
      <c r="C987" s="46">
        <v>3490</v>
      </c>
      <c r="D987" s="46" t="s">
        <v>7</v>
      </c>
      <c r="E987" s="46">
        <v>9</v>
      </c>
      <c r="F987" s="46" t="s">
        <v>7337</v>
      </c>
      <c r="G987" s="46" t="s">
        <v>7338</v>
      </c>
      <c r="H987" s="46" t="s">
        <v>7339</v>
      </c>
      <c r="I987" s="46" t="s">
        <v>7339</v>
      </c>
      <c r="J987" s="46" t="s">
        <v>2735</v>
      </c>
      <c r="K987" s="46" t="s">
        <v>7362</v>
      </c>
      <c r="L987" s="46" t="s">
        <v>3395</v>
      </c>
      <c r="M987" s="46">
        <v>22</v>
      </c>
      <c r="N987" s="46">
        <v>12</v>
      </c>
      <c r="O987" s="46">
        <v>318</v>
      </c>
      <c r="P987" s="46">
        <v>396</v>
      </c>
      <c r="Q987" s="46">
        <v>740</v>
      </c>
      <c r="R987" s="46">
        <v>2944</v>
      </c>
      <c r="S987" s="46">
        <v>425</v>
      </c>
      <c r="T987" s="46">
        <v>18</v>
      </c>
      <c r="U987" s="46">
        <v>21</v>
      </c>
      <c r="V987" s="46">
        <v>2184</v>
      </c>
      <c r="W987" s="46">
        <v>100</v>
      </c>
      <c r="Y987" s="46" t="s">
        <v>7363</v>
      </c>
      <c r="AA987">
        <f t="shared" si="20"/>
        <v>12</v>
      </c>
    </row>
    <row r="988" spans="2:27" ht="15" hidden="1" customHeight="1" x14ac:dyDescent="0.2">
      <c r="B988" s="46">
        <v>987</v>
      </c>
      <c r="C988" s="46">
        <v>4158</v>
      </c>
      <c r="D988" s="46" t="s">
        <v>7</v>
      </c>
      <c r="E988" s="46">
        <v>9</v>
      </c>
      <c r="F988" s="46" t="s">
        <v>7337</v>
      </c>
      <c r="G988" s="46" t="s">
        <v>7364</v>
      </c>
      <c r="H988" s="46" t="s">
        <v>7365</v>
      </c>
      <c r="I988" s="46" t="s">
        <v>7366</v>
      </c>
      <c r="J988" s="46" t="s">
        <v>7367</v>
      </c>
      <c r="K988" s="46" t="s">
        <v>7367</v>
      </c>
      <c r="L988" s="46" t="s">
        <v>3395</v>
      </c>
      <c r="M988" s="46">
        <v>22</v>
      </c>
      <c r="N988" s="46">
        <v>5</v>
      </c>
      <c r="O988" s="46">
        <v>125</v>
      </c>
      <c r="P988" s="46">
        <v>30</v>
      </c>
      <c r="Q988" s="46">
        <v>125</v>
      </c>
      <c r="R988" s="46">
        <v>40</v>
      </c>
      <c r="S988" s="46">
        <v>65</v>
      </c>
      <c r="T988" s="46">
        <v>18</v>
      </c>
      <c r="U988" s="46">
        <v>21</v>
      </c>
      <c r="V988" s="46">
        <v>2851</v>
      </c>
      <c r="W988" s="46">
        <v>100</v>
      </c>
      <c r="Y988" s="46" t="s">
        <v>7368</v>
      </c>
      <c r="AA988">
        <f t="shared" si="20"/>
        <v>5</v>
      </c>
    </row>
    <row r="989" spans="2:27" ht="15" hidden="1" customHeight="1" x14ac:dyDescent="0.2">
      <c r="B989" s="46">
        <v>988</v>
      </c>
      <c r="C989" s="46">
        <v>2396</v>
      </c>
      <c r="D989" s="46" t="s">
        <v>7</v>
      </c>
      <c r="E989" s="46">
        <v>9</v>
      </c>
      <c r="F989" s="46" t="s">
        <v>7337</v>
      </c>
      <c r="G989" s="46" t="s">
        <v>7337</v>
      </c>
      <c r="H989" s="46" t="s">
        <v>7369</v>
      </c>
      <c r="I989" s="46" t="s">
        <v>7369</v>
      </c>
      <c r="J989" s="46" t="s">
        <v>2736</v>
      </c>
      <c r="K989" s="46" t="s">
        <v>7370</v>
      </c>
      <c r="L989" s="46" t="s">
        <v>3395</v>
      </c>
      <c r="M989" s="46">
        <v>22</v>
      </c>
      <c r="N989" s="46">
        <v>10</v>
      </c>
      <c r="O989" s="46">
        <v>10</v>
      </c>
      <c r="P989" s="46">
        <v>0</v>
      </c>
      <c r="Q989" s="46">
        <v>0</v>
      </c>
      <c r="R989" s="46">
        <v>10</v>
      </c>
      <c r="S989" s="46">
        <v>0</v>
      </c>
      <c r="T989" s="46">
        <v>18</v>
      </c>
      <c r="U989" s="46">
        <v>21</v>
      </c>
      <c r="V989" s="46">
        <v>1046</v>
      </c>
      <c r="W989" s="46">
        <v>100</v>
      </c>
      <c r="Y989" s="46" t="s">
        <v>7371</v>
      </c>
      <c r="AA989">
        <f t="shared" si="20"/>
        <v>10</v>
      </c>
    </row>
    <row r="990" spans="2:27" ht="15" hidden="1" customHeight="1" x14ac:dyDescent="0.2">
      <c r="B990" s="46">
        <v>989</v>
      </c>
      <c r="C990" s="46">
        <v>4126</v>
      </c>
      <c r="D990" s="46" t="s">
        <v>7</v>
      </c>
      <c r="E990" s="46">
        <v>9</v>
      </c>
      <c r="F990" s="46" t="s">
        <v>7337</v>
      </c>
      <c r="G990" s="46" t="s">
        <v>7338</v>
      </c>
      <c r="H990" s="46" t="s">
        <v>7339</v>
      </c>
      <c r="I990" s="46" t="s">
        <v>7339</v>
      </c>
      <c r="J990" s="46" t="s">
        <v>7372</v>
      </c>
      <c r="K990" s="46" t="s">
        <v>7372</v>
      </c>
      <c r="L990" s="46" t="s">
        <v>3395</v>
      </c>
      <c r="M990" s="46">
        <v>22</v>
      </c>
      <c r="N990" s="46">
        <v>2.4</v>
      </c>
      <c r="O990" s="46">
        <v>66</v>
      </c>
      <c r="P990" s="46">
        <v>110</v>
      </c>
      <c r="Q990" s="46">
        <v>3361</v>
      </c>
      <c r="R990" s="46">
        <v>6.64</v>
      </c>
      <c r="S990" s="46">
        <v>115</v>
      </c>
      <c r="T990" s="46">
        <v>18</v>
      </c>
      <c r="U990" s="46">
        <v>21</v>
      </c>
      <c r="V990" s="46">
        <v>2829</v>
      </c>
      <c r="W990" s="46">
        <v>100</v>
      </c>
      <c r="Y990" s="46" t="s">
        <v>7373</v>
      </c>
      <c r="AA990">
        <f t="shared" si="20"/>
        <v>2.4</v>
      </c>
    </row>
    <row r="991" spans="2:27" ht="15" hidden="1" customHeight="1" x14ac:dyDescent="0.2">
      <c r="B991" s="46">
        <v>990</v>
      </c>
      <c r="C991" s="46">
        <v>3387</v>
      </c>
      <c r="D991" s="46" t="s">
        <v>7</v>
      </c>
      <c r="E991" s="46">
        <v>9</v>
      </c>
      <c r="F991" s="46" t="s">
        <v>7337</v>
      </c>
      <c r="G991" s="46" t="s">
        <v>7364</v>
      </c>
      <c r="H991" s="46" t="s">
        <v>7374</v>
      </c>
      <c r="I991" s="46" t="s">
        <v>7374</v>
      </c>
      <c r="J991" s="46" t="s">
        <v>7375</v>
      </c>
      <c r="K991" s="46" t="s">
        <v>7376</v>
      </c>
      <c r="L991" s="46" t="s">
        <v>3406</v>
      </c>
      <c r="M991" s="46">
        <v>23</v>
      </c>
      <c r="N991" s="46">
        <v>7</v>
      </c>
      <c r="O991" s="46">
        <v>150</v>
      </c>
      <c r="P991" s="46">
        <v>0</v>
      </c>
      <c r="Q991" s="46">
        <v>450</v>
      </c>
      <c r="R991" s="46">
        <v>30</v>
      </c>
      <c r="S991" s="46">
        <v>45</v>
      </c>
      <c r="T991" s="46">
        <v>18</v>
      </c>
      <c r="U991" s="46">
        <v>21</v>
      </c>
      <c r="V991" s="46">
        <v>2077</v>
      </c>
      <c r="W991" s="46">
        <v>100</v>
      </c>
      <c r="Y991" s="46" t="s">
        <v>7377</v>
      </c>
      <c r="AA991">
        <f t="shared" si="20"/>
        <v>7</v>
      </c>
    </row>
    <row r="992" spans="2:27" ht="15" hidden="1" customHeight="1" x14ac:dyDescent="0.2">
      <c r="B992" s="46">
        <v>991</v>
      </c>
      <c r="C992" s="46">
        <v>4458</v>
      </c>
      <c r="D992" s="46" t="s">
        <v>7</v>
      </c>
      <c r="E992" s="46">
        <v>9</v>
      </c>
      <c r="F992" s="46" t="s">
        <v>7337</v>
      </c>
      <c r="G992" s="46" t="s">
        <v>7338</v>
      </c>
      <c r="H992" s="46" t="s">
        <v>7339</v>
      </c>
      <c r="I992" s="46" t="s">
        <v>7339</v>
      </c>
      <c r="J992" s="46" t="s">
        <v>7378</v>
      </c>
      <c r="K992" s="46" t="s">
        <v>7379</v>
      </c>
      <c r="L992" s="46" t="s">
        <v>3395</v>
      </c>
      <c r="M992" s="46">
        <v>22</v>
      </c>
      <c r="N992" s="46">
        <v>2.4</v>
      </c>
      <c r="O992" s="46">
        <v>65</v>
      </c>
      <c r="P992" s="46">
        <v>130</v>
      </c>
      <c r="Q992" s="46">
        <v>125</v>
      </c>
      <c r="R992" s="46">
        <v>6.64</v>
      </c>
      <c r="S992" s="46">
        <v>115</v>
      </c>
      <c r="T992" s="46">
        <v>18</v>
      </c>
      <c r="U992" s="46">
        <v>21</v>
      </c>
      <c r="V992" s="46">
        <v>3046</v>
      </c>
      <c r="W992" s="46">
        <v>100</v>
      </c>
      <c r="Y992" s="46" t="s">
        <v>7380</v>
      </c>
      <c r="AA992">
        <f t="shared" si="20"/>
        <v>2.4</v>
      </c>
    </row>
    <row r="993" spans="2:27" ht="15" hidden="1" customHeight="1" x14ac:dyDescent="0.2">
      <c r="B993" s="46">
        <v>992</v>
      </c>
      <c r="C993" s="46">
        <v>4370</v>
      </c>
      <c r="D993" s="46" t="s">
        <v>7</v>
      </c>
      <c r="E993" s="46">
        <v>9</v>
      </c>
      <c r="F993" s="46" t="s">
        <v>7337</v>
      </c>
      <c r="G993" s="46" t="s">
        <v>7381</v>
      </c>
      <c r="H993" s="46" t="s">
        <v>7382</v>
      </c>
      <c r="I993" s="46" t="s">
        <v>7383</v>
      </c>
      <c r="J993" s="46" t="s">
        <v>7384</v>
      </c>
      <c r="K993" s="46" t="s">
        <v>7384</v>
      </c>
      <c r="L993" s="46" t="s">
        <v>3395</v>
      </c>
      <c r="M993" s="46">
        <v>22</v>
      </c>
      <c r="N993" s="46">
        <v>3</v>
      </c>
      <c r="O993" s="46">
        <v>70</v>
      </c>
      <c r="P993" s="46">
        <v>30</v>
      </c>
      <c r="Q993" s="46">
        <v>10</v>
      </c>
      <c r="R993" s="46">
        <v>40</v>
      </c>
      <c r="S993" s="46">
        <v>15</v>
      </c>
      <c r="T993" s="46">
        <v>18</v>
      </c>
      <c r="U993" s="46">
        <v>21</v>
      </c>
      <c r="V993" s="46">
        <v>2975</v>
      </c>
      <c r="W993" s="46">
        <v>40</v>
      </c>
      <c r="Y993" s="46" t="s">
        <v>7385</v>
      </c>
      <c r="AA993">
        <f t="shared" si="20"/>
        <v>3</v>
      </c>
    </row>
    <row r="994" spans="2:27" ht="15" hidden="1" customHeight="1" x14ac:dyDescent="0.2">
      <c r="B994" s="46">
        <v>993</v>
      </c>
      <c r="C994" s="46">
        <v>3497</v>
      </c>
      <c r="D994" s="46" t="s">
        <v>7</v>
      </c>
      <c r="E994" s="46">
        <v>9</v>
      </c>
      <c r="F994" s="46" t="s">
        <v>7337</v>
      </c>
      <c r="G994" s="46" t="s">
        <v>7338</v>
      </c>
      <c r="H994" s="46" t="s">
        <v>7339</v>
      </c>
      <c r="I994" s="46" t="s">
        <v>7339</v>
      </c>
      <c r="J994" s="46" t="s">
        <v>2713</v>
      </c>
      <c r="K994" s="46" t="s">
        <v>7214</v>
      </c>
      <c r="L994" s="46" t="s">
        <v>3395</v>
      </c>
      <c r="M994" s="46">
        <v>22</v>
      </c>
      <c r="N994" s="46">
        <v>12</v>
      </c>
      <c r="O994" s="46">
        <v>342</v>
      </c>
      <c r="P994" s="46">
        <v>396</v>
      </c>
      <c r="Q994" s="46">
        <v>738</v>
      </c>
      <c r="R994" s="46">
        <v>38</v>
      </c>
      <c r="S994" s="46">
        <v>672</v>
      </c>
      <c r="T994" s="46">
        <v>18</v>
      </c>
      <c r="U994" s="46">
        <v>21</v>
      </c>
      <c r="V994" s="46">
        <v>2189</v>
      </c>
      <c r="W994" s="46">
        <v>100</v>
      </c>
      <c r="Y994" s="46" t="s">
        <v>7386</v>
      </c>
      <c r="AA994">
        <f t="shared" si="20"/>
        <v>12</v>
      </c>
    </row>
    <row r="995" spans="2:27" ht="15" hidden="1" customHeight="1" x14ac:dyDescent="0.2">
      <c r="B995" s="46">
        <v>994</v>
      </c>
      <c r="C995" s="46">
        <v>4368</v>
      </c>
      <c r="D995" s="46" t="s">
        <v>7</v>
      </c>
      <c r="E995" s="46">
        <v>9</v>
      </c>
      <c r="F995" s="46" t="s">
        <v>7337</v>
      </c>
      <c r="G995" s="46" t="s">
        <v>7338</v>
      </c>
      <c r="H995" s="46" t="s">
        <v>7339</v>
      </c>
      <c r="I995" s="46" t="s">
        <v>7339</v>
      </c>
      <c r="J995" s="46" t="s">
        <v>7387</v>
      </c>
      <c r="K995" s="46" t="s">
        <v>7387</v>
      </c>
      <c r="L995" s="46" t="s">
        <v>3395</v>
      </c>
      <c r="M995" s="46">
        <v>22</v>
      </c>
      <c r="N995" s="46">
        <v>2.4</v>
      </c>
      <c r="O995" s="46">
        <v>65</v>
      </c>
      <c r="P995" s="46">
        <v>135</v>
      </c>
      <c r="Q995" s="46">
        <v>145</v>
      </c>
      <c r="R995" s="46">
        <v>6.64</v>
      </c>
      <c r="S995" s="46">
        <v>1115</v>
      </c>
      <c r="T995" s="46">
        <v>18</v>
      </c>
      <c r="U995" s="46">
        <v>21</v>
      </c>
      <c r="V995" s="46">
        <v>2972</v>
      </c>
      <c r="W995" s="46">
        <v>100</v>
      </c>
      <c r="Y995" s="46" t="s">
        <v>7388</v>
      </c>
      <c r="AA995">
        <f t="shared" si="20"/>
        <v>2.4</v>
      </c>
    </row>
    <row r="996" spans="2:27" ht="15" hidden="1" customHeight="1" x14ac:dyDescent="0.2">
      <c r="B996" s="46">
        <v>995</v>
      </c>
      <c r="C996" s="46">
        <v>4224</v>
      </c>
      <c r="D996" s="46" t="s">
        <v>7</v>
      </c>
      <c r="E996" s="46">
        <v>9</v>
      </c>
      <c r="F996" s="46" t="s">
        <v>7337</v>
      </c>
      <c r="G996" s="46" t="s">
        <v>7338</v>
      </c>
      <c r="H996" s="46" t="s">
        <v>7339</v>
      </c>
      <c r="I996" s="46" t="s">
        <v>7339</v>
      </c>
      <c r="J996" s="46" t="s">
        <v>7389</v>
      </c>
      <c r="K996" s="46" t="s">
        <v>7390</v>
      </c>
      <c r="L996" s="46" t="s">
        <v>3395</v>
      </c>
      <c r="M996" s="46">
        <v>22</v>
      </c>
      <c r="N996" s="46">
        <v>2.4</v>
      </c>
      <c r="O996" s="46">
        <v>65</v>
      </c>
      <c r="P996" s="46">
        <v>130</v>
      </c>
      <c r="Q996" s="46">
        <v>125</v>
      </c>
      <c r="R996" s="46">
        <v>6.64</v>
      </c>
      <c r="S996" s="46">
        <v>115</v>
      </c>
      <c r="T996" s="46">
        <v>18</v>
      </c>
      <c r="U996" s="46">
        <v>21</v>
      </c>
      <c r="V996" s="46">
        <v>2909</v>
      </c>
      <c r="W996" s="46">
        <v>100</v>
      </c>
      <c r="Y996" s="46" t="s">
        <v>7391</v>
      </c>
      <c r="AA996">
        <f t="shared" si="20"/>
        <v>2.4</v>
      </c>
    </row>
    <row r="997" spans="2:27" ht="15" hidden="1" customHeight="1" x14ac:dyDescent="0.2">
      <c r="B997" s="46">
        <v>996</v>
      </c>
      <c r="C997" s="46">
        <v>2694</v>
      </c>
      <c r="D997" s="46" t="s">
        <v>7</v>
      </c>
      <c r="E997" s="46">
        <v>9</v>
      </c>
      <c r="F997" s="46" t="s">
        <v>7337</v>
      </c>
      <c r="G997" s="46" t="s">
        <v>7337</v>
      </c>
      <c r="H997" s="46" t="s">
        <v>7392</v>
      </c>
      <c r="I997" s="46" t="s">
        <v>7392</v>
      </c>
      <c r="J997" s="46" t="s">
        <v>7393</v>
      </c>
      <c r="K997" s="46" t="s">
        <v>7393</v>
      </c>
      <c r="L997" s="46" t="s">
        <v>3395</v>
      </c>
      <c r="M997" s="46">
        <v>22</v>
      </c>
      <c r="N997" s="46">
        <v>2.4</v>
      </c>
      <c r="O997" s="46">
        <v>45</v>
      </c>
      <c r="P997" s="46">
        <v>72</v>
      </c>
      <c r="Q997" s="46">
        <v>117</v>
      </c>
      <c r="R997" s="46">
        <v>50</v>
      </c>
      <c r="S997" s="46">
        <v>65</v>
      </c>
      <c r="T997" s="46">
        <v>18</v>
      </c>
      <c r="U997" s="46">
        <v>21</v>
      </c>
      <c r="V997" s="46">
        <v>1452</v>
      </c>
      <c r="W997" s="46">
        <v>100</v>
      </c>
      <c r="Y997" s="46" t="s">
        <v>7394</v>
      </c>
      <c r="AA997">
        <f t="shared" si="20"/>
        <v>2.4</v>
      </c>
    </row>
    <row r="998" spans="2:27" ht="15" hidden="1" customHeight="1" x14ac:dyDescent="0.2">
      <c r="B998" s="46">
        <v>997</v>
      </c>
      <c r="C998" s="46">
        <v>4215</v>
      </c>
      <c r="D998" s="46" t="s">
        <v>7</v>
      </c>
      <c r="E998" s="46">
        <v>9</v>
      </c>
      <c r="F998" s="46" t="s">
        <v>7337</v>
      </c>
      <c r="G998" s="46" t="s">
        <v>7338</v>
      </c>
      <c r="H998" s="46" t="s">
        <v>7339</v>
      </c>
      <c r="I998" s="46" t="s">
        <v>7339</v>
      </c>
      <c r="J998" s="46" t="s">
        <v>7395</v>
      </c>
      <c r="K998" s="46" t="s">
        <v>7396</v>
      </c>
      <c r="L998" s="46" t="s">
        <v>3395</v>
      </c>
      <c r="M998" s="46">
        <v>22</v>
      </c>
      <c r="N998" s="46">
        <v>2.4</v>
      </c>
      <c r="O998" s="46">
        <v>65</v>
      </c>
      <c r="P998" s="46">
        <v>121</v>
      </c>
      <c r="Q998" s="46">
        <v>120</v>
      </c>
      <c r="R998" s="46">
        <v>6.64</v>
      </c>
      <c r="S998" s="46">
        <v>115</v>
      </c>
      <c r="T998" s="46">
        <v>18</v>
      </c>
      <c r="U998" s="46">
        <v>21</v>
      </c>
      <c r="V998" s="46">
        <v>2900</v>
      </c>
      <c r="W998" s="46">
        <v>100</v>
      </c>
      <c r="Y998" s="46" t="s">
        <v>7397</v>
      </c>
      <c r="AA998">
        <f t="shared" si="20"/>
        <v>2.4</v>
      </c>
    </row>
    <row r="999" spans="2:27" ht="15" hidden="1" customHeight="1" x14ac:dyDescent="0.2">
      <c r="B999" s="46">
        <v>998</v>
      </c>
      <c r="C999" s="46">
        <v>4327</v>
      </c>
      <c r="D999" s="46" t="s">
        <v>7</v>
      </c>
      <c r="E999" s="46">
        <v>9</v>
      </c>
      <c r="F999" s="46" t="s">
        <v>7337</v>
      </c>
      <c r="G999" s="46" t="s">
        <v>7345</v>
      </c>
      <c r="H999" s="46" t="s">
        <v>3414</v>
      </c>
      <c r="I999" s="46" t="s">
        <v>3415</v>
      </c>
      <c r="J999" s="46" t="s">
        <v>7398</v>
      </c>
      <c r="K999" s="46" t="s">
        <v>7399</v>
      </c>
      <c r="L999" s="46" t="s">
        <v>3395</v>
      </c>
      <c r="M999" s="46">
        <v>22</v>
      </c>
      <c r="N999" s="46">
        <v>3</v>
      </c>
      <c r="O999" s="46">
        <v>75</v>
      </c>
      <c r="P999" s="46">
        <v>0</v>
      </c>
      <c r="Q999" s="46">
        <v>44</v>
      </c>
      <c r="R999" s="46">
        <v>14</v>
      </c>
      <c r="S999" s="46">
        <v>30</v>
      </c>
      <c r="T999" s="46">
        <v>18</v>
      </c>
      <c r="U999" s="46">
        <v>21</v>
      </c>
      <c r="V999" s="46">
        <v>2957</v>
      </c>
      <c r="W999" s="46">
        <v>100</v>
      </c>
      <c r="X999" s="46" t="s">
        <v>7400</v>
      </c>
      <c r="Y999" s="46" t="s">
        <v>7401</v>
      </c>
      <c r="AA999">
        <f t="shared" si="20"/>
        <v>3</v>
      </c>
    </row>
    <row r="1000" spans="2:27" ht="15" hidden="1" customHeight="1" x14ac:dyDescent="0.2">
      <c r="B1000" s="46">
        <v>999</v>
      </c>
      <c r="C1000" s="46">
        <v>3518</v>
      </c>
      <c r="D1000" s="46" t="s">
        <v>7</v>
      </c>
      <c r="E1000" s="46">
        <v>9</v>
      </c>
      <c r="F1000" s="46" t="s">
        <v>7337</v>
      </c>
      <c r="G1000" s="46" t="s">
        <v>7338</v>
      </c>
      <c r="H1000" s="46" t="s">
        <v>7339</v>
      </c>
      <c r="I1000" s="46" t="s">
        <v>7339</v>
      </c>
      <c r="J1000" s="46" t="s">
        <v>7402</v>
      </c>
      <c r="K1000" s="46" t="s">
        <v>7403</v>
      </c>
      <c r="L1000" s="46" t="s">
        <v>3395</v>
      </c>
      <c r="M1000" s="46">
        <v>22</v>
      </c>
      <c r="N1000" s="46">
        <v>7.2</v>
      </c>
      <c r="O1000" s="46">
        <v>150</v>
      </c>
      <c r="P1000" s="46">
        <v>171</v>
      </c>
      <c r="Q1000" s="46">
        <v>321</v>
      </c>
      <c r="R1000" s="46">
        <v>15</v>
      </c>
      <c r="S1000" s="46">
        <v>225</v>
      </c>
      <c r="T1000" s="46">
        <v>18</v>
      </c>
      <c r="U1000" s="46">
        <v>21</v>
      </c>
      <c r="V1000" s="46">
        <v>2211</v>
      </c>
      <c r="W1000" s="46">
        <v>100</v>
      </c>
      <c r="Y1000" s="46" t="s">
        <v>7404</v>
      </c>
      <c r="AA1000">
        <f t="shared" si="20"/>
        <v>7.2</v>
      </c>
    </row>
    <row r="1001" spans="2:27" ht="15" hidden="1" customHeight="1" x14ac:dyDescent="0.2">
      <c r="B1001" s="46">
        <v>1000</v>
      </c>
      <c r="C1001" s="46">
        <v>2521</v>
      </c>
      <c r="D1001" s="46" t="s">
        <v>7</v>
      </c>
      <c r="E1001" s="46">
        <v>9</v>
      </c>
      <c r="F1001" s="46" t="s">
        <v>7337</v>
      </c>
      <c r="G1001" s="46" t="s">
        <v>7338</v>
      </c>
      <c r="H1001" s="46" t="s">
        <v>7405</v>
      </c>
      <c r="I1001" s="46" t="s">
        <v>7406</v>
      </c>
      <c r="J1001" s="46" t="s">
        <v>7407</v>
      </c>
      <c r="K1001" s="46" t="s">
        <v>7408</v>
      </c>
      <c r="L1001" s="46" t="s">
        <v>3406</v>
      </c>
      <c r="M1001" s="46">
        <v>23</v>
      </c>
      <c r="N1001" s="46">
        <v>5</v>
      </c>
      <c r="O1001" s="46">
        <v>125</v>
      </c>
      <c r="P1001" s="46">
        <v>0</v>
      </c>
      <c r="Q1001" s="46">
        <v>100</v>
      </c>
      <c r="R1001" s="46">
        <v>15</v>
      </c>
      <c r="S1001" s="46">
        <v>100</v>
      </c>
      <c r="T1001" s="46">
        <v>18</v>
      </c>
      <c r="U1001" s="46">
        <v>21</v>
      </c>
      <c r="V1001" s="46">
        <v>1310</v>
      </c>
      <c r="W1001" s="46">
        <v>100</v>
      </c>
      <c r="Y1001" s="46" t="s">
        <v>7409</v>
      </c>
      <c r="AA1001">
        <f t="shared" si="20"/>
        <v>5</v>
      </c>
    </row>
    <row r="1002" spans="2:27" ht="15" hidden="1" customHeight="1" x14ac:dyDescent="0.2">
      <c r="B1002" s="46">
        <v>1001</v>
      </c>
      <c r="C1002" s="46">
        <v>4345</v>
      </c>
      <c r="D1002" s="46" t="s">
        <v>7</v>
      </c>
      <c r="E1002" s="46">
        <v>9</v>
      </c>
      <c r="F1002" s="46" t="s">
        <v>7410</v>
      </c>
      <c r="G1002" s="46" t="s">
        <v>7410</v>
      </c>
      <c r="H1002" s="46" t="s">
        <v>7411</v>
      </c>
      <c r="I1002" s="46" t="s">
        <v>7411</v>
      </c>
      <c r="J1002" s="46" t="s">
        <v>2737</v>
      </c>
      <c r="K1002" s="46" t="s">
        <v>37</v>
      </c>
      <c r="L1002" s="46" t="s">
        <v>3395</v>
      </c>
      <c r="M1002" s="46">
        <v>22</v>
      </c>
      <c r="N1002" s="46">
        <v>20</v>
      </c>
      <c r="O1002" s="46">
        <v>150</v>
      </c>
      <c r="P1002" s="46">
        <v>0</v>
      </c>
      <c r="Q1002" s="46">
        <v>0</v>
      </c>
      <c r="R1002" s="46">
        <v>120</v>
      </c>
      <c r="S1002" s="46">
        <v>30</v>
      </c>
      <c r="T1002" s="46">
        <v>18</v>
      </c>
      <c r="U1002" s="46">
        <v>21</v>
      </c>
      <c r="V1002" s="46">
        <v>798</v>
      </c>
      <c r="W1002" s="46">
        <v>100</v>
      </c>
      <c r="Y1002" s="46" t="s">
        <v>7412</v>
      </c>
      <c r="AA1002">
        <f t="shared" si="20"/>
        <v>20</v>
      </c>
    </row>
    <row r="1003" spans="2:27" ht="15" hidden="1" customHeight="1" x14ac:dyDescent="0.2">
      <c r="B1003" s="46">
        <v>1002</v>
      </c>
      <c r="C1003" s="46">
        <v>4489</v>
      </c>
      <c r="D1003" s="46" t="s">
        <v>7</v>
      </c>
      <c r="E1003" s="46">
        <v>9</v>
      </c>
      <c r="F1003" s="46" t="s">
        <v>7410</v>
      </c>
      <c r="G1003" s="46" t="s">
        <v>7413</v>
      </c>
      <c r="H1003" s="46" t="s">
        <v>7414</v>
      </c>
      <c r="I1003" s="46" t="s">
        <v>7415</v>
      </c>
      <c r="J1003" s="46" t="s">
        <v>2738</v>
      </c>
      <c r="K1003" s="46" t="s">
        <v>7416</v>
      </c>
      <c r="L1003" s="46" t="s">
        <v>3395</v>
      </c>
      <c r="M1003" s="46">
        <v>22</v>
      </c>
      <c r="N1003" s="46">
        <v>12</v>
      </c>
      <c r="O1003" s="46">
        <v>360</v>
      </c>
      <c r="P1003" s="46">
        <v>0</v>
      </c>
      <c r="Q1003" s="46">
        <v>300</v>
      </c>
      <c r="R1003" s="46">
        <v>60</v>
      </c>
      <c r="S1003" s="46">
        <v>120</v>
      </c>
      <c r="T1003" s="46">
        <v>18</v>
      </c>
      <c r="U1003" s="46">
        <v>21</v>
      </c>
      <c r="V1003" s="46">
        <v>3078</v>
      </c>
      <c r="W1003" s="46">
        <v>100</v>
      </c>
      <c r="Y1003" s="46" t="s">
        <v>7417</v>
      </c>
      <c r="AA1003">
        <f t="shared" si="20"/>
        <v>12</v>
      </c>
    </row>
    <row r="1004" spans="2:27" ht="15" hidden="1" customHeight="1" x14ac:dyDescent="0.2">
      <c r="B1004" s="46">
        <v>1003</v>
      </c>
      <c r="C1004" s="46">
        <v>3008</v>
      </c>
      <c r="D1004" s="46" t="s">
        <v>7</v>
      </c>
      <c r="E1004" s="46">
        <v>9</v>
      </c>
      <c r="F1004" s="46" t="s">
        <v>7410</v>
      </c>
      <c r="G1004" s="46" t="s">
        <v>7418</v>
      </c>
      <c r="H1004" s="46" t="s">
        <v>7419</v>
      </c>
      <c r="I1004" s="46" t="s">
        <v>7419</v>
      </c>
      <c r="J1004" s="46" t="s">
        <v>7420</v>
      </c>
      <c r="K1004" s="46" t="s">
        <v>7421</v>
      </c>
      <c r="L1004" s="46" t="s">
        <v>3395</v>
      </c>
      <c r="M1004" s="46">
        <v>22</v>
      </c>
      <c r="N1004" s="46">
        <v>2.5</v>
      </c>
      <c r="O1004" s="46">
        <v>60</v>
      </c>
      <c r="P1004" s="46">
        <v>60</v>
      </c>
      <c r="Q1004" s="46">
        <v>60</v>
      </c>
      <c r="R1004" s="46">
        <v>13.75</v>
      </c>
      <c r="S1004" s="46">
        <v>45.421999999999997</v>
      </c>
      <c r="T1004" s="46">
        <v>18</v>
      </c>
      <c r="U1004" s="46">
        <v>21</v>
      </c>
      <c r="V1004" s="46">
        <v>1721</v>
      </c>
      <c r="W1004" s="46">
        <v>100</v>
      </c>
      <c r="Y1004" s="46" t="s">
        <v>7422</v>
      </c>
      <c r="AA1004">
        <f t="shared" si="20"/>
        <v>2.5</v>
      </c>
    </row>
    <row r="1005" spans="2:27" ht="15" hidden="1" customHeight="1" x14ac:dyDescent="0.2">
      <c r="B1005" s="46">
        <v>1004</v>
      </c>
      <c r="C1005" s="46">
        <v>1354</v>
      </c>
      <c r="D1005" s="46" t="s">
        <v>7</v>
      </c>
      <c r="E1005" s="46">
        <v>9</v>
      </c>
      <c r="F1005" s="46" t="s">
        <v>7410</v>
      </c>
      <c r="G1005" s="46" t="s">
        <v>7410</v>
      </c>
      <c r="H1005" s="46" t="s">
        <v>3414</v>
      </c>
      <c r="I1005" s="46" t="s">
        <v>3415</v>
      </c>
      <c r="J1005" s="46" t="s">
        <v>2739</v>
      </c>
      <c r="K1005" s="46" t="s">
        <v>4563</v>
      </c>
      <c r="L1005" s="46" t="s">
        <v>3395</v>
      </c>
      <c r="M1005" s="46">
        <v>22</v>
      </c>
      <c r="N1005" s="46">
        <v>5</v>
      </c>
      <c r="O1005" s="46">
        <v>130</v>
      </c>
      <c r="P1005" s="46">
        <v>260</v>
      </c>
      <c r="Q1005" s="46">
        <v>390</v>
      </c>
      <c r="R1005" s="46">
        <v>20</v>
      </c>
      <c r="S1005" s="46">
        <v>150</v>
      </c>
      <c r="T1005" s="46">
        <v>18</v>
      </c>
      <c r="U1005" s="46">
        <v>21</v>
      </c>
      <c r="V1005" s="46">
        <v>509</v>
      </c>
      <c r="W1005" s="46">
        <v>100</v>
      </c>
      <c r="Y1005" s="46" t="s">
        <v>7423</v>
      </c>
      <c r="AA1005">
        <f t="shared" si="20"/>
        <v>5</v>
      </c>
    </row>
    <row r="1006" spans="2:27" ht="15" hidden="1" customHeight="1" x14ac:dyDescent="0.2">
      <c r="B1006" s="46">
        <v>1005</v>
      </c>
      <c r="C1006" s="46">
        <v>4027</v>
      </c>
      <c r="D1006" s="46" t="s">
        <v>7</v>
      </c>
      <c r="E1006" s="46">
        <v>9</v>
      </c>
      <c r="F1006" s="46" t="s">
        <v>7424</v>
      </c>
      <c r="G1006" s="46" t="s">
        <v>7425</v>
      </c>
      <c r="H1006" s="46" t="s">
        <v>7426</v>
      </c>
      <c r="I1006" s="46" t="s">
        <v>7427</v>
      </c>
      <c r="J1006" s="46" t="s">
        <v>2740</v>
      </c>
      <c r="K1006" s="46" t="s">
        <v>7428</v>
      </c>
      <c r="L1006" s="46" t="s">
        <v>3395</v>
      </c>
      <c r="M1006" s="46">
        <v>22</v>
      </c>
      <c r="N1006" s="46">
        <v>33</v>
      </c>
      <c r="O1006" s="46">
        <v>365</v>
      </c>
      <c r="P1006" s="46">
        <v>100</v>
      </c>
      <c r="Q1006" s="46">
        <v>0</v>
      </c>
      <c r="R1006" s="46">
        <v>751</v>
      </c>
      <c r="S1006" s="46">
        <v>0</v>
      </c>
      <c r="T1006" s="46">
        <v>18</v>
      </c>
      <c r="U1006" s="46">
        <v>21</v>
      </c>
      <c r="V1006" s="46">
        <v>2742</v>
      </c>
      <c r="W1006" s="46">
        <v>100</v>
      </c>
      <c r="Y1006" s="46" t="s">
        <v>7429</v>
      </c>
      <c r="AA1006">
        <f t="shared" si="20"/>
        <v>33</v>
      </c>
    </row>
    <row r="1007" spans="2:27" ht="15" hidden="1" customHeight="1" x14ac:dyDescent="0.2">
      <c r="B1007" s="46">
        <v>1006</v>
      </c>
      <c r="C1007" s="46">
        <v>4591</v>
      </c>
      <c r="D1007" s="46" t="s">
        <v>7</v>
      </c>
      <c r="E1007" s="46">
        <v>9</v>
      </c>
      <c r="F1007" s="46" t="s">
        <v>7430</v>
      </c>
      <c r="G1007" s="46" t="s">
        <v>7431</v>
      </c>
      <c r="H1007" s="46" t="s">
        <v>7432</v>
      </c>
      <c r="I1007" s="46" t="s">
        <v>7433</v>
      </c>
      <c r="J1007" s="46" t="s">
        <v>2741</v>
      </c>
      <c r="K1007" s="46" t="s">
        <v>7434</v>
      </c>
      <c r="L1007" s="46" t="s">
        <v>3395</v>
      </c>
      <c r="M1007" s="46">
        <v>22</v>
      </c>
      <c r="N1007" s="46">
        <v>6</v>
      </c>
      <c r="O1007" s="46">
        <v>125</v>
      </c>
      <c r="P1007" s="46">
        <v>60</v>
      </c>
      <c r="Q1007" s="46">
        <v>60</v>
      </c>
      <c r="R1007" s="46">
        <v>40</v>
      </c>
      <c r="S1007" s="46">
        <v>60</v>
      </c>
      <c r="T1007" s="46">
        <v>18</v>
      </c>
      <c r="U1007" s="46">
        <v>21</v>
      </c>
      <c r="V1007" s="46">
        <v>3167</v>
      </c>
      <c r="W1007" s="46">
        <v>100</v>
      </c>
      <c r="Y1007" s="46" t="s">
        <v>7435</v>
      </c>
      <c r="AA1007">
        <f t="shared" si="20"/>
        <v>6</v>
      </c>
    </row>
    <row r="1008" spans="2:27" ht="15" hidden="1" customHeight="1" x14ac:dyDescent="0.2">
      <c r="B1008" s="46">
        <v>1007</v>
      </c>
      <c r="C1008" s="46">
        <v>1128</v>
      </c>
      <c r="D1008" s="46" t="s">
        <v>7</v>
      </c>
      <c r="E1008" s="46">
        <v>9</v>
      </c>
      <c r="F1008" s="46" t="s">
        <v>7436</v>
      </c>
      <c r="G1008" s="46" t="s">
        <v>7283</v>
      </c>
      <c r="H1008" s="46" t="s">
        <v>7437</v>
      </c>
      <c r="I1008" s="46" t="s">
        <v>7437</v>
      </c>
      <c r="J1008" s="46" t="s">
        <v>2742</v>
      </c>
      <c r="K1008" s="46" t="s">
        <v>2742</v>
      </c>
      <c r="L1008" s="46" t="s">
        <v>3395</v>
      </c>
      <c r="M1008" s="46">
        <v>22</v>
      </c>
      <c r="N1008" s="46">
        <v>5</v>
      </c>
      <c r="O1008" s="46">
        <v>500</v>
      </c>
      <c r="P1008" s="46">
        <v>200</v>
      </c>
      <c r="Q1008" s="46">
        <v>100</v>
      </c>
      <c r="R1008" s="46">
        <v>30</v>
      </c>
      <c r="S1008" s="46">
        <v>100</v>
      </c>
      <c r="T1008" s="46">
        <v>18</v>
      </c>
      <c r="U1008" s="46">
        <v>21</v>
      </c>
      <c r="V1008" s="46">
        <v>462</v>
      </c>
      <c r="W1008" s="46">
        <v>100</v>
      </c>
      <c r="Y1008" s="46" t="s">
        <v>7438</v>
      </c>
      <c r="AA1008">
        <f t="shared" si="20"/>
        <v>5</v>
      </c>
    </row>
    <row r="1009" spans="2:27" ht="15" hidden="1" customHeight="1" x14ac:dyDescent="0.2">
      <c r="B1009" s="46">
        <v>1008</v>
      </c>
      <c r="C1009" s="46">
        <v>3616</v>
      </c>
      <c r="D1009" s="46" t="s">
        <v>7</v>
      </c>
      <c r="E1009" s="46">
        <v>9</v>
      </c>
      <c r="F1009" s="46" t="s">
        <v>7267</v>
      </c>
      <c r="G1009" s="46" t="s">
        <v>7439</v>
      </c>
      <c r="H1009" s="46" t="s">
        <v>7440</v>
      </c>
      <c r="I1009" s="46" t="s">
        <v>7440</v>
      </c>
      <c r="J1009" s="46" t="s">
        <v>2743</v>
      </c>
      <c r="K1009" s="46" t="s">
        <v>7230</v>
      </c>
      <c r="L1009" s="46" t="s">
        <v>3395</v>
      </c>
      <c r="M1009" s="46">
        <v>22</v>
      </c>
      <c r="N1009" s="46">
        <v>6.98</v>
      </c>
      <c r="O1009" s="46">
        <v>69</v>
      </c>
      <c r="P1009" s="46">
        <v>0</v>
      </c>
      <c r="Q1009" s="46">
        <v>1021</v>
      </c>
      <c r="R1009" s="46">
        <v>29</v>
      </c>
      <c r="S1009" s="46">
        <v>943</v>
      </c>
      <c r="T1009" s="46">
        <v>18</v>
      </c>
      <c r="U1009" s="46">
        <v>21</v>
      </c>
      <c r="V1009" s="46">
        <v>2312</v>
      </c>
      <c r="W1009" s="46">
        <v>100</v>
      </c>
      <c r="Y1009" s="46" t="s">
        <v>7441</v>
      </c>
      <c r="AA1009">
        <f t="shared" si="20"/>
        <v>6.98</v>
      </c>
    </row>
    <row r="1010" spans="2:27" ht="15" hidden="1" customHeight="1" x14ac:dyDescent="0.2">
      <c r="B1010" s="46">
        <v>1009</v>
      </c>
      <c r="C1010" s="46">
        <v>2942</v>
      </c>
      <c r="D1010" s="46" t="s">
        <v>7</v>
      </c>
      <c r="E1010" s="46">
        <v>9</v>
      </c>
      <c r="F1010" s="46" t="s">
        <v>7267</v>
      </c>
      <c r="G1010" s="46" t="s">
        <v>7442</v>
      </c>
      <c r="H1010" s="46" t="s">
        <v>7443</v>
      </c>
      <c r="I1010" s="46" t="s">
        <v>7443</v>
      </c>
      <c r="J1010" s="46" t="s">
        <v>2744</v>
      </c>
      <c r="K1010" s="46" t="s">
        <v>7444</v>
      </c>
      <c r="L1010" s="46" t="s">
        <v>3395</v>
      </c>
      <c r="M1010" s="46">
        <v>22</v>
      </c>
      <c r="N1010" s="46">
        <v>2</v>
      </c>
      <c r="O1010" s="46">
        <v>100</v>
      </c>
      <c r="P1010" s="46">
        <v>100</v>
      </c>
      <c r="Q1010" s="46">
        <v>2</v>
      </c>
      <c r="R1010" s="46">
        <v>1</v>
      </c>
      <c r="S1010" s="46">
        <v>1</v>
      </c>
      <c r="T1010" s="46">
        <v>18</v>
      </c>
      <c r="U1010" s="46">
        <v>21</v>
      </c>
      <c r="V1010" s="46">
        <v>1660</v>
      </c>
      <c r="W1010" s="46">
        <v>100</v>
      </c>
      <c r="Y1010" s="46" t="s">
        <v>7445</v>
      </c>
      <c r="AA1010">
        <f t="shared" si="20"/>
        <v>2</v>
      </c>
    </row>
    <row r="1011" spans="2:27" ht="15" hidden="1" customHeight="1" x14ac:dyDescent="0.2">
      <c r="B1011" s="46">
        <v>1010</v>
      </c>
      <c r="C1011" s="46">
        <v>3670</v>
      </c>
      <c r="D1011" s="46" t="s">
        <v>7</v>
      </c>
      <c r="E1011" s="46">
        <v>9</v>
      </c>
      <c r="F1011" s="46" t="s">
        <v>7446</v>
      </c>
      <c r="G1011" s="46" t="s">
        <v>7447</v>
      </c>
      <c r="H1011" s="46" t="s">
        <v>7448</v>
      </c>
      <c r="I1011" s="46" t="s">
        <v>7448</v>
      </c>
      <c r="J1011" s="46" t="s">
        <v>2746</v>
      </c>
      <c r="K1011" s="46" t="s">
        <v>4898</v>
      </c>
      <c r="L1011" s="46" t="s">
        <v>3395</v>
      </c>
      <c r="M1011" s="46">
        <v>22</v>
      </c>
      <c r="N1011" s="46">
        <v>5</v>
      </c>
      <c r="O1011" s="46">
        <v>80</v>
      </c>
      <c r="P1011" s="46">
        <v>0</v>
      </c>
      <c r="Q1011" s="46">
        <v>80</v>
      </c>
      <c r="R1011" s="46">
        <v>32</v>
      </c>
      <c r="S1011" s="46">
        <v>48</v>
      </c>
      <c r="T1011" s="46">
        <v>18</v>
      </c>
      <c r="U1011" s="46">
        <v>21</v>
      </c>
      <c r="V1011" s="46">
        <v>2337</v>
      </c>
      <c r="W1011" s="46">
        <v>100</v>
      </c>
      <c r="Y1011" s="46" t="s">
        <v>7449</v>
      </c>
      <c r="AA1011">
        <f t="shared" si="20"/>
        <v>5</v>
      </c>
    </row>
    <row r="1012" spans="2:27" ht="15" hidden="1" customHeight="1" x14ac:dyDescent="0.2">
      <c r="B1012" s="46">
        <v>1011</v>
      </c>
      <c r="C1012" s="46">
        <v>2859</v>
      </c>
      <c r="D1012" s="46" t="s">
        <v>7</v>
      </c>
      <c r="E1012" s="46">
        <v>9</v>
      </c>
      <c r="F1012" s="46" t="s">
        <v>7446</v>
      </c>
      <c r="G1012" s="46" t="s">
        <v>7446</v>
      </c>
      <c r="H1012" s="46" t="s">
        <v>7450</v>
      </c>
      <c r="I1012" s="46" t="s">
        <v>7450</v>
      </c>
      <c r="J1012" s="46" t="s">
        <v>2745</v>
      </c>
      <c r="K1012" s="46" t="s">
        <v>7451</v>
      </c>
      <c r="L1012" s="46" t="s">
        <v>3395</v>
      </c>
      <c r="M1012" s="46">
        <v>22</v>
      </c>
      <c r="N1012" s="46">
        <v>12.8</v>
      </c>
      <c r="O1012" s="46">
        <v>150</v>
      </c>
      <c r="P1012" s="46">
        <v>150</v>
      </c>
      <c r="Q1012" s="46">
        <v>120</v>
      </c>
      <c r="R1012" s="46">
        <v>30</v>
      </c>
      <c r="S1012" s="46">
        <v>120</v>
      </c>
      <c r="T1012" s="46">
        <v>18</v>
      </c>
      <c r="U1012" s="46">
        <v>21</v>
      </c>
      <c r="V1012" s="46">
        <v>1593</v>
      </c>
      <c r="W1012" s="46">
        <v>80</v>
      </c>
      <c r="Y1012" s="46" t="s">
        <v>7452</v>
      </c>
      <c r="AA1012">
        <f t="shared" si="20"/>
        <v>12.8</v>
      </c>
    </row>
    <row r="1013" spans="2:27" ht="15" hidden="1" customHeight="1" x14ac:dyDescent="0.2">
      <c r="B1013" s="46">
        <v>1012</v>
      </c>
      <c r="C1013" s="46">
        <v>2850</v>
      </c>
      <c r="D1013" s="46" t="s">
        <v>7</v>
      </c>
      <c r="E1013" s="46">
        <v>9</v>
      </c>
      <c r="F1013" s="46" t="s">
        <v>7453</v>
      </c>
      <c r="G1013" s="46"/>
      <c r="H1013" s="46"/>
      <c r="I1013" s="46"/>
      <c r="J1013" s="46" t="s">
        <v>7454</v>
      </c>
      <c r="K1013" s="46" t="s">
        <v>7455</v>
      </c>
      <c r="L1013" s="46" t="s">
        <v>3444</v>
      </c>
      <c r="M1013" s="46">
        <v>24</v>
      </c>
      <c r="N1013" s="46">
        <v>0.44</v>
      </c>
      <c r="O1013" s="46">
        <v>11</v>
      </c>
      <c r="P1013" s="46">
        <v>0</v>
      </c>
      <c r="Q1013" s="46">
        <v>20</v>
      </c>
      <c r="R1013" s="46">
        <v>1.5</v>
      </c>
      <c r="S1013" s="46">
        <v>16</v>
      </c>
      <c r="T1013" s="46">
        <v>18</v>
      </c>
      <c r="U1013" s="46">
        <v>21</v>
      </c>
      <c r="V1013" s="46">
        <v>1534</v>
      </c>
      <c r="W1013" s="46">
        <v>100</v>
      </c>
      <c r="X1013" s="46" t="s">
        <v>7456</v>
      </c>
      <c r="Y1013" s="46" t="s">
        <v>7457</v>
      </c>
      <c r="AA1013">
        <f t="shared" si="20"/>
        <v>0.44</v>
      </c>
    </row>
    <row r="1014" spans="2:27" ht="15" hidden="1" customHeight="1" x14ac:dyDescent="0.2">
      <c r="B1014" s="46">
        <v>1013</v>
      </c>
      <c r="C1014" s="46">
        <v>4497</v>
      </c>
      <c r="D1014" s="46" t="s">
        <v>7</v>
      </c>
      <c r="E1014" s="46">
        <v>9</v>
      </c>
      <c r="F1014" s="46" t="s">
        <v>7453</v>
      </c>
      <c r="G1014" s="46"/>
      <c r="H1014" s="46"/>
      <c r="I1014" s="46"/>
      <c r="J1014" s="46" t="s">
        <v>2748</v>
      </c>
      <c r="K1014" s="46" t="s">
        <v>7458</v>
      </c>
      <c r="L1014" s="46" t="s">
        <v>3395</v>
      </c>
      <c r="M1014" s="46">
        <v>22</v>
      </c>
      <c r="N1014" s="46">
        <v>2.4</v>
      </c>
      <c r="O1014" s="46">
        <v>50</v>
      </c>
      <c r="P1014" s="46">
        <v>50</v>
      </c>
      <c r="Q1014" s="46">
        <v>50</v>
      </c>
      <c r="R1014" s="46">
        <v>10</v>
      </c>
      <c r="S1014" s="46">
        <v>50</v>
      </c>
      <c r="T1014" s="46">
        <v>18</v>
      </c>
      <c r="U1014" s="46">
        <v>21</v>
      </c>
      <c r="V1014" s="46">
        <v>2870</v>
      </c>
      <c r="W1014" s="46">
        <v>100</v>
      </c>
      <c r="X1014" s="46" t="s">
        <v>7459</v>
      </c>
      <c r="Y1014" s="46" t="s">
        <v>7460</v>
      </c>
      <c r="AA1014">
        <f t="shared" si="20"/>
        <v>2.4</v>
      </c>
    </row>
    <row r="1015" spans="2:27" ht="15" hidden="1" customHeight="1" x14ac:dyDescent="0.2">
      <c r="B1015" s="46">
        <v>1014</v>
      </c>
      <c r="C1015" s="46">
        <v>1597</v>
      </c>
      <c r="D1015" s="46" t="s">
        <v>7</v>
      </c>
      <c r="E1015" s="46">
        <v>9</v>
      </c>
      <c r="F1015" s="46" t="s">
        <v>7453</v>
      </c>
      <c r="G1015" s="46"/>
      <c r="H1015" s="46"/>
      <c r="I1015" s="46"/>
      <c r="J1015" s="46" t="s">
        <v>2749</v>
      </c>
      <c r="K1015" s="46" t="s">
        <v>40</v>
      </c>
      <c r="L1015" s="46" t="s">
        <v>3406</v>
      </c>
      <c r="M1015" s="46">
        <v>23</v>
      </c>
      <c r="N1015" s="46">
        <v>10.3</v>
      </c>
      <c r="O1015" s="46">
        <v>300</v>
      </c>
      <c r="P1015" s="46">
        <v>0</v>
      </c>
      <c r="Q1015" s="46">
        <v>0</v>
      </c>
      <c r="R1015" s="46">
        <v>35</v>
      </c>
      <c r="S1015" s="46">
        <v>96</v>
      </c>
      <c r="T1015" s="46">
        <v>18</v>
      </c>
      <c r="U1015" s="46">
        <v>21</v>
      </c>
      <c r="V1015" s="46">
        <v>177</v>
      </c>
      <c r="W1015" s="46">
        <v>100</v>
      </c>
      <c r="X1015" s="46" t="s">
        <v>7461</v>
      </c>
      <c r="Y1015" s="46" t="s">
        <v>7462</v>
      </c>
      <c r="AA1015">
        <f t="shared" si="20"/>
        <v>10.3</v>
      </c>
    </row>
    <row r="1016" spans="2:27" ht="15" hidden="1" customHeight="1" x14ac:dyDescent="0.2">
      <c r="B1016" s="46">
        <v>1015</v>
      </c>
      <c r="C1016" s="46">
        <v>4398</v>
      </c>
      <c r="D1016" s="46" t="s">
        <v>7</v>
      </c>
      <c r="E1016" s="46">
        <v>9</v>
      </c>
      <c r="F1016" s="46" t="s">
        <v>7453</v>
      </c>
      <c r="G1016" s="46"/>
      <c r="H1016" s="46"/>
      <c r="I1016" s="46"/>
      <c r="J1016" s="46" t="s">
        <v>2718</v>
      </c>
      <c r="K1016" s="46" t="s">
        <v>4502</v>
      </c>
      <c r="L1016" s="46" t="s">
        <v>3406</v>
      </c>
      <c r="M1016" s="46">
        <v>23</v>
      </c>
      <c r="N1016" s="46">
        <v>22.5</v>
      </c>
      <c r="O1016" s="46">
        <v>383</v>
      </c>
      <c r="P1016" s="46">
        <v>0</v>
      </c>
      <c r="Q1016" s="46">
        <v>0</v>
      </c>
      <c r="R1016" s="46">
        <v>91</v>
      </c>
      <c r="S1016" s="46">
        <v>0</v>
      </c>
      <c r="T1016" s="46">
        <v>18</v>
      </c>
      <c r="U1016" s="46">
        <v>21</v>
      </c>
      <c r="V1016" s="46">
        <v>935</v>
      </c>
      <c r="W1016" s="46">
        <v>100</v>
      </c>
      <c r="X1016" s="46" t="s">
        <v>7463</v>
      </c>
      <c r="Y1016" s="46" t="s">
        <v>7464</v>
      </c>
      <c r="AA1016">
        <f t="shared" si="20"/>
        <v>22.5</v>
      </c>
    </row>
    <row r="1017" spans="2:27" ht="15" hidden="1" customHeight="1" x14ac:dyDescent="0.2">
      <c r="B1017" s="46">
        <v>1016</v>
      </c>
      <c r="C1017" s="46">
        <v>2972</v>
      </c>
      <c r="D1017" s="46" t="s">
        <v>7</v>
      </c>
      <c r="E1017" s="46">
        <v>9</v>
      </c>
      <c r="F1017" s="46" t="s">
        <v>7453</v>
      </c>
      <c r="G1017" s="46" t="s">
        <v>7465</v>
      </c>
      <c r="H1017" s="46" t="s">
        <v>7466</v>
      </c>
      <c r="I1017" s="46" t="s">
        <v>7466</v>
      </c>
      <c r="J1017" s="46" t="s">
        <v>7467</v>
      </c>
      <c r="K1017" s="46" t="s">
        <v>7468</v>
      </c>
      <c r="L1017" s="46" t="s">
        <v>3444</v>
      </c>
      <c r="M1017" s="46">
        <v>24</v>
      </c>
      <c r="N1017" s="46">
        <v>3</v>
      </c>
      <c r="O1017" s="46">
        <v>150</v>
      </c>
      <c r="P1017" s="46">
        <v>0</v>
      </c>
      <c r="Q1017" s="46">
        <v>1</v>
      </c>
      <c r="R1017" s="46">
        <v>1</v>
      </c>
      <c r="S1017" s="46">
        <v>1</v>
      </c>
      <c r="T1017" s="46">
        <v>18</v>
      </c>
      <c r="U1017" s="46">
        <v>21</v>
      </c>
      <c r="V1017" s="46">
        <v>1688</v>
      </c>
      <c r="W1017" s="46">
        <v>100</v>
      </c>
      <c r="Y1017" s="46" t="s">
        <v>7469</v>
      </c>
      <c r="AA1017">
        <f t="shared" si="20"/>
        <v>3</v>
      </c>
    </row>
    <row r="1018" spans="2:27" ht="15" hidden="1" customHeight="1" x14ac:dyDescent="0.2">
      <c r="B1018" s="46">
        <v>1017</v>
      </c>
      <c r="C1018" s="46">
        <v>4064</v>
      </c>
      <c r="D1018" s="46" t="s">
        <v>7</v>
      </c>
      <c r="E1018" s="46">
        <v>9</v>
      </c>
      <c r="F1018" s="46" t="s">
        <v>7470</v>
      </c>
      <c r="G1018" s="46" t="s">
        <v>3751</v>
      </c>
      <c r="H1018" s="46" t="s">
        <v>7471</v>
      </c>
      <c r="I1018" s="46" t="s">
        <v>7471</v>
      </c>
      <c r="J1018" s="46" t="s">
        <v>2751</v>
      </c>
      <c r="K1018" s="46" t="s">
        <v>2751</v>
      </c>
      <c r="L1018" s="46" t="s">
        <v>3395</v>
      </c>
      <c r="M1018" s="46">
        <v>22</v>
      </c>
      <c r="N1018" s="46">
        <v>8</v>
      </c>
      <c r="O1018" s="46">
        <v>220</v>
      </c>
      <c r="P1018" s="46">
        <v>220</v>
      </c>
      <c r="Q1018" s="46">
        <v>440</v>
      </c>
      <c r="R1018" s="46">
        <v>140</v>
      </c>
      <c r="S1018" s="46">
        <v>140</v>
      </c>
      <c r="T1018" s="46">
        <v>18</v>
      </c>
      <c r="U1018" s="46">
        <v>21</v>
      </c>
      <c r="V1018" s="46">
        <v>2777</v>
      </c>
      <c r="W1018" s="46">
        <v>100</v>
      </c>
      <c r="Y1018" s="46" t="s">
        <v>7472</v>
      </c>
      <c r="AA1018">
        <f t="shared" si="20"/>
        <v>8</v>
      </c>
    </row>
    <row r="1019" spans="2:27" ht="15" hidden="1" customHeight="1" x14ac:dyDescent="0.2">
      <c r="B1019" s="46">
        <v>1018</v>
      </c>
      <c r="C1019" s="46">
        <v>3678</v>
      </c>
      <c r="D1019" s="46" t="s">
        <v>7</v>
      </c>
      <c r="E1019" s="46">
        <v>9</v>
      </c>
      <c r="F1019" s="46" t="s">
        <v>7470</v>
      </c>
      <c r="G1019" s="46" t="s">
        <v>7473</v>
      </c>
      <c r="H1019" s="46" t="s">
        <v>7474</v>
      </c>
      <c r="I1019" s="46" t="s">
        <v>7474</v>
      </c>
      <c r="J1019" s="46" t="s">
        <v>2752</v>
      </c>
      <c r="K1019" s="46" t="s">
        <v>7475</v>
      </c>
      <c r="L1019" s="46" t="s">
        <v>3406</v>
      </c>
      <c r="M1019" s="46">
        <v>23</v>
      </c>
      <c r="N1019" s="46">
        <v>5</v>
      </c>
      <c r="O1019" s="46">
        <v>150</v>
      </c>
      <c r="P1019" s="46">
        <v>0</v>
      </c>
      <c r="Q1019" s="46">
        <v>300</v>
      </c>
      <c r="R1019" s="46">
        <v>25</v>
      </c>
      <c r="S1019" s="46">
        <v>275</v>
      </c>
      <c r="T1019" s="46">
        <v>18</v>
      </c>
      <c r="U1019" s="46">
        <v>21</v>
      </c>
      <c r="V1019" s="46">
        <v>2374</v>
      </c>
      <c r="W1019" s="46">
        <v>100</v>
      </c>
      <c r="Y1019" s="46" t="s">
        <v>7476</v>
      </c>
      <c r="AA1019">
        <f t="shared" si="20"/>
        <v>5</v>
      </c>
    </row>
    <row r="1020" spans="2:27" ht="15" hidden="1" customHeight="1" x14ac:dyDescent="0.2">
      <c r="B1020" s="46">
        <v>1019</v>
      </c>
      <c r="C1020" s="46">
        <v>1612</v>
      </c>
      <c r="D1020" s="46" t="s">
        <v>7</v>
      </c>
      <c r="E1020" s="46">
        <v>9</v>
      </c>
      <c r="F1020" s="46" t="s">
        <v>7470</v>
      </c>
      <c r="G1020" s="46"/>
      <c r="H1020" s="46"/>
      <c r="I1020" s="46"/>
      <c r="J1020" s="46" t="s">
        <v>2750</v>
      </c>
      <c r="K1020" s="46" t="s">
        <v>40</v>
      </c>
      <c r="L1020" s="46" t="s">
        <v>3406</v>
      </c>
      <c r="M1020" s="46">
        <v>23</v>
      </c>
      <c r="N1020" s="46">
        <v>10</v>
      </c>
      <c r="O1020" s="46">
        <v>300</v>
      </c>
      <c r="P1020" s="46">
        <v>0</v>
      </c>
      <c r="Q1020" s="46">
        <v>0</v>
      </c>
      <c r="R1020" s="46">
        <v>25</v>
      </c>
      <c r="S1020" s="46">
        <v>137</v>
      </c>
      <c r="T1020" s="46">
        <v>18</v>
      </c>
      <c r="U1020" s="46">
        <v>21</v>
      </c>
      <c r="V1020" s="46">
        <v>177</v>
      </c>
      <c r="W1020" s="46">
        <v>100</v>
      </c>
      <c r="X1020" s="46" t="s">
        <v>7477</v>
      </c>
      <c r="Y1020" s="46" t="s">
        <v>7478</v>
      </c>
      <c r="AA1020">
        <f t="shared" si="20"/>
        <v>10</v>
      </c>
    </row>
    <row r="1021" spans="2:27" ht="15" hidden="1" customHeight="1" x14ac:dyDescent="0.2">
      <c r="B1021" s="46">
        <v>1020</v>
      </c>
      <c r="C1021" s="46">
        <v>4474</v>
      </c>
      <c r="D1021" s="46" t="s">
        <v>7</v>
      </c>
      <c r="E1021" s="46">
        <v>9</v>
      </c>
      <c r="F1021" s="46" t="s">
        <v>7479</v>
      </c>
      <c r="G1021" s="46" t="s">
        <v>7480</v>
      </c>
      <c r="H1021" s="46" t="s">
        <v>7481</v>
      </c>
      <c r="I1021" s="46" t="s">
        <v>7482</v>
      </c>
      <c r="J1021" s="46" t="s">
        <v>2753</v>
      </c>
      <c r="K1021" s="46" t="s">
        <v>7483</v>
      </c>
      <c r="L1021" s="46" t="s">
        <v>3406</v>
      </c>
      <c r="M1021" s="46">
        <v>23</v>
      </c>
      <c r="N1021" s="46">
        <v>3</v>
      </c>
      <c r="O1021" s="46">
        <v>60</v>
      </c>
      <c r="P1021" s="46">
        <v>0</v>
      </c>
      <c r="Q1021" s="46">
        <v>80</v>
      </c>
      <c r="R1021" s="46">
        <v>15</v>
      </c>
      <c r="S1021" s="46">
        <v>70</v>
      </c>
      <c r="T1021" s="46">
        <v>18</v>
      </c>
      <c r="U1021" s="46">
        <v>21</v>
      </c>
      <c r="V1021" s="46">
        <v>3058</v>
      </c>
      <c r="W1021" s="46">
        <v>100</v>
      </c>
      <c r="Y1021" s="46" t="s">
        <v>7484</v>
      </c>
      <c r="AA1021">
        <f t="shared" si="20"/>
        <v>3</v>
      </c>
    </row>
    <row r="1022" spans="2:27" ht="15" hidden="1" customHeight="1" x14ac:dyDescent="0.2">
      <c r="B1022" s="46">
        <v>1021</v>
      </c>
      <c r="C1022" s="46">
        <v>3784</v>
      </c>
      <c r="D1022" s="46" t="s">
        <v>7</v>
      </c>
      <c r="E1022" s="46">
        <v>9</v>
      </c>
      <c r="F1022" s="46" t="s">
        <v>7479</v>
      </c>
      <c r="G1022" s="46" t="s">
        <v>7485</v>
      </c>
      <c r="H1022" s="46" t="s">
        <v>7486</v>
      </c>
      <c r="I1022" s="46" t="s">
        <v>7486</v>
      </c>
      <c r="J1022" s="46" t="s">
        <v>2754</v>
      </c>
      <c r="K1022" s="46" t="s">
        <v>7487</v>
      </c>
      <c r="L1022" s="46" t="s">
        <v>3395</v>
      </c>
      <c r="M1022" s="46">
        <v>22</v>
      </c>
      <c r="N1022" s="46">
        <v>3</v>
      </c>
      <c r="O1022" s="46">
        <v>87</v>
      </c>
      <c r="P1022" s="46">
        <v>0</v>
      </c>
      <c r="Q1022" s="46">
        <v>0</v>
      </c>
      <c r="R1022" s="46">
        <v>0</v>
      </c>
      <c r="S1022" s="46">
        <v>0</v>
      </c>
      <c r="T1022" s="46">
        <v>18</v>
      </c>
      <c r="U1022" s="46">
        <v>21</v>
      </c>
      <c r="V1022" s="46">
        <v>2489</v>
      </c>
      <c r="W1022" s="46">
        <v>100</v>
      </c>
      <c r="Y1022" s="46" t="s">
        <v>7488</v>
      </c>
      <c r="AA1022">
        <f t="shared" si="20"/>
        <v>3</v>
      </c>
    </row>
    <row r="1023" spans="2:27" ht="15" hidden="1" customHeight="1" x14ac:dyDescent="0.2">
      <c r="B1023" s="46">
        <v>1022</v>
      </c>
      <c r="C1023" s="46">
        <v>3966</v>
      </c>
      <c r="D1023" s="46" t="s">
        <v>7</v>
      </c>
      <c r="E1023" s="46">
        <v>9</v>
      </c>
      <c r="F1023" s="46" t="s">
        <v>7479</v>
      </c>
      <c r="G1023" s="46" t="s">
        <v>7489</v>
      </c>
      <c r="H1023" s="46" t="s">
        <v>7490</v>
      </c>
      <c r="I1023" s="46" t="s">
        <v>7490</v>
      </c>
      <c r="J1023" s="46" t="s">
        <v>2755</v>
      </c>
      <c r="K1023" s="46" t="s">
        <v>7491</v>
      </c>
      <c r="L1023" s="46" t="s">
        <v>3395</v>
      </c>
      <c r="M1023" s="46">
        <v>22</v>
      </c>
      <c r="N1023" s="46">
        <v>3</v>
      </c>
      <c r="O1023" s="46">
        <v>87</v>
      </c>
      <c r="P1023" s="46">
        <v>0</v>
      </c>
      <c r="Q1023" s="46">
        <v>0</v>
      </c>
      <c r="R1023" s="46">
        <v>0</v>
      </c>
      <c r="S1023" s="46">
        <v>0</v>
      </c>
      <c r="T1023" s="46">
        <v>18</v>
      </c>
      <c r="U1023" s="46">
        <v>21</v>
      </c>
      <c r="V1023" s="46">
        <v>2679</v>
      </c>
      <c r="W1023" s="46">
        <v>100</v>
      </c>
      <c r="Y1023" s="46" t="s">
        <v>7492</v>
      </c>
      <c r="AA1023">
        <f t="shared" si="20"/>
        <v>3</v>
      </c>
    </row>
    <row r="1024" spans="2:27" ht="15" hidden="1" customHeight="1" x14ac:dyDescent="0.2">
      <c r="B1024" s="46">
        <v>1023</v>
      </c>
      <c r="C1024" s="46">
        <v>3638</v>
      </c>
      <c r="D1024" s="46" t="s">
        <v>7</v>
      </c>
      <c r="E1024" s="46">
        <v>9</v>
      </c>
      <c r="F1024" s="46" t="s">
        <v>7493</v>
      </c>
      <c r="G1024" s="46" t="s">
        <v>7494</v>
      </c>
      <c r="H1024" s="46" t="s">
        <v>7495</v>
      </c>
      <c r="I1024" s="46" t="s">
        <v>7495</v>
      </c>
      <c r="J1024" s="46" t="s">
        <v>2758</v>
      </c>
      <c r="K1024" s="46" t="s">
        <v>4898</v>
      </c>
      <c r="L1024" s="46" t="s">
        <v>3406</v>
      </c>
      <c r="M1024" s="46">
        <v>23</v>
      </c>
      <c r="N1024" s="46">
        <v>0.6</v>
      </c>
      <c r="O1024" s="46">
        <v>17</v>
      </c>
      <c r="P1024" s="46">
        <v>0</v>
      </c>
      <c r="Q1024" s="46">
        <v>29000</v>
      </c>
      <c r="R1024" s="46">
        <v>1.6</v>
      </c>
      <c r="S1024" s="46">
        <v>24660</v>
      </c>
      <c r="T1024" s="46">
        <v>18</v>
      </c>
      <c r="U1024" s="46">
        <v>21</v>
      </c>
      <c r="V1024" s="46">
        <v>2337</v>
      </c>
      <c r="W1024" s="46">
        <v>100</v>
      </c>
      <c r="Y1024" s="46" t="s">
        <v>7496</v>
      </c>
      <c r="AA1024">
        <f t="shared" si="20"/>
        <v>0.6</v>
      </c>
    </row>
    <row r="1025" spans="2:27" ht="15" hidden="1" customHeight="1" x14ac:dyDescent="0.2">
      <c r="B1025" s="46">
        <v>1024</v>
      </c>
      <c r="C1025" s="46">
        <v>3378</v>
      </c>
      <c r="D1025" s="46" t="s">
        <v>7</v>
      </c>
      <c r="E1025" s="46">
        <v>9</v>
      </c>
      <c r="F1025" s="46" t="s">
        <v>7493</v>
      </c>
      <c r="G1025" s="46" t="s">
        <v>7497</v>
      </c>
      <c r="H1025" s="46" t="s">
        <v>7498</v>
      </c>
      <c r="I1025" s="46" t="s">
        <v>7499</v>
      </c>
      <c r="J1025" s="46" t="s">
        <v>2756</v>
      </c>
      <c r="K1025" s="46" t="s">
        <v>2756</v>
      </c>
      <c r="L1025" s="46" t="s">
        <v>3395</v>
      </c>
      <c r="M1025" s="46">
        <v>22</v>
      </c>
      <c r="N1025" s="46">
        <v>12</v>
      </c>
      <c r="O1025" s="46">
        <v>365</v>
      </c>
      <c r="P1025" s="46">
        <v>0</v>
      </c>
      <c r="Q1025" s="46">
        <v>100</v>
      </c>
      <c r="R1025" s="46">
        <v>130</v>
      </c>
      <c r="S1025" s="46">
        <v>600</v>
      </c>
      <c r="T1025" s="46">
        <v>18</v>
      </c>
      <c r="U1025" s="46">
        <v>21</v>
      </c>
      <c r="V1025" s="46">
        <v>2064</v>
      </c>
      <c r="W1025" s="46">
        <v>100</v>
      </c>
      <c r="Y1025" s="46" t="s">
        <v>7500</v>
      </c>
      <c r="AA1025">
        <f t="shared" si="20"/>
        <v>12</v>
      </c>
    </row>
    <row r="1026" spans="2:27" ht="15" hidden="1" customHeight="1" x14ac:dyDescent="0.2">
      <c r="B1026" s="46">
        <v>1025</v>
      </c>
      <c r="C1026" s="46">
        <v>1127</v>
      </c>
      <c r="D1026" s="46" t="s">
        <v>7</v>
      </c>
      <c r="E1026" s="46">
        <v>9</v>
      </c>
      <c r="F1026" s="46" t="s">
        <v>7493</v>
      </c>
      <c r="G1026" s="46" t="s">
        <v>7501</v>
      </c>
      <c r="H1026" s="46" t="s">
        <v>7502</v>
      </c>
      <c r="I1026" s="46" t="s">
        <v>7502</v>
      </c>
      <c r="J1026" s="46" t="s">
        <v>2757</v>
      </c>
      <c r="K1026" s="46" t="s">
        <v>2757</v>
      </c>
      <c r="L1026" s="46" t="s">
        <v>3395</v>
      </c>
      <c r="M1026" s="46">
        <v>22</v>
      </c>
      <c r="N1026" s="46">
        <v>3</v>
      </c>
      <c r="O1026" s="46">
        <v>48</v>
      </c>
      <c r="P1026" s="46">
        <v>0</v>
      </c>
      <c r="Q1026" s="46">
        <v>371</v>
      </c>
      <c r="R1026" s="46">
        <v>4.5999999999999996</v>
      </c>
      <c r="S1026" s="46">
        <v>371</v>
      </c>
      <c r="T1026" s="46">
        <v>18</v>
      </c>
      <c r="U1026" s="46">
        <v>21</v>
      </c>
      <c r="V1026" s="46">
        <v>460</v>
      </c>
      <c r="W1026" s="46">
        <v>60</v>
      </c>
      <c r="Y1026" s="46" t="s">
        <v>7503</v>
      </c>
      <c r="AA1026">
        <f t="shared" si="20"/>
        <v>3</v>
      </c>
    </row>
    <row r="1027" spans="2:27" ht="15" hidden="1" customHeight="1" x14ac:dyDescent="0.2">
      <c r="B1027" s="46">
        <v>1026</v>
      </c>
      <c r="C1027" s="46">
        <v>1179</v>
      </c>
      <c r="D1027" s="46" t="s">
        <v>7</v>
      </c>
      <c r="E1027" s="46">
        <v>9</v>
      </c>
      <c r="F1027" s="46" t="s">
        <v>5378</v>
      </c>
      <c r="G1027" s="46" t="s">
        <v>7504</v>
      </c>
      <c r="H1027" s="46" t="s">
        <v>7505</v>
      </c>
      <c r="I1027" s="46" t="s">
        <v>3415</v>
      </c>
      <c r="J1027" s="46" t="s">
        <v>2759</v>
      </c>
      <c r="K1027" s="46" t="s">
        <v>582</v>
      </c>
      <c r="L1027" s="46" t="s">
        <v>3444</v>
      </c>
      <c r="M1027" s="46">
        <v>24</v>
      </c>
      <c r="N1027" s="46">
        <v>20.329999999999998</v>
      </c>
      <c r="O1027" s="46">
        <v>230</v>
      </c>
      <c r="P1027" s="46">
        <v>138</v>
      </c>
      <c r="Q1027" s="46">
        <v>0</v>
      </c>
      <c r="R1027" s="46">
        <v>125</v>
      </c>
      <c r="S1027" s="46">
        <v>0</v>
      </c>
      <c r="T1027" s="46">
        <v>18</v>
      </c>
      <c r="U1027" s="46">
        <v>21</v>
      </c>
      <c r="V1027" s="46">
        <v>508</v>
      </c>
      <c r="W1027" s="46">
        <v>100</v>
      </c>
      <c r="Y1027" s="46" t="s">
        <v>7506</v>
      </c>
      <c r="AA1027">
        <f t="shared" si="20"/>
        <v>20.329999999999998</v>
      </c>
    </row>
    <row r="1028" spans="2:27" ht="15" hidden="1" customHeight="1" x14ac:dyDescent="0.2">
      <c r="B1028" s="46">
        <v>1027</v>
      </c>
      <c r="C1028" s="46">
        <v>1585</v>
      </c>
      <c r="D1028" s="46" t="s">
        <v>7</v>
      </c>
      <c r="E1028" s="46">
        <v>9</v>
      </c>
      <c r="F1028" s="46" t="s">
        <v>5378</v>
      </c>
      <c r="G1028" s="46"/>
      <c r="H1028" s="46"/>
      <c r="I1028" s="46"/>
      <c r="J1028" s="46" t="s">
        <v>2760</v>
      </c>
      <c r="K1028" s="46" t="s">
        <v>40</v>
      </c>
      <c r="L1028" s="46" t="s">
        <v>3406</v>
      </c>
      <c r="M1028" s="46">
        <v>23</v>
      </c>
      <c r="N1028" s="46">
        <v>10</v>
      </c>
      <c r="O1028" s="46">
        <v>225</v>
      </c>
      <c r="P1028" s="46">
        <v>0</v>
      </c>
      <c r="Q1028" s="46">
        <v>0</v>
      </c>
      <c r="R1028" s="46">
        <v>20</v>
      </c>
      <c r="S1028" s="46">
        <v>80</v>
      </c>
      <c r="T1028" s="46">
        <v>18</v>
      </c>
      <c r="U1028" s="46">
        <v>21</v>
      </c>
      <c r="V1028" s="46">
        <v>177</v>
      </c>
      <c r="W1028" s="46">
        <v>100</v>
      </c>
      <c r="X1028" s="46" t="s">
        <v>7507</v>
      </c>
      <c r="Y1028" s="46" t="s">
        <v>7508</v>
      </c>
      <c r="AA1028">
        <f t="shared" ref="AA1028:AA1091" si="21">N1028</f>
        <v>10</v>
      </c>
    </row>
    <row r="1029" spans="2:27" ht="15" hidden="1" customHeight="1" x14ac:dyDescent="0.2">
      <c r="B1029" s="46">
        <v>1028</v>
      </c>
      <c r="C1029" s="46">
        <v>2465</v>
      </c>
      <c r="D1029" s="46" t="s">
        <v>7</v>
      </c>
      <c r="E1029" s="46">
        <v>9</v>
      </c>
      <c r="F1029" s="46" t="s">
        <v>5378</v>
      </c>
      <c r="G1029" s="46" t="s">
        <v>7509</v>
      </c>
      <c r="H1029" s="46" t="s">
        <v>7510</v>
      </c>
      <c r="I1029" s="46" t="s">
        <v>7510</v>
      </c>
      <c r="J1029" s="46" t="s">
        <v>2761</v>
      </c>
      <c r="K1029" s="46" t="s">
        <v>7511</v>
      </c>
      <c r="L1029" s="46" t="s">
        <v>3395</v>
      </c>
      <c r="M1029" s="46">
        <v>22</v>
      </c>
      <c r="N1029" s="46">
        <v>6.5</v>
      </c>
      <c r="O1029" s="46">
        <v>163</v>
      </c>
      <c r="P1029" s="46">
        <v>1</v>
      </c>
      <c r="Q1029" s="46">
        <v>5</v>
      </c>
      <c r="R1029" s="46">
        <v>30</v>
      </c>
      <c r="S1029" s="46">
        <v>50</v>
      </c>
      <c r="T1029" s="46">
        <v>18</v>
      </c>
      <c r="U1029" s="46">
        <v>21</v>
      </c>
      <c r="V1029" s="46">
        <v>1251</v>
      </c>
      <c r="W1029" s="46">
        <v>100</v>
      </c>
      <c r="Y1029" s="46" t="s">
        <v>7512</v>
      </c>
      <c r="AA1029">
        <f t="shared" si="21"/>
        <v>6.5</v>
      </c>
    </row>
    <row r="1030" spans="2:27" ht="15" hidden="1" customHeight="1" x14ac:dyDescent="0.2">
      <c r="B1030" s="46">
        <v>1029</v>
      </c>
      <c r="C1030" s="46">
        <v>1063</v>
      </c>
      <c r="D1030" s="46" t="s">
        <v>7</v>
      </c>
      <c r="E1030" s="46">
        <v>9</v>
      </c>
      <c r="F1030" s="46" t="s">
        <v>7513</v>
      </c>
      <c r="G1030" s="46" t="s">
        <v>7513</v>
      </c>
      <c r="H1030" s="46" t="s">
        <v>7514</v>
      </c>
      <c r="I1030" s="46" t="s">
        <v>7514</v>
      </c>
      <c r="J1030" s="46" t="s">
        <v>2763</v>
      </c>
      <c r="K1030" s="46" t="s">
        <v>2763</v>
      </c>
      <c r="L1030" s="46" t="s">
        <v>3444</v>
      </c>
      <c r="M1030" s="46">
        <v>24</v>
      </c>
      <c r="N1030" s="46">
        <v>9.6</v>
      </c>
      <c r="O1030" s="46">
        <v>300</v>
      </c>
      <c r="P1030" s="46">
        <v>0</v>
      </c>
      <c r="Q1030" s="46">
        <v>250</v>
      </c>
      <c r="R1030" s="46">
        <v>45</v>
      </c>
      <c r="S1030" s="46">
        <v>90</v>
      </c>
      <c r="T1030" s="46">
        <v>18</v>
      </c>
      <c r="U1030" s="46">
        <v>21</v>
      </c>
      <c r="V1030" s="46">
        <v>407</v>
      </c>
      <c r="W1030" s="46">
        <v>100</v>
      </c>
      <c r="Y1030" s="46" t="s">
        <v>7515</v>
      </c>
      <c r="AA1030">
        <f t="shared" si="21"/>
        <v>9.6</v>
      </c>
    </row>
    <row r="1031" spans="2:27" ht="15" hidden="1" customHeight="1" x14ac:dyDescent="0.2">
      <c r="B1031" s="46">
        <v>1030</v>
      </c>
      <c r="C1031" s="46">
        <v>4314</v>
      </c>
      <c r="D1031" s="46" t="s">
        <v>7</v>
      </c>
      <c r="E1031" s="46">
        <v>9</v>
      </c>
      <c r="F1031" s="46" t="s">
        <v>7513</v>
      </c>
      <c r="G1031" s="46" t="s">
        <v>7513</v>
      </c>
      <c r="H1031" s="46" t="s">
        <v>7516</v>
      </c>
      <c r="I1031" s="46" t="s">
        <v>7516</v>
      </c>
      <c r="J1031" s="46" t="s">
        <v>2762</v>
      </c>
      <c r="K1031" s="46" t="s">
        <v>37</v>
      </c>
      <c r="L1031" s="46" t="s">
        <v>3406</v>
      </c>
      <c r="M1031" s="46">
        <v>23</v>
      </c>
      <c r="N1031" s="46">
        <v>22</v>
      </c>
      <c r="O1031" s="46">
        <v>451</v>
      </c>
      <c r="P1031" s="46">
        <v>0</v>
      </c>
      <c r="Q1031" s="46">
        <v>0</v>
      </c>
      <c r="R1031" s="46">
        <v>140</v>
      </c>
      <c r="S1031" s="46">
        <v>0</v>
      </c>
      <c r="T1031" s="46">
        <v>18</v>
      </c>
      <c r="U1031" s="46">
        <v>21</v>
      </c>
      <c r="V1031" s="46">
        <v>798</v>
      </c>
      <c r="W1031" s="46">
        <v>100</v>
      </c>
      <c r="Y1031" s="46" t="s">
        <v>7517</v>
      </c>
      <c r="AA1031">
        <f t="shared" si="21"/>
        <v>22</v>
      </c>
    </row>
    <row r="1032" spans="2:27" ht="15" hidden="1" customHeight="1" x14ac:dyDescent="0.2">
      <c r="B1032" s="46">
        <v>1031</v>
      </c>
      <c r="C1032" s="46">
        <v>745</v>
      </c>
      <c r="D1032" s="46" t="s">
        <v>7</v>
      </c>
      <c r="E1032" s="46">
        <v>9</v>
      </c>
      <c r="F1032" s="46" t="s">
        <v>7513</v>
      </c>
      <c r="G1032" s="46" t="s">
        <v>7518</v>
      </c>
      <c r="H1032" s="46" t="s">
        <v>7519</v>
      </c>
      <c r="I1032" s="46" t="s">
        <v>7519</v>
      </c>
      <c r="J1032" s="46" t="s">
        <v>2764</v>
      </c>
      <c r="K1032" s="46" t="s">
        <v>2764</v>
      </c>
      <c r="L1032" s="46" t="s">
        <v>3444</v>
      </c>
      <c r="M1032" s="46">
        <v>24</v>
      </c>
      <c r="N1032" s="46">
        <v>5.6</v>
      </c>
      <c r="O1032" s="46">
        <v>105</v>
      </c>
      <c r="P1032" s="46">
        <v>40</v>
      </c>
      <c r="Q1032" s="46">
        <v>100</v>
      </c>
      <c r="R1032" s="46">
        <v>18</v>
      </c>
      <c r="S1032" s="46">
        <v>82</v>
      </c>
      <c r="T1032" s="46">
        <v>18</v>
      </c>
      <c r="U1032" s="46">
        <v>21</v>
      </c>
      <c r="V1032" s="46">
        <v>253</v>
      </c>
      <c r="W1032" s="46">
        <v>100</v>
      </c>
      <c r="Y1032" s="46" t="s">
        <v>7520</v>
      </c>
      <c r="AA1032">
        <f t="shared" si="21"/>
        <v>5.6</v>
      </c>
    </row>
    <row r="1033" spans="2:27" ht="15" hidden="1" customHeight="1" x14ac:dyDescent="0.2">
      <c r="B1033" s="46">
        <v>1032</v>
      </c>
      <c r="C1033" s="46">
        <v>2160</v>
      </c>
      <c r="D1033" s="46" t="s">
        <v>7</v>
      </c>
      <c r="E1033" s="46">
        <v>9</v>
      </c>
      <c r="F1033" s="46" t="s">
        <v>7521</v>
      </c>
      <c r="G1033" s="46" t="s">
        <v>7522</v>
      </c>
      <c r="H1033" s="46" t="s">
        <v>7523</v>
      </c>
      <c r="I1033" s="46" t="s">
        <v>7524</v>
      </c>
      <c r="J1033" s="46" t="s">
        <v>2727</v>
      </c>
      <c r="K1033" s="46" t="s">
        <v>7525</v>
      </c>
      <c r="L1033" s="46" t="s">
        <v>4206</v>
      </c>
      <c r="M1033" s="46">
        <v>290</v>
      </c>
      <c r="N1033" s="46">
        <v>4</v>
      </c>
      <c r="O1033" s="46">
        <v>110</v>
      </c>
      <c r="P1033" s="46">
        <v>0</v>
      </c>
      <c r="Q1033" s="46">
        <v>300</v>
      </c>
      <c r="R1033" s="46">
        <v>35</v>
      </c>
      <c r="S1033" s="46">
        <v>100</v>
      </c>
      <c r="T1033" s="46">
        <v>18</v>
      </c>
      <c r="U1033" s="46">
        <v>21</v>
      </c>
      <c r="V1033" s="46">
        <v>978</v>
      </c>
      <c r="W1033" s="46">
        <v>100</v>
      </c>
      <c r="Y1033" s="46" t="s">
        <v>7526</v>
      </c>
      <c r="AA1033">
        <f t="shared" si="21"/>
        <v>4</v>
      </c>
    </row>
    <row r="1034" spans="2:27" ht="15" hidden="1" customHeight="1" x14ac:dyDescent="0.2">
      <c r="B1034" s="46">
        <v>1033</v>
      </c>
      <c r="C1034" s="46">
        <v>2995</v>
      </c>
      <c r="D1034" s="46" t="s">
        <v>7</v>
      </c>
      <c r="E1034" s="46">
        <v>9</v>
      </c>
      <c r="F1034" s="46" t="s">
        <v>7521</v>
      </c>
      <c r="G1034" s="46" t="s">
        <v>7522</v>
      </c>
      <c r="H1034" s="46" t="s">
        <v>7523</v>
      </c>
      <c r="I1034" s="46" t="s">
        <v>7524</v>
      </c>
      <c r="J1034" s="46" t="s">
        <v>2728</v>
      </c>
      <c r="K1034" s="46" t="s">
        <v>7525</v>
      </c>
      <c r="L1034" s="46" t="s">
        <v>3444</v>
      </c>
      <c r="M1034" s="46">
        <v>24</v>
      </c>
      <c r="N1034" s="46">
        <v>4</v>
      </c>
      <c r="O1034" s="46">
        <v>120</v>
      </c>
      <c r="P1034" s="46">
        <v>0</v>
      </c>
      <c r="Q1034" s="46">
        <v>300</v>
      </c>
      <c r="R1034" s="46">
        <v>50</v>
      </c>
      <c r="S1034" s="46">
        <v>250</v>
      </c>
      <c r="T1034" s="46">
        <v>18</v>
      </c>
      <c r="U1034" s="46">
        <v>21</v>
      </c>
      <c r="V1034" s="46">
        <v>978</v>
      </c>
      <c r="W1034" s="46">
        <v>60</v>
      </c>
      <c r="Y1034" s="46" t="s">
        <v>7527</v>
      </c>
      <c r="AA1034">
        <f t="shared" si="21"/>
        <v>4</v>
      </c>
    </row>
    <row r="1035" spans="2:27" ht="15" hidden="1" customHeight="1" x14ac:dyDescent="0.2">
      <c r="B1035" s="46">
        <v>1034</v>
      </c>
      <c r="C1035" s="46">
        <v>3982</v>
      </c>
      <c r="D1035" s="46" t="s">
        <v>7</v>
      </c>
      <c r="E1035" s="46">
        <v>9</v>
      </c>
      <c r="F1035" s="46" t="s">
        <v>7528</v>
      </c>
      <c r="G1035" s="46" t="s">
        <v>7528</v>
      </c>
      <c r="H1035" s="46" t="s">
        <v>7529</v>
      </c>
      <c r="I1035" s="46" t="s">
        <v>7529</v>
      </c>
      <c r="J1035" s="46" t="s">
        <v>2765</v>
      </c>
      <c r="K1035" s="46" t="s">
        <v>7530</v>
      </c>
      <c r="L1035" s="46" t="s">
        <v>3395</v>
      </c>
      <c r="M1035" s="46">
        <v>22</v>
      </c>
      <c r="N1035" s="46">
        <v>2.4</v>
      </c>
      <c r="O1035" s="46">
        <v>67000</v>
      </c>
      <c r="P1035" s="46">
        <v>67000</v>
      </c>
      <c r="Q1035" s="46">
        <v>46900</v>
      </c>
      <c r="R1035" s="46">
        <v>20100</v>
      </c>
      <c r="S1035" s="46">
        <v>33500</v>
      </c>
      <c r="T1035" s="46">
        <v>18</v>
      </c>
      <c r="U1035" s="46">
        <v>21</v>
      </c>
      <c r="V1035" s="46">
        <v>2690</v>
      </c>
      <c r="W1035" s="46">
        <v>100</v>
      </c>
      <c r="Y1035" s="46" t="s">
        <v>7531</v>
      </c>
      <c r="AA1035">
        <f t="shared" si="21"/>
        <v>2.4</v>
      </c>
    </row>
    <row r="1036" spans="2:27" ht="15" hidden="1" customHeight="1" x14ac:dyDescent="0.2">
      <c r="B1036" s="46">
        <v>1035</v>
      </c>
      <c r="C1036" s="46">
        <v>2743</v>
      </c>
      <c r="D1036" s="46" t="s">
        <v>7</v>
      </c>
      <c r="E1036" s="46">
        <v>9</v>
      </c>
      <c r="F1036" s="46" t="s">
        <v>7528</v>
      </c>
      <c r="G1036" s="46" t="s">
        <v>7528</v>
      </c>
      <c r="H1036" s="46" t="s">
        <v>7532</v>
      </c>
      <c r="I1036" s="46" t="s">
        <v>7532</v>
      </c>
      <c r="J1036" s="46" t="s">
        <v>2728</v>
      </c>
      <c r="K1036" s="46" t="s">
        <v>7533</v>
      </c>
      <c r="L1036" s="46" t="s">
        <v>3395</v>
      </c>
      <c r="M1036" s="46">
        <v>22</v>
      </c>
      <c r="N1036" s="46">
        <v>6.1</v>
      </c>
      <c r="O1036" s="46">
        <v>100</v>
      </c>
      <c r="P1036" s="46">
        <v>60</v>
      </c>
      <c r="Q1036" s="46">
        <v>90</v>
      </c>
      <c r="R1036" s="46">
        <v>80.040999999999997</v>
      </c>
      <c r="S1036" s="46">
        <v>10</v>
      </c>
      <c r="T1036" s="46">
        <v>18</v>
      </c>
      <c r="U1036" s="46">
        <v>21</v>
      </c>
      <c r="V1036" s="46">
        <v>1501</v>
      </c>
      <c r="W1036" s="46">
        <v>100</v>
      </c>
      <c r="Y1036" s="46" t="s">
        <v>7534</v>
      </c>
      <c r="AA1036">
        <f t="shared" si="21"/>
        <v>6.1</v>
      </c>
    </row>
    <row r="1037" spans="2:27" ht="15" hidden="1" customHeight="1" x14ac:dyDescent="0.2">
      <c r="B1037" s="46">
        <v>1036</v>
      </c>
      <c r="C1037" s="46">
        <v>2681</v>
      </c>
      <c r="D1037" s="46" t="s">
        <v>7</v>
      </c>
      <c r="E1037" s="46">
        <v>9</v>
      </c>
      <c r="F1037" s="46" t="s">
        <v>7528</v>
      </c>
      <c r="G1037" s="46" t="s">
        <v>7535</v>
      </c>
      <c r="H1037" s="46" t="s">
        <v>7536</v>
      </c>
      <c r="I1037" s="46" t="s">
        <v>7536</v>
      </c>
      <c r="J1037" s="46" t="s">
        <v>2766</v>
      </c>
      <c r="K1037" s="46" t="s">
        <v>2766</v>
      </c>
      <c r="L1037" s="46" t="s">
        <v>3395</v>
      </c>
      <c r="M1037" s="46">
        <v>22</v>
      </c>
      <c r="N1037" s="46">
        <v>2.5</v>
      </c>
      <c r="O1037" s="46">
        <v>60</v>
      </c>
      <c r="P1037" s="46">
        <v>0</v>
      </c>
      <c r="Q1037" s="46">
        <v>30</v>
      </c>
      <c r="R1037" s="46">
        <v>30</v>
      </c>
      <c r="S1037" s="46">
        <v>30</v>
      </c>
      <c r="T1037" s="46">
        <v>18</v>
      </c>
      <c r="U1037" s="46">
        <v>21</v>
      </c>
      <c r="V1037" s="46">
        <v>1440</v>
      </c>
      <c r="W1037" s="46">
        <v>100</v>
      </c>
      <c r="Y1037" s="46" t="s">
        <v>7537</v>
      </c>
      <c r="AA1037">
        <f t="shared" si="21"/>
        <v>2.5</v>
      </c>
    </row>
    <row r="1038" spans="2:27" ht="15" hidden="1" customHeight="1" x14ac:dyDescent="0.2">
      <c r="B1038" s="46">
        <v>1037</v>
      </c>
      <c r="C1038" s="46">
        <v>3333</v>
      </c>
      <c r="D1038" s="46" t="s">
        <v>7</v>
      </c>
      <c r="E1038" s="46">
        <v>9</v>
      </c>
      <c r="F1038" s="46" t="s">
        <v>7538</v>
      </c>
      <c r="G1038" s="46" t="s">
        <v>7539</v>
      </c>
      <c r="H1038" s="46" t="s">
        <v>7540</v>
      </c>
      <c r="I1038" s="46" t="s">
        <v>7540</v>
      </c>
      <c r="J1038" s="46" t="s">
        <v>2768</v>
      </c>
      <c r="K1038" s="46" t="s">
        <v>7541</v>
      </c>
      <c r="L1038" s="46" t="s">
        <v>3395</v>
      </c>
      <c r="M1038" s="46">
        <v>22</v>
      </c>
      <c r="N1038" s="46">
        <v>5</v>
      </c>
      <c r="O1038" s="46">
        <v>140</v>
      </c>
      <c r="P1038" s="46">
        <v>0</v>
      </c>
      <c r="Q1038" s="46">
        <v>280</v>
      </c>
      <c r="R1038" s="46">
        <v>21</v>
      </c>
      <c r="S1038" s="46">
        <v>127</v>
      </c>
      <c r="T1038" s="46">
        <v>18</v>
      </c>
      <c r="U1038" s="46">
        <v>21</v>
      </c>
      <c r="V1038" s="46">
        <v>2014</v>
      </c>
      <c r="W1038" s="46">
        <v>100</v>
      </c>
      <c r="Y1038" s="46" t="s">
        <v>7542</v>
      </c>
      <c r="AA1038">
        <f t="shared" si="21"/>
        <v>5</v>
      </c>
    </row>
    <row r="1039" spans="2:27" ht="15" hidden="1" customHeight="1" x14ac:dyDescent="0.2">
      <c r="B1039" s="46">
        <v>1038</v>
      </c>
      <c r="C1039" s="46">
        <v>3108</v>
      </c>
      <c r="D1039" s="46" t="s">
        <v>7</v>
      </c>
      <c r="E1039" s="46">
        <v>9</v>
      </c>
      <c r="F1039" s="46" t="s">
        <v>7538</v>
      </c>
      <c r="G1039" s="46" t="s">
        <v>7538</v>
      </c>
      <c r="H1039" s="46" t="s">
        <v>3414</v>
      </c>
      <c r="I1039" s="46" t="s">
        <v>3415</v>
      </c>
      <c r="J1039" s="46" t="s">
        <v>2767</v>
      </c>
      <c r="K1039" s="46" t="s">
        <v>7543</v>
      </c>
      <c r="L1039" s="46" t="s">
        <v>3395</v>
      </c>
      <c r="M1039" s="46">
        <v>22</v>
      </c>
      <c r="N1039" s="46">
        <v>12</v>
      </c>
      <c r="O1039" s="46">
        <v>161</v>
      </c>
      <c r="P1039" s="46">
        <v>10</v>
      </c>
      <c r="Q1039" s="46">
        <v>80</v>
      </c>
      <c r="R1039" s="46">
        <v>0</v>
      </c>
      <c r="S1039" s="46">
        <v>0</v>
      </c>
      <c r="T1039" s="46">
        <v>18</v>
      </c>
      <c r="U1039" s="46">
        <v>21</v>
      </c>
      <c r="V1039" s="46">
        <v>1788</v>
      </c>
      <c r="W1039" s="46">
        <v>100</v>
      </c>
      <c r="Y1039" s="46" t="s">
        <v>7544</v>
      </c>
      <c r="AA1039">
        <f t="shared" si="21"/>
        <v>12</v>
      </c>
    </row>
    <row r="1040" spans="2:27" ht="15" hidden="1" customHeight="1" x14ac:dyDescent="0.2">
      <c r="B1040" s="46">
        <v>1039</v>
      </c>
      <c r="C1040" s="46">
        <v>3828</v>
      </c>
      <c r="D1040" s="46" t="s">
        <v>7</v>
      </c>
      <c r="E1040" s="46">
        <v>9</v>
      </c>
      <c r="F1040" s="46" t="s">
        <v>7545</v>
      </c>
      <c r="G1040" s="46" t="s">
        <v>7546</v>
      </c>
      <c r="H1040" s="46" t="s">
        <v>7547</v>
      </c>
      <c r="I1040" s="46" t="s">
        <v>7547</v>
      </c>
      <c r="J1040" s="46" t="s">
        <v>2770</v>
      </c>
      <c r="K1040" s="46" t="s">
        <v>41</v>
      </c>
      <c r="L1040" s="46" t="s">
        <v>3395</v>
      </c>
      <c r="M1040" s="46">
        <v>22</v>
      </c>
      <c r="N1040" s="46">
        <v>15</v>
      </c>
      <c r="O1040" s="46">
        <v>128</v>
      </c>
      <c r="P1040" s="46">
        <v>0</v>
      </c>
      <c r="Q1040" s="46">
        <v>0</v>
      </c>
      <c r="R1040" s="46">
        <v>49</v>
      </c>
      <c r="S1040" s="46">
        <v>0</v>
      </c>
      <c r="T1040" s="46">
        <v>18</v>
      </c>
      <c r="U1040" s="46">
        <v>21</v>
      </c>
      <c r="V1040" s="46">
        <v>2524</v>
      </c>
      <c r="W1040" s="46">
        <v>100</v>
      </c>
      <c r="Y1040" s="46" t="s">
        <v>7548</v>
      </c>
      <c r="AA1040">
        <f t="shared" si="21"/>
        <v>15</v>
      </c>
    </row>
    <row r="1041" spans="2:27" ht="15" hidden="1" customHeight="1" x14ac:dyDescent="0.2">
      <c r="B1041" s="46">
        <v>1040</v>
      </c>
      <c r="C1041" s="46">
        <v>2238</v>
      </c>
      <c r="D1041" s="46" t="s">
        <v>7</v>
      </c>
      <c r="E1041" s="46">
        <v>9</v>
      </c>
      <c r="F1041" s="46" t="s">
        <v>7545</v>
      </c>
      <c r="G1041" s="46" t="s">
        <v>7549</v>
      </c>
      <c r="H1041" s="46" t="s">
        <v>3414</v>
      </c>
      <c r="I1041" s="46" t="s">
        <v>3415</v>
      </c>
      <c r="J1041" s="46" t="s">
        <v>2769</v>
      </c>
      <c r="K1041" s="46" t="s">
        <v>4502</v>
      </c>
      <c r="L1041" s="46" t="s">
        <v>3395</v>
      </c>
      <c r="M1041" s="46">
        <v>22</v>
      </c>
      <c r="N1041" s="46">
        <v>20</v>
      </c>
      <c r="O1041" s="46">
        <v>150</v>
      </c>
      <c r="P1041" s="46">
        <v>0</v>
      </c>
      <c r="Q1041" s="46">
        <v>0</v>
      </c>
      <c r="R1041" s="46">
        <v>120</v>
      </c>
      <c r="S1041" s="46">
        <v>30</v>
      </c>
      <c r="T1041" s="46">
        <v>18</v>
      </c>
      <c r="U1041" s="46">
        <v>21</v>
      </c>
      <c r="V1041" s="46">
        <v>935</v>
      </c>
      <c r="W1041" s="46">
        <v>100</v>
      </c>
      <c r="Y1041" s="46" t="s">
        <v>7550</v>
      </c>
      <c r="AA1041">
        <f t="shared" si="21"/>
        <v>20</v>
      </c>
    </row>
    <row r="1042" spans="2:27" ht="15" hidden="1" customHeight="1" x14ac:dyDescent="0.2">
      <c r="B1042" s="46">
        <v>1041</v>
      </c>
      <c r="C1042" s="46">
        <v>835</v>
      </c>
      <c r="D1042" s="46" t="s">
        <v>7</v>
      </c>
      <c r="E1042" s="46">
        <v>9</v>
      </c>
      <c r="F1042" s="46" t="s">
        <v>7551</v>
      </c>
      <c r="G1042" s="46"/>
      <c r="H1042" s="46"/>
      <c r="I1042" s="46"/>
      <c r="J1042" s="46" t="s">
        <v>2771</v>
      </c>
      <c r="K1042" s="46" t="s">
        <v>7552</v>
      </c>
      <c r="L1042" s="46" t="s">
        <v>3395</v>
      </c>
      <c r="M1042" s="46">
        <v>22</v>
      </c>
      <c r="N1042" s="46">
        <v>6</v>
      </c>
      <c r="O1042" s="46">
        <v>150</v>
      </c>
      <c r="P1042" s="46">
        <v>380</v>
      </c>
      <c r="Q1042" s="46">
        <v>180</v>
      </c>
      <c r="R1042" s="46">
        <v>84</v>
      </c>
      <c r="S1042" s="46">
        <v>180</v>
      </c>
      <c r="T1042" s="46">
        <v>18</v>
      </c>
      <c r="U1042" s="46">
        <v>21</v>
      </c>
      <c r="V1042" s="46">
        <v>299</v>
      </c>
      <c r="W1042" s="46">
        <v>100</v>
      </c>
      <c r="X1042" s="46" t="s">
        <v>7553</v>
      </c>
      <c r="Y1042" s="46" t="s">
        <v>7554</v>
      </c>
      <c r="AA1042">
        <f t="shared" si="21"/>
        <v>6</v>
      </c>
    </row>
    <row r="1043" spans="2:27" ht="15" hidden="1" customHeight="1" x14ac:dyDescent="0.2">
      <c r="B1043" s="46">
        <v>1042</v>
      </c>
      <c r="C1043" s="46">
        <v>1234</v>
      </c>
      <c r="D1043" s="46" t="s">
        <v>7</v>
      </c>
      <c r="E1043" s="46">
        <v>9</v>
      </c>
      <c r="F1043" s="46" t="s">
        <v>7555</v>
      </c>
      <c r="G1043" s="46" t="s">
        <v>7555</v>
      </c>
      <c r="H1043" s="46" t="s">
        <v>7556</v>
      </c>
      <c r="I1043" s="46" t="s">
        <v>7556</v>
      </c>
      <c r="J1043" s="46" t="s">
        <v>2772</v>
      </c>
      <c r="K1043" s="46" t="s">
        <v>2772</v>
      </c>
      <c r="L1043" s="46" t="s">
        <v>3444</v>
      </c>
      <c r="M1043" s="46">
        <v>24</v>
      </c>
      <c r="N1043" s="46">
        <v>2.4</v>
      </c>
      <c r="O1043" s="46">
        <v>60</v>
      </c>
      <c r="P1043" s="46">
        <v>60</v>
      </c>
      <c r="Q1043" s="46">
        <v>60</v>
      </c>
      <c r="R1043" s="46">
        <v>20</v>
      </c>
      <c r="S1043" s="46">
        <v>60</v>
      </c>
      <c r="T1043" s="46">
        <v>18</v>
      </c>
      <c r="U1043" s="46">
        <v>21</v>
      </c>
      <c r="V1043" s="46">
        <v>552</v>
      </c>
      <c r="W1043" s="46">
        <v>100</v>
      </c>
      <c r="Y1043" s="46" t="s">
        <v>7557</v>
      </c>
      <c r="AA1043">
        <f t="shared" si="21"/>
        <v>2.4</v>
      </c>
    </row>
    <row r="1044" spans="2:27" ht="15" hidden="1" customHeight="1" x14ac:dyDescent="0.2">
      <c r="B1044" s="46">
        <v>1043</v>
      </c>
      <c r="C1044" s="46">
        <v>1158</v>
      </c>
      <c r="D1044" s="46" t="s">
        <v>7</v>
      </c>
      <c r="E1044" s="46">
        <v>9</v>
      </c>
      <c r="F1044" s="46" t="s">
        <v>7558</v>
      </c>
      <c r="G1044" s="46" t="s">
        <v>7559</v>
      </c>
      <c r="H1044" s="46" t="s">
        <v>7560</v>
      </c>
      <c r="I1044" s="46" t="s">
        <v>7560</v>
      </c>
      <c r="J1044" s="46" t="s">
        <v>2774</v>
      </c>
      <c r="K1044" s="46" t="s">
        <v>2774</v>
      </c>
      <c r="L1044" s="46" t="s">
        <v>3444</v>
      </c>
      <c r="M1044" s="46">
        <v>24</v>
      </c>
      <c r="N1044" s="46">
        <v>2.4</v>
      </c>
      <c r="O1044" s="46">
        <v>100</v>
      </c>
      <c r="P1044" s="46">
        <v>50</v>
      </c>
      <c r="Q1044" s="46">
        <v>150</v>
      </c>
      <c r="R1044" s="46">
        <v>35</v>
      </c>
      <c r="S1044" s="46">
        <v>100</v>
      </c>
      <c r="T1044" s="46">
        <v>18</v>
      </c>
      <c r="U1044" s="46">
        <v>21</v>
      </c>
      <c r="V1044" s="46">
        <v>491</v>
      </c>
      <c r="W1044" s="46">
        <v>100</v>
      </c>
      <c r="Y1044" s="46" t="s">
        <v>7561</v>
      </c>
      <c r="AA1044">
        <f t="shared" si="21"/>
        <v>2.4</v>
      </c>
    </row>
    <row r="1045" spans="2:27" ht="15" hidden="1" customHeight="1" x14ac:dyDescent="0.2">
      <c r="B1045" s="46">
        <v>1044</v>
      </c>
      <c r="C1045" s="46">
        <v>3615</v>
      </c>
      <c r="D1045" s="46" t="s">
        <v>7</v>
      </c>
      <c r="E1045" s="46">
        <v>9</v>
      </c>
      <c r="F1045" s="46" t="s">
        <v>7558</v>
      </c>
      <c r="G1045" s="46" t="s">
        <v>7154</v>
      </c>
      <c r="H1045" s="46" t="s">
        <v>7562</v>
      </c>
      <c r="I1045" s="46" t="s">
        <v>7562</v>
      </c>
      <c r="J1045" s="46" t="s">
        <v>2773</v>
      </c>
      <c r="K1045" s="46" t="s">
        <v>7230</v>
      </c>
      <c r="L1045" s="46" t="s">
        <v>3395</v>
      </c>
      <c r="M1045" s="46">
        <v>22</v>
      </c>
      <c r="N1045" s="46">
        <v>7.2</v>
      </c>
      <c r="O1045" s="46">
        <v>73</v>
      </c>
      <c r="P1045" s="46">
        <v>0</v>
      </c>
      <c r="Q1045" s="46">
        <v>1081</v>
      </c>
      <c r="R1045" s="46">
        <v>30</v>
      </c>
      <c r="S1045" s="46">
        <v>1000</v>
      </c>
      <c r="T1045" s="46">
        <v>18</v>
      </c>
      <c r="U1045" s="46">
        <v>21</v>
      </c>
      <c r="V1045" s="46">
        <v>2312</v>
      </c>
      <c r="W1045" s="46">
        <v>100</v>
      </c>
      <c r="Y1045" s="46" t="s">
        <v>7563</v>
      </c>
      <c r="AA1045">
        <f t="shared" si="21"/>
        <v>7.2</v>
      </c>
    </row>
    <row r="1046" spans="2:27" ht="15" hidden="1" customHeight="1" x14ac:dyDescent="0.2">
      <c r="B1046" s="46">
        <v>1045</v>
      </c>
      <c r="C1046" s="46">
        <v>1296</v>
      </c>
      <c r="D1046" s="46" t="s">
        <v>7</v>
      </c>
      <c r="E1046" s="46">
        <v>9</v>
      </c>
      <c r="F1046" s="46" t="s">
        <v>7564</v>
      </c>
      <c r="G1046" s="46" t="s">
        <v>7565</v>
      </c>
      <c r="H1046" s="46" t="s">
        <v>7566</v>
      </c>
      <c r="I1046" s="46" t="s">
        <v>7566</v>
      </c>
      <c r="J1046" s="46" t="s">
        <v>2777</v>
      </c>
      <c r="K1046" s="46" t="s">
        <v>7567</v>
      </c>
      <c r="L1046" s="46" t="s">
        <v>3406</v>
      </c>
      <c r="M1046" s="46">
        <v>23</v>
      </c>
      <c r="N1046" s="46">
        <v>10</v>
      </c>
      <c r="O1046" s="46">
        <v>90</v>
      </c>
      <c r="P1046" s="46">
        <v>10</v>
      </c>
      <c r="Q1046" s="46">
        <v>50</v>
      </c>
      <c r="R1046" s="46">
        <v>25</v>
      </c>
      <c r="S1046" s="46">
        <v>5</v>
      </c>
      <c r="T1046" s="46">
        <v>18</v>
      </c>
      <c r="U1046" s="46">
        <v>21</v>
      </c>
      <c r="V1046" s="46">
        <v>604</v>
      </c>
      <c r="W1046" s="46">
        <v>100</v>
      </c>
      <c r="Y1046" s="46" t="s">
        <v>7568</v>
      </c>
      <c r="AA1046">
        <f t="shared" si="21"/>
        <v>10</v>
      </c>
    </row>
    <row r="1047" spans="2:27" ht="15" hidden="1" customHeight="1" x14ac:dyDescent="0.2">
      <c r="B1047" s="46">
        <v>1046</v>
      </c>
      <c r="C1047" s="46">
        <v>3920</v>
      </c>
      <c r="D1047" s="46" t="s">
        <v>7</v>
      </c>
      <c r="E1047" s="46">
        <v>9</v>
      </c>
      <c r="F1047" s="46" t="s">
        <v>7564</v>
      </c>
      <c r="G1047" s="46"/>
      <c r="H1047" s="46"/>
      <c r="I1047" s="46"/>
      <c r="J1047" s="46" t="s">
        <v>2776</v>
      </c>
      <c r="K1047" s="46" t="s">
        <v>7569</v>
      </c>
      <c r="L1047" s="46" t="s">
        <v>3395</v>
      </c>
      <c r="M1047" s="46">
        <v>22</v>
      </c>
      <c r="N1047" s="46">
        <v>33</v>
      </c>
      <c r="O1047" s="46">
        <v>1250</v>
      </c>
      <c r="P1047" s="46">
        <v>0</v>
      </c>
      <c r="Q1047" s="46">
        <v>0</v>
      </c>
      <c r="R1047" s="46">
        <v>275000</v>
      </c>
      <c r="S1047" s="46">
        <v>275000</v>
      </c>
      <c r="T1047" s="46">
        <v>18</v>
      </c>
      <c r="U1047" s="46">
        <v>21</v>
      </c>
      <c r="V1047" s="46">
        <v>2627</v>
      </c>
      <c r="W1047" s="46">
        <v>100</v>
      </c>
      <c r="X1047" s="46" t="s">
        <v>7570</v>
      </c>
      <c r="Y1047" s="46" t="s">
        <v>7571</v>
      </c>
      <c r="AA1047">
        <f t="shared" si="21"/>
        <v>33</v>
      </c>
    </row>
    <row r="1048" spans="2:27" ht="15" hidden="1" customHeight="1" x14ac:dyDescent="0.2">
      <c r="B1048" s="46">
        <v>1047</v>
      </c>
      <c r="C1048" s="46">
        <v>787</v>
      </c>
      <c r="D1048" s="46" t="s">
        <v>7</v>
      </c>
      <c r="E1048" s="46">
        <v>9</v>
      </c>
      <c r="F1048" s="46" t="s">
        <v>7564</v>
      </c>
      <c r="G1048" s="46" t="s">
        <v>7572</v>
      </c>
      <c r="H1048" s="46" t="s">
        <v>7573</v>
      </c>
      <c r="I1048" s="46" t="s">
        <v>7573</v>
      </c>
      <c r="J1048" s="46" t="s">
        <v>2778</v>
      </c>
      <c r="K1048" s="46" t="s">
        <v>2778</v>
      </c>
      <c r="L1048" s="46" t="s">
        <v>3444</v>
      </c>
      <c r="M1048" s="46">
        <v>24</v>
      </c>
      <c r="N1048" s="46">
        <v>2</v>
      </c>
      <c r="O1048" s="46">
        <v>100</v>
      </c>
      <c r="P1048" s="46">
        <v>0</v>
      </c>
      <c r="Q1048" s="46">
        <v>100</v>
      </c>
      <c r="R1048" s="46">
        <v>20</v>
      </c>
      <c r="S1048" s="46">
        <v>80</v>
      </c>
      <c r="T1048" s="46">
        <v>18</v>
      </c>
      <c r="U1048" s="46">
        <v>21</v>
      </c>
      <c r="V1048" s="46">
        <v>276</v>
      </c>
      <c r="W1048" s="46">
        <v>100</v>
      </c>
      <c r="Y1048" s="46" t="s">
        <v>7574</v>
      </c>
      <c r="AA1048">
        <f t="shared" si="21"/>
        <v>2</v>
      </c>
    </row>
    <row r="1049" spans="2:27" ht="15" hidden="1" customHeight="1" x14ac:dyDescent="0.2">
      <c r="B1049" s="46">
        <v>1048</v>
      </c>
      <c r="C1049" s="46">
        <v>839</v>
      </c>
      <c r="D1049" s="46" t="s">
        <v>7</v>
      </c>
      <c r="E1049" s="46">
        <v>9</v>
      </c>
      <c r="F1049" s="46" t="s">
        <v>7575</v>
      </c>
      <c r="G1049" s="46" t="s">
        <v>7576</v>
      </c>
      <c r="H1049" s="46" t="s">
        <v>3414</v>
      </c>
      <c r="I1049" s="46" t="s">
        <v>3415</v>
      </c>
      <c r="J1049" s="46" t="s">
        <v>2782</v>
      </c>
      <c r="K1049" s="46" t="s">
        <v>7577</v>
      </c>
      <c r="L1049" s="46" t="s">
        <v>3444</v>
      </c>
      <c r="M1049" s="46">
        <v>24</v>
      </c>
      <c r="N1049" s="46">
        <v>2</v>
      </c>
      <c r="O1049" s="46">
        <v>30</v>
      </c>
      <c r="P1049" s="46">
        <v>0</v>
      </c>
      <c r="Q1049" s="46">
        <v>67</v>
      </c>
      <c r="R1049" s="46">
        <v>10</v>
      </c>
      <c r="S1049" s="46">
        <v>57</v>
      </c>
      <c r="T1049" s="46">
        <v>18</v>
      </c>
      <c r="U1049" s="46">
        <v>21</v>
      </c>
      <c r="V1049" s="46">
        <v>302</v>
      </c>
      <c r="W1049" s="46">
        <v>60</v>
      </c>
      <c r="Y1049" s="46" t="s">
        <v>7578</v>
      </c>
      <c r="AA1049">
        <f t="shared" si="21"/>
        <v>2</v>
      </c>
    </row>
    <row r="1050" spans="2:27" ht="15" hidden="1" customHeight="1" x14ac:dyDescent="0.2">
      <c r="B1050" s="46">
        <v>1049</v>
      </c>
      <c r="C1050" s="46">
        <v>2660</v>
      </c>
      <c r="D1050" s="46" t="s">
        <v>7</v>
      </c>
      <c r="E1050" s="46">
        <v>9</v>
      </c>
      <c r="F1050" s="46" t="s">
        <v>7579</v>
      </c>
      <c r="G1050" s="46" t="s">
        <v>7580</v>
      </c>
      <c r="H1050" s="46" t="s">
        <v>7581</v>
      </c>
      <c r="I1050" s="46" t="s">
        <v>7581</v>
      </c>
      <c r="J1050" s="46" t="s">
        <v>7582</v>
      </c>
      <c r="K1050" s="46" t="s">
        <v>7583</v>
      </c>
      <c r="L1050" s="46" t="s">
        <v>3395</v>
      </c>
      <c r="M1050" s="46">
        <v>22</v>
      </c>
      <c r="N1050" s="46">
        <v>12</v>
      </c>
      <c r="O1050" s="46">
        <v>300</v>
      </c>
      <c r="P1050" s="46">
        <v>0</v>
      </c>
      <c r="Q1050" s="46">
        <v>22</v>
      </c>
      <c r="R1050" s="46">
        <v>52</v>
      </c>
      <c r="S1050" s="46">
        <v>135</v>
      </c>
      <c r="T1050" s="46">
        <v>18</v>
      </c>
      <c r="U1050" s="46">
        <v>21</v>
      </c>
      <c r="V1050" s="46">
        <v>1372</v>
      </c>
      <c r="W1050" s="46">
        <v>60</v>
      </c>
      <c r="X1050" s="46">
        <v>232</v>
      </c>
      <c r="Y1050" s="46" t="s">
        <v>7584</v>
      </c>
      <c r="AA1050">
        <f t="shared" si="21"/>
        <v>12</v>
      </c>
    </row>
    <row r="1051" spans="2:27" ht="15" hidden="1" customHeight="1" x14ac:dyDescent="0.2">
      <c r="B1051" s="46">
        <v>1050</v>
      </c>
      <c r="C1051" s="46">
        <v>2993</v>
      </c>
      <c r="D1051" s="46" t="s">
        <v>7</v>
      </c>
      <c r="E1051" s="46">
        <v>9</v>
      </c>
      <c r="F1051" s="46" t="s">
        <v>7579</v>
      </c>
      <c r="G1051" s="46" t="s">
        <v>7580</v>
      </c>
      <c r="H1051" s="46" t="s">
        <v>7581</v>
      </c>
      <c r="I1051" s="46" t="s">
        <v>7581</v>
      </c>
      <c r="J1051" s="46" t="s">
        <v>7582</v>
      </c>
      <c r="K1051" s="46" t="s">
        <v>7585</v>
      </c>
      <c r="L1051" s="46" t="s">
        <v>3444</v>
      </c>
      <c r="M1051" s="46">
        <v>24</v>
      </c>
      <c r="N1051" s="46">
        <v>12</v>
      </c>
      <c r="O1051" s="46">
        <v>300</v>
      </c>
      <c r="P1051" s="46">
        <v>0</v>
      </c>
      <c r="Q1051" s="46">
        <v>1431</v>
      </c>
      <c r="R1051" s="46">
        <v>52</v>
      </c>
      <c r="S1051" s="46">
        <v>135</v>
      </c>
      <c r="T1051" s="46">
        <v>18</v>
      </c>
      <c r="U1051" s="46">
        <v>21</v>
      </c>
      <c r="V1051" s="46">
        <v>1708</v>
      </c>
      <c r="W1051" s="46">
        <v>100</v>
      </c>
      <c r="Y1051" s="46" t="s">
        <v>7586</v>
      </c>
      <c r="AA1051">
        <f t="shared" si="21"/>
        <v>12</v>
      </c>
    </row>
    <row r="1052" spans="2:27" ht="15" hidden="1" customHeight="1" x14ac:dyDescent="0.2">
      <c r="B1052" s="46">
        <v>1051</v>
      </c>
      <c r="C1052" s="46">
        <v>3830</v>
      </c>
      <c r="D1052" s="46" t="s">
        <v>7</v>
      </c>
      <c r="E1052" s="46">
        <v>9</v>
      </c>
      <c r="F1052" s="46" t="s">
        <v>7579</v>
      </c>
      <c r="G1052" s="46" t="s">
        <v>7580</v>
      </c>
      <c r="H1052" s="46" t="s">
        <v>7587</v>
      </c>
      <c r="I1052" s="46" t="s">
        <v>7587</v>
      </c>
      <c r="J1052" s="46" t="s">
        <v>3361</v>
      </c>
      <c r="K1052" s="46" t="s">
        <v>41</v>
      </c>
      <c r="L1052" s="46" t="s">
        <v>3395</v>
      </c>
      <c r="M1052" s="46">
        <v>22</v>
      </c>
      <c r="N1052" s="46">
        <v>15</v>
      </c>
      <c r="O1052" s="46">
        <v>128</v>
      </c>
      <c r="P1052" s="46">
        <v>0</v>
      </c>
      <c r="Q1052" s="46">
        <v>0</v>
      </c>
      <c r="R1052" s="46">
        <v>49</v>
      </c>
      <c r="S1052" s="46">
        <v>0</v>
      </c>
      <c r="T1052" s="46">
        <v>18</v>
      </c>
      <c r="U1052" s="46">
        <v>21</v>
      </c>
      <c r="V1052" s="46">
        <v>2524</v>
      </c>
      <c r="W1052" s="46">
        <v>100</v>
      </c>
      <c r="Y1052" s="46" t="s">
        <v>7588</v>
      </c>
      <c r="AA1052">
        <f t="shared" si="21"/>
        <v>15</v>
      </c>
    </row>
    <row r="1053" spans="2:27" ht="15" hidden="1" customHeight="1" x14ac:dyDescent="0.2">
      <c r="B1053" s="46">
        <v>1052</v>
      </c>
      <c r="C1053" s="46">
        <v>2790</v>
      </c>
      <c r="D1053" s="46" t="s">
        <v>7</v>
      </c>
      <c r="E1053" s="46">
        <v>9</v>
      </c>
      <c r="F1053" s="46" t="s">
        <v>7579</v>
      </c>
      <c r="G1053" s="46" t="s">
        <v>7589</v>
      </c>
      <c r="H1053" s="46" t="s">
        <v>7590</v>
      </c>
      <c r="I1053" s="46" t="s">
        <v>7590</v>
      </c>
      <c r="J1053" s="46" t="s">
        <v>2754</v>
      </c>
      <c r="K1053" s="46" t="s">
        <v>7591</v>
      </c>
      <c r="L1053" s="46" t="s">
        <v>3395</v>
      </c>
      <c r="M1053" s="46">
        <v>22</v>
      </c>
      <c r="N1053" s="46">
        <v>6</v>
      </c>
      <c r="O1053" s="46">
        <v>120</v>
      </c>
      <c r="P1053" s="46">
        <v>100</v>
      </c>
      <c r="Q1053" s="46">
        <v>100</v>
      </c>
      <c r="R1053" s="46">
        <v>35</v>
      </c>
      <c r="S1053" s="46">
        <v>65</v>
      </c>
      <c r="T1053" s="46">
        <v>18</v>
      </c>
      <c r="U1053" s="46">
        <v>21</v>
      </c>
      <c r="V1053" s="46">
        <v>1531</v>
      </c>
      <c r="W1053" s="46">
        <v>100</v>
      </c>
      <c r="Y1053" s="46" t="s">
        <v>7592</v>
      </c>
      <c r="AA1053">
        <f t="shared" si="21"/>
        <v>6</v>
      </c>
    </row>
    <row r="1054" spans="2:27" ht="15" hidden="1" customHeight="1" x14ac:dyDescent="0.2">
      <c r="B1054" s="46">
        <v>1053</v>
      </c>
      <c r="C1054" s="46">
        <v>820</v>
      </c>
      <c r="D1054" s="46" t="s">
        <v>7</v>
      </c>
      <c r="E1054" s="46">
        <v>9</v>
      </c>
      <c r="F1054" s="46" t="s">
        <v>7579</v>
      </c>
      <c r="G1054" s="46" t="s">
        <v>7593</v>
      </c>
      <c r="H1054" s="46" t="s">
        <v>7594</v>
      </c>
      <c r="I1054" s="46" t="s">
        <v>7594</v>
      </c>
      <c r="J1054" s="46" t="s">
        <v>7595</v>
      </c>
      <c r="K1054" s="46" t="s">
        <v>7236</v>
      </c>
      <c r="L1054" s="46" t="s">
        <v>3444</v>
      </c>
      <c r="M1054" s="46">
        <v>24</v>
      </c>
      <c r="N1054" s="46">
        <v>10.6</v>
      </c>
      <c r="O1054" s="46">
        <v>240</v>
      </c>
      <c r="P1054" s="46">
        <v>0</v>
      </c>
      <c r="Q1054" s="46">
        <v>0</v>
      </c>
      <c r="R1054" s="46">
        <v>44</v>
      </c>
      <c r="S1054" s="46">
        <v>0</v>
      </c>
      <c r="T1054" s="46">
        <v>18</v>
      </c>
      <c r="U1054" s="46">
        <v>21</v>
      </c>
      <c r="V1054" s="46">
        <v>185</v>
      </c>
      <c r="W1054" s="46">
        <v>100</v>
      </c>
      <c r="Y1054" s="46" t="s">
        <v>7596</v>
      </c>
      <c r="AA1054">
        <f t="shared" si="21"/>
        <v>10.6</v>
      </c>
    </row>
    <row r="1055" spans="2:27" ht="15" hidden="1" customHeight="1" x14ac:dyDescent="0.2">
      <c r="B1055" s="46">
        <v>1054</v>
      </c>
      <c r="C1055" s="46">
        <v>4094</v>
      </c>
      <c r="D1055" s="46" t="s">
        <v>7</v>
      </c>
      <c r="E1055" s="46">
        <v>9</v>
      </c>
      <c r="F1055" s="46" t="s">
        <v>7579</v>
      </c>
      <c r="G1055" s="46" t="s">
        <v>7597</v>
      </c>
      <c r="H1055" s="46" t="s">
        <v>7598</v>
      </c>
      <c r="I1055" s="46" t="s">
        <v>7599</v>
      </c>
      <c r="J1055" s="46" t="s">
        <v>7600</v>
      </c>
      <c r="K1055" s="46" t="s">
        <v>7600</v>
      </c>
      <c r="L1055" s="46" t="s">
        <v>3406</v>
      </c>
      <c r="M1055" s="46">
        <v>23</v>
      </c>
      <c r="N1055" s="46">
        <v>5</v>
      </c>
      <c r="O1055" s="46">
        <v>130</v>
      </c>
      <c r="P1055" s="46">
        <v>0</v>
      </c>
      <c r="Q1055" s="46">
        <v>117</v>
      </c>
      <c r="R1055" s="46">
        <v>27</v>
      </c>
      <c r="S1055" s="46">
        <v>54</v>
      </c>
      <c r="T1055" s="46">
        <v>18</v>
      </c>
      <c r="U1055" s="46">
        <v>21</v>
      </c>
      <c r="V1055" s="46">
        <v>2792</v>
      </c>
      <c r="W1055" s="46">
        <v>100</v>
      </c>
      <c r="Y1055" s="46" t="s">
        <v>7601</v>
      </c>
      <c r="AA1055">
        <f t="shared" si="21"/>
        <v>5</v>
      </c>
    </row>
    <row r="1056" spans="2:27" ht="15" hidden="1" customHeight="1" x14ac:dyDescent="0.2">
      <c r="B1056" s="46">
        <v>1055</v>
      </c>
      <c r="C1056" s="46">
        <v>4466</v>
      </c>
      <c r="D1056" s="46" t="s">
        <v>7</v>
      </c>
      <c r="E1056" s="46">
        <v>9</v>
      </c>
      <c r="F1056" s="46" t="s">
        <v>7579</v>
      </c>
      <c r="G1056" s="46" t="s">
        <v>7602</v>
      </c>
      <c r="H1056" s="46" t="s">
        <v>7603</v>
      </c>
      <c r="I1056" s="46" t="s">
        <v>7604</v>
      </c>
      <c r="J1056" s="46" t="s">
        <v>7605</v>
      </c>
      <c r="K1056" s="46" t="s">
        <v>7605</v>
      </c>
      <c r="L1056" s="46" t="s">
        <v>3406</v>
      </c>
      <c r="M1056" s="46">
        <v>23</v>
      </c>
      <c r="N1056" s="46">
        <v>3.6</v>
      </c>
      <c r="O1056" s="46">
        <v>100</v>
      </c>
      <c r="P1056" s="46">
        <v>0</v>
      </c>
      <c r="Q1056" s="46">
        <v>200</v>
      </c>
      <c r="R1056" s="46">
        <v>20</v>
      </c>
      <c r="S1056" s="46">
        <v>70</v>
      </c>
      <c r="T1056" s="46">
        <v>18</v>
      </c>
      <c r="U1056" s="46">
        <v>21</v>
      </c>
      <c r="V1056" s="46">
        <v>3053</v>
      </c>
      <c r="W1056" s="46">
        <v>100</v>
      </c>
      <c r="Y1056" s="46" t="s">
        <v>7606</v>
      </c>
      <c r="AA1056">
        <f t="shared" si="21"/>
        <v>3.6</v>
      </c>
    </row>
    <row r="1057" spans="2:27" ht="15" hidden="1" customHeight="1" x14ac:dyDescent="0.2">
      <c r="B1057" s="46">
        <v>1056</v>
      </c>
      <c r="C1057" s="46">
        <v>3791</v>
      </c>
      <c r="D1057" s="46" t="s">
        <v>7</v>
      </c>
      <c r="E1057" s="46">
        <v>9</v>
      </c>
      <c r="F1057" s="46" t="s">
        <v>7579</v>
      </c>
      <c r="G1057" s="46"/>
      <c r="H1057" s="46"/>
      <c r="I1057" s="46"/>
      <c r="J1057" s="46" t="s">
        <v>7607</v>
      </c>
      <c r="K1057" s="46" t="s">
        <v>7608</v>
      </c>
      <c r="L1057" s="46" t="s">
        <v>3395</v>
      </c>
      <c r="M1057" s="46">
        <v>22</v>
      </c>
      <c r="N1057" s="46">
        <v>0</v>
      </c>
      <c r="O1057" s="46">
        <v>5</v>
      </c>
      <c r="P1057" s="46">
        <v>10</v>
      </c>
      <c r="Q1057" s="46">
        <v>0</v>
      </c>
      <c r="R1057" s="46">
        <v>0</v>
      </c>
      <c r="S1057" s="46">
        <v>0</v>
      </c>
      <c r="T1057" s="46">
        <v>18</v>
      </c>
      <c r="U1057" s="46">
        <v>21</v>
      </c>
      <c r="V1057" s="46">
        <v>2498</v>
      </c>
      <c r="W1057" s="46">
        <v>100</v>
      </c>
      <c r="X1057" s="46" t="s">
        <v>7609</v>
      </c>
      <c r="Y1057" s="46" t="s">
        <v>7610</v>
      </c>
      <c r="AA1057">
        <f t="shared" si="21"/>
        <v>0</v>
      </c>
    </row>
    <row r="1058" spans="2:27" ht="15" hidden="1" customHeight="1" x14ac:dyDescent="0.2">
      <c r="B1058" s="46">
        <v>1057</v>
      </c>
      <c r="C1058" s="46">
        <v>4217</v>
      </c>
      <c r="D1058" s="46" t="s">
        <v>7</v>
      </c>
      <c r="E1058" s="46">
        <v>9</v>
      </c>
      <c r="F1058" s="46" t="s">
        <v>7611</v>
      </c>
      <c r="G1058" s="46" t="s">
        <v>7612</v>
      </c>
      <c r="H1058" s="46" t="s">
        <v>7613</v>
      </c>
      <c r="I1058" s="46" t="s">
        <v>7614</v>
      </c>
      <c r="J1058" s="46" t="s">
        <v>7615</v>
      </c>
      <c r="K1058" s="46" t="s">
        <v>7615</v>
      </c>
      <c r="L1058" s="46" t="s">
        <v>3406</v>
      </c>
      <c r="M1058" s="46">
        <v>23</v>
      </c>
      <c r="N1058" s="46">
        <v>2.4</v>
      </c>
      <c r="O1058" s="46">
        <v>0</v>
      </c>
      <c r="P1058" s="46">
        <v>70</v>
      </c>
      <c r="Q1058" s="46">
        <v>0</v>
      </c>
      <c r="R1058" s="46">
        <v>0</v>
      </c>
      <c r="S1058" s="46">
        <v>0</v>
      </c>
      <c r="T1058" s="46">
        <v>18</v>
      </c>
      <c r="U1058" s="46">
        <v>21</v>
      </c>
      <c r="V1058" s="46">
        <v>2901</v>
      </c>
      <c r="W1058" s="46">
        <v>100</v>
      </c>
      <c r="Y1058" s="46" t="s">
        <v>7616</v>
      </c>
      <c r="AA1058">
        <f t="shared" si="21"/>
        <v>2.4</v>
      </c>
    </row>
    <row r="1059" spans="2:27" ht="15" hidden="1" customHeight="1" x14ac:dyDescent="0.2">
      <c r="B1059" s="46">
        <v>1058</v>
      </c>
      <c r="C1059" s="46">
        <v>1336</v>
      </c>
      <c r="D1059" s="46" t="s">
        <v>7</v>
      </c>
      <c r="E1059" s="46">
        <v>9</v>
      </c>
      <c r="F1059" s="46" t="s">
        <v>7611</v>
      </c>
      <c r="G1059" s="46" t="s">
        <v>7617</v>
      </c>
      <c r="H1059" s="46" t="s">
        <v>7617</v>
      </c>
      <c r="I1059" s="46" t="s">
        <v>7617</v>
      </c>
      <c r="J1059" s="46" t="s">
        <v>7618</v>
      </c>
      <c r="K1059" s="46" t="s">
        <v>39</v>
      </c>
      <c r="L1059" s="46" t="s">
        <v>3395</v>
      </c>
      <c r="M1059" s="46">
        <v>22</v>
      </c>
      <c r="N1059" s="46">
        <v>2.5</v>
      </c>
      <c r="O1059" s="46">
        <v>80</v>
      </c>
      <c r="P1059" s="46">
        <v>0</v>
      </c>
      <c r="Q1059" s="46">
        <v>180</v>
      </c>
      <c r="R1059" s="46">
        <v>13</v>
      </c>
      <c r="S1059" s="46">
        <v>50</v>
      </c>
      <c r="T1059" s="46">
        <v>18</v>
      </c>
      <c r="U1059" s="46">
        <v>21</v>
      </c>
      <c r="V1059" s="46">
        <v>631</v>
      </c>
      <c r="W1059" s="46">
        <v>100</v>
      </c>
      <c r="Y1059" s="46" t="s">
        <v>7619</v>
      </c>
      <c r="AA1059">
        <f t="shared" si="21"/>
        <v>2.5</v>
      </c>
    </row>
    <row r="1060" spans="2:27" ht="15" hidden="1" customHeight="1" x14ac:dyDescent="0.2">
      <c r="B1060" s="46">
        <v>1059</v>
      </c>
      <c r="C1060" s="46">
        <v>3180</v>
      </c>
      <c r="D1060" s="46" t="s">
        <v>7</v>
      </c>
      <c r="E1060" s="46">
        <v>9</v>
      </c>
      <c r="F1060" s="46" t="s">
        <v>7611</v>
      </c>
      <c r="G1060" s="46" t="s">
        <v>7612</v>
      </c>
      <c r="H1060" s="46" t="s">
        <v>7620</v>
      </c>
      <c r="I1060" s="46" t="s">
        <v>7620</v>
      </c>
      <c r="J1060" s="46" t="s">
        <v>2788</v>
      </c>
      <c r="K1060" s="46" t="s">
        <v>7621</v>
      </c>
      <c r="L1060" s="46" t="s">
        <v>3444</v>
      </c>
      <c r="M1060" s="46">
        <v>24</v>
      </c>
      <c r="N1060" s="46">
        <v>6</v>
      </c>
      <c r="O1060" s="46">
        <v>120</v>
      </c>
      <c r="P1060" s="46">
        <v>40</v>
      </c>
      <c r="Q1060" s="46">
        <v>130</v>
      </c>
      <c r="R1060" s="46">
        <v>35</v>
      </c>
      <c r="S1060" s="46">
        <v>65</v>
      </c>
      <c r="T1060" s="46">
        <v>18</v>
      </c>
      <c r="U1060" s="46">
        <v>21</v>
      </c>
      <c r="V1060" s="46">
        <v>1853</v>
      </c>
      <c r="W1060" s="46">
        <v>100</v>
      </c>
      <c r="Y1060" s="46" t="s">
        <v>7622</v>
      </c>
      <c r="AA1060">
        <f t="shared" si="21"/>
        <v>6</v>
      </c>
    </row>
    <row r="1061" spans="2:27" ht="15" hidden="1" customHeight="1" x14ac:dyDescent="0.2">
      <c r="B1061" s="46">
        <v>1060</v>
      </c>
      <c r="C1061" s="46">
        <v>2977</v>
      </c>
      <c r="D1061" s="46" t="s">
        <v>7</v>
      </c>
      <c r="E1061" s="46">
        <v>9</v>
      </c>
      <c r="F1061" s="46" t="s">
        <v>7611</v>
      </c>
      <c r="G1061" s="46"/>
      <c r="H1061" s="46"/>
      <c r="I1061" s="46"/>
      <c r="J1061" s="46" t="s">
        <v>2787</v>
      </c>
      <c r="K1061" s="46" t="s">
        <v>7623</v>
      </c>
      <c r="L1061" s="46" t="s">
        <v>3395</v>
      </c>
      <c r="M1061" s="46">
        <v>22</v>
      </c>
      <c r="N1061" s="46">
        <v>8</v>
      </c>
      <c r="O1061" s="46">
        <v>216</v>
      </c>
      <c r="P1061" s="46">
        <v>0</v>
      </c>
      <c r="Q1061" s="46">
        <v>212</v>
      </c>
      <c r="R1061" s="46">
        <v>33.89</v>
      </c>
      <c r="S1061" s="46">
        <v>172.34</v>
      </c>
      <c r="T1061" s="46">
        <v>18</v>
      </c>
      <c r="U1061" s="46">
        <v>21</v>
      </c>
      <c r="V1061" s="46">
        <v>1693</v>
      </c>
      <c r="W1061" s="46">
        <v>100</v>
      </c>
      <c r="X1061" s="46" t="s">
        <v>7624</v>
      </c>
      <c r="Y1061" s="46" t="s">
        <v>7625</v>
      </c>
      <c r="AA1061">
        <f t="shared" si="21"/>
        <v>8</v>
      </c>
    </row>
    <row r="1062" spans="2:27" ht="15" hidden="1" customHeight="1" x14ac:dyDescent="0.2">
      <c r="B1062" s="46">
        <v>1061</v>
      </c>
      <c r="C1062" s="46">
        <v>3006</v>
      </c>
      <c r="D1062" s="46" t="s">
        <v>7</v>
      </c>
      <c r="E1062" s="46">
        <v>9</v>
      </c>
      <c r="F1062" s="46" t="s">
        <v>7611</v>
      </c>
      <c r="G1062" s="46" t="s">
        <v>7612</v>
      </c>
      <c r="H1062" s="46" t="s">
        <v>7626</v>
      </c>
      <c r="I1062" s="46" t="s">
        <v>7626</v>
      </c>
      <c r="J1062" s="46" t="s">
        <v>7627</v>
      </c>
      <c r="K1062" s="46" t="s">
        <v>7628</v>
      </c>
      <c r="L1062" s="46" t="s">
        <v>3395</v>
      </c>
      <c r="M1062" s="46">
        <v>22</v>
      </c>
      <c r="N1062" s="46">
        <v>2</v>
      </c>
      <c r="O1062" s="46">
        <v>30</v>
      </c>
      <c r="P1062" s="46">
        <v>30</v>
      </c>
      <c r="Q1062" s="46">
        <v>40</v>
      </c>
      <c r="R1062" s="46">
        <v>10</v>
      </c>
      <c r="S1062" s="46">
        <v>30</v>
      </c>
      <c r="T1062" s="46">
        <v>18</v>
      </c>
      <c r="U1062" s="46">
        <v>21</v>
      </c>
      <c r="V1062" s="46">
        <v>1719</v>
      </c>
      <c r="W1062" s="46">
        <v>100</v>
      </c>
      <c r="Y1062" s="46" t="s">
        <v>7629</v>
      </c>
      <c r="AA1062">
        <f t="shared" si="21"/>
        <v>2</v>
      </c>
    </row>
    <row r="1063" spans="2:27" ht="15" hidden="1" customHeight="1" x14ac:dyDescent="0.2">
      <c r="B1063" s="46">
        <v>1062</v>
      </c>
      <c r="C1063" s="46">
        <v>1441</v>
      </c>
      <c r="D1063" s="46" t="s">
        <v>7</v>
      </c>
      <c r="E1063" s="46">
        <v>9</v>
      </c>
      <c r="F1063" s="46" t="s">
        <v>7611</v>
      </c>
      <c r="G1063" s="46"/>
      <c r="H1063" s="46"/>
      <c r="I1063" s="46"/>
      <c r="J1063" s="46" t="s">
        <v>2786</v>
      </c>
      <c r="K1063" s="46" t="s">
        <v>40</v>
      </c>
      <c r="L1063" s="46" t="s">
        <v>3406</v>
      </c>
      <c r="M1063" s="46">
        <v>23</v>
      </c>
      <c r="N1063" s="46">
        <v>10.3</v>
      </c>
      <c r="O1063" s="46">
        <v>300</v>
      </c>
      <c r="P1063" s="46">
        <v>0</v>
      </c>
      <c r="Q1063" s="46">
        <v>0</v>
      </c>
      <c r="R1063" s="46">
        <v>35</v>
      </c>
      <c r="S1063" s="46">
        <v>96</v>
      </c>
      <c r="T1063" s="46">
        <v>18</v>
      </c>
      <c r="U1063" s="46">
        <v>21</v>
      </c>
      <c r="V1063" s="46">
        <v>177</v>
      </c>
      <c r="W1063" s="46">
        <v>100</v>
      </c>
      <c r="X1063" s="46" t="s">
        <v>7630</v>
      </c>
      <c r="Y1063" s="46" t="s">
        <v>7631</v>
      </c>
      <c r="AA1063">
        <f t="shared" si="21"/>
        <v>10.3</v>
      </c>
    </row>
    <row r="1064" spans="2:27" ht="15" hidden="1" customHeight="1" x14ac:dyDescent="0.2">
      <c r="B1064" s="46">
        <v>1063</v>
      </c>
      <c r="C1064" s="46">
        <v>2976</v>
      </c>
      <c r="D1064" s="46" t="s">
        <v>7</v>
      </c>
      <c r="E1064" s="46">
        <v>9</v>
      </c>
      <c r="F1064" s="46" t="s">
        <v>7611</v>
      </c>
      <c r="G1064" s="46"/>
      <c r="H1064" s="46"/>
      <c r="I1064" s="46"/>
      <c r="J1064" s="46" t="s">
        <v>7632</v>
      </c>
      <c r="K1064" s="46" t="s">
        <v>7632</v>
      </c>
      <c r="L1064" s="46" t="s">
        <v>3395</v>
      </c>
      <c r="M1064" s="46">
        <v>22</v>
      </c>
      <c r="N1064" s="46">
        <v>5</v>
      </c>
      <c r="O1064" s="46">
        <v>100</v>
      </c>
      <c r="P1064" s="46">
        <v>25</v>
      </c>
      <c r="Q1064" s="46">
        <v>0</v>
      </c>
      <c r="R1064" s="46">
        <v>0</v>
      </c>
      <c r="S1064" s="46">
        <v>0</v>
      </c>
      <c r="T1064" s="46">
        <v>18</v>
      </c>
      <c r="U1064" s="46">
        <v>21</v>
      </c>
      <c r="V1064" s="46">
        <v>1692</v>
      </c>
      <c r="W1064" s="46">
        <v>100</v>
      </c>
      <c r="X1064" s="46" t="s">
        <v>7633</v>
      </c>
      <c r="Y1064" s="46" t="s">
        <v>7634</v>
      </c>
      <c r="AA1064">
        <f t="shared" si="21"/>
        <v>5</v>
      </c>
    </row>
    <row r="1065" spans="2:27" ht="15" hidden="1" customHeight="1" x14ac:dyDescent="0.2">
      <c r="B1065" s="46">
        <v>1064</v>
      </c>
      <c r="C1065" s="46">
        <v>4261</v>
      </c>
      <c r="D1065" s="46" t="s">
        <v>7</v>
      </c>
      <c r="E1065" s="46">
        <v>9</v>
      </c>
      <c r="F1065" s="46" t="s">
        <v>7611</v>
      </c>
      <c r="G1065" s="46"/>
      <c r="H1065" s="46"/>
      <c r="I1065" s="46"/>
      <c r="J1065" s="46" t="s">
        <v>7635</v>
      </c>
      <c r="K1065" s="46" t="s">
        <v>7636</v>
      </c>
      <c r="L1065" s="46" t="s">
        <v>3395</v>
      </c>
      <c r="M1065" s="46">
        <v>22</v>
      </c>
      <c r="N1065" s="46">
        <v>3</v>
      </c>
      <c r="O1065" s="46">
        <v>75</v>
      </c>
      <c r="P1065" s="46">
        <v>75</v>
      </c>
      <c r="Q1065" s="46">
        <v>50</v>
      </c>
      <c r="R1065" s="46">
        <v>25</v>
      </c>
      <c r="S1065" s="46">
        <v>25</v>
      </c>
      <c r="T1065" s="46">
        <v>18</v>
      </c>
      <c r="U1065" s="46">
        <v>21</v>
      </c>
      <c r="V1065" s="46">
        <v>2929</v>
      </c>
      <c r="W1065" s="46">
        <v>100</v>
      </c>
      <c r="X1065" s="46" t="s">
        <v>7637</v>
      </c>
      <c r="Y1065" s="46" t="s">
        <v>7638</v>
      </c>
      <c r="AA1065">
        <f t="shared" si="21"/>
        <v>3</v>
      </c>
    </row>
    <row r="1066" spans="2:27" ht="15" hidden="1" customHeight="1" x14ac:dyDescent="0.2">
      <c r="B1066" s="46">
        <v>1065</v>
      </c>
      <c r="C1066" s="46">
        <v>4432</v>
      </c>
      <c r="D1066" s="46" t="s">
        <v>7</v>
      </c>
      <c r="E1066" s="46">
        <v>9</v>
      </c>
      <c r="F1066" s="46" t="s">
        <v>7639</v>
      </c>
      <c r="G1066" s="46" t="s">
        <v>7640</v>
      </c>
      <c r="H1066" s="46" t="s">
        <v>7641</v>
      </c>
      <c r="I1066" s="46" t="s">
        <v>7642</v>
      </c>
      <c r="J1066" s="46" t="s">
        <v>2792</v>
      </c>
      <c r="K1066" s="46" t="s">
        <v>7643</v>
      </c>
      <c r="L1066" s="46" t="s">
        <v>3395</v>
      </c>
      <c r="M1066" s="46">
        <v>22</v>
      </c>
      <c r="N1066" s="46">
        <v>15</v>
      </c>
      <c r="O1066" s="46">
        <v>128</v>
      </c>
      <c r="P1066" s="46">
        <v>0</v>
      </c>
      <c r="Q1066" s="46">
        <v>0</v>
      </c>
      <c r="R1066" s="46">
        <v>48</v>
      </c>
      <c r="S1066" s="46">
        <v>0</v>
      </c>
      <c r="T1066" s="46">
        <v>18</v>
      </c>
      <c r="U1066" s="46">
        <v>21</v>
      </c>
      <c r="V1066" s="46">
        <v>3023</v>
      </c>
      <c r="W1066" s="46">
        <v>100</v>
      </c>
      <c r="Y1066" s="46" t="s">
        <v>7644</v>
      </c>
      <c r="AA1066">
        <f t="shared" si="21"/>
        <v>15</v>
      </c>
    </row>
    <row r="1067" spans="2:27" ht="15" hidden="1" customHeight="1" x14ac:dyDescent="0.2">
      <c r="B1067" s="46">
        <v>1066</v>
      </c>
      <c r="C1067" s="46">
        <v>4490</v>
      </c>
      <c r="D1067" s="46" t="s">
        <v>7</v>
      </c>
      <c r="E1067" s="46">
        <v>9</v>
      </c>
      <c r="F1067" s="46" t="s">
        <v>7639</v>
      </c>
      <c r="G1067" s="46" t="s">
        <v>7645</v>
      </c>
      <c r="H1067" s="46" t="s">
        <v>7646</v>
      </c>
      <c r="I1067" s="46" t="s">
        <v>7647</v>
      </c>
      <c r="J1067" s="46" t="s">
        <v>2794</v>
      </c>
      <c r="K1067" s="46" t="s">
        <v>2794</v>
      </c>
      <c r="L1067" s="46" t="s">
        <v>3406</v>
      </c>
      <c r="M1067" s="46">
        <v>23</v>
      </c>
      <c r="N1067" s="46">
        <v>6</v>
      </c>
      <c r="O1067" s="46">
        <v>180</v>
      </c>
      <c r="P1067" s="46">
        <v>0</v>
      </c>
      <c r="Q1067" s="46">
        <v>150</v>
      </c>
      <c r="R1067" s="46">
        <v>240</v>
      </c>
      <c r="S1067" s="46">
        <v>90</v>
      </c>
      <c r="T1067" s="46">
        <v>18</v>
      </c>
      <c r="U1067" s="46">
        <v>21</v>
      </c>
      <c r="V1067" s="46">
        <v>3079</v>
      </c>
      <c r="W1067" s="46">
        <v>100</v>
      </c>
      <c r="Y1067" s="46" t="s">
        <v>7648</v>
      </c>
      <c r="AA1067">
        <f t="shared" si="21"/>
        <v>6</v>
      </c>
    </row>
    <row r="1068" spans="2:27" ht="15" hidden="1" customHeight="1" x14ac:dyDescent="0.2">
      <c r="B1068" s="46">
        <v>1067</v>
      </c>
      <c r="C1068" s="46">
        <v>1245</v>
      </c>
      <c r="D1068" s="46" t="s">
        <v>7</v>
      </c>
      <c r="E1068" s="46">
        <v>9</v>
      </c>
      <c r="F1068" s="46" t="s">
        <v>7639</v>
      </c>
      <c r="G1068" s="46"/>
      <c r="H1068" s="46"/>
      <c r="I1068" s="46"/>
      <c r="J1068" s="46" t="s">
        <v>2793</v>
      </c>
      <c r="K1068" s="46" t="s">
        <v>7649</v>
      </c>
      <c r="L1068" s="46" t="s">
        <v>3406</v>
      </c>
      <c r="M1068" s="46">
        <v>23</v>
      </c>
      <c r="N1068" s="46">
        <v>10</v>
      </c>
      <c r="O1068" s="46">
        <v>100</v>
      </c>
      <c r="P1068" s="46">
        <v>150</v>
      </c>
      <c r="Q1068" s="46">
        <v>35</v>
      </c>
      <c r="R1068" s="46">
        <v>15</v>
      </c>
      <c r="S1068" s="46">
        <v>20</v>
      </c>
      <c r="T1068" s="46">
        <v>18</v>
      </c>
      <c r="U1068" s="46">
        <v>21</v>
      </c>
      <c r="V1068" s="46">
        <v>559</v>
      </c>
      <c r="W1068" s="46">
        <v>100</v>
      </c>
      <c r="X1068" s="46" t="s">
        <v>7650</v>
      </c>
      <c r="Y1068" s="46" t="s">
        <v>7651</v>
      </c>
      <c r="AA1068">
        <f t="shared" si="21"/>
        <v>10</v>
      </c>
    </row>
    <row r="1069" spans="2:27" ht="15" hidden="1" customHeight="1" x14ac:dyDescent="0.2">
      <c r="B1069" s="46">
        <v>1068</v>
      </c>
      <c r="C1069" s="46">
        <v>3400</v>
      </c>
      <c r="D1069" s="46" t="s">
        <v>7</v>
      </c>
      <c r="E1069" s="46">
        <v>9</v>
      </c>
      <c r="F1069" s="46" t="s">
        <v>7652</v>
      </c>
      <c r="G1069" s="46" t="s">
        <v>7653</v>
      </c>
      <c r="H1069" s="46" t="s">
        <v>7654</v>
      </c>
      <c r="I1069" s="46" t="s">
        <v>7654</v>
      </c>
      <c r="J1069" s="46" t="s">
        <v>2795</v>
      </c>
      <c r="K1069" s="46" t="s">
        <v>7655</v>
      </c>
      <c r="L1069" s="46" t="s">
        <v>3395</v>
      </c>
      <c r="M1069" s="46">
        <v>22</v>
      </c>
      <c r="N1069" s="46">
        <v>20</v>
      </c>
      <c r="O1069" s="46">
        <v>480</v>
      </c>
      <c r="P1069" s="46">
        <v>0</v>
      </c>
      <c r="Q1069" s="46">
        <v>960</v>
      </c>
      <c r="R1069" s="46">
        <v>76.8</v>
      </c>
      <c r="S1069" s="46">
        <v>883.2</v>
      </c>
      <c r="T1069" s="46">
        <v>18</v>
      </c>
      <c r="U1069" s="46">
        <v>21</v>
      </c>
      <c r="V1069" s="46">
        <v>2071</v>
      </c>
      <c r="W1069" s="46">
        <v>60</v>
      </c>
      <c r="Y1069" s="46" t="s">
        <v>7656</v>
      </c>
      <c r="AA1069">
        <f t="shared" si="21"/>
        <v>20</v>
      </c>
    </row>
    <row r="1070" spans="2:27" ht="15" hidden="1" customHeight="1" x14ac:dyDescent="0.2">
      <c r="B1070" s="46">
        <v>1069</v>
      </c>
      <c r="C1070" s="46">
        <v>1370</v>
      </c>
      <c r="D1070" s="46" t="s">
        <v>7</v>
      </c>
      <c r="E1070" s="46">
        <v>9</v>
      </c>
      <c r="F1070" s="46" t="s">
        <v>7657</v>
      </c>
      <c r="G1070" s="46" t="s">
        <v>7658</v>
      </c>
      <c r="H1070" s="46" t="s">
        <v>7659</v>
      </c>
      <c r="I1070" s="46" t="s">
        <v>7659</v>
      </c>
      <c r="J1070" s="46" t="s">
        <v>3039</v>
      </c>
      <c r="K1070" s="46" t="s">
        <v>7660</v>
      </c>
      <c r="L1070" s="46" t="s">
        <v>3395</v>
      </c>
      <c r="M1070" s="46">
        <v>22</v>
      </c>
      <c r="N1070" s="46">
        <v>2.5</v>
      </c>
      <c r="O1070" s="46">
        <v>80</v>
      </c>
      <c r="P1070" s="46">
        <v>20</v>
      </c>
      <c r="Q1070" s="46">
        <v>70</v>
      </c>
      <c r="R1070" s="46">
        <v>30</v>
      </c>
      <c r="S1070" s="46">
        <v>40</v>
      </c>
      <c r="T1070" s="46">
        <v>18</v>
      </c>
      <c r="U1070" s="46">
        <v>21</v>
      </c>
      <c r="V1070" s="46">
        <v>657</v>
      </c>
      <c r="W1070" s="46">
        <v>100</v>
      </c>
      <c r="Y1070" s="46" t="s">
        <v>7661</v>
      </c>
      <c r="AA1070">
        <f t="shared" si="21"/>
        <v>2.5</v>
      </c>
    </row>
    <row r="1071" spans="2:27" ht="15" hidden="1" customHeight="1" x14ac:dyDescent="0.2">
      <c r="B1071" s="46">
        <v>1070</v>
      </c>
      <c r="C1071" s="46">
        <v>2447</v>
      </c>
      <c r="D1071" s="46" t="s">
        <v>7</v>
      </c>
      <c r="E1071" s="46">
        <v>9</v>
      </c>
      <c r="F1071" s="46" t="s">
        <v>7657</v>
      </c>
      <c r="G1071" s="46" t="s">
        <v>7662</v>
      </c>
      <c r="H1071" s="46" t="s">
        <v>3414</v>
      </c>
      <c r="I1071" s="46" t="s">
        <v>3415</v>
      </c>
      <c r="J1071" s="46" t="s">
        <v>2789</v>
      </c>
      <c r="K1071" s="46" t="s">
        <v>7663</v>
      </c>
      <c r="L1071" s="46" t="s">
        <v>3444</v>
      </c>
      <c r="M1071" s="46">
        <v>24</v>
      </c>
      <c r="N1071" s="46">
        <v>42.6</v>
      </c>
      <c r="O1071" s="46">
        <v>600</v>
      </c>
      <c r="P1071" s="46">
        <v>0</v>
      </c>
      <c r="Q1071" s="46">
        <v>4995</v>
      </c>
      <c r="R1071" s="46">
        <v>217</v>
      </c>
      <c r="S1071" s="46">
        <v>0</v>
      </c>
      <c r="T1071" s="46">
        <v>18</v>
      </c>
      <c r="U1071" s="46">
        <v>21</v>
      </c>
      <c r="V1071" s="46">
        <v>1226</v>
      </c>
      <c r="W1071" s="46">
        <v>100</v>
      </c>
      <c r="Y1071" s="46" t="s">
        <v>7664</v>
      </c>
      <c r="AA1071">
        <f t="shared" si="21"/>
        <v>42.6</v>
      </c>
    </row>
    <row r="1072" spans="2:27" ht="15" hidden="1" customHeight="1" x14ac:dyDescent="0.2">
      <c r="B1072" s="46">
        <v>1071</v>
      </c>
      <c r="C1072" s="46">
        <v>2350</v>
      </c>
      <c r="D1072" s="46" t="s">
        <v>7</v>
      </c>
      <c r="E1072" s="46">
        <v>9</v>
      </c>
      <c r="F1072" s="46" t="s">
        <v>7657</v>
      </c>
      <c r="G1072" s="46" t="s">
        <v>7665</v>
      </c>
      <c r="H1072" s="46" t="s">
        <v>7666</v>
      </c>
      <c r="I1072" s="46" t="s">
        <v>7667</v>
      </c>
      <c r="J1072" s="46" t="s">
        <v>7668</v>
      </c>
      <c r="K1072" s="46" t="s">
        <v>7669</v>
      </c>
      <c r="L1072" s="46" t="s">
        <v>3444</v>
      </c>
      <c r="M1072" s="46">
        <v>24</v>
      </c>
      <c r="N1072" s="46">
        <v>2.5</v>
      </c>
      <c r="O1072" s="46">
        <v>150</v>
      </c>
      <c r="P1072" s="46">
        <v>0</v>
      </c>
      <c r="Q1072" s="46">
        <v>120</v>
      </c>
      <c r="R1072" s="46">
        <v>30</v>
      </c>
      <c r="S1072" s="46">
        <v>80</v>
      </c>
      <c r="T1072" s="46">
        <v>18</v>
      </c>
      <c r="U1072" s="46">
        <v>21</v>
      </c>
      <c r="V1072" s="46">
        <v>1147</v>
      </c>
      <c r="W1072" s="46">
        <v>100</v>
      </c>
      <c r="Y1072" s="46" t="s">
        <v>7670</v>
      </c>
      <c r="AA1072">
        <f t="shared" si="21"/>
        <v>2.5</v>
      </c>
    </row>
    <row r="1073" spans="2:27" ht="15" hidden="1" customHeight="1" x14ac:dyDescent="0.2">
      <c r="B1073" s="46">
        <v>1072</v>
      </c>
      <c r="C1073" s="46">
        <v>1334</v>
      </c>
      <c r="D1073" s="46" t="s">
        <v>7</v>
      </c>
      <c r="E1073" s="46">
        <v>9</v>
      </c>
      <c r="F1073" s="46" t="s">
        <v>7657</v>
      </c>
      <c r="G1073" s="46" t="s">
        <v>7662</v>
      </c>
      <c r="H1073" s="46" t="s">
        <v>7671</v>
      </c>
      <c r="I1073" s="46" t="s">
        <v>7671</v>
      </c>
      <c r="J1073" s="46" t="s">
        <v>7672</v>
      </c>
      <c r="K1073" s="46" t="s">
        <v>7673</v>
      </c>
      <c r="L1073" s="46" t="s">
        <v>3395</v>
      </c>
      <c r="M1073" s="46">
        <v>22</v>
      </c>
      <c r="N1073" s="46">
        <v>2.5</v>
      </c>
      <c r="O1073" s="46">
        <v>80</v>
      </c>
      <c r="P1073" s="46">
        <v>0</v>
      </c>
      <c r="Q1073" s="46">
        <v>180</v>
      </c>
      <c r="R1073" s="46">
        <v>13</v>
      </c>
      <c r="S1073" s="46">
        <v>50</v>
      </c>
      <c r="T1073" s="46">
        <v>18</v>
      </c>
      <c r="U1073" s="46">
        <v>21</v>
      </c>
      <c r="V1073" s="46">
        <v>603</v>
      </c>
      <c r="W1073" s="46">
        <v>100</v>
      </c>
      <c r="Y1073" s="46" t="s">
        <v>7674</v>
      </c>
      <c r="AA1073">
        <f t="shared" si="21"/>
        <v>2.5</v>
      </c>
    </row>
    <row r="1074" spans="2:27" ht="15" hidden="1" customHeight="1" x14ac:dyDescent="0.2">
      <c r="B1074" s="46">
        <v>1073</v>
      </c>
      <c r="C1074" s="46">
        <v>1350</v>
      </c>
      <c r="D1074" s="46" t="s">
        <v>7</v>
      </c>
      <c r="E1074" s="46">
        <v>9</v>
      </c>
      <c r="F1074" s="46" t="s">
        <v>7657</v>
      </c>
      <c r="G1074" s="46" t="s">
        <v>7657</v>
      </c>
      <c r="H1074" s="46" t="s">
        <v>7675</v>
      </c>
      <c r="I1074" s="46" t="s">
        <v>7675</v>
      </c>
      <c r="J1074" s="46" t="s">
        <v>7676</v>
      </c>
      <c r="K1074" s="46" t="s">
        <v>39</v>
      </c>
      <c r="L1074" s="46" t="s">
        <v>3395</v>
      </c>
      <c r="M1074" s="46">
        <v>22</v>
      </c>
      <c r="N1074" s="46">
        <v>2.5</v>
      </c>
      <c r="O1074" s="46">
        <v>80</v>
      </c>
      <c r="P1074" s="46">
        <v>0</v>
      </c>
      <c r="Q1074" s="46">
        <v>180</v>
      </c>
      <c r="R1074" s="46">
        <v>13</v>
      </c>
      <c r="S1074" s="46">
        <v>50</v>
      </c>
      <c r="T1074" s="46">
        <v>18</v>
      </c>
      <c r="U1074" s="46">
        <v>21</v>
      </c>
      <c r="V1074" s="46">
        <v>631</v>
      </c>
      <c r="W1074" s="46">
        <v>100</v>
      </c>
      <c r="Y1074" s="46" t="s">
        <v>7677</v>
      </c>
      <c r="AA1074">
        <f t="shared" si="21"/>
        <v>2.5</v>
      </c>
    </row>
    <row r="1075" spans="2:27" ht="15" hidden="1" customHeight="1" x14ac:dyDescent="0.2">
      <c r="B1075" s="46">
        <v>1074</v>
      </c>
      <c r="C1075" s="46">
        <v>1338</v>
      </c>
      <c r="D1075" s="46" t="s">
        <v>7</v>
      </c>
      <c r="E1075" s="46">
        <v>9</v>
      </c>
      <c r="F1075" s="46" t="s">
        <v>7657</v>
      </c>
      <c r="G1075" s="46" t="s">
        <v>7662</v>
      </c>
      <c r="H1075" s="46" t="s">
        <v>7671</v>
      </c>
      <c r="I1075" s="46" t="s">
        <v>7671</v>
      </c>
      <c r="J1075" s="46" t="s">
        <v>7678</v>
      </c>
      <c r="K1075" s="46" t="s">
        <v>39</v>
      </c>
      <c r="L1075" s="46" t="s">
        <v>3395</v>
      </c>
      <c r="M1075" s="46">
        <v>22</v>
      </c>
      <c r="N1075" s="46">
        <v>2.5</v>
      </c>
      <c r="O1075" s="46">
        <v>80</v>
      </c>
      <c r="P1075" s="46">
        <v>0</v>
      </c>
      <c r="Q1075" s="46">
        <v>180</v>
      </c>
      <c r="R1075" s="46">
        <v>13</v>
      </c>
      <c r="S1075" s="46">
        <v>50</v>
      </c>
      <c r="T1075" s="46">
        <v>18</v>
      </c>
      <c r="U1075" s="46">
        <v>21</v>
      </c>
      <c r="V1075" s="46">
        <v>631</v>
      </c>
      <c r="W1075" s="46">
        <v>100</v>
      </c>
      <c r="Y1075" s="46" t="s">
        <v>7679</v>
      </c>
      <c r="AA1075">
        <f t="shared" si="21"/>
        <v>2.5</v>
      </c>
    </row>
    <row r="1076" spans="2:27" ht="15" hidden="1" customHeight="1" x14ac:dyDescent="0.2">
      <c r="B1076" s="46">
        <v>1075</v>
      </c>
      <c r="C1076" s="46">
        <v>3532</v>
      </c>
      <c r="D1076" s="46" t="s">
        <v>7</v>
      </c>
      <c r="E1076" s="46">
        <v>9</v>
      </c>
      <c r="F1076" s="46" t="s">
        <v>7657</v>
      </c>
      <c r="G1076" s="46" t="s">
        <v>7680</v>
      </c>
      <c r="H1076" s="46" t="s">
        <v>7681</v>
      </c>
      <c r="I1076" s="46" t="s">
        <v>7681</v>
      </c>
      <c r="J1076" s="46" t="s">
        <v>7682</v>
      </c>
      <c r="K1076" s="46" t="s">
        <v>7683</v>
      </c>
      <c r="L1076" s="46" t="s">
        <v>3444</v>
      </c>
      <c r="M1076" s="46">
        <v>24</v>
      </c>
      <c r="N1076" s="46">
        <v>2.5</v>
      </c>
      <c r="O1076" s="46">
        <v>90</v>
      </c>
      <c r="P1076" s="46">
        <v>0</v>
      </c>
      <c r="Q1076" s="46">
        <v>90</v>
      </c>
      <c r="R1076" s="46">
        <v>18</v>
      </c>
      <c r="S1076" s="46">
        <v>30</v>
      </c>
      <c r="T1076" s="46">
        <v>18</v>
      </c>
      <c r="U1076" s="46">
        <v>21</v>
      </c>
      <c r="V1076" s="46">
        <v>2223</v>
      </c>
      <c r="W1076" s="46">
        <v>100</v>
      </c>
      <c r="Y1076" s="46" t="s">
        <v>7684</v>
      </c>
      <c r="AA1076">
        <f t="shared" si="21"/>
        <v>2.5</v>
      </c>
    </row>
    <row r="1077" spans="2:27" ht="15" hidden="1" customHeight="1" x14ac:dyDescent="0.2">
      <c r="B1077" s="46">
        <v>1076</v>
      </c>
      <c r="C1077" s="46">
        <v>2604</v>
      </c>
      <c r="D1077" s="46" t="s">
        <v>7</v>
      </c>
      <c r="E1077" s="46">
        <v>9</v>
      </c>
      <c r="F1077" s="46" t="s">
        <v>7657</v>
      </c>
      <c r="G1077" s="46" t="s">
        <v>7685</v>
      </c>
      <c r="H1077" s="46" t="s">
        <v>7686</v>
      </c>
      <c r="I1077" s="46" t="s">
        <v>7686</v>
      </c>
      <c r="J1077" s="46" t="s">
        <v>2791</v>
      </c>
      <c r="K1077" s="46" t="s">
        <v>2791</v>
      </c>
      <c r="L1077" s="46" t="s">
        <v>3395</v>
      </c>
      <c r="M1077" s="46">
        <v>22</v>
      </c>
      <c r="N1077" s="46">
        <v>5</v>
      </c>
      <c r="O1077" s="46">
        <v>200</v>
      </c>
      <c r="P1077" s="46">
        <v>20</v>
      </c>
      <c r="Q1077" s="46">
        <v>140</v>
      </c>
      <c r="R1077" s="46">
        <v>60</v>
      </c>
      <c r="S1077" s="46">
        <v>80</v>
      </c>
      <c r="T1077" s="46">
        <v>18</v>
      </c>
      <c r="U1077" s="46">
        <v>21</v>
      </c>
      <c r="V1077" s="46">
        <v>1383</v>
      </c>
      <c r="W1077" s="46">
        <v>100</v>
      </c>
      <c r="Y1077" s="46" t="s">
        <v>7687</v>
      </c>
      <c r="AA1077">
        <f t="shared" si="21"/>
        <v>5</v>
      </c>
    </row>
    <row r="1078" spans="2:27" ht="15" hidden="1" customHeight="1" x14ac:dyDescent="0.2">
      <c r="B1078" s="46">
        <v>1077</v>
      </c>
      <c r="C1078" s="46">
        <v>4272</v>
      </c>
      <c r="D1078" s="46" t="s">
        <v>7</v>
      </c>
      <c r="E1078" s="46">
        <v>9</v>
      </c>
      <c r="F1078" s="46" t="s">
        <v>7657</v>
      </c>
      <c r="G1078" s="46" t="s">
        <v>7657</v>
      </c>
      <c r="H1078" s="46" t="s">
        <v>7688</v>
      </c>
      <c r="I1078" s="46" t="s">
        <v>7688</v>
      </c>
      <c r="J1078" s="46" t="s">
        <v>7689</v>
      </c>
      <c r="K1078" s="46" t="s">
        <v>7690</v>
      </c>
      <c r="L1078" s="46" t="s">
        <v>3406</v>
      </c>
      <c r="M1078" s="46">
        <v>23</v>
      </c>
      <c r="N1078" s="46">
        <v>4</v>
      </c>
      <c r="O1078" s="46">
        <v>100</v>
      </c>
      <c r="P1078" s="46">
        <v>170</v>
      </c>
      <c r="Q1078" s="46">
        <v>270</v>
      </c>
      <c r="R1078" s="46">
        <v>17</v>
      </c>
      <c r="S1078" s="46">
        <v>81</v>
      </c>
      <c r="T1078" s="46">
        <v>18</v>
      </c>
      <c r="U1078" s="46">
        <v>21</v>
      </c>
      <c r="V1078" s="46">
        <v>2917</v>
      </c>
      <c r="W1078" s="46">
        <v>100</v>
      </c>
      <c r="Y1078" s="46" t="s">
        <v>7691</v>
      </c>
      <c r="AA1078">
        <f t="shared" si="21"/>
        <v>4</v>
      </c>
    </row>
    <row r="1079" spans="2:27" ht="15" hidden="1" customHeight="1" x14ac:dyDescent="0.2">
      <c r="B1079" s="46">
        <v>1078</v>
      </c>
      <c r="C1079" s="46">
        <v>1390</v>
      </c>
      <c r="D1079" s="46" t="s">
        <v>7</v>
      </c>
      <c r="E1079" s="46">
        <v>9</v>
      </c>
      <c r="F1079" s="46" t="s">
        <v>7657</v>
      </c>
      <c r="G1079" s="46" t="s">
        <v>7657</v>
      </c>
      <c r="H1079" s="46" t="s">
        <v>7688</v>
      </c>
      <c r="I1079" s="46" t="s">
        <v>7688</v>
      </c>
      <c r="J1079" s="46" t="s">
        <v>7692</v>
      </c>
      <c r="K1079" s="46" t="s">
        <v>7693</v>
      </c>
      <c r="L1079" s="46" t="s">
        <v>3406</v>
      </c>
      <c r="M1079" s="46">
        <v>23</v>
      </c>
      <c r="N1079" s="46">
        <v>4</v>
      </c>
      <c r="O1079" s="46">
        <v>120</v>
      </c>
      <c r="P1079" s="46">
        <v>10</v>
      </c>
      <c r="Q1079" s="46">
        <v>100</v>
      </c>
      <c r="R1079" s="46">
        <v>90</v>
      </c>
      <c r="S1079" s="46">
        <v>75</v>
      </c>
      <c r="T1079" s="46">
        <v>18</v>
      </c>
      <c r="U1079" s="46">
        <v>21</v>
      </c>
      <c r="V1079" s="46">
        <v>479</v>
      </c>
      <c r="W1079" s="46">
        <v>100</v>
      </c>
      <c r="Y1079" s="46" t="s">
        <v>7694</v>
      </c>
      <c r="AA1079">
        <f t="shared" si="21"/>
        <v>4</v>
      </c>
    </row>
    <row r="1080" spans="2:27" ht="15" hidden="1" customHeight="1" x14ac:dyDescent="0.2">
      <c r="B1080" s="46">
        <v>1079</v>
      </c>
      <c r="C1080" s="46">
        <v>1322</v>
      </c>
      <c r="D1080" s="46" t="s">
        <v>7</v>
      </c>
      <c r="E1080" s="46">
        <v>9</v>
      </c>
      <c r="F1080" s="46" t="s">
        <v>7657</v>
      </c>
      <c r="G1080" s="46" t="s">
        <v>7657</v>
      </c>
      <c r="H1080" s="46" t="s">
        <v>7695</v>
      </c>
      <c r="I1080" s="46" t="s">
        <v>7695</v>
      </c>
      <c r="J1080" s="46" t="s">
        <v>2790</v>
      </c>
      <c r="K1080" s="46" t="s">
        <v>7696</v>
      </c>
      <c r="L1080" s="46" t="s">
        <v>3395</v>
      </c>
      <c r="M1080" s="46">
        <v>22</v>
      </c>
      <c r="N1080" s="46">
        <v>5.6</v>
      </c>
      <c r="O1080" s="46">
        <v>45</v>
      </c>
      <c r="P1080" s="46">
        <v>100</v>
      </c>
      <c r="Q1080" s="46">
        <v>100</v>
      </c>
      <c r="R1080" s="46">
        <v>165</v>
      </c>
      <c r="S1080" s="46">
        <v>145</v>
      </c>
      <c r="T1080" s="46">
        <v>18</v>
      </c>
      <c r="U1080" s="46">
        <v>21</v>
      </c>
      <c r="V1080" s="46">
        <v>480</v>
      </c>
      <c r="W1080" s="46">
        <v>100</v>
      </c>
      <c r="Y1080" s="46" t="s">
        <v>7697</v>
      </c>
      <c r="AA1080">
        <f t="shared" si="21"/>
        <v>5.6</v>
      </c>
    </row>
    <row r="1081" spans="2:27" ht="15" hidden="1" customHeight="1" x14ac:dyDescent="0.2">
      <c r="B1081" s="46">
        <v>1080</v>
      </c>
      <c r="C1081" s="46">
        <v>3874</v>
      </c>
      <c r="D1081" s="46" t="s">
        <v>7</v>
      </c>
      <c r="E1081" s="46">
        <v>9</v>
      </c>
      <c r="F1081" s="46" t="s">
        <v>7698</v>
      </c>
      <c r="G1081" s="46" t="s">
        <v>7699</v>
      </c>
      <c r="H1081" s="46" t="s">
        <v>5369</v>
      </c>
      <c r="I1081" s="46" t="s">
        <v>7700</v>
      </c>
      <c r="J1081" s="46" t="s">
        <v>2797</v>
      </c>
      <c r="K1081" s="46" t="s">
        <v>7701</v>
      </c>
      <c r="L1081" s="46" t="s">
        <v>3406</v>
      </c>
      <c r="M1081" s="46">
        <v>23</v>
      </c>
      <c r="N1081" s="46">
        <v>4</v>
      </c>
      <c r="O1081" s="46">
        <v>150</v>
      </c>
      <c r="P1081" s="46">
        <v>0</v>
      </c>
      <c r="Q1081" s="46">
        <v>450</v>
      </c>
      <c r="R1081" s="46">
        <v>15</v>
      </c>
      <c r="S1081" s="46">
        <v>435</v>
      </c>
      <c r="T1081" s="46">
        <v>18</v>
      </c>
      <c r="U1081" s="46">
        <v>21</v>
      </c>
      <c r="V1081" s="46">
        <v>2574</v>
      </c>
      <c r="W1081" s="46">
        <v>100</v>
      </c>
      <c r="Y1081" s="46" t="s">
        <v>7702</v>
      </c>
      <c r="AA1081">
        <f t="shared" si="21"/>
        <v>4</v>
      </c>
    </row>
    <row r="1082" spans="2:27" ht="15" hidden="1" customHeight="1" x14ac:dyDescent="0.2">
      <c r="B1082" s="46">
        <v>1081</v>
      </c>
      <c r="C1082" s="46">
        <v>768</v>
      </c>
      <c r="D1082" s="46" t="s">
        <v>7</v>
      </c>
      <c r="E1082" s="46">
        <v>9</v>
      </c>
      <c r="F1082" s="46" t="s">
        <v>7703</v>
      </c>
      <c r="G1082" s="46" t="s">
        <v>7704</v>
      </c>
      <c r="H1082" s="46" t="s">
        <v>7705</v>
      </c>
      <c r="I1082" s="46" t="s">
        <v>7705</v>
      </c>
      <c r="J1082" s="46" t="s">
        <v>7706</v>
      </c>
      <c r="K1082" s="46" t="s">
        <v>7706</v>
      </c>
      <c r="L1082" s="46" t="s">
        <v>3444</v>
      </c>
      <c r="M1082" s="46">
        <v>24</v>
      </c>
      <c r="N1082" s="46">
        <v>5.98</v>
      </c>
      <c r="O1082" s="46">
        <v>145</v>
      </c>
      <c r="P1082" s="46">
        <v>290</v>
      </c>
      <c r="Q1082" s="46">
        <v>435</v>
      </c>
      <c r="R1082" s="46">
        <v>20</v>
      </c>
      <c r="S1082" s="46">
        <v>415</v>
      </c>
      <c r="T1082" s="46">
        <v>18</v>
      </c>
      <c r="U1082" s="46">
        <v>21</v>
      </c>
      <c r="V1082" s="46">
        <v>268</v>
      </c>
      <c r="W1082" s="46">
        <v>100</v>
      </c>
      <c r="Y1082" s="46" t="s">
        <v>7707</v>
      </c>
      <c r="AA1082">
        <f t="shared" si="21"/>
        <v>5.98</v>
      </c>
    </row>
    <row r="1083" spans="2:27" ht="15" hidden="1" customHeight="1" x14ac:dyDescent="0.2">
      <c r="B1083" s="46">
        <v>1082</v>
      </c>
      <c r="C1083" s="46">
        <v>4453</v>
      </c>
      <c r="D1083" s="46" t="s">
        <v>7</v>
      </c>
      <c r="E1083" s="46">
        <v>9</v>
      </c>
      <c r="F1083" s="46" t="s">
        <v>7703</v>
      </c>
      <c r="G1083" s="46" t="s">
        <v>7708</v>
      </c>
      <c r="H1083" s="46" t="s">
        <v>7709</v>
      </c>
      <c r="I1083" s="46" t="s">
        <v>7710</v>
      </c>
      <c r="J1083" s="46" t="s">
        <v>7711</v>
      </c>
      <c r="K1083" s="46" t="s">
        <v>7712</v>
      </c>
      <c r="L1083" s="46" t="s">
        <v>3395</v>
      </c>
      <c r="M1083" s="46">
        <v>22</v>
      </c>
      <c r="N1083" s="46">
        <v>3</v>
      </c>
      <c r="O1083" s="46">
        <v>45</v>
      </c>
      <c r="P1083" s="46">
        <v>30</v>
      </c>
      <c r="Q1083" s="46">
        <v>20</v>
      </c>
      <c r="R1083" s="46">
        <v>4</v>
      </c>
      <c r="S1083" s="46">
        <v>8</v>
      </c>
      <c r="T1083" s="46">
        <v>18</v>
      </c>
      <c r="U1083" s="46">
        <v>21</v>
      </c>
      <c r="V1083" s="46">
        <v>3041</v>
      </c>
      <c r="W1083" s="46">
        <v>100</v>
      </c>
      <c r="Y1083" s="46" t="s">
        <v>7713</v>
      </c>
      <c r="AA1083">
        <f t="shared" si="21"/>
        <v>3</v>
      </c>
    </row>
    <row r="1084" spans="2:27" ht="15" hidden="1" customHeight="1" x14ac:dyDescent="0.2">
      <c r="B1084" s="46">
        <v>1083</v>
      </c>
      <c r="C1084" s="46">
        <v>3306</v>
      </c>
      <c r="D1084" s="46" t="s">
        <v>7</v>
      </c>
      <c r="E1084" s="46">
        <v>9</v>
      </c>
      <c r="F1084" s="46" t="s">
        <v>7703</v>
      </c>
      <c r="G1084" s="46"/>
      <c r="H1084" s="46"/>
      <c r="I1084" s="46"/>
      <c r="J1084" s="46" t="s">
        <v>7714</v>
      </c>
      <c r="K1084" s="46" t="s">
        <v>7714</v>
      </c>
      <c r="L1084" s="46" t="s">
        <v>3406</v>
      </c>
      <c r="M1084" s="46">
        <v>23</v>
      </c>
      <c r="N1084" s="46">
        <v>9</v>
      </c>
      <c r="O1084" s="46">
        <v>150</v>
      </c>
      <c r="P1084" s="46">
        <v>100</v>
      </c>
      <c r="Q1084" s="46">
        <v>60</v>
      </c>
      <c r="R1084" s="46">
        <v>40</v>
      </c>
      <c r="S1084" s="46">
        <v>60</v>
      </c>
      <c r="T1084" s="46">
        <v>18</v>
      </c>
      <c r="U1084" s="46">
        <v>21</v>
      </c>
      <c r="V1084" s="46">
        <v>1986</v>
      </c>
      <c r="W1084" s="46">
        <v>100</v>
      </c>
      <c r="X1084" s="46" t="s">
        <v>7715</v>
      </c>
      <c r="Y1084" s="46" t="s">
        <v>7716</v>
      </c>
      <c r="AA1084">
        <f t="shared" si="21"/>
        <v>9</v>
      </c>
    </row>
    <row r="1085" spans="2:27" ht="15" hidden="1" customHeight="1" x14ac:dyDescent="0.2">
      <c r="B1085" s="46">
        <v>1084</v>
      </c>
      <c r="C1085" s="46">
        <v>1307</v>
      </c>
      <c r="D1085" s="46" t="s">
        <v>7</v>
      </c>
      <c r="E1085" s="46">
        <v>9</v>
      </c>
      <c r="F1085" s="46" t="s">
        <v>7703</v>
      </c>
      <c r="G1085" s="46" t="s">
        <v>7708</v>
      </c>
      <c r="H1085" s="46" t="s">
        <v>7717</v>
      </c>
      <c r="I1085" s="46" t="s">
        <v>7717</v>
      </c>
      <c r="J1085" s="46" t="s">
        <v>2800</v>
      </c>
      <c r="K1085" s="46" t="s">
        <v>2800</v>
      </c>
      <c r="L1085" s="46" t="s">
        <v>3444</v>
      </c>
      <c r="M1085" s="46">
        <v>24</v>
      </c>
      <c r="N1085" s="46">
        <v>14.6</v>
      </c>
      <c r="O1085" s="46">
        <v>430</v>
      </c>
      <c r="P1085" s="46">
        <v>0</v>
      </c>
      <c r="Q1085" s="46">
        <v>230</v>
      </c>
      <c r="R1085" s="46">
        <v>95</v>
      </c>
      <c r="S1085" s="46">
        <v>135</v>
      </c>
      <c r="T1085" s="46">
        <v>18</v>
      </c>
      <c r="U1085" s="46">
        <v>21</v>
      </c>
      <c r="V1085" s="46">
        <v>616</v>
      </c>
      <c r="W1085" s="46">
        <v>100</v>
      </c>
      <c r="Y1085" s="46" t="s">
        <v>7718</v>
      </c>
      <c r="AA1085">
        <f t="shared" si="21"/>
        <v>14.6</v>
      </c>
    </row>
    <row r="1086" spans="2:27" ht="15" hidden="1" customHeight="1" x14ac:dyDescent="0.2">
      <c r="B1086" s="46">
        <v>1085</v>
      </c>
      <c r="C1086" s="46">
        <v>3005</v>
      </c>
      <c r="D1086" s="46" t="s">
        <v>7</v>
      </c>
      <c r="E1086" s="46">
        <v>9</v>
      </c>
      <c r="F1086" s="46" t="s">
        <v>7703</v>
      </c>
      <c r="G1086" s="46" t="s">
        <v>7719</v>
      </c>
      <c r="H1086" s="46" t="s">
        <v>7720</v>
      </c>
      <c r="I1086" s="46" t="s">
        <v>7720</v>
      </c>
      <c r="J1086" s="46" t="s">
        <v>7721</v>
      </c>
      <c r="K1086" s="46" t="s">
        <v>7722</v>
      </c>
      <c r="L1086" s="46" t="s">
        <v>3395</v>
      </c>
      <c r="M1086" s="46">
        <v>22</v>
      </c>
      <c r="N1086" s="46">
        <v>9.6</v>
      </c>
      <c r="O1086" s="46">
        <v>170</v>
      </c>
      <c r="P1086" s="46">
        <v>100</v>
      </c>
      <c r="Q1086" s="46">
        <v>200</v>
      </c>
      <c r="R1086" s="46">
        <v>100</v>
      </c>
      <c r="S1086" s="46">
        <v>150</v>
      </c>
      <c r="T1086" s="46">
        <v>18</v>
      </c>
      <c r="U1086" s="46">
        <v>21</v>
      </c>
      <c r="V1086" s="46">
        <v>1545</v>
      </c>
      <c r="W1086" s="46">
        <v>100</v>
      </c>
      <c r="Y1086" s="46" t="s">
        <v>7723</v>
      </c>
      <c r="AA1086">
        <f t="shared" si="21"/>
        <v>9.6</v>
      </c>
    </row>
    <row r="1087" spans="2:27" ht="15" hidden="1" customHeight="1" x14ac:dyDescent="0.2">
      <c r="B1087" s="46">
        <v>1086</v>
      </c>
      <c r="C1087" s="46">
        <v>1345</v>
      </c>
      <c r="D1087" s="46" t="s">
        <v>7</v>
      </c>
      <c r="E1087" s="46">
        <v>9</v>
      </c>
      <c r="F1087" s="46" t="s">
        <v>7703</v>
      </c>
      <c r="G1087" s="46" t="s">
        <v>7704</v>
      </c>
      <c r="H1087" s="46" t="s">
        <v>3414</v>
      </c>
      <c r="I1087" s="46" t="s">
        <v>3415</v>
      </c>
      <c r="J1087" s="46" t="s">
        <v>7724</v>
      </c>
      <c r="K1087" s="46" t="s">
        <v>7725</v>
      </c>
      <c r="L1087" s="46" t="s">
        <v>3395</v>
      </c>
      <c r="M1087" s="46">
        <v>22</v>
      </c>
      <c r="N1087" s="46">
        <v>0.6</v>
      </c>
      <c r="O1087" s="46">
        <v>20</v>
      </c>
      <c r="P1087" s="46">
        <v>40</v>
      </c>
      <c r="Q1087" s="46">
        <v>5</v>
      </c>
      <c r="R1087" s="46">
        <v>18</v>
      </c>
      <c r="S1087" s="46">
        <v>24</v>
      </c>
      <c r="T1087" s="46">
        <v>18</v>
      </c>
      <c r="U1087" s="46">
        <v>21</v>
      </c>
      <c r="V1087" s="46">
        <v>637</v>
      </c>
      <c r="W1087" s="46">
        <v>100</v>
      </c>
      <c r="Y1087" s="46" t="s">
        <v>7726</v>
      </c>
      <c r="AA1087">
        <f t="shared" si="21"/>
        <v>0.6</v>
      </c>
    </row>
    <row r="1088" spans="2:27" ht="15" hidden="1" customHeight="1" x14ac:dyDescent="0.2">
      <c r="B1088" s="46">
        <v>1087</v>
      </c>
      <c r="C1088" s="46">
        <v>4127</v>
      </c>
      <c r="D1088" s="46" t="s">
        <v>7</v>
      </c>
      <c r="E1088" s="46">
        <v>9</v>
      </c>
      <c r="F1088" s="46" t="s">
        <v>7703</v>
      </c>
      <c r="G1088" s="46" t="s">
        <v>7727</v>
      </c>
      <c r="H1088" s="46" t="s">
        <v>7728</v>
      </c>
      <c r="I1088" s="46" t="s">
        <v>7729</v>
      </c>
      <c r="J1088" s="46" t="s">
        <v>7730</v>
      </c>
      <c r="K1088" s="46" t="s">
        <v>7730</v>
      </c>
      <c r="L1088" s="46" t="s">
        <v>3406</v>
      </c>
      <c r="M1088" s="46">
        <v>23</v>
      </c>
      <c r="N1088" s="46">
        <v>6</v>
      </c>
      <c r="O1088" s="46">
        <v>0</v>
      </c>
      <c r="P1088" s="46">
        <v>7000</v>
      </c>
      <c r="Q1088" s="46">
        <v>0</v>
      </c>
      <c r="R1088" s="46">
        <v>0</v>
      </c>
      <c r="S1088" s="46">
        <v>0</v>
      </c>
      <c r="T1088" s="46">
        <v>18</v>
      </c>
      <c r="U1088" s="46">
        <v>21</v>
      </c>
      <c r="V1088" s="46">
        <v>2830</v>
      </c>
      <c r="W1088" s="46">
        <v>100</v>
      </c>
      <c r="Y1088" s="46" t="s">
        <v>7731</v>
      </c>
      <c r="AA1088">
        <f t="shared" si="21"/>
        <v>6</v>
      </c>
    </row>
    <row r="1089" spans="2:27" ht="15" hidden="1" customHeight="1" x14ac:dyDescent="0.2">
      <c r="B1089" s="46">
        <v>1088</v>
      </c>
      <c r="C1089" s="46">
        <v>4456</v>
      </c>
      <c r="D1089" s="46" t="s">
        <v>7</v>
      </c>
      <c r="E1089" s="46">
        <v>9</v>
      </c>
      <c r="F1089" s="46" t="s">
        <v>7703</v>
      </c>
      <c r="G1089" s="46" t="s">
        <v>7732</v>
      </c>
      <c r="H1089" s="46" t="s">
        <v>7733</v>
      </c>
      <c r="I1089" s="46" t="s">
        <v>7734</v>
      </c>
      <c r="J1089" s="46" t="s">
        <v>7735</v>
      </c>
      <c r="K1089" s="46" t="s">
        <v>7736</v>
      </c>
      <c r="L1089" s="46" t="s">
        <v>3395</v>
      </c>
      <c r="M1089" s="46">
        <v>22</v>
      </c>
      <c r="N1089" s="46">
        <v>3</v>
      </c>
      <c r="O1089" s="46">
        <v>80</v>
      </c>
      <c r="P1089" s="46">
        <v>10</v>
      </c>
      <c r="Q1089" s="46">
        <v>90</v>
      </c>
      <c r="R1089" s="46">
        <v>20</v>
      </c>
      <c r="S1089" s="46">
        <v>70</v>
      </c>
      <c r="T1089" s="46">
        <v>18</v>
      </c>
      <c r="U1089" s="46">
        <v>21</v>
      </c>
      <c r="V1089" s="46">
        <v>3044</v>
      </c>
      <c r="W1089" s="46">
        <v>100</v>
      </c>
      <c r="Y1089" s="46" t="s">
        <v>7737</v>
      </c>
      <c r="AA1089">
        <f t="shared" si="21"/>
        <v>3</v>
      </c>
    </row>
    <row r="1090" spans="2:27" ht="15" hidden="1" customHeight="1" x14ac:dyDescent="0.2">
      <c r="B1090" s="46">
        <v>1089</v>
      </c>
      <c r="C1090" s="46">
        <v>3865</v>
      </c>
      <c r="D1090" s="46" t="s">
        <v>7</v>
      </c>
      <c r="E1090" s="46">
        <v>9</v>
      </c>
      <c r="F1090" s="46" t="s">
        <v>7703</v>
      </c>
      <c r="G1090" s="46" t="s">
        <v>7708</v>
      </c>
      <c r="H1090" s="46" t="s">
        <v>7738</v>
      </c>
      <c r="I1090" s="46" t="s">
        <v>7739</v>
      </c>
      <c r="J1090" s="46" t="s">
        <v>2798</v>
      </c>
      <c r="K1090" s="46" t="s">
        <v>7740</v>
      </c>
      <c r="L1090" s="46" t="s">
        <v>3395</v>
      </c>
      <c r="M1090" s="46">
        <v>22</v>
      </c>
      <c r="N1090" s="46">
        <v>20</v>
      </c>
      <c r="O1090" s="46">
        <v>395</v>
      </c>
      <c r="P1090" s="46">
        <v>0</v>
      </c>
      <c r="Q1090" s="46">
        <v>1668.54</v>
      </c>
      <c r="R1090" s="46">
        <v>129.25</v>
      </c>
      <c r="S1090" s="46">
        <v>370.61</v>
      </c>
      <c r="T1090" s="46">
        <v>18</v>
      </c>
      <c r="U1090" s="46">
        <v>21</v>
      </c>
      <c r="V1090" s="46">
        <v>2491</v>
      </c>
      <c r="W1090" s="46">
        <v>100</v>
      </c>
      <c r="Y1090" s="46" t="s">
        <v>7741</v>
      </c>
      <c r="AA1090">
        <f t="shared" si="21"/>
        <v>20</v>
      </c>
    </row>
    <row r="1091" spans="2:27" ht="15" hidden="1" customHeight="1" x14ac:dyDescent="0.2">
      <c r="B1091" s="46">
        <v>1090</v>
      </c>
      <c r="C1091" s="46">
        <v>906</v>
      </c>
      <c r="D1091" s="46" t="s">
        <v>7</v>
      </c>
      <c r="E1091" s="46">
        <v>9</v>
      </c>
      <c r="F1091" s="46" t="s">
        <v>7703</v>
      </c>
      <c r="G1091" s="46" t="s">
        <v>7704</v>
      </c>
      <c r="H1091" s="46" t="s">
        <v>7742</v>
      </c>
      <c r="I1091" s="46" t="s">
        <v>7742</v>
      </c>
      <c r="J1091" s="46" t="s">
        <v>7743</v>
      </c>
      <c r="K1091" s="46" t="s">
        <v>7743</v>
      </c>
      <c r="L1091" s="46" t="s">
        <v>3406</v>
      </c>
      <c r="M1091" s="46">
        <v>23</v>
      </c>
      <c r="N1091" s="46">
        <v>10</v>
      </c>
      <c r="O1091" s="46">
        <v>225</v>
      </c>
      <c r="P1091" s="46">
        <v>0</v>
      </c>
      <c r="Q1091" s="46">
        <v>400</v>
      </c>
      <c r="R1091" s="46">
        <v>31.25</v>
      </c>
      <c r="S1091" s="46">
        <v>52.5</v>
      </c>
      <c r="T1091" s="46">
        <v>18</v>
      </c>
      <c r="U1091" s="46">
        <v>21</v>
      </c>
      <c r="V1091" s="46">
        <v>328</v>
      </c>
      <c r="W1091" s="46">
        <v>100</v>
      </c>
      <c r="Y1091" s="46" t="s">
        <v>7744</v>
      </c>
      <c r="AA1091">
        <f t="shared" si="21"/>
        <v>10</v>
      </c>
    </row>
    <row r="1092" spans="2:27" ht="15" hidden="1" customHeight="1" x14ac:dyDescent="0.2">
      <c r="B1092" s="46">
        <v>1091</v>
      </c>
      <c r="C1092" s="46">
        <v>738</v>
      </c>
      <c r="D1092" s="46" t="s">
        <v>7</v>
      </c>
      <c r="E1092" s="46">
        <v>9</v>
      </c>
      <c r="F1092" s="46" t="s">
        <v>7703</v>
      </c>
      <c r="G1092" s="46" t="s">
        <v>7745</v>
      </c>
      <c r="H1092" s="46" t="s">
        <v>7746</v>
      </c>
      <c r="I1092" s="46" t="s">
        <v>7747</v>
      </c>
      <c r="J1092" s="46" t="s">
        <v>7748</v>
      </c>
      <c r="K1092" s="46" t="s">
        <v>7749</v>
      </c>
      <c r="L1092" s="46" t="s">
        <v>3395</v>
      </c>
      <c r="M1092" s="46">
        <v>22</v>
      </c>
      <c r="N1092" s="46">
        <v>5</v>
      </c>
      <c r="O1092" s="46">
        <v>150</v>
      </c>
      <c r="P1092" s="46">
        <v>50</v>
      </c>
      <c r="Q1092" s="46">
        <v>500</v>
      </c>
      <c r="R1092" s="46">
        <v>50</v>
      </c>
      <c r="S1092" s="46">
        <v>250</v>
      </c>
      <c r="T1092" s="46">
        <v>18</v>
      </c>
      <c r="U1092" s="46">
        <v>21</v>
      </c>
      <c r="V1092" s="46">
        <v>246</v>
      </c>
      <c r="W1092" s="46">
        <v>100</v>
      </c>
      <c r="Y1092" s="46" t="s">
        <v>7750</v>
      </c>
      <c r="AA1092">
        <f t="shared" ref="AA1092:AA1155" si="22">N1092</f>
        <v>5</v>
      </c>
    </row>
    <row r="1093" spans="2:27" ht="15" hidden="1" customHeight="1" x14ac:dyDescent="0.2">
      <c r="B1093" s="46">
        <v>1092</v>
      </c>
      <c r="C1093" s="46">
        <v>2789</v>
      </c>
      <c r="D1093" s="46" t="s">
        <v>7</v>
      </c>
      <c r="E1093" s="46">
        <v>9</v>
      </c>
      <c r="F1093" s="46" t="s">
        <v>7703</v>
      </c>
      <c r="G1093" s="46" t="s">
        <v>7704</v>
      </c>
      <c r="H1093" s="46" t="s">
        <v>7751</v>
      </c>
      <c r="I1093" s="46" t="s">
        <v>7751</v>
      </c>
      <c r="J1093" s="46" t="s">
        <v>7752</v>
      </c>
      <c r="K1093" s="46" t="s">
        <v>7752</v>
      </c>
      <c r="L1093" s="46" t="s">
        <v>3395</v>
      </c>
      <c r="M1093" s="46">
        <v>22</v>
      </c>
      <c r="N1093" s="46">
        <v>6</v>
      </c>
      <c r="O1093" s="46">
        <v>120</v>
      </c>
      <c r="P1093" s="46">
        <v>120</v>
      </c>
      <c r="Q1093" s="46">
        <v>35</v>
      </c>
      <c r="R1093" s="46">
        <v>25</v>
      </c>
      <c r="S1093" s="46">
        <v>10</v>
      </c>
      <c r="T1093" s="46">
        <v>18</v>
      </c>
      <c r="U1093" s="46">
        <v>21</v>
      </c>
      <c r="V1093" s="46">
        <v>1530</v>
      </c>
      <c r="W1093" s="46">
        <v>100</v>
      </c>
      <c r="Y1093" s="46" t="s">
        <v>7753</v>
      </c>
      <c r="AA1093">
        <f t="shared" si="22"/>
        <v>6</v>
      </c>
    </row>
    <row r="1094" spans="2:27" ht="15" hidden="1" customHeight="1" x14ac:dyDescent="0.2">
      <c r="B1094" s="46">
        <v>1093</v>
      </c>
      <c r="C1094" s="46">
        <v>819</v>
      </c>
      <c r="D1094" s="46" t="s">
        <v>7</v>
      </c>
      <c r="E1094" s="46">
        <v>9</v>
      </c>
      <c r="F1094" s="46" t="s">
        <v>7703</v>
      </c>
      <c r="G1094" s="46" t="s">
        <v>7704</v>
      </c>
      <c r="H1094" s="46" t="s">
        <v>7751</v>
      </c>
      <c r="I1094" s="46" t="s">
        <v>7751</v>
      </c>
      <c r="J1094" s="46" t="s">
        <v>7754</v>
      </c>
      <c r="K1094" s="46" t="s">
        <v>7755</v>
      </c>
      <c r="L1094" s="46" t="s">
        <v>3406</v>
      </c>
      <c r="M1094" s="46">
        <v>23</v>
      </c>
      <c r="N1094" s="46">
        <v>10</v>
      </c>
      <c r="O1094" s="46">
        <v>225</v>
      </c>
      <c r="P1094" s="46">
        <v>0</v>
      </c>
      <c r="Q1094" s="46">
        <v>400</v>
      </c>
      <c r="R1094" s="46">
        <v>40</v>
      </c>
      <c r="S1094" s="46">
        <v>67.5</v>
      </c>
      <c r="T1094" s="46">
        <v>18</v>
      </c>
      <c r="U1094" s="46">
        <v>21</v>
      </c>
      <c r="V1094" s="46">
        <v>290</v>
      </c>
      <c r="W1094" s="46">
        <v>100</v>
      </c>
      <c r="Y1094" s="46" t="s">
        <v>7756</v>
      </c>
      <c r="AA1094">
        <f t="shared" si="22"/>
        <v>10</v>
      </c>
    </row>
    <row r="1095" spans="2:27" ht="15" hidden="1" customHeight="1" x14ac:dyDescent="0.2">
      <c r="B1095" s="46">
        <v>1094</v>
      </c>
      <c r="C1095" s="46">
        <v>4246</v>
      </c>
      <c r="D1095" s="46" t="s">
        <v>7</v>
      </c>
      <c r="E1095" s="46">
        <v>9</v>
      </c>
      <c r="F1095" s="46" t="s">
        <v>7703</v>
      </c>
      <c r="G1095" s="46" t="s">
        <v>7704</v>
      </c>
      <c r="H1095" s="46" t="s">
        <v>7757</v>
      </c>
      <c r="I1095" s="46" t="s">
        <v>7758</v>
      </c>
      <c r="J1095" s="46" t="s">
        <v>7755</v>
      </c>
      <c r="K1095" s="46" t="s">
        <v>7755</v>
      </c>
      <c r="L1095" s="46" t="s">
        <v>3406</v>
      </c>
      <c r="M1095" s="46">
        <v>23</v>
      </c>
      <c r="N1095" s="46">
        <v>10</v>
      </c>
      <c r="O1095" s="46">
        <v>225</v>
      </c>
      <c r="P1095" s="46">
        <v>0</v>
      </c>
      <c r="Q1095" s="46">
        <v>0</v>
      </c>
      <c r="R1095" s="46">
        <v>40</v>
      </c>
      <c r="S1095" s="46">
        <v>67.5</v>
      </c>
      <c r="T1095" s="46">
        <v>18</v>
      </c>
      <c r="U1095" s="46">
        <v>21</v>
      </c>
      <c r="V1095" s="46">
        <v>290</v>
      </c>
      <c r="W1095" s="46">
        <v>100</v>
      </c>
      <c r="Y1095" s="46" t="s">
        <v>7759</v>
      </c>
      <c r="AA1095">
        <f t="shared" si="22"/>
        <v>10</v>
      </c>
    </row>
    <row r="1096" spans="2:27" ht="15" hidden="1" customHeight="1" x14ac:dyDescent="0.2">
      <c r="B1096" s="46">
        <v>1095</v>
      </c>
      <c r="C1096" s="46">
        <v>2748</v>
      </c>
      <c r="D1096" s="46" t="s">
        <v>7</v>
      </c>
      <c r="E1096" s="46">
        <v>9</v>
      </c>
      <c r="F1096" s="46" t="s">
        <v>7703</v>
      </c>
      <c r="G1096" s="46" t="s">
        <v>7704</v>
      </c>
      <c r="H1096" s="46" t="s">
        <v>7751</v>
      </c>
      <c r="I1096" s="46" t="s">
        <v>7751</v>
      </c>
      <c r="J1096" s="46" t="s">
        <v>7760</v>
      </c>
      <c r="K1096" s="46" t="s">
        <v>7761</v>
      </c>
      <c r="L1096" s="46" t="s">
        <v>3395</v>
      </c>
      <c r="M1096" s="46">
        <v>22</v>
      </c>
      <c r="N1096" s="46">
        <v>2</v>
      </c>
      <c r="O1096" s="46">
        <v>50</v>
      </c>
      <c r="P1096" s="46">
        <v>100</v>
      </c>
      <c r="Q1096" s="46">
        <v>100</v>
      </c>
      <c r="R1096" s="46">
        <v>17</v>
      </c>
      <c r="S1096" s="46">
        <v>83</v>
      </c>
      <c r="T1096" s="46">
        <v>18</v>
      </c>
      <c r="U1096" s="46">
        <v>21</v>
      </c>
      <c r="V1096" s="46">
        <v>1482</v>
      </c>
      <c r="W1096" s="46">
        <v>100</v>
      </c>
      <c r="Y1096" s="46" t="s">
        <v>7762</v>
      </c>
      <c r="AA1096">
        <f t="shared" si="22"/>
        <v>2</v>
      </c>
    </row>
    <row r="1097" spans="2:27" ht="15" hidden="1" customHeight="1" x14ac:dyDescent="0.2">
      <c r="B1097" s="46">
        <v>1096</v>
      </c>
      <c r="C1097" s="46">
        <v>1741</v>
      </c>
      <c r="D1097" s="46" t="s">
        <v>7</v>
      </c>
      <c r="E1097" s="46">
        <v>9</v>
      </c>
      <c r="F1097" s="46" t="s">
        <v>7703</v>
      </c>
      <c r="G1097" s="46" t="s">
        <v>7703</v>
      </c>
      <c r="H1097" s="46" t="s">
        <v>3414</v>
      </c>
      <c r="I1097" s="46" t="s">
        <v>3415</v>
      </c>
      <c r="J1097" s="46" t="s">
        <v>2799</v>
      </c>
      <c r="K1097" s="46" t="s">
        <v>40</v>
      </c>
      <c r="L1097" s="46" t="s">
        <v>3395</v>
      </c>
      <c r="M1097" s="46">
        <v>22</v>
      </c>
      <c r="N1097" s="46">
        <v>15</v>
      </c>
      <c r="O1097" s="46">
        <v>380</v>
      </c>
      <c r="P1097" s="46">
        <v>0</v>
      </c>
      <c r="Q1097" s="46">
        <v>0</v>
      </c>
      <c r="R1097" s="46">
        <v>66</v>
      </c>
      <c r="S1097" s="46">
        <v>0</v>
      </c>
      <c r="T1097" s="46">
        <v>18</v>
      </c>
      <c r="U1097" s="46">
        <v>21</v>
      </c>
      <c r="V1097" s="46">
        <v>177</v>
      </c>
      <c r="W1097" s="46">
        <v>100</v>
      </c>
      <c r="Y1097" s="46" t="s">
        <v>7763</v>
      </c>
      <c r="AA1097">
        <f t="shared" si="22"/>
        <v>15</v>
      </c>
    </row>
    <row r="1098" spans="2:27" ht="15" hidden="1" customHeight="1" x14ac:dyDescent="0.2">
      <c r="B1098" s="46">
        <v>1097</v>
      </c>
      <c r="C1098" s="46">
        <v>934</v>
      </c>
      <c r="D1098" s="46" t="s">
        <v>7</v>
      </c>
      <c r="E1098" s="46">
        <v>9</v>
      </c>
      <c r="F1098" s="46" t="s">
        <v>7764</v>
      </c>
      <c r="G1098" s="46" t="s">
        <v>3705</v>
      </c>
      <c r="H1098" s="46" t="s">
        <v>7765</v>
      </c>
      <c r="I1098" s="46" t="s">
        <v>7765</v>
      </c>
      <c r="J1098" s="46" t="s">
        <v>6355</v>
      </c>
      <c r="K1098" s="46" t="s">
        <v>7766</v>
      </c>
      <c r="L1098" s="46" t="s">
        <v>3444</v>
      </c>
      <c r="M1098" s="46">
        <v>24</v>
      </c>
      <c r="N1098" s="46">
        <v>2.6</v>
      </c>
      <c r="O1098" s="46">
        <v>140</v>
      </c>
      <c r="P1098" s="46">
        <v>0</v>
      </c>
      <c r="Q1098" s="46">
        <v>20</v>
      </c>
      <c r="R1098" s="46">
        <v>30</v>
      </c>
      <c r="S1098" s="46">
        <v>10</v>
      </c>
      <c r="T1098" s="46">
        <v>18</v>
      </c>
      <c r="U1098" s="46">
        <v>21</v>
      </c>
      <c r="V1098" s="46">
        <v>342</v>
      </c>
      <c r="W1098" s="46">
        <v>100</v>
      </c>
      <c r="Y1098" s="46" t="s">
        <v>7767</v>
      </c>
      <c r="AA1098">
        <f t="shared" si="22"/>
        <v>2.6</v>
      </c>
    </row>
    <row r="1099" spans="2:27" ht="15" hidden="1" customHeight="1" x14ac:dyDescent="0.2">
      <c r="B1099" s="46">
        <v>1098</v>
      </c>
      <c r="C1099" s="46">
        <v>4381</v>
      </c>
      <c r="D1099" s="46" t="s">
        <v>7</v>
      </c>
      <c r="E1099" s="46">
        <v>9</v>
      </c>
      <c r="F1099" s="46" t="s">
        <v>7764</v>
      </c>
      <c r="G1099" s="46" t="s">
        <v>3705</v>
      </c>
      <c r="H1099" s="46" t="s">
        <v>7768</v>
      </c>
      <c r="I1099" s="46" t="s">
        <v>7769</v>
      </c>
      <c r="J1099" s="46" t="s">
        <v>7770</v>
      </c>
      <c r="K1099" s="46" t="s">
        <v>7771</v>
      </c>
      <c r="L1099" s="46" t="s">
        <v>3395</v>
      </c>
      <c r="M1099" s="46">
        <v>22</v>
      </c>
      <c r="N1099" s="46">
        <v>3</v>
      </c>
      <c r="O1099" s="46">
        <v>60</v>
      </c>
      <c r="P1099" s="46">
        <v>0</v>
      </c>
      <c r="Q1099" s="46">
        <v>150</v>
      </c>
      <c r="R1099" s="46">
        <v>15</v>
      </c>
      <c r="S1099" s="46">
        <v>135</v>
      </c>
      <c r="T1099" s="46">
        <v>18</v>
      </c>
      <c r="U1099" s="46">
        <v>21</v>
      </c>
      <c r="V1099" s="46">
        <v>2987</v>
      </c>
      <c r="W1099" s="46">
        <v>100</v>
      </c>
      <c r="Y1099" s="46" t="s">
        <v>7772</v>
      </c>
      <c r="AA1099">
        <f t="shared" si="22"/>
        <v>3</v>
      </c>
    </row>
    <row r="1100" spans="2:27" ht="15" hidden="1" customHeight="1" x14ac:dyDescent="0.2">
      <c r="B1100" s="46">
        <v>1099</v>
      </c>
      <c r="C1100" s="46">
        <v>4032</v>
      </c>
      <c r="D1100" s="46" t="s">
        <v>7</v>
      </c>
      <c r="E1100" s="46">
        <v>9</v>
      </c>
      <c r="F1100" s="46" t="s">
        <v>7764</v>
      </c>
      <c r="G1100" s="46" t="s">
        <v>7773</v>
      </c>
      <c r="H1100" s="46" t="s">
        <v>7774</v>
      </c>
      <c r="I1100" s="46" t="s">
        <v>7775</v>
      </c>
      <c r="J1100" s="46" t="s">
        <v>2801</v>
      </c>
      <c r="K1100" s="46" t="s">
        <v>7776</v>
      </c>
      <c r="L1100" s="46" t="s">
        <v>3395</v>
      </c>
      <c r="M1100" s="46">
        <v>22</v>
      </c>
      <c r="N1100" s="46">
        <v>12</v>
      </c>
      <c r="O1100" s="46">
        <v>194</v>
      </c>
      <c r="P1100" s="46">
        <v>0</v>
      </c>
      <c r="Q1100" s="46">
        <v>0</v>
      </c>
      <c r="R1100" s="46">
        <v>21</v>
      </c>
      <c r="S1100" s="46">
        <v>0</v>
      </c>
      <c r="T1100" s="46">
        <v>18</v>
      </c>
      <c r="U1100" s="46">
        <v>21</v>
      </c>
      <c r="V1100" s="46">
        <v>2748</v>
      </c>
      <c r="W1100" s="46">
        <v>100</v>
      </c>
      <c r="Y1100" s="46" t="s">
        <v>7777</v>
      </c>
      <c r="AA1100">
        <f t="shared" si="22"/>
        <v>12</v>
      </c>
    </row>
    <row r="1101" spans="2:27" ht="15" hidden="1" customHeight="1" x14ac:dyDescent="0.2">
      <c r="B1101" s="46">
        <v>1100</v>
      </c>
      <c r="C1101" s="46">
        <v>1430</v>
      </c>
      <c r="D1101" s="46" t="s">
        <v>7</v>
      </c>
      <c r="E1101" s="46">
        <v>9</v>
      </c>
      <c r="F1101" s="46" t="s">
        <v>7764</v>
      </c>
      <c r="G1101" s="46" t="s">
        <v>3705</v>
      </c>
      <c r="H1101" s="46" t="s">
        <v>7778</v>
      </c>
      <c r="I1101" s="46" t="s">
        <v>7778</v>
      </c>
      <c r="J1101" s="46" t="s">
        <v>2803</v>
      </c>
      <c r="K1101" s="46" t="s">
        <v>7779</v>
      </c>
      <c r="L1101" s="46" t="s">
        <v>3406</v>
      </c>
      <c r="M1101" s="46">
        <v>23</v>
      </c>
      <c r="N1101" s="46">
        <v>3.6</v>
      </c>
      <c r="O1101" s="46">
        <v>30</v>
      </c>
      <c r="P1101" s="46">
        <v>0</v>
      </c>
      <c r="Q1101" s="46">
        <v>0</v>
      </c>
      <c r="R1101" s="46">
        <v>0</v>
      </c>
      <c r="S1101" s="46">
        <v>0</v>
      </c>
      <c r="T1101" s="46">
        <v>18</v>
      </c>
      <c r="U1101" s="46">
        <v>21</v>
      </c>
      <c r="V1101" s="46">
        <v>693</v>
      </c>
      <c r="W1101" s="46">
        <v>100</v>
      </c>
      <c r="Y1101" s="46" t="s">
        <v>7780</v>
      </c>
      <c r="AA1101">
        <f t="shared" si="22"/>
        <v>3.6</v>
      </c>
    </row>
    <row r="1102" spans="2:27" ht="15" hidden="1" customHeight="1" x14ac:dyDescent="0.2">
      <c r="B1102" s="46">
        <v>1101</v>
      </c>
      <c r="C1102" s="46">
        <v>3671</v>
      </c>
      <c r="D1102" s="46" t="s">
        <v>7</v>
      </c>
      <c r="E1102" s="46">
        <v>9</v>
      </c>
      <c r="F1102" s="46" t="s">
        <v>7764</v>
      </c>
      <c r="G1102" s="46" t="s">
        <v>7781</v>
      </c>
      <c r="H1102" s="46" t="s">
        <v>7782</v>
      </c>
      <c r="I1102" s="46" t="s">
        <v>7782</v>
      </c>
      <c r="J1102" s="46" t="s">
        <v>2802</v>
      </c>
      <c r="K1102" s="46" t="s">
        <v>4898</v>
      </c>
      <c r="L1102" s="46" t="s">
        <v>3395</v>
      </c>
      <c r="M1102" s="46">
        <v>22</v>
      </c>
      <c r="N1102" s="46">
        <v>5</v>
      </c>
      <c r="O1102" s="46">
        <v>80</v>
      </c>
      <c r="P1102" s="46">
        <v>0</v>
      </c>
      <c r="Q1102" s="46">
        <v>80</v>
      </c>
      <c r="R1102" s="46">
        <v>32</v>
      </c>
      <c r="S1102" s="46">
        <v>48</v>
      </c>
      <c r="T1102" s="46">
        <v>18</v>
      </c>
      <c r="U1102" s="46">
        <v>21</v>
      </c>
      <c r="V1102" s="46">
        <v>2337</v>
      </c>
      <c r="W1102" s="46">
        <v>100</v>
      </c>
      <c r="Y1102" s="46" t="s">
        <v>7783</v>
      </c>
      <c r="AA1102">
        <f t="shared" si="22"/>
        <v>5</v>
      </c>
    </row>
    <row r="1103" spans="2:27" ht="15" hidden="1" customHeight="1" x14ac:dyDescent="0.2">
      <c r="B1103" s="46">
        <v>1102</v>
      </c>
      <c r="C1103" s="46">
        <v>2705</v>
      </c>
      <c r="D1103" s="46" t="s">
        <v>7</v>
      </c>
      <c r="E1103" s="46">
        <v>9</v>
      </c>
      <c r="F1103" s="46" t="s">
        <v>7784</v>
      </c>
      <c r="G1103" s="46" t="s">
        <v>7785</v>
      </c>
      <c r="H1103" s="46" t="s">
        <v>7786</v>
      </c>
      <c r="I1103" s="46" t="s">
        <v>7787</v>
      </c>
      <c r="J1103" s="46" t="s">
        <v>7788</v>
      </c>
      <c r="K1103" s="46" t="s">
        <v>7788</v>
      </c>
      <c r="L1103" s="46" t="s">
        <v>3395</v>
      </c>
      <c r="M1103" s="46">
        <v>22</v>
      </c>
      <c r="N1103" s="46">
        <v>2</v>
      </c>
      <c r="O1103" s="46">
        <v>40</v>
      </c>
      <c r="P1103" s="46">
        <v>65</v>
      </c>
      <c r="Q1103" s="46">
        <v>95</v>
      </c>
      <c r="R1103" s="46">
        <v>50</v>
      </c>
      <c r="S1103" s="46">
        <v>65</v>
      </c>
      <c r="T1103" s="46">
        <v>18</v>
      </c>
      <c r="U1103" s="46">
        <v>21</v>
      </c>
      <c r="V1103" s="46">
        <v>1463</v>
      </c>
      <c r="W1103" s="46">
        <v>100</v>
      </c>
      <c r="Y1103" s="46" t="s">
        <v>7789</v>
      </c>
      <c r="AA1103">
        <f t="shared" si="22"/>
        <v>2</v>
      </c>
    </row>
    <row r="1104" spans="2:27" ht="15" hidden="1" customHeight="1" x14ac:dyDescent="0.2">
      <c r="B1104" s="46">
        <v>1103</v>
      </c>
      <c r="C1104" s="46">
        <v>910</v>
      </c>
      <c r="D1104" s="46" t="s">
        <v>7</v>
      </c>
      <c r="E1104" s="46">
        <v>9</v>
      </c>
      <c r="F1104" s="46" t="s">
        <v>7784</v>
      </c>
      <c r="G1104" s="46" t="s">
        <v>7790</v>
      </c>
      <c r="H1104" s="46" t="s">
        <v>7791</v>
      </c>
      <c r="I1104" s="46" t="s">
        <v>7792</v>
      </c>
      <c r="J1104" s="46" t="s">
        <v>2805</v>
      </c>
      <c r="K1104" s="46" t="s">
        <v>7793</v>
      </c>
      <c r="L1104" s="46" t="s">
        <v>3406</v>
      </c>
      <c r="M1104" s="46">
        <v>23</v>
      </c>
      <c r="N1104" s="46">
        <v>3</v>
      </c>
      <c r="O1104" s="46">
        <v>80</v>
      </c>
      <c r="P1104" s="46">
        <v>0</v>
      </c>
      <c r="Q1104" s="46">
        <v>80</v>
      </c>
      <c r="R1104" s="46">
        <v>12</v>
      </c>
      <c r="S1104" s="46">
        <v>24</v>
      </c>
      <c r="T1104" s="46">
        <v>18</v>
      </c>
      <c r="U1104" s="46">
        <v>21</v>
      </c>
      <c r="V1104" s="46">
        <v>297</v>
      </c>
      <c r="W1104" s="46">
        <v>100</v>
      </c>
      <c r="Y1104" s="46" t="s">
        <v>7794</v>
      </c>
      <c r="AA1104">
        <f t="shared" si="22"/>
        <v>3</v>
      </c>
    </row>
    <row r="1105" spans="2:27" ht="15" hidden="1" customHeight="1" x14ac:dyDescent="0.2">
      <c r="B1105" s="46">
        <v>1104</v>
      </c>
      <c r="C1105" s="46">
        <v>4030</v>
      </c>
      <c r="D1105" s="46" t="s">
        <v>7</v>
      </c>
      <c r="E1105" s="46">
        <v>9</v>
      </c>
      <c r="F1105" s="46" t="s">
        <v>7784</v>
      </c>
      <c r="G1105" s="46" t="s">
        <v>7795</v>
      </c>
      <c r="H1105" s="46" t="s">
        <v>7796</v>
      </c>
      <c r="I1105" s="46" t="s">
        <v>7796</v>
      </c>
      <c r="J1105" s="46" t="s">
        <v>2806</v>
      </c>
      <c r="K1105" s="46" t="s">
        <v>2806</v>
      </c>
      <c r="L1105" s="46" t="s">
        <v>3395</v>
      </c>
      <c r="M1105" s="46">
        <v>22</v>
      </c>
      <c r="N1105" s="46">
        <v>3</v>
      </c>
      <c r="O1105" s="46">
        <v>31</v>
      </c>
      <c r="P1105" s="46">
        <v>5</v>
      </c>
      <c r="Q1105" s="46">
        <v>100</v>
      </c>
      <c r="R1105" s="46">
        <v>12</v>
      </c>
      <c r="S1105" s="46">
        <v>24</v>
      </c>
      <c r="T1105" s="46">
        <v>18</v>
      </c>
      <c r="U1105" s="46">
        <v>21</v>
      </c>
      <c r="V1105" s="46">
        <v>2746</v>
      </c>
      <c r="W1105" s="46">
        <v>100</v>
      </c>
      <c r="Y1105" s="46" t="s">
        <v>7797</v>
      </c>
      <c r="AA1105">
        <f t="shared" si="22"/>
        <v>3</v>
      </c>
    </row>
    <row r="1106" spans="2:27" ht="15" hidden="1" customHeight="1" x14ac:dyDescent="0.2">
      <c r="B1106" s="46">
        <v>1105</v>
      </c>
      <c r="C1106" s="46">
        <v>2994</v>
      </c>
      <c r="D1106" s="46" t="s">
        <v>7</v>
      </c>
      <c r="E1106" s="46">
        <v>9</v>
      </c>
      <c r="F1106" s="46" t="s">
        <v>7784</v>
      </c>
      <c r="G1106" s="46" t="s">
        <v>7795</v>
      </c>
      <c r="H1106" s="46" t="s">
        <v>7796</v>
      </c>
      <c r="I1106" s="46" t="s">
        <v>7796</v>
      </c>
      <c r="J1106" s="46" t="s">
        <v>2804</v>
      </c>
      <c r="K1106" s="46" t="s">
        <v>7798</v>
      </c>
      <c r="L1106" s="46" t="s">
        <v>3406</v>
      </c>
      <c r="M1106" s="46">
        <v>23</v>
      </c>
      <c r="N1106" s="46">
        <v>12</v>
      </c>
      <c r="O1106" s="46">
        <v>310</v>
      </c>
      <c r="P1106" s="46">
        <v>0</v>
      </c>
      <c r="Q1106" s="46">
        <v>620</v>
      </c>
      <c r="R1106" s="46">
        <v>62</v>
      </c>
      <c r="S1106" s="46">
        <v>93</v>
      </c>
      <c r="T1106" s="46">
        <v>18</v>
      </c>
      <c r="U1106" s="46">
        <v>21</v>
      </c>
      <c r="V1106" s="46">
        <v>1709</v>
      </c>
      <c r="W1106" s="46">
        <v>100</v>
      </c>
      <c r="Y1106" s="46" t="s">
        <v>7799</v>
      </c>
      <c r="AA1106">
        <f t="shared" si="22"/>
        <v>12</v>
      </c>
    </row>
    <row r="1107" spans="2:27" ht="15" hidden="1" customHeight="1" x14ac:dyDescent="0.2">
      <c r="B1107" s="46">
        <v>1106</v>
      </c>
      <c r="C1107" s="46">
        <v>4371</v>
      </c>
      <c r="D1107" s="46" t="s">
        <v>7</v>
      </c>
      <c r="E1107" s="46">
        <v>9</v>
      </c>
      <c r="F1107" s="46" t="s">
        <v>7800</v>
      </c>
      <c r="G1107" s="46" t="s">
        <v>7801</v>
      </c>
      <c r="H1107" s="46" t="s">
        <v>7802</v>
      </c>
      <c r="I1107" s="46" t="s">
        <v>7803</v>
      </c>
      <c r="J1107" s="46" t="s">
        <v>7804</v>
      </c>
      <c r="K1107" s="46" t="s">
        <v>7804</v>
      </c>
      <c r="L1107" s="46" t="s">
        <v>3395</v>
      </c>
      <c r="M1107" s="46">
        <v>22</v>
      </c>
      <c r="N1107" s="46">
        <v>3</v>
      </c>
      <c r="O1107" s="46">
        <v>60</v>
      </c>
      <c r="P1107" s="46">
        <v>15</v>
      </c>
      <c r="Q1107" s="46">
        <v>45</v>
      </c>
      <c r="R1107" s="46">
        <v>10</v>
      </c>
      <c r="S1107" s="46">
        <v>30</v>
      </c>
      <c r="T1107" s="46">
        <v>18</v>
      </c>
      <c r="U1107" s="46">
        <v>21</v>
      </c>
      <c r="V1107" s="46">
        <v>2976</v>
      </c>
      <c r="W1107" s="46">
        <v>100</v>
      </c>
      <c r="Y1107" s="46" t="s">
        <v>7805</v>
      </c>
      <c r="AA1107">
        <f t="shared" si="22"/>
        <v>3</v>
      </c>
    </row>
    <row r="1108" spans="2:27" ht="15" hidden="1" customHeight="1" x14ac:dyDescent="0.2">
      <c r="B1108" s="46">
        <v>1107</v>
      </c>
      <c r="C1108" s="46">
        <v>2533</v>
      </c>
      <c r="D1108" s="46" t="s">
        <v>7</v>
      </c>
      <c r="E1108" s="46">
        <v>9</v>
      </c>
      <c r="F1108" s="46" t="s">
        <v>7800</v>
      </c>
      <c r="G1108" s="46"/>
      <c r="H1108" s="46"/>
      <c r="I1108" s="46"/>
      <c r="J1108" s="46" t="s">
        <v>2807</v>
      </c>
      <c r="K1108" s="46" t="s">
        <v>7806</v>
      </c>
      <c r="L1108" s="46" t="s">
        <v>4206</v>
      </c>
      <c r="M1108" s="46">
        <v>290</v>
      </c>
      <c r="N1108" s="46">
        <v>33</v>
      </c>
      <c r="O1108" s="46">
        <v>365</v>
      </c>
      <c r="P1108" s="46">
        <v>100</v>
      </c>
      <c r="Q1108" s="46">
        <v>0</v>
      </c>
      <c r="R1108" s="46">
        <v>751</v>
      </c>
      <c r="S1108" s="46">
        <v>0</v>
      </c>
      <c r="T1108" s="46">
        <v>18</v>
      </c>
      <c r="U1108" s="46">
        <v>21</v>
      </c>
      <c r="V1108" s="46">
        <v>1323</v>
      </c>
      <c r="W1108" s="46">
        <v>100</v>
      </c>
      <c r="X1108" s="46" t="s">
        <v>7807</v>
      </c>
      <c r="Y1108" s="46" t="s">
        <v>7808</v>
      </c>
      <c r="AA1108">
        <f t="shared" si="22"/>
        <v>33</v>
      </c>
    </row>
    <row r="1109" spans="2:27" ht="15" hidden="1" customHeight="1" x14ac:dyDescent="0.2">
      <c r="B1109" s="46">
        <v>1108</v>
      </c>
      <c r="C1109" s="46">
        <v>1297</v>
      </c>
      <c r="D1109" s="46" t="s">
        <v>7</v>
      </c>
      <c r="E1109" s="46">
        <v>9</v>
      </c>
      <c r="F1109" s="46" t="s">
        <v>7800</v>
      </c>
      <c r="G1109" s="46" t="s">
        <v>7809</v>
      </c>
      <c r="H1109" s="46" t="s">
        <v>7810</v>
      </c>
      <c r="I1109" s="46" t="s">
        <v>7810</v>
      </c>
      <c r="J1109" s="46" t="s">
        <v>7811</v>
      </c>
      <c r="K1109" s="46" t="s">
        <v>7812</v>
      </c>
      <c r="L1109" s="46" t="s">
        <v>3444</v>
      </c>
      <c r="M1109" s="46">
        <v>24</v>
      </c>
      <c r="N1109" s="46">
        <v>5.6</v>
      </c>
      <c r="O1109" s="46">
        <v>140</v>
      </c>
      <c r="P1109" s="46">
        <v>100</v>
      </c>
      <c r="Q1109" s="46">
        <v>200</v>
      </c>
      <c r="R1109" s="46">
        <v>50</v>
      </c>
      <c r="S1109" s="46">
        <v>150</v>
      </c>
      <c r="T1109" s="46">
        <v>18</v>
      </c>
      <c r="U1109" s="46">
        <v>21</v>
      </c>
      <c r="V1109" s="46">
        <v>605</v>
      </c>
      <c r="W1109" s="46">
        <v>100</v>
      </c>
      <c r="Y1109" s="46" t="s">
        <v>7813</v>
      </c>
      <c r="AA1109">
        <f t="shared" si="22"/>
        <v>5.6</v>
      </c>
    </row>
    <row r="1110" spans="2:27" ht="15" hidden="1" customHeight="1" x14ac:dyDescent="0.2">
      <c r="B1110" s="46">
        <v>1109</v>
      </c>
      <c r="C1110" s="46">
        <v>3700</v>
      </c>
      <c r="D1110" s="46" t="s">
        <v>7</v>
      </c>
      <c r="E1110" s="46">
        <v>9</v>
      </c>
      <c r="F1110" s="46" t="s">
        <v>7800</v>
      </c>
      <c r="G1110" s="46" t="s">
        <v>7800</v>
      </c>
      <c r="H1110" s="46" t="s">
        <v>7814</v>
      </c>
      <c r="I1110" s="46" t="s">
        <v>7814</v>
      </c>
      <c r="J1110" s="46" t="s">
        <v>7815</v>
      </c>
      <c r="K1110" s="46" t="s">
        <v>7816</v>
      </c>
      <c r="L1110" s="46" t="s">
        <v>3406</v>
      </c>
      <c r="M1110" s="46">
        <v>23</v>
      </c>
      <c r="N1110" s="46">
        <v>8</v>
      </c>
      <c r="O1110" s="46">
        <v>200</v>
      </c>
      <c r="P1110" s="46">
        <v>200</v>
      </c>
      <c r="Q1110" s="46">
        <v>400</v>
      </c>
      <c r="R1110" s="46">
        <v>100</v>
      </c>
      <c r="S1110" s="46">
        <v>300</v>
      </c>
      <c r="T1110" s="46">
        <v>18</v>
      </c>
      <c r="U1110" s="46">
        <v>21</v>
      </c>
      <c r="V1110" s="46">
        <v>2397</v>
      </c>
      <c r="W1110" s="46">
        <v>100</v>
      </c>
      <c r="Y1110" s="46" t="s">
        <v>7817</v>
      </c>
      <c r="AA1110">
        <f t="shared" si="22"/>
        <v>8</v>
      </c>
    </row>
    <row r="1111" spans="2:27" ht="15" hidden="1" customHeight="1" x14ac:dyDescent="0.2">
      <c r="B1111" s="46">
        <v>1110</v>
      </c>
      <c r="C1111" s="46">
        <v>2344</v>
      </c>
      <c r="D1111" s="46" t="s">
        <v>7</v>
      </c>
      <c r="E1111" s="46">
        <v>9</v>
      </c>
      <c r="F1111" s="46" t="s">
        <v>7800</v>
      </c>
      <c r="G1111" s="46" t="s">
        <v>7800</v>
      </c>
      <c r="H1111" s="46" t="s">
        <v>7818</v>
      </c>
      <c r="I1111" s="46" t="s">
        <v>7818</v>
      </c>
      <c r="J1111" s="46" t="s">
        <v>7819</v>
      </c>
      <c r="K1111" s="46" t="s">
        <v>7819</v>
      </c>
      <c r="L1111" s="46" t="s">
        <v>3444</v>
      </c>
      <c r="M1111" s="46">
        <v>24</v>
      </c>
      <c r="N1111" s="46">
        <v>4</v>
      </c>
      <c r="O1111" s="46">
        <v>100</v>
      </c>
      <c r="P1111" s="46">
        <v>0</v>
      </c>
      <c r="Q1111" s="46">
        <v>200</v>
      </c>
      <c r="R1111" s="46">
        <v>25</v>
      </c>
      <c r="S1111" s="46">
        <v>125</v>
      </c>
      <c r="T1111" s="46">
        <v>18</v>
      </c>
      <c r="U1111" s="46">
        <v>21</v>
      </c>
      <c r="V1111" s="46">
        <v>1138</v>
      </c>
      <c r="W1111" s="46">
        <v>100</v>
      </c>
      <c r="Y1111" s="46" t="s">
        <v>7820</v>
      </c>
      <c r="AA1111">
        <f t="shared" si="22"/>
        <v>4</v>
      </c>
    </row>
    <row r="1112" spans="2:27" ht="15" hidden="1" customHeight="1" x14ac:dyDescent="0.2">
      <c r="B1112" s="46">
        <v>1111</v>
      </c>
      <c r="C1112" s="46">
        <v>1062</v>
      </c>
      <c r="D1112" s="46" t="s">
        <v>7</v>
      </c>
      <c r="E1112" s="46">
        <v>9</v>
      </c>
      <c r="F1112" s="46" t="s">
        <v>7800</v>
      </c>
      <c r="G1112" s="46" t="s">
        <v>7821</v>
      </c>
      <c r="H1112" s="46" t="s">
        <v>7822</v>
      </c>
      <c r="I1112" s="46" t="s">
        <v>7822</v>
      </c>
      <c r="J1112" s="46" t="s">
        <v>7823</v>
      </c>
      <c r="K1112" s="46" t="s">
        <v>7824</v>
      </c>
      <c r="L1112" s="46" t="s">
        <v>3444</v>
      </c>
      <c r="M1112" s="46">
        <v>24</v>
      </c>
      <c r="N1112" s="46">
        <v>10.199999999999999</v>
      </c>
      <c r="O1112" s="46">
        <v>300</v>
      </c>
      <c r="P1112" s="46">
        <v>150</v>
      </c>
      <c r="Q1112" s="46">
        <v>250</v>
      </c>
      <c r="R1112" s="46">
        <v>60</v>
      </c>
      <c r="S1112" s="46">
        <v>225</v>
      </c>
      <c r="T1112" s="46">
        <v>18</v>
      </c>
      <c r="U1112" s="46">
        <v>21</v>
      </c>
      <c r="V1112" s="46">
        <v>13</v>
      </c>
      <c r="W1112" s="46">
        <v>100</v>
      </c>
      <c r="Y1112" s="46" t="s">
        <v>7825</v>
      </c>
      <c r="AA1112">
        <f t="shared" si="22"/>
        <v>10.199999999999999</v>
      </c>
    </row>
    <row r="1113" spans="2:27" ht="15" hidden="1" customHeight="1" x14ac:dyDescent="0.2">
      <c r="B1113" s="46">
        <v>1112</v>
      </c>
      <c r="C1113" s="46">
        <v>3575</v>
      </c>
      <c r="D1113" s="46" t="s">
        <v>7</v>
      </c>
      <c r="E1113" s="46">
        <v>9</v>
      </c>
      <c r="F1113" s="46" t="s">
        <v>7800</v>
      </c>
      <c r="G1113" s="46" t="s">
        <v>7826</v>
      </c>
      <c r="H1113" s="46" t="s">
        <v>7827</v>
      </c>
      <c r="I1113" s="46" t="s">
        <v>7827</v>
      </c>
      <c r="J1113" s="46" t="s">
        <v>7828</v>
      </c>
      <c r="K1113" s="46" t="s">
        <v>7829</v>
      </c>
      <c r="L1113" s="46" t="s">
        <v>3395</v>
      </c>
      <c r="M1113" s="46">
        <v>22</v>
      </c>
      <c r="N1113" s="46">
        <v>5</v>
      </c>
      <c r="O1113" s="46">
        <v>100000</v>
      </c>
      <c r="P1113" s="46">
        <v>100000</v>
      </c>
      <c r="Q1113" s="46">
        <v>50000</v>
      </c>
      <c r="R1113" s="46">
        <v>50000</v>
      </c>
      <c r="S1113" s="46">
        <v>50000</v>
      </c>
      <c r="T1113" s="46">
        <v>18</v>
      </c>
      <c r="U1113" s="46">
        <v>21</v>
      </c>
      <c r="V1113" s="46">
        <v>2262</v>
      </c>
      <c r="W1113" s="46">
        <v>100</v>
      </c>
      <c r="Y1113" s="46" t="s">
        <v>7830</v>
      </c>
      <c r="AA1113">
        <f t="shared" si="22"/>
        <v>5</v>
      </c>
    </row>
    <row r="1114" spans="2:27" ht="15" hidden="1" customHeight="1" x14ac:dyDescent="0.2">
      <c r="B1114" s="46">
        <v>1113</v>
      </c>
      <c r="C1114" s="46">
        <v>4559</v>
      </c>
      <c r="D1114" s="46" t="s">
        <v>7</v>
      </c>
      <c r="E1114" s="46">
        <v>9</v>
      </c>
      <c r="F1114" s="46" t="s">
        <v>7800</v>
      </c>
      <c r="G1114" s="46" t="s">
        <v>7831</v>
      </c>
      <c r="H1114" s="46" t="s">
        <v>7832</v>
      </c>
      <c r="I1114" s="46" t="s">
        <v>7832</v>
      </c>
      <c r="J1114" s="46" t="s">
        <v>2809</v>
      </c>
      <c r="K1114" s="46" t="s">
        <v>7833</v>
      </c>
      <c r="L1114" s="46" t="s">
        <v>3395</v>
      </c>
      <c r="M1114" s="46">
        <v>22</v>
      </c>
      <c r="N1114" s="46">
        <v>19</v>
      </c>
      <c r="O1114" s="46">
        <v>250</v>
      </c>
      <c r="P1114" s="46">
        <v>100</v>
      </c>
      <c r="Q1114" s="46">
        <v>77</v>
      </c>
      <c r="R1114" s="46">
        <v>28</v>
      </c>
      <c r="S1114" s="46">
        <v>49</v>
      </c>
      <c r="T1114" s="46">
        <v>18</v>
      </c>
      <c r="U1114" s="46">
        <v>21</v>
      </c>
      <c r="V1114" s="46">
        <v>3131</v>
      </c>
      <c r="W1114" s="46">
        <v>100</v>
      </c>
      <c r="Y1114" s="46" t="s">
        <v>7834</v>
      </c>
      <c r="AA1114">
        <f t="shared" si="22"/>
        <v>19</v>
      </c>
    </row>
    <row r="1115" spans="2:27" ht="15" hidden="1" customHeight="1" x14ac:dyDescent="0.2">
      <c r="B1115" s="46">
        <v>1114</v>
      </c>
      <c r="C1115" s="46">
        <v>3239</v>
      </c>
      <c r="D1115" s="46" t="s">
        <v>7</v>
      </c>
      <c r="E1115" s="46">
        <v>9</v>
      </c>
      <c r="F1115" s="46" t="s">
        <v>7800</v>
      </c>
      <c r="G1115" s="46" t="s">
        <v>7809</v>
      </c>
      <c r="H1115" s="46" t="s">
        <v>7835</v>
      </c>
      <c r="I1115" s="46" t="s">
        <v>7835</v>
      </c>
      <c r="J1115" s="46" t="s">
        <v>7836</v>
      </c>
      <c r="K1115" s="46" t="s">
        <v>7836</v>
      </c>
      <c r="L1115" s="46" t="s">
        <v>3395</v>
      </c>
      <c r="M1115" s="46">
        <v>22</v>
      </c>
      <c r="N1115" s="46">
        <v>15</v>
      </c>
      <c r="O1115" s="46">
        <v>300</v>
      </c>
      <c r="P1115" s="46">
        <v>0</v>
      </c>
      <c r="Q1115" s="46">
        <v>8000</v>
      </c>
      <c r="R1115" s="46">
        <v>90</v>
      </c>
      <c r="S1115" s="46">
        <v>600</v>
      </c>
      <c r="T1115" s="46">
        <v>18</v>
      </c>
      <c r="U1115" s="46">
        <v>21</v>
      </c>
      <c r="V1115" s="46">
        <v>1913</v>
      </c>
      <c r="W1115" s="46">
        <v>100</v>
      </c>
      <c r="Y1115" s="46" t="s">
        <v>7837</v>
      </c>
      <c r="AA1115">
        <f t="shared" si="22"/>
        <v>15</v>
      </c>
    </row>
    <row r="1116" spans="2:27" ht="15" hidden="1" customHeight="1" x14ac:dyDescent="0.2">
      <c r="B1116" s="46">
        <v>1115</v>
      </c>
      <c r="C1116" s="46">
        <v>2254</v>
      </c>
      <c r="D1116" s="46" t="s">
        <v>7</v>
      </c>
      <c r="E1116" s="46">
        <v>9</v>
      </c>
      <c r="F1116" s="46" t="s">
        <v>7800</v>
      </c>
      <c r="G1116" s="46" t="s">
        <v>7838</v>
      </c>
      <c r="H1116" s="46" t="s">
        <v>7839</v>
      </c>
      <c r="I1116" s="46" t="s">
        <v>7839</v>
      </c>
      <c r="J1116" s="46" t="s">
        <v>7840</v>
      </c>
      <c r="K1116" s="46" t="s">
        <v>7841</v>
      </c>
      <c r="L1116" s="46" t="s">
        <v>3406</v>
      </c>
      <c r="M1116" s="46">
        <v>23</v>
      </c>
      <c r="N1116" s="46">
        <v>10</v>
      </c>
      <c r="O1116" s="46">
        <v>300</v>
      </c>
      <c r="P1116" s="46">
        <v>0</v>
      </c>
      <c r="Q1116" s="46">
        <v>250</v>
      </c>
      <c r="R1116" s="46">
        <v>50</v>
      </c>
      <c r="S1116" s="46">
        <v>200</v>
      </c>
      <c r="T1116" s="46">
        <v>18</v>
      </c>
      <c r="U1116" s="46">
        <v>21</v>
      </c>
      <c r="V1116" s="46">
        <v>1045</v>
      </c>
      <c r="W1116" s="46">
        <v>100</v>
      </c>
      <c r="Y1116" s="46" t="s">
        <v>7842</v>
      </c>
      <c r="AA1116">
        <f t="shared" si="22"/>
        <v>10</v>
      </c>
    </row>
    <row r="1117" spans="2:27" ht="15" hidden="1" customHeight="1" x14ac:dyDescent="0.2">
      <c r="B1117" s="46">
        <v>1116</v>
      </c>
      <c r="C1117" s="46">
        <v>4057</v>
      </c>
      <c r="D1117" s="46" t="s">
        <v>7</v>
      </c>
      <c r="E1117" s="46">
        <v>9</v>
      </c>
      <c r="F1117" s="46" t="s">
        <v>7800</v>
      </c>
      <c r="G1117" s="46" t="s">
        <v>7800</v>
      </c>
      <c r="H1117" s="46" t="s">
        <v>7843</v>
      </c>
      <c r="I1117" s="46" t="s">
        <v>7844</v>
      </c>
      <c r="J1117" s="46" t="s">
        <v>2808</v>
      </c>
      <c r="K1117" s="46" t="s">
        <v>7845</v>
      </c>
      <c r="L1117" s="46" t="s">
        <v>3395</v>
      </c>
      <c r="M1117" s="46">
        <v>22</v>
      </c>
      <c r="N1117" s="46">
        <v>33</v>
      </c>
      <c r="O1117" s="46">
        <v>365</v>
      </c>
      <c r="P1117" s="46">
        <v>100</v>
      </c>
      <c r="Q1117" s="46">
        <v>0</v>
      </c>
      <c r="R1117" s="46">
        <v>751</v>
      </c>
      <c r="S1117" s="46">
        <v>0</v>
      </c>
      <c r="T1117" s="46">
        <v>18</v>
      </c>
      <c r="U1117" s="46">
        <v>21</v>
      </c>
      <c r="V1117" s="46">
        <v>2771</v>
      </c>
      <c r="W1117" s="46">
        <v>100</v>
      </c>
      <c r="Y1117" s="46" t="s">
        <v>7846</v>
      </c>
      <c r="AA1117">
        <f t="shared" si="22"/>
        <v>33</v>
      </c>
    </row>
    <row r="1118" spans="2:27" ht="15" hidden="1" customHeight="1" x14ac:dyDescent="0.2">
      <c r="B1118" s="46">
        <v>1117</v>
      </c>
      <c r="C1118" s="46">
        <v>739</v>
      </c>
      <c r="D1118" s="46" t="s">
        <v>7</v>
      </c>
      <c r="E1118" s="46">
        <v>9</v>
      </c>
      <c r="F1118" s="46" t="s">
        <v>7800</v>
      </c>
      <c r="G1118" s="46" t="s">
        <v>7809</v>
      </c>
      <c r="H1118" s="46" t="s">
        <v>7847</v>
      </c>
      <c r="I1118" s="46" t="s">
        <v>7847</v>
      </c>
      <c r="J1118" s="46" t="s">
        <v>7848</v>
      </c>
      <c r="K1118" s="46" t="s">
        <v>7848</v>
      </c>
      <c r="L1118" s="46" t="s">
        <v>3444</v>
      </c>
      <c r="M1118" s="46">
        <v>24</v>
      </c>
      <c r="N1118" s="46">
        <v>5.6</v>
      </c>
      <c r="O1118" s="46">
        <v>125</v>
      </c>
      <c r="P1118" s="46">
        <v>200</v>
      </c>
      <c r="Q1118" s="46">
        <v>85</v>
      </c>
      <c r="R1118" s="46">
        <v>15</v>
      </c>
      <c r="S1118" s="46">
        <v>115</v>
      </c>
      <c r="T1118" s="46">
        <v>18</v>
      </c>
      <c r="U1118" s="46">
        <v>21</v>
      </c>
      <c r="V1118" s="46">
        <v>247</v>
      </c>
      <c r="W1118" s="46">
        <v>100</v>
      </c>
      <c r="Y1118" s="46" t="s">
        <v>7849</v>
      </c>
      <c r="AA1118">
        <f t="shared" si="22"/>
        <v>5.6</v>
      </c>
    </row>
    <row r="1119" spans="2:27" ht="15" hidden="1" customHeight="1" x14ac:dyDescent="0.2">
      <c r="B1119" s="46">
        <v>1118</v>
      </c>
      <c r="C1119" s="46">
        <v>4136</v>
      </c>
      <c r="D1119" s="46" t="s">
        <v>7</v>
      </c>
      <c r="E1119" s="46">
        <v>9</v>
      </c>
      <c r="F1119" s="46" t="s">
        <v>7800</v>
      </c>
      <c r="G1119" s="46" t="s">
        <v>7831</v>
      </c>
      <c r="H1119" s="46" t="s">
        <v>7850</v>
      </c>
      <c r="I1119" s="46" t="s">
        <v>7851</v>
      </c>
      <c r="J1119" s="46" t="s">
        <v>7852</v>
      </c>
      <c r="K1119" s="46" t="s">
        <v>7852</v>
      </c>
      <c r="L1119" s="46" t="s">
        <v>3406</v>
      </c>
      <c r="M1119" s="46">
        <v>23</v>
      </c>
      <c r="N1119" s="46">
        <v>6</v>
      </c>
      <c r="O1119" s="46">
        <v>326</v>
      </c>
      <c r="P1119" s="46">
        <v>0</v>
      </c>
      <c r="Q1119" s="46">
        <v>0</v>
      </c>
      <c r="R1119" s="46">
        <v>120</v>
      </c>
      <c r="S1119" s="46">
        <v>0</v>
      </c>
      <c r="T1119" s="46">
        <v>18</v>
      </c>
      <c r="U1119" s="46">
        <v>21</v>
      </c>
      <c r="V1119" s="46">
        <v>2837</v>
      </c>
      <c r="W1119" s="46">
        <v>100</v>
      </c>
      <c r="Y1119" s="46" t="s">
        <v>7853</v>
      </c>
      <c r="AA1119">
        <f t="shared" si="22"/>
        <v>6</v>
      </c>
    </row>
    <row r="1120" spans="2:27" ht="15" hidden="1" customHeight="1" x14ac:dyDescent="0.2">
      <c r="B1120" s="46">
        <v>1119</v>
      </c>
      <c r="C1120" s="46">
        <v>733</v>
      </c>
      <c r="D1120" s="46" t="s">
        <v>7</v>
      </c>
      <c r="E1120" s="46">
        <v>9</v>
      </c>
      <c r="F1120" s="46" t="s">
        <v>7800</v>
      </c>
      <c r="G1120" s="46" t="s">
        <v>7831</v>
      </c>
      <c r="H1120" s="46" t="s">
        <v>7831</v>
      </c>
      <c r="I1120" s="46" t="s">
        <v>7831</v>
      </c>
      <c r="J1120" s="46" t="s">
        <v>7854</v>
      </c>
      <c r="K1120" s="46" t="s">
        <v>7855</v>
      </c>
      <c r="L1120" s="46" t="s">
        <v>3395</v>
      </c>
      <c r="M1120" s="46">
        <v>22</v>
      </c>
      <c r="N1120" s="46">
        <v>3</v>
      </c>
      <c r="O1120" s="46">
        <v>80</v>
      </c>
      <c r="P1120" s="46">
        <v>0</v>
      </c>
      <c r="Q1120" s="46">
        <v>65</v>
      </c>
      <c r="R1120" s="46">
        <v>12</v>
      </c>
      <c r="S1120" s="46">
        <v>24</v>
      </c>
      <c r="T1120" s="46">
        <v>18</v>
      </c>
      <c r="U1120" s="46">
        <v>21</v>
      </c>
      <c r="V1120" s="46">
        <v>243</v>
      </c>
      <c r="W1120" s="46">
        <v>100</v>
      </c>
      <c r="Y1120" s="46" t="s">
        <v>7856</v>
      </c>
      <c r="AA1120">
        <f t="shared" si="22"/>
        <v>3</v>
      </c>
    </row>
    <row r="1121" spans="2:27" ht="15" hidden="1" customHeight="1" x14ac:dyDescent="0.2">
      <c r="B1121" s="46">
        <v>1120</v>
      </c>
      <c r="C1121" s="46">
        <v>2714</v>
      </c>
      <c r="D1121" s="46" t="s">
        <v>7</v>
      </c>
      <c r="E1121" s="46">
        <v>9</v>
      </c>
      <c r="F1121" s="46" t="s">
        <v>7800</v>
      </c>
      <c r="G1121" s="46" t="s">
        <v>7821</v>
      </c>
      <c r="H1121" s="46" t="s">
        <v>7857</v>
      </c>
      <c r="I1121" s="46" t="s">
        <v>7857</v>
      </c>
      <c r="J1121" s="46" t="s">
        <v>7858</v>
      </c>
      <c r="K1121" s="46" t="s">
        <v>7859</v>
      </c>
      <c r="L1121" s="46" t="s">
        <v>3406</v>
      </c>
      <c r="M1121" s="46">
        <v>23</v>
      </c>
      <c r="N1121" s="46">
        <v>6.5</v>
      </c>
      <c r="O1121" s="46">
        <v>120</v>
      </c>
      <c r="P1121" s="46">
        <v>5</v>
      </c>
      <c r="Q1121" s="46">
        <v>110</v>
      </c>
      <c r="R1121" s="46">
        <v>40</v>
      </c>
      <c r="S1121" s="46">
        <v>60</v>
      </c>
      <c r="T1121" s="46">
        <v>18</v>
      </c>
      <c r="U1121" s="46">
        <v>21</v>
      </c>
      <c r="V1121" s="46">
        <v>1441</v>
      </c>
      <c r="W1121" s="46">
        <v>80</v>
      </c>
      <c r="Y1121" s="46" t="s">
        <v>7860</v>
      </c>
      <c r="AA1121">
        <f t="shared" si="22"/>
        <v>6.5</v>
      </c>
    </row>
    <row r="1122" spans="2:27" ht="15" hidden="1" customHeight="1" x14ac:dyDescent="0.2">
      <c r="B1122" s="46">
        <v>1121</v>
      </c>
      <c r="C1122" s="46">
        <v>4382</v>
      </c>
      <c r="D1122" s="46" t="s">
        <v>7</v>
      </c>
      <c r="E1122" s="46">
        <v>9</v>
      </c>
      <c r="F1122" s="46" t="s">
        <v>7800</v>
      </c>
      <c r="G1122" s="46" t="s">
        <v>7821</v>
      </c>
      <c r="H1122" s="46" t="s">
        <v>7861</v>
      </c>
      <c r="I1122" s="46" t="s">
        <v>7862</v>
      </c>
      <c r="J1122" s="46" t="s">
        <v>7863</v>
      </c>
      <c r="K1122" s="46" t="s">
        <v>7863</v>
      </c>
      <c r="L1122" s="46" t="s">
        <v>3395</v>
      </c>
      <c r="M1122" s="46">
        <v>22</v>
      </c>
      <c r="N1122" s="46">
        <v>3</v>
      </c>
      <c r="O1122" s="46">
        <v>50</v>
      </c>
      <c r="P1122" s="46">
        <v>30</v>
      </c>
      <c r="Q1122" s="46">
        <v>8</v>
      </c>
      <c r="R1122" s="46">
        <v>2</v>
      </c>
      <c r="S1122" s="46">
        <v>1</v>
      </c>
      <c r="T1122" s="46">
        <v>18</v>
      </c>
      <c r="U1122" s="46">
        <v>21</v>
      </c>
      <c r="V1122" s="46">
        <v>2989</v>
      </c>
      <c r="W1122" s="46">
        <v>100</v>
      </c>
      <c r="Y1122" s="46" t="s">
        <v>7864</v>
      </c>
      <c r="AA1122">
        <f t="shared" si="22"/>
        <v>3</v>
      </c>
    </row>
    <row r="1123" spans="2:27" ht="15" hidden="1" customHeight="1" x14ac:dyDescent="0.2">
      <c r="B1123" s="46">
        <v>1122</v>
      </c>
      <c r="C1123" s="46">
        <v>1746</v>
      </c>
      <c r="D1123" s="46" t="s">
        <v>7</v>
      </c>
      <c r="E1123" s="46">
        <v>9</v>
      </c>
      <c r="F1123" s="46" t="s">
        <v>7800</v>
      </c>
      <c r="G1123" s="46" t="s">
        <v>7800</v>
      </c>
      <c r="H1123" s="46" t="s">
        <v>3414</v>
      </c>
      <c r="I1123" s="46" t="s">
        <v>3415</v>
      </c>
      <c r="J1123" s="46" t="s">
        <v>7865</v>
      </c>
      <c r="K1123" s="46" t="s">
        <v>40</v>
      </c>
      <c r="L1123" s="46" t="s">
        <v>3395</v>
      </c>
      <c r="M1123" s="46">
        <v>22</v>
      </c>
      <c r="N1123" s="46">
        <v>15</v>
      </c>
      <c r="O1123" s="46">
        <v>380</v>
      </c>
      <c r="P1123" s="46">
        <v>0</v>
      </c>
      <c r="Q1123" s="46">
        <v>0</v>
      </c>
      <c r="R1123" s="46">
        <v>66</v>
      </c>
      <c r="S1123" s="46">
        <v>0</v>
      </c>
      <c r="T1123" s="46">
        <v>18</v>
      </c>
      <c r="U1123" s="46">
        <v>21</v>
      </c>
      <c r="V1123" s="46">
        <v>177</v>
      </c>
      <c r="W1123" s="46">
        <v>100</v>
      </c>
      <c r="Y1123" s="46" t="s">
        <v>7866</v>
      </c>
      <c r="AA1123">
        <f t="shared" si="22"/>
        <v>15</v>
      </c>
    </row>
    <row r="1124" spans="2:27" ht="15" hidden="1" customHeight="1" x14ac:dyDescent="0.2">
      <c r="B1124" s="46">
        <v>1123</v>
      </c>
      <c r="C1124" s="46">
        <v>1718</v>
      </c>
      <c r="D1124" s="46" t="s">
        <v>7</v>
      </c>
      <c r="E1124" s="46">
        <v>9</v>
      </c>
      <c r="F1124" s="46" t="s">
        <v>7867</v>
      </c>
      <c r="G1124" s="46" t="s">
        <v>7868</v>
      </c>
      <c r="H1124" s="46" t="s">
        <v>7869</v>
      </c>
      <c r="I1124" s="46" t="s">
        <v>7870</v>
      </c>
      <c r="J1124" s="46" t="s">
        <v>2812</v>
      </c>
      <c r="K1124" s="46" t="s">
        <v>7871</v>
      </c>
      <c r="L1124" s="46" t="s">
        <v>3395</v>
      </c>
      <c r="M1124" s="46">
        <v>22</v>
      </c>
      <c r="N1124" s="46">
        <v>6</v>
      </c>
      <c r="O1124" s="46">
        <v>150</v>
      </c>
      <c r="P1124" s="46">
        <v>230</v>
      </c>
      <c r="Q1124" s="46">
        <v>50</v>
      </c>
      <c r="R1124" s="46">
        <v>40</v>
      </c>
      <c r="S1124" s="46">
        <v>45</v>
      </c>
      <c r="T1124" s="46">
        <v>18</v>
      </c>
      <c r="U1124" s="46">
        <v>21</v>
      </c>
      <c r="V1124" s="46">
        <v>192</v>
      </c>
      <c r="W1124" s="46">
        <v>100</v>
      </c>
      <c r="Y1124" s="46" t="s">
        <v>7872</v>
      </c>
      <c r="AA1124">
        <f t="shared" si="22"/>
        <v>6</v>
      </c>
    </row>
    <row r="1125" spans="2:27" ht="15" hidden="1" customHeight="1" x14ac:dyDescent="0.2">
      <c r="B1125" s="46">
        <v>1124</v>
      </c>
      <c r="C1125" s="46">
        <v>1723</v>
      </c>
      <c r="D1125" s="46" t="s">
        <v>7</v>
      </c>
      <c r="E1125" s="46">
        <v>9</v>
      </c>
      <c r="F1125" s="46" t="s">
        <v>7867</v>
      </c>
      <c r="G1125" s="46" t="s">
        <v>7868</v>
      </c>
      <c r="H1125" s="46" t="s">
        <v>7873</v>
      </c>
      <c r="I1125" s="46" t="s">
        <v>7873</v>
      </c>
      <c r="J1125" s="46" t="s">
        <v>7874</v>
      </c>
      <c r="K1125" s="46" t="s">
        <v>7875</v>
      </c>
      <c r="L1125" s="46" t="s">
        <v>3395</v>
      </c>
      <c r="M1125" s="46">
        <v>22</v>
      </c>
      <c r="N1125" s="46">
        <v>5</v>
      </c>
      <c r="O1125" s="46">
        <v>40</v>
      </c>
      <c r="P1125" s="46">
        <v>40</v>
      </c>
      <c r="Q1125" s="46">
        <v>60</v>
      </c>
      <c r="R1125" s="46">
        <v>10</v>
      </c>
      <c r="S1125" s="46">
        <v>10</v>
      </c>
      <c r="T1125" s="46">
        <v>18</v>
      </c>
      <c r="U1125" s="46">
        <v>21</v>
      </c>
      <c r="V1125" s="46">
        <v>780</v>
      </c>
      <c r="W1125" s="46">
        <v>100</v>
      </c>
      <c r="Y1125" s="46" t="s">
        <v>7876</v>
      </c>
      <c r="AA1125">
        <f t="shared" si="22"/>
        <v>5</v>
      </c>
    </row>
    <row r="1126" spans="2:27" ht="15" hidden="1" customHeight="1" x14ac:dyDescent="0.2">
      <c r="B1126" s="46">
        <v>1125</v>
      </c>
      <c r="C1126" s="46">
        <v>2889</v>
      </c>
      <c r="D1126" s="46" t="s">
        <v>7</v>
      </c>
      <c r="E1126" s="46">
        <v>9</v>
      </c>
      <c r="F1126" s="46" t="s">
        <v>7867</v>
      </c>
      <c r="G1126" s="46"/>
      <c r="H1126" s="46"/>
      <c r="I1126" s="46"/>
      <c r="J1126" s="46" t="s">
        <v>7877</v>
      </c>
      <c r="K1126" s="46" t="s">
        <v>7878</v>
      </c>
      <c r="L1126" s="46" t="s">
        <v>3395</v>
      </c>
      <c r="M1126" s="46">
        <v>22</v>
      </c>
      <c r="N1126" s="46">
        <v>5</v>
      </c>
      <c r="O1126" s="46">
        <v>150</v>
      </c>
      <c r="P1126" s="46">
        <v>0</v>
      </c>
      <c r="Q1126" s="46">
        <v>464</v>
      </c>
      <c r="R1126" s="46">
        <v>36</v>
      </c>
      <c r="S1126" s="46">
        <v>17</v>
      </c>
      <c r="T1126" s="46">
        <v>18</v>
      </c>
      <c r="U1126" s="46">
        <v>21</v>
      </c>
      <c r="V1126" s="46">
        <v>1178</v>
      </c>
      <c r="W1126" s="46">
        <v>40</v>
      </c>
      <c r="X1126" s="46" t="s">
        <v>7879</v>
      </c>
      <c r="Y1126" s="46" t="s">
        <v>7880</v>
      </c>
      <c r="AA1126">
        <f t="shared" si="22"/>
        <v>5</v>
      </c>
    </row>
    <row r="1127" spans="2:27" ht="15" hidden="1" customHeight="1" x14ac:dyDescent="0.2">
      <c r="B1127" s="46">
        <v>1126</v>
      </c>
      <c r="C1127" s="46">
        <v>4372</v>
      </c>
      <c r="D1127" s="46" t="s">
        <v>7</v>
      </c>
      <c r="E1127" s="46">
        <v>9</v>
      </c>
      <c r="F1127" s="46" t="s">
        <v>7867</v>
      </c>
      <c r="G1127" s="46" t="s">
        <v>7881</v>
      </c>
      <c r="H1127" s="46" t="s">
        <v>7882</v>
      </c>
      <c r="I1127" s="46" t="s">
        <v>7883</v>
      </c>
      <c r="J1127" s="46" t="s">
        <v>2810</v>
      </c>
      <c r="K1127" s="46" t="s">
        <v>7884</v>
      </c>
      <c r="L1127" s="46" t="s">
        <v>3395</v>
      </c>
      <c r="M1127" s="46">
        <v>22</v>
      </c>
      <c r="N1127" s="46">
        <v>3</v>
      </c>
      <c r="O1127" s="46">
        <v>400</v>
      </c>
      <c r="P1127" s="46">
        <v>100</v>
      </c>
      <c r="Q1127" s="46">
        <v>50</v>
      </c>
      <c r="R1127" s="46">
        <v>400</v>
      </c>
      <c r="S1127" s="46">
        <v>50</v>
      </c>
      <c r="T1127" s="46">
        <v>18</v>
      </c>
      <c r="U1127" s="46">
        <v>21</v>
      </c>
      <c r="V1127" s="46">
        <v>2977</v>
      </c>
      <c r="W1127" s="46">
        <v>100</v>
      </c>
      <c r="Y1127" s="46" t="s">
        <v>7885</v>
      </c>
      <c r="AA1127">
        <f t="shared" si="22"/>
        <v>3</v>
      </c>
    </row>
    <row r="1128" spans="2:27" ht="15" hidden="1" customHeight="1" x14ac:dyDescent="0.2">
      <c r="B1128" s="46">
        <v>1127</v>
      </c>
      <c r="C1128" s="46">
        <v>4346</v>
      </c>
      <c r="D1128" s="46" t="s">
        <v>7</v>
      </c>
      <c r="E1128" s="46">
        <v>9</v>
      </c>
      <c r="F1128" s="46" t="s">
        <v>7867</v>
      </c>
      <c r="G1128" s="46" t="s">
        <v>7881</v>
      </c>
      <c r="H1128" s="46" t="s">
        <v>7886</v>
      </c>
      <c r="I1128" s="46" t="s">
        <v>7887</v>
      </c>
      <c r="J1128" s="46" t="s">
        <v>2811</v>
      </c>
      <c r="K1128" s="46" t="s">
        <v>37</v>
      </c>
      <c r="L1128" s="46" t="s">
        <v>3395</v>
      </c>
      <c r="M1128" s="46">
        <v>22</v>
      </c>
      <c r="N1128" s="46">
        <v>20</v>
      </c>
      <c r="O1128" s="46">
        <v>150</v>
      </c>
      <c r="P1128" s="46">
        <v>0</v>
      </c>
      <c r="Q1128" s="46">
        <v>0</v>
      </c>
      <c r="R1128" s="46">
        <v>130</v>
      </c>
      <c r="S1128" s="46">
        <v>30</v>
      </c>
      <c r="T1128" s="46">
        <v>18</v>
      </c>
      <c r="U1128" s="46">
        <v>21</v>
      </c>
      <c r="V1128" s="46">
        <v>798</v>
      </c>
      <c r="W1128" s="46">
        <v>100</v>
      </c>
      <c r="Y1128" s="46" t="s">
        <v>7888</v>
      </c>
      <c r="AA1128">
        <f t="shared" si="22"/>
        <v>20</v>
      </c>
    </row>
    <row r="1129" spans="2:27" ht="15" hidden="1" customHeight="1" x14ac:dyDescent="0.2">
      <c r="B1129" s="46">
        <v>1128</v>
      </c>
      <c r="C1129" s="46">
        <v>1080</v>
      </c>
      <c r="D1129" s="46" t="s">
        <v>7</v>
      </c>
      <c r="E1129" s="46">
        <v>9</v>
      </c>
      <c r="F1129" s="46" t="s">
        <v>7889</v>
      </c>
      <c r="G1129" s="46" t="s">
        <v>7890</v>
      </c>
      <c r="H1129" s="46" t="s">
        <v>7891</v>
      </c>
      <c r="I1129" s="46" t="s">
        <v>7892</v>
      </c>
      <c r="J1129" s="46" t="s">
        <v>7893</v>
      </c>
      <c r="K1129" s="46" t="s">
        <v>7893</v>
      </c>
      <c r="L1129" s="46" t="s">
        <v>3395</v>
      </c>
      <c r="M1129" s="46">
        <v>22</v>
      </c>
      <c r="N1129" s="46">
        <v>1</v>
      </c>
      <c r="O1129" s="46">
        <v>1</v>
      </c>
      <c r="P1129" s="46">
        <v>1</v>
      </c>
      <c r="Q1129" s="46">
        <v>175</v>
      </c>
      <c r="R1129" s="46">
        <v>1</v>
      </c>
      <c r="S1129" s="46">
        <v>15</v>
      </c>
      <c r="T1129" s="46">
        <v>18</v>
      </c>
      <c r="U1129" s="46">
        <v>21</v>
      </c>
      <c r="V1129" s="46">
        <v>97</v>
      </c>
      <c r="W1129" s="46">
        <v>100</v>
      </c>
      <c r="Y1129" s="46" t="s">
        <v>7894</v>
      </c>
      <c r="AA1129">
        <f t="shared" si="22"/>
        <v>1</v>
      </c>
    </row>
    <row r="1130" spans="2:27" ht="15" hidden="1" customHeight="1" x14ac:dyDescent="0.2">
      <c r="B1130" s="46">
        <v>1129</v>
      </c>
      <c r="C1130" s="46">
        <v>1289</v>
      </c>
      <c r="D1130" s="46" t="s">
        <v>7</v>
      </c>
      <c r="E1130" s="46">
        <v>9</v>
      </c>
      <c r="F1130" s="46" t="s">
        <v>7889</v>
      </c>
      <c r="G1130" s="46"/>
      <c r="H1130" s="46"/>
      <c r="I1130" s="46"/>
      <c r="J1130" s="46" t="s">
        <v>7895</v>
      </c>
      <c r="K1130" s="46" t="s">
        <v>7895</v>
      </c>
      <c r="L1130" s="46" t="s">
        <v>3406</v>
      </c>
      <c r="M1130" s="46">
        <v>23</v>
      </c>
      <c r="N1130" s="46">
        <v>10</v>
      </c>
      <c r="O1130" s="46">
        <v>100</v>
      </c>
      <c r="P1130" s="46">
        <v>150</v>
      </c>
      <c r="Q1130" s="46">
        <v>35</v>
      </c>
      <c r="R1130" s="46">
        <v>15</v>
      </c>
      <c r="S1130" s="46">
        <v>20</v>
      </c>
      <c r="T1130" s="46">
        <v>18</v>
      </c>
      <c r="U1130" s="46">
        <v>21</v>
      </c>
      <c r="V1130" s="46">
        <v>589</v>
      </c>
      <c r="W1130" s="46">
        <v>100</v>
      </c>
      <c r="X1130" s="46" t="s">
        <v>7896</v>
      </c>
      <c r="Y1130" s="46" t="s">
        <v>7897</v>
      </c>
      <c r="AA1130">
        <f t="shared" si="22"/>
        <v>10</v>
      </c>
    </row>
    <row r="1131" spans="2:27" ht="15" hidden="1" customHeight="1" x14ac:dyDescent="0.2">
      <c r="B1131" s="46">
        <v>1130</v>
      </c>
      <c r="C1131" s="46">
        <v>3525</v>
      </c>
      <c r="D1131" s="46" t="s">
        <v>7</v>
      </c>
      <c r="E1131" s="46">
        <v>9</v>
      </c>
      <c r="F1131" s="46" t="s">
        <v>7889</v>
      </c>
      <c r="G1131" s="46" t="s">
        <v>6275</v>
      </c>
      <c r="H1131" s="46" t="s">
        <v>6275</v>
      </c>
      <c r="I1131" s="46" t="s">
        <v>7898</v>
      </c>
      <c r="J1131" s="46" t="s">
        <v>3224</v>
      </c>
      <c r="K1131" s="46" t="s">
        <v>5184</v>
      </c>
      <c r="L1131" s="46" t="s">
        <v>3395</v>
      </c>
      <c r="M1131" s="46">
        <v>22</v>
      </c>
      <c r="N1131" s="46">
        <v>7.2</v>
      </c>
      <c r="O1131" s="46">
        <v>150</v>
      </c>
      <c r="P1131" s="46">
        <v>171</v>
      </c>
      <c r="Q1131" s="46">
        <v>320</v>
      </c>
      <c r="R1131" s="46">
        <v>15</v>
      </c>
      <c r="S1131" s="46">
        <v>225</v>
      </c>
      <c r="T1131" s="46">
        <v>18</v>
      </c>
      <c r="U1131" s="46">
        <v>21</v>
      </c>
      <c r="V1131" s="46">
        <v>2217</v>
      </c>
      <c r="W1131" s="46">
        <v>100</v>
      </c>
      <c r="Y1131" s="46" t="s">
        <v>7899</v>
      </c>
      <c r="AA1131">
        <f t="shared" si="22"/>
        <v>7.2</v>
      </c>
    </row>
    <row r="1132" spans="2:27" ht="15" hidden="1" customHeight="1" x14ac:dyDescent="0.2">
      <c r="B1132" s="46">
        <v>1131</v>
      </c>
      <c r="C1132" s="46">
        <v>1474</v>
      </c>
      <c r="D1132" s="46" t="s">
        <v>7</v>
      </c>
      <c r="E1132" s="46">
        <v>9</v>
      </c>
      <c r="F1132" s="46" t="s">
        <v>7889</v>
      </c>
      <c r="G1132" s="46"/>
      <c r="H1132" s="46"/>
      <c r="I1132" s="46"/>
      <c r="J1132" s="46" t="s">
        <v>7900</v>
      </c>
      <c r="K1132" s="46" t="s">
        <v>40</v>
      </c>
      <c r="L1132" s="46" t="s">
        <v>3406</v>
      </c>
      <c r="M1132" s="46">
        <v>23</v>
      </c>
      <c r="N1132" s="46">
        <v>10.4</v>
      </c>
      <c r="O1132" s="46">
        <v>225</v>
      </c>
      <c r="P1132" s="46">
        <v>0</v>
      </c>
      <c r="Q1132" s="46">
        <v>0</v>
      </c>
      <c r="R1132" s="46">
        <v>30</v>
      </c>
      <c r="S1132" s="46">
        <v>62</v>
      </c>
      <c r="T1132" s="46">
        <v>18</v>
      </c>
      <c r="U1132" s="46">
        <v>21</v>
      </c>
      <c r="V1132" s="46">
        <v>177</v>
      </c>
      <c r="W1132" s="46">
        <v>100</v>
      </c>
      <c r="X1132" s="46" t="s">
        <v>7901</v>
      </c>
      <c r="Y1132" s="46" t="s">
        <v>7902</v>
      </c>
      <c r="AA1132">
        <f t="shared" si="22"/>
        <v>10.4</v>
      </c>
    </row>
    <row r="1133" spans="2:27" ht="15" hidden="1" customHeight="1" x14ac:dyDescent="0.2">
      <c r="B1133" s="46">
        <v>1132</v>
      </c>
      <c r="C1133" s="46">
        <v>4364</v>
      </c>
      <c r="D1133" s="46" t="s">
        <v>7</v>
      </c>
      <c r="E1133" s="46">
        <v>9</v>
      </c>
      <c r="F1133" s="46" t="s">
        <v>7889</v>
      </c>
      <c r="G1133" s="46"/>
      <c r="H1133" s="46"/>
      <c r="I1133" s="46"/>
      <c r="J1133" s="46" t="s">
        <v>2814</v>
      </c>
      <c r="K1133" s="46" t="s">
        <v>37</v>
      </c>
      <c r="L1133" s="46" t="s">
        <v>3406</v>
      </c>
      <c r="M1133" s="46">
        <v>23</v>
      </c>
      <c r="N1133" s="46">
        <v>23</v>
      </c>
      <c r="O1133" s="46">
        <v>600</v>
      </c>
      <c r="P1133" s="46">
        <v>0</v>
      </c>
      <c r="Q1133" s="46">
        <v>0</v>
      </c>
      <c r="R1133" s="46">
        <v>100</v>
      </c>
      <c r="S1133" s="46">
        <v>0</v>
      </c>
      <c r="T1133" s="46">
        <v>18</v>
      </c>
      <c r="U1133" s="46">
        <v>21</v>
      </c>
      <c r="V1133" s="46">
        <v>798</v>
      </c>
      <c r="W1133" s="46">
        <v>100</v>
      </c>
      <c r="X1133" s="46" t="s">
        <v>7903</v>
      </c>
      <c r="Y1133" s="46" t="s">
        <v>7904</v>
      </c>
      <c r="AA1133">
        <f t="shared" si="22"/>
        <v>23</v>
      </c>
    </row>
    <row r="1134" spans="2:27" ht="15" hidden="1" customHeight="1" x14ac:dyDescent="0.2">
      <c r="B1134" s="46">
        <v>1133</v>
      </c>
      <c r="C1134" s="46">
        <v>1785</v>
      </c>
      <c r="D1134" s="46" t="s">
        <v>7</v>
      </c>
      <c r="E1134" s="46">
        <v>9</v>
      </c>
      <c r="F1134" s="46" t="s">
        <v>7889</v>
      </c>
      <c r="G1134" s="46"/>
      <c r="H1134" s="46"/>
      <c r="I1134" s="46"/>
      <c r="J1134" s="46" t="s">
        <v>2815</v>
      </c>
      <c r="K1134" s="46" t="s">
        <v>37</v>
      </c>
      <c r="L1134" s="46" t="s">
        <v>3444</v>
      </c>
      <c r="M1134" s="46">
        <v>24</v>
      </c>
      <c r="N1134" s="46">
        <v>20</v>
      </c>
      <c r="O1134" s="46">
        <v>230</v>
      </c>
      <c r="P1134" s="46">
        <v>0</v>
      </c>
      <c r="Q1134" s="46">
        <v>0</v>
      </c>
      <c r="R1134" s="46">
        <v>120</v>
      </c>
      <c r="S1134" s="46">
        <v>40</v>
      </c>
      <c r="T1134" s="46">
        <v>18</v>
      </c>
      <c r="U1134" s="46">
        <v>21</v>
      </c>
      <c r="V1134" s="46">
        <v>798</v>
      </c>
      <c r="W1134" s="46">
        <v>100</v>
      </c>
      <c r="X1134" s="46" t="s">
        <v>7905</v>
      </c>
      <c r="Y1134" s="46" t="s">
        <v>7906</v>
      </c>
      <c r="AA1134">
        <f t="shared" si="22"/>
        <v>20</v>
      </c>
    </row>
    <row r="1135" spans="2:27" ht="15" hidden="1" customHeight="1" x14ac:dyDescent="0.2">
      <c r="B1135" s="46">
        <v>1134</v>
      </c>
      <c r="C1135" s="46">
        <v>3149</v>
      </c>
      <c r="D1135" s="46" t="s">
        <v>7</v>
      </c>
      <c r="E1135" s="46">
        <v>9</v>
      </c>
      <c r="F1135" s="46" t="s">
        <v>7889</v>
      </c>
      <c r="G1135" s="46" t="s">
        <v>7907</v>
      </c>
      <c r="H1135" s="46" t="s">
        <v>7908</v>
      </c>
      <c r="I1135" s="46" t="s">
        <v>7908</v>
      </c>
      <c r="J1135" s="46" t="s">
        <v>7909</v>
      </c>
      <c r="K1135" s="46" t="s">
        <v>7910</v>
      </c>
      <c r="L1135" s="46" t="s">
        <v>3395</v>
      </c>
      <c r="M1135" s="46">
        <v>22</v>
      </c>
      <c r="N1135" s="46">
        <v>4</v>
      </c>
      <c r="O1135" s="46">
        <v>150</v>
      </c>
      <c r="P1135" s="46">
        <v>0</v>
      </c>
      <c r="Q1135" s="46">
        <v>0</v>
      </c>
      <c r="R1135" s="46">
        <v>2</v>
      </c>
      <c r="S1135" s="46">
        <v>0</v>
      </c>
      <c r="T1135" s="46">
        <v>18</v>
      </c>
      <c r="U1135" s="46">
        <v>21</v>
      </c>
      <c r="V1135" s="46">
        <v>355</v>
      </c>
      <c r="W1135" s="46">
        <v>100</v>
      </c>
      <c r="Y1135" s="46" t="s">
        <v>7911</v>
      </c>
      <c r="AA1135">
        <f t="shared" si="22"/>
        <v>4</v>
      </c>
    </row>
    <row r="1136" spans="2:27" ht="15" hidden="1" customHeight="1" x14ac:dyDescent="0.2">
      <c r="B1136" s="46">
        <v>1135</v>
      </c>
      <c r="C1136" s="46">
        <v>3844</v>
      </c>
      <c r="D1136" s="46" t="s">
        <v>7</v>
      </c>
      <c r="E1136" s="46">
        <v>9</v>
      </c>
      <c r="F1136" s="46" t="s">
        <v>7889</v>
      </c>
      <c r="G1136" s="46" t="s">
        <v>7912</v>
      </c>
      <c r="H1136" s="46" t="s">
        <v>3414</v>
      </c>
      <c r="I1136" s="46" t="s">
        <v>3415</v>
      </c>
      <c r="J1136" s="46" t="s">
        <v>2813</v>
      </c>
      <c r="K1136" s="46" t="s">
        <v>2813</v>
      </c>
      <c r="L1136" s="46" t="s">
        <v>3395</v>
      </c>
      <c r="M1136" s="46">
        <v>22</v>
      </c>
      <c r="N1136" s="46">
        <v>15</v>
      </c>
      <c r="O1136" s="46">
        <v>240</v>
      </c>
      <c r="P1136" s="46">
        <v>600</v>
      </c>
      <c r="Q1136" s="46">
        <v>600</v>
      </c>
      <c r="R1136" s="46">
        <v>180</v>
      </c>
      <c r="S1136" s="46">
        <v>240</v>
      </c>
      <c r="T1136" s="46">
        <v>18</v>
      </c>
      <c r="U1136" s="46">
        <v>21</v>
      </c>
      <c r="V1136" s="46">
        <v>2543</v>
      </c>
      <c r="W1136" s="46">
        <v>100</v>
      </c>
      <c r="Y1136" s="46" t="s">
        <v>7913</v>
      </c>
      <c r="AA1136">
        <f t="shared" si="22"/>
        <v>15</v>
      </c>
    </row>
    <row r="1137" spans="2:27" ht="15" hidden="1" customHeight="1" x14ac:dyDescent="0.2">
      <c r="B1137" s="46">
        <v>1136</v>
      </c>
      <c r="C1137" s="46">
        <v>4454</v>
      </c>
      <c r="D1137" s="46" t="s">
        <v>7</v>
      </c>
      <c r="E1137" s="46">
        <v>9</v>
      </c>
      <c r="F1137" s="46" t="s">
        <v>7889</v>
      </c>
      <c r="G1137" s="46" t="s">
        <v>7914</v>
      </c>
      <c r="H1137" s="46" t="s">
        <v>7915</v>
      </c>
      <c r="I1137" s="46" t="s">
        <v>7916</v>
      </c>
      <c r="J1137" s="46" t="s">
        <v>7917</v>
      </c>
      <c r="K1137" s="46" t="s">
        <v>7917</v>
      </c>
      <c r="L1137" s="46" t="s">
        <v>3395</v>
      </c>
      <c r="M1137" s="46">
        <v>22</v>
      </c>
      <c r="N1137" s="46">
        <v>3</v>
      </c>
      <c r="O1137" s="46">
        <v>60</v>
      </c>
      <c r="P1137" s="46">
        <v>0</v>
      </c>
      <c r="Q1137" s="46">
        <v>45</v>
      </c>
      <c r="R1137" s="46">
        <v>10</v>
      </c>
      <c r="S1137" s="46">
        <v>35</v>
      </c>
      <c r="T1137" s="46">
        <v>18</v>
      </c>
      <c r="U1137" s="46">
        <v>21</v>
      </c>
      <c r="V1137" s="46">
        <v>3042</v>
      </c>
      <c r="W1137" s="46">
        <v>100</v>
      </c>
      <c r="Y1137" s="46" t="s">
        <v>7918</v>
      </c>
      <c r="AA1137">
        <f t="shared" si="22"/>
        <v>3</v>
      </c>
    </row>
    <row r="1138" spans="2:27" ht="15" hidden="1" customHeight="1" x14ac:dyDescent="0.2">
      <c r="B1138" s="46">
        <v>1137</v>
      </c>
      <c r="C1138" s="46">
        <v>4404</v>
      </c>
      <c r="D1138" s="46" t="s">
        <v>7</v>
      </c>
      <c r="E1138" s="46">
        <v>9</v>
      </c>
      <c r="F1138" s="46" t="s">
        <v>7919</v>
      </c>
      <c r="G1138" s="46" t="s">
        <v>7920</v>
      </c>
      <c r="H1138" s="46" t="s">
        <v>7921</v>
      </c>
      <c r="I1138" s="46" t="s">
        <v>7922</v>
      </c>
      <c r="J1138" s="46" t="s">
        <v>2754</v>
      </c>
      <c r="K1138" s="46" t="s">
        <v>7923</v>
      </c>
      <c r="L1138" s="46" t="s">
        <v>3395</v>
      </c>
      <c r="M1138" s="46">
        <v>22</v>
      </c>
      <c r="N1138" s="46">
        <v>3</v>
      </c>
      <c r="O1138" s="46">
        <v>87</v>
      </c>
      <c r="P1138" s="46">
        <v>0</v>
      </c>
      <c r="Q1138" s="46">
        <v>0</v>
      </c>
      <c r="R1138" s="46">
        <v>0</v>
      </c>
      <c r="S1138" s="46">
        <v>0</v>
      </c>
      <c r="T1138" s="46">
        <v>18</v>
      </c>
      <c r="U1138" s="46">
        <v>21</v>
      </c>
      <c r="V1138" s="46">
        <v>3004</v>
      </c>
      <c r="W1138" s="46">
        <v>100</v>
      </c>
      <c r="Y1138" s="46" t="s">
        <v>7924</v>
      </c>
      <c r="AA1138">
        <f t="shared" si="22"/>
        <v>3</v>
      </c>
    </row>
    <row r="1139" spans="2:27" ht="15" hidden="1" customHeight="1" x14ac:dyDescent="0.2">
      <c r="B1139" s="46">
        <v>1138</v>
      </c>
      <c r="C1139" s="46">
        <v>3951</v>
      </c>
      <c r="D1139" s="46" t="s">
        <v>7</v>
      </c>
      <c r="E1139" s="46">
        <v>9</v>
      </c>
      <c r="F1139" s="46" t="s">
        <v>7919</v>
      </c>
      <c r="G1139" s="46" t="s">
        <v>7925</v>
      </c>
      <c r="H1139" s="46" t="s">
        <v>3414</v>
      </c>
      <c r="I1139" s="46" t="s">
        <v>3415</v>
      </c>
      <c r="J1139" s="46" t="s">
        <v>2817</v>
      </c>
      <c r="K1139" s="46" t="s">
        <v>2817</v>
      </c>
      <c r="L1139" s="46" t="s">
        <v>3395</v>
      </c>
      <c r="M1139" s="46">
        <v>22</v>
      </c>
      <c r="N1139" s="46">
        <v>5</v>
      </c>
      <c r="O1139" s="46">
        <v>150</v>
      </c>
      <c r="P1139" s="46">
        <v>0</v>
      </c>
      <c r="Q1139" s="46">
        <v>25</v>
      </c>
      <c r="R1139" s="46">
        <v>25</v>
      </c>
      <c r="S1139" s="46">
        <v>20</v>
      </c>
      <c r="T1139" s="46">
        <v>18</v>
      </c>
      <c r="U1139" s="46">
        <v>21</v>
      </c>
      <c r="V1139" s="46">
        <v>2663</v>
      </c>
      <c r="W1139" s="46">
        <v>100</v>
      </c>
      <c r="Y1139" s="46" t="s">
        <v>7926</v>
      </c>
      <c r="AA1139">
        <f t="shared" si="22"/>
        <v>5</v>
      </c>
    </row>
    <row r="1140" spans="2:27" ht="15" hidden="1" customHeight="1" x14ac:dyDescent="0.2">
      <c r="B1140" s="46">
        <v>1139</v>
      </c>
      <c r="C1140" s="46">
        <v>861</v>
      </c>
      <c r="D1140" s="46" t="s">
        <v>7</v>
      </c>
      <c r="E1140" s="46">
        <v>9</v>
      </c>
      <c r="F1140" s="46" t="s">
        <v>7919</v>
      </c>
      <c r="G1140" s="46" t="s">
        <v>7927</v>
      </c>
      <c r="H1140" s="46" t="s">
        <v>7928</v>
      </c>
      <c r="I1140" s="46" t="s">
        <v>7928</v>
      </c>
      <c r="J1140" s="46" t="s">
        <v>2818</v>
      </c>
      <c r="K1140" s="46" t="s">
        <v>2818</v>
      </c>
      <c r="L1140" s="46" t="s">
        <v>3406</v>
      </c>
      <c r="M1140" s="46">
        <v>23</v>
      </c>
      <c r="N1140" s="46">
        <v>4.8</v>
      </c>
      <c r="O1140" s="46">
        <v>120</v>
      </c>
      <c r="P1140" s="46">
        <v>200</v>
      </c>
      <c r="Q1140" s="46">
        <v>319</v>
      </c>
      <c r="R1140" s="46">
        <v>50</v>
      </c>
      <c r="S1140" s="46">
        <v>60</v>
      </c>
      <c r="T1140" s="46">
        <v>18</v>
      </c>
      <c r="U1140" s="46">
        <v>21</v>
      </c>
      <c r="V1140" s="46">
        <v>310</v>
      </c>
      <c r="W1140" s="46">
        <v>100</v>
      </c>
      <c r="Y1140" s="46" t="s">
        <v>7929</v>
      </c>
      <c r="AA1140">
        <f t="shared" si="22"/>
        <v>4.8</v>
      </c>
    </row>
    <row r="1141" spans="2:27" ht="15" hidden="1" customHeight="1" x14ac:dyDescent="0.2">
      <c r="B1141" s="46">
        <v>1140</v>
      </c>
      <c r="C1141" s="46">
        <v>3848</v>
      </c>
      <c r="D1141" s="46" t="s">
        <v>7</v>
      </c>
      <c r="E1141" s="46">
        <v>9</v>
      </c>
      <c r="F1141" s="46" t="s">
        <v>7919</v>
      </c>
      <c r="G1141" s="46" t="s">
        <v>7927</v>
      </c>
      <c r="H1141" s="46" t="s">
        <v>7928</v>
      </c>
      <c r="I1141" s="46" t="s">
        <v>7928</v>
      </c>
      <c r="J1141" s="46" t="s">
        <v>2818</v>
      </c>
      <c r="K1141" s="46" t="s">
        <v>2818</v>
      </c>
      <c r="L1141" s="46" t="s">
        <v>3406</v>
      </c>
      <c r="M1141" s="46">
        <v>23</v>
      </c>
      <c r="N1141" s="46">
        <v>4.8</v>
      </c>
      <c r="O1141" s="46">
        <v>120</v>
      </c>
      <c r="P1141" s="46">
        <v>396</v>
      </c>
      <c r="Q1141" s="46">
        <v>377.96</v>
      </c>
      <c r="R1141" s="46">
        <v>35.44</v>
      </c>
      <c r="S1141" s="46">
        <v>137.88999999999999</v>
      </c>
      <c r="T1141" s="46">
        <v>18</v>
      </c>
      <c r="U1141" s="46">
        <v>21</v>
      </c>
      <c r="V1141" s="46">
        <v>2547</v>
      </c>
      <c r="W1141" s="46">
        <v>100</v>
      </c>
      <c r="Y1141" s="46" t="s">
        <v>7930</v>
      </c>
      <c r="AA1141">
        <f t="shared" si="22"/>
        <v>4.8</v>
      </c>
    </row>
    <row r="1142" spans="2:27" ht="15" hidden="1" customHeight="1" x14ac:dyDescent="0.2">
      <c r="B1142" s="46">
        <v>1141</v>
      </c>
      <c r="C1142" s="46">
        <v>4313</v>
      </c>
      <c r="D1142" s="46" t="s">
        <v>7</v>
      </c>
      <c r="E1142" s="46">
        <v>9</v>
      </c>
      <c r="F1142" s="46" t="s">
        <v>7919</v>
      </c>
      <c r="G1142" s="46" t="s">
        <v>7931</v>
      </c>
      <c r="H1142" s="46" t="s">
        <v>7932</v>
      </c>
      <c r="I1142" s="46" t="s">
        <v>7933</v>
      </c>
      <c r="J1142" s="46" t="s">
        <v>7934</v>
      </c>
      <c r="K1142" s="46" t="s">
        <v>7935</v>
      </c>
      <c r="L1142" s="46" t="s">
        <v>3395</v>
      </c>
      <c r="M1142" s="46">
        <v>22</v>
      </c>
      <c r="N1142" s="46">
        <v>4.8</v>
      </c>
      <c r="O1142" s="46">
        <v>100</v>
      </c>
      <c r="P1142" s="46">
        <v>60</v>
      </c>
      <c r="Q1142" s="46">
        <v>48</v>
      </c>
      <c r="R1142" s="46">
        <v>30</v>
      </c>
      <c r="S1142" s="46">
        <v>30</v>
      </c>
      <c r="T1142" s="46">
        <v>18</v>
      </c>
      <c r="U1142" s="46">
        <v>21</v>
      </c>
      <c r="V1142" s="46">
        <v>2918</v>
      </c>
      <c r="W1142" s="46">
        <v>100</v>
      </c>
      <c r="Y1142" s="46" t="s">
        <v>7936</v>
      </c>
      <c r="AA1142">
        <f t="shared" si="22"/>
        <v>4.8</v>
      </c>
    </row>
    <row r="1143" spans="2:27" ht="15" hidden="1" customHeight="1" x14ac:dyDescent="0.2">
      <c r="B1143" s="46">
        <v>1142</v>
      </c>
      <c r="C1143" s="46">
        <v>4125</v>
      </c>
      <c r="D1143" s="46" t="s">
        <v>7</v>
      </c>
      <c r="E1143" s="46">
        <v>9</v>
      </c>
      <c r="F1143" s="46" t="s">
        <v>7919</v>
      </c>
      <c r="G1143" s="46" t="s">
        <v>7937</v>
      </c>
      <c r="H1143" s="46" t="s">
        <v>7938</v>
      </c>
      <c r="I1143" s="46" t="s">
        <v>7939</v>
      </c>
      <c r="J1143" s="46" t="s">
        <v>2816</v>
      </c>
      <c r="K1143" s="46" t="s">
        <v>7940</v>
      </c>
      <c r="L1143" s="46" t="s">
        <v>3395</v>
      </c>
      <c r="M1143" s="46">
        <v>22</v>
      </c>
      <c r="N1143" s="46">
        <v>10</v>
      </c>
      <c r="O1143" s="46">
        <v>365</v>
      </c>
      <c r="P1143" s="46">
        <v>100</v>
      </c>
      <c r="Q1143" s="46">
        <v>0</v>
      </c>
      <c r="R1143" s="46">
        <v>550</v>
      </c>
      <c r="S1143" s="46">
        <v>0</v>
      </c>
      <c r="T1143" s="46">
        <v>18</v>
      </c>
      <c r="U1143" s="46">
        <v>21</v>
      </c>
      <c r="V1143" s="46">
        <v>2828</v>
      </c>
      <c r="W1143" s="46">
        <v>100</v>
      </c>
      <c r="Y1143" s="46" t="s">
        <v>7941</v>
      </c>
      <c r="AA1143">
        <f t="shared" si="22"/>
        <v>10</v>
      </c>
    </row>
    <row r="1144" spans="2:27" ht="15" hidden="1" customHeight="1" x14ac:dyDescent="0.2">
      <c r="B1144" s="46">
        <v>1143</v>
      </c>
      <c r="C1144" s="46">
        <v>3766</v>
      </c>
      <c r="D1144" s="46" t="s">
        <v>7</v>
      </c>
      <c r="E1144" s="46">
        <v>9</v>
      </c>
      <c r="F1144" s="46" t="s">
        <v>7942</v>
      </c>
      <c r="G1144" s="46" t="s">
        <v>7943</v>
      </c>
      <c r="H1144" s="46" t="s">
        <v>7944</v>
      </c>
      <c r="I1144" s="46" t="s">
        <v>7944</v>
      </c>
      <c r="J1144" s="46" t="s">
        <v>2819</v>
      </c>
      <c r="K1144" s="46" t="s">
        <v>2819</v>
      </c>
      <c r="L1144" s="46" t="s">
        <v>3406</v>
      </c>
      <c r="M1144" s="46">
        <v>23</v>
      </c>
      <c r="N1144" s="46">
        <v>7.5</v>
      </c>
      <c r="O1144" s="46">
        <v>200</v>
      </c>
      <c r="P1144" s="46">
        <v>10</v>
      </c>
      <c r="Q1144" s="46">
        <v>40</v>
      </c>
      <c r="R1144" s="46">
        <v>30</v>
      </c>
      <c r="S1144" s="46">
        <v>10</v>
      </c>
      <c r="T1144" s="46">
        <v>18</v>
      </c>
      <c r="U1144" s="46">
        <v>21</v>
      </c>
      <c r="V1144" s="46">
        <v>2469</v>
      </c>
      <c r="W1144" s="46">
        <v>100</v>
      </c>
      <c r="Y1144" s="46" t="s">
        <v>7945</v>
      </c>
      <c r="AA1144">
        <f t="shared" si="22"/>
        <v>7.5</v>
      </c>
    </row>
    <row r="1145" spans="2:27" ht="15" hidden="1" customHeight="1" x14ac:dyDescent="0.2">
      <c r="B1145" s="46">
        <v>1144</v>
      </c>
      <c r="C1145" s="46">
        <v>4446</v>
      </c>
      <c r="D1145" s="46" t="s">
        <v>7</v>
      </c>
      <c r="E1145" s="46">
        <v>9</v>
      </c>
      <c r="F1145" s="46" t="s">
        <v>7942</v>
      </c>
      <c r="G1145" s="46" t="s">
        <v>7946</v>
      </c>
      <c r="H1145" s="46" t="s">
        <v>7947</v>
      </c>
      <c r="I1145" s="46" t="s">
        <v>7948</v>
      </c>
      <c r="J1145" s="46" t="s">
        <v>2820</v>
      </c>
      <c r="K1145" s="46" t="s">
        <v>2706</v>
      </c>
      <c r="L1145" s="46" t="s">
        <v>3395</v>
      </c>
      <c r="M1145" s="46">
        <v>22</v>
      </c>
      <c r="N1145" s="46">
        <v>7</v>
      </c>
      <c r="O1145" s="46">
        <v>220</v>
      </c>
      <c r="P1145" s="46">
        <v>0</v>
      </c>
      <c r="Q1145" s="46">
        <v>380</v>
      </c>
      <c r="R1145" s="46">
        <v>33</v>
      </c>
      <c r="S1145" s="46">
        <v>66</v>
      </c>
      <c r="T1145" s="46">
        <v>18</v>
      </c>
      <c r="U1145" s="46">
        <v>21</v>
      </c>
      <c r="V1145" s="46">
        <v>568</v>
      </c>
      <c r="W1145" s="46">
        <v>100</v>
      </c>
      <c r="Y1145" s="46" t="s">
        <v>7949</v>
      </c>
      <c r="AA1145">
        <f t="shared" si="22"/>
        <v>7</v>
      </c>
    </row>
    <row r="1146" spans="2:27" ht="15" hidden="1" customHeight="1" x14ac:dyDescent="0.2">
      <c r="B1146" s="46">
        <v>1145</v>
      </c>
      <c r="C1146" s="46">
        <v>1171</v>
      </c>
      <c r="D1146" s="46" t="s">
        <v>7</v>
      </c>
      <c r="E1146" s="46">
        <v>9</v>
      </c>
      <c r="F1146" s="46" t="s">
        <v>7950</v>
      </c>
      <c r="G1146" s="46" t="s">
        <v>7951</v>
      </c>
      <c r="H1146" s="46" t="s">
        <v>7952</v>
      </c>
      <c r="I1146" s="46" t="s">
        <v>7952</v>
      </c>
      <c r="J1146" s="46" t="s">
        <v>2822</v>
      </c>
      <c r="K1146" s="46" t="s">
        <v>7953</v>
      </c>
      <c r="L1146" s="46" t="s">
        <v>3395</v>
      </c>
      <c r="M1146" s="46">
        <v>22</v>
      </c>
      <c r="N1146" s="46">
        <v>10</v>
      </c>
      <c r="O1146" s="46">
        <v>185</v>
      </c>
      <c r="P1146" s="46">
        <v>185</v>
      </c>
      <c r="Q1146" s="46">
        <v>70</v>
      </c>
      <c r="R1146" s="46">
        <v>46</v>
      </c>
      <c r="S1146" s="46">
        <v>30</v>
      </c>
      <c r="T1146" s="46">
        <v>18</v>
      </c>
      <c r="U1146" s="46">
        <v>21</v>
      </c>
      <c r="V1146" s="46">
        <v>390</v>
      </c>
      <c r="W1146" s="46">
        <v>100</v>
      </c>
      <c r="Y1146" s="46" t="s">
        <v>7954</v>
      </c>
      <c r="AA1146">
        <f t="shared" si="22"/>
        <v>10</v>
      </c>
    </row>
    <row r="1147" spans="2:27" ht="15" hidden="1" customHeight="1" x14ac:dyDescent="0.2">
      <c r="B1147" s="46">
        <v>1146</v>
      </c>
      <c r="C1147" s="46">
        <v>1003</v>
      </c>
      <c r="D1147" s="46" t="s">
        <v>7</v>
      </c>
      <c r="E1147" s="46">
        <v>9</v>
      </c>
      <c r="F1147" s="46" t="s">
        <v>7950</v>
      </c>
      <c r="G1147" s="46" t="s">
        <v>7955</v>
      </c>
      <c r="H1147" s="46" t="s">
        <v>7956</v>
      </c>
      <c r="I1147" s="46" t="s">
        <v>7956</v>
      </c>
      <c r="J1147" s="46" t="s">
        <v>7957</v>
      </c>
      <c r="K1147" s="46" t="s">
        <v>7953</v>
      </c>
      <c r="L1147" s="46" t="s">
        <v>3444</v>
      </c>
      <c r="M1147" s="46">
        <v>24</v>
      </c>
      <c r="N1147" s="46">
        <v>5</v>
      </c>
      <c r="O1147" s="46">
        <v>135</v>
      </c>
      <c r="P1147" s="46">
        <v>120</v>
      </c>
      <c r="Q1147" s="46">
        <v>25</v>
      </c>
      <c r="R1147" s="46">
        <v>32</v>
      </c>
      <c r="S1147" s="46">
        <v>40</v>
      </c>
      <c r="T1147" s="46">
        <v>18</v>
      </c>
      <c r="U1147" s="46">
        <v>21</v>
      </c>
      <c r="V1147" s="46">
        <v>390</v>
      </c>
      <c r="W1147" s="46">
        <v>100</v>
      </c>
      <c r="Y1147" s="46" t="s">
        <v>7958</v>
      </c>
      <c r="AA1147">
        <f t="shared" si="22"/>
        <v>5</v>
      </c>
    </row>
    <row r="1148" spans="2:27" ht="15" hidden="1" customHeight="1" x14ac:dyDescent="0.2">
      <c r="B1148" s="46">
        <v>1147</v>
      </c>
      <c r="C1148" s="46">
        <v>3003</v>
      </c>
      <c r="D1148" s="46" t="s">
        <v>7</v>
      </c>
      <c r="E1148" s="46">
        <v>9</v>
      </c>
      <c r="F1148" s="46" t="s">
        <v>7950</v>
      </c>
      <c r="G1148" s="46" t="s">
        <v>7959</v>
      </c>
      <c r="H1148" s="46" t="s">
        <v>7960</v>
      </c>
      <c r="I1148" s="46" t="s">
        <v>7961</v>
      </c>
      <c r="J1148" s="46" t="s">
        <v>2823</v>
      </c>
      <c r="K1148" s="46" t="s">
        <v>7962</v>
      </c>
      <c r="L1148" s="46" t="s">
        <v>3395</v>
      </c>
      <c r="M1148" s="46">
        <v>22</v>
      </c>
      <c r="N1148" s="46">
        <v>6</v>
      </c>
      <c r="O1148" s="46">
        <v>120</v>
      </c>
      <c r="P1148" s="46">
        <v>120</v>
      </c>
      <c r="Q1148" s="46">
        <v>100</v>
      </c>
      <c r="R1148" s="46">
        <v>20</v>
      </c>
      <c r="S1148" s="46">
        <v>120</v>
      </c>
      <c r="T1148" s="46">
        <v>18</v>
      </c>
      <c r="U1148" s="46">
        <v>21</v>
      </c>
      <c r="V1148" s="46">
        <v>1716</v>
      </c>
      <c r="W1148" s="46">
        <v>100</v>
      </c>
      <c r="Y1148" s="46" t="s">
        <v>7963</v>
      </c>
      <c r="AA1148">
        <f t="shared" si="22"/>
        <v>6</v>
      </c>
    </row>
    <row r="1149" spans="2:27" ht="15" hidden="1" customHeight="1" x14ac:dyDescent="0.2">
      <c r="B1149" s="46">
        <v>1148</v>
      </c>
      <c r="C1149" s="46">
        <v>3719</v>
      </c>
      <c r="D1149" s="46" t="s">
        <v>7</v>
      </c>
      <c r="E1149" s="46">
        <v>9</v>
      </c>
      <c r="F1149" s="46" t="s">
        <v>7950</v>
      </c>
      <c r="G1149" s="46" t="s">
        <v>7964</v>
      </c>
      <c r="H1149" s="46" t="s">
        <v>7965</v>
      </c>
      <c r="I1149" s="46" t="s">
        <v>7966</v>
      </c>
      <c r="J1149" s="46" t="s">
        <v>7967</v>
      </c>
      <c r="K1149" s="46" t="s">
        <v>6362</v>
      </c>
      <c r="L1149" s="46" t="s">
        <v>3406</v>
      </c>
      <c r="M1149" s="46">
        <v>23</v>
      </c>
      <c r="N1149" s="46">
        <v>6</v>
      </c>
      <c r="O1149" s="46">
        <v>150</v>
      </c>
      <c r="P1149" s="46">
        <v>10</v>
      </c>
      <c r="Q1149" s="46">
        <v>10</v>
      </c>
      <c r="R1149" s="46">
        <v>30</v>
      </c>
      <c r="S1149" s="46">
        <v>10</v>
      </c>
      <c r="T1149" s="46">
        <v>18</v>
      </c>
      <c r="U1149" s="46">
        <v>21</v>
      </c>
      <c r="V1149" s="46">
        <v>2416</v>
      </c>
      <c r="W1149" s="46">
        <v>100</v>
      </c>
      <c r="Y1149" s="46" t="s">
        <v>7968</v>
      </c>
      <c r="AA1149">
        <f t="shared" si="22"/>
        <v>6</v>
      </c>
    </row>
    <row r="1150" spans="2:27" ht="15" hidden="1" customHeight="1" x14ac:dyDescent="0.2">
      <c r="B1150" s="46">
        <v>1149</v>
      </c>
      <c r="C1150" s="46">
        <v>2766</v>
      </c>
      <c r="D1150" s="46" t="s">
        <v>7</v>
      </c>
      <c r="E1150" s="46">
        <v>9</v>
      </c>
      <c r="F1150" s="46" t="s">
        <v>7950</v>
      </c>
      <c r="G1150" s="46" t="s">
        <v>7969</v>
      </c>
      <c r="H1150" s="46" t="s">
        <v>7970</v>
      </c>
      <c r="I1150" s="46" t="s">
        <v>7970</v>
      </c>
      <c r="J1150" s="46" t="s">
        <v>7971</v>
      </c>
      <c r="K1150" s="46" t="s">
        <v>7972</v>
      </c>
      <c r="L1150" s="46" t="s">
        <v>3395</v>
      </c>
      <c r="M1150" s="46">
        <v>22</v>
      </c>
      <c r="N1150" s="46">
        <v>2</v>
      </c>
      <c r="O1150" s="46">
        <v>35</v>
      </c>
      <c r="P1150" s="46">
        <v>35</v>
      </c>
      <c r="Q1150" s="46">
        <v>47</v>
      </c>
      <c r="R1150" s="46">
        <v>12</v>
      </c>
      <c r="S1150" s="46">
        <v>35</v>
      </c>
      <c r="T1150" s="46">
        <v>18</v>
      </c>
      <c r="U1150" s="46">
        <v>21</v>
      </c>
      <c r="V1150" s="46">
        <v>1519</v>
      </c>
      <c r="W1150" s="46">
        <v>100</v>
      </c>
      <c r="Y1150" s="46" t="s">
        <v>7973</v>
      </c>
      <c r="AA1150">
        <f t="shared" si="22"/>
        <v>2</v>
      </c>
    </row>
    <row r="1151" spans="2:27" ht="15" hidden="1" customHeight="1" x14ac:dyDescent="0.2">
      <c r="B1151" s="46">
        <v>1150</v>
      </c>
      <c r="C1151" s="46">
        <v>2990</v>
      </c>
      <c r="D1151" s="46" t="s">
        <v>7</v>
      </c>
      <c r="E1151" s="46">
        <v>9</v>
      </c>
      <c r="F1151" s="46" t="s">
        <v>7950</v>
      </c>
      <c r="G1151" s="46"/>
      <c r="H1151" s="46"/>
      <c r="I1151" s="46"/>
      <c r="J1151" s="46" t="s">
        <v>7974</v>
      </c>
      <c r="K1151" s="46" t="s">
        <v>7975</v>
      </c>
      <c r="L1151" s="46" t="s">
        <v>3406</v>
      </c>
      <c r="M1151" s="46">
        <v>23</v>
      </c>
      <c r="N1151" s="46">
        <v>6</v>
      </c>
      <c r="O1151" s="46">
        <v>150</v>
      </c>
      <c r="P1151" s="46">
        <v>0</v>
      </c>
      <c r="Q1151" s="46">
        <v>430</v>
      </c>
      <c r="R1151" s="46">
        <v>25</v>
      </c>
      <c r="S1151" s="46">
        <v>30</v>
      </c>
      <c r="T1151" s="46">
        <v>18</v>
      </c>
      <c r="U1151" s="46">
        <v>21</v>
      </c>
      <c r="V1151" s="46">
        <v>1228</v>
      </c>
      <c r="W1151" s="46">
        <v>100</v>
      </c>
      <c r="X1151" s="46" t="s">
        <v>7976</v>
      </c>
      <c r="Y1151" s="46" t="s">
        <v>7977</v>
      </c>
      <c r="AA1151">
        <f t="shared" si="22"/>
        <v>6</v>
      </c>
    </row>
    <row r="1152" spans="2:27" ht="15" hidden="1" customHeight="1" x14ac:dyDescent="0.2">
      <c r="B1152" s="46">
        <v>1151</v>
      </c>
      <c r="C1152" s="46">
        <v>2566</v>
      </c>
      <c r="D1152" s="46" t="s">
        <v>7</v>
      </c>
      <c r="E1152" s="46">
        <v>9</v>
      </c>
      <c r="F1152" s="46" t="s">
        <v>7950</v>
      </c>
      <c r="G1152" s="46" t="s">
        <v>7978</v>
      </c>
      <c r="H1152" s="46" t="s">
        <v>7979</v>
      </c>
      <c r="I1152" s="46" t="s">
        <v>7980</v>
      </c>
      <c r="J1152" s="46" t="s">
        <v>2940</v>
      </c>
      <c r="K1152" s="46" t="s">
        <v>7981</v>
      </c>
      <c r="L1152" s="46" t="s">
        <v>3406</v>
      </c>
      <c r="M1152" s="46">
        <v>23</v>
      </c>
      <c r="N1152" s="46">
        <v>6</v>
      </c>
      <c r="O1152" s="46">
        <v>150</v>
      </c>
      <c r="P1152" s="46">
        <v>0</v>
      </c>
      <c r="Q1152" s="46">
        <v>330</v>
      </c>
      <c r="R1152" s="46">
        <v>25</v>
      </c>
      <c r="S1152" s="46">
        <v>30</v>
      </c>
      <c r="T1152" s="46">
        <v>18</v>
      </c>
      <c r="U1152" s="46">
        <v>21</v>
      </c>
      <c r="V1152" s="46">
        <v>1349</v>
      </c>
      <c r="W1152" s="46">
        <v>100</v>
      </c>
      <c r="Y1152" s="46" t="s">
        <v>7982</v>
      </c>
      <c r="AA1152">
        <f t="shared" si="22"/>
        <v>6</v>
      </c>
    </row>
    <row r="1153" spans="2:27" ht="15" hidden="1" customHeight="1" x14ac:dyDescent="0.2">
      <c r="B1153" s="46">
        <v>1152</v>
      </c>
      <c r="C1153" s="46">
        <v>3513</v>
      </c>
      <c r="D1153" s="46" t="s">
        <v>7</v>
      </c>
      <c r="E1153" s="46">
        <v>9</v>
      </c>
      <c r="F1153" s="46" t="s">
        <v>7950</v>
      </c>
      <c r="G1153" s="46" t="s">
        <v>7969</v>
      </c>
      <c r="H1153" s="46" t="s">
        <v>7983</v>
      </c>
      <c r="I1153" s="46" t="s">
        <v>7983</v>
      </c>
      <c r="J1153" s="46" t="s">
        <v>7984</v>
      </c>
      <c r="K1153" s="46" t="s">
        <v>7985</v>
      </c>
      <c r="L1153" s="46" t="s">
        <v>3444</v>
      </c>
      <c r="M1153" s="46">
        <v>24</v>
      </c>
      <c r="N1153" s="46">
        <v>5</v>
      </c>
      <c r="O1153" s="46">
        <v>60</v>
      </c>
      <c r="P1153" s="46">
        <v>10</v>
      </c>
      <c r="Q1153" s="46">
        <v>6</v>
      </c>
      <c r="R1153" s="46">
        <v>3</v>
      </c>
      <c r="S1153" s="46">
        <v>3</v>
      </c>
      <c r="T1153" s="46">
        <v>18</v>
      </c>
      <c r="U1153" s="46">
        <v>21</v>
      </c>
      <c r="V1153" s="46">
        <v>2206</v>
      </c>
      <c r="W1153" s="46">
        <v>100</v>
      </c>
      <c r="Y1153" s="46" t="s">
        <v>7986</v>
      </c>
      <c r="AA1153">
        <f t="shared" si="22"/>
        <v>5</v>
      </c>
    </row>
    <row r="1154" spans="2:27" ht="15" hidden="1" customHeight="1" x14ac:dyDescent="0.2">
      <c r="B1154" s="46">
        <v>1153</v>
      </c>
      <c r="C1154" s="46">
        <v>4553</v>
      </c>
      <c r="D1154" s="46" t="s">
        <v>7</v>
      </c>
      <c r="E1154" s="46">
        <v>9</v>
      </c>
      <c r="F1154" s="46" t="s">
        <v>7950</v>
      </c>
      <c r="G1154" s="46" t="s">
        <v>7987</v>
      </c>
      <c r="H1154" s="46" t="s">
        <v>7988</v>
      </c>
      <c r="I1154" s="46" t="s">
        <v>7989</v>
      </c>
      <c r="J1154" s="46" t="s">
        <v>7990</v>
      </c>
      <c r="K1154" s="46" t="s">
        <v>7991</v>
      </c>
      <c r="L1154" s="46" t="s">
        <v>3395</v>
      </c>
      <c r="M1154" s="46">
        <v>22</v>
      </c>
      <c r="N1154" s="46">
        <v>3</v>
      </c>
      <c r="O1154" s="46">
        <v>60</v>
      </c>
      <c r="P1154" s="46">
        <v>60</v>
      </c>
      <c r="Q1154" s="46">
        <v>40</v>
      </c>
      <c r="R1154" s="46">
        <v>15</v>
      </c>
      <c r="S1154" s="46">
        <v>5</v>
      </c>
      <c r="T1154" s="46">
        <v>18</v>
      </c>
      <c r="U1154" s="46">
        <v>21</v>
      </c>
      <c r="V1154" s="46">
        <v>3126</v>
      </c>
      <c r="W1154" s="46">
        <v>80</v>
      </c>
      <c r="Y1154" s="46" t="s">
        <v>7992</v>
      </c>
      <c r="AA1154">
        <f t="shared" si="22"/>
        <v>3</v>
      </c>
    </row>
    <row r="1155" spans="2:27" ht="15" hidden="1" customHeight="1" x14ac:dyDescent="0.2">
      <c r="B1155" s="46">
        <v>1154</v>
      </c>
      <c r="C1155" s="46">
        <v>1973</v>
      </c>
      <c r="D1155" s="46" t="s">
        <v>7</v>
      </c>
      <c r="E1155" s="46">
        <v>9</v>
      </c>
      <c r="F1155" s="46" t="s">
        <v>7950</v>
      </c>
      <c r="G1155" s="46" t="s">
        <v>7969</v>
      </c>
      <c r="H1155" s="46" t="s">
        <v>7993</v>
      </c>
      <c r="I1155" s="46" t="s">
        <v>7994</v>
      </c>
      <c r="J1155" s="46" t="s">
        <v>7995</v>
      </c>
      <c r="K1155" s="46" t="s">
        <v>7996</v>
      </c>
      <c r="L1155" s="46" t="s">
        <v>3395</v>
      </c>
      <c r="M1155" s="46">
        <v>22</v>
      </c>
      <c r="N1155" s="46">
        <v>6</v>
      </c>
      <c r="O1155" s="46">
        <v>90</v>
      </c>
      <c r="P1155" s="46">
        <v>0</v>
      </c>
      <c r="Q1155" s="46">
        <v>0</v>
      </c>
      <c r="R1155" s="46">
        <v>18</v>
      </c>
      <c r="S1155" s="46">
        <v>0</v>
      </c>
      <c r="T1155" s="46">
        <v>18</v>
      </c>
      <c r="U1155" s="46">
        <v>21</v>
      </c>
      <c r="V1155" s="46">
        <v>893</v>
      </c>
      <c r="W1155" s="46">
        <v>100</v>
      </c>
      <c r="Y1155" s="46" t="s">
        <v>7997</v>
      </c>
      <c r="AA1155">
        <f t="shared" si="22"/>
        <v>6</v>
      </c>
    </row>
    <row r="1156" spans="2:27" ht="15" hidden="1" customHeight="1" x14ac:dyDescent="0.2">
      <c r="B1156" s="46">
        <v>1155</v>
      </c>
      <c r="C1156" s="46">
        <v>907</v>
      </c>
      <c r="D1156" s="46" t="s">
        <v>7</v>
      </c>
      <c r="E1156" s="46">
        <v>9</v>
      </c>
      <c r="F1156" s="46" t="s">
        <v>7950</v>
      </c>
      <c r="G1156" s="46" t="s">
        <v>7998</v>
      </c>
      <c r="H1156" s="46" t="s">
        <v>3414</v>
      </c>
      <c r="I1156" s="46" t="s">
        <v>3415</v>
      </c>
      <c r="J1156" s="46" t="s">
        <v>2821</v>
      </c>
      <c r="K1156" s="46" t="s">
        <v>7999</v>
      </c>
      <c r="L1156" s="46" t="s">
        <v>3406</v>
      </c>
      <c r="M1156" s="46">
        <v>23</v>
      </c>
      <c r="N1156" s="46">
        <v>13.6</v>
      </c>
      <c r="O1156" s="46">
        <v>450</v>
      </c>
      <c r="P1156" s="46">
        <v>0</v>
      </c>
      <c r="Q1156" s="46">
        <v>120</v>
      </c>
      <c r="R1156" s="46">
        <v>70</v>
      </c>
      <c r="S1156" s="46">
        <v>135</v>
      </c>
      <c r="T1156" s="46">
        <v>18</v>
      </c>
      <c r="U1156" s="46">
        <v>21</v>
      </c>
      <c r="V1156" s="46">
        <v>329</v>
      </c>
      <c r="W1156" s="46">
        <v>100</v>
      </c>
      <c r="Y1156" s="46" t="s">
        <v>8000</v>
      </c>
      <c r="AA1156">
        <f t="shared" ref="AA1156:AA1187" si="23">N1156</f>
        <v>13.6</v>
      </c>
    </row>
    <row r="1157" spans="2:27" ht="15" hidden="1" customHeight="1" x14ac:dyDescent="0.2">
      <c r="B1157" s="46">
        <v>1156</v>
      </c>
      <c r="C1157" s="46">
        <v>4339</v>
      </c>
      <c r="D1157" s="46" t="s">
        <v>7</v>
      </c>
      <c r="E1157" s="46">
        <v>9</v>
      </c>
      <c r="F1157" s="46" t="s">
        <v>8001</v>
      </c>
      <c r="G1157" s="46" t="s">
        <v>8002</v>
      </c>
      <c r="H1157" s="46" t="s">
        <v>8003</v>
      </c>
      <c r="I1157" s="46" t="s">
        <v>8003</v>
      </c>
      <c r="J1157" s="46" t="s">
        <v>2824</v>
      </c>
      <c r="K1157" s="46" t="s">
        <v>4563</v>
      </c>
      <c r="L1157" s="46" t="s">
        <v>3406</v>
      </c>
      <c r="M1157" s="46">
        <v>23</v>
      </c>
      <c r="N1157" s="46">
        <v>6</v>
      </c>
      <c r="O1157" s="46">
        <v>130000</v>
      </c>
      <c r="P1157" s="46">
        <v>0</v>
      </c>
      <c r="Q1157" s="46">
        <v>360000</v>
      </c>
      <c r="R1157" s="46">
        <v>25500</v>
      </c>
      <c r="S1157" s="46">
        <v>334500</v>
      </c>
      <c r="T1157" s="46">
        <v>18</v>
      </c>
      <c r="U1157" s="46">
        <v>21</v>
      </c>
      <c r="V1157" s="46">
        <v>2960</v>
      </c>
      <c r="W1157" s="46">
        <v>100</v>
      </c>
      <c r="Y1157" s="46" t="s">
        <v>8004</v>
      </c>
      <c r="AA1157">
        <f t="shared" si="23"/>
        <v>6</v>
      </c>
    </row>
    <row r="1158" spans="2:27" ht="15" hidden="1" customHeight="1" x14ac:dyDescent="0.2">
      <c r="B1158" s="46">
        <v>1157</v>
      </c>
      <c r="C1158" s="46">
        <v>1187</v>
      </c>
      <c r="D1158" s="46" t="s">
        <v>7</v>
      </c>
      <c r="E1158" s="46">
        <v>9</v>
      </c>
      <c r="F1158" s="46" t="s">
        <v>8001</v>
      </c>
      <c r="G1158" s="46" t="s">
        <v>8002</v>
      </c>
      <c r="H1158" s="46" t="s">
        <v>8003</v>
      </c>
      <c r="I1158" s="46" t="s">
        <v>8003</v>
      </c>
      <c r="J1158" s="46" t="s">
        <v>2825</v>
      </c>
      <c r="K1158" s="46" t="s">
        <v>4563</v>
      </c>
      <c r="L1158" s="46" t="s">
        <v>3395</v>
      </c>
      <c r="M1158" s="46">
        <v>22</v>
      </c>
      <c r="N1158" s="46">
        <v>6</v>
      </c>
      <c r="O1158" s="46">
        <v>160</v>
      </c>
      <c r="P1158" s="46">
        <v>370</v>
      </c>
      <c r="Q1158" s="46">
        <v>370</v>
      </c>
      <c r="R1158" s="46">
        <v>30</v>
      </c>
      <c r="S1158" s="46">
        <v>340</v>
      </c>
      <c r="T1158" s="46">
        <v>18</v>
      </c>
      <c r="U1158" s="46">
        <v>21</v>
      </c>
      <c r="V1158" s="46">
        <v>509</v>
      </c>
      <c r="W1158" s="46">
        <v>100</v>
      </c>
      <c r="Y1158" s="46" t="s">
        <v>8005</v>
      </c>
      <c r="AA1158">
        <f t="shared" si="23"/>
        <v>6</v>
      </c>
    </row>
    <row r="1159" spans="2:27" ht="15" hidden="1" customHeight="1" x14ac:dyDescent="0.2">
      <c r="B1159" s="46">
        <v>1158</v>
      </c>
      <c r="C1159" s="46">
        <v>2294</v>
      </c>
      <c r="D1159" s="46" t="s">
        <v>7</v>
      </c>
      <c r="E1159" s="46">
        <v>9</v>
      </c>
      <c r="F1159" s="46" t="s">
        <v>8006</v>
      </c>
      <c r="G1159" s="46" t="s">
        <v>8007</v>
      </c>
      <c r="H1159" s="46" t="s">
        <v>8008</v>
      </c>
      <c r="I1159" s="46" t="s">
        <v>8009</v>
      </c>
      <c r="J1159" s="46" t="s">
        <v>2826</v>
      </c>
      <c r="K1159" s="46" t="s">
        <v>8010</v>
      </c>
      <c r="L1159" s="46" t="s">
        <v>3444</v>
      </c>
      <c r="M1159" s="46">
        <v>24</v>
      </c>
      <c r="N1159" s="46">
        <v>5</v>
      </c>
      <c r="O1159" s="46">
        <v>130</v>
      </c>
      <c r="P1159" s="46">
        <v>0</v>
      </c>
      <c r="Q1159" s="46">
        <v>85</v>
      </c>
      <c r="R1159" s="46">
        <v>25</v>
      </c>
      <c r="S1159" s="46">
        <v>60</v>
      </c>
      <c r="T1159" s="46">
        <v>18</v>
      </c>
      <c r="U1159" s="46">
        <v>21</v>
      </c>
      <c r="V1159" s="46">
        <v>1080</v>
      </c>
      <c r="W1159" s="46">
        <v>100</v>
      </c>
      <c r="Y1159" s="46" t="s">
        <v>8011</v>
      </c>
      <c r="AA1159">
        <f t="shared" si="23"/>
        <v>5</v>
      </c>
    </row>
    <row r="1160" spans="2:27" ht="15" hidden="1" customHeight="1" x14ac:dyDescent="0.2">
      <c r="B1160" s="46">
        <v>1159</v>
      </c>
      <c r="C1160" s="46">
        <v>3447</v>
      </c>
      <c r="D1160" s="46" t="s">
        <v>7</v>
      </c>
      <c r="E1160" s="46">
        <v>9</v>
      </c>
      <c r="F1160" s="46" t="s">
        <v>8006</v>
      </c>
      <c r="G1160" s="46" t="s">
        <v>8012</v>
      </c>
      <c r="H1160" s="46" t="s">
        <v>5495</v>
      </c>
      <c r="I1160" s="46" t="s">
        <v>5495</v>
      </c>
      <c r="J1160" s="46" t="s">
        <v>2827</v>
      </c>
      <c r="K1160" s="46" t="s">
        <v>8013</v>
      </c>
      <c r="L1160" s="46" t="s">
        <v>3395</v>
      </c>
      <c r="M1160" s="46">
        <v>22</v>
      </c>
      <c r="N1160" s="46">
        <v>2</v>
      </c>
      <c r="O1160" s="46">
        <v>38</v>
      </c>
      <c r="P1160" s="46">
        <v>10000</v>
      </c>
      <c r="Q1160" s="46">
        <v>2400</v>
      </c>
      <c r="R1160" s="46">
        <v>240</v>
      </c>
      <c r="S1160" s="46">
        <v>240</v>
      </c>
      <c r="T1160" s="46">
        <v>18</v>
      </c>
      <c r="U1160" s="46">
        <v>21</v>
      </c>
      <c r="V1160" s="46">
        <v>2137</v>
      </c>
      <c r="W1160" s="46">
        <v>100</v>
      </c>
      <c r="Y1160" s="46" t="s">
        <v>8014</v>
      </c>
      <c r="AA1160">
        <f t="shared" si="23"/>
        <v>2</v>
      </c>
    </row>
    <row r="1161" spans="2:27" ht="15" hidden="1" customHeight="1" x14ac:dyDescent="0.2">
      <c r="B1161" s="46">
        <v>1160</v>
      </c>
      <c r="C1161" s="46">
        <v>1379</v>
      </c>
      <c r="D1161" s="46" t="s">
        <v>7</v>
      </c>
      <c r="E1161" s="46">
        <v>9</v>
      </c>
      <c r="F1161" s="46" t="s">
        <v>8015</v>
      </c>
      <c r="G1161" s="46" t="s">
        <v>8015</v>
      </c>
      <c r="H1161" s="46" t="s">
        <v>8016</v>
      </c>
      <c r="I1161" s="46" t="s">
        <v>8016</v>
      </c>
      <c r="J1161" s="46" t="s">
        <v>2781</v>
      </c>
      <c r="K1161" s="46" t="s">
        <v>8017</v>
      </c>
      <c r="L1161" s="46" t="s">
        <v>3395</v>
      </c>
      <c r="M1161" s="46">
        <v>22</v>
      </c>
      <c r="N1161" s="46">
        <v>5</v>
      </c>
      <c r="O1161" s="46">
        <v>100</v>
      </c>
      <c r="P1161" s="46">
        <v>95</v>
      </c>
      <c r="Q1161" s="46">
        <v>40</v>
      </c>
      <c r="R1161" s="46">
        <v>25</v>
      </c>
      <c r="S1161" s="46">
        <v>10</v>
      </c>
      <c r="T1161" s="46">
        <v>18</v>
      </c>
      <c r="U1161" s="46">
        <v>21</v>
      </c>
      <c r="V1161" s="46">
        <v>399</v>
      </c>
      <c r="W1161" s="46">
        <v>100</v>
      </c>
      <c r="Y1161" s="46" t="s">
        <v>8018</v>
      </c>
      <c r="AA1161">
        <f t="shared" si="23"/>
        <v>5</v>
      </c>
    </row>
    <row r="1162" spans="2:27" ht="15" hidden="1" customHeight="1" x14ac:dyDescent="0.2">
      <c r="B1162" s="46">
        <v>1161</v>
      </c>
      <c r="C1162" s="46">
        <v>1306</v>
      </c>
      <c r="D1162" s="46" t="s">
        <v>7</v>
      </c>
      <c r="E1162" s="46">
        <v>9</v>
      </c>
      <c r="F1162" s="46" t="s">
        <v>8015</v>
      </c>
      <c r="G1162" s="46" t="s">
        <v>8019</v>
      </c>
      <c r="H1162" s="46" t="s">
        <v>8020</v>
      </c>
      <c r="I1162" s="46" t="s">
        <v>8020</v>
      </c>
      <c r="J1162" s="46" t="s">
        <v>2780</v>
      </c>
      <c r="K1162" s="46" t="s">
        <v>8021</v>
      </c>
      <c r="L1162" s="46" t="s">
        <v>3395</v>
      </c>
      <c r="M1162" s="46">
        <v>22</v>
      </c>
      <c r="N1162" s="46">
        <v>6</v>
      </c>
      <c r="O1162" s="46">
        <v>150</v>
      </c>
      <c r="P1162" s="46">
        <v>150</v>
      </c>
      <c r="Q1162" s="46">
        <v>300</v>
      </c>
      <c r="R1162" s="46">
        <v>25</v>
      </c>
      <c r="S1162" s="46">
        <v>100</v>
      </c>
      <c r="T1162" s="46">
        <v>18</v>
      </c>
      <c r="U1162" s="46">
        <v>21</v>
      </c>
      <c r="V1162" s="46">
        <v>615</v>
      </c>
      <c r="W1162" s="46">
        <v>100</v>
      </c>
      <c r="Y1162" s="46" t="s">
        <v>8022</v>
      </c>
      <c r="AA1162">
        <f t="shared" si="23"/>
        <v>6</v>
      </c>
    </row>
    <row r="1163" spans="2:27" ht="15" hidden="1" customHeight="1" x14ac:dyDescent="0.2">
      <c r="B1163" s="46">
        <v>1162</v>
      </c>
      <c r="C1163" s="46">
        <v>1631</v>
      </c>
      <c r="D1163" s="46" t="s">
        <v>7</v>
      </c>
      <c r="E1163" s="46">
        <v>9</v>
      </c>
      <c r="F1163" s="46" t="s">
        <v>8015</v>
      </c>
      <c r="G1163" s="46" t="s">
        <v>8019</v>
      </c>
      <c r="H1163" s="46" t="s">
        <v>8023</v>
      </c>
      <c r="I1163" s="46" t="s">
        <v>8024</v>
      </c>
      <c r="J1163" s="46" t="s">
        <v>2779</v>
      </c>
      <c r="K1163" s="46" t="s">
        <v>8025</v>
      </c>
      <c r="L1163" s="46" t="s">
        <v>3395</v>
      </c>
      <c r="M1163" s="46">
        <v>22</v>
      </c>
      <c r="N1163" s="46">
        <v>12</v>
      </c>
      <c r="O1163" s="46">
        <v>320</v>
      </c>
      <c r="P1163" s="46">
        <v>200</v>
      </c>
      <c r="Q1163" s="46">
        <v>700</v>
      </c>
      <c r="R1163" s="46">
        <v>70</v>
      </c>
      <c r="S1163" s="46">
        <v>30</v>
      </c>
      <c r="T1163" s="46">
        <v>18</v>
      </c>
      <c r="U1163" s="46">
        <v>21</v>
      </c>
      <c r="V1163" s="46">
        <v>482</v>
      </c>
      <c r="W1163" s="46">
        <v>100</v>
      </c>
      <c r="Y1163" s="46" t="s">
        <v>8026</v>
      </c>
      <c r="AA1163">
        <f t="shared" si="23"/>
        <v>12</v>
      </c>
    </row>
    <row r="1164" spans="2:27" ht="15" hidden="1" customHeight="1" x14ac:dyDescent="0.2">
      <c r="B1164" s="46">
        <v>1163</v>
      </c>
      <c r="C1164" s="46">
        <v>4045</v>
      </c>
      <c r="D1164" s="46" t="s">
        <v>7</v>
      </c>
      <c r="E1164" s="46">
        <v>9</v>
      </c>
      <c r="F1164" s="46" t="s">
        <v>8027</v>
      </c>
      <c r="G1164" s="46" t="s">
        <v>8028</v>
      </c>
      <c r="H1164" s="46" t="s">
        <v>8029</v>
      </c>
      <c r="I1164" s="46" t="s">
        <v>8030</v>
      </c>
      <c r="J1164" s="46" t="s">
        <v>2783</v>
      </c>
      <c r="K1164" s="46" t="s">
        <v>41</v>
      </c>
      <c r="L1164" s="46" t="s">
        <v>3395</v>
      </c>
      <c r="M1164" s="46">
        <v>22</v>
      </c>
      <c r="N1164" s="46">
        <v>15</v>
      </c>
      <c r="O1164" s="46">
        <v>128</v>
      </c>
      <c r="P1164" s="46">
        <v>0</v>
      </c>
      <c r="Q1164" s="46">
        <v>0</v>
      </c>
      <c r="R1164" s="46">
        <v>49</v>
      </c>
      <c r="S1164" s="46">
        <v>0</v>
      </c>
      <c r="T1164" s="46">
        <v>18</v>
      </c>
      <c r="U1164" s="46">
        <v>21</v>
      </c>
      <c r="V1164" s="46">
        <v>2524</v>
      </c>
      <c r="W1164" s="46">
        <v>100</v>
      </c>
      <c r="Y1164" s="46" t="s">
        <v>8031</v>
      </c>
      <c r="AA1164">
        <f t="shared" si="23"/>
        <v>15</v>
      </c>
    </row>
    <row r="1165" spans="2:27" ht="15" hidden="1" customHeight="1" x14ac:dyDescent="0.2">
      <c r="B1165" s="46">
        <v>1164</v>
      </c>
      <c r="C1165" s="46">
        <v>4113</v>
      </c>
      <c r="D1165" s="46" t="s">
        <v>7</v>
      </c>
      <c r="E1165" s="46">
        <v>9</v>
      </c>
      <c r="F1165" s="46" t="s">
        <v>8027</v>
      </c>
      <c r="G1165" s="46" t="s">
        <v>8028</v>
      </c>
      <c r="H1165" s="46" t="s">
        <v>8032</v>
      </c>
      <c r="I1165" s="46" t="s">
        <v>8033</v>
      </c>
      <c r="J1165" s="46" t="s">
        <v>8034</v>
      </c>
      <c r="K1165" s="46" t="s">
        <v>8035</v>
      </c>
      <c r="L1165" s="46" t="s">
        <v>3406</v>
      </c>
      <c r="M1165" s="46">
        <v>23</v>
      </c>
      <c r="N1165" s="46">
        <v>6</v>
      </c>
      <c r="O1165" s="46">
        <v>150</v>
      </c>
      <c r="P1165" s="46">
        <v>120</v>
      </c>
      <c r="Q1165" s="46">
        <v>60</v>
      </c>
      <c r="R1165" s="46">
        <v>50</v>
      </c>
      <c r="S1165" s="46">
        <v>60</v>
      </c>
      <c r="T1165" s="46">
        <v>18</v>
      </c>
      <c r="U1165" s="46">
        <v>21</v>
      </c>
      <c r="V1165" s="46">
        <v>2811</v>
      </c>
      <c r="W1165" s="46">
        <v>100</v>
      </c>
      <c r="Y1165" s="46" t="s">
        <v>8036</v>
      </c>
      <c r="AA1165">
        <f t="shared" si="23"/>
        <v>6</v>
      </c>
    </row>
    <row r="1166" spans="2:27" ht="15" hidden="1" customHeight="1" x14ac:dyDescent="0.2">
      <c r="B1166" s="46">
        <v>1165</v>
      </c>
      <c r="C1166" s="46">
        <v>4115</v>
      </c>
      <c r="D1166" s="46" t="s">
        <v>7</v>
      </c>
      <c r="E1166" s="46">
        <v>9</v>
      </c>
      <c r="F1166" s="46" t="s">
        <v>8027</v>
      </c>
      <c r="G1166" s="46" t="s">
        <v>8037</v>
      </c>
      <c r="H1166" s="46" t="s">
        <v>8038</v>
      </c>
      <c r="I1166" s="46" t="s">
        <v>8039</v>
      </c>
      <c r="J1166" s="46" t="s">
        <v>8040</v>
      </c>
      <c r="K1166" s="46" t="s">
        <v>8035</v>
      </c>
      <c r="L1166" s="46" t="s">
        <v>3406</v>
      </c>
      <c r="M1166" s="46">
        <v>23</v>
      </c>
      <c r="N1166" s="46">
        <v>6</v>
      </c>
      <c r="O1166" s="46">
        <v>150</v>
      </c>
      <c r="P1166" s="46">
        <v>120</v>
      </c>
      <c r="Q1166" s="46">
        <v>120</v>
      </c>
      <c r="R1166" s="46">
        <v>60</v>
      </c>
      <c r="S1166" s="46">
        <v>70</v>
      </c>
      <c r="T1166" s="46">
        <v>18</v>
      </c>
      <c r="U1166" s="46">
        <v>21</v>
      </c>
      <c r="V1166" s="46">
        <v>2811</v>
      </c>
      <c r="W1166" s="46">
        <v>100</v>
      </c>
      <c r="Y1166" s="46" t="s">
        <v>8041</v>
      </c>
      <c r="AA1166">
        <f t="shared" si="23"/>
        <v>6</v>
      </c>
    </row>
    <row r="1167" spans="2:27" ht="15" hidden="1" customHeight="1" x14ac:dyDescent="0.2">
      <c r="B1167" s="46">
        <v>1166</v>
      </c>
      <c r="C1167" s="46">
        <v>4393</v>
      </c>
      <c r="D1167" s="46" t="s">
        <v>7</v>
      </c>
      <c r="E1167" s="46">
        <v>9</v>
      </c>
      <c r="F1167" s="46" t="s">
        <v>8027</v>
      </c>
      <c r="G1167" s="46" t="s">
        <v>8042</v>
      </c>
      <c r="H1167" s="46" t="s">
        <v>8043</v>
      </c>
      <c r="I1167" s="46" t="s">
        <v>8044</v>
      </c>
      <c r="J1167" s="46" t="s">
        <v>8045</v>
      </c>
      <c r="K1167" s="46" t="s">
        <v>8046</v>
      </c>
      <c r="L1167" s="46" t="s">
        <v>3395</v>
      </c>
      <c r="M1167" s="46">
        <v>22</v>
      </c>
      <c r="N1167" s="46">
        <v>10</v>
      </c>
      <c r="O1167" s="46">
        <v>280</v>
      </c>
      <c r="P1167" s="46">
        <v>0</v>
      </c>
      <c r="Q1167" s="46">
        <v>600</v>
      </c>
      <c r="R1167" s="46">
        <v>75</v>
      </c>
      <c r="S1167" s="46">
        <v>550</v>
      </c>
      <c r="T1167" s="46">
        <v>18</v>
      </c>
      <c r="U1167" s="46">
        <v>21</v>
      </c>
      <c r="V1167" s="46">
        <v>2994</v>
      </c>
      <c r="W1167" s="46">
        <v>100</v>
      </c>
      <c r="Y1167" s="46" t="s">
        <v>8047</v>
      </c>
      <c r="AA1167">
        <f t="shared" si="23"/>
        <v>10</v>
      </c>
    </row>
    <row r="1168" spans="2:27" ht="15" hidden="1" customHeight="1" x14ac:dyDescent="0.2">
      <c r="B1168" s="46">
        <v>1167</v>
      </c>
      <c r="C1168" s="46">
        <v>3879</v>
      </c>
      <c r="D1168" s="46" t="s">
        <v>7</v>
      </c>
      <c r="E1168" s="46">
        <v>9</v>
      </c>
      <c r="F1168" s="46" t="s">
        <v>8027</v>
      </c>
      <c r="G1168" s="46" t="s">
        <v>8048</v>
      </c>
      <c r="H1168" s="46" t="s">
        <v>8049</v>
      </c>
      <c r="I1168" s="46" t="s">
        <v>8050</v>
      </c>
      <c r="J1168" s="46" t="s">
        <v>8051</v>
      </c>
      <c r="K1168" s="46" t="s">
        <v>8052</v>
      </c>
      <c r="L1168" s="46" t="s">
        <v>3406</v>
      </c>
      <c r="M1168" s="46">
        <v>23</v>
      </c>
      <c r="N1168" s="46">
        <v>10</v>
      </c>
      <c r="O1168" s="46">
        <v>260</v>
      </c>
      <c r="P1168" s="46">
        <v>0</v>
      </c>
      <c r="Q1168" s="46">
        <v>180</v>
      </c>
      <c r="R1168" s="46">
        <v>60</v>
      </c>
      <c r="S1168" s="46">
        <v>180</v>
      </c>
      <c r="T1168" s="46">
        <v>18</v>
      </c>
      <c r="U1168" s="46">
        <v>21</v>
      </c>
      <c r="V1168" s="46">
        <v>2579</v>
      </c>
      <c r="W1168" s="46">
        <v>100</v>
      </c>
      <c r="Y1168" s="46" t="s">
        <v>8053</v>
      </c>
      <c r="AA1168">
        <f t="shared" si="23"/>
        <v>10</v>
      </c>
    </row>
    <row r="1169" spans="2:27" ht="15" hidden="1" customHeight="1" x14ac:dyDescent="0.2">
      <c r="B1169" s="46">
        <v>1168</v>
      </c>
      <c r="C1169" s="46">
        <v>1903</v>
      </c>
      <c r="D1169" s="46" t="s">
        <v>7</v>
      </c>
      <c r="E1169" s="46">
        <v>9</v>
      </c>
      <c r="F1169" s="46" t="s">
        <v>8027</v>
      </c>
      <c r="G1169" s="46" t="s">
        <v>8048</v>
      </c>
      <c r="H1169" s="46" t="s">
        <v>8049</v>
      </c>
      <c r="I1169" s="46" t="s">
        <v>8050</v>
      </c>
      <c r="J1169" s="46" t="s">
        <v>8054</v>
      </c>
      <c r="K1169" s="46" t="s">
        <v>8052</v>
      </c>
      <c r="L1169" s="46" t="s">
        <v>3406</v>
      </c>
      <c r="M1169" s="46">
        <v>23</v>
      </c>
      <c r="N1169" s="46">
        <v>10</v>
      </c>
      <c r="O1169" s="46">
        <v>260</v>
      </c>
      <c r="P1169" s="46">
        <v>0</v>
      </c>
      <c r="Q1169" s="46">
        <v>180</v>
      </c>
      <c r="R1169" s="46">
        <v>60</v>
      </c>
      <c r="S1169" s="46">
        <v>180</v>
      </c>
      <c r="T1169" s="46">
        <v>18</v>
      </c>
      <c r="U1169" s="46">
        <v>21</v>
      </c>
      <c r="V1169" s="46">
        <v>860</v>
      </c>
      <c r="W1169" s="46">
        <v>100</v>
      </c>
      <c r="Y1169" s="46" t="s">
        <v>8055</v>
      </c>
      <c r="AA1169">
        <f t="shared" si="23"/>
        <v>10</v>
      </c>
    </row>
    <row r="1170" spans="2:27" ht="15" hidden="1" customHeight="1" x14ac:dyDescent="0.2">
      <c r="B1170" s="46">
        <v>1169</v>
      </c>
      <c r="C1170" s="46">
        <v>2398</v>
      </c>
      <c r="D1170" s="46" t="s">
        <v>7</v>
      </c>
      <c r="E1170" s="46">
        <v>9</v>
      </c>
      <c r="F1170" s="46" t="s">
        <v>8027</v>
      </c>
      <c r="G1170" s="46" t="s">
        <v>8056</v>
      </c>
      <c r="H1170" s="46" t="s">
        <v>8057</v>
      </c>
      <c r="I1170" s="46" t="s">
        <v>8057</v>
      </c>
      <c r="J1170" s="46" t="s">
        <v>8058</v>
      </c>
      <c r="K1170" s="46" t="s">
        <v>8058</v>
      </c>
      <c r="L1170" s="46" t="s">
        <v>3406</v>
      </c>
      <c r="M1170" s="46">
        <v>23</v>
      </c>
      <c r="N1170" s="46">
        <v>3</v>
      </c>
      <c r="O1170" s="46">
        <v>60</v>
      </c>
      <c r="P1170" s="46">
        <v>60</v>
      </c>
      <c r="Q1170" s="46">
        <v>32</v>
      </c>
      <c r="R1170" s="46">
        <v>12</v>
      </c>
      <c r="S1170" s="46">
        <v>20</v>
      </c>
      <c r="T1170" s="46">
        <v>18</v>
      </c>
      <c r="U1170" s="46">
        <v>21</v>
      </c>
      <c r="V1170" s="46">
        <v>1183</v>
      </c>
      <c r="W1170" s="46">
        <v>100</v>
      </c>
      <c r="Y1170" s="46" t="s">
        <v>8059</v>
      </c>
      <c r="AA1170">
        <f t="shared" si="23"/>
        <v>3</v>
      </c>
    </row>
    <row r="1171" spans="2:27" ht="15" hidden="1" customHeight="1" x14ac:dyDescent="0.2">
      <c r="B1171" s="46">
        <v>1170</v>
      </c>
      <c r="C1171" s="46">
        <v>4547</v>
      </c>
      <c r="D1171" s="46" t="s">
        <v>7</v>
      </c>
      <c r="E1171" s="46">
        <v>9</v>
      </c>
      <c r="F1171" s="46" t="s">
        <v>8027</v>
      </c>
      <c r="G1171" s="46" t="s">
        <v>8060</v>
      </c>
      <c r="H1171" s="46" t="s">
        <v>8061</v>
      </c>
      <c r="I1171" s="46" t="s">
        <v>8062</v>
      </c>
      <c r="J1171" s="46" t="s">
        <v>2784</v>
      </c>
      <c r="K1171" s="46" t="s">
        <v>8063</v>
      </c>
      <c r="L1171" s="46" t="s">
        <v>3406</v>
      </c>
      <c r="M1171" s="46">
        <v>23</v>
      </c>
      <c r="N1171" s="46">
        <v>12</v>
      </c>
      <c r="O1171" s="46">
        <v>300</v>
      </c>
      <c r="P1171" s="46">
        <v>120</v>
      </c>
      <c r="Q1171" s="46">
        <v>320</v>
      </c>
      <c r="R1171" s="46">
        <v>120</v>
      </c>
      <c r="S1171" s="46">
        <v>200</v>
      </c>
      <c r="T1171" s="46">
        <v>18</v>
      </c>
      <c r="U1171" s="46">
        <v>21</v>
      </c>
      <c r="V1171" s="46">
        <v>3122</v>
      </c>
      <c r="W1171" s="46">
        <v>100</v>
      </c>
      <c r="Y1171" s="46" t="s">
        <v>8064</v>
      </c>
      <c r="AA1171">
        <f t="shared" si="23"/>
        <v>12</v>
      </c>
    </row>
    <row r="1172" spans="2:27" ht="15" hidden="1" customHeight="1" x14ac:dyDescent="0.2">
      <c r="B1172" s="46">
        <v>1171</v>
      </c>
      <c r="C1172" s="46">
        <v>4549</v>
      </c>
      <c r="D1172" s="46" t="s">
        <v>7</v>
      </c>
      <c r="E1172" s="46">
        <v>9</v>
      </c>
      <c r="F1172" s="46" t="s">
        <v>8027</v>
      </c>
      <c r="G1172" s="46" t="s">
        <v>8065</v>
      </c>
      <c r="H1172" s="46" t="s">
        <v>8066</v>
      </c>
      <c r="I1172" s="46" t="s">
        <v>8067</v>
      </c>
      <c r="J1172" s="46" t="s">
        <v>2785</v>
      </c>
      <c r="K1172" s="46" t="s">
        <v>8063</v>
      </c>
      <c r="L1172" s="46" t="s">
        <v>3406</v>
      </c>
      <c r="M1172" s="46">
        <v>23</v>
      </c>
      <c r="N1172" s="46">
        <v>12</v>
      </c>
      <c r="O1172" s="46">
        <v>300</v>
      </c>
      <c r="P1172" s="46">
        <v>120</v>
      </c>
      <c r="Q1172" s="46">
        <v>200</v>
      </c>
      <c r="R1172" s="46">
        <v>120</v>
      </c>
      <c r="S1172" s="46">
        <v>120</v>
      </c>
      <c r="T1172" s="46">
        <v>18</v>
      </c>
      <c r="U1172" s="46">
        <v>21</v>
      </c>
      <c r="V1172" s="46">
        <v>3122</v>
      </c>
      <c r="W1172" s="46">
        <v>100</v>
      </c>
      <c r="Y1172" s="46" t="s">
        <v>8068</v>
      </c>
      <c r="AA1172">
        <f t="shared" si="23"/>
        <v>12</v>
      </c>
    </row>
    <row r="1173" spans="2:27" ht="15" hidden="1" customHeight="1" x14ac:dyDescent="0.2">
      <c r="B1173" s="46">
        <v>1172</v>
      </c>
      <c r="C1173" s="46">
        <v>3276</v>
      </c>
      <c r="D1173" s="46" t="s">
        <v>7</v>
      </c>
      <c r="E1173" s="46">
        <v>9</v>
      </c>
      <c r="F1173" s="46" t="s">
        <v>8027</v>
      </c>
      <c r="G1173" s="46"/>
      <c r="H1173" s="46"/>
      <c r="I1173" s="46"/>
      <c r="J1173" s="46" t="s">
        <v>8069</v>
      </c>
      <c r="K1173" s="46" t="s">
        <v>8069</v>
      </c>
      <c r="L1173" s="46" t="s">
        <v>3395</v>
      </c>
      <c r="M1173" s="46">
        <v>22</v>
      </c>
      <c r="N1173" s="46">
        <v>5</v>
      </c>
      <c r="O1173" s="46">
        <v>135</v>
      </c>
      <c r="P1173" s="46">
        <v>108</v>
      </c>
      <c r="Q1173" s="46">
        <v>148</v>
      </c>
      <c r="R1173" s="46">
        <v>40</v>
      </c>
      <c r="S1173" s="46">
        <v>108</v>
      </c>
      <c r="T1173" s="46">
        <v>18</v>
      </c>
      <c r="U1173" s="46">
        <v>21</v>
      </c>
      <c r="V1173" s="46">
        <v>1954</v>
      </c>
      <c r="W1173" s="46">
        <v>100</v>
      </c>
      <c r="X1173" s="46" t="s">
        <v>8070</v>
      </c>
      <c r="Y1173" s="46" t="s">
        <v>8071</v>
      </c>
      <c r="AA1173">
        <f t="shared" si="23"/>
        <v>5</v>
      </c>
    </row>
    <row r="1174" spans="2:27" ht="15" hidden="1" customHeight="1" x14ac:dyDescent="0.2">
      <c r="B1174" s="46">
        <v>1173</v>
      </c>
      <c r="C1174" s="46">
        <v>3921</v>
      </c>
      <c r="D1174" s="46" t="s">
        <v>7</v>
      </c>
      <c r="E1174" s="46">
        <v>9</v>
      </c>
      <c r="F1174" s="46" t="s">
        <v>8027</v>
      </c>
      <c r="G1174" s="46" t="s">
        <v>8072</v>
      </c>
      <c r="H1174" s="46" t="s">
        <v>3414</v>
      </c>
      <c r="I1174" s="46" t="s">
        <v>3415</v>
      </c>
      <c r="J1174" s="46" t="s">
        <v>8073</v>
      </c>
      <c r="K1174" s="46" t="s">
        <v>8073</v>
      </c>
      <c r="L1174" s="46" t="s">
        <v>3395</v>
      </c>
      <c r="M1174" s="46">
        <v>22</v>
      </c>
      <c r="N1174" s="46">
        <v>5</v>
      </c>
      <c r="O1174" s="46">
        <v>240</v>
      </c>
      <c r="P1174" s="46">
        <v>0</v>
      </c>
      <c r="Q1174" s="46">
        <v>45</v>
      </c>
      <c r="R1174" s="46">
        <v>35</v>
      </c>
      <c r="S1174" s="46">
        <v>40</v>
      </c>
      <c r="T1174" s="46">
        <v>18</v>
      </c>
      <c r="U1174" s="46">
        <v>21</v>
      </c>
      <c r="V1174" s="46">
        <v>2628</v>
      </c>
      <c r="W1174" s="46">
        <v>100</v>
      </c>
      <c r="Y1174" s="46" t="s">
        <v>8074</v>
      </c>
      <c r="AA1174">
        <f t="shared" si="23"/>
        <v>5</v>
      </c>
    </row>
    <row r="1175" spans="2:27" ht="15" hidden="1" customHeight="1" x14ac:dyDescent="0.2">
      <c r="B1175" s="46">
        <v>1174</v>
      </c>
      <c r="C1175" s="46">
        <v>4287</v>
      </c>
      <c r="D1175" s="46" t="s">
        <v>7</v>
      </c>
      <c r="E1175" s="46">
        <v>9</v>
      </c>
      <c r="F1175" s="46" t="s">
        <v>8027</v>
      </c>
      <c r="G1175" s="46" t="s">
        <v>8075</v>
      </c>
      <c r="H1175" s="46" t="s">
        <v>8076</v>
      </c>
      <c r="I1175" s="46" t="s">
        <v>8077</v>
      </c>
      <c r="J1175" s="46" t="s">
        <v>8078</v>
      </c>
      <c r="K1175" s="46" t="s">
        <v>8079</v>
      </c>
      <c r="L1175" s="46" t="s">
        <v>3406</v>
      </c>
      <c r="M1175" s="46">
        <v>23</v>
      </c>
      <c r="N1175" s="46">
        <v>6</v>
      </c>
      <c r="O1175" s="46">
        <v>120</v>
      </c>
      <c r="P1175" s="46">
        <v>60</v>
      </c>
      <c r="Q1175" s="46">
        <v>60</v>
      </c>
      <c r="R1175" s="46">
        <v>40</v>
      </c>
      <c r="S1175" s="46">
        <v>60</v>
      </c>
      <c r="T1175" s="46">
        <v>18</v>
      </c>
      <c r="U1175" s="46">
        <v>21</v>
      </c>
      <c r="V1175" s="46">
        <v>2943</v>
      </c>
      <c r="W1175" s="46">
        <v>100</v>
      </c>
      <c r="Y1175" s="46" t="s">
        <v>8080</v>
      </c>
      <c r="AA1175">
        <f t="shared" si="23"/>
        <v>6</v>
      </c>
    </row>
    <row r="1176" spans="2:27" ht="15" hidden="1" customHeight="1" x14ac:dyDescent="0.2">
      <c r="B1176" s="46">
        <v>1175</v>
      </c>
      <c r="C1176" s="46">
        <v>3526</v>
      </c>
      <c r="D1176" s="46" t="s">
        <v>7</v>
      </c>
      <c r="E1176" s="46">
        <v>9</v>
      </c>
      <c r="F1176" s="46" t="s">
        <v>8027</v>
      </c>
      <c r="G1176" s="46" t="s">
        <v>8065</v>
      </c>
      <c r="H1176" s="46" t="s">
        <v>3991</v>
      </c>
      <c r="I1176" s="46" t="s">
        <v>3991</v>
      </c>
      <c r="J1176" s="46" t="s">
        <v>8081</v>
      </c>
      <c r="K1176" s="46" t="s">
        <v>8082</v>
      </c>
      <c r="L1176" s="46" t="s">
        <v>3395</v>
      </c>
      <c r="M1176" s="46">
        <v>22</v>
      </c>
      <c r="N1176" s="46">
        <v>6</v>
      </c>
      <c r="O1176" s="46">
        <v>120</v>
      </c>
      <c r="P1176" s="46">
        <v>125</v>
      </c>
      <c r="Q1176" s="46">
        <v>245</v>
      </c>
      <c r="R1176" s="46">
        <v>13</v>
      </c>
      <c r="S1176" s="46">
        <v>220</v>
      </c>
      <c r="T1176" s="46">
        <v>18</v>
      </c>
      <c r="U1176" s="46">
        <v>21</v>
      </c>
      <c r="V1176" s="46">
        <v>2218</v>
      </c>
      <c r="W1176" s="46">
        <v>100</v>
      </c>
      <c r="Y1176" s="46" t="s">
        <v>8083</v>
      </c>
      <c r="AA1176">
        <f t="shared" si="23"/>
        <v>6</v>
      </c>
    </row>
    <row r="1177" spans="2:27" ht="15" hidden="1" customHeight="1" x14ac:dyDescent="0.2">
      <c r="B1177" s="46">
        <v>1176</v>
      </c>
      <c r="C1177" s="46">
        <v>1097</v>
      </c>
      <c r="D1177" s="46" t="s">
        <v>7</v>
      </c>
      <c r="E1177" s="46">
        <v>9</v>
      </c>
      <c r="F1177" s="46" t="s">
        <v>8027</v>
      </c>
      <c r="G1177" s="46" t="s">
        <v>8084</v>
      </c>
      <c r="H1177" s="46" t="s">
        <v>3959</v>
      </c>
      <c r="I1177" s="46" t="s">
        <v>3959</v>
      </c>
      <c r="J1177" s="46" t="s">
        <v>8085</v>
      </c>
      <c r="K1177" s="46" t="s">
        <v>8085</v>
      </c>
      <c r="L1177" s="46" t="s">
        <v>3395</v>
      </c>
      <c r="M1177" s="46">
        <v>22</v>
      </c>
      <c r="N1177" s="46">
        <v>6</v>
      </c>
      <c r="O1177" s="46">
        <v>200</v>
      </c>
      <c r="P1177" s="46">
        <v>0</v>
      </c>
      <c r="Q1177" s="46">
        <v>35</v>
      </c>
      <c r="R1177" s="46">
        <v>25</v>
      </c>
      <c r="S1177" s="46">
        <v>10</v>
      </c>
      <c r="T1177" s="46">
        <v>18</v>
      </c>
      <c r="U1177" s="46">
        <v>21</v>
      </c>
      <c r="V1177" s="46">
        <v>433</v>
      </c>
      <c r="W1177" s="46">
        <v>100</v>
      </c>
      <c r="Y1177" s="46" t="s">
        <v>8086</v>
      </c>
      <c r="AA1177">
        <f t="shared" si="23"/>
        <v>6</v>
      </c>
    </row>
    <row r="1178" spans="2:27" ht="15" hidden="1" customHeight="1" x14ac:dyDescent="0.2">
      <c r="B1178" s="46">
        <v>1177</v>
      </c>
      <c r="C1178" s="46">
        <v>4511</v>
      </c>
      <c r="D1178" s="46" t="s">
        <v>7</v>
      </c>
      <c r="E1178" s="46">
        <v>9</v>
      </c>
      <c r="F1178" s="46" t="s">
        <v>8087</v>
      </c>
      <c r="G1178" s="46" t="s">
        <v>8088</v>
      </c>
      <c r="H1178" s="46" t="s">
        <v>8089</v>
      </c>
      <c r="I1178" s="46" t="s">
        <v>8090</v>
      </c>
      <c r="J1178" s="46" t="s">
        <v>2828</v>
      </c>
      <c r="K1178" s="46" t="s">
        <v>2828</v>
      </c>
      <c r="L1178" s="46" t="s">
        <v>3395</v>
      </c>
      <c r="M1178" s="46">
        <v>22</v>
      </c>
      <c r="N1178" s="46">
        <v>5</v>
      </c>
      <c r="O1178" s="46">
        <v>100</v>
      </c>
      <c r="P1178" s="46">
        <v>200</v>
      </c>
      <c r="Q1178" s="46">
        <v>196</v>
      </c>
      <c r="R1178" s="46">
        <v>98</v>
      </c>
      <c r="S1178" s="46">
        <v>49</v>
      </c>
      <c r="T1178" s="46">
        <v>18</v>
      </c>
      <c r="U1178" s="46">
        <v>21</v>
      </c>
      <c r="V1178" s="46">
        <v>3095</v>
      </c>
      <c r="W1178" s="46">
        <v>100</v>
      </c>
      <c r="Y1178" s="46" t="s">
        <v>8091</v>
      </c>
      <c r="AA1178">
        <f t="shared" si="23"/>
        <v>5</v>
      </c>
    </row>
    <row r="1179" spans="2:27" ht="15" hidden="1" customHeight="1" x14ac:dyDescent="0.2">
      <c r="B1179" s="46">
        <v>1178</v>
      </c>
      <c r="C1179" s="46">
        <v>3669</v>
      </c>
      <c r="D1179" s="46" t="s">
        <v>7</v>
      </c>
      <c r="E1179" s="46">
        <v>9</v>
      </c>
      <c r="F1179" s="46" t="s">
        <v>6640</v>
      </c>
      <c r="G1179" s="46" t="s">
        <v>7710</v>
      </c>
      <c r="H1179" s="46" t="s">
        <v>8092</v>
      </c>
      <c r="I1179" s="46" t="s">
        <v>8092</v>
      </c>
      <c r="J1179" s="46" t="s">
        <v>2829</v>
      </c>
      <c r="K1179" s="46" t="s">
        <v>4898</v>
      </c>
      <c r="L1179" s="46" t="s">
        <v>3395</v>
      </c>
      <c r="M1179" s="46">
        <v>22</v>
      </c>
      <c r="N1179" s="46">
        <v>5</v>
      </c>
      <c r="O1179" s="46">
        <v>80</v>
      </c>
      <c r="P1179" s="46">
        <v>0</v>
      </c>
      <c r="Q1179" s="46">
        <v>80</v>
      </c>
      <c r="R1179" s="46">
        <v>32</v>
      </c>
      <c r="S1179" s="46">
        <v>38</v>
      </c>
      <c r="T1179" s="46">
        <v>18</v>
      </c>
      <c r="U1179" s="46">
        <v>21</v>
      </c>
      <c r="V1179" s="46">
        <v>2337</v>
      </c>
      <c r="W1179" s="46">
        <v>100</v>
      </c>
      <c r="Y1179" s="46" t="s">
        <v>8093</v>
      </c>
      <c r="AA1179">
        <f t="shared" si="23"/>
        <v>5</v>
      </c>
    </row>
    <row r="1180" spans="2:27" ht="15" hidden="1" customHeight="1" x14ac:dyDescent="0.2">
      <c r="B1180" s="46">
        <v>1179</v>
      </c>
      <c r="C1180" s="46">
        <v>4468</v>
      </c>
      <c r="D1180" s="46" t="s">
        <v>7</v>
      </c>
      <c r="E1180" s="46">
        <v>9</v>
      </c>
      <c r="F1180" s="46" t="s">
        <v>8094</v>
      </c>
      <c r="G1180" s="46" t="s">
        <v>8095</v>
      </c>
      <c r="H1180" s="46" t="s">
        <v>8096</v>
      </c>
      <c r="I1180" s="46" t="s">
        <v>8097</v>
      </c>
      <c r="J1180" s="46" t="s">
        <v>2831</v>
      </c>
      <c r="K1180" s="46" t="s">
        <v>2831</v>
      </c>
      <c r="L1180" s="46" t="s">
        <v>3406</v>
      </c>
      <c r="M1180" s="46">
        <v>23</v>
      </c>
      <c r="N1180" s="46">
        <v>9.6</v>
      </c>
      <c r="O1180" s="46">
        <v>200</v>
      </c>
      <c r="P1180" s="46">
        <v>100</v>
      </c>
      <c r="Q1180" s="46">
        <v>180</v>
      </c>
      <c r="R1180" s="46">
        <v>60</v>
      </c>
      <c r="S1180" s="46">
        <v>100</v>
      </c>
      <c r="T1180" s="46">
        <v>18</v>
      </c>
      <c r="U1180" s="46">
        <v>21</v>
      </c>
      <c r="V1180" s="46">
        <v>3054</v>
      </c>
      <c r="W1180" s="46">
        <v>80</v>
      </c>
      <c r="Y1180" s="46" t="s">
        <v>8098</v>
      </c>
      <c r="AA1180">
        <f t="shared" si="23"/>
        <v>9.6</v>
      </c>
    </row>
    <row r="1181" spans="2:27" ht="15" hidden="1" customHeight="1" x14ac:dyDescent="0.2">
      <c r="B1181" s="46">
        <v>1180</v>
      </c>
      <c r="C1181" s="46">
        <v>4469</v>
      </c>
      <c r="D1181" s="46" t="s">
        <v>7</v>
      </c>
      <c r="E1181" s="46">
        <v>9</v>
      </c>
      <c r="F1181" s="46" t="s">
        <v>8094</v>
      </c>
      <c r="G1181" s="46" t="s">
        <v>8095</v>
      </c>
      <c r="H1181" s="46" t="s">
        <v>8096</v>
      </c>
      <c r="I1181" s="46" t="s">
        <v>8097</v>
      </c>
      <c r="J1181" s="46" t="s">
        <v>2831</v>
      </c>
      <c r="K1181" s="46" t="s">
        <v>2831</v>
      </c>
      <c r="L1181" s="46" t="s">
        <v>3406</v>
      </c>
      <c r="M1181" s="46">
        <v>23</v>
      </c>
      <c r="N1181" s="46">
        <v>9.6</v>
      </c>
      <c r="O1181" s="46">
        <v>200</v>
      </c>
      <c r="P1181" s="46">
        <v>120</v>
      </c>
      <c r="Q1181" s="46">
        <v>300</v>
      </c>
      <c r="R1181" s="46">
        <v>60</v>
      </c>
      <c r="S1181" s="46">
        <v>120</v>
      </c>
      <c r="T1181" s="46">
        <v>18</v>
      </c>
      <c r="U1181" s="46">
        <v>21</v>
      </c>
      <c r="V1181" s="46">
        <v>3054</v>
      </c>
      <c r="W1181" s="46">
        <v>100</v>
      </c>
      <c r="Y1181" s="46" t="s">
        <v>8099</v>
      </c>
      <c r="AA1181">
        <f t="shared" si="23"/>
        <v>9.6</v>
      </c>
    </row>
    <row r="1182" spans="2:27" ht="15" hidden="1" customHeight="1" x14ac:dyDescent="0.2">
      <c r="B1182" s="46">
        <v>1181</v>
      </c>
      <c r="C1182" s="46">
        <v>3667</v>
      </c>
      <c r="D1182" s="46" t="s">
        <v>7</v>
      </c>
      <c r="E1182" s="46">
        <v>9</v>
      </c>
      <c r="F1182" s="46" t="s">
        <v>8094</v>
      </c>
      <c r="G1182" s="46" t="s">
        <v>8100</v>
      </c>
      <c r="H1182" s="46" t="s">
        <v>8101</v>
      </c>
      <c r="I1182" s="46" t="s">
        <v>8102</v>
      </c>
      <c r="J1182" s="46" t="s">
        <v>3359</v>
      </c>
      <c r="K1182" s="46" t="s">
        <v>4898</v>
      </c>
      <c r="L1182" s="46" t="s">
        <v>3395</v>
      </c>
      <c r="M1182" s="46">
        <v>22</v>
      </c>
      <c r="N1182" s="46">
        <v>7</v>
      </c>
      <c r="O1182" s="46">
        <v>80</v>
      </c>
      <c r="P1182" s="46">
        <v>0</v>
      </c>
      <c r="Q1182" s="46">
        <v>80</v>
      </c>
      <c r="R1182" s="46">
        <v>28</v>
      </c>
      <c r="S1182" s="46">
        <v>42</v>
      </c>
      <c r="T1182" s="46">
        <v>18</v>
      </c>
      <c r="U1182" s="46">
        <v>21</v>
      </c>
      <c r="V1182" s="46">
        <v>2337</v>
      </c>
      <c r="W1182" s="46">
        <v>100</v>
      </c>
      <c r="Y1182" s="46" t="s">
        <v>8103</v>
      </c>
      <c r="AA1182">
        <f t="shared" si="23"/>
        <v>7</v>
      </c>
    </row>
    <row r="1183" spans="2:27" ht="15" hidden="1" customHeight="1" x14ac:dyDescent="0.2">
      <c r="B1183" s="46">
        <v>1182</v>
      </c>
      <c r="C1183" s="46">
        <v>4347</v>
      </c>
      <c r="D1183" s="46" t="s">
        <v>7</v>
      </c>
      <c r="E1183" s="46">
        <v>9</v>
      </c>
      <c r="F1183" s="46" t="s">
        <v>8094</v>
      </c>
      <c r="G1183" s="46" t="s">
        <v>8104</v>
      </c>
      <c r="H1183" s="46" t="s">
        <v>8105</v>
      </c>
      <c r="I1183" s="46" t="s">
        <v>8106</v>
      </c>
      <c r="J1183" s="46" t="s">
        <v>2830</v>
      </c>
      <c r="K1183" s="46" t="s">
        <v>37</v>
      </c>
      <c r="L1183" s="46" t="s">
        <v>3395</v>
      </c>
      <c r="M1183" s="46">
        <v>22</v>
      </c>
      <c r="N1183" s="46">
        <v>20</v>
      </c>
      <c r="O1183" s="46">
        <v>167</v>
      </c>
      <c r="P1183" s="46">
        <v>0</v>
      </c>
      <c r="Q1183" s="46">
        <v>0</v>
      </c>
      <c r="R1183" s="46">
        <v>130</v>
      </c>
      <c r="S1183" s="46">
        <v>30</v>
      </c>
      <c r="T1183" s="46">
        <v>18</v>
      </c>
      <c r="U1183" s="46">
        <v>21</v>
      </c>
      <c r="V1183" s="46">
        <v>798</v>
      </c>
      <c r="W1183" s="46">
        <v>100</v>
      </c>
      <c r="Y1183" s="46" t="s">
        <v>8107</v>
      </c>
      <c r="AA1183">
        <f t="shared" si="23"/>
        <v>20</v>
      </c>
    </row>
    <row r="1184" spans="2:27" ht="15" hidden="1" customHeight="1" x14ac:dyDescent="0.2">
      <c r="B1184" s="46">
        <v>1183</v>
      </c>
      <c r="C1184" s="46">
        <v>4192</v>
      </c>
      <c r="D1184" s="46" t="s">
        <v>7</v>
      </c>
      <c r="E1184" s="46">
        <v>9</v>
      </c>
      <c r="F1184" s="46" t="s">
        <v>8108</v>
      </c>
      <c r="G1184" s="46"/>
      <c r="H1184" s="46"/>
      <c r="I1184" s="46"/>
      <c r="J1184" s="46" t="s">
        <v>2833</v>
      </c>
      <c r="K1184" s="46" t="s">
        <v>7458</v>
      </c>
      <c r="L1184" s="46" t="s">
        <v>3444</v>
      </c>
      <c r="M1184" s="46">
        <v>24</v>
      </c>
      <c r="N1184" s="46">
        <v>0.4</v>
      </c>
      <c r="O1184" s="46">
        <v>5</v>
      </c>
      <c r="P1184" s="46">
        <v>10</v>
      </c>
      <c r="Q1184" s="46">
        <v>8000</v>
      </c>
      <c r="R1184" s="46">
        <v>10</v>
      </c>
      <c r="S1184" s="46">
        <v>10000</v>
      </c>
      <c r="T1184" s="46">
        <v>18</v>
      </c>
      <c r="U1184" s="46">
        <v>21</v>
      </c>
      <c r="V1184" s="46">
        <v>2870</v>
      </c>
      <c r="W1184" s="46">
        <v>100</v>
      </c>
      <c r="X1184" s="46" t="s">
        <v>8109</v>
      </c>
      <c r="Y1184" s="46" t="s">
        <v>8110</v>
      </c>
      <c r="AA1184">
        <f t="shared" si="23"/>
        <v>0.4</v>
      </c>
    </row>
    <row r="1185" spans="2:28" ht="15" hidden="1" customHeight="1" x14ac:dyDescent="0.2">
      <c r="B1185" s="46">
        <v>1184</v>
      </c>
      <c r="C1185" s="46">
        <v>4191</v>
      </c>
      <c r="D1185" s="46" t="s">
        <v>7</v>
      </c>
      <c r="E1185" s="46">
        <v>9</v>
      </c>
      <c r="F1185" s="46" t="s">
        <v>8108</v>
      </c>
      <c r="G1185" s="46"/>
      <c r="H1185" s="46"/>
      <c r="I1185" s="46"/>
      <c r="J1185" s="46" t="s">
        <v>2834</v>
      </c>
      <c r="K1185" s="46" t="s">
        <v>7458</v>
      </c>
      <c r="L1185" s="46" t="s">
        <v>3444</v>
      </c>
      <c r="M1185" s="46">
        <v>24</v>
      </c>
      <c r="N1185" s="46">
        <v>0.4</v>
      </c>
      <c r="O1185" s="46">
        <v>5</v>
      </c>
      <c r="P1185" s="46">
        <v>10</v>
      </c>
      <c r="Q1185" s="46">
        <v>8000</v>
      </c>
      <c r="R1185" s="46">
        <v>10</v>
      </c>
      <c r="S1185" s="46">
        <v>10000</v>
      </c>
      <c r="T1185" s="46">
        <v>18</v>
      </c>
      <c r="U1185" s="46">
        <v>21</v>
      </c>
      <c r="V1185" s="46">
        <v>2870</v>
      </c>
      <c r="W1185" s="46">
        <v>100</v>
      </c>
      <c r="X1185" s="46" t="s">
        <v>8111</v>
      </c>
      <c r="Y1185" s="46" t="s">
        <v>8112</v>
      </c>
      <c r="AA1185">
        <f t="shared" si="23"/>
        <v>0.4</v>
      </c>
    </row>
    <row r="1186" spans="2:28" ht="15" hidden="1" customHeight="1" x14ac:dyDescent="0.2">
      <c r="B1186" s="46">
        <v>1185</v>
      </c>
      <c r="C1186" s="46">
        <v>4193</v>
      </c>
      <c r="D1186" s="46" t="s">
        <v>7</v>
      </c>
      <c r="E1186" s="46">
        <v>9</v>
      </c>
      <c r="F1186" s="46" t="s">
        <v>8108</v>
      </c>
      <c r="G1186" s="46"/>
      <c r="H1186" s="46"/>
      <c r="I1186" s="46"/>
      <c r="J1186" s="46" t="s">
        <v>8113</v>
      </c>
      <c r="K1186" s="46" t="s">
        <v>7458</v>
      </c>
      <c r="L1186" s="46" t="s">
        <v>3444</v>
      </c>
      <c r="M1186" s="46">
        <v>24</v>
      </c>
      <c r="N1186" s="46">
        <v>0.4</v>
      </c>
      <c r="O1186" s="46">
        <v>5</v>
      </c>
      <c r="P1186" s="46">
        <v>10</v>
      </c>
      <c r="Q1186" s="46">
        <v>8000</v>
      </c>
      <c r="R1186" s="46">
        <v>10</v>
      </c>
      <c r="S1186" s="46">
        <v>10000</v>
      </c>
      <c r="T1186" s="46">
        <v>18</v>
      </c>
      <c r="U1186" s="46">
        <v>21</v>
      </c>
      <c r="V1186" s="46">
        <v>2870</v>
      </c>
      <c r="W1186" s="46">
        <v>100</v>
      </c>
      <c r="X1186" s="46" t="s">
        <v>8114</v>
      </c>
      <c r="Y1186" s="46" t="s">
        <v>8115</v>
      </c>
      <c r="AA1186">
        <f t="shared" si="23"/>
        <v>0.4</v>
      </c>
    </row>
    <row r="1187" spans="2:28" ht="15" hidden="1" customHeight="1" x14ac:dyDescent="0.2">
      <c r="B1187" s="46">
        <v>1186</v>
      </c>
      <c r="C1187" s="46">
        <v>72</v>
      </c>
      <c r="D1187" s="46" t="s">
        <v>7</v>
      </c>
      <c r="E1187" s="46">
        <v>9</v>
      </c>
      <c r="F1187" s="46" t="s">
        <v>8108</v>
      </c>
      <c r="G1187" s="46" t="s">
        <v>8116</v>
      </c>
      <c r="H1187" s="46" t="s">
        <v>8117</v>
      </c>
      <c r="I1187" s="46" t="s">
        <v>8118</v>
      </c>
      <c r="J1187" s="46" t="s">
        <v>2832</v>
      </c>
      <c r="K1187" s="46" t="s">
        <v>2832</v>
      </c>
      <c r="L1187" s="46" t="s">
        <v>3444</v>
      </c>
      <c r="M1187" s="46">
        <v>24</v>
      </c>
      <c r="N1187" s="46">
        <v>3</v>
      </c>
      <c r="O1187" s="46">
        <v>90</v>
      </c>
      <c r="P1187" s="46">
        <v>0</v>
      </c>
      <c r="Q1187" s="46">
        <v>110</v>
      </c>
      <c r="R1187" s="46">
        <v>18</v>
      </c>
      <c r="S1187" s="46">
        <v>55</v>
      </c>
      <c r="T1187" s="46">
        <v>18</v>
      </c>
      <c r="U1187" s="46">
        <v>21</v>
      </c>
      <c r="V1187" s="46">
        <v>14</v>
      </c>
      <c r="W1187" s="46">
        <v>100</v>
      </c>
      <c r="Y1187" s="46" t="s">
        <v>8119</v>
      </c>
      <c r="AA1187">
        <f t="shared" si="23"/>
        <v>3</v>
      </c>
    </row>
    <row r="1188" spans="2:28" ht="15" hidden="1" customHeight="1" x14ac:dyDescent="0.2">
      <c r="B1188" s="46">
        <v>1187</v>
      </c>
      <c r="C1188" s="46">
        <v>2896</v>
      </c>
      <c r="D1188" s="46" t="s">
        <v>21</v>
      </c>
      <c r="E1188" s="46">
        <v>5</v>
      </c>
      <c r="F1188" s="46" t="s">
        <v>8120</v>
      </c>
      <c r="G1188" s="46" t="s">
        <v>8120</v>
      </c>
      <c r="H1188" s="46" t="s">
        <v>8121</v>
      </c>
      <c r="I1188" s="46" t="s">
        <v>8121</v>
      </c>
      <c r="J1188" s="46" t="s">
        <v>3332</v>
      </c>
      <c r="K1188" s="46" t="s">
        <v>8122</v>
      </c>
      <c r="L1188" s="46" t="s">
        <v>3395</v>
      </c>
      <c r="M1188" s="46">
        <v>22</v>
      </c>
      <c r="N1188" s="49">
        <v>804</v>
      </c>
      <c r="O1188" s="49">
        <v>400</v>
      </c>
      <c r="P1188" s="49">
        <v>500000</v>
      </c>
      <c r="Q1188" s="49">
        <v>150000</v>
      </c>
      <c r="R1188" s="49">
        <v>82.66</v>
      </c>
      <c r="S1188" s="49">
        <v>300000</v>
      </c>
      <c r="T1188" s="46">
        <v>18</v>
      </c>
      <c r="U1188" s="46">
        <v>21</v>
      </c>
      <c r="V1188" s="46">
        <v>1309</v>
      </c>
      <c r="W1188" s="46">
        <v>100</v>
      </c>
      <c r="Y1188" s="46" t="s">
        <v>8123</v>
      </c>
      <c r="Z1188" s="47" t="s">
        <v>8124</v>
      </c>
      <c r="AA1188">
        <v>20.015999999999998</v>
      </c>
      <c r="AB1188" t="s">
        <v>8125</v>
      </c>
    </row>
    <row r="1189" spans="2:28" ht="15" hidden="1" customHeight="1" x14ac:dyDescent="0.2">
      <c r="B1189" s="46">
        <v>1188</v>
      </c>
      <c r="C1189" s="46">
        <v>1335</v>
      </c>
      <c r="D1189" s="46" t="s">
        <v>21</v>
      </c>
      <c r="E1189" s="46">
        <v>5</v>
      </c>
      <c r="F1189" s="46" t="s">
        <v>8126</v>
      </c>
      <c r="G1189" s="46" t="s">
        <v>8127</v>
      </c>
      <c r="H1189" s="46" t="s">
        <v>8127</v>
      </c>
      <c r="I1189" s="46" t="s">
        <v>8128</v>
      </c>
      <c r="J1189" s="46" t="s">
        <v>3333</v>
      </c>
      <c r="K1189" s="46" t="s">
        <v>39</v>
      </c>
      <c r="L1189" s="46" t="s">
        <v>3395</v>
      </c>
      <c r="M1189" s="46">
        <v>22</v>
      </c>
      <c r="N1189" s="46">
        <v>2.5</v>
      </c>
      <c r="O1189" s="46">
        <v>80</v>
      </c>
      <c r="P1189" s="46">
        <v>0</v>
      </c>
      <c r="Q1189" s="46">
        <v>180</v>
      </c>
      <c r="R1189" s="46">
        <v>13</v>
      </c>
      <c r="S1189" s="46">
        <v>50</v>
      </c>
      <c r="T1189" s="46">
        <v>18</v>
      </c>
      <c r="U1189" s="46">
        <v>21</v>
      </c>
      <c r="V1189" s="46">
        <v>631</v>
      </c>
      <c r="W1189" s="46">
        <v>100</v>
      </c>
      <c r="Y1189" s="46" t="s">
        <v>8129</v>
      </c>
      <c r="AA1189">
        <f t="shared" ref="AA1189:AA1195" si="24">N1189</f>
        <v>2.5</v>
      </c>
    </row>
    <row r="1190" spans="2:28" ht="15" hidden="1" customHeight="1" x14ac:dyDescent="0.2">
      <c r="B1190" s="46">
        <v>1189</v>
      </c>
      <c r="C1190" s="46">
        <v>3101</v>
      </c>
      <c r="D1190" s="46" t="s">
        <v>21</v>
      </c>
      <c r="E1190" s="46">
        <v>5</v>
      </c>
      <c r="F1190" s="46" t="s">
        <v>8130</v>
      </c>
      <c r="G1190" s="46"/>
      <c r="H1190" s="46"/>
      <c r="I1190" s="46"/>
      <c r="J1190" s="46" t="s">
        <v>3334</v>
      </c>
      <c r="K1190" s="46" t="s">
        <v>8131</v>
      </c>
      <c r="L1190" s="46" t="s">
        <v>4206</v>
      </c>
      <c r="M1190" s="46">
        <v>290</v>
      </c>
      <c r="N1190" s="46">
        <v>5</v>
      </c>
      <c r="O1190" s="46">
        <v>120</v>
      </c>
      <c r="P1190" s="46">
        <v>0</v>
      </c>
      <c r="Q1190" s="46">
        <v>90</v>
      </c>
      <c r="R1190" s="46">
        <v>30</v>
      </c>
      <c r="S1190" s="46">
        <v>90</v>
      </c>
      <c r="T1190" s="46">
        <v>18</v>
      </c>
      <c r="U1190" s="46">
        <v>21</v>
      </c>
      <c r="V1190" s="46">
        <v>1773</v>
      </c>
      <c r="W1190" s="46">
        <v>100</v>
      </c>
      <c r="X1190" s="46" t="s">
        <v>8132</v>
      </c>
      <c r="Y1190" s="46" t="s">
        <v>8133</v>
      </c>
      <c r="AA1190">
        <f t="shared" si="24"/>
        <v>5</v>
      </c>
    </row>
    <row r="1191" spans="2:28" ht="15" hidden="1" customHeight="1" x14ac:dyDescent="0.2">
      <c r="B1191" s="46">
        <v>1190</v>
      </c>
      <c r="C1191" s="46">
        <v>3785</v>
      </c>
      <c r="D1191" s="46" t="s">
        <v>21</v>
      </c>
      <c r="E1191" s="46">
        <v>5</v>
      </c>
      <c r="F1191" s="46" t="s">
        <v>8130</v>
      </c>
      <c r="G1191" s="46" t="s">
        <v>6619</v>
      </c>
      <c r="H1191" s="46" t="s">
        <v>8134</v>
      </c>
      <c r="I1191" s="46" t="s">
        <v>8134</v>
      </c>
      <c r="J1191" s="46" t="s">
        <v>3335</v>
      </c>
      <c r="K1191" s="46" t="s">
        <v>8135</v>
      </c>
      <c r="L1191" s="46" t="s">
        <v>3406</v>
      </c>
      <c r="M1191" s="46">
        <v>23</v>
      </c>
      <c r="N1191" s="46">
        <v>5</v>
      </c>
      <c r="O1191" s="46">
        <v>130</v>
      </c>
      <c r="P1191" s="46">
        <v>0</v>
      </c>
      <c r="Q1191" s="46">
        <v>90</v>
      </c>
      <c r="R1191" s="46">
        <v>50</v>
      </c>
      <c r="S1191" s="46">
        <v>40</v>
      </c>
      <c r="T1191" s="46">
        <v>18</v>
      </c>
      <c r="U1191" s="46">
        <v>21</v>
      </c>
      <c r="V1191" s="46">
        <v>2492</v>
      </c>
      <c r="W1191" s="46">
        <v>100</v>
      </c>
      <c r="Y1191" s="46" t="s">
        <v>8136</v>
      </c>
      <c r="AA1191">
        <f t="shared" si="24"/>
        <v>5</v>
      </c>
    </row>
    <row r="1192" spans="2:28" ht="15" hidden="1" customHeight="1" x14ac:dyDescent="0.2">
      <c r="B1192" s="46">
        <v>1191</v>
      </c>
      <c r="C1192" s="46">
        <v>1976</v>
      </c>
      <c r="D1192" s="46" t="s">
        <v>21</v>
      </c>
      <c r="E1192" s="46">
        <v>5</v>
      </c>
      <c r="F1192" s="46" t="s">
        <v>8130</v>
      </c>
      <c r="G1192" s="46" t="s">
        <v>8137</v>
      </c>
      <c r="H1192" s="46" t="s">
        <v>8138</v>
      </c>
      <c r="I1192" s="46" t="s">
        <v>8139</v>
      </c>
      <c r="J1192" s="46" t="s">
        <v>8140</v>
      </c>
      <c r="K1192" s="46" t="s">
        <v>8141</v>
      </c>
      <c r="L1192" s="46" t="s">
        <v>3444</v>
      </c>
      <c r="M1192" s="46">
        <v>24</v>
      </c>
      <c r="N1192" s="46">
        <v>0.42</v>
      </c>
      <c r="O1192" s="46">
        <v>20</v>
      </c>
      <c r="P1192" s="46">
        <v>20</v>
      </c>
      <c r="Q1192" s="46">
        <v>38</v>
      </c>
      <c r="R1192" s="46">
        <v>8</v>
      </c>
      <c r="S1192" s="46">
        <v>30</v>
      </c>
      <c r="T1192" s="46">
        <v>18</v>
      </c>
      <c r="U1192" s="46">
        <v>21</v>
      </c>
      <c r="V1192" s="46">
        <v>897</v>
      </c>
      <c r="W1192" s="46">
        <v>100</v>
      </c>
      <c r="Y1192" s="46" t="s">
        <v>8142</v>
      </c>
      <c r="AA1192">
        <f t="shared" si="24"/>
        <v>0.42</v>
      </c>
    </row>
    <row r="1193" spans="2:28" ht="15" hidden="1" customHeight="1" x14ac:dyDescent="0.2">
      <c r="B1193" s="46">
        <v>1192</v>
      </c>
      <c r="C1193" s="46">
        <v>1347</v>
      </c>
      <c r="D1193" s="46" t="s">
        <v>21</v>
      </c>
      <c r="E1193" s="46">
        <v>5</v>
      </c>
      <c r="F1193" s="46" t="s">
        <v>8130</v>
      </c>
      <c r="G1193" s="46" t="s">
        <v>8143</v>
      </c>
      <c r="H1193" s="46" t="s">
        <v>8144</v>
      </c>
      <c r="I1193" s="46" t="s">
        <v>8144</v>
      </c>
      <c r="J1193" s="46" t="s">
        <v>3336</v>
      </c>
      <c r="K1193" s="46" t="s">
        <v>39</v>
      </c>
      <c r="L1193" s="46" t="s">
        <v>3395</v>
      </c>
      <c r="M1193" s="46">
        <v>22</v>
      </c>
      <c r="N1193" s="46">
        <v>2.5</v>
      </c>
      <c r="O1193" s="46">
        <v>80</v>
      </c>
      <c r="P1193" s="46">
        <v>0</v>
      </c>
      <c r="Q1193" s="46">
        <v>180</v>
      </c>
      <c r="R1193" s="46">
        <v>13</v>
      </c>
      <c r="S1193" s="46">
        <v>50</v>
      </c>
      <c r="T1193" s="46">
        <v>18</v>
      </c>
      <c r="U1193" s="46">
        <v>21</v>
      </c>
      <c r="V1193" s="46">
        <v>631</v>
      </c>
      <c r="W1193" s="46">
        <v>100</v>
      </c>
      <c r="Y1193" s="46" t="s">
        <v>8145</v>
      </c>
      <c r="AA1193">
        <f t="shared" si="24"/>
        <v>2.5</v>
      </c>
    </row>
    <row r="1194" spans="2:28" ht="15" hidden="1" customHeight="1" x14ac:dyDescent="0.2">
      <c r="B1194" s="46">
        <v>1193</v>
      </c>
      <c r="C1194" s="46">
        <v>1147</v>
      </c>
      <c r="D1194" s="46" t="s">
        <v>21</v>
      </c>
      <c r="E1194" s="46">
        <v>5</v>
      </c>
      <c r="F1194" s="46" t="s">
        <v>8130</v>
      </c>
      <c r="G1194" s="46"/>
      <c r="H1194" s="46"/>
      <c r="I1194" s="46"/>
      <c r="J1194" s="46" t="s">
        <v>8146</v>
      </c>
      <c r="K1194" s="46" t="s">
        <v>8147</v>
      </c>
      <c r="L1194" s="46" t="s">
        <v>3444</v>
      </c>
      <c r="M1194" s="46">
        <v>24</v>
      </c>
      <c r="N1194" s="46">
        <v>1</v>
      </c>
      <c r="O1194" s="46">
        <v>20</v>
      </c>
      <c r="P1194" s="46">
        <v>80</v>
      </c>
      <c r="Q1194" s="46">
        <v>80</v>
      </c>
      <c r="R1194" s="46">
        <v>5</v>
      </c>
      <c r="S1194" s="46">
        <v>80</v>
      </c>
      <c r="T1194" s="46">
        <v>18</v>
      </c>
      <c r="U1194" s="46">
        <v>21</v>
      </c>
      <c r="V1194" s="46">
        <v>478</v>
      </c>
      <c r="W1194" s="46">
        <v>100</v>
      </c>
      <c r="X1194" s="46" t="s">
        <v>8148</v>
      </c>
      <c r="Y1194" s="46" t="s">
        <v>8149</v>
      </c>
      <c r="AA1194">
        <f t="shared" si="24"/>
        <v>1</v>
      </c>
    </row>
    <row r="1195" spans="2:28" ht="15" hidden="1" customHeight="1" x14ac:dyDescent="0.2">
      <c r="B1195" s="46">
        <v>1194</v>
      </c>
      <c r="C1195" s="46">
        <v>3474</v>
      </c>
      <c r="D1195" s="46" t="s">
        <v>21</v>
      </c>
      <c r="E1195" s="46">
        <v>5</v>
      </c>
      <c r="F1195" s="46" t="s">
        <v>8130</v>
      </c>
      <c r="G1195" s="46" t="s">
        <v>8143</v>
      </c>
      <c r="H1195" s="46" t="s">
        <v>3414</v>
      </c>
      <c r="I1195" s="46" t="s">
        <v>3415</v>
      </c>
      <c r="J1195" s="46" t="s">
        <v>8150</v>
      </c>
      <c r="K1195" s="46" t="s">
        <v>8150</v>
      </c>
      <c r="L1195" s="46" t="s">
        <v>3395</v>
      </c>
      <c r="M1195" s="46">
        <v>22</v>
      </c>
      <c r="N1195" s="46">
        <v>2.4</v>
      </c>
      <c r="O1195" s="46">
        <v>57</v>
      </c>
      <c r="P1195" s="46">
        <v>66</v>
      </c>
      <c r="Q1195" s="46">
        <v>123</v>
      </c>
      <c r="R1195" s="46">
        <v>6.5</v>
      </c>
      <c r="S1195" s="46">
        <v>112</v>
      </c>
      <c r="T1195" s="46">
        <v>18</v>
      </c>
      <c r="U1195" s="46">
        <v>21</v>
      </c>
      <c r="V1195" s="46">
        <v>2167</v>
      </c>
      <c r="W1195" s="46">
        <v>100</v>
      </c>
      <c r="Y1195" s="46" t="s">
        <v>8151</v>
      </c>
      <c r="AA1195">
        <f t="shared" si="24"/>
        <v>2.4</v>
      </c>
    </row>
    <row r="1196" spans="2:28" ht="15" hidden="1" customHeight="1" x14ac:dyDescent="0.2">
      <c r="B1196" s="46">
        <v>1195</v>
      </c>
      <c r="C1196" s="46">
        <v>3309</v>
      </c>
      <c r="D1196" s="46" t="s">
        <v>21</v>
      </c>
      <c r="E1196" s="46">
        <v>5</v>
      </c>
      <c r="F1196" s="46" t="s">
        <v>8152</v>
      </c>
      <c r="G1196" s="46" t="s">
        <v>8153</v>
      </c>
      <c r="H1196" s="46" t="s">
        <v>8154</v>
      </c>
      <c r="I1196" s="46" t="s">
        <v>8155</v>
      </c>
      <c r="J1196" s="46" t="s">
        <v>3337</v>
      </c>
      <c r="K1196" s="46" t="s">
        <v>8122</v>
      </c>
      <c r="L1196" s="46" t="s">
        <v>3395</v>
      </c>
      <c r="M1196" s="46">
        <v>22</v>
      </c>
      <c r="N1196" s="49">
        <v>804</v>
      </c>
      <c r="O1196" s="49">
        <v>400</v>
      </c>
      <c r="P1196" s="49">
        <v>500000</v>
      </c>
      <c r="Q1196" s="49">
        <v>150000</v>
      </c>
      <c r="R1196" s="49">
        <v>82.66</v>
      </c>
      <c r="S1196" s="49">
        <v>300000</v>
      </c>
      <c r="T1196" s="46">
        <v>18</v>
      </c>
      <c r="U1196" s="46">
        <v>21</v>
      </c>
      <c r="V1196" s="46">
        <v>1309</v>
      </c>
      <c r="W1196" s="46">
        <v>100</v>
      </c>
      <c r="Y1196" s="46" t="s">
        <v>8156</v>
      </c>
      <c r="Z1196" s="47" t="s">
        <v>8124</v>
      </c>
      <c r="AA1196">
        <v>20.015999999999998</v>
      </c>
      <c r="AB1196" t="s">
        <v>8125</v>
      </c>
    </row>
    <row r="1197" spans="2:28" ht="15" hidden="1" customHeight="1" x14ac:dyDescent="0.2">
      <c r="B1197" s="46">
        <v>1196</v>
      </c>
      <c r="C1197" s="46">
        <v>2520</v>
      </c>
      <c r="D1197" s="46" t="s">
        <v>21</v>
      </c>
      <c r="E1197" s="46">
        <v>5</v>
      </c>
      <c r="F1197" s="46" t="s">
        <v>8152</v>
      </c>
      <c r="G1197" s="46" t="s">
        <v>8157</v>
      </c>
      <c r="H1197" s="46" t="s">
        <v>8158</v>
      </c>
      <c r="I1197" s="46" t="s">
        <v>3415</v>
      </c>
      <c r="J1197" s="46" t="s">
        <v>3339</v>
      </c>
      <c r="K1197" s="46" t="s">
        <v>8122</v>
      </c>
      <c r="L1197" s="46" t="s">
        <v>3395</v>
      </c>
      <c r="M1197" s="46">
        <v>22</v>
      </c>
      <c r="N1197" s="49">
        <v>502</v>
      </c>
      <c r="O1197" s="49">
        <v>200</v>
      </c>
      <c r="P1197" s="49">
        <v>250000</v>
      </c>
      <c r="Q1197" s="49">
        <v>75000</v>
      </c>
      <c r="R1197" s="49">
        <v>41.33</v>
      </c>
      <c r="S1197" s="49">
        <v>150000</v>
      </c>
      <c r="T1197" s="46">
        <v>18</v>
      </c>
      <c r="U1197" s="46">
        <v>21</v>
      </c>
      <c r="V1197" s="46">
        <v>1309</v>
      </c>
      <c r="W1197" s="46">
        <v>100</v>
      </c>
      <c r="Y1197" s="46" t="s">
        <v>8159</v>
      </c>
      <c r="Z1197" s="47" t="s">
        <v>8160</v>
      </c>
      <c r="AA1197">
        <v>10.007999999999999</v>
      </c>
      <c r="AB1197" t="s">
        <v>8161</v>
      </c>
    </row>
    <row r="1198" spans="2:28" ht="15" hidden="1" customHeight="1" x14ac:dyDescent="0.2">
      <c r="B1198" s="46">
        <v>1197</v>
      </c>
      <c r="C1198" s="46">
        <v>3308</v>
      </c>
      <c r="D1198" s="46" t="s">
        <v>21</v>
      </c>
      <c r="E1198" s="46">
        <v>5</v>
      </c>
      <c r="F1198" s="46" t="s">
        <v>8152</v>
      </c>
      <c r="G1198" s="46" t="s">
        <v>8162</v>
      </c>
      <c r="H1198" s="46" t="s">
        <v>8163</v>
      </c>
      <c r="I1198" s="46" t="s">
        <v>8163</v>
      </c>
      <c r="J1198" s="46" t="s">
        <v>3338</v>
      </c>
      <c r="K1198" s="46" t="s">
        <v>8122</v>
      </c>
      <c r="L1198" s="46" t="s">
        <v>3395</v>
      </c>
      <c r="M1198" s="46">
        <v>22</v>
      </c>
      <c r="N1198" s="49">
        <v>804</v>
      </c>
      <c r="O1198" s="49">
        <v>400</v>
      </c>
      <c r="P1198" s="49">
        <v>500000</v>
      </c>
      <c r="Q1198" s="49">
        <v>150000</v>
      </c>
      <c r="R1198" s="49">
        <v>82.66</v>
      </c>
      <c r="S1198" s="49">
        <v>300000</v>
      </c>
      <c r="T1198" s="46">
        <v>18</v>
      </c>
      <c r="U1198" s="46">
        <v>21</v>
      </c>
      <c r="V1198" s="46">
        <v>1309</v>
      </c>
      <c r="W1198" s="46">
        <v>100</v>
      </c>
      <c r="Y1198" s="46" t="s">
        <v>8164</v>
      </c>
      <c r="Z1198" s="47" t="s">
        <v>8124</v>
      </c>
      <c r="AA1198">
        <v>20.015999999999998</v>
      </c>
      <c r="AB1198" t="s">
        <v>8125</v>
      </c>
    </row>
    <row r="1199" spans="2:28" ht="15" hidden="1" customHeight="1" x14ac:dyDescent="0.2">
      <c r="B1199" s="46">
        <v>1198</v>
      </c>
      <c r="C1199" s="46">
        <v>3790</v>
      </c>
      <c r="D1199" s="46" t="s">
        <v>21</v>
      </c>
      <c r="E1199" s="46">
        <v>5</v>
      </c>
      <c r="F1199" s="46" t="s">
        <v>8152</v>
      </c>
      <c r="G1199" s="46" t="s">
        <v>8165</v>
      </c>
      <c r="H1199" s="46" t="s">
        <v>8166</v>
      </c>
      <c r="I1199" s="46" t="s">
        <v>8166</v>
      </c>
      <c r="J1199" s="46" t="s">
        <v>8167</v>
      </c>
      <c r="K1199" s="46" t="s">
        <v>8167</v>
      </c>
      <c r="L1199" s="46" t="s">
        <v>3395</v>
      </c>
      <c r="M1199" s="46">
        <v>22</v>
      </c>
      <c r="N1199" s="46">
        <v>12</v>
      </c>
      <c r="O1199" s="46">
        <v>240</v>
      </c>
      <c r="P1199" s="46">
        <v>500</v>
      </c>
      <c r="Q1199" s="46">
        <v>200</v>
      </c>
      <c r="R1199" s="46">
        <v>100</v>
      </c>
      <c r="S1199" s="46">
        <v>50</v>
      </c>
      <c r="T1199" s="46">
        <v>18</v>
      </c>
      <c r="U1199" s="46">
        <v>21</v>
      </c>
      <c r="V1199" s="46">
        <v>2497</v>
      </c>
      <c r="W1199" s="46">
        <v>100</v>
      </c>
      <c r="Y1199" s="46" t="s">
        <v>8168</v>
      </c>
      <c r="AA1199">
        <f t="shared" ref="AA1199:AA1216" si="25">N1199</f>
        <v>12</v>
      </c>
    </row>
    <row r="1200" spans="2:28" ht="15" hidden="1" customHeight="1" x14ac:dyDescent="0.2">
      <c r="B1200" s="46">
        <v>1199</v>
      </c>
      <c r="C1200" s="46">
        <v>1129</v>
      </c>
      <c r="D1200" s="46" t="s">
        <v>21</v>
      </c>
      <c r="E1200" s="46">
        <v>5</v>
      </c>
      <c r="F1200" s="46" t="s">
        <v>8152</v>
      </c>
      <c r="G1200" s="46" t="s">
        <v>8169</v>
      </c>
      <c r="H1200" s="46" t="s">
        <v>8170</v>
      </c>
      <c r="I1200" s="46" t="s">
        <v>8170</v>
      </c>
      <c r="J1200" s="46" t="s">
        <v>8171</v>
      </c>
      <c r="K1200" s="46" t="s">
        <v>8171</v>
      </c>
      <c r="L1200" s="46" t="s">
        <v>3395</v>
      </c>
      <c r="M1200" s="46">
        <v>22</v>
      </c>
      <c r="N1200" s="46">
        <v>2.5</v>
      </c>
      <c r="O1200" s="46">
        <v>20</v>
      </c>
      <c r="P1200" s="46">
        <v>200</v>
      </c>
      <c r="Q1200" s="46">
        <v>100</v>
      </c>
      <c r="R1200" s="46">
        <v>10</v>
      </c>
      <c r="S1200" s="46">
        <v>50</v>
      </c>
      <c r="T1200" s="46">
        <v>18</v>
      </c>
      <c r="U1200" s="46">
        <v>21</v>
      </c>
      <c r="V1200" s="46">
        <v>461</v>
      </c>
      <c r="W1200" s="46">
        <v>100</v>
      </c>
      <c r="Y1200" s="46" t="s">
        <v>8172</v>
      </c>
      <c r="AA1200">
        <f t="shared" si="25"/>
        <v>2.5</v>
      </c>
    </row>
    <row r="1201" spans="2:27" ht="15" hidden="1" customHeight="1" x14ac:dyDescent="0.2">
      <c r="B1201" s="46">
        <v>1200</v>
      </c>
      <c r="C1201" s="46">
        <v>3136</v>
      </c>
      <c r="D1201" s="46" t="s">
        <v>21</v>
      </c>
      <c r="E1201" s="46">
        <v>5</v>
      </c>
      <c r="F1201" s="46" t="s">
        <v>8152</v>
      </c>
      <c r="G1201" s="46"/>
      <c r="H1201" s="46"/>
      <c r="I1201" s="46"/>
      <c r="J1201" s="46" t="s">
        <v>8173</v>
      </c>
      <c r="K1201" s="46" t="s">
        <v>8174</v>
      </c>
      <c r="L1201" s="46" t="s">
        <v>3406</v>
      </c>
      <c r="M1201" s="46">
        <v>23</v>
      </c>
      <c r="N1201" s="46">
        <v>3</v>
      </c>
      <c r="O1201" s="46">
        <v>50</v>
      </c>
      <c r="P1201" s="46">
        <v>0</v>
      </c>
      <c r="Q1201" s="46">
        <v>100</v>
      </c>
      <c r="R1201" s="46">
        <v>5</v>
      </c>
      <c r="S1201" s="46">
        <v>25</v>
      </c>
      <c r="T1201" s="46">
        <v>18</v>
      </c>
      <c r="U1201" s="46">
        <v>21</v>
      </c>
      <c r="V1201" s="46">
        <v>1816</v>
      </c>
      <c r="W1201" s="46">
        <v>100</v>
      </c>
      <c r="X1201" s="46" t="s">
        <v>8175</v>
      </c>
      <c r="Y1201" s="46" t="s">
        <v>8176</v>
      </c>
      <c r="AA1201">
        <f t="shared" si="25"/>
        <v>3</v>
      </c>
    </row>
    <row r="1202" spans="2:27" ht="15" hidden="1" customHeight="1" x14ac:dyDescent="0.2">
      <c r="B1202" s="46">
        <v>1201</v>
      </c>
      <c r="C1202" s="46">
        <v>3814</v>
      </c>
      <c r="D1202" s="46" t="s">
        <v>21</v>
      </c>
      <c r="E1202" s="46">
        <v>5</v>
      </c>
      <c r="F1202" s="46" t="s">
        <v>8152</v>
      </c>
      <c r="G1202" s="46"/>
      <c r="H1202" s="46"/>
      <c r="I1202" s="46"/>
      <c r="J1202" s="46" t="s">
        <v>8177</v>
      </c>
      <c r="K1202" s="46" t="s">
        <v>8178</v>
      </c>
      <c r="L1202" s="46" t="s">
        <v>3395</v>
      </c>
      <c r="M1202" s="46">
        <v>22</v>
      </c>
      <c r="N1202" s="46">
        <v>10</v>
      </c>
      <c r="O1202" s="46">
        <v>250</v>
      </c>
      <c r="P1202" s="46">
        <v>30</v>
      </c>
      <c r="Q1202" s="46">
        <v>20</v>
      </c>
      <c r="R1202" s="46">
        <v>40</v>
      </c>
      <c r="S1202" s="46">
        <v>50</v>
      </c>
      <c r="T1202" s="46">
        <v>18</v>
      </c>
      <c r="U1202" s="46">
        <v>21</v>
      </c>
      <c r="V1202" s="46">
        <v>2517</v>
      </c>
      <c r="W1202" s="46">
        <v>100</v>
      </c>
      <c r="X1202" s="46" t="s">
        <v>8179</v>
      </c>
      <c r="Y1202" s="46" t="s">
        <v>8180</v>
      </c>
      <c r="AA1202">
        <f t="shared" si="25"/>
        <v>10</v>
      </c>
    </row>
    <row r="1203" spans="2:27" ht="15" hidden="1" customHeight="1" x14ac:dyDescent="0.2">
      <c r="B1203" s="46">
        <v>1202</v>
      </c>
      <c r="C1203" s="46">
        <v>1433</v>
      </c>
      <c r="D1203" s="46" t="s">
        <v>22</v>
      </c>
      <c r="E1203" s="46">
        <v>19</v>
      </c>
      <c r="F1203" s="46" t="s">
        <v>8181</v>
      </c>
      <c r="G1203" s="46" t="s">
        <v>8182</v>
      </c>
      <c r="H1203" s="46" t="s">
        <v>8183</v>
      </c>
      <c r="I1203" s="46" t="s">
        <v>8184</v>
      </c>
      <c r="J1203" s="46" t="s">
        <v>3340</v>
      </c>
      <c r="K1203" s="46" t="s">
        <v>3340</v>
      </c>
      <c r="L1203" s="46" t="s">
        <v>3395</v>
      </c>
      <c r="M1203" s="46">
        <v>22</v>
      </c>
      <c r="N1203" s="46">
        <v>5</v>
      </c>
      <c r="O1203" s="46">
        <v>100</v>
      </c>
      <c r="P1203" s="46">
        <v>0</v>
      </c>
      <c r="Q1203" s="46">
        <v>85</v>
      </c>
      <c r="R1203" s="46">
        <v>50</v>
      </c>
      <c r="S1203" s="46">
        <v>10</v>
      </c>
      <c r="T1203" s="46">
        <v>18</v>
      </c>
      <c r="U1203" s="46">
        <v>21</v>
      </c>
      <c r="V1203" s="46">
        <v>695</v>
      </c>
      <c r="W1203" s="46">
        <v>100</v>
      </c>
      <c r="Y1203" s="46" t="s">
        <v>8185</v>
      </c>
      <c r="AA1203">
        <f t="shared" si="25"/>
        <v>5</v>
      </c>
    </row>
    <row r="1204" spans="2:27" ht="15" hidden="1" customHeight="1" x14ac:dyDescent="0.2">
      <c r="B1204" s="46">
        <v>1203</v>
      </c>
      <c r="C1204" s="46">
        <v>1195</v>
      </c>
      <c r="D1204" s="46" t="s">
        <v>22</v>
      </c>
      <c r="E1204" s="46">
        <v>19</v>
      </c>
      <c r="F1204" s="46" t="s">
        <v>8181</v>
      </c>
      <c r="G1204" s="46" t="s">
        <v>8186</v>
      </c>
      <c r="H1204" s="46" t="s">
        <v>8187</v>
      </c>
      <c r="I1204" s="46" t="s">
        <v>8188</v>
      </c>
      <c r="J1204" s="46" t="s">
        <v>3341</v>
      </c>
      <c r="K1204" s="46" t="s">
        <v>3341</v>
      </c>
      <c r="L1204" s="46" t="s">
        <v>3395</v>
      </c>
      <c r="M1204" s="46">
        <v>22</v>
      </c>
      <c r="N1204" s="46">
        <v>5</v>
      </c>
      <c r="O1204" s="46">
        <v>100</v>
      </c>
      <c r="P1204" s="46">
        <v>0</v>
      </c>
      <c r="Q1204" s="46">
        <v>85</v>
      </c>
      <c r="R1204" s="46">
        <v>50</v>
      </c>
      <c r="S1204" s="46">
        <v>10</v>
      </c>
      <c r="T1204" s="46">
        <v>18</v>
      </c>
      <c r="U1204" s="46">
        <v>21</v>
      </c>
      <c r="V1204" s="46">
        <v>520</v>
      </c>
      <c r="W1204" s="46">
        <v>100</v>
      </c>
      <c r="Y1204" s="46" t="s">
        <v>8189</v>
      </c>
      <c r="AA1204">
        <f t="shared" si="25"/>
        <v>5</v>
      </c>
    </row>
    <row r="1205" spans="2:27" ht="15" hidden="1" customHeight="1" x14ac:dyDescent="0.2">
      <c r="B1205" s="46">
        <v>1204</v>
      </c>
      <c r="C1205" s="46">
        <v>1436</v>
      </c>
      <c r="D1205" s="46" t="s">
        <v>22</v>
      </c>
      <c r="E1205" s="46">
        <v>19</v>
      </c>
      <c r="F1205" s="46" t="s">
        <v>8190</v>
      </c>
      <c r="G1205" s="46"/>
      <c r="H1205" s="46"/>
      <c r="I1205" s="46"/>
      <c r="J1205" s="46" t="s">
        <v>3342</v>
      </c>
      <c r="K1205" s="46" t="s">
        <v>8191</v>
      </c>
      <c r="L1205" s="46" t="s">
        <v>3444</v>
      </c>
      <c r="M1205" s="46">
        <v>24</v>
      </c>
      <c r="N1205" s="46">
        <v>10</v>
      </c>
      <c r="O1205" s="46">
        <v>100</v>
      </c>
      <c r="P1205" s="46">
        <v>150</v>
      </c>
      <c r="Q1205" s="46">
        <v>35</v>
      </c>
      <c r="R1205" s="46">
        <v>15</v>
      </c>
      <c r="S1205" s="46">
        <v>20</v>
      </c>
      <c r="T1205" s="46">
        <v>18</v>
      </c>
      <c r="U1205" s="46">
        <v>21</v>
      </c>
      <c r="V1205" s="46">
        <v>187</v>
      </c>
      <c r="W1205" s="46">
        <v>100</v>
      </c>
      <c r="X1205" s="46" t="s">
        <v>8192</v>
      </c>
      <c r="Y1205" s="46" t="s">
        <v>8193</v>
      </c>
      <c r="AA1205">
        <f t="shared" si="25"/>
        <v>10</v>
      </c>
    </row>
    <row r="1206" spans="2:27" ht="15" hidden="1" customHeight="1" x14ac:dyDescent="0.2">
      <c r="B1206" s="46">
        <v>1205</v>
      </c>
      <c r="C1206" s="46">
        <v>1137</v>
      </c>
      <c r="D1206" s="46" t="s">
        <v>22</v>
      </c>
      <c r="E1206" s="46">
        <v>19</v>
      </c>
      <c r="F1206" s="46" t="s">
        <v>8194</v>
      </c>
      <c r="G1206" s="46" t="s">
        <v>8195</v>
      </c>
      <c r="H1206" s="46" t="s">
        <v>8196</v>
      </c>
      <c r="I1206" s="46" t="s">
        <v>8197</v>
      </c>
      <c r="J1206" s="46" t="s">
        <v>3343</v>
      </c>
      <c r="K1206" s="46" t="s">
        <v>8198</v>
      </c>
      <c r="L1206" s="46" t="s">
        <v>3395</v>
      </c>
      <c r="M1206" s="46">
        <v>22</v>
      </c>
      <c r="N1206" s="46">
        <v>10</v>
      </c>
      <c r="O1206" s="46">
        <v>1800000</v>
      </c>
      <c r="P1206" s="46">
        <v>1000000</v>
      </c>
      <c r="Q1206" s="46">
        <v>100000</v>
      </c>
      <c r="R1206" s="46">
        <v>10</v>
      </c>
      <c r="S1206" s="46">
        <v>500000</v>
      </c>
      <c r="T1206" s="46">
        <v>18</v>
      </c>
      <c r="U1206" s="46">
        <v>21</v>
      </c>
      <c r="V1206" s="46">
        <v>465</v>
      </c>
      <c r="W1206" s="46">
        <v>100</v>
      </c>
      <c r="Y1206" s="46" t="s">
        <v>8199</v>
      </c>
      <c r="AA1206">
        <f t="shared" si="25"/>
        <v>10</v>
      </c>
    </row>
    <row r="1207" spans="2:27" ht="15" hidden="1" customHeight="1" x14ac:dyDescent="0.2">
      <c r="B1207" s="46">
        <v>1206</v>
      </c>
      <c r="C1207" s="46">
        <v>3304</v>
      </c>
      <c r="D1207" s="46" t="s">
        <v>22</v>
      </c>
      <c r="E1207" s="46">
        <v>19</v>
      </c>
      <c r="F1207" s="46" t="s">
        <v>8200</v>
      </c>
      <c r="G1207" s="46" t="s">
        <v>8201</v>
      </c>
      <c r="H1207" s="46" t="s">
        <v>8202</v>
      </c>
      <c r="I1207" s="46" t="s">
        <v>3415</v>
      </c>
      <c r="J1207" s="46" t="s">
        <v>3344</v>
      </c>
      <c r="K1207" s="46" t="s">
        <v>3344</v>
      </c>
      <c r="L1207" s="46" t="s">
        <v>3395</v>
      </c>
      <c r="M1207" s="46">
        <v>22</v>
      </c>
      <c r="N1207" s="46">
        <v>5</v>
      </c>
      <c r="O1207" s="46">
        <v>120</v>
      </c>
      <c r="P1207" s="46">
        <v>80</v>
      </c>
      <c r="Q1207" s="46">
        <v>30</v>
      </c>
      <c r="R1207" s="46">
        <v>5</v>
      </c>
      <c r="S1207" s="46">
        <v>0</v>
      </c>
      <c r="T1207" s="46">
        <v>18</v>
      </c>
      <c r="U1207" s="46">
        <v>21</v>
      </c>
      <c r="V1207" s="46">
        <v>1984</v>
      </c>
      <c r="W1207" s="46">
        <v>100</v>
      </c>
      <c r="Y1207" s="46" t="s">
        <v>8203</v>
      </c>
      <c r="AA1207">
        <f t="shared" si="25"/>
        <v>5</v>
      </c>
    </row>
    <row r="1208" spans="2:27" ht="15" hidden="1" customHeight="1" x14ac:dyDescent="0.2">
      <c r="B1208" s="46">
        <v>1207</v>
      </c>
      <c r="C1208" s="46">
        <v>4280</v>
      </c>
      <c r="D1208" s="46" t="s">
        <v>22</v>
      </c>
      <c r="E1208" s="46">
        <v>19</v>
      </c>
      <c r="F1208" s="46" t="s">
        <v>8204</v>
      </c>
      <c r="G1208" s="46" t="s">
        <v>8205</v>
      </c>
      <c r="H1208" s="46" t="s">
        <v>8206</v>
      </c>
      <c r="I1208" s="46" t="s">
        <v>8207</v>
      </c>
      <c r="J1208" s="46" t="s">
        <v>3345</v>
      </c>
      <c r="K1208" s="46" t="s">
        <v>8208</v>
      </c>
      <c r="L1208" s="46" t="s">
        <v>3406</v>
      </c>
      <c r="M1208" s="46">
        <v>23</v>
      </c>
      <c r="N1208" s="46">
        <v>10</v>
      </c>
      <c r="O1208" s="46">
        <v>125</v>
      </c>
      <c r="P1208" s="46">
        <v>0</v>
      </c>
      <c r="Q1208" s="46">
        <v>25</v>
      </c>
      <c r="R1208" s="46">
        <v>25</v>
      </c>
      <c r="S1208" s="46">
        <v>0</v>
      </c>
      <c r="T1208" s="46">
        <v>18</v>
      </c>
      <c r="U1208" s="46">
        <v>21</v>
      </c>
      <c r="V1208" s="46">
        <v>2772</v>
      </c>
      <c r="W1208" s="46">
        <v>100</v>
      </c>
      <c r="Y1208" s="46" t="s">
        <v>8209</v>
      </c>
      <c r="AA1208">
        <f t="shared" si="25"/>
        <v>10</v>
      </c>
    </row>
    <row r="1209" spans="2:27" ht="15" hidden="1" customHeight="1" x14ac:dyDescent="0.2">
      <c r="B1209" s="46">
        <v>1208</v>
      </c>
      <c r="C1209" s="46">
        <v>3590</v>
      </c>
      <c r="D1209" s="46" t="s">
        <v>22</v>
      </c>
      <c r="E1209" s="46">
        <v>19</v>
      </c>
      <c r="F1209" s="46" t="s">
        <v>8210</v>
      </c>
      <c r="G1209" s="46" t="s">
        <v>8211</v>
      </c>
      <c r="H1209" s="46" t="s">
        <v>8212</v>
      </c>
      <c r="I1209" s="46" t="s">
        <v>8213</v>
      </c>
      <c r="J1209" s="46" t="s">
        <v>3346</v>
      </c>
      <c r="K1209" s="46" t="s">
        <v>8214</v>
      </c>
      <c r="L1209" s="46" t="s">
        <v>3395</v>
      </c>
      <c r="M1209" s="46">
        <v>22</v>
      </c>
      <c r="N1209" s="46">
        <v>2</v>
      </c>
      <c r="O1209" s="46">
        <v>5</v>
      </c>
      <c r="P1209" s="46">
        <v>1</v>
      </c>
      <c r="Q1209" s="46">
        <v>7000</v>
      </c>
      <c r="R1209" s="46">
        <v>1</v>
      </c>
      <c r="S1209" s="46">
        <v>1</v>
      </c>
      <c r="T1209" s="46">
        <v>18</v>
      </c>
      <c r="U1209" s="46">
        <v>21</v>
      </c>
      <c r="V1209" s="46">
        <v>2284</v>
      </c>
      <c r="W1209" s="46">
        <v>100</v>
      </c>
      <c r="Y1209" s="46" t="s">
        <v>8215</v>
      </c>
      <c r="AA1209">
        <f t="shared" si="25"/>
        <v>2</v>
      </c>
    </row>
    <row r="1210" spans="2:27" ht="15" hidden="1" customHeight="1" x14ac:dyDescent="0.2">
      <c r="B1210" s="46">
        <v>1209</v>
      </c>
      <c r="C1210" s="46">
        <v>1223</v>
      </c>
      <c r="D1210" s="46" t="s">
        <v>22</v>
      </c>
      <c r="E1210" s="46">
        <v>19</v>
      </c>
      <c r="F1210" s="46" t="s">
        <v>8210</v>
      </c>
      <c r="G1210" s="46"/>
      <c r="H1210" s="46"/>
      <c r="I1210" s="46"/>
      <c r="J1210" s="46" t="s">
        <v>3347</v>
      </c>
      <c r="K1210" s="46" t="s">
        <v>8216</v>
      </c>
      <c r="L1210" s="46" t="s">
        <v>3406</v>
      </c>
      <c r="M1210" s="46">
        <v>23</v>
      </c>
      <c r="N1210" s="46">
        <v>2</v>
      </c>
      <c r="O1210" s="46">
        <v>25</v>
      </c>
      <c r="P1210" s="46">
        <v>78</v>
      </c>
      <c r="Q1210" s="46">
        <v>0</v>
      </c>
      <c r="R1210" s="46">
        <v>1</v>
      </c>
      <c r="S1210" s="46">
        <v>0</v>
      </c>
      <c r="T1210" s="46">
        <v>18</v>
      </c>
      <c r="U1210" s="46">
        <v>21</v>
      </c>
      <c r="V1210" s="46">
        <v>543</v>
      </c>
      <c r="W1210" s="46">
        <v>100</v>
      </c>
      <c r="X1210" s="46" t="s">
        <v>8217</v>
      </c>
      <c r="Y1210" s="46" t="s">
        <v>8218</v>
      </c>
      <c r="AA1210">
        <f t="shared" si="25"/>
        <v>2</v>
      </c>
    </row>
    <row r="1211" spans="2:27" ht="15" hidden="1" customHeight="1" x14ac:dyDescent="0.2">
      <c r="B1211" s="46">
        <v>1210</v>
      </c>
      <c r="C1211" s="46">
        <v>1241</v>
      </c>
      <c r="D1211" s="46" t="s">
        <v>22</v>
      </c>
      <c r="E1211" s="46">
        <v>19</v>
      </c>
      <c r="F1211" s="46" t="s">
        <v>8219</v>
      </c>
      <c r="G1211" s="46" t="s">
        <v>8220</v>
      </c>
      <c r="H1211" s="46" t="s">
        <v>8221</v>
      </c>
      <c r="I1211" s="46" t="s">
        <v>8221</v>
      </c>
      <c r="J1211" s="46" t="s">
        <v>3348</v>
      </c>
      <c r="K1211" s="46" t="s">
        <v>3348</v>
      </c>
      <c r="L1211" s="46" t="s">
        <v>3395</v>
      </c>
      <c r="M1211" s="46">
        <v>22</v>
      </c>
      <c r="N1211" s="46">
        <v>5</v>
      </c>
      <c r="O1211" s="46">
        <v>125</v>
      </c>
      <c r="P1211" s="46">
        <v>0</v>
      </c>
      <c r="Q1211" s="46">
        <v>40</v>
      </c>
      <c r="R1211" s="46">
        <v>20</v>
      </c>
      <c r="S1211" s="46">
        <v>30</v>
      </c>
      <c r="T1211" s="46">
        <v>18</v>
      </c>
      <c r="U1211" s="46">
        <v>21</v>
      </c>
      <c r="V1211" s="46">
        <v>550</v>
      </c>
      <c r="W1211" s="46">
        <v>100</v>
      </c>
      <c r="Y1211" s="46" t="s">
        <v>8222</v>
      </c>
      <c r="AA1211">
        <f t="shared" si="25"/>
        <v>5</v>
      </c>
    </row>
    <row r="1212" spans="2:27" ht="15" hidden="1" customHeight="1" x14ac:dyDescent="0.2">
      <c r="B1212" s="46">
        <v>1211</v>
      </c>
      <c r="C1212" s="46">
        <v>1133</v>
      </c>
      <c r="D1212" s="46" t="s">
        <v>22</v>
      </c>
      <c r="E1212" s="46">
        <v>19</v>
      </c>
      <c r="F1212" s="46" t="s">
        <v>8223</v>
      </c>
      <c r="G1212" s="46"/>
      <c r="H1212" s="46"/>
      <c r="I1212" s="46"/>
      <c r="J1212" s="46" t="s">
        <v>3349</v>
      </c>
      <c r="K1212" s="46" t="s">
        <v>8198</v>
      </c>
      <c r="L1212" s="46" t="s">
        <v>3406</v>
      </c>
      <c r="M1212" s="46">
        <v>23</v>
      </c>
      <c r="N1212" s="46">
        <v>10</v>
      </c>
      <c r="O1212" s="46">
        <v>400</v>
      </c>
      <c r="P1212" s="46">
        <v>350</v>
      </c>
      <c r="Q1212" s="46">
        <v>250</v>
      </c>
      <c r="R1212" s="46">
        <v>2500</v>
      </c>
      <c r="S1212" s="46">
        <v>1700</v>
      </c>
      <c r="T1212" s="46">
        <v>18</v>
      </c>
      <c r="U1212" s="46">
        <v>21</v>
      </c>
      <c r="V1212" s="46">
        <v>465</v>
      </c>
      <c r="W1212" s="46">
        <v>80</v>
      </c>
      <c r="X1212" s="46" t="s">
        <v>8224</v>
      </c>
      <c r="Y1212" s="46" t="s">
        <v>8225</v>
      </c>
      <c r="AA1212">
        <f t="shared" si="25"/>
        <v>10</v>
      </c>
    </row>
    <row r="1213" spans="2:27" ht="15" hidden="1" customHeight="1" x14ac:dyDescent="0.2">
      <c r="B1213" s="46">
        <v>1212</v>
      </c>
      <c r="C1213" s="46">
        <v>3135</v>
      </c>
      <c r="D1213" s="46" t="s">
        <v>22</v>
      </c>
      <c r="E1213" s="46">
        <v>19</v>
      </c>
      <c r="F1213" s="46" t="s">
        <v>8226</v>
      </c>
      <c r="G1213" s="46" t="s">
        <v>8227</v>
      </c>
      <c r="H1213" s="46" t="s">
        <v>8228</v>
      </c>
      <c r="I1213" s="46" t="s">
        <v>8229</v>
      </c>
      <c r="J1213" s="46" t="s">
        <v>3351</v>
      </c>
      <c r="K1213" s="46" t="s">
        <v>8230</v>
      </c>
      <c r="L1213" s="46" t="s">
        <v>3395</v>
      </c>
      <c r="M1213" s="46">
        <v>22</v>
      </c>
      <c r="N1213" s="46">
        <v>0.4</v>
      </c>
      <c r="O1213" s="46">
        <v>10</v>
      </c>
      <c r="P1213" s="46">
        <v>0</v>
      </c>
      <c r="Q1213" s="46">
        <v>30</v>
      </c>
      <c r="R1213" s="46">
        <v>1</v>
      </c>
      <c r="S1213" s="46">
        <v>15</v>
      </c>
      <c r="T1213" s="46">
        <v>18</v>
      </c>
      <c r="U1213" s="46">
        <v>21</v>
      </c>
      <c r="V1213" s="46">
        <v>1814</v>
      </c>
      <c r="W1213" s="46">
        <v>100</v>
      </c>
      <c r="Y1213" s="46" t="s">
        <v>8231</v>
      </c>
      <c r="AA1213">
        <f t="shared" si="25"/>
        <v>0.4</v>
      </c>
    </row>
    <row r="1214" spans="2:27" ht="15" hidden="1" customHeight="1" x14ac:dyDescent="0.2">
      <c r="B1214" s="46">
        <v>1213</v>
      </c>
      <c r="C1214" s="46">
        <v>1298</v>
      </c>
      <c r="D1214" s="46" t="s">
        <v>22</v>
      </c>
      <c r="E1214" s="46">
        <v>19</v>
      </c>
      <c r="F1214" s="46" t="s">
        <v>8226</v>
      </c>
      <c r="G1214" s="46"/>
      <c r="H1214" s="46"/>
      <c r="I1214" s="46"/>
      <c r="J1214" s="46" t="s">
        <v>3350</v>
      </c>
      <c r="K1214" s="46" t="s">
        <v>8232</v>
      </c>
      <c r="L1214" s="46" t="s">
        <v>3395</v>
      </c>
      <c r="M1214" s="46">
        <v>22</v>
      </c>
      <c r="N1214" s="46">
        <v>2.5</v>
      </c>
      <c r="O1214" s="46">
        <v>100</v>
      </c>
      <c r="P1214" s="46">
        <v>0</v>
      </c>
      <c r="Q1214" s="46">
        <v>160</v>
      </c>
      <c r="R1214" s="46">
        <v>20</v>
      </c>
      <c r="S1214" s="46">
        <v>160</v>
      </c>
      <c r="T1214" s="46">
        <v>18</v>
      </c>
      <c r="U1214" s="46">
        <v>21</v>
      </c>
      <c r="V1214" s="46">
        <v>606</v>
      </c>
      <c r="W1214" s="46">
        <v>100</v>
      </c>
      <c r="X1214" s="46" t="s">
        <v>8233</v>
      </c>
      <c r="Y1214" s="46" t="s">
        <v>8234</v>
      </c>
      <c r="AA1214">
        <f t="shared" si="25"/>
        <v>2.5</v>
      </c>
    </row>
    <row r="1215" spans="2:27" ht="15" hidden="1" customHeight="1" x14ac:dyDescent="0.2">
      <c r="B1215" s="46">
        <v>1214</v>
      </c>
      <c r="C1215" s="46">
        <v>2003</v>
      </c>
      <c r="D1215" s="46" t="s">
        <v>22</v>
      </c>
      <c r="E1215" s="46">
        <v>19</v>
      </c>
      <c r="F1215" s="46" t="s">
        <v>8235</v>
      </c>
      <c r="G1215" s="46" t="s">
        <v>8236</v>
      </c>
      <c r="H1215" s="46" t="s">
        <v>5104</v>
      </c>
      <c r="I1215" s="46" t="s">
        <v>8237</v>
      </c>
      <c r="J1215" s="46" t="s">
        <v>3352</v>
      </c>
      <c r="K1215" s="46" t="s">
        <v>3352</v>
      </c>
      <c r="L1215" s="46" t="s">
        <v>3395</v>
      </c>
      <c r="M1215" s="46">
        <v>22</v>
      </c>
      <c r="N1215" s="46">
        <v>5</v>
      </c>
      <c r="O1215" s="46">
        <v>100</v>
      </c>
      <c r="P1215" s="46">
        <v>0</v>
      </c>
      <c r="Q1215" s="46">
        <v>85</v>
      </c>
      <c r="R1215" s="46">
        <v>50</v>
      </c>
      <c r="S1215" s="46">
        <v>10</v>
      </c>
      <c r="T1215" s="46">
        <v>18</v>
      </c>
      <c r="U1215" s="46">
        <v>21</v>
      </c>
      <c r="V1215" s="46">
        <v>915</v>
      </c>
      <c r="W1215" s="46">
        <v>100</v>
      </c>
      <c r="Y1215" s="46" t="s">
        <v>8238</v>
      </c>
      <c r="AA1215">
        <f t="shared" si="25"/>
        <v>5</v>
      </c>
    </row>
    <row r="1216" spans="2:27" ht="15" hidden="1" customHeight="1" x14ac:dyDescent="0.2">
      <c r="B1216" s="46">
        <v>1215</v>
      </c>
      <c r="C1216" s="46">
        <v>1252</v>
      </c>
      <c r="D1216" s="46" t="s">
        <v>22</v>
      </c>
      <c r="E1216" s="46">
        <v>19</v>
      </c>
      <c r="F1216" s="46" t="s">
        <v>8239</v>
      </c>
      <c r="G1216" s="46" t="s">
        <v>8240</v>
      </c>
      <c r="H1216" s="46" t="s">
        <v>8241</v>
      </c>
      <c r="I1216" s="46" t="s">
        <v>8242</v>
      </c>
      <c r="J1216" s="46" t="s">
        <v>3353</v>
      </c>
      <c r="K1216" s="46" t="s">
        <v>8243</v>
      </c>
      <c r="L1216" s="46" t="s">
        <v>3406</v>
      </c>
      <c r="M1216" s="46">
        <v>23</v>
      </c>
      <c r="N1216" s="46">
        <v>2</v>
      </c>
      <c r="O1216" s="46">
        <v>35</v>
      </c>
      <c r="P1216" s="46">
        <v>0</v>
      </c>
      <c r="Q1216" s="46">
        <v>0</v>
      </c>
      <c r="R1216" s="46">
        <v>2</v>
      </c>
      <c r="S1216" s="46">
        <v>0</v>
      </c>
      <c r="T1216" s="46">
        <v>18</v>
      </c>
      <c r="U1216" s="46">
        <v>21</v>
      </c>
      <c r="V1216" s="46">
        <v>563</v>
      </c>
      <c r="W1216" s="46">
        <v>100</v>
      </c>
      <c r="Y1216" s="46" t="s">
        <v>8244</v>
      </c>
      <c r="AA1216">
        <f t="shared" si="25"/>
        <v>2</v>
      </c>
    </row>
  </sheetData>
  <autoFilter ref="B1:AB1216" xr:uid="{00000000-0001-0000-0500-000000000000}">
    <filterColumn colId="2">
      <filters>
        <filter val="Haryana"/>
      </filters>
    </filterColumn>
    <filterColumn colId="9">
      <filters>
        <filter val="Reliance Bio Energy Limited"/>
        <filter val="RELIANCE CHEMICALS AND MATERIALS LIMITED"/>
        <filter val="Reliance Industries Limited"/>
        <filter val="RELIANCE NEW SOLAR ENERGY LIMITED"/>
      </filters>
    </filterColumn>
  </autoFilter>
  <hyperlinks>
    <hyperlink ref="Y254" r:id="rId1" xr:uid="{00000000-0004-0000-0500-000000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G686"/>
  <sheetViews>
    <sheetView topLeftCell="A101" zoomScaleNormal="100" workbookViewId="0">
      <pane xSplit="3" topLeftCell="R1" activePane="topRight" state="frozen"/>
      <selection activeCell="A101" sqref="A101"/>
      <selection pane="topRight" activeCell="E7" sqref="E7"/>
    </sheetView>
  </sheetViews>
  <sheetFormatPr baseColWidth="10" defaultColWidth="8.6640625" defaultRowHeight="15" x14ac:dyDescent="0.2"/>
  <cols>
    <col min="1" max="1" width="3.33203125" customWidth="1"/>
    <col min="2" max="2" width="20" customWidth="1"/>
    <col min="3" max="3" width="18" customWidth="1"/>
    <col min="4" max="33" width="13" customWidth="1"/>
  </cols>
  <sheetData>
    <row r="1" spans="2:33" ht="17.25" customHeight="1" x14ac:dyDescent="0.25">
      <c r="B1" s="50" t="s">
        <v>8245</v>
      </c>
    </row>
    <row r="2" spans="2:33" ht="15" customHeight="1" x14ac:dyDescent="0.2">
      <c r="B2" s="51" t="s">
        <v>8246</v>
      </c>
    </row>
    <row r="4" spans="2:33" ht="15" customHeight="1" x14ac:dyDescent="0.2">
      <c r="B4" s="89" t="s">
        <v>8247</v>
      </c>
      <c r="C4" s="89"/>
      <c r="D4" s="89"/>
      <c r="E4" s="89"/>
      <c r="F4" s="89"/>
    </row>
    <row r="5" spans="2:33" ht="45.75" customHeight="1" x14ac:dyDescent="0.2">
      <c r="B5" s="52" t="s">
        <v>8248</v>
      </c>
      <c r="C5" s="52" t="s">
        <v>8249</v>
      </c>
      <c r="D5" s="52" t="s">
        <v>8250</v>
      </c>
      <c r="E5" s="52" t="s">
        <v>8251</v>
      </c>
      <c r="F5" s="52" t="s">
        <v>8252</v>
      </c>
    </row>
    <row r="6" spans="2:33" ht="30" customHeight="1" x14ac:dyDescent="0.2">
      <c r="B6" s="53" t="s">
        <v>8253</v>
      </c>
      <c r="C6" s="53" t="s">
        <v>8254</v>
      </c>
      <c r="D6" s="54">
        <v>1.2</v>
      </c>
      <c r="E6" s="54">
        <v>0.35</v>
      </c>
      <c r="F6" s="55" t="s">
        <v>8255</v>
      </c>
    </row>
    <row r="7" spans="2:33" ht="30" customHeight="1" x14ac:dyDescent="0.2">
      <c r="B7" s="53" t="s">
        <v>8256</v>
      </c>
      <c r="C7" s="53" t="s">
        <v>8257</v>
      </c>
      <c r="D7" s="54">
        <v>0.3</v>
      </c>
      <c r="E7" s="54">
        <v>0.9</v>
      </c>
      <c r="F7" s="55" t="s">
        <v>8258</v>
      </c>
    </row>
    <row r="8" spans="2:33" ht="30" customHeight="1" x14ac:dyDescent="0.2">
      <c r="B8" s="53" t="s">
        <v>8259</v>
      </c>
      <c r="C8" s="53" t="s">
        <v>8260</v>
      </c>
      <c r="D8" s="54">
        <v>2.5</v>
      </c>
      <c r="E8" s="54">
        <v>0.35</v>
      </c>
      <c r="F8" s="55" t="s">
        <v>8261</v>
      </c>
    </row>
    <row r="9" spans="2:33" ht="30" customHeight="1" x14ac:dyDescent="0.2">
      <c r="B9" s="53" t="s">
        <v>8262</v>
      </c>
      <c r="C9" s="53" t="s">
        <v>8263</v>
      </c>
      <c r="D9" s="54">
        <v>1.5</v>
      </c>
      <c r="E9" s="54">
        <v>0.35</v>
      </c>
      <c r="F9" s="55" t="s">
        <v>8264</v>
      </c>
    </row>
    <row r="10" spans="2:33" ht="30" customHeight="1" x14ac:dyDescent="0.2">
      <c r="B10" s="53" t="s">
        <v>8265</v>
      </c>
      <c r="C10" s="53" t="s">
        <v>8254</v>
      </c>
      <c r="D10" s="54">
        <v>1.5</v>
      </c>
      <c r="E10" s="54">
        <v>0.3</v>
      </c>
      <c r="F10" s="55" t="s">
        <v>8266</v>
      </c>
    </row>
    <row r="11" spans="2:33" ht="30" customHeight="1" x14ac:dyDescent="0.2">
      <c r="B11" s="53" t="s">
        <v>8267</v>
      </c>
      <c r="C11" s="53" t="s">
        <v>8268</v>
      </c>
      <c r="D11" s="54">
        <v>1.75</v>
      </c>
      <c r="E11" s="54">
        <v>0.35</v>
      </c>
      <c r="F11" s="55" t="s">
        <v>8269</v>
      </c>
    </row>
    <row r="13" spans="2:33" ht="15" customHeight="1" x14ac:dyDescent="0.2">
      <c r="B13" s="89" t="s">
        <v>8270</v>
      </c>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row>
    <row r="14" spans="2:33" ht="15" customHeight="1" x14ac:dyDescent="0.2">
      <c r="B14" s="90" t="s">
        <v>49</v>
      </c>
      <c r="C14" s="90" t="s">
        <v>2</v>
      </c>
      <c r="D14" s="91" t="s">
        <v>8253</v>
      </c>
      <c r="E14" s="91"/>
      <c r="F14" s="91"/>
      <c r="G14" s="91"/>
      <c r="H14" s="91"/>
      <c r="I14" s="91" t="s">
        <v>8256</v>
      </c>
      <c r="J14" s="91"/>
      <c r="K14" s="91"/>
      <c r="L14" s="91"/>
      <c r="M14" s="91"/>
      <c r="N14" s="91" t="s">
        <v>8259</v>
      </c>
      <c r="O14" s="91"/>
      <c r="P14" s="91"/>
      <c r="Q14" s="91"/>
      <c r="R14" s="91"/>
      <c r="S14" s="91" t="s">
        <v>8262</v>
      </c>
      <c r="T14" s="91"/>
      <c r="U14" s="91"/>
      <c r="V14" s="91"/>
      <c r="W14" s="91"/>
      <c r="X14" s="91" t="s">
        <v>8265</v>
      </c>
      <c r="Y14" s="91"/>
      <c r="Z14" s="91"/>
      <c r="AA14" s="91"/>
      <c r="AB14" s="91"/>
      <c r="AC14" s="91" t="s">
        <v>8267</v>
      </c>
      <c r="AD14" s="91"/>
      <c r="AE14" s="91"/>
      <c r="AF14" s="91"/>
      <c r="AG14" s="91"/>
    </row>
    <row r="15" spans="2:33" ht="30" customHeight="1" x14ac:dyDescent="0.2">
      <c r="B15" s="90"/>
      <c r="C15" s="90"/>
      <c r="D15" s="35" t="s">
        <v>8271</v>
      </c>
      <c r="E15" s="35" t="s">
        <v>8272</v>
      </c>
      <c r="F15" s="35" t="s">
        <v>8273</v>
      </c>
      <c r="G15" s="35" t="s">
        <v>8274</v>
      </c>
      <c r="H15" s="35" t="s">
        <v>8275</v>
      </c>
      <c r="I15" s="35" t="s">
        <v>8271</v>
      </c>
      <c r="J15" s="35" t="s">
        <v>8272</v>
      </c>
      <c r="K15" s="35" t="s">
        <v>8273</v>
      </c>
      <c r="L15" s="35" t="s">
        <v>8274</v>
      </c>
      <c r="M15" s="35" t="s">
        <v>8275</v>
      </c>
      <c r="N15" s="35" t="s">
        <v>8271</v>
      </c>
      <c r="O15" s="35" t="s">
        <v>8272</v>
      </c>
      <c r="P15" s="35" t="s">
        <v>8273</v>
      </c>
      <c r="Q15" s="35" t="s">
        <v>8274</v>
      </c>
      <c r="R15" s="35" t="s">
        <v>8275</v>
      </c>
      <c r="S15" s="35" t="s">
        <v>8271</v>
      </c>
      <c r="T15" s="35" t="s">
        <v>8272</v>
      </c>
      <c r="U15" s="35" t="s">
        <v>8273</v>
      </c>
      <c r="V15" s="35" t="s">
        <v>8274</v>
      </c>
      <c r="W15" s="35" t="s">
        <v>8275</v>
      </c>
      <c r="X15" s="35" t="s">
        <v>8271</v>
      </c>
      <c r="Y15" s="35" t="s">
        <v>8272</v>
      </c>
      <c r="Z15" s="35" t="s">
        <v>8273</v>
      </c>
      <c r="AA15" s="35" t="s">
        <v>8274</v>
      </c>
      <c r="AB15" s="35" t="s">
        <v>8275</v>
      </c>
      <c r="AC15" s="35" t="s">
        <v>8271</v>
      </c>
      <c r="AD15" s="35" t="s">
        <v>8272</v>
      </c>
      <c r="AE15" s="35" t="s">
        <v>8273</v>
      </c>
      <c r="AF15" s="35" t="s">
        <v>8274</v>
      </c>
      <c r="AG15" s="35" t="s">
        <v>8275</v>
      </c>
    </row>
    <row r="16" spans="2:33" ht="15" customHeight="1" x14ac:dyDescent="0.2">
      <c r="B16" s="29" t="s">
        <v>8276</v>
      </c>
      <c r="C16" s="29" t="s">
        <v>8277</v>
      </c>
      <c r="D16" s="29">
        <v>0</v>
      </c>
      <c r="E16" s="29">
        <v>0</v>
      </c>
      <c r="F16" s="30">
        <f t="shared" ref="F16:F79" si="0">IFERROR(E16/D16,0)</f>
        <v>0</v>
      </c>
      <c r="G16" s="30">
        <f t="shared" ref="G16:G79" si="1">ROUND(D16*$D$6,1)</f>
        <v>0</v>
      </c>
      <c r="H16" s="30">
        <f t="shared" ref="H16:H79" si="2">ROUND(G16*$E$6,1)</f>
        <v>0</v>
      </c>
      <c r="I16" s="29">
        <v>0</v>
      </c>
      <c r="J16" s="29">
        <v>0</v>
      </c>
      <c r="K16" s="30">
        <f t="shared" ref="K16:K79" si="3">IFERROR(J16/I16,0)</f>
        <v>0</v>
      </c>
      <c r="L16" s="30">
        <f t="shared" ref="L16:L79" si="4">ROUND(I16*$D$7,1)</f>
        <v>0</v>
      </c>
      <c r="M16" s="30">
        <f t="shared" ref="M16:M79" si="5">ROUND(L16*$E$7,1)</f>
        <v>0</v>
      </c>
      <c r="N16" s="29">
        <v>0</v>
      </c>
      <c r="O16" s="29">
        <v>0</v>
      </c>
      <c r="P16" s="30">
        <f t="shared" ref="P16:P79" si="6">IFERROR(O16/N16,0)</f>
        <v>0</v>
      </c>
      <c r="Q16" s="30">
        <f t="shared" ref="Q16:Q79" si="7">ROUND(N16*$D$8,1)</f>
        <v>0</v>
      </c>
      <c r="R16" s="30">
        <f t="shared" ref="R16:R79" si="8">ROUND(Q16*$E$8,1)</f>
        <v>0</v>
      </c>
      <c r="S16" s="29">
        <v>0</v>
      </c>
      <c r="T16" s="29">
        <v>0</v>
      </c>
      <c r="U16" s="30">
        <f t="shared" ref="U16:U79" si="9">IFERROR(T16/S16,0)</f>
        <v>0</v>
      </c>
      <c r="V16" s="30">
        <f t="shared" ref="V16:V79" si="10">ROUND(S16*$D$9,1)</f>
        <v>0</v>
      </c>
      <c r="W16" s="30">
        <f t="shared" ref="W16:W79" si="11">ROUND(V16*$E$9,1)</f>
        <v>0</v>
      </c>
      <c r="X16" s="29">
        <v>0</v>
      </c>
      <c r="Y16" s="29">
        <v>0</v>
      </c>
      <c r="Z16" s="30">
        <f t="shared" ref="Z16:Z79" si="12">IFERROR(Y16/X16,0)</f>
        <v>0</v>
      </c>
      <c r="AA16" s="30">
        <f t="shared" ref="AA16:AA79" si="13">ROUND(X16*$D$10,1)</f>
        <v>0</v>
      </c>
      <c r="AB16" s="30">
        <f t="shared" ref="AB16:AB79" si="14">ROUND(AA16*$E$10,1)</f>
        <v>0</v>
      </c>
      <c r="AC16" s="29">
        <v>0</v>
      </c>
      <c r="AD16" s="29">
        <v>0</v>
      </c>
      <c r="AE16" s="30">
        <f t="shared" ref="AE16:AE79" si="15">IFERROR(AD16/AC16,0)</f>
        <v>0</v>
      </c>
      <c r="AF16" s="30">
        <f t="shared" ref="AF16:AF79" si="16">ROUND(AC16*$D$11,1)</f>
        <v>0</v>
      </c>
      <c r="AG16" s="30">
        <f t="shared" ref="AG16:AG79" si="17">ROUND(AF16*$E$11,1)</f>
        <v>0</v>
      </c>
    </row>
    <row r="17" spans="2:33" ht="15" customHeight="1" x14ac:dyDescent="0.2">
      <c r="B17" s="29" t="s">
        <v>8278</v>
      </c>
      <c r="C17" s="29" t="s">
        <v>8277</v>
      </c>
      <c r="D17" s="29">
        <v>4000</v>
      </c>
      <c r="E17" s="29">
        <v>9000</v>
      </c>
      <c r="F17" s="30">
        <f t="shared" si="0"/>
        <v>2.25</v>
      </c>
      <c r="G17" s="30">
        <f t="shared" si="1"/>
        <v>4800</v>
      </c>
      <c r="H17" s="30">
        <f t="shared" si="2"/>
        <v>1680</v>
      </c>
      <c r="I17" s="29">
        <v>0</v>
      </c>
      <c r="J17" s="29">
        <v>0</v>
      </c>
      <c r="K17" s="30">
        <f t="shared" si="3"/>
        <v>0</v>
      </c>
      <c r="L17" s="30">
        <f t="shared" si="4"/>
        <v>0</v>
      </c>
      <c r="M17" s="30">
        <f t="shared" si="5"/>
        <v>0</v>
      </c>
      <c r="N17" s="29">
        <v>0</v>
      </c>
      <c r="O17" s="29">
        <v>0</v>
      </c>
      <c r="P17" s="30">
        <f t="shared" si="6"/>
        <v>0</v>
      </c>
      <c r="Q17" s="30">
        <f t="shared" si="7"/>
        <v>0</v>
      </c>
      <c r="R17" s="30">
        <f t="shared" si="8"/>
        <v>0</v>
      </c>
      <c r="S17" s="29">
        <v>0</v>
      </c>
      <c r="T17" s="29">
        <v>0</v>
      </c>
      <c r="U17" s="30">
        <f t="shared" si="9"/>
        <v>0</v>
      </c>
      <c r="V17" s="30">
        <f t="shared" si="10"/>
        <v>0</v>
      </c>
      <c r="W17" s="30">
        <f t="shared" si="11"/>
        <v>0</v>
      </c>
      <c r="X17" s="29">
        <v>0</v>
      </c>
      <c r="Y17" s="29">
        <v>0</v>
      </c>
      <c r="Z17" s="30">
        <f t="shared" si="12"/>
        <v>0</v>
      </c>
      <c r="AA17" s="30">
        <f t="shared" si="13"/>
        <v>0</v>
      </c>
      <c r="AB17" s="30">
        <f t="shared" si="14"/>
        <v>0</v>
      </c>
      <c r="AC17" s="29">
        <v>0</v>
      </c>
      <c r="AD17" s="29">
        <v>0</v>
      </c>
      <c r="AE17" s="30">
        <f t="shared" si="15"/>
        <v>0</v>
      </c>
      <c r="AF17" s="30">
        <f t="shared" si="16"/>
        <v>0</v>
      </c>
      <c r="AG17" s="30">
        <f t="shared" si="17"/>
        <v>0</v>
      </c>
    </row>
    <row r="18" spans="2:33" ht="15" customHeight="1" x14ac:dyDescent="0.2">
      <c r="B18" s="29" t="s">
        <v>8279</v>
      </c>
      <c r="C18" s="29" t="s">
        <v>8277</v>
      </c>
      <c r="D18" s="29">
        <v>0</v>
      </c>
      <c r="E18" s="29">
        <v>0</v>
      </c>
      <c r="F18" s="30">
        <f t="shared" si="0"/>
        <v>0</v>
      </c>
      <c r="G18" s="30">
        <f t="shared" si="1"/>
        <v>0</v>
      </c>
      <c r="H18" s="30">
        <f t="shared" si="2"/>
        <v>0</v>
      </c>
      <c r="I18" s="29">
        <v>0</v>
      </c>
      <c r="J18" s="29">
        <v>0</v>
      </c>
      <c r="K18" s="30">
        <f t="shared" si="3"/>
        <v>0</v>
      </c>
      <c r="L18" s="30">
        <f t="shared" si="4"/>
        <v>0</v>
      </c>
      <c r="M18" s="30">
        <f t="shared" si="5"/>
        <v>0</v>
      </c>
      <c r="N18" s="29">
        <v>0</v>
      </c>
      <c r="O18" s="29">
        <v>0</v>
      </c>
      <c r="P18" s="30">
        <f t="shared" si="6"/>
        <v>0</v>
      </c>
      <c r="Q18" s="30">
        <f t="shared" si="7"/>
        <v>0</v>
      </c>
      <c r="R18" s="30">
        <f t="shared" si="8"/>
        <v>0</v>
      </c>
      <c r="S18" s="29">
        <v>0</v>
      </c>
      <c r="T18" s="29">
        <v>0</v>
      </c>
      <c r="U18" s="30">
        <f t="shared" si="9"/>
        <v>0</v>
      </c>
      <c r="V18" s="30">
        <f t="shared" si="10"/>
        <v>0</v>
      </c>
      <c r="W18" s="30">
        <f t="shared" si="11"/>
        <v>0</v>
      </c>
      <c r="X18" s="29">
        <v>0</v>
      </c>
      <c r="Y18" s="29">
        <v>0</v>
      </c>
      <c r="Z18" s="30">
        <f t="shared" si="12"/>
        <v>0</v>
      </c>
      <c r="AA18" s="30">
        <f t="shared" si="13"/>
        <v>0</v>
      </c>
      <c r="AB18" s="30">
        <f t="shared" si="14"/>
        <v>0</v>
      </c>
      <c r="AC18" s="29">
        <v>0</v>
      </c>
      <c r="AD18" s="29">
        <v>0</v>
      </c>
      <c r="AE18" s="30">
        <f t="shared" si="15"/>
        <v>0</v>
      </c>
      <c r="AF18" s="30">
        <f t="shared" si="16"/>
        <v>0</v>
      </c>
      <c r="AG18" s="30">
        <f t="shared" si="17"/>
        <v>0</v>
      </c>
    </row>
    <row r="19" spans="2:33" ht="15" customHeight="1" x14ac:dyDescent="0.2">
      <c r="B19" s="29" t="s">
        <v>2640</v>
      </c>
      <c r="C19" s="29" t="s">
        <v>13</v>
      </c>
      <c r="D19" s="29">
        <v>57000</v>
      </c>
      <c r="E19" s="29">
        <v>179000</v>
      </c>
      <c r="F19" s="30">
        <f t="shared" si="0"/>
        <v>3.1403508771929824</v>
      </c>
      <c r="G19" s="30">
        <f t="shared" si="1"/>
        <v>68400</v>
      </c>
      <c r="H19" s="30">
        <f t="shared" si="2"/>
        <v>23940</v>
      </c>
      <c r="I19" s="29">
        <v>0</v>
      </c>
      <c r="J19" s="29">
        <v>0</v>
      </c>
      <c r="K19" s="30">
        <f t="shared" si="3"/>
        <v>0</v>
      </c>
      <c r="L19" s="30">
        <f t="shared" si="4"/>
        <v>0</v>
      </c>
      <c r="M19" s="30">
        <f t="shared" si="5"/>
        <v>0</v>
      </c>
      <c r="N19" s="29">
        <v>0</v>
      </c>
      <c r="O19" s="29">
        <v>0</v>
      </c>
      <c r="P19" s="30">
        <f t="shared" si="6"/>
        <v>0</v>
      </c>
      <c r="Q19" s="30">
        <f t="shared" si="7"/>
        <v>0</v>
      </c>
      <c r="R19" s="30">
        <f t="shared" si="8"/>
        <v>0</v>
      </c>
      <c r="S19" s="29">
        <v>2000</v>
      </c>
      <c r="T19" s="29">
        <v>8000</v>
      </c>
      <c r="U19" s="30">
        <f t="shared" si="9"/>
        <v>4</v>
      </c>
      <c r="V19" s="30">
        <f t="shared" si="10"/>
        <v>3000</v>
      </c>
      <c r="W19" s="30">
        <f t="shared" si="11"/>
        <v>1050</v>
      </c>
      <c r="X19" s="29">
        <v>0</v>
      </c>
      <c r="Y19" s="29">
        <v>0</v>
      </c>
      <c r="Z19" s="30">
        <f t="shared" si="12"/>
        <v>0</v>
      </c>
      <c r="AA19" s="30">
        <f t="shared" si="13"/>
        <v>0</v>
      </c>
      <c r="AB19" s="30">
        <f t="shared" si="14"/>
        <v>0</v>
      </c>
      <c r="AC19" s="29">
        <v>0</v>
      </c>
      <c r="AD19" s="29">
        <v>0</v>
      </c>
      <c r="AE19" s="30">
        <f t="shared" si="15"/>
        <v>0</v>
      </c>
      <c r="AF19" s="30">
        <f t="shared" si="16"/>
        <v>0</v>
      </c>
      <c r="AG19" s="30">
        <f t="shared" si="17"/>
        <v>0</v>
      </c>
    </row>
    <row r="20" spans="2:33" ht="15" customHeight="1" x14ac:dyDescent="0.2">
      <c r="B20" s="29" t="s">
        <v>2641</v>
      </c>
      <c r="C20" s="29" t="s">
        <v>13</v>
      </c>
      <c r="D20" s="29">
        <v>58000</v>
      </c>
      <c r="E20" s="29">
        <v>182000</v>
      </c>
      <c r="F20" s="30">
        <f t="shared" si="0"/>
        <v>3.1379310344827585</v>
      </c>
      <c r="G20" s="30">
        <f t="shared" si="1"/>
        <v>69600</v>
      </c>
      <c r="H20" s="30">
        <f t="shared" si="2"/>
        <v>24360</v>
      </c>
      <c r="I20" s="29">
        <v>0</v>
      </c>
      <c r="J20" s="29">
        <v>0</v>
      </c>
      <c r="K20" s="30">
        <f t="shared" si="3"/>
        <v>0</v>
      </c>
      <c r="L20" s="30">
        <f t="shared" si="4"/>
        <v>0</v>
      </c>
      <c r="M20" s="30">
        <f t="shared" si="5"/>
        <v>0</v>
      </c>
      <c r="N20" s="29">
        <v>0</v>
      </c>
      <c r="O20" s="29">
        <v>0</v>
      </c>
      <c r="P20" s="30">
        <f t="shared" si="6"/>
        <v>0</v>
      </c>
      <c r="Q20" s="30">
        <f t="shared" si="7"/>
        <v>0</v>
      </c>
      <c r="R20" s="30">
        <f t="shared" si="8"/>
        <v>0</v>
      </c>
      <c r="S20" s="29">
        <v>0</v>
      </c>
      <c r="T20" s="29">
        <v>1000</v>
      </c>
      <c r="U20" s="30">
        <f t="shared" si="9"/>
        <v>0</v>
      </c>
      <c r="V20" s="30">
        <f t="shared" si="10"/>
        <v>0</v>
      </c>
      <c r="W20" s="30">
        <f t="shared" si="11"/>
        <v>0</v>
      </c>
      <c r="X20" s="29">
        <v>0</v>
      </c>
      <c r="Y20" s="29">
        <v>0</v>
      </c>
      <c r="Z20" s="30">
        <f t="shared" si="12"/>
        <v>0</v>
      </c>
      <c r="AA20" s="30">
        <f t="shared" si="13"/>
        <v>0</v>
      </c>
      <c r="AB20" s="30">
        <f t="shared" si="14"/>
        <v>0</v>
      </c>
      <c r="AC20" s="29">
        <v>0</v>
      </c>
      <c r="AD20" s="29">
        <v>0</v>
      </c>
      <c r="AE20" s="30">
        <f t="shared" si="15"/>
        <v>0</v>
      </c>
      <c r="AF20" s="30">
        <f t="shared" si="16"/>
        <v>0</v>
      </c>
      <c r="AG20" s="30">
        <f t="shared" si="17"/>
        <v>0</v>
      </c>
    </row>
    <row r="21" spans="2:33" ht="15" customHeight="1" x14ac:dyDescent="0.2">
      <c r="B21" s="29" t="s">
        <v>1965</v>
      </c>
      <c r="C21" s="29" t="s">
        <v>13</v>
      </c>
      <c r="D21" s="29">
        <v>26000</v>
      </c>
      <c r="E21" s="29">
        <v>87000</v>
      </c>
      <c r="F21" s="30">
        <f t="shared" si="0"/>
        <v>3.3461538461538463</v>
      </c>
      <c r="G21" s="30">
        <f t="shared" si="1"/>
        <v>31200</v>
      </c>
      <c r="H21" s="30">
        <f t="shared" si="2"/>
        <v>10920</v>
      </c>
      <c r="I21" s="29">
        <v>0</v>
      </c>
      <c r="J21" s="29">
        <v>0</v>
      </c>
      <c r="K21" s="30">
        <f t="shared" si="3"/>
        <v>0</v>
      </c>
      <c r="L21" s="30">
        <f t="shared" si="4"/>
        <v>0</v>
      </c>
      <c r="M21" s="30">
        <f t="shared" si="5"/>
        <v>0</v>
      </c>
      <c r="N21" s="29">
        <v>0</v>
      </c>
      <c r="O21" s="29">
        <v>0</v>
      </c>
      <c r="P21" s="30">
        <f t="shared" si="6"/>
        <v>0</v>
      </c>
      <c r="Q21" s="30">
        <f t="shared" si="7"/>
        <v>0</v>
      </c>
      <c r="R21" s="30">
        <f t="shared" si="8"/>
        <v>0</v>
      </c>
      <c r="S21" s="29">
        <v>27000</v>
      </c>
      <c r="T21" s="29">
        <v>138000</v>
      </c>
      <c r="U21" s="30">
        <f t="shared" si="9"/>
        <v>5.1111111111111107</v>
      </c>
      <c r="V21" s="30">
        <f t="shared" si="10"/>
        <v>40500</v>
      </c>
      <c r="W21" s="30">
        <f t="shared" si="11"/>
        <v>14175</v>
      </c>
      <c r="X21" s="29">
        <v>0</v>
      </c>
      <c r="Y21" s="29">
        <v>0</v>
      </c>
      <c r="Z21" s="30">
        <f t="shared" si="12"/>
        <v>0</v>
      </c>
      <c r="AA21" s="30">
        <f t="shared" si="13"/>
        <v>0</v>
      </c>
      <c r="AB21" s="30">
        <f t="shared" si="14"/>
        <v>0</v>
      </c>
      <c r="AC21" s="29">
        <v>0</v>
      </c>
      <c r="AD21" s="29">
        <v>0</v>
      </c>
      <c r="AE21" s="30">
        <f t="shared" si="15"/>
        <v>0</v>
      </c>
      <c r="AF21" s="30">
        <f t="shared" si="16"/>
        <v>0</v>
      </c>
      <c r="AG21" s="30">
        <f t="shared" si="17"/>
        <v>0</v>
      </c>
    </row>
    <row r="22" spans="2:33" ht="15" customHeight="1" x14ac:dyDescent="0.2">
      <c r="B22" s="29" t="s">
        <v>2646</v>
      </c>
      <c r="C22" s="29" t="s">
        <v>13</v>
      </c>
      <c r="D22" s="29">
        <v>12000</v>
      </c>
      <c r="E22" s="29">
        <v>44000</v>
      </c>
      <c r="F22" s="30">
        <f t="shared" si="0"/>
        <v>3.6666666666666665</v>
      </c>
      <c r="G22" s="30">
        <f t="shared" si="1"/>
        <v>14400</v>
      </c>
      <c r="H22" s="30">
        <f t="shared" si="2"/>
        <v>5040</v>
      </c>
      <c r="I22" s="29">
        <v>0</v>
      </c>
      <c r="J22" s="29">
        <v>0</v>
      </c>
      <c r="K22" s="30">
        <f t="shared" si="3"/>
        <v>0</v>
      </c>
      <c r="L22" s="30">
        <f t="shared" si="4"/>
        <v>0</v>
      </c>
      <c r="M22" s="30">
        <f t="shared" si="5"/>
        <v>0</v>
      </c>
      <c r="N22" s="29">
        <v>0</v>
      </c>
      <c r="O22" s="29">
        <v>0</v>
      </c>
      <c r="P22" s="30">
        <f t="shared" si="6"/>
        <v>0</v>
      </c>
      <c r="Q22" s="30">
        <f t="shared" si="7"/>
        <v>0</v>
      </c>
      <c r="R22" s="30">
        <f t="shared" si="8"/>
        <v>0</v>
      </c>
      <c r="S22" s="29">
        <v>3000</v>
      </c>
      <c r="T22" s="29">
        <v>18000</v>
      </c>
      <c r="U22" s="30">
        <f t="shared" si="9"/>
        <v>6</v>
      </c>
      <c r="V22" s="30">
        <f t="shared" si="10"/>
        <v>4500</v>
      </c>
      <c r="W22" s="30">
        <f t="shared" si="11"/>
        <v>1575</v>
      </c>
      <c r="X22" s="29">
        <v>0</v>
      </c>
      <c r="Y22" s="29">
        <v>0</v>
      </c>
      <c r="Z22" s="30">
        <f t="shared" si="12"/>
        <v>0</v>
      </c>
      <c r="AA22" s="30">
        <f t="shared" si="13"/>
        <v>0</v>
      </c>
      <c r="AB22" s="30">
        <f t="shared" si="14"/>
        <v>0</v>
      </c>
      <c r="AC22" s="29">
        <v>0</v>
      </c>
      <c r="AD22" s="29">
        <v>0</v>
      </c>
      <c r="AE22" s="30">
        <f t="shared" si="15"/>
        <v>0</v>
      </c>
      <c r="AF22" s="30">
        <f t="shared" si="16"/>
        <v>0</v>
      </c>
      <c r="AG22" s="30">
        <f t="shared" si="17"/>
        <v>0</v>
      </c>
    </row>
    <row r="23" spans="2:33" ht="15" customHeight="1" x14ac:dyDescent="0.2">
      <c r="B23" s="29" t="s">
        <v>2648</v>
      </c>
      <c r="C23" s="29" t="s">
        <v>13</v>
      </c>
      <c r="D23" s="29">
        <v>102000</v>
      </c>
      <c r="E23" s="29">
        <v>375000</v>
      </c>
      <c r="F23" s="30">
        <f t="shared" si="0"/>
        <v>3.6764705882352939</v>
      </c>
      <c r="G23" s="30">
        <f t="shared" si="1"/>
        <v>122400</v>
      </c>
      <c r="H23" s="30">
        <f t="shared" si="2"/>
        <v>42840</v>
      </c>
      <c r="I23" s="29">
        <v>0</v>
      </c>
      <c r="J23" s="29">
        <v>0</v>
      </c>
      <c r="K23" s="30">
        <f t="shared" si="3"/>
        <v>0</v>
      </c>
      <c r="L23" s="30">
        <f t="shared" si="4"/>
        <v>0</v>
      </c>
      <c r="M23" s="30">
        <f t="shared" si="5"/>
        <v>0</v>
      </c>
      <c r="N23" s="29">
        <v>0</v>
      </c>
      <c r="O23" s="29">
        <v>0</v>
      </c>
      <c r="P23" s="30">
        <f t="shared" si="6"/>
        <v>0</v>
      </c>
      <c r="Q23" s="30">
        <f t="shared" si="7"/>
        <v>0</v>
      </c>
      <c r="R23" s="30">
        <f t="shared" si="8"/>
        <v>0</v>
      </c>
      <c r="S23" s="29">
        <v>26000</v>
      </c>
      <c r="T23" s="29">
        <v>221000</v>
      </c>
      <c r="U23" s="30">
        <f t="shared" si="9"/>
        <v>8.5</v>
      </c>
      <c r="V23" s="30">
        <f t="shared" si="10"/>
        <v>39000</v>
      </c>
      <c r="W23" s="30">
        <f t="shared" si="11"/>
        <v>13650</v>
      </c>
      <c r="X23" s="29">
        <v>0</v>
      </c>
      <c r="Y23" s="29">
        <v>0</v>
      </c>
      <c r="Z23" s="30">
        <f t="shared" si="12"/>
        <v>0</v>
      </c>
      <c r="AA23" s="30">
        <f t="shared" si="13"/>
        <v>0</v>
      </c>
      <c r="AB23" s="30">
        <f t="shared" si="14"/>
        <v>0</v>
      </c>
      <c r="AC23" s="29">
        <v>0</v>
      </c>
      <c r="AD23" s="29">
        <v>0</v>
      </c>
      <c r="AE23" s="30">
        <f t="shared" si="15"/>
        <v>0</v>
      </c>
      <c r="AF23" s="30">
        <f t="shared" si="16"/>
        <v>0</v>
      </c>
      <c r="AG23" s="30">
        <f t="shared" si="17"/>
        <v>0</v>
      </c>
    </row>
    <row r="24" spans="2:33" ht="15" customHeight="1" x14ac:dyDescent="0.2">
      <c r="B24" s="29" t="s">
        <v>1966</v>
      </c>
      <c r="C24" s="29" t="s">
        <v>13</v>
      </c>
      <c r="D24" s="29">
        <v>17000</v>
      </c>
      <c r="E24" s="29">
        <v>63000</v>
      </c>
      <c r="F24" s="30">
        <f t="shared" si="0"/>
        <v>3.7058823529411766</v>
      </c>
      <c r="G24" s="30">
        <f t="shared" si="1"/>
        <v>20400</v>
      </c>
      <c r="H24" s="30">
        <f t="shared" si="2"/>
        <v>7140</v>
      </c>
      <c r="I24" s="29">
        <v>0</v>
      </c>
      <c r="J24" s="29">
        <v>0</v>
      </c>
      <c r="K24" s="30">
        <f t="shared" si="3"/>
        <v>0</v>
      </c>
      <c r="L24" s="30">
        <f t="shared" si="4"/>
        <v>0</v>
      </c>
      <c r="M24" s="30">
        <f t="shared" si="5"/>
        <v>0</v>
      </c>
      <c r="N24" s="29">
        <v>0</v>
      </c>
      <c r="O24" s="29">
        <v>0</v>
      </c>
      <c r="P24" s="30">
        <f t="shared" si="6"/>
        <v>0</v>
      </c>
      <c r="Q24" s="30">
        <f t="shared" si="7"/>
        <v>0</v>
      </c>
      <c r="R24" s="30">
        <f t="shared" si="8"/>
        <v>0</v>
      </c>
      <c r="S24" s="29">
        <v>1000</v>
      </c>
      <c r="T24" s="29">
        <v>4000</v>
      </c>
      <c r="U24" s="30">
        <f t="shared" si="9"/>
        <v>4</v>
      </c>
      <c r="V24" s="30">
        <f t="shared" si="10"/>
        <v>1500</v>
      </c>
      <c r="W24" s="30">
        <f t="shared" si="11"/>
        <v>525</v>
      </c>
      <c r="X24" s="29">
        <v>0</v>
      </c>
      <c r="Y24" s="29">
        <v>0</v>
      </c>
      <c r="Z24" s="30">
        <f t="shared" si="12"/>
        <v>0</v>
      </c>
      <c r="AA24" s="30">
        <f t="shared" si="13"/>
        <v>0</v>
      </c>
      <c r="AB24" s="30">
        <f t="shared" si="14"/>
        <v>0</v>
      </c>
      <c r="AC24" s="29">
        <v>0</v>
      </c>
      <c r="AD24" s="29">
        <v>0</v>
      </c>
      <c r="AE24" s="30">
        <f t="shared" si="15"/>
        <v>0</v>
      </c>
      <c r="AF24" s="30">
        <f t="shared" si="16"/>
        <v>0</v>
      </c>
      <c r="AG24" s="30">
        <f t="shared" si="17"/>
        <v>0</v>
      </c>
    </row>
    <row r="25" spans="2:33" ht="15" customHeight="1" x14ac:dyDescent="0.2">
      <c r="B25" s="29" t="s">
        <v>2651</v>
      </c>
      <c r="C25" s="29" t="s">
        <v>13</v>
      </c>
      <c r="D25" s="29">
        <v>131000</v>
      </c>
      <c r="E25" s="29">
        <v>564000</v>
      </c>
      <c r="F25" s="30">
        <f t="shared" si="0"/>
        <v>4.3053435114503813</v>
      </c>
      <c r="G25" s="30">
        <f t="shared" si="1"/>
        <v>157200</v>
      </c>
      <c r="H25" s="30">
        <f t="shared" si="2"/>
        <v>55020</v>
      </c>
      <c r="I25" s="29">
        <v>0</v>
      </c>
      <c r="J25" s="29">
        <v>0</v>
      </c>
      <c r="K25" s="30">
        <f t="shared" si="3"/>
        <v>0</v>
      </c>
      <c r="L25" s="30">
        <f t="shared" si="4"/>
        <v>0</v>
      </c>
      <c r="M25" s="30">
        <f t="shared" si="5"/>
        <v>0</v>
      </c>
      <c r="N25" s="29">
        <v>0</v>
      </c>
      <c r="O25" s="29">
        <v>0</v>
      </c>
      <c r="P25" s="30">
        <f t="shared" si="6"/>
        <v>0</v>
      </c>
      <c r="Q25" s="30">
        <f t="shared" si="7"/>
        <v>0</v>
      </c>
      <c r="R25" s="30">
        <f t="shared" si="8"/>
        <v>0</v>
      </c>
      <c r="S25" s="29">
        <v>1000</v>
      </c>
      <c r="T25" s="29">
        <v>8000</v>
      </c>
      <c r="U25" s="30">
        <f t="shared" si="9"/>
        <v>8</v>
      </c>
      <c r="V25" s="30">
        <f t="shared" si="10"/>
        <v>1500</v>
      </c>
      <c r="W25" s="30">
        <f t="shared" si="11"/>
        <v>525</v>
      </c>
      <c r="X25" s="29">
        <v>0</v>
      </c>
      <c r="Y25" s="29">
        <v>0</v>
      </c>
      <c r="Z25" s="30">
        <f t="shared" si="12"/>
        <v>0</v>
      </c>
      <c r="AA25" s="30">
        <f t="shared" si="13"/>
        <v>0</v>
      </c>
      <c r="AB25" s="30">
        <f t="shared" si="14"/>
        <v>0</v>
      </c>
      <c r="AC25" s="29">
        <v>0</v>
      </c>
      <c r="AD25" s="29">
        <v>0</v>
      </c>
      <c r="AE25" s="30">
        <f t="shared" si="15"/>
        <v>0</v>
      </c>
      <c r="AF25" s="30">
        <f t="shared" si="16"/>
        <v>0</v>
      </c>
      <c r="AG25" s="30">
        <f t="shared" si="17"/>
        <v>0</v>
      </c>
    </row>
    <row r="26" spans="2:33" ht="15" customHeight="1" x14ac:dyDescent="0.2">
      <c r="B26" s="29" t="s">
        <v>1967</v>
      </c>
      <c r="C26" s="29" t="s">
        <v>13</v>
      </c>
      <c r="D26" s="29">
        <v>133000</v>
      </c>
      <c r="E26" s="29">
        <v>592000</v>
      </c>
      <c r="F26" s="30">
        <f t="shared" si="0"/>
        <v>4.4511278195488719</v>
      </c>
      <c r="G26" s="30">
        <f t="shared" si="1"/>
        <v>159600</v>
      </c>
      <c r="H26" s="30">
        <f t="shared" si="2"/>
        <v>55860</v>
      </c>
      <c r="I26" s="29">
        <v>0</v>
      </c>
      <c r="J26" s="29">
        <v>0</v>
      </c>
      <c r="K26" s="30">
        <f t="shared" si="3"/>
        <v>0</v>
      </c>
      <c r="L26" s="30">
        <f t="shared" si="4"/>
        <v>0</v>
      </c>
      <c r="M26" s="30">
        <f t="shared" si="5"/>
        <v>0</v>
      </c>
      <c r="N26" s="29">
        <v>0</v>
      </c>
      <c r="O26" s="29">
        <v>0</v>
      </c>
      <c r="P26" s="30">
        <f t="shared" si="6"/>
        <v>0</v>
      </c>
      <c r="Q26" s="30">
        <f t="shared" si="7"/>
        <v>0</v>
      </c>
      <c r="R26" s="30">
        <f t="shared" si="8"/>
        <v>0</v>
      </c>
      <c r="S26" s="29">
        <v>7000</v>
      </c>
      <c r="T26" s="29">
        <v>76000</v>
      </c>
      <c r="U26" s="30">
        <f t="shared" si="9"/>
        <v>10.857142857142858</v>
      </c>
      <c r="V26" s="30">
        <f t="shared" si="10"/>
        <v>10500</v>
      </c>
      <c r="W26" s="30">
        <f t="shared" si="11"/>
        <v>3675</v>
      </c>
      <c r="X26" s="29">
        <v>0</v>
      </c>
      <c r="Y26" s="29">
        <v>0</v>
      </c>
      <c r="Z26" s="30">
        <f t="shared" si="12"/>
        <v>0</v>
      </c>
      <c r="AA26" s="30">
        <f t="shared" si="13"/>
        <v>0</v>
      </c>
      <c r="AB26" s="30">
        <f t="shared" si="14"/>
        <v>0</v>
      </c>
      <c r="AC26" s="29">
        <v>0</v>
      </c>
      <c r="AD26" s="29">
        <v>0</v>
      </c>
      <c r="AE26" s="30">
        <f t="shared" si="15"/>
        <v>0</v>
      </c>
      <c r="AF26" s="30">
        <f t="shared" si="16"/>
        <v>0</v>
      </c>
      <c r="AG26" s="30">
        <f t="shared" si="17"/>
        <v>0</v>
      </c>
    </row>
    <row r="27" spans="2:33" ht="15" customHeight="1" x14ac:dyDescent="0.2">
      <c r="B27" s="29" t="s">
        <v>2655</v>
      </c>
      <c r="C27" s="29" t="s">
        <v>13</v>
      </c>
      <c r="D27" s="29">
        <v>110000</v>
      </c>
      <c r="E27" s="29">
        <v>486000</v>
      </c>
      <c r="F27" s="30">
        <f t="shared" si="0"/>
        <v>4.418181818181818</v>
      </c>
      <c r="G27" s="30">
        <f t="shared" si="1"/>
        <v>132000</v>
      </c>
      <c r="H27" s="30">
        <f t="shared" si="2"/>
        <v>46200</v>
      </c>
      <c r="I27" s="29">
        <v>0</v>
      </c>
      <c r="J27" s="29">
        <v>0</v>
      </c>
      <c r="K27" s="30">
        <f t="shared" si="3"/>
        <v>0</v>
      </c>
      <c r="L27" s="30">
        <f t="shared" si="4"/>
        <v>0</v>
      </c>
      <c r="M27" s="30">
        <f t="shared" si="5"/>
        <v>0</v>
      </c>
      <c r="N27" s="29">
        <v>0</v>
      </c>
      <c r="O27" s="29">
        <v>0</v>
      </c>
      <c r="P27" s="30">
        <f t="shared" si="6"/>
        <v>0</v>
      </c>
      <c r="Q27" s="30">
        <f t="shared" si="7"/>
        <v>0</v>
      </c>
      <c r="R27" s="30">
        <f t="shared" si="8"/>
        <v>0</v>
      </c>
      <c r="S27" s="29">
        <v>20000</v>
      </c>
      <c r="T27" s="29">
        <v>208000</v>
      </c>
      <c r="U27" s="30">
        <f t="shared" si="9"/>
        <v>10.4</v>
      </c>
      <c r="V27" s="30">
        <f t="shared" si="10"/>
        <v>30000</v>
      </c>
      <c r="W27" s="30">
        <f t="shared" si="11"/>
        <v>10500</v>
      </c>
      <c r="X27" s="29">
        <v>0</v>
      </c>
      <c r="Y27" s="29">
        <v>0</v>
      </c>
      <c r="Z27" s="30">
        <f t="shared" si="12"/>
        <v>0</v>
      </c>
      <c r="AA27" s="30">
        <f t="shared" si="13"/>
        <v>0</v>
      </c>
      <c r="AB27" s="30">
        <f t="shared" si="14"/>
        <v>0</v>
      </c>
      <c r="AC27" s="29">
        <v>0</v>
      </c>
      <c r="AD27" s="29">
        <v>0</v>
      </c>
      <c r="AE27" s="30">
        <f t="shared" si="15"/>
        <v>0</v>
      </c>
      <c r="AF27" s="30">
        <f t="shared" si="16"/>
        <v>0</v>
      </c>
      <c r="AG27" s="30">
        <f t="shared" si="17"/>
        <v>0</v>
      </c>
    </row>
    <row r="28" spans="2:33" ht="15" customHeight="1" x14ac:dyDescent="0.2">
      <c r="B28" s="29" t="s">
        <v>1968</v>
      </c>
      <c r="C28" s="29" t="s">
        <v>13</v>
      </c>
      <c r="D28" s="29">
        <v>58000</v>
      </c>
      <c r="E28" s="29">
        <v>213000</v>
      </c>
      <c r="F28" s="30">
        <f t="shared" si="0"/>
        <v>3.6724137931034484</v>
      </c>
      <c r="G28" s="30">
        <f t="shared" si="1"/>
        <v>69600</v>
      </c>
      <c r="H28" s="30">
        <f t="shared" si="2"/>
        <v>24360</v>
      </c>
      <c r="I28" s="29">
        <v>0</v>
      </c>
      <c r="J28" s="29">
        <v>0</v>
      </c>
      <c r="K28" s="30">
        <f t="shared" si="3"/>
        <v>0</v>
      </c>
      <c r="L28" s="30">
        <f t="shared" si="4"/>
        <v>0</v>
      </c>
      <c r="M28" s="30">
        <f t="shared" si="5"/>
        <v>0</v>
      </c>
      <c r="N28" s="29">
        <v>0</v>
      </c>
      <c r="O28" s="29">
        <v>0</v>
      </c>
      <c r="P28" s="30">
        <f t="shared" si="6"/>
        <v>0</v>
      </c>
      <c r="Q28" s="30">
        <f t="shared" si="7"/>
        <v>0</v>
      </c>
      <c r="R28" s="30">
        <f t="shared" si="8"/>
        <v>0</v>
      </c>
      <c r="S28" s="29">
        <v>20000</v>
      </c>
      <c r="T28" s="29">
        <v>209000</v>
      </c>
      <c r="U28" s="30">
        <f t="shared" si="9"/>
        <v>10.45</v>
      </c>
      <c r="V28" s="30">
        <f t="shared" si="10"/>
        <v>30000</v>
      </c>
      <c r="W28" s="30">
        <f t="shared" si="11"/>
        <v>10500</v>
      </c>
      <c r="X28" s="29">
        <v>0</v>
      </c>
      <c r="Y28" s="29">
        <v>0</v>
      </c>
      <c r="Z28" s="30">
        <f t="shared" si="12"/>
        <v>0</v>
      </c>
      <c r="AA28" s="30">
        <f t="shared" si="13"/>
        <v>0</v>
      </c>
      <c r="AB28" s="30">
        <f t="shared" si="14"/>
        <v>0</v>
      </c>
      <c r="AC28" s="29">
        <v>0</v>
      </c>
      <c r="AD28" s="29">
        <v>0</v>
      </c>
      <c r="AE28" s="30">
        <f t="shared" si="15"/>
        <v>0</v>
      </c>
      <c r="AF28" s="30">
        <f t="shared" si="16"/>
        <v>0</v>
      </c>
      <c r="AG28" s="30">
        <f t="shared" si="17"/>
        <v>0</v>
      </c>
    </row>
    <row r="29" spans="2:33" ht="15" customHeight="1" x14ac:dyDescent="0.2">
      <c r="B29" s="29" t="s">
        <v>280</v>
      </c>
      <c r="C29" s="29" t="s">
        <v>13</v>
      </c>
      <c r="D29" s="29">
        <v>152000</v>
      </c>
      <c r="E29" s="29">
        <v>685000</v>
      </c>
      <c r="F29" s="30">
        <f t="shared" si="0"/>
        <v>4.5065789473684212</v>
      </c>
      <c r="G29" s="30">
        <f t="shared" si="1"/>
        <v>182400</v>
      </c>
      <c r="H29" s="30">
        <f t="shared" si="2"/>
        <v>63840</v>
      </c>
      <c r="I29" s="29">
        <v>0</v>
      </c>
      <c r="J29" s="29">
        <v>0</v>
      </c>
      <c r="K29" s="30">
        <f t="shared" si="3"/>
        <v>0</v>
      </c>
      <c r="L29" s="30">
        <f t="shared" si="4"/>
        <v>0</v>
      </c>
      <c r="M29" s="30">
        <f t="shared" si="5"/>
        <v>0</v>
      </c>
      <c r="N29" s="29">
        <v>0</v>
      </c>
      <c r="O29" s="29">
        <v>0</v>
      </c>
      <c r="P29" s="30">
        <f t="shared" si="6"/>
        <v>0</v>
      </c>
      <c r="Q29" s="30">
        <f t="shared" si="7"/>
        <v>0</v>
      </c>
      <c r="R29" s="30">
        <f t="shared" si="8"/>
        <v>0</v>
      </c>
      <c r="S29" s="29">
        <v>1000</v>
      </c>
      <c r="T29" s="29">
        <v>11000</v>
      </c>
      <c r="U29" s="30">
        <f t="shared" si="9"/>
        <v>11</v>
      </c>
      <c r="V29" s="30">
        <f t="shared" si="10"/>
        <v>1500</v>
      </c>
      <c r="W29" s="30">
        <f t="shared" si="11"/>
        <v>525</v>
      </c>
      <c r="X29" s="29">
        <v>0</v>
      </c>
      <c r="Y29" s="29">
        <v>0</v>
      </c>
      <c r="Z29" s="30">
        <f t="shared" si="12"/>
        <v>0</v>
      </c>
      <c r="AA29" s="30">
        <f t="shared" si="13"/>
        <v>0</v>
      </c>
      <c r="AB29" s="30">
        <f t="shared" si="14"/>
        <v>0</v>
      </c>
      <c r="AC29" s="29">
        <v>0</v>
      </c>
      <c r="AD29" s="29">
        <v>0</v>
      </c>
      <c r="AE29" s="30">
        <f t="shared" si="15"/>
        <v>0</v>
      </c>
      <c r="AF29" s="30">
        <f t="shared" si="16"/>
        <v>0</v>
      </c>
      <c r="AG29" s="30">
        <f t="shared" si="17"/>
        <v>0</v>
      </c>
    </row>
    <row r="30" spans="2:33" ht="15" customHeight="1" x14ac:dyDescent="0.2">
      <c r="B30" s="29" t="s">
        <v>1969</v>
      </c>
      <c r="C30" s="29" t="s">
        <v>13</v>
      </c>
      <c r="D30" s="29">
        <v>159000</v>
      </c>
      <c r="E30" s="29">
        <v>606000</v>
      </c>
      <c r="F30" s="30">
        <f t="shared" si="0"/>
        <v>3.8113207547169812</v>
      </c>
      <c r="G30" s="30">
        <f t="shared" si="1"/>
        <v>190800</v>
      </c>
      <c r="H30" s="30">
        <f t="shared" si="2"/>
        <v>66780</v>
      </c>
      <c r="I30" s="29">
        <v>0</v>
      </c>
      <c r="J30" s="29">
        <v>0</v>
      </c>
      <c r="K30" s="30">
        <f t="shared" si="3"/>
        <v>0</v>
      </c>
      <c r="L30" s="30">
        <f t="shared" si="4"/>
        <v>0</v>
      </c>
      <c r="M30" s="30">
        <f t="shared" si="5"/>
        <v>0</v>
      </c>
      <c r="N30" s="29">
        <v>0</v>
      </c>
      <c r="O30" s="29">
        <v>0</v>
      </c>
      <c r="P30" s="30">
        <f t="shared" si="6"/>
        <v>0</v>
      </c>
      <c r="Q30" s="30">
        <f t="shared" si="7"/>
        <v>0</v>
      </c>
      <c r="R30" s="30">
        <f t="shared" si="8"/>
        <v>0</v>
      </c>
      <c r="S30" s="29">
        <v>5000</v>
      </c>
      <c r="T30" s="29">
        <v>46000</v>
      </c>
      <c r="U30" s="30">
        <f t="shared" si="9"/>
        <v>9.1999999999999993</v>
      </c>
      <c r="V30" s="30">
        <f t="shared" si="10"/>
        <v>7500</v>
      </c>
      <c r="W30" s="30">
        <f t="shared" si="11"/>
        <v>2625</v>
      </c>
      <c r="X30" s="29">
        <v>0</v>
      </c>
      <c r="Y30" s="29">
        <v>0</v>
      </c>
      <c r="Z30" s="30">
        <f t="shared" si="12"/>
        <v>0</v>
      </c>
      <c r="AA30" s="30">
        <f t="shared" si="13"/>
        <v>0</v>
      </c>
      <c r="AB30" s="30">
        <f t="shared" si="14"/>
        <v>0</v>
      </c>
      <c r="AC30" s="29">
        <v>0</v>
      </c>
      <c r="AD30" s="29">
        <v>0</v>
      </c>
      <c r="AE30" s="30">
        <f t="shared" si="15"/>
        <v>0</v>
      </c>
      <c r="AF30" s="30">
        <f t="shared" si="16"/>
        <v>0</v>
      </c>
      <c r="AG30" s="30">
        <f t="shared" si="17"/>
        <v>0</v>
      </c>
    </row>
    <row r="31" spans="2:33" ht="15" customHeight="1" x14ac:dyDescent="0.2">
      <c r="B31" s="29" t="s">
        <v>1970</v>
      </c>
      <c r="C31" s="29" t="s">
        <v>13</v>
      </c>
      <c r="D31" s="29">
        <v>17000</v>
      </c>
      <c r="E31" s="29">
        <v>59000</v>
      </c>
      <c r="F31" s="30">
        <f t="shared" si="0"/>
        <v>3.4705882352941178</v>
      </c>
      <c r="G31" s="30">
        <f t="shared" si="1"/>
        <v>20400</v>
      </c>
      <c r="H31" s="30">
        <f t="shared" si="2"/>
        <v>7140</v>
      </c>
      <c r="I31" s="29">
        <v>0</v>
      </c>
      <c r="J31" s="29">
        <v>0</v>
      </c>
      <c r="K31" s="30">
        <f t="shared" si="3"/>
        <v>0</v>
      </c>
      <c r="L31" s="30">
        <f t="shared" si="4"/>
        <v>0</v>
      </c>
      <c r="M31" s="30">
        <f t="shared" si="5"/>
        <v>0</v>
      </c>
      <c r="N31" s="29">
        <v>0</v>
      </c>
      <c r="O31" s="29">
        <v>0</v>
      </c>
      <c r="P31" s="30">
        <f t="shared" si="6"/>
        <v>0</v>
      </c>
      <c r="Q31" s="30">
        <f t="shared" si="7"/>
        <v>0</v>
      </c>
      <c r="R31" s="30">
        <f t="shared" si="8"/>
        <v>0</v>
      </c>
      <c r="S31" s="29">
        <v>12000</v>
      </c>
      <c r="T31" s="29">
        <v>66000</v>
      </c>
      <c r="U31" s="30">
        <f t="shared" si="9"/>
        <v>5.5</v>
      </c>
      <c r="V31" s="30">
        <f t="shared" si="10"/>
        <v>18000</v>
      </c>
      <c r="W31" s="30">
        <f t="shared" si="11"/>
        <v>6300</v>
      </c>
      <c r="X31" s="29">
        <v>0</v>
      </c>
      <c r="Y31" s="29">
        <v>0</v>
      </c>
      <c r="Z31" s="30">
        <f t="shared" si="12"/>
        <v>0</v>
      </c>
      <c r="AA31" s="30">
        <f t="shared" si="13"/>
        <v>0</v>
      </c>
      <c r="AB31" s="30">
        <f t="shared" si="14"/>
        <v>0</v>
      </c>
      <c r="AC31" s="29">
        <v>0</v>
      </c>
      <c r="AD31" s="29">
        <v>0</v>
      </c>
      <c r="AE31" s="30">
        <f t="shared" si="15"/>
        <v>0</v>
      </c>
      <c r="AF31" s="30">
        <f t="shared" si="16"/>
        <v>0</v>
      </c>
      <c r="AG31" s="30">
        <f t="shared" si="17"/>
        <v>0</v>
      </c>
    </row>
    <row r="32" spans="2:33" ht="15" customHeight="1" x14ac:dyDescent="0.2">
      <c r="B32" s="29" t="s">
        <v>2667</v>
      </c>
      <c r="C32" s="29" t="s">
        <v>13</v>
      </c>
      <c r="D32" s="29">
        <v>108000</v>
      </c>
      <c r="E32" s="29">
        <v>439000</v>
      </c>
      <c r="F32" s="30">
        <f t="shared" si="0"/>
        <v>4.0648148148148149</v>
      </c>
      <c r="G32" s="30">
        <f t="shared" si="1"/>
        <v>129600</v>
      </c>
      <c r="H32" s="30">
        <f t="shared" si="2"/>
        <v>45360</v>
      </c>
      <c r="I32" s="29">
        <v>0</v>
      </c>
      <c r="J32" s="29">
        <v>0</v>
      </c>
      <c r="K32" s="30">
        <f t="shared" si="3"/>
        <v>0</v>
      </c>
      <c r="L32" s="30">
        <f t="shared" si="4"/>
        <v>0</v>
      </c>
      <c r="M32" s="30">
        <f t="shared" si="5"/>
        <v>0</v>
      </c>
      <c r="N32" s="29">
        <v>0</v>
      </c>
      <c r="O32" s="29">
        <v>0</v>
      </c>
      <c r="P32" s="30">
        <f t="shared" si="6"/>
        <v>0</v>
      </c>
      <c r="Q32" s="30">
        <f t="shared" si="7"/>
        <v>0</v>
      </c>
      <c r="R32" s="30">
        <f t="shared" si="8"/>
        <v>0</v>
      </c>
      <c r="S32" s="29">
        <v>70000</v>
      </c>
      <c r="T32" s="29">
        <v>335000</v>
      </c>
      <c r="U32" s="30">
        <f t="shared" si="9"/>
        <v>4.7857142857142856</v>
      </c>
      <c r="V32" s="30">
        <f t="shared" si="10"/>
        <v>105000</v>
      </c>
      <c r="W32" s="30">
        <f t="shared" si="11"/>
        <v>36750</v>
      </c>
      <c r="X32" s="29">
        <v>0</v>
      </c>
      <c r="Y32" s="29">
        <v>0</v>
      </c>
      <c r="Z32" s="30">
        <f t="shared" si="12"/>
        <v>0</v>
      </c>
      <c r="AA32" s="30">
        <f t="shared" si="13"/>
        <v>0</v>
      </c>
      <c r="AB32" s="30">
        <f t="shared" si="14"/>
        <v>0</v>
      </c>
      <c r="AC32" s="29">
        <v>0</v>
      </c>
      <c r="AD32" s="29">
        <v>0</v>
      </c>
      <c r="AE32" s="30">
        <f t="shared" si="15"/>
        <v>0</v>
      </c>
      <c r="AF32" s="30">
        <f t="shared" si="16"/>
        <v>0</v>
      </c>
      <c r="AG32" s="30">
        <f t="shared" si="17"/>
        <v>0</v>
      </c>
    </row>
    <row r="33" spans="2:33" ht="15" customHeight="1" x14ac:dyDescent="0.2">
      <c r="B33" s="29" t="s">
        <v>2670</v>
      </c>
      <c r="C33" s="29" t="s">
        <v>13</v>
      </c>
      <c r="D33" s="29">
        <v>67000</v>
      </c>
      <c r="E33" s="29">
        <v>241000</v>
      </c>
      <c r="F33" s="30">
        <f t="shared" si="0"/>
        <v>3.5970149253731343</v>
      </c>
      <c r="G33" s="30">
        <f t="shared" si="1"/>
        <v>80400</v>
      </c>
      <c r="H33" s="30">
        <f t="shared" si="2"/>
        <v>28140</v>
      </c>
      <c r="I33" s="29">
        <v>0</v>
      </c>
      <c r="J33" s="29">
        <v>0</v>
      </c>
      <c r="K33" s="30">
        <f t="shared" si="3"/>
        <v>0</v>
      </c>
      <c r="L33" s="30">
        <f t="shared" si="4"/>
        <v>0</v>
      </c>
      <c r="M33" s="30">
        <f t="shared" si="5"/>
        <v>0</v>
      </c>
      <c r="N33" s="29">
        <v>0</v>
      </c>
      <c r="O33" s="29">
        <v>0</v>
      </c>
      <c r="P33" s="30">
        <f t="shared" si="6"/>
        <v>0</v>
      </c>
      <c r="Q33" s="30">
        <f t="shared" si="7"/>
        <v>0</v>
      </c>
      <c r="R33" s="30">
        <f t="shared" si="8"/>
        <v>0</v>
      </c>
      <c r="S33" s="29">
        <v>13000</v>
      </c>
      <c r="T33" s="29">
        <v>76000</v>
      </c>
      <c r="U33" s="30">
        <f t="shared" si="9"/>
        <v>5.8461538461538458</v>
      </c>
      <c r="V33" s="30">
        <f t="shared" si="10"/>
        <v>19500</v>
      </c>
      <c r="W33" s="30">
        <f t="shared" si="11"/>
        <v>6825</v>
      </c>
      <c r="X33" s="29">
        <v>0</v>
      </c>
      <c r="Y33" s="29">
        <v>0</v>
      </c>
      <c r="Z33" s="30">
        <f t="shared" si="12"/>
        <v>0</v>
      </c>
      <c r="AA33" s="30">
        <f t="shared" si="13"/>
        <v>0</v>
      </c>
      <c r="AB33" s="30">
        <f t="shared" si="14"/>
        <v>0</v>
      </c>
      <c r="AC33" s="29">
        <v>0</v>
      </c>
      <c r="AD33" s="29">
        <v>0</v>
      </c>
      <c r="AE33" s="30">
        <f t="shared" si="15"/>
        <v>0</v>
      </c>
      <c r="AF33" s="30">
        <f t="shared" si="16"/>
        <v>0</v>
      </c>
      <c r="AG33" s="30">
        <f t="shared" si="17"/>
        <v>0</v>
      </c>
    </row>
    <row r="34" spans="2:33" ht="15" customHeight="1" x14ac:dyDescent="0.2">
      <c r="B34" s="29" t="s">
        <v>2674</v>
      </c>
      <c r="C34" s="29" t="s">
        <v>13</v>
      </c>
      <c r="D34" s="29">
        <v>56000</v>
      </c>
      <c r="E34" s="29">
        <v>218000</v>
      </c>
      <c r="F34" s="30">
        <f t="shared" si="0"/>
        <v>3.8928571428571428</v>
      </c>
      <c r="G34" s="30">
        <f t="shared" si="1"/>
        <v>67200</v>
      </c>
      <c r="H34" s="30">
        <f t="shared" si="2"/>
        <v>23520</v>
      </c>
      <c r="I34" s="29">
        <v>0</v>
      </c>
      <c r="J34" s="29">
        <v>0</v>
      </c>
      <c r="K34" s="30">
        <f t="shared" si="3"/>
        <v>0</v>
      </c>
      <c r="L34" s="30">
        <f t="shared" si="4"/>
        <v>0</v>
      </c>
      <c r="M34" s="30">
        <f t="shared" si="5"/>
        <v>0</v>
      </c>
      <c r="N34" s="29">
        <v>0</v>
      </c>
      <c r="O34" s="29">
        <v>0</v>
      </c>
      <c r="P34" s="30">
        <f t="shared" si="6"/>
        <v>0</v>
      </c>
      <c r="Q34" s="30">
        <f t="shared" si="7"/>
        <v>0</v>
      </c>
      <c r="R34" s="30">
        <f t="shared" si="8"/>
        <v>0</v>
      </c>
      <c r="S34" s="29">
        <v>17000</v>
      </c>
      <c r="T34" s="29">
        <v>115000</v>
      </c>
      <c r="U34" s="30">
        <f t="shared" si="9"/>
        <v>6.7647058823529411</v>
      </c>
      <c r="V34" s="30">
        <f t="shared" si="10"/>
        <v>25500</v>
      </c>
      <c r="W34" s="30">
        <f t="shared" si="11"/>
        <v>8925</v>
      </c>
      <c r="X34" s="29">
        <v>0</v>
      </c>
      <c r="Y34" s="29">
        <v>0</v>
      </c>
      <c r="Z34" s="30">
        <f t="shared" si="12"/>
        <v>0</v>
      </c>
      <c r="AA34" s="30">
        <f t="shared" si="13"/>
        <v>0</v>
      </c>
      <c r="AB34" s="30">
        <f t="shared" si="14"/>
        <v>0</v>
      </c>
      <c r="AC34" s="29">
        <v>0</v>
      </c>
      <c r="AD34" s="29">
        <v>0</v>
      </c>
      <c r="AE34" s="30">
        <f t="shared" si="15"/>
        <v>0</v>
      </c>
      <c r="AF34" s="30">
        <f t="shared" si="16"/>
        <v>0</v>
      </c>
      <c r="AG34" s="30">
        <f t="shared" si="17"/>
        <v>0</v>
      </c>
    </row>
    <row r="35" spans="2:33" ht="15" customHeight="1" x14ac:dyDescent="0.2">
      <c r="B35" s="29" t="s">
        <v>2678</v>
      </c>
      <c r="C35" s="29" t="s">
        <v>13</v>
      </c>
      <c r="D35" s="29">
        <v>74000</v>
      </c>
      <c r="E35" s="29">
        <v>251000</v>
      </c>
      <c r="F35" s="30">
        <f t="shared" si="0"/>
        <v>3.3918918918918921</v>
      </c>
      <c r="G35" s="30">
        <f t="shared" si="1"/>
        <v>88800</v>
      </c>
      <c r="H35" s="30">
        <f t="shared" si="2"/>
        <v>31080</v>
      </c>
      <c r="I35" s="29">
        <v>0</v>
      </c>
      <c r="J35" s="29">
        <v>0</v>
      </c>
      <c r="K35" s="30">
        <f t="shared" si="3"/>
        <v>0</v>
      </c>
      <c r="L35" s="30">
        <f t="shared" si="4"/>
        <v>0</v>
      </c>
      <c r="M35" s="30">
        <f t="shared" si="5"/>
        <v>0</v>
      </c>
      <c r="N35" s="29">
        <v>0</v>
      </c>
      <c r="O35" s="29">
        <v>0</v>
      </c>
      <c r="P35" s="30">
        <f t="shared" si="6"/>
        <v>0</v>
      </c>
      <c r="Q35" s="30">
        <f t="shared" si="7"/>
        <v>0</v>
      </c>
      <c r="R35" s="30">
        <f t="shared" si="8"/>
        <v>0</v>
      </c>
      <c r="S35" s="29">
        <v>10000</v>
      </c>
      <c r="T35" s="29">
        <v>56000</v>
      </c>
      <c r="U35" s="30">
        <f t="shared" si="9"/>
        <v>5.6</v>
      </c>
      <c r="V35" s="30">
        <f t="shared" si="10"/>
        <v>15000</v>
      </c>
      <c r="W35" s="30">
        <f t="shared" si="11"/>
        <v>5250</v>
      </c>
      <c r="X35" s="29">
        <v>0</v>
      </c>
      <c r="Y35" s="29">
        <v>0</v>
      </c>
      <c r="Z35" s="30">
        <f t="shared" si="12"/>
        <v>0</v>
      </c>
      <c r="AA35" s="30">
        <f t="shared" si="13"/>
        <v>0</v>
      </c>
      <c r="AB35" s="30">
        <f t="shared" si="14"/>
        <v>0</v>
      </c>
      <c r="AC35" s="29">
        <v>0</v>
      </c>
      <c r="AD35" s="29">
        <v>0</v>
      </c>
      <c r="AE35" s="30">
        <f t="shared" si="15"/>
        <v>0</v>
      </c>
      <c r="AF35" s="30">
        <f t="shared" si="16"/>
        <v>0</v>
      </c>
      <c r="AG35" s="30">
        <f t="shared" si="17"/>
        <v>0</v>
      </c>
    </row>
    <row r="36" spans="2:33" ht="15" customHeight="1" x14ac:dyDescent="0.2">
      <c r="B36" s="29" t="s">
        <v>1971</v>
      </c>
      <c r="C36" s="29" t="s">
        <v>13</v>
      </c>
      <c r="D36" s="29">
        <v>23000</v>
      </c>
      <c r="E36" s="29">
        <v>77000</v>
      </c>
      <c r="F36" s="30">
        <f t="shared" si="0"/>
        <v>3.347826086956522</v>
      </c>
      <c r="G36" s="30">
        <f t="shared" si="1"/>
        <v>27600</v>
      </c>
      <c r="H36" s="30">
        <f t="shared" si="2"/>
        <v>9660</v>
      </c>
      <c r="I36" s="29">
        <v>0</v>
      </c>
      <c r="J36" s="29">
        <v>0</v>
      </c>
      <c r="K36" s="30">
        <f t="shared" si="3"/>
        <v>0</v>
      </c>
      <c r="L36" s="30">
        <f t="shared" si="4"/>
        <v>0</v>
      </c>
      <c r="M36" s="30">
        <f t="shared" si="5"/>
        <v>0</v>
      </c>
      <c r="N36" s="29">
        <v>0</v>
      </c>
      <c r="O36" s="29">
        <v>0</v>
      </c>
      <c r="P36" s="30">
        <f t="shared" si="6"/>
        <v>0</v>
      </c>
      <c r="Q36" s="30">
        <f t="shared" si="7"/>
        <v>0</v>
      </c>
      <c r="R36" s="30">
        <f t="shared" si="8"/>
        <v>0</v>
      </c>
      <c r="S36" s="29">
        <v>10000</v>
      </c>
      <c r="T36" s="29">
        <v>43000</v>
      </c>
      <c r="U36" s="30">
        <f t="shared" si="9"/>
        <v>4.3</v>
      </c>
      <c r="V36" s="30">
        <f t="shared" si="10"/>
        <v>15000</v>
      </c>
      <c r="W36" s="30">
        <f t="shared" si="11"/>
        <v>5250</v>
      </c>
      <c r="X36" s="29">
        <v>0</v>
      </c>
      <c r="Y36" s="29">
        <v>0</v>
      </c>
      <c r="Z36" s="30">
        <f t="shared" si="12"/>
        <v>0</v>
      </c>
      <c r="AA36" s="30">
        <f t="shared" si="13"/>
        <v>0</v>
      </c>
      <c r="AB36" s="30">
        <f t="shared" si="14"/>
        <v>0</v>
      </c>
      <c r="AC36" s="29">
        <v>0</v>
      </c>
      <c r="AD36" s="29">
        <v>0</v>
      </c>
      <c r="AE36" s="30">
        <f t="shared" si="15"/>
        <v>0</v>
      </c>
      <c r="AF36" s="30">
        <f t="shared" si="16"/>
        <v>0</v>
      </c>
      <c r="AG36" s="30">
        <f t="shared" si="17"/>
        <v>0</v>
      </c>
    </row>
    <row r="37" spans="2:33" ht="15" customHeight="1" x14ac:dyDescent="0.2">
      <c r="B37" s="29" t="s">
        <v>1972</v>
      </c>
      <c r="C37" s="29" t="s">
        <v>13</v>
      </c>
      <c r="D37" s="29">
        <v>141000</v>
      </c>
      <c r="E37" s="29">
        <v>587000</v>
      </c>
      <c r="F37" s="30">
        <f t="shared" si="0"/>
        <v>4.1631205673758869</v>
      </c>
      <c r="G37" s="30">
        <f t="shared" si="1"/>
        <v>169200</v>
      </c>
      <c r="H37" s="30">
        <f t="shared" si="2"/>
        <v>59220</v>
      </c>
      <c r="I37" s="29">
        <v>0</v>
      </c>
      <c r="J37" s="29">
        <v>0</v>
      </c>
      <c r="K37" s="30">
        <f t="shared" si="3"/>
        <v>0</v>
      </c>
      <c r="L37" s="30">
        <f t="shared" si="4"/>
        <v>0</v>
      </c>
      <c r="M37" s="30">
        <f t="shared" si="5"/>
        <v>0</v>
      </c>
      <c r="N37" s="29">
        <v>0</v>
      </c>
      <c r="O37" s="29">
        <v>0</v>
      </c>
      <c r="P37" s="30">
        <f t="shared" si="6"/>
        <v>0</v>
      </c>
      <c r="Q37" s="30">
        <f t="shared" si="7"/>
        <v>0</v>
      </c>
      <c r="R37" s="30">
        <f t="shared" si="8"/>
        <v>0</v>
      </c>
      <c r="S37" s="29">
        <v>1000</v>
      </c>
      <c r="T37" s="29">
        <v>5000</v>
      </c>
      <c r="U37" s="30">
        <f t="shared" si="9"/>
        <v>5</v>
      </c>
      <c r="V37" s="30">
        <f t="shared" si="10"/>
        <v>1500</v>
      </c>
      <c r="W37" s="30">
        <f t="shared" si="11"/>
        <v>525</v>
      </c>
      <c r="X37" s="29">
        <v>0</v>
      </c>
      <c r="Y37" s="29">
        <v>0</v>
      </c>
      <c r="Z37" s="30">
        <f t="shared" si="12"/>
        <v>0</v>
      </c>
      <c r="AA37" s="30">
        <f t="shared" si="13"/>
        <v>0</v>
      </c>
      <c r="AB37" s="30">
        <f t="shared" si="14"/>
        <v>0</v>
      </c>
      <c r="AC37" s="29">
        <v>0</v>
      </c>
      <c r="AD37" s="29">
        <v>0</v>
      </c>
      <c r="AE37" s="30">
        <f t="shared" si="15"/>
        <v>0</v>
      </c>
      <c r="AF37" s="30">
        <f t="shared" si="16"/>
        <v>0</v>
      </c>
      <c r="AG37" s="30">
        <f t="shared" si="17"/>
        <v>0</v>
      </c>
    </row>
    <row r="38" spans="2:33" ht="15" customHeight="1" x14ac:dyDescent="0.2">
      <c r="B38" s="29" t="s">
        <v>2684</v>
      </c>
      <c r="C38" s="29" t="s">
        <v>13</v>
      </c>
      <c r="D38" s="29">
        <v>12000</v>
      </c>
      <c r="E38" s="29">
        <v>42000</v>
      </c>
      <c r="F38" s="30">
        <f t="shared" si="0"/>
        <v>3.5</v>
      </c>
      <c r="G38" s="30">
        <f t="shared" si="1"/>
        <v>14400</v>
      </c>
      <c r="H38" s="30">
        <f t="shared" si="2"/>
        <v>5040</v>
      </c>
      <c r="I38" s="29">
        <v>0</v>
      </c>
      <c r="J38" s="29">
        <v>0</v>
      </c>
      <c r="K38" s="30">
        <f t="shared" si="3"/>
        <v>0</v>
      </c>
      <c r="L38" s="30">
        <f t="shared" si="4"/>
        <v>0</v>
      </c>
      <c r="M38" s="30">
        <f t="shared" si="5"/>
        <v>0</v>
      </c>
      <c r="N38" s="29">
        <v>0</v>
      </c>
      <c r="O38" s="29">
        <v>0</v>
      </c>
      <c r="P38" s="30">
        <f t="shared" si="6"/>
        <v>0</v>
      </c>
      <c r="Q38" s="30">
        <f t="shared" si="7"/>
        <v>0</v>
      </c>
      <c r="R38" s="30">
        <f t="shared" si="8"/>
        <v>0</v>
      </c>
      <c r="S38" s="29">
        <v>27000</v>
      </c>
      <c r="T38" s="29">
        <v>108000</v>
      </c>
      <c r="U38" s="30">
        <f t="shared" si="9"/>
        <v>4</v>
      </c>
      <c r="V38" s="30">
        <f t="shared" si="10"/>
        <v>40500</v>
      </c>
      <c r="W38" s="30">
        <f t="shared" si="11"/>
        <v>14175</v>
      </c>
      <c r="X38" s="29">
        <v>0</v>
      </c>
      <c r="Y38" s="29">
        <v>0</v>
      </c>
      <c r="Z38" s="30">
        <f t="shared" si="12"/>
        <v>0</v>
      </c>
      <c r="AA38" s="30">
        <f t="shared" si="13"/>
        <v>0</v>
      </c>
      <c r="AB38" s="30">
        <f t="shared" si="14"/>
        <v>0</v>
      </c>
      <c r="AC38" s="29">
        <v>0</v>
      </c>
      <c r="AD38" s="29">
        <v>0</v>
      </c>
      <c r="AE38" s="30">
        <f t="shared" si="15"/>
        <v>0</v>
      </c>
      <c r="AF38" s="30">
        <f t="shared" si="16"/>
        <v>0</v>
      </c>
      <c r="AG38" s="30">
        <f t="shared" si="17"/>
        <v>0</v>
      </c>
    </row>
    <row r="39" spans="2:33" ht="15" customHeight="1" x14ac:dyDescent="0.2">
      <c r="B39" s="29" t="s">
        <v>1973</v>
      </c>
      <c r="C39" s="29" t="s">
        <v>13</v>
      </c>
      <c r="D39" s="29">
        <v>152000</v>
      </c>
      <c r="E39" s="29">
        <v>494000</v>
      </c>
      <c r="F39" s="30">
        <f t="shared" si="0"/>
        <v>3.25</v>
      </c>
      <c r="G39" s="30">
        <f t="shared" si="1"/>
        <v>182400</v>
      </c>
      <c r="H39" s="30">
        <f t="shared" si="2"/>
        <v>63840</v>
      </c>
      <c r="I39" s="29">
        <v>0</v>
      </c>
      <c r="J39" s="29">
        <v>0</v>
      </c>
      <c r="K39" s="30">
        <f t="shared" si="3"/>
        <v>0</v>
      </c>
      <c r="L39" s="30">
        <f t="shared" si="4"/>
        <v>0</v>
      </c>
      <c r="M39" s="30">
        <f t="shared" si="5"/>
        <v>0</v>
      </c>
      <c r="N39" s="29">
        <v>0</v>
      </c>
      <c r="O39" s="29">
        <v>0</v>
      </c>
      <c r="P39" s="30">
        <f t="shared" si="6"/>
        <v>0</v>
      </c>
      <c r="Q39" s="30">
        <f t="shared" si="7"/>
        <v>0</v>
      </c>
      <c r="R39" s="30">
        <f t="shared" si="8"/>
        <v>0</v>
      </c>
      <c r="S39" s="29">
        <v>24000</v>
      </c>
      <c r="T39" s="29">
        <v>166000</v>
      </c>
      <c r="U39" s="30">
        <f t="shared" si="9"/>
        <v>6.916666666666667</v>
      </c>
      <c r="V39" s="30">
        <f t="shared" si="10"/>
        <v>36000</v>
      </c>
      <c r="W39" s="30">
        <f t="shared" si="11"/>
        <v>12600</v>
      </c>
      <c r="X39" s="29">
        <v>0</v>
      </c>
      <c r="Y39" s="29">
        <v>0</v>
      </c>
      <c r="Z39" s="30">
        <f t="shared" si="12"/>
        <v>0</v>
      </c>
      <c r="AA39" s="30">
        <f t="shared" si="13"/>
        <v>0</v>
      </c>
      <c r="AB39" s="30">
        <f t="shared" si="14"/>
        <v>0</v>
      </c>
      <c r="AC39" s="29">
        <v>0</v>
      </c>
      <c r="AD39" s="29">
        <v>0</v>
      </c>
      <c r="AE39" s="30">
        <f t="shared" si="15"/>
        <v>0</v>
      </c>
      <c r="AF39" s="30">
        <f t="shared" si="16"/>
        <v>0</v>
      </c>
      <c r="AG39" s="30">
        <f t="shared" si="17"/>
        <v>0</v>
      </c>
    </row>
    <row r="40" spans="2:33" ht="15" customHeight="1" x14ac:dyDescent="0.2">
      <c r="B40" s="29" t="s">
        <v>2688</v>
      </c>
      <c r="C40" s="29" t="s">
        <v>13</v>
      </c>
      <c r="D40" s="29">
        <v>101000</v>
      </c>
      <c r="E40" s="29">
        <v>368000</v>
      </c>
      <c r="F40" s="30">
        <f t="shared" si="0"/>
        <v>3.6435643564356437</v>
      </c>
      <c r="G40" s="30">
        <f t="shared" si="1"/>
        <v>121200</v>
      </c>
      <c r="H40" s="30">
        <f t="shared" si="2"/>
        <v>42420</v>
      </c>
      <c r="I40" s="29">
        <v>0</v>
      </c>
      <c r="J40" s="29">
        <v>0</v>
      </c>
      <c r="K40" s="30">
        <f t="shared" si="3"/>
        <v>0</v>
      </c>
      <c r="L40" s="30">
        <f t="shared" si="4"/>
        <v>0</v>
      </c>
      <c r="M40" s="30">
        <f t="shared" si="5"/>
        <v>0</v>
      </c>
      <c r="N40" s="29">
        <v>0</v>
      </c>
      <c r="O40" s="29">
        <v>0</v>
      </c>
      <c r="P40" s="30">
        <f t="shared" si="6"/>
        <v>0</v>
      </c>
      <c r="Q40" s="30">
        <f t="shared" si="7"/>
        <v>0</v>
      </c>
      <c r="R40" s="30">
        <f t="shared" si="8"/>
        <v>0</v>
      </c>
      <c r="S40" s="29">
        <v>0</v>
      </c>
      <c r="T40" s="29">
        <v>0</v>
      </c>
      <c r="U40" s="30">
        <f t="shared" si="9"/>
        <v>0</v>
      </c>
      <c r="V40" s="30">
        <f t="shared" si="10"/>
        <v>0</v>
      </c>
      <c r="W40" s="30">
        <f t="shared" si="11"/>
        <v>0</v>
      </c>
      <c r="X40" s="29">
        <v>0</v>
      </c>
      <c r="Y40" s="29">
        <v>0</v>
      </c>
      <c r="Z40" s="30">
        <f t="shared" si="12"/>
        <v>0</v>
      </c>
      <c r="AA40" s="30">
        <f t="shared" si="13"/>
        <v>0</v>
      </c>
      <c r="AB40" s="30">
        <f t="shared" si="14"/>
        <v>0</v>
      </c>
      <c r="AC40" s="29">
        <v>0</v>
      </c>
      <c r="AD40" s="29">
        <v>0</v>
      </c>
      <c r="AE40" s="30">
        <f t="shared" si="15"/>
        <v>0</v>
      </c>
      <c r="AF40" s="30">
        <f t="shared" si="16"/>
        <v>0</v>
      </c>
      <c r="AG40" s="30">
        <f t="shared" si="17"/>
        <v>0</v>
      </c>
    </row>
    <row r="41" spans="2:33" ht="15" customHeight="1" x14ac:dyDescent="0.2">
      <c r="B41" s="29" t="s">
        <v>1974</v>
      </c>
      <c r="C41" s="29" t="s">
        <v>13</v>
      </c>
      <c r="D41" s="29">
        <v>5000</v>
      </c>
      <c r="E41" s="29">
        <v>18000</v>
      </c>
      <c r="F41" s="30">
        <f t="shared" si="0"/>
        <v>3.6</v>
      </c>
      <c r="G41" s="30">
        <f t="shared" si="1"/>
        <v>6000</v>
      </c>
      <c r="H41" s="30">
        <f t="shared" si="2"/>
        <v>2100</v>
      </c>
      <c r="I41" s="29">
        <v>0</v>
      </c>
      <c r="J41" s="29">
        <v>0</v>
      </c>
      <c r="K41" s="30">
        <f t="shared" si="3"/>
        <v>0</v>
      </c>
      <c r="L41" s="30">
        <f t="shared" si="4"/>
        <v>0</v>
      </c>
      <c r="M41" s="30">
        <f t="shared" si="5"/>
        <v>0</v>
      </c>
      <c r="N41" s="29">
        <v>0</v>
      </c>
      <c r="O41" s="29">
        <v>0</v>
      </c>
      <c r="P41" s="30">
        <f t="shared" si="6"/>
        <v>0</v>
      </c>
      <c r="Q41" s="30">
        <f t="shared" si="7"/>
        <v>0</v>
      </c>
      <c r="R41" s="30">
        <f t="shared" si="8"/>
        <v>0</v>
      </c>
      <c r="S41" s="29">
        <v>0</v>
      </c>
      <c r="T41" s="29">
        <v>3000</v>
      </c>
      <c r="U41" s="30">
        <f t="shared" si="9"/>
        <v>0</v>
      </c>
      <c r="V41" s="30">
        <f t="shared" si="10"/>
        <v>0</v>
      </c>
      <c r="W41" s="30">
        <f t="shared" si="11"/>
        <v>0</v>
      </c>
      <c r="X41" s="29">
        <v>0</v>
      </c>
      <c r="Y41" s="29">
        <v>0</v>
      </c>
      <c r="Z41" s="30">
        <f t="shared" si="12"/>
        <v>0</v>
      </c>
      <c r="AA41" s="30">
        <f t="shared" si="13"/>
        <v>0</v>
      </c>
      <c r="AB41" s="30">
        <f t="shared" si="14"/>
        <v>0</v>
      </c>
      <c r="AC41" s="29">
        <v>0</v>
      </c>
      <c r="AD41" s="29">
        <v>0</v>
      </c>
      <c r="AE41" s="30">
        <f t="shared" si="15"/>
        <v>0</v>
      </c>
      <c r="AF41" s="30">
        <f t="shared" si="16"/>
        <v>0</v>
      </c>
      <c r="AG41" s="30">
        <f t="shared" si="17"/>
        <v>0</v>
      </c>
    </row>
    <row r="42" spans="2:33" ht="15" customHeight="1" x14ac:dyDescent="0.2">
      <c r="B42" s="29" t="s">
        <v>1975</v>
      </c>
      <c r="C42" s="29" t="s">
        <v>13</v>
      </c>
      <c r="D42" s="29">
        <v>98000</v>
      </c>
      <c r="E42" s="29">
        <v>360000</v>
      </c>
      <c r="F42" s="30">
        <f t="shared" si="0"/>
        <v>3.6734693877551021</v>
      </c>
      <c r="G42" s="30">
        <f t="shared" si="1"/>
        <v>117600</v>
      </c>
      <c r="H42" s="30">
        <f t="shared" si="2"/>
        <v>41160</v>
      </c>
      <c r="I42" s="29">
        <v>0</v>
      </c>
      <c r="J42" s="29">
        <v>0</v>
      </c>
      <c r="K42" s="30">
        <f t="shared" si="3"/>
        <v>0</v>
      </c>
      <c r="L42" s="30">
        <f t="shared" si="4"/>
        <v>0</v>
      </c>
      <c r="M42" s="30">
        <f t="shared" si="5"/>
        <v>0</v>
      </c>
      <c r="N42" s="29">
        <v>0</v>
      </c>
      <c r="O42" s="29">
        <v>0</v>
      </c>
      <c r="P42" s="30">
        <f t="shared" si="6"/>
        <v>0</v>
      </c>
      <c r="Q42" s="30">
        <f t="shared" si="7"/>
        <v>0</v>
      </c>
      <c r="R42" s="30">
        <f t="shared" si="8"/>
        <v>0</v>
      </c>
      <c r="S42" s="29">
        <v>27000</v>
      </c>
      <c r="T42" s="29">
        <v>210000</v>
      </c>
      <c r="U42" s="30">
        <f t="shared" si="9"/>
        <v>7.7777777777777777</v>
      </c>
      <c r="V42" s="30">
        <f t="shared" si="10"/>
        <v>40500</v>
      </c>
      <c r="W42" s="30">
        <f t="shared" si="11"/>
        <v>14175</v>
      </c>
      <c r="X42" s="29">
        <v>0</v>
      </c>
      <c r="Y42" s="29">
        <v>0</v>
      </c>
      <c r="Z42" s="30">
        <f t="shared" si="12"/>
        <v>0</v>
      </c>
      <c r="AA42" s="30">
        <f t="shared" si="13"/>
        <v>0</v>
      </c>
      <c r="AB42" s="30">
        <f t="shared" si="14"/>
        <v>0</v>
      </c>
      <c r="AC42" s="29">
        <v>0</v>
      </c>
      <c r="AD42" s="29">
        <v>0</v>
      </c>
      <c r="AE42" s="30">
        <f t="shared" si="15"/>
        <v>0</v>
      </c>
      <c r="AF42" s="30">
        <f t="shared" si="16"/>
        <v>0</v>
      </c>
      <c r="AG42" s="30">
        <f t="shared" si="17"/>
        <v>0</v>
      </c>
    </row>
    <row r="43" spans="2:33" ht="15" customHeight="1" x14ac:dyDescent="0.2">
      <c r="B43" s="29" t="s">
        <v>1976</v>
      </c>
      <c r="C43" s="29" t="s">
        <v>13</v>
      </c>
      <c r="D43" s="29">
        <v>172000</v>
      </c>
      <c r="E43" s="29">
        <v>814000</v>
      </c>
      <c r="F43" s="30">
        <f t="shared" si="0"/>
        <v>4.7325581395348841</v>
      </c>
      <c r="G43" s="30">
        <f t="shared" si="1"/>
        <v>206400</v>
      </c>
      <c r="H43" s="30">
        <f t="shared" si="2"/>
        <v>72240</v>
      </c>
      <c r="I43" s="29">
        <v>0</v>
      </c>
      <c r="J43" s="29">
        <v>0</v>
      </c>
      <c r="K43" s="30">
        <f t="shared" si="3"/>
        <v>0</v>
      </c>
      <c r="L43" s="30">
        <f t="shared" si="4"/>
        <v>0</v>
      </c>
      <c r="M43" s="30">
        <f t="shared" si="5"/>
        <v>0</v>
      </c>
      <c r="N43" s="29">
        <v>0</v>
      </c>
      <c r="O43" s="29">
        <v>0</v>
      </c>
      <c r="P43" s="30">
        <f t="shared" si="6"/>
        <v>0</v>
      </c>
      <c r="Q43" s="30">
        <f t="shared" si="7"/>
        <v>0</v>
      </c>
      <c r="R43" s="30">
        <f t="shared" si="8"/>
        <v>0</v>
      </c>
      <c r="S43" s="29">
        <v>0</v>
      </c>
      <c r="T43" s="29">
        <v>1000</v>
      </c>
      <c r="U43" s="30">
        <f t="shared" si="9"/>
        <v>0</v>
      </c>
      <c r="V43" s="30">
        <f t="shared" si="10"/>
        <v>0</v>
      </c>
      <c r="W43" s="30">
        <f t="shared" si="11"/>
        <v>0</v>
      </c>
      <c r="X43" s="29">
        <v>0</v>
      </c>
      <c r="Y43" s="29">
        <v>0</v>
      </c>
      <c r="Z43" s="30">
        <f t="shared" si="12"/>
        <v>0</v>
      </c>
      <c r="AA43" s="30">
        <f t="shared" si="13"/>
        <v>0</v>
      </c>
      <c r="AB43" s="30">
        <f t="shared" si="14"/>
        <v>0</v>
      </c>
      <c r="AC43" s="29">
        <v>0</v>
      </c>
      <c r="AD43" s="29">
        <v>0</v>
      </c>
      <c r="AE43" s="30">
        <f t="shared" si="15"/>
        <v>0</v>
      </c>
      <c r="AF43" s="30">
        <f t="shared" si="16"/>
        <v>0</v>
      </c>
      <c r="AG43" s="30">
        <f t="shared" si="17"/>
        <v>0</v>
      </c>
    </row>
    <row r="44" spans="2:33" ht="15" customHeight="1" x14ac:dyDescent="0.2">
      <c r="B44" s="29" t="s">
        <v>2695</v>
      </c>
      <c r="C44" s="29" t="s">
        <v>13</v>
      </c>
      <c r="D44" s="29">
        <v>35000</v>
      </c>
      <c r="E44" s="29">
        <v>115000</v>
      </c>
      <c r="F44" s="30">
        <f t="shared" si="0"/>
        <v>3.2857142857142856</v>
      </c>
      <c r="G44" s="30">
        <f t="shared" si="1"/>
        <v>42000</v>
      </c>
      <c r="H44" s="30">
        <f t="shared" si="2"/>
        <v>14700</v>
      </c>
      <c r="I44" s="29">
        <v>0</v>
      </c>
      <c r="J44" s="29">
        <v>0</v>
      </c>
      <c r="K44" s="30">
        <f t="shared" si="3"/>
        <v>0</v>
      </c>
      <c r="L44" s="30">
        <f t="shared" si="4"/>
        <v>0</v>
      </c>
      <c r="M44" s="30">
        <f t="shared" si="5"/>
        <v>0</v>
      </c>
      <c r="N44" s="29">
        <v>0</v>
      </c>
      <c r="O44" s="29">
        <v>0</v>
      </c>
      <c r="P44" s="30">
        <f t="shared" si="6"/>
        <v>0</v>
      </c>
      <c r="Q44" s="30">
        <f t="shared" si="7"/>
        <v>0</v>
      </c>
      <c r="R44" s="30">
        <f t="shared" si="8"/>
        <v>0</v>
      </c>
      <c r="S44" s="29">
        <v>4000</v>
      </c>
      <c r="T44" s="29">
        <v>16000</v>
      </c>
      <c r="U44" s="30">
        <f t="shared" si="9"/>
        <v>4</v>
      </c>
      <c r="V44" s="30">
        <f t="shared" si="10"/>
        <v>6000</v>
      </c>
      <c r="W44" s="30">
        <f t="shared" si="11"/>
        <v>2100</v>
      </c>
      <c r="X44" s="29">
        <v>0</v>
      </c>
      <c r="Y44" s="29">
        <v>0</v>
      </c>
      <c r="Z44" s="30">
        <f t="shared" si="12"/>
        <v>0</v>
      </c>
      <c r="AA44" s="30">
        <f t="shared" si="13"/>
        <v>0</v>
      </c>
      <c r="AB44" s="30">
        <f t="shared" si="14"/>
        <v>0</v>
      </c>
      <c r="AC44" s="29">
        <v>0</v>
      </c>
      <c r="AD44" s="29">
        <v>0</v>
      </c>
      <c r="AE44" s="30">
        <f t="shared" si="15"/>
        <v>0</v>
      </c>
      <c r="AF44" s="30">
        <f t="shared" si="16"/>
        <v>0</v>
      </c>
      <c r="AG44" s="30">
        <f t="shared" si="17"/>
        <v>0</v>
      </c>
    </row>
    <row r="45" spans="2:33" ht="15" customHeight="1" x14ac:dyDescent="0.2">
      <c r="B45" s="29" t="s">
        <v>8280</v>
      </c>
      <c r="C45" s="29" t="s">
        <v>1874</v>
      </c>
      <c r="D45" s="29">
        <v>4000</v>
      </c>
      <c r="E45" s="29">
        <v>4000</v>
      </c>
      <c r="F45" s="30">
        <f t="shared" si="0"/>
        <v>1</v>
      </c>
      <c r="G45" s="30">
        <f t="shared" si="1"/>
        <v>4800</v>
      </c>
      <c r="H45" s="30">
        <f t="shared" si="2"/>
        <v>1680</v>
      </c>
      <c r="I45" s="29">
        <v>0</v>
      </c>
      <c r="J45" s="29">
        <v>0</v>
      </c>
      <c r="K45" s="30">
        <f t="shared" si="3"/>
        <v>0</v>
      </c>
      <c r="L45" s="30">
        <f t="shared" si="4"/>
        <v>0</v>
      </c>
      <c r="M45" s="30">
        <f t="shared" si="5"/>
        <v>0</v>
      </c>
      <c r="N45" s="29">
        <v>0</v>
      </c>
      <c r="O45" s="29">
        <v>0</v>
      </c>
      <c r="P45" s="30">
        <f t="shared" si="6"/>
        <v>0</v>
      </c>
      <c r="Q45" s="30">
        <f t="shared" si="7"/>
        <v>0</v>
      </c>
      <c r="R45" s="30">
        <f t="shared" si="8"/>
        <v>0</v>
      </c>
      <c r="S45" s="29">
        <v>2000</v>
      </c>
      <c r="T45" s="29">
        <v>4000</v>
      </c>
      <c r="U45" s="30">
        <f t="shared" si="9"/>
        <v>2</v>
      </c>
      <c r="V45" s="30">
        <f t="shared" si="10"/>
        <v>3000</v>
      </c>
      <c r="W45" s="30">
        <f t="shared" si="11"/>
        <v>1050</v>
      </c>
      <c r="X45" s="29">
        <v>0</v>
      </c>
      <c r="Y45" s="29">
        <v>0</v>
      </c>
      <c r="Z45" s="30">
        <f t="shared" si="12"/>
        <v>0</v>
      </c>
      <c r="AA45" s="30">
        <f t="shared" si="13"/>
        <v>0</v>
      </c>
      <c r="AB45" s="30">
        <f t="shared" si="14"/>
        <v>0</v>
      </c>
      <c r="AC45" s="29">
        <v>0</v>
      </c>
      <c r="AD45" s="29">
        <v>0</v>
      </c>
      <c r="AE45" s="30">
        <f t="shared" si="15"/>
        <v>0</v>
      </c>
      <c r="AF45" s="30">
        <f t="shared" si="16"/>
        <v>0</v>
      </c>
      <c r="AG45" s="30">
        <f t="shared" si="17"/>
        <v>0</v>
      </c>
    </row>
    <row r="46" spans="2:33" ht="15" customHeight="1" x14ac:dyDescent="0.2">
      <c r="B46" s="29" t="s">
        <v>8281</v>
      </c>
      <c r="C46" s="29" t="s">
        <v>1874</v>
      </c>
      <c r="D46" s="29">
        <v>10000</v>
      </c>
      <c r="E46" s="29">
        <v>22000</v>
      </c>
      <c r="F46" s="30">
        <f t="shared" si="0"/>
        <v>2.2000000000000002</v>
      </c>
      <c r="G46" s="30">
        <f t="shared" si="1"/>
        <v>12000</v>
      </c>
      <c r="H46" s="30">
        <f t="shared" si="2"/>
        <v>4200</v>
      </c>
      <c r="I46" s="29">
        <v>0</v>
      </c>
      <c r="J46" s="29">
        <v>0</v>
      </c>
      <c r="K46" s="30">
        <f t="shared" si="3"/>
        <v>0</v>
      </c>
      <c r="L46" s="30">
        <f t="shared" si="4"/>
        <v>0</v>
      </c>
      <c r="M46" s="30">
        <f t="shared" si="5"/>
        <v>0</v>
      </c>
      <c r="N46" s="29">
        <v>0</v>
      </c>
      <c r="O46" s="29">
        <v>0</v>
      </c>
      <c r="P46" s="30">
        <f t="shared" si="6"/>
        <v>0</v>
      </c>
      <c r="Q46" s="30">
        <f t="shared" si="7"/>
        <v>0</v>
      </c>
      <c r="R46" s="30">
        <f t="shared" si="8"/>
        <v>0</v>
      </c>
      <c r="S46" s="29">
        <v>1000</v>
      </c>
      <c r="T46" s="29">
        <v>2000</v>
      </c>
      <c r="U46" s="30">
        <f t="shared" si="9"/>
        <v>2</v>
      </c>
      <c r="V46" s="30">
        <f t="shared" si="10"/>
        <v>1500</v>
      </c>
      <c r="W46" s="30">
        <f t="shared" si="11"/>
        <v>525</v>
      </c>
      <c r="X46" s="29">
        <v>0</v>
      </c>
      <c r="Y46" s="29">
        <v>1000</v>
      </c>
      <c r="Z46" s="30">
        <f t="shared" si="12"/>
        <v>0</v>
      </c>
      <c r="AA46" s="30">
        <f t="shared" si="13"/>
        <v>0</v>
      </c>
      <c r="AB46" s="30">
        <f t="shared" si="14"/>
        <v>0</v>
      </c>
      <c r="AC46" s="29">
        <v>0</v>
      </c>
      <c r="AD46" s="29">
        <v>0</v>
      </c>
      <c r="AE46" s="30">
        <f t="shared" si="15"/>
        <v>0</v>
      </c>
      <c r="AF46" s="30">
        <f t="shared" si="16"/>
        <v>0</v>
      </c>
      <c r="AG46" s="30">
        <f t="shared" si="17"/>
        <v>0</v>
      </c>
    </row>
    <row r="47" spans="2:33" ht="15" customHeight="1" x14ac:dyDescent="0.2">
      <c r="B47" s="29" t="s">
        <v>8282</v>
      </c>
      <c r="C47" s="29" t="s">
        <v>1874</v>
      </c>
      <c r="D47" s="29">
        <v>2000</v>
      </c>
      <c r="E47" s="29">
        <v>2000</v>
      </c>
      <c r="F47" s="30">
        <f t="shared" si="0"/>
        <v>1</v>
      </c>
      <c r="G47" s="30">
        <f t="shared" si="1"/>
        <v>2400</v>
      </c>
      <c r="H47" s="30">
        <f t="shared" si="2"/>
        <v>840</v>
      </c>
      <c r="I47" s="29">
        <v>0</v>
      </c>
      <c r="J47" s="29">
        <v>0</v>
      </c>
      <c r="K47" s="30">
        <f t="shared" si="3"/>
        <v>0</v>
      </c>
      <c r="L47" s="30">
        <f t="shared" si="4"/>
        <v>0</v>
      </c>
      <c r="M47" s="30">
        <f t="shared" si="5"/>
        <v>0</v>
      </c>
      <c r="N47" s="29">
        <v>0</v>
      </c>
      <c r="O47" s="29">
        <v>0</v>
      </c>
      <c r="P47" s="30">
        <f t="shared" si="6"/>
        <v>0</v>
      </c>
      <c r="Q47" s="30">
        <f t="shared" si="7"/>
        <v>0</v>
      </c>
      <c r="R47" s="30">
        <f t="shared" si="8"/>
        <v>0</v>
      </c>
      <c r="S47" s="29">
        <v>2000</v>
      </c>
      <c r="T47" s="29">
        <v>3000</v>
      </c>
      <c r="U47" s="30">
        <f t="shared" si="9"/>
        <v>1.5</v>
      </c>
      <c r="V47" s="30">
        <f t="shared" si="10"/>
        <v>3000</v>
      </c>
      <c r="W47" s="30">
        <f t="shared" si="11"/>
        <v>1050</v>
      </c>
      <c r="X47" s="29">
        <v>0</v>
      </c>
      <c r="Y47" s="29">
        <v>0</v>
      </c>
      <c r="Z47" s="30">
        <f t="shared" si="12"/>
        <v>0</v>
      </c>
      <c r="AA47" s="30">
        <f t="shared" si="13"/>
        <v>0</v>
      </c>
      <c r="AB47" s="30">
        <f t="shared" si="14"/>
        <v>0</v>
      </c>
      <c r="AC47" s="29">
        <v>0</v>
      </c>
      <c r="AD47" s="29">
        <v>0</v>
      </c>
      <c r="AE47" s="30">
        <f t="shared" si="15"/>
        <v>0</v>
      </c>
      <c r="AF47" s="30">
        <f t="shared" si="16"/>
        <v>0</v>
      </c>
      <c r="AG47" s="30">
        <f t="shared" si="17"/>
        <v>0</v>
      </c>
    </row>
    <row r="48" spans="2:33" ht="15" customHeight="1" x14ac:dyDescent="0.2">
      <c r="B48" s="29" t="s">
        <v>8283</v>
      </c>
      <c r="C48" s="29" t="s">
        <v>1874</v>
      </c>
      <c r="D48" s="29">
        <v>7000</v>
      </c>
      <c r="E48" s="29">
        <v>9000</v>
      </c>
      <c r="F48" s="30">
        <f t="shared" si="0"/>
        <v>1.2857142857142858</v>
      </c>
      <c r="G48" s="30">
        <f t="shared" si="1"/>
        <v>8400</v>
      </c>
      <c r="H48" s="30">
        <f t="shared" si="2"/>
        <v>2940</v>
      </c>
      <c r="I48" s="29">
        <v>0</v>
      </c>
      <c r="J48" s="29">
        <v>0</v>
      </c>
      <c r="K48" s="30">
        <f t="shared" si="3"/>
        <v>0</v>
      </c>
      <c r="L48" s="30">
        <f t="shared" si="4"/>
        <v>0</v>
      </c>
      <c r="M48" s="30">
        <f t="shared" si="5"/>
        <v>0</v>
      </c>
      <c r="N48" s="29">
        <v>0</v>
      </c>
      <c r="O48" s="29">
        <v>0</v>
      </c>
      <c r="P48" s="30">
        <f t="shared" si="6"/>
        <v>0</v>
      </c>
      <c r="Q48" s="30">
        <f t="shared" si="7"/>
        <v>0</v>
      </c>
      <c r="R48" s="30">
        <f t="shared" si="8"/>
        <v>0</v>
      </c>
      <c r="S48" s="29">
        <v>2000</v>
      </c>
      <c r="T48" s="29">
        <v>3000</v>
      </c>
      <c r="U48" s="30">
        <f t="shared" si="9"/>
        <v>1.5</v>
      </c>
      <c r="V48" s="30">
        <f t="shared" si="10"/>
        <v>3000</v>
      </c>
      <c r="W48" s="30">
        <f t="shared" si="11"/>
        <v>1050</v>
      </c>
      <c r="X48" s="29">
        <v>0</v>
      </c>
      <c r="Y48" s="29">
        <v>0</v>
      </c>
      <c r="Z48" s="30">
        <f t="shared" si="12"/>
        <v>0</v>
      </c>
      <c r="AA48" s="30">
        <f t="shared" si="13"/>
        <v>0</v>
      </c>
      <c r="AB48" s="30">
        <f t="shared" si="14"/>
        <v>0</v>
      </c>
      <c r="AC48" s="29">
        <v>0</v>
      </c>
      <c r="AD48" s="29">
        <v>0</v>
      </c>
      <c r="AE48" s="30">
        <f t="shared" si="15"/>
        <v>0</v>
      </c>
      <c r="AF48" s="30">
        <f t="shared" si="16"/>
        <v>0</v>
      </c>
      <c r="AG48" s="30">
        <f t="shared" si="17"/>
        <v>0</v>
      </c>
    </row>
    <row r="49" spans="2:33" ht="15" customHeight="1" x14ac:dyDescent="0.2">
      <c r="B49" s="29" t="s">
        <v>8284</v>
      </c>
      <c r="C49" s="29" t="s">
        <v>1874</v>
      </c>
      <c r="D49" s="29">
        <v>15000</v>
      </c>
      <c r="E49" s="29">
        <v>28000</v>
      </c>
      <c r="F49" s="30">
        <f t="shared" si="0"/>
        <v>1.8666666666666667</v>
      </c>
      <c r="G49" s="30">
        <f t="shared" si="1"/>
        <v>18000</v>
      </c>
      <c r="H49" s="30">
        <f t="shared" si="2"/>
        <v>6300</v>
      </c>
      <c r="I49" s="29">
        <v>0</v>
      </c>
      <c r="J49" s="29">
        <v>0</v>
      </c>
      <c r="K49" s="30">
        <f t="shared" si="3"/>
        <v>0</v>
      </c>
      <c r="L49" s="30">
        <f t="shared" si="4"/>
        <v>0</v>
      </c>
      <c r="M49" s="30">
        <f t="shared" si="5"/>
        <v>0</v>
      </c>
      <c r="N49" s="29">
        <v>0</v>
      </c>
      <c r="O49" s="29">
        <v>0</v>
      </c>
      <c r="P49" s="30">
        <f t="shared" si="6"/>
        <v>0</v>
      </c>
      <c r="Q49" s="30">
        <f t="shared" si="7"/>
        <v>0</v>
      </c>
      <c r="R49" s="30">
        <f t="shared" si="8"/>
        <v>0</v>
      </c>
      <c r="S49" s="29">
        <v>2000</v>
      </c>
      <c r="T49" s="29">
        <v>5000</v>
      </c>
      <c r="U49" s="30">
        <f t="shared" si="9"/>
        <v>2.5</v>
      </c>
      <c r="V49" s="30">
        <f t="shared" si="10"/>
        <v>3000</v>
      </c>
      <c r="W49" s="30">
        <f t="shared" si="11"/>
        <v>1050</v>
      </c>
      <c r="X49" s="29">
        <v>0</v>
      </c>
      <c r="Y49" s="29">
        <v>0</v>
      </c>
      <c r="Z49" s="30">
        <f t="shared" si="12"/>
        <v>0</v>
      </c>
      <c r="AA49" s="30">
        <f t="shared" si="13"/>
        <v>0</v>
      </c>
      <c r="AB49" s="30">
        <f t="shared" si="14"/>
        <v>0</v>
      </c>
      <c r="AC49" s="29">
        <v>0</v>
      </c>
      <c r="AD49" s="29">
        <v>0</v>
      </c>
      <c r="AE49" s="30">
        <f t="shared" si="15"/>
        <v>0</v>
      </c>
      <c r="AF49" s="30">
        <f t="shared" si="16"/>
        <v>0</v>
      </c>
      <c r="AG49" s="30">
        <f t="shared" si="17"/>
        <v>0</v>
      </c>
    </row>
    <row r="50" spans="2:33" ht="15" customHeight="1" x14ac:dyDescent="0.2">
      <c r="B50" s="29" t="s">
        <v>8285</v>
      </c>
      <c r="C50" s="29" t="s">
        <v>1874</v>
      </c>
      <c r="D50" s="29">
        <v>4000</v>
      </c>
      <c r="E50" s="29">
        <v>7000</v>
      </c>
      <c r="F50" s="30">
        <f t="shared" si="0"/>
        <v>1.75</v>
      </c>
      <c r="G50" s="30">
        <f t="shared" si="1"/>
        <v>4800</v>
      </c>
      <c r="H50" s="30">
        <f t="shared" si="2"/>
        <v>1680</v>
      </c>
      <c r="I50" s="29">
        <v>0</v>
      </c>
      <c r="J50" s="29">
        <v>0</v>
      </c>
      <c r="K50" s="30">
        <f t="shared" si="3"/>
        <v>0</v>
      </c>
      <c r="L50" s="30">
        <f t="shared" si="4"/>
        <v>0</v>
      </c>
      <c r="M50" s="30">
        <f t="shared" si="5"/>
        <v>0</v>
      </c>
      <c r="N50" s="29">
        <v>0</v>
      </c>
      <c r="O50" s="29">
        <v>0</v>
      </c>
      <c r="P50" s="30">
        <f t="shared" si="6"/>
        <v>0</v>
      </c>
      <c r="Q50" s="30">
        <f t="shared" si="7"/>
        <v>0</v>
      </c>
      <c r="R50" s="30">
        <f t="shared" si="8"/>
        <v>0</v>
      </c>
      <c r="S50" s="29">
        <v>1000</v>
      </c>
      <c r="T50" s="29">
        <v>1000</v>
      </c>
      <c r="U50" s="30">
        <f t="shared" si="9"/>
        <v>1</v>
      </c>
      <c r="V50" s="30">
        <f t="shared" si="10"/>
        <v>1500</v>
      </c>
      <c r="W50" s="30">
        <f t="shared" si="11"/>
        <v>525</v>
      </c>
      <c r="X50" s="29">
        <v>0</v>
      </c>
      <c r="Y50" s="29">
        <v>0</v>
      </c>
      <c r="Z50" s="30">
        <f t="shared" si="12"/>
        <v>0</v>
      </c>
      <c r="AA50" s="30">
        <f t="shared" si="13"/>
        <v>0</v>
      </c>
      <c r="AB50" s="30">
        <f t="shared" si="14"/>
        <v>0</v>
      </c>
      <c r="AC50" s="29">
        <v>0</v>
      </c>
      <c r="AD50" s="29">
        <v>0</v>
      </c>
      <c r="AE50" s="30">
        <f t="shared" si="15"/>
        <v>0</v>
      </c>
      <c r="AF50" s="30">
        <f t="shared" si="16"/>
        <v>0</v>
      </c>
      <c r="AG50" s="30">
        <f t="shared" si="17"/>
        <v>0</v>
      </c>
    </row>
    <row r="51" spans="2:33" ht="15" customHeight="1" x14ac:dyDescent="0.2">
      <c r="B51" s="29" t="s">
        <v>8286</v>
      </c>
      <c r="C51" s="29" t="s">
        <v>1874</v>
      </c>
      <c r="D51" s="29">
        <v>1000</v>
      </c>
      <c r="E51" s="29">
        <v>1000</v>
      </c>
      <c r="F51" s="30">
        <f t="shared" si="0"/>
        <v>1</v>
      </c>
      <c r="G51" s="30">
        <f t="shared" si="1"/>
        <v>1200</v>
      </c>
      <c r="H51" s="30">
        <f t="shared" si="2"/>
        <v>420</v>
      </c>
      <c r="I51" s="29">
        <v>0</v>
      </c>
      <c r="J51" s="29">
        <v>0</v>
      </c>
      <c r="K51" s="30">
        <f t="shared" si="3"/>
        <v>0</v>
      </c>
      <c r="L51" s="30">
        <f t="shared" si="4"/>
        <v>0</v>
      </c>
      <c r="M51" s="30">
        <f t="shared" si="5"/>
        <v>0</v>
      </c>
      <c r="N51" s="29">
        <v>0</v>
      </c>
      <c r="O51" s="29">
        <v>0</v>
      </c>
      <c r="P51" s="30">
        <f t="shared" si="6"/>
        <v>0</v>
      </c>
      <c r="Q51" s="30">
        <f t="shared" si="7"/>
        <v>0</v>
      </c>
      <c r="R51" s="30">
        <f t="shared" si="8"/>
        <v>0</v>
      </c>
      <c r="S51" s="29">
        <v>0</v>
      </c>
      <c r="T51" s="29">
        <v>1000</v>
      </c>
      <c r="U51" s="30">
        <f t="shared" si="9"/>
        <v>0</v>
      </c>
      <c r="V51" s="30">
        <f t="shared" si="10"/>
        <v>0</v>
      </c>
      <c r="W51" s="30">
        <f t="shared" si="11"/>
        <v>0</v>
      </c>
      <c r="X51" s="29">
        <v>0</v>
      </c>
      <c r="Y51" s="29">
        <v>0</v>
      </c>
      <c r="Z51" s="30">
        <f t="shared" si="12"/>
        <v>0</v>
      </c>
      <c r="AA51" s="30">
        <f t="shared" si="13"/>
        <v>0</v>
      </c>
      <c r="AB51" s="30">
        <f t="shared" si="14"/>
        <v>0</v>
      </c>
      <c r="AC51" s="29">
        <v>0</v>
      </c>
      <c r="AD51" s="29">
        <v>0</v>
      </c>
      <c r="AE51" s="30">
        <f t="shared" si="15"/>
        <v>0</v>
      </c>
      <c r="AF51" s="30">
        <f t="shared" si="16"/>
        <v>0</v>
      </c>
      <c r="AG51" s="30">
        <f t="shared" si="17"/>
        <v>0</v>
      </c>
    </row>
    <row r="52" spans="2:33" ht="15" customHeight="1" x14ac:dyDescent="0.2">
      <c r="B52" s="29" t="s">
        <v>8287</v>
      </c>
      <c r="C52" s="29" t="s">
        <v>1874</v>
      </c>
      <c r="D52" s="29">
        <v>1000</v>
      </c>
      <c r="E52" s="29">
        <v>1000</v>
      </c>
      <c r="F52" s="30">
        <f t="shared" si="0"/>
        <v>1</v>
      </c>
      <c r="G52" s="30">
        <f t="shared" si="1"/>
        <v>1200</v>
      </c>
      <c r="H52" s="30">
        <f t="shared" si="2"/>
        <v>420</v>
      </c>
      <c r="I52" s="29">
        <v>0</v>
      </c>
      <c r="J52" s="29">
        <v>0</v>
      </c>
      <c r="K52" s="30">
        <f t="shared" si="3"/>
        <v>0</v>
      </c>
      <c r="L52" s="30">
        <f t="shared" si="4"/>
        <v>0</v>
      </c>
      <c r="M52" s="30">
        <f t="shared" si="5"/>
        <v>0</v>
      </c>
      <c r="N52" s="29">
        <v>0</v>
      </c>
      <c r="O52" s="29">
        <v>0</v>
      </c>
      <c r="P52" s="30">
        <f t="shared" si="6"/>
        <v>0</v>
      </c>
      <c r="Q52" s="30">
        <f t="shared" si="7"/>
        <v>0</v>
      </c>
      <c r="R52" s="30">
        <f t="shared" si="8"/>
        <v>0</v>
      </c>
      <c r="S52" s="29">
        <v>0</v>
      </c>
      <c r="T52" s="29">
        <v>1000</v>
      </c>
      <c r="U52" s="30">
        <f t="shared" si="9"/>
        <v>0</v>
      </c>
      <c r="V52" s="30">
        <f t="shared" si="10"/>
        <v>0</v>
      </c>
      <c r="W52" s="30">
        <f t="shared" si="11"/>
        <v>0</v>
      </c>
      <c r="X52" s="29">
        <v>0</v>
      </c>
      <c r="Y52" s="29">
        <v>0</v>
      </c>
      <c r="Z52" s="30">
        <f t="shared" si="12"/>
        <v>0</v>
      </c>
      <c r="AA52" s="30">
        <f t="shared" si="13"/>
        <v>0</v>
      </c>
      <c r="AB52" s="30">
        <f t="shared" si="14"/>
        <v>0</v>
      </c>
      <c r="AC52" s="29">
        <v>0</v>
      </c>
      <c r="AD52" s="29">
        <v>0</v>
      </c>
      <c r="AE52" s="30">
        <f t="shared" si="15"/>
        <v>0</v>
      </c>
      <c r="AF52" s="30">
        <f t="shared" si="16"/>
        <v>0</v>
      </c>
      <c r="AG52" s="30">
        <f t="shared" si="17"/>
        <v>0</v>
      </c>
    </row>
    <row r="53" spans="2:33" ht="15" customHeight="1" x14ac:dyDescent="0.2">
      <c r="B53" s="29" t="s">
        <v>8288</v>
      </c>
      <c r="C53" s="29" t="s">
        <v>1874</v>
      </c>
      <c r="D53" s="29">
        <v>4000</v>
      </c>
      <c r="E53" s="29">
        <v>6000</v>
      </c>
      <c r="F53" s="30">
        <f t="shared" si="0"/>
        <v>1.5</v>
      </c>
      <c r="G53" s="30">
        <f t="shared" si="1"/>
        <v>4800</v>
      </c>
      <c r="H53" s="30">
        <f t="shared" si="2"/>
        <v>1680</v>
      </c>
      <c r="I53" s="29">
        <v>0</v>
      </c>
      <c r="J53" s="29">
        <v>0</v>
      </c>
      <c r="K53" s="30">
        <f t="shared" si="3"/>
        <v>0</v>
      </c>
      <c r="L53" s="30">
        <f t="shared" si="4"/>
        <v>0</v>
      </c>
      <c r="M53" s="30">
        <f t="shared" si="5"/>
        <v>0</v>
      </c>
      <c r="N53" s="29">
        <v>0</v>
      </c>
      <c r="O53" s="29">
        <v>0</v>
      </c>
      <c r="P53" s="30">
        <f t="shared" si="6"/>
        <v>0</v>
      </c>
      <c r="Q53" s="30">
        <f t="shared" si="7"/>
        <v>0</v>
      </c>
      <c r="R53" s="30">
        <f t="shared" si="8"/>
        <v>0</v>
      </c>
      <c r="S53" s="29">
        <v>1000</v>
      </c>
      <c r="T53" s="29">
        <v>1000</v>
      </c>
      <c r="U53" s="30">
        <f t="shared" si="9"/>
        <v>1</v>
      </c>
      <c r="V53" s="30">
        <f t="shared" si="10"/>
        <v>1500</v>
      </c>
      <c r="W53" s="30">
        <f t="shared" si="11"/>
        <v>525</v>
      </c>
      <c r="X53" s="29">
        <v>0</v>
      </c>
      <c r="Y53" s="29">
        <v>0</v>
      </c>
      <c r="Z53" s="30">
        <f t="shared" si="12"/>
        <v>0</v>
      </c>
      <c r="AA53" s="30">
        <f t="shared" si="13"/>
        <v>0</v>
      </c>
      <c r="AB53" s="30">
        <f t="shared" si="14"/>
        <v>0</v>
      </c>
      <c r="AC53" s="29">
        <v>0</v>
      </c>
      <c r="AD53" s="29">
        <v>0</v>
      </c>
      <c r="AE53" s="30">
        <f t="shared" si="15"/>
        <v>0</v>
      </c>
      <c r="AF53" s="30">
        <f t="shared" si="16"/>
        <v>0</v>
      </c>
      <c r="AG53" s="30">
        <f t="shared" si="17"/>
        <v>0</v>
      </c>
    </row>
    <row r="54" spans="2:33" ht="15" customHeight="1" x14ac:dyDescent="0.2">
      <c r="B54" s="29" t="s">
        <v>8289</v>
      </c>
      <c r="C54" s="29" t="s">
        <v>1874</v>
      </c>
      <c r="D54" s="29">
        <v>5000</v>
      </c>
      <c r="E54" s="29">
        <v>10000</v>
      </c>
      <c r="F54" s="30">
        <f t="shared" si="0"/>
        <v>2</v>
      </c>
      <c r="G54" s="30">
        <f t="shared" si="1"/>
        <v>6000</v>
      </c>
      <c r="H54" s="30">
        <f t="shared" si="2"/>
        <v>2100</v>
      </c>
      <c r="I54" s="29">
        <v>0</v>
      </c>
      <c r="J54" s="29">
        <v>0</v>
      </c>
      <c r="K54" s="30">
        <f t="shared" si="3"/>
        <v>0</v>
      </c>
      <c r="L54" s="30">
        <f t="shared" si="4"/>
        <v>0</v>
      </c>
      <c r="M54" s="30">
        <f t="shared" si="5"/>
        <v>0</v>
      </c>
      <c r="N54" s="29">
        <v>0</v>
      </c>
      <c r="O54" s="29">
        <v>0</v>
      </c>
      <c r="P54" s="30">
        <f t="shared" si="6"/>
        <v>0</v>
      </c>
      <c r="Q54" s="30">
        <f t="shared" si="7"/>
        <v>0</v>
      </c>
      <c r="R54" s="30">
        <f t="shared" si="8"/>
        <v>0</v>
      </c>
      <c r="S54" s="29">
        <v>5000</v>
      </c>
      <c r="T54" s="29">
        <v>6000</v>
      </c>
      <c r="U54" s="30">
        <f t="shared" si="9"/>
        <v>1.2</v>
      </c>
      <c r="V54" s="30">
        <f t="shared" si="10"/>
        <v>7500</v>
      </c>
      <c r="W54" s="30">
        <f t="shared" si="11"/>
        <v>2625</v>
      </c>
      <c r="X54" s="29">
        <v>0</v>
      </c>
      <c r="Y54" s="29">
        <v>0</v>
      </c>
      <c r="Z54" s="30">
        <f t="shared" si="12"/>
        <v>0</v>
      </c>
      <c r="AA54" s="30">
        <f t="shared" si="13"/>
        <v>0</v>
      </c>
      <c r="AB54" s="30">
        <f t="shared" si="14"/>
        <v>0</v>
      </c>
      <c r="AC54" s="29">
        <v>0</v>
      </c>
      <c r="AD54" s="29">
        <v>0</v>
      </c>
      <c r="AE54" s="30">
        <f t="shared" si="15"/>
        <v>0</v>
      </c>
      <c r="AF54" s="30">
        <f t="shared" si="16"/>
        <v>0</v>
      </c>
      <c r="AG54" s="30">
        <f t="shared" si="17"/>
        <v>0</v>
      </c>
    </row>
    <row r="55" spans="2:33" ht="15" customHeight="1" x14ac:dyDescent="0.2">
      <c r="B55" s="29" t="s">
        <v>8290</v>
      </c>
      <c r="C55" s="29" t="s">
        <v>1874</v>
      </c>
      <c r="D55" s="29">
        <v>3000</v>
      </c>
      <c r="E55" s="29">
        <v>6000</v>
      </c>
      <c r="F55" s="30">
        <f t="shared" si="0"/>
        <v>2</v>
      </c>
      <c r="G55" s="30">
        <f t="shared" si="1"/>
        <v>3600</v>
      </c>
      <c r="H55" s="30">
        <f t="shared" si="2"/>
        <v>1260</v>
      </c>
      <c r="I55" s="29">
        <v>0</v>
      </c>
      <c r="J55" s="29">
        <v>0</v>
      </c>
      <c r="K55" s="30">
        <f t="shared" si="3"/>
        <v>0</v>
      </c>
      <c r="L55" s="30">
        <f t="shared" si="4"/>
        <v>0</v>
      </c>
      <c r="M55" s="30">
        <f t="shared" si="5"/>
        <v>0</v>
      </c>
      <c r="N55" s="29">
        <v>0</v>
      </c>
      <c r="O55" s="29">
        <v>0</v>
      </c>
      <c r="P55" s="30">
        <f t="shared" si="6"/>
        <v>0</v>
      </c>
      <c r="Q55" s="30">
        <f t="shared" si="7"/>
        <v>0</v>
      </c>
      <c r="R55" s="30">
        <f t="shared" si="8"/>
        <v>0</v>
      </c>
      <c r="S55" s="29">
        <v>2000</v>
      </c>
      <c r="T55" s="29">
        <v>4000</v>
      </c>
      <c r="U55" s="30">
        <f t="shared" si="9"/>
        <v>2</v>
      </c>
      <c r="V55" s="30">
        <f t="shared" si="10"/>
        <v>3000</v>
      </c>
      <c r="W55" s="30">
        <f t="shared" si="11"/>
        <v>1050</v>
      </c>
      <c r="X55" s="29">
        <v>0</v>
      </c>
      <c r="Y55" s="29">
        <v>0</v>
      </c>
      <c r="Z55" s="30">
        <f t="shared" si="12"/>
        <v>0</v>
      </c>
      <c r="AA55" s="30">
        <f t="shared" si="13"/>
        <v>0</v>
      </c>
      <c r="AB55" s="30">
        <f t="shared" si="14"/>
        <v>0</v>
      </c>
      <c r="AC55" s="29">
        <v>0</v>
      </c>
      <c r="AD55" s="29">
        <v>0</v>
      </c>
      <c r="AE55" s="30">
        <f t="shared" si="15"/>
        <v>0</v>
      </c>
      <c r="AF55" s="30">
        <f t="shared" si="16"/>
        <v>0</v>
      </c>
      <c r="AG55" s="30">
        <f t="shared" si="17"/>
        <v>0</v>
      </c>
    </row>
    <row r="56" spans="2:33" ht="15" customHeight="1" x14ac:dyDescent="0.2">
      <c r="B56" s="29" t="s">
        <v>8291</v>
      </c>
      <c r="C56" s="29" t="s">
        <v>1874</v>
      </c>
      <c r="D56" s="29">
        <v>14000</v>
      </c>
      <c r="E56" s="29">
        <v>24000</v>
      </c>
      <c r="F56" s="30">
        <f t="shared" si="0"/>
        <v>1.7142857142857142</v>
      </c>
      <c r="G56" s="30">
        <f t="shared" si="1"/>
        <v>16800</v>
      </c>
      <c r="H56" s="30">
        <f t="shared" si="2"/>
        <v>5880</v>
      </c>
      <c r="I56" s="29">
        <v>0</v>
      </c>
      <c r="J56" s="29">
        <v>0</v>
      </c>
      <c r="K56" s="30">
        <f t="shared" si="3"/>
        <v>0</v>
      </c>
      <c r="L56" s="30">
        <f t="shared" si="4"/>
        <v>0</v>
      </c>
      <c r="M56" s="30">
        <f t="shared" si="5"/>
        <v>0</v>
      </c>
      <c r="N56" s="29">
        <v>0</v>
      </c>
      <c r="O56" s="29">
        <v>0</v>
      </c>
      <c r="P56" s="30">
        <f t="shared" si="6"/>
        <v>0</v>
      </c>
      <c r="Q56" s="30">
        <f t="shared" si="7"/>
        <v>0</v>
      </c>
      <c r="R56" s="30">
        <f t="shared" si="8"/>
        <v>0</v>
      </c>
      <c r="S56" s="29">
        <v>9000</v>
      </c>
      <c r="T56" s="29">
        <v>12000</v>
      </c>
      <c r="U56" s="30">
        <f t="shared" si="9"/>
        <v>1.3333333333333333</v>
      </c>
      <c r="V56" s="30">
        <f t="shared" si="10"/>
        <v>13500</v>
      </c>
      <c r="W56" s="30">
        <f t="shared" si="11"/>
        <v>4725</v>
      </c>
      <c r="X56" s="29">
        <v>0</v>
      </c>
      <c r="Y56" s="29">
        <v>1000</v>
      </c>
      <c r="Z56" s="30">
        <f t="shared" si="12"/>
        <v>0</v>
      </c>
      <c r="AA56" s="30">
        <f t="shared" si="13"/>
        <v>0</v>
      </c>
      <c r="AB56" s="30">
        <f t="shared" si="14"/>
        <v>0</v>
      </c>
      <c r="AC56" s="29">
        <v>0</v>
      </c>
      <c r="AD56" s="29">
        <v>0</v>
      </c>
      <c r="AE56" s="30">
        <f t="shared" si="15"/>
        <v>0</v>
      </c>
      <c r="AF56" s="30">
        <f t="shared" si="16"/>
        <v>0</v>
      </c>
      <c r="AG56" s="30">
        <f t="shared" si="17"/>
        <v>0</v>
      </c>
    </row>
    <row r="57" spans="2:33" ht="15" customHeight="1" x14ac:dyDescent="0.2">
      <c r="B57" s="29" t="s">
        <v>8292</v>
      </c>
      <c r="C57" s="29" t="s">
        <v>1874</v>
      </c>
      <c r="D57" s="29">
        <v>5000</v>
      </c>
      <c r="E57" s="29">
        <v>8000</v>
      </c>
      <c r="F57" s="30">
        <f t="shared" si="0"/>
        <v>1.6</v>
      </c>
      <c r="G57" s="30">
        <f t="shared" si="1"/>
        <v>6000</v>
      </c>
      <c r="H57" s="30">
        <f t="shared" si="2"/>
        <v>2100</v>
      </c>
      <c r="I57" s="29">
        <v>0</v>
      </c>
      <c r="J57" s="29">
        <v>0</v>
      </c>
      <c r="K57" s="30">
        <f t="shared" si="3"/>
        <v>0</v>
      </c>
      <c r="L57" s="30">
        <f t="shared" si="4"/>
        <v>0</v>
      </c>
      <c r="M57" s="30">
        <f t="shared" si="5"/>
        <v>0</v>
      </c>
      <c r="N57" s="29">
        <v>0</v>
      </c>
      <c r="O57" s="29">
        <v>0</v>
      </c>
      <c r="P57" s="30">
        <f t="shared" si="6"/>
        <v>0</v>
      </c>
      <c r="Q57" s="30">
        <f t="shared" si="7"/>
        <v>0</v>
      </c>
      <c r="R57" s="30">
        <f t="shared" si="8"/>
        <v>0</v>
      </c>
      <c r="S57" s="29">
        <v>3000</v>
      </c>
      <c r="T57" s="29">
        <v>4000</v>
      </c>
      <c r="U57" s="30">
        <f t="shared" si="9"/>
        <v>1.3333333333333333</v>
      </c>
      <c r="V57" s="30">
        <f t="shared" si="10"/>
        <v>4500</v>
      </c>
      <c r="W57" s="30">
        <f t="shared" si="11"/>
        <v>1575</v>
      </c>
      <c r="X57" s="29">
        <v>0</v>
      </c>
      <c r="Y57" s="29">
        <v>0</v>
      </c>
      <c r="Z57" s="30">
        <f t="shared" si="12"/>
        <v>0</v>
      </c>
      <c r="AA57" s="30">
        <f t="shared" si="13"/>
        <v>0</v>
      </c>
      <c r="AB57" s="30">
        <f t="shared" si="14"/>
        <v>0</v>
      </c>
      <c r="AC57" s="29">
        <v>0</v>
      </c>
      <c r="AD57" s="29">
        <v>0</v>
      </c>
      <c r="AE57" s="30">
        <f t="shared" si="15"/>
        <v>0</v>
      </c>
      <c r="AF57" s="30">
        <f t="shared" si="16"/>
        <v>0</v>
      </c>
      <c r="AG57" s="30">
        <f t="shared" si="17"/>
        <v>0</v>
      </c>
    </row>
    <row r="58" spans="2:33" ht="15" customHeight="1" x14ac:dyDescent="0.2">
      <c r="B58" s="29" t="s">
        <v>8293</v>
      </c>
      <c r="C58" s="29" t="s">
        <v>1874</v>
      </c>
      <c r="D58" s="29">
        <v>6000</v>
      </c>
      <c r="E58" s="29">
        <v>13000</v>
      </c>
      <c r="F58" s="30">
        <f t="shared" si="0"/>
        <v>2.1666666666666665</v>
      </c>
      <c r="G58" s="30">
        <f t="shared" si="1"/>
        <v>7200</v>
      </c>
      <c r="H58" s="30">
        <f t="shared" si="2"/>
        <v>2520</v>
      </c>
      <c r="I58" s="29">
        <v>0</v>
      </c>
      <c r="J58" s="29">
        <v>0</v>
      </c>
      <c r="K58" s="30">
        <f t="shared" si="3"/>
        <v>0</v>
      </c>
      <c r="L58" s="30">
        <f t="shared" si="4"/>
        <v>0</v>
      </c>
      <c r="M58" s="30">
        <f t="shared" si="5"/>
        <v>0</v>
      </c>
      <c r="N58" s="29">
        <v>0</v>
      </c>
      <c r="O58" s="29">
        <v>0</v>
      </c>
      <c r="P58" s="30">
        <f t="shared" si="6"/>
        <v>0</v>
      </c>
      <c r="Q58" s="30">
        <f t="shared" si="7"/>
        <v>0</v>
      </c>
      <c r="R58" s="30">
        <f t="shared" si="8"/>
        <v>0</v>
      </c>
      <c r="S58" s="29">
        <v>1000</v>
      </c>
      <c r="T58" s="29">
        <v>1000</v>
      </c>
      <c r="U58" s="30">
        <f t="shared" si="9"/>
        <v>1</v>
      </c>
      <c r="V58" s="30">
        <f t="shared" si="10"/>
        <v>1500</v>
      </c>
      <c r="W58" s="30">
        <f t="shared" si="11"/>
        <v>525</v>
      </c>
      <c r="X58" s="29">
        <v>0</v>
      </c>
      <c r="Y58" s="29">
        <v>0</v>
      </c>
      <c r="Z58" s="30">
        <f t="shared" si="12"/>
        <v>0</v>
      </c>
      <c r="AA58" s="30">
        <f t="shared" si="13"/>
        <v>0</v>
      </c>
      <c r="AB58" s="30">
        <f t="shared" si="14"/>
        <v>0</v>
      </c>
      <c r="AC58" s="29">
        <v>0</v>
      </c>
      <c r="AD58" s="29">
        <v>0</v>
      </c>
      <c r="AE58" s="30">
        <f t="shared" si="15"/>
        <v>0</v>
      </c>
      <c r="AF58" s="30">
        <f t="shared" si="16"/>
        <v>0</v>
      </c>
      <c r="AG58" s="30">
        <f t="shared" si="17"/>
        <v>0</v>
      </c>
    </row>
    <row r="59" spans="2:33" ht="15" customHeight="1" x14ac:dyDescent="0.2">
      <c r="B59" s="29" t="s">
        <v>8294</v>
      </c>
      <c r="C59" s="29" t="s">
        <v>1874</v>
      </c>
      <c r="D59" s="29">
        <v>9000</v>
      </c>
      <c r="E59" s="29">
        <v>20000</v>
      </c>
      <c r="F59" s="30">
        <f t="shared" si="0"/>
        <v>2.2222222222222223</v>
      </c>
      <c r="G59" s="30">
        <f t="shared" si="1"/>
        <v>10800</v>
      </c>
      <c r="H59" s="30">
        <f t="shared" si="2"/>
        <v>3780</v>
      </c>
      <c r="I59" s="29">
        <v>0</v>
      </c>
      <c r="J59" s="29">
        <v>0</v>
      </c>
      <c r="K59" s="30">
        <f t="shared" si="3"/>
        <v>0</v>
      </c>
      <c r="L59" s="30">
        <f t="shared" si="4"/>
        <v>0</v>
      </c>
      <c r="M59" s="30">
        <f t="shared" si="5"/>
        <v>0</v>
      </c>
      <c r="N59" s="29">
        <v>0</v>
      </c>
      <c r="O59" s="29">
        <v>0</v>
      </c>
      <c r="P59" s="30">
        <f t="shared" si="6"/>
        <v>0</v>
      </c>
      <c r="Q59" s="30">
        <f t="shared" si="7"/>
        <v>0</v>
      </c>
      <c r="R59" s="30">
        <f t="shared" si="8"/>
        <v>0</v>
      </c>
      <c r="S59" s="29">
        <v>7000</v>
      </c>
      <c r="T59" s="29">
        <v>9000</v>
      </c>
      <c r="U59" s="30">
        <f t="shared" si="9"/>
        <v>1.2857142857142858</v>
      </c>
      <c r="V59" s="30">
        <f t="shared" si="10"/>
        <v>10500</v>
      </c>
      <c r="W59" s="30">
        <f t="shared" si="11"/>
        <v>3675</v>
      </c>
      <c r="X59" s="29">
        <v>0</v>
      </c>
      <c r="Y59" s="29">
        <v>1000</v>
      </c>
      <c r="Z59" s="30">
        <f t="shared" si="12"/>
        <v>0</v>
      </c>
      <c r="AA59" s="30">
        <f t="shared" si="13"/>
        <v>0</v>
      </c>
      <c r="AB59" s="30">
        <f t="shared" si="14"/>
        <v>0</v>
      </c>
      <c r="AC59" s="29">
        <v>0</v>
      </c>
      <c r="AD59" s="29">
        <v>0</v>
      </c>
      <c r="AE59" s="30">
        <f t="shared" si="15"/>
        <v>0</v>
      </c>
      <c r="AF59" s="30">
        <f t="shared" si="16"/>
        <v>0</v>
      </c>
      <c r="AG59" s="30">
        <f t="shared" si="17"/>
        <v>0</v>
      </c>
    </row>
    <row r="60" spans="2:33" ht="15" customHeight="1" x14ac:dyDescent="0.2">
      <c r="B60" s="29" t="s">
        <v>8295</v>
      </c>
      <c r="C60" s="29" t="s">
        <v>1874</v>
      </c>
      <c r="D60" s="29">
        <v>3000</v>
      </c>
      <c r="E60" s="29">
        <v>4000</v>
      </c>
      <c r="F60" s="30">
        <f t="shared" si="0"/>
        <v>1.3333333333333333</v>
      </c>
      <c r="G60" s="30">
        <f t="shared" si="1"/>
        <v>3600</v>
      </c>
      <c r="H60" s="30">
        <f t="shared" si="2"/>
        <v>1260</v>
      </c>
      <c r="I60" s="29">
        <v>0</v>
      </c>
      <c r="J60" s="29">
        <v>0</v>
      </c>
      <c r="K60" s="30">
        <f t="shared" si="3"/>
        <v>0</v>
      </c>
      <c r="L60" s="30">
        <f t="shared" si="4"/>
        <v>0</v>
      </c>
      <c r="M60" s="30">
        <f t="shared" si="5"/>
        <v>0</v>
      </c>
      <c r="N60" s="29">
        <v>0</v>
      </c>
      <c r="O60" s="29">
        <v>0</v>
      </c>
      <c r="P60" s="30">
        <f t="shared" si="6"/>
        <v>0</v>
      </c>
      <c r="Q60" s="30">
        <f t="shared" si="7"/>
        <v>0</v>
      </c>
      <c r="R60" s="30">
        <f t="shared" si="8"/>
        <v>0</v>
      </c>
      <c r="S60" s="29">
        <v>1000</v>
      </c>
      <c r="T60" s="29">
        <v>1000</v>
      </c>
      <c r="U60" s="30">
        <f t="shared" si="9"/>
        <v>1</v>
      </c>
      <c r="V60" s="30">
        <f t="shared" si="10"/>
        <v>1500</v>
      </c>
      <c r="W60" s="30">
        <f t="shared" si="11"/>
        <v>525</v>
      </c>
      <c r="X60" s="29">
        <v>0</v>
      </c>
      <c r="Y60" s="29">
        <v>0</v>
      </c>
      <c r="Z60" s="30">
        <f t="shared" si="12"/>
        <v>0</v>
      </c>
      <c r="AA60" s="30">
        <f t="shared" si="13"/>
        <v>0</v>
      </c>
      <c r="AB60" s="30">
        <f t="shared" si="14"/>
        <v>0</v>
      </c>
      <c r="AC60" s="29">
        <v>0</v>
      </c>
      <c r="AD60" s="29">
        <v>0</v>
      </c>
      <c r="AE60" s="30">
        <f t="shared" si="15"/>
        <v>0</v>
      </c>
      <c r="AF60" s="30">
        <f t="shared" si="16"/>
        <v>0</v>
      </c>
      <c r="AG60" s="30">
        <f t="shared" si="17"/>
        <v>0</v>
      </c>
    </row>
    <row r="61" spans="2:33" ht="15" customHeight="1" x14ac:dyDescent="0.2">
      <c r="B61" s="29" t="s">
        <v>8296</v>
      </c>
      <c r="C61" s="29" t="s">
        <v>1874</v>
      </c>
      <c r="D61" s="29">
        <v>12000</v>
      </c>
      <c r="E61" s="29">
        <v>25000</v>
      </c>
      <c r="F61" s="30">
        <f t="shared" si="0"/>
        <v>2.0833333333333335</v>
      </c>
      <c r="G61" s="30">
        <f t="shared" si="1"/>
        <v>14400</v>
      </c>
      <c r="H61" s="30">
        <f t="shared" si="2"/>
        <v>5040</v>
      </c>
      <c r="I61" s="29">
        <v>0</v>
      </c>
      <c r="J61" s="29">
        <v>0</v>
      </c>
      <c r="K61" s="30">
        <f t="shared" si="3"/>
        <v>0</v>
      </c>
      <c r="L61" s="30">
        <f t="shared" si="4"/>
        <v>0</v>
      </c>
      <c r="M61" s="30">
        <f t="shared" si="5"/>
        <v>0</v>
      </c>
      <c r="N61" s="29">
        <v>0</v>
      </c>
      <c r="O61" s="29">
        <v>0</v>
      </c>
      <c r="P61" s="30">
        <f t="shared" si="6"/>
        <v>0</v>
      </c>
      <c r="Q61" s="30">
        <f t="shared" si="7"/>
        <v>0</v>
      </c>
      <c r="R61" s="30">
        <f t="shared" si="8"/>
        <v>0</v>
      </c>
      <c r="S61" s="29">
        <v>3000</v>
      </c>
      <c r="T61" s="29">
        <v>5000</v>
      </c>
      <c r="U61" s="30">
        <f t="shared" si="9"/>
        <v>1.6666666666666667</v>
      </c>
      <c r="V61" s="30">
        <f t="shared" si="10"/>
        <v>4500</v>
      </c>
      <c r="W61" s="30">
        <f t="shared" si="11"/>
        <v>1575</v>
      </c>
      <c r="X61" s="29">
        <v>0</v>
      </c>
      <c r="Y61" s="29">
        <v>1000</v>
      </c>
      <c r="Z61" s="30">
        <f t="shared" si="12"/>
        <v>0</v>
      </c>
      <c r="AA61" s="30">
        <f t="shared" si="13"/>
        <v>0</v>
      </c>
      <c r="AB61" s="30">
        <f t="shared" si="14"/>
        <v>0</v>
      </c>
      <c r="AC61" s="29">
        <v>0</v>
      </c>
      <c r="AD61" s="29">
        <v>0</v>
      </c>
      <c r="AE61" s="30">
        <f t="shared" si="15"/>
        <v>0</v>
      </c>
      <c r="AF61" s="30">
        <f t="shared" si="16"/>
        <v>0</v>
      </c>
      <c r="AG61" s="30">
        <f t="shared" si="17"/>
        <v>0</v>
      </c>
    </row>
    <row r="62" spans="2:33" ht="15" customHeight="1" x14ac:dyDescent="0.2">
      <c r="B62" s="29" t="s">
        <v>8297</v>
      </c>
      <c r="C62" s="29" t="s">
        <v>1874</v>
      </c>
      <c r="D62" s="29">
        <v>3000</v>
      </c>
      <c r="E62" s="29">
        <v>5000</v>
      </c>
      <c r="F62" s="30">
        <f t="shared" si="0"/>
        <v>1.6666666666666667</v>
      </c>
      <c r="G62" s="30">
        <f t="shared" si="1"/>
        <v>3600</v>
      </c>
      <c r="H62" s="30">
        <f t="shared" si="2"/>
        <v>1260</v>
      </c>
      <c r="I62" s="29">
        <v>0</v>
      </c>
      <c r="J62" s="29">
        <v>0</v>
      </c>
      <c r="K62" s="30">
        <f t="shared" si="3"/>
        <v>0</v>
      </c>
      <c r="L62" s="30">
        <f t="shared" si="4"/>
        <v>0</v>
      </c>
      <c r="M62" s="30">
        <f t="shared" si="5"/>
        <v>0</v>
      </c>
      <c r="N62" s="29">
        <v>0</v>
      </c>
      <c r="O62" s="29">
        <v>0</v>
      </c>
      <c r="P62" s="30">
        <f t="shared" si="6"/>
        <v>0</v>
      </c>
      <c r="Q62" s="30">
        <f t="shared" si="7"/>
        <v>0</v>
      </c>
      <c r="R62" s="30">
        <f t="shared" si="8"/>
        <v>0</v>
      </c>
      <c r="S62" s="29">
        <v>0</v>
      </c>
      <c r="T62" s="29">
        <v>1000</v>
      </c>
      <c r="U62" s="30">
        <f t="shared" si="9"/>
        <v>0</v>
      </c>
      <c r="V62" s="30">
        <f t="shared" si="10"/>
        <v>0</v>
      </c>
      <c r="W62" s="30">
        <f t="shared" si="11"/>
        <v>0</v>
      </c>
      <c r="X62" s="29">
        <v>0</v>
      </c>
      <c r="Y62" s="29">
        <v>0</v>
      </c>
      <c r="Z62" s="30">
        <f t="shared" si="12"/>
        <v>0</v>
      </c>
      <c r="AA62" s="30">
        <f t="shared" si="13"/>
        <v>0</v>
      </c>
      <c r="AB62" s="30">
        <f t="shared" si="14"/>
        <v>0</v>
      </c>
      <c r="AC62" s="29">
        <v>0</v>
      </c>
      <c r="AD62" s="29">
        <v>0</v>
      </c>
      <c r="AE62" s="30">
        <f t="shared" si="15"/>
        <v>0</v>
      </c>
      <c r="AF62" s="30">
        <f t="shared" si="16"/>
        <v>0</v>
      </c>
      <c r="AG62" s="30">
        <f t="shared" si="17"/>
        <v>0</v>
      </c>
    </row>
    <row r="63" spans="2:33" ht="15" customHeight="1" x14ac:dyDescent="0.2">
      <c r="B63" s="29" t="s">
        <v>8298</v>
      </c>
      <c r="C63" s="29" t="s">
        <v>1874</v>
      </c>
      <c r="D63" s="29">
        <v>8000</v>
      </c>
      <c r="E63" s="29">
        <v>17000</v>
      </c>
      <c r="F63" s="30">
        <f t="shared" si="0"/>
        <v>2.125</v>
      </c>
      <c r="G63" s="30">
        <f t="shared" si="1"/>
        <v>9600</v>
      </c>
      <c r="H63" s="30">
        <f t="shared" si="2"/>
        <v>3360</v>
      </c>
      <c r="I63" s="29">
        <v>0</v>
      </c>
      <c r="J63" s="29">
        <v>0</v>
      </c>
      <c r="K63" s="30">
        <f t="shared" si="3"/>
        <v>0</v>
      </c>
      <c r="L63" s="30">
        <f t="shared" si="4"/>
        <v>0</v>
      </c>
      <c r="M63" s="30">
        <f t="shared" si="5"/>
        <v>0</v>
      </c>
      <c r="N63" s="29">
        <v>0</v>
      </c>
      <c r="O63" s="29">
        <v>0</v>
      </c>
      <c r="P63" s="30">
        <f t="shared" si="6"/>
        <v>0</v>
      </c>
      <c r="Q63" s="30">
        <f t="shared" si="7"/>
        <v>0</v>
      </c>
      <c r="R63" s="30">
        <f t="shared" si="8"/>
        <v>0</v>
      </c>
      <c r="S63" s="29">
        <v>2000</v>
      </c>
      <c r="T63" s="29">
        <v>4000</v>
      </c>
      <c r="U63" s="30">
        <f t="shared" si="9"/>
        <v>2</v>
      </c>
      <c r="V63" s="30">
        <f t="shared" si="10"/>
        <v>3000</v>
      </c>
      <c r="W63" s="30">
        <f t="shared" si="11"/>
        <v>1050</v>
      </c>
      <c r="X63" s="29">
        <v>0</v>
      </c>
      <c r="Y63" s="29">
        <v>0</v>
      </c>
      <c r="Z63" s="30">
        <f t="shared" si="12"/>
        <v>0</v>
      </c>
      <c r="AA63" s="30">
        <f t="shared" si="13"/>
        <v>0</v>
      </c>
      <c r="AB63" s="30">
        <f t="shared" si="14"/>
        <v>0</v>
      </c>
      <c r="AC63" s="29">
        <v>0</v>
      </c>
      <c r="AD63" s="29">
        <v>0</v>
      </c>
      <c r="AE63" s="30">
        <f t="shared" si="15"/>
        <v>0</v>
      </c>
      <c r="AF63" s="30">
        <f t="shared" si="16"/>
        <v>0</v>
      </c>
      <c r="AG63" s="30">
        <f t="shared" si="17"/>
        <v>0</v>
      </c>
    </row>
    <row r="64" spans="2:33" ht="15" customHeight="1" x14ac:dyDescent="0.2">
      <c r="B64" s="29" t="s">
        <v>8299</v>
      </c>
      <c r="C64" s="29" t="s">
        <v>1874</v>
      </c>
      <c r="D64" s="29">
        <v>1000</v>
      </c>
      <c r="E64" s="29">
        <v>2000</v>
      </c>
      <c r="F64" s="30">
        <f t="shared" si="0"/>
        <v>2</v>
      </c>
      <c r="G64" s="30">
        <f t="shared" si="1"/>
        <v>1200</v>
      </c>
      <c r="H64" s="30">
        <f t="shared" si="2"/>
        <v>420</v>
      </c>
      <c r="I64" s="29">
        <v>0</v>
      </c>
      <c r="J64" s="29">
        <v>0</v>
      </c>
      <c r="K64" s="30">
        <f t="shared" si="3"/>
        <v>0</v>
      </c>
      <c r="L64" s="30">
        <f t="shared" si="4"/>
        <v>0</v>
      </c>
      <c r="M64" s="30">
        <f t="shared" si="5"/>
        <v>0</v>
      </c>
      <c r="N64" s="29">
        <v>0</v>
      </c>
      <c r="O64" s="29">
        <v>0</v>
      </c>
      <c r="P64" s="30">
        <f t="shared" si="6"/>
        <v>0</v>
      </c>
      <c r="Q64" s="30">
        <f t="shared" si="7"/>
        <v>0</v>
      </c>
      <c r="R64" s="30">
        <f t="shared" si="8"/>
        <v>0</v>
      </c>
      <c r="S64" s="29">
        <v>1000</v>
      </c>
      <c r="T64" s="29">
        <v>2000</v>
      </c>
      <c r="U64" s="30">
        <f t="shared" si="9"/>
        <v>2</v>
      </c>
      <c r="V64" s="30">
        <f t="shared" si="10"/>
        <v>1500</v>
      </c>
      <c r="W64" s="30">
        <f t="shared" si="11"/>
        <v>525</v>
      </c>
      <c r="X64" s="29">
        <v>1000</v>
      </c>
      <c r="Y64" s="29">
        <v>2000</v>
      </c>
      <c r="Z64" s="30">
        <f t="shared" si="12"/>
        <v>2</v>
      </c>
      <c r="AA64" s="30">
        <f t="shared" si="13"/>
        <v>1500</v>
      </c>
      <c r="AB64" s="30">
        <f t="shared" si="14"/>
        <v>450</v>
      </c>
      <c r="AC64" s="29">
        <v>0</v>
      </c>
      <c r="AD64" s="29">
        <v>0</v>
      </c>
      <c r="AE64" s="30">
        <f t="shared" si="15"/>
        <v>0</v>
      </c>
      <c r="AF64" s="30">
        <f t="shared" si="16"/>
        <v>0</v>
      </c>
      <c r="AG64" s="30">
        <f t="shared" si="17"/>
        <v>0</v>
      </c>
    </row>
    <row r="65" spans="2:33" ht="15" customHeight="1" x14ac:dyDescent="0.2">
      <c r="B65" s="29" t="s">
        <v>8300</v>
      </c>
      <c r="C65" s="29" t="s">
        <v>1874</v>
      </c>
      <c r="D65" s="29">
        <v>3000</v>
      </c>
      <c r="E65" s="29">
        <v>5000</v>
      </c>
      <c r="F65" s="30">
        <f t="shared" si="0"/>
        <v>1.6666666666666667</v>
      </c>
      <c r="G65" s="30">
        <f t="shared" si="1"/>
        <v>3600</v>
      </c>
      <c r="H65" s="30">
        <f t="shared" si="2"/>
        <v>1260</v>
      </c>
      <c r="I65" s="29">
        <v>0</v>
      </c>
      <c r="J65" s="29">
        <v>0</v>
      </c>
      <c r="K65" s="30">
        <f t="shared" si="3"/>
        <v>0</v>
      </c>
      <c r="L65" s="30">
        <f t="shared" si="4"/>
        <v>0</v>
      </c>
      <c r="M65" s="30">
        <f t="shared" si="5"/>
        <v>0</v>
      </c>
      <c r="N65" s="29">
        <v>0</v>
      </c>
      <c r="O65" s="29">
        <v>0</v>
      </c>
      <c r="P65" s="30">
        <f t="shared" si="6"/>
        <v>0</v>
      </c>
      <c r="Q65" s="30">
        <f t="shared" si="7"/>
        <v>0</v>
      </c>
      <c r="R65" s="30">
        <f t="shared" si="8"/>
        <v>0</v>
      </c>
      <c r="S65" s="29">
        <v>4000</v>
      </c>
      <c r="T65" s="29">
        <v>5000</v>
      </c>
      <c r="U65" s="30">
        <f t="shared" si="9"/>
        <v>1.25</v>
      </c>
      <c r="V65" s="30">
        <f t="shared" si="10"/>
        <v>6000</v>
      </c>
      <c r="W65" s="30">
        <f t="shared" si="11"/>
        <v>2100</v>
      </c>
      <c r="X65" s="29">
        <v>0</v>
      </c>
      <c r="Y65" s="29">
        <v>0</v>
      </c>
      <c r="Z65" s="30">
        <f t="shared" si="12"/>
        <v>0</v>
      </c>
      <c r="AA65" s="30">
        <f t="shared" si="13"/>
        <v>0</v>
      </c>
      <c r="AB65" s="30">
        <f t="shared" si="14"/>
        <v>0</v>
      </c>
      <c r="AC65" s="29">
        <v>0</v>
      </c>
      <c r="AD65" s="29">
        <v>0</v>
      </c>
      <c r="AE65" s="30">
        <f t="shared" si="15"/>
        <v>0</v>
      </c>
      <c r="AF65" s="30">
        <f t="shared" si="16"/>
        <v>0</v>
      </c>
      <c r="AG65" s="30">
        <f t="shared" si="17"/>
        <v>0</v>
      </c>
    </row>
    <row r="66" spans="2:33" ht="15" customHeight="1" x14ac:dyDescent="0.2">
      <c r="B66" s="29" t="s">
        <v>8301</v>
      </c>
      <c r="C66" s="29" t="s">
        <v>1874</v>
      </c>
      <c r="D66" s="29">
        <v>7000</v>
      </c>
      <c r="E66" s="29">
        <v>14000</v>
      </c>
      <c r="F66" s="30">
        <f t="shared" si="0"/>
        <v>2</v>
      </c>
      <c r="G66" s="30">
        <f t="shared" si="1"/>
        <v>8400</v>
      </c>
      <c r="H66" s="30">
        <f t="shared" si="2"/>
        <v>2940</v>
      </c>
      <c r="I66" s="29">
        <v>0</v>
      </c>
      <c r="J66" s="29">
        <v>0</v>
      </c>
      <c r="K66" s="30">
        <f t="shared" si="3"/>
        <v>0</v>
      </c>
      <c r="L66" s="30">
        <f t="shared" si="4"/>
        <v>0</v>
      </c>
      <c r="M66" s="30">
        <f t="shared" si="5"/>
        <v>0</v>
      </c>
      <c r="N66" s="29">
        <v>0</v>
      </c>
      <c r="O66" s="29">
        <v>0</v>
      </c>
      <c r="P66" s="30">
        <f t="shared" si="6"/>
        <v>0</v>
      </c>
      <c r="Q66" s="30">
        <f t="shared" si="7"/>
        <v>0</v>
      </c>
      <c r="R66" s="30">
        <f t="shared" si="8"/>
        <v>0</v>
      </c>
      <c r="S66" s="29">
        <v>2000</v>
      </c>
      <c r="T66" s="29">
        <v>3000</v>
      </c>
      <c r="U66" s="30">
        <f t="shared" si="9"/>
        <v>1.5</v>
      </c>
      <c r="V66" s="30">
        <f t="shared" si="10"/>
        <v>3000</v>
      </c>
      <c r="W66" s="30">
        <f t="shared" si="11"/>
        <v>1050</v>
      </c>
      <c r="X66" s="29">
        <v>0</v>
      </c>
      <c r="Y66" s="29">
        <v>0</v>
      </c>
      <c r="Z66" s="30">
        <f t="shared" si="12"/>
        <v>0</v>
      </c>
      <c r="AA66" s="30">
        <f t="shared" si="13"/>
        <v>0</v>
      </c>
      <c r="AB66" s="30">
        <f t="shared" si="14"/>
        <v>0</v>
      </c>
      <c r="AC66" s="29">
        <v>0</v>
      </c>
      <c r="AD66" s="29">
        <v>0</v>
      </c>
      <c r="AE66" s="30">
        <f t="shared" si="15"/>
        <v>0</v>
      </c>
      <c r="AF66" s="30">
        <f t="shared" si="16"/>
        <v>0</v>
      </c>
      <c r="AG66" s="30">
        <f t="shared" si="17"/>
        <v>0</v>
      </c>
    </row>
    <row r="67" spans="2:33" ht="15" customHeight="1" x14ac:dyDescent="0.2">
      <c r="B67" s="29" t="s">
        <v>8302</v>
      </c>
      <c r="C67" s="29" t="s">
        <v>1874</v>
      </c>
      <c r="D67" s="29">
        <v>5000</v>
      </c>
      <c r="E67" s="29">
        <v>10000</v>
      </c>
      <c r="F67" s="30">
        <f t="shared" si="0"/>
        <v>2</v>
      </c>
      <c r="G67" s="30">
        <f t="shared" si="1"/>
        <v>6000</v>
      </c>
      <c r="H67" s="30">
        <f t="shared" si="2"/>
        <v>2100</v>
      </c>
      <c r="I67" s="29">
        <v>0</v>
      </c>
      <c r="J67" s="29">
        <v>0</v>
      </c>
      <c r="K67" s="30">
        <f t="shared" si="3"/>
        <v>0</v>
      </c>
      <c r="L67" s="30">
        <f t="shared" si="4"/>
        <v>0</v>
      </c>
      <c r="M67" s="30">
        <f t="shared" si="5"/>
        <v>0</v>
      </c>
      <c r="N67" s="29">
        <v>0</v>
      </c>
      <c r="O67" s="29">
        <v>0</v>
      </c>
      <c r="P67" s="30">
        <f t="shared" si="6"/>
        <v>0</v>
      </c>
      <c r="Q67" s="30">
        <f t="shared" si="7"/>
        <v>0</v>
      </c>
      <c r="R67" s="30">
        <f t="shared" si="8"/>
        <v>0</v>
      </c>
      <c r="S67" s="29">
        <v>1000</v>
      </c>
      <c r="T67" s="29">
        <v>2000</v>
      </c>
      <c r="U67" s="30">
        <f t="shared" si="9"/>
        <v>2</v>
      </c>
      <c r="V67" s="30">
        <f t="shared" si="10"/>
        <v>1500</v>
      </c>
      <c r="W67" s="30">
        <f t="shared" si="11"/>
        <v>525</v>
      </c>
      <c r="X67" s="29">
        <v>0</v>
      </c>
      <c r="Y67" s="29">
        <v>0</v>
      </c>
      <c r="Z67" s="30">
        <f t="shared" si="12"/>
        <v>0</v>
      </c>
      <c r="AA67" s="30">
        <f t="shared" si="13"/>
        <v>0</v>
      </c>
      <c r="AB67" s="30">
        <f t="shared" si="14"/>
        <v>0</v>
      </c>
      <c r="AC67" s="29">
        <v>0</v>
      </c>
      <c r="AD67" s="29">
        <v>0</v>
      </c>
      <c r="AE67" s="30">
        <f t="shared" si="15"/>
        <v>0</v>
      </c>
      <c r="AF67" s="30">
        <f t="shared" si="16"/>
        <v>0</v>
      </c>
      <c r="AG67" s="30">
        <f t="shared" si="17"/>
        <v>0</v>
      </c>
    </row>
    <row r="68" spans="2:33" ht="15" customHeight="1" x14ac:dyDescent="0.2">
      <c r="B68" s="29" t="s">
        <v>8303</v>
      </c>
      <c r="C68" s="29" t="s">
        <v>1874</v>
      </c>
      <c r="D68" s="29">
        <v>1000</v>
      </c>
      <c r="E68" s="29">
        <v>2000</v>
      </c>
      <c r="F68" s="30">
        <f t="shared" si="0"/>
        <v>2</v>
      </c>
      <c r="G68" s="30">
        <f t="shared" si="1"/>
        <v>1200</v>
      </c>
      <c r="H68" s="30">
        <f t="shared" si="2"/>
        <v>420</v>
      </c>
      <c r="I68" s="29">
        <v>0</v>
      </c>
      <c r="J68" s="29">
        <v>0</v>
      </c>
      <c r="K68" s="30">
        <f t="shared" si="3"/>
        <v>0</v>
      </c>
      <c r="L68" s="30">
        <f t="shared" si="4"/>
        <v>0</v>
      </c>
      <c r="M68" s="30">
        <f t="shared" si="5"/>
        <v>0</v>
      </c>
      <c r="N68" s="29">
        <v>0</v>
      </c>
      <c r="O68" s="29">
        <v>0</v>
      </c>
      <c r="P68" s="30">
        <f t="shared" si="6"/>
        <v>0</v>
      </c>
      <c r="Q68" s="30">
        <f t="shared" si="7"/>
        <v>0</v>
      </c>
      <c r="R68" s="30">
        <f t="shared" si="8"/>
        <v>0</v>
      </c>
      <c r="S68" s="29">
        <v>3000</v>
      </c>
      <c r="T68" s="29">
        <v>6000</v>
      </c>
      <c r="U68" s="30">
        <f t="shared" si="9"/>
        <v>2</v>
      </c>
      <c r="V68" s="30">
        <f t="shared" si="10"/>
        <v>4500</v>
      </c>
      <c r="W68" s="30">
        <f t="shared" si="11"/>
        <v>1575</v>
      </c>
      <c r="X68" s="29">
        <v>1000</v>
      </c>
      <c r="Y68" s="29">
        <v>1000</v>
      </c>
      <c r="Z68" s="30">
        <f t="shared" si="12"/>
        <v>1</v>
      </c>
      <c r="AA68" s="30">
        <f t="shared" si="13"/>
        <v>1500</v>
      </c>
      <c r="AB68" s="30">
        <f t="shared" si="14"/>
        <v>450</v>
      </c>
      <c r="AC68" s="29">
        <v>0</v>
      </c>
      <c r="AD68" s="29">
        <v>0</v>
      </c>
      <c r="AE68" s="30">
        <f t="shared" si="15"/>
        <v>0</v>
      </c>
      <c r="AF68" s="30">
        <f t="shared" si="16"/>
        <v>0</v>
      </c>
      <c r="AG68" s="30">
        <f t="shared" si="17"/>
        <v>0</v>
      </c>
    </row>
    <row r="69" spans="2:33" ht="15" customHeight="1" x14ac:dyDescent="0.2">
      <c r="B69" s="29" t="s">
        <v>8304</v>
      </c>
      <c r="C69" s="29" t="s">
        <v>1874</v>
      </c>
      <c r="D69" s="29">
        <v>6000</v>
      </c>
      <c r="E69" s="29">
        <v>11000</v>
      </c>
      <c r="F69" s="30">
        <f t="shared" si="0"/>
        <v>1.8333333333333333</v>
      </c>
      <c r="G69" s="30">
        <f t="shared" si="1"/>
        <v>7200</v>
      </c>
      <c r="H69" s="30">
        <f t="shared" si="2"/>
        <v>2520</v>
      </c>
      <c r="I69" s="29">
        <v>0</v>
      </c>
      <c r="J69" s="29">
        <v>0</v>
      </c>
      <c r="K69" s="30">
        <f t="shared" si="3"/>
        <v>0</v>
      </c>
      <c r="L69" s="30">
        <f t="shared" si="4"/>
        <v>0</v>
      </c>
      <c r="M69" s="30">
        <f t="shared" si="5"/>
        <v>0</v>
      </c>
      <c r="N69" s="29">
        <v>0</v>
      </c>
      <c r="O69" s="29">
        <v>0</v>
      </c>
      <c r="P69" s="30">
        <f t="shared" si="6"/>
        <v>0</v>
      </c>
      <c r="Q69" s="30">
        <f t="shared" si="7"/>
        <v>0</v>
      </c>
      <c r="R69" s="30">
        <f t="shared" si="8"/>
        <v>0</v>
      </c>
      <c r="S69" s="29">
        <v>1000</v>
      </c>
      <c r="T69" s="29">
        <v>1000</v>
      </c>
      <c r="U69" s="30">
        <f t="shared" si="9"/>
        <v>1</v>
      </c>
      <c r="V69" s="30">
        <f t="shared" si="10"/>
        <v>1500</v>
      </c>
      <c r="W69" s="30">
        <f t="shared" si="11"/>
        <v>525</v>
      </c>
      <c r="X69" s="29">
        <v>0</v>
      </c>
      <c r="Y69" s="29">
        <v>0</v>
      </c>
      <c r="Z69" s="30">
        <f t="shared" si="12"/>
        <v>0</v>
      </c>
      <c r="AA69" s="30">
        <f t="shared" si="13"/>
        <v>0</v>
      </c>
      <c r="AB69" s="30">
        <f t="shared" si="14"/>
        <v>0</v>
      </c>
      <c r="AC69" s="29">
        <v>0</v>
      </c>
      <c r="AD69" s="29">
        <v>0</v>
      </c>
      <c r="AE69" s="30">
        <f t="shared" si="15"/>
        <v>0</v>
      </c>
      <c r="AF69" s="30">
        <f t="shared" si="16"/>
        <v>0</v>
      </c>
      <c r="AG69" s="30">
        <f t="shared" si="17"/>
        <v>0</v>
      </c>
    </row>
    <row r="70" spans="2:33" ht="15" customHeight="1" x14ac:dyDescent="0.2">
      <c r="B70" s="29" t="s">
        <v>2154</v>
      </c>
      <c r="C70" s="29" t="s">
        <v>25</v>
      </c>
      <c r="D70" s="29">
        <v>86000</v>
      </c>
      <c r="E70" s="29">
        <v>182000</v>
      </c>
      <c r="F70" s="30">
        <f t="shared" si="0"/>
        <v>2.1162790697674421</v>
      </c>
      <c r="G70" s="30">
        <f t="shared" si="1"/>
        <v>103200</v>
      </c>
      <c r="H70" s="30">
        <f t="shared" si="2"/>
        <v>36120</v>
      </c>
      <c r="I70" s="29">
        <v>0</v>
      </c>
      <c r="J70" s="29">
        <v>0</v>
      </c>
      <c r="K70" s="30">
        <f t="shared" si="3"/>
        <v>0</v>
      </c>
      <c r="L70" s="30">
        <f t="shared" si="4"/>
        <v>0</v>
      </c>
      <c r="M70" s="30">
        <f t="shared" si="5"/>
        <v>0</v>
      </c>
      <c r="N70" s="29">
        <v>0</v>
      </c>
      <c r="O70" s="29">
        <v>0</v>
      </c>
      <c r="P70" s="30">
        <f t="shared" si="6"/>
        <v>0</v>
      </c>
      <c r="Q70" s="30">
        <f t="shared" si="7"/>
        <v>0</v>
      </c>
      <c r="R70" s="30">
        <f t="shared" si="8"/>
        <v>0</v>
      </c>
      <c r="S70" s="29">
        <v>1000</v>
      </c>
      <c r="T70" s="29">
        <v>3000</v>
      </c>
      <c r="U70" s="30">
        <f t="shared" si="9"/>
        <v>3</v>
      </c>
      <c r="V70" s="30">
        <f t="shared" si="10"/>
        <v>1500</v>
      </c>
      <c r="W70" s="30">
        <f t="shared" si="11"/>
        <v>525</v>
      </c>
      <c r="X70" s="29">
        <v>0</v>
      </c>
      <c r="Y70" s="29">
        <v>0</v>
      </c>
      <c r="Z70" s="30">
        <f t="shared" si="12"/>
        <v>0</v>
      </c>
      <c r="AA70" s="30">
        <f t="shared" si="13"/>
        <v>0</v>
      </c>
      <c r="AB70" s="30">
        <f t="shared" si="14"/>
        <v>0</v>
      </c>
      <c r="AC70" s="29">
        <v>0</v>
      </c>
      <c r="AD70" s="29">
        <v>0</v>
      </c>
      <c r="AE70" s="30">
        <f t="shared" si="15"/>
        <v>0</v>
      </c>
      <c r="AF70" s="30">
        <f t="shared" si="16"/>
        <v>0</v>
      </c>
      <c r="AG70" s="30">
        <f t="shared" si="17"/>
        <v>0</v>
      </c>
    </row>
    <row r="71" spans="2:33" ht="15" customHeight="1" x14ac:dyDescent="0.2">
      <c r="B71" s="29" t="s">
        <v>2156</v>
      </c>
      <c r="C71" s="29" t="s">
        <v>25</v>
      </c>
      <c r="D71" s="29">
        <v>103000</v>
      </c>
      <c r="E71" s="29">
        <v>257000</v>
      </c>
      <c r="F71" s="30">
        <f t="shared" si="0"/>
        <v>2.4951456310679609</v>
      </c>
      <c r="G71" s="30">
        <f t="shared" si="1"/>
        <v>123600</v>
      </c>
      <c r="H71" s="30">
        <f t="shared" si="2"/>
        <v>43260</v>
      </c>
      <c r="I71" s="29">
        <v>0</v>
      </c>
      <c r="J71" s="29">
        <v>0</v>
      </c>
      <c r="K71" s="30">
        <f t="shared" si="3"/>
        <v>0</v>
      </c>
      <c r="L71" s="30">
        <f t="shared" si="4"/>
        <v>0</v>
      </c>
      <c r="M71" s="30">
        <f t="shared" si="5"/>
        <v>0</v>
      </c>
      <c r="N71" s="29">
        <v>0</v>
      </c>
      <c r="O71" s="29">
        <v>0</v>
      </c>
      <c r="P71" s="30">
        <f t="shared" si="6"/>
        <v>0</v>
      </c>
      <c r="Q71" s="30">
        <f t="shared" si="7"/>
        <v>0</v>
      </c>
      <c r="R71" s="30">
        <f t="shared" si="8"/>
        <v>0</v>
      </c>
      <c r="S71" s="29">
        <v>3000</v>
      </c>
      <c r="T71" s="29">
        <v>16000</v>
      </c>
      <c r="U71" s="30">
        <f t="shared" si="9"/>
        <v>5.333333333333333</v>
      </c>
      <c r="V71" s="30">
        <f t="shared" si="10"/>
        <v>4500</v>
      </c>
      <c r="W71" s="30">
        <f t="shared" si="11"/>
        <v>1575</v>
      </c>
      <c r="X71" s="29">
        <v>1000</v>
      </c>
      <c r="Y71" s="29">
        <v>1000</v>
      </c>
      <c r="Z71" s="30">
        <f t="shared" si="12"/>
        <v>1</v>
      </c>
      <c r="AA71" s="30">
        <f t="shared" si="13"/>
        <v>1500</v>
      </c>
      <c r="AB71" s="30">
        <f t="shared" si="14"/>
        <v>450</v>
      </c>
      <c r="AC71" s="29">
        <v>0</v>
      </c>
      <c r="AD71" s="29">
        <v>0</v>
      </c>
      <c r="AE71" s="30">
        <f t="shared" si="15"/>
        <v>0</v>
      </c>
      <c r="AF71" s="30">
        <f t="shared" si="16"/>
        <v>0</v>
      </c>
      <c r="AG71" s="30">
        <f t="shared" si="17"/>
        <v>0</v>
      </c>
    </row>
    <row r="72" spans="2:33" ht="15" customHeight="1" x14ac:dyDescent="0.2">
      <c r="B72" s="29" t="s">
        <v>3058</v>
      </c>
      <c r="C72" s="29" t="s">
        <v>25</v>
      </c>
      <c r="D72" s="29">
        <v>54000</v>
      </c>
      <c r="E72" s="29">
        <v>105000</v>
      </c>
      <c r="F72" s="30">
        <f t="shared" si="0"/>
        <v>1.9444444444444444</v>
      </c>
      <c r="G72" s="30">
        <f t="shared" si="1"/>
        <v>64800</v>
      </c>
      <c r="H72" s="30">
        <f t="shared" si="2"/>
        <v>22680</v>
      </c>
      <c r="I72" s="29">
        <v>0</v>
      </c>
      <c r="J72" s="29">
        <v>0</v>
      </c>
      <c r="K72" s="30">
        <f t="shared" si="3"/>
        <v>0</v>
      </c>
      <c r="L72" s="30">
        <f t="shared" si="4"/>
        <v>0</v>
      </c>
      <c r="M72" s="30">
        <f t="shared" si="5"/>
        <v>0</v>
      </c>
      <c r="N72" s="29">
        <v>0</v>
      </c>
      <c r="O72" s="29">
        <v>0</v>
      </c>
      <c r="P72" s="30">
        <f t="shared" si="6"/>
        <v>0</v>
      </c>
      <c r="Q72" s="30">
        <f t="shared" si="7"/>
        <v>0</v>
      </c>
      <c r="R72" s="30">
        <f t="shared" si="8"/>
        <v>0</v>
      </c>
      <c r="S72" s="29">
        <v>2000</v>
      </c>
      <c r="T72" s="29">
        <v>9000</v>
      </c>
      <c r="U72" s="30">
        <f t="shared" si="9"/>
        <v>4.5</v>
      </c>
      <c r="V72" s="30">
        <f t="shared" si="10"/>
        <v>3000</v>
      </c>
      <c r="W72" s="30">
        <f t="shared" si="11"/>
        <v>1050</v>
      </c>
      <c r="X72" s="29">
        <v>0</v>
      </c>
      <c r="Y72" s="29">
        <v>0</v>
      </c>
      <c r="Z72" s="30">
        <f t="shared" si="12"/>
        <v>0</v>
      </c>
      <c r="AA72" s="30">
        <f t="shared" si="13"/>
        <v>0</v>
      </c>
      <c r="AB72" s="30">
        <f t="shared" si="14"/>
        <v>0</v>
      </c>
      <c r="AC72" s="29">
        <v>0</v>
      </c>
      <c r="AD72" s="29">
        <v>0</v>
      </c>
      <c r="AE72" s="30">
        <f t="shared" si="15"/>
        <v>0</v>
      </c>
      <c r="AF72" s="30">
        <f t="shared" si="16"/>
        <v>0</v>
      </c>
      <c r="AG72" s="30">
        <f t="shared" si="17"/>
        <v>0</v>
      </c>
    </row>
    <row r="73" spans="2:33" ht="15" customHeight="1" x14ac:dyDescent="0.2">
      <c r="B73" s="29" t="s">
        <v>2157</v>
      </c>
      <c r="C73" s="29" t="s">
        <v>25</v>
      </c>
      <c r="D73" s="29">
        <v>54000</v>
      </c>
      <c r="E73" s="29">
        <v>154000</v>
      </c>
      <c r="F73" s="30">
        <f t="shared" si="0"/>
        <v>2.8518518518518516</v>
      </c>
      <c r="G73" s="30">
        <f t="shared" si="1"/>
        <v>64800</v>
      </c>
      <c r="H73" s="30">
        <f t="shared" si="2"/>
        <v>22680</v>
      </c>
      <c r="I73" s="29">
        <v>0</v>
      </c>
      <c r="J73" s="29">
        <v>0</v>
      </c>
      <c r="K73" s="30">
        <f t="shared" si="3"/>
        <v>0</v>
      </c>
      <c r="L73" s="30">
        <f t="shared" si="4"/>
        <v>0</v>
      </c>
      <c r="M73" s="30">
        <f t="shared" si="5"/>
        <v>0</v>
      </c>
      <c r="N73" s="29">
        <v>0</v>
      </c>
      <c r="O73" s="29">
        <v>0</v>
      </c>
      <c r="P73" s="30">
        <f t="shared" si="6"/>
        <v>0</v>
      </c>
      <c r="Q73" s="30">
        <f t="shared" si="7"/>
        <v>0</v>
      </c>
      <c r="R73" s="30">
        <f t="shared" si="8"/>
        <v>0</v>
      </c>
      <c r="S73" s="29">
        <v>4000</v>
      </c>
      <c r="T73" s="29">
        <v>21000</v>
      </c>
      <c r="U73" s="30">
        <f t="shared" si="9"/>
        <v>5.25</v>
      </c>
      <c r="V73" s="30">
        <f t="shared" si="10"/>
        <v>6000</v>
      </c>
      <c r="W73" s="30">
        <f t="shared" si="11"/>
        <v>2100</v>
      </c>
      <c r="X73" s="29">
        <v>0</v>
      </c>
      <c r="Y73" s="29">
        <v>0</v>
      </c>
      <c r="Z73" s="30">
        <f t="shared" si="12"/>
        <v>0</v>
      </c>
      <c r="AA73" s="30">
        <f t="shared" si="13"/>
        <v>0</v>
      </c>
      <c r="AB73" s="30">
        <f t="shared" si="14"/>
        <v>0</v>
      </c>
      <c r="AC73" s="29">
        <v>0</v>
      </c>
      <c r="AD73" s="29">
        <v>0</v>
      </c>
      <c r="AE73" s="30">
        <f t="shared" si="15"/>
        <v>0</v>
      </c>
      <c r="AF73" s="30">
        <f t="shared" si="16"/>
        <v>0</v>
      </c>
      <c r="AG73" s="30">
        <f t="shared" si="17"/>
        <v>0</v>
      </c>
    </row>
    <row r="74" spans="2:33" ht="15" customHeight="1" x14ac:dyDescent="0.2">
      <c r="B74" s="29" t="s">
        <v>2129</v>
      </c>
      <c r="C74" s="29" t="s">
        <v>25</v>
      </c>
      <c r="D74" s="29">
        <v>76000</v>
      </c>
      <c r="E74" s="29">
        <v>142000</v>
      </c>
      <c r="F74" s="30">
        <f t="shared" si="0"/>
        <v>1.868421052631579</v>
      </c>
      <c r="G74" s="30">
        <f t="shared" si="1"/>
        <v>91200</v>
      </c>
      <c r="H74" s="30">
        <f t="shared" si="2"/>
        <v>31920</v>
      </c>
      <c r="I74" s="29">
        <v>0</v>
      </c>
      <c r="J74" s="29">
        <v>0</v>
      </c>
      <c r="K74" s="30">
        <f t="shared" si="3"/>
        <v>0</v>
      </c>
      <c r="L74" s="30">
        <f t="shared" si="4"/>
        <v>0</v>
      </c>
      <c r="M74" s="30">
        <f t="shared" si="5"/>
        <v>0</v>
      </c>
      <c r="N74" s="29">
        <v>0</v>
      </c>
      <c r="O74" s="29">
        <v>0</v>
      </c>
      <c r="P74" s="30">
        <f t="shared" si="6"/>
        <v>0</v>
      </c>
      <c r="Q74" s="30">
        <f t="shared" si="7"/>
        <v>0</v>
      </c>
      <c r="R74" s="30">
        <f t="shared" si="8"/>
        <v>0</v>
      </c>
      <c r="S74" s="29">
        <v>0</v>
      </c>
      <c r="T74" s="29">
        <v>1000</v>
      </c>
      <c r="U74" s="30">
        <f t="shared" si="9"/>
        <v>0</v>
      </c>
      <c r="V74" s="30">
        <f t="shared" si="10"/>
        <v>0</v>
      </c>
      <c r="W74" s="30">
        <f t="shared" si="11"/>
        <v>0</v>
      </c>
      <c r="X74" s="29">
        <v>0</v>
      </c>
      <c r="Y74" s="29">
        <v>0</v>
      </c>
      <c r="Z74" s="30">
        <f t="shared" si="12"/>
        <v>0</v>
      </c>
      <c r="AA74" s="30">
        <f t="shared" si="13"/>
        <v>0</v>
      </c>
      <c r="AB74" s="30">
        <f t="shared" si="14"/>
        <v>0</v>
      </c>
      <c r="AC74" s="29">
        <v>0</v>
      </c>
      <c r="AD74" s="29">
        <v>0</v>
      </c>
      <c r="AE74" s="30">
        <f t="shared" si="15"/>
        <v>0</v>
      </c>
      <c r="AF74" s="30">
        <f t="shared" si="16"/>
        <v>0</v>
      </c>
      <c r="AG74" s="30">
        <f t="shared" si="17"/>
        <v>0</v>
      </c>
    </row>
    <row r="75" spans="2:33" ht="15" customHeight="1" x14ac:dyDescent="0.2">
      <c r="B75" s="29" t="s">
        <v>3060</v>
      </c>
      <c r="C75" s="29" t="s">
        <v>25</v>
      </c>
      <c r="D75" s="29">
        <v>34000</v>
      </c>
      <c r="E75" s="29">
        <v>64000</v>
      </c>
      <c r="F75" s="30">
        <f t="shared" si="0"/>
        <v>1.8823529411764706</v>
      </c>
      <c r="G75" s="30">
        <f t="shared" si="1"/>
        <v>40800</v>
      </c>
      <c r="H75" s="30">
        <f t="shared" si="2"/>
        <v>14280</v>
      </c>
      <c r="I75" s="29">
        <v>0</v>
      </c>
      <c r="J75" s="29">
        <v>0</v>
      </c>
      <c r="K75" s="30">
        <f t="shared" si="3"/>
        <v>0</v>
      </c>
      <c r="L75" s="30">
        <f t="shared" si="4"/>
        <v>0</v>
      </c>
      <c r="M75" s="30">
        <f t="shared" si="5"/>
        <v>0</v>
      </c>
      <c r="N75" s="29">
        <v>0</v>
      </c>
      <c r="O75" s="29">
        <v>0</v>
      </c>
      <c r="P75" s="30">
        <f t="shared" si="6"/>
        <v>0</v>
      </c>
      <c r="Q75" s="30">
        <f t="shared" si="7"/>
        <v>0</v>
      </c>
      <c r="R75" s="30">
        <f t="shared" si="8"/>
        <v>0</v>
      </c>
      <c r="S75" s="29">
        <v>0</v>
      </c>
      <c r="T75" s="29">
        <v>0</v>
      </c>
      <c r="U75" s="30">
        <f t="shared" si="9"/>
        <v>0</v>
      </c>
      <c r="V75" s="30">
        <f t="shared" si="10"/>
        <v>0</v>
      </c>
      <c r="W75" s="30">
        <f t="shared" si="11"/>
        <v>0</v>
      </c>
      <c r="X75" s="29">
        <v>0</v>
      </c>
      <c r="Y75" s="29">
        <v>0</v>
      </c>
      <c r="Z75" s="30">
        <f t="shared" si="12"/>
        <v>0</v>
      </c>
      <c r="AA75" s="30">
        <f t="shared" si="13"/>
        <v>0</v>
      </c>
      <c r="AB75" s="30">
        <f t="shared" si="14"/>
        <v>0</v>
      </c>
      <c r="AC75" s="29">
        <v>0</v>
      </c>
      <c r="AD75" s="29">
        <v>0</v>
      </c>
      <c r="AE75" s="30">
        <f t="shared" si="15"/>
        <v>0</v>
      </c>
      <c r="AF75" s="30">
        <f t="shared" si="16"/>
        <v>0</v>
      </c>
      <c r="AG75" s="30">
        <f t="shared" si="17"/>
        <v>0</v>
      </c>
    </row>
    <row r="76" spans="2:33" ht="15" customHeight="1" x14ac:dyDescent="0.2">
      <c r="B76" s="29" t="s">
        <v>2158</v>
      </c>
      <c r="C76" s="29" t="s">
        <v>25</v>
      </c>
      <c r="D76" s="29">
        <v>36000</v>
      </c>
      <c r="E76" s="29">
        <v>73000</v>
      </c>
      <c r="F76" s="30">
        <f t="shared" si="0"/>
        <v>2.0277777777777777</v>
      </c>
      <c r="G76" s="30">
        <f t="shared" si="1"/>
        <v>43200</v>
      </c>
      <c r="H76" s="30">
        <f t="shared" si="2"/>
        <v>15120</v>
      </c>
      <c r="I76" s="29">
        <v>0</v>
      </c>
      <c r="J76" s="29">
        <v>0</v>
      </c>
      <c r="K76" s="30">
        <f t="shared" si="3"/>
        <v>0</v>
      </c>
      <c r="L76" s="30">
        <f t="shared" si="4"/>
        <v>0</v>
      </c>
      <c r="M76" s="30">
        <f t="shared" si="5"/>
        <v>0</v>
      </c>
      <c r="N76" s="29">
        <v>0</v>
      </c>
      <c r="O76" s="29">
        <v>0</v>
      </c>
      <c r="P76" s="30">
        <f t="shared" si="6"/>
        <v>0</v>
      </c>
      <c r="Q76" s="30">
        <f t="shared" si="7"/>
        <v>0</v>
      </c>
      <c r="R76" s="30">
        <f t="shared" si="8"/>
        <v>0</v>
      </c>
      <c r="S76" s="29">
        <v>3000</v>
      </c>
      <c r="T76" s="29">
        <v>17000</v>
      </c>
      <c r="U76" s="30">
        <f t="shared" si="9"/>
        <v>5.666666666666667</v>
      </c>
      <c r="V76" s="30">
        <f t="shared" si="10"/>
        <v>4500</v>
      </c>
      <c r="W76" s="30">
        <f t="shared" si="11"/>
        <v>1575</v>
      </c>
      <c r="X76" s="29">
        <v>0</v>
      </c>
      <c r="Y76" s="29">
        <v>0</v>
      </c>
      <c r="Z76" s="30">
        <f t="shared" si="12"/>
        <v>0</v>
      </c>
      <c r="AA76" s="30">
        <f t="shared" si="13"/>
        <v>0</v>
      </c>
      <c r="AB76" s="30">
        <f t="shared" si="14"/>
        <v>0</v>
      </c>
      <c r="AC76" s="29">
        <v>0</v>
      </c>
      <c r="AD76" s="29">
        <v>0</v>
      </c>
      <c r="AE76" s="30">
        <f t="shared" si="15"/>
        <v>0</v>
      </c>
      <c r="AF76" s="30">
        <f t="shared" si="16"/>
        <v>0</v>
      </c>
      <c r="AG76" s="30">
        <f t="shared" si="17"/>
        <v>0</v>
      </c>
    </row>
    <row r="77" spans="2:33" ht="15" customHeight="1" x14ac:dyDescent="0.2">
      <c r="B77" s="29" t="s">
        <v>2146</v>
      </c>
      <c r="C77" s="29" t="s">
        <v>25</v>
      </c>
      <c r="D77" s="29">
        <v>73000</v>
      </c>
      <c r="E77" s="29">
        <v>158000</v>
      </c>
      <c r="F77" s="30">
        <f t="shared" si="0"/>
        <v>2.1643835616438358</v>
      </c>
      <c r="G77" s="30">
        <f t="shared" si="1"/>
        <v>87600</v>
      </c>
      <c r="H77" s="30">
        <f t="shared" si="2"/>
        <v>30660</v>
      </c>
      <c r="I77" s="29">
        <v>0</v>
      </c>
      <c r="J77" s="29">
        <v>0</v>
      </c>
      <c r="K77" s="30">
        <f t="shared" si="3"/>
        <v>0</v>
      </c>
      <c r="L77" s="30">
        <f t="shared" si="4"/>
        <v>0</v>
      </c>
      <c r="M77" s="30">
        <f t="shared" si="5"/>
        <v>0</v>
      </c>
      <c r="N77" s="29">
        <v>0</v>
      </c>
      <c r="O77" s="29">
        <v>0</v>
      </c>
      <c r="P77" s="30">
        <f t="shared" si="6"/>
        <v>0</v>
      </c>
      <c r="Q77" s="30">
        <f t="shared" si="7"/>
        <v>0</v>
      </c>
      <c r="R77" s="30">
        <f t="shared" si="8"/>
        <v>0</v>
      </c>
      <c r="S77" s="29">
        <v>19000</v>
      </c>
      <c r="T77" s="29">
        <v>122000</v>
      </c>
      <c r="U77" s="30">
        <f t="shared" si="9"/>
        <v>6.4210526315789478</v>
      </c>
      <c r="V77" s="30">
        <f t="shared" si="10"/>
        <v>28500</v>
      </c>
      <c r="W77" s="30">
        <f t="shared" si="11"/>
        <v>9975</v>
      </c>
      <c r="X77" s="29">
        <v>0</v>
      </c>
      <c r="Y77" s="29">
        <v>0</v>
      </c>
      <c r="Z77" s="30">
        <f t="shared" si="12"/>
        <v>0</v>
      </c>
      <c r="AA77" s="30">
        <f t="shared" si="13"/>
        <v>0</v>
      </c>
      <c r="AB77" s="30">
        <f t="shared" si="14"/>
        <v>0</v>
      </c>
      <c r="AC77" s="29">
        <v>0</v>
      </c>
      <c r="AD77" s="29">
        <v>0</v>
      </c>
      <c r="AE77" s="30">
        <f t="shared" si="15"/>
        <v>0</v>
      </c>
      <c r="AF77" s="30">
        <f t="shared" si="16"/>
        <v>0</v>
      </c>
      <c r="AG77" s="30">
        <f t="shared" si="17"/>
        <v>0</v>
      </c>
    </row>
    <row r="78" spans="2:33" ht="15" customHeight="1" x14ac:dyDescent="0.2">
      <c r="B78" s="29" t="s">
        <v>2145</v>
      </c>
      <c r="C78" s="29" t="s">
        <v>25</v>
      </c>
      <c r="D78" s="29">
        <v>79000</v>
      </c>
      <c r="E78" s="29">
        <v>142000</v>
      </c>
      <c r="F78" s="30">
        <f t="shared" si="0"/>
        <v>1.7974683544303798</v>
      </c>
      <c r="G78" s="30">
        <f t="shared" si="1"/>
        <v>94800</v>
      </c>
      <c r="H78" s="30">
        <f t="shared" si="2"/>
        <v>33180</v>
      </c>
      <c r="I78" s="29">
        <v>0</v>
      </c>
      <c r="J78" s="29">
        <v>0</v>
      </c>
      <c r="K78" s="30">
        <f t="shared" si="3"/>
        <v>0</v>
      </c>
      <c r="L78" s="30">
        <f t="shared" si="4"/>
        <v>0</v>
      </c>
      <c r="M78" s="30">
        <f t="shared" si="5"/>
        <v>0</v>
      </c>
      <c r="N78" s="29">
        <v>0</v>
      </c>
      <c r="O78" s="29">
        <v>0</v>
      </c>
      <c r="P78" s="30">
        <f t="shared" si="6"/>
        <v>0</v>
      </c>
      <c r="Q78" s="30">
        <f t="shared" si="7"/>
        <v>0</v>
      </c>
      <c r="R78" s="30">
        <f t="shared" si="8"/>
        <v>0</v>
      </c>
      <c r="S78" s="29">
        <v>1000</v>
      </c>
      <c r="T78" s="29">
        <v>4000</v>
      </c>
      <c r="U78" s="30">
        <f t="shared" si="9"/>
        <v>4</v>
      </c>
      <c r="V78" s="30">
        <f t="shared" si="10"/>
        <v>1500</v>
      </c>
      <c r="W78" s="30">
        <f t="shared" si="11"/>
        <v>525</v>
      </c>
      <c r="X78" s="29">
        <v>0</v>
      </c>
      <c r="Y78" s="29">
        <v>0</v>
      </c>
      <c r="Z78" s="30">
        <f t="shared" si="12"/>
        <v>0</v>
      </c>
      <c r="AA78" s="30">
        <f t="shared" si="13"/>
        <v>0</v>
      </c>
      <c r="AB78" s="30">
        <f t="shared" si="14"/>
        <v>0</v>
      </c>
      <c r="AC78" s="29">
        <v>0</v>
      </c>
      <c r="AD78" s="29">
        <v>0</v>
      </c>
      <c r="AE78" s="30">
        <f t="shared" si="15"/>
        <v>0</v>
      </c>
      <c r="AF78" s="30">
        <f t="shared" si="16"/>
        <v>0</v>
      </c>
      <c r="AG78" s="30">
        <f t="shared" si="17"/>
        <v>0</v>
      </c>
    </row>
    <row r="79" spans="2:33" ht="15" customHeight="1" x14ac:dyDescent="0.2">
      <c r="B79" s="29" t="s">
        <v>2151</v>
      </c>
      <c r="C79" s="29" t="s">
        <v>25</v>
      </c>
      <c r="D79" s="29">
        <v>84000</v>
      </c>
      <c r="E79" s="29">
        <v>224000</v>
      </c>
      <c r="F79" s="30">
        <f t="shared" si="0"/>
        <v>2.6666666666666665</v>
      </c>
      <c r="G79" s="30">
        <f t="shared" si="1"/>
        <v>100800</v>
      </c>
      <c r="H79" s="30">
        <f t="shared" si="2"/>
        <v>35280</v>
      </c>
      <c r="I79" s="29">
        <v>0</v>
      </c>
      <c r="J79" s="29">
        <v>0</v>
      </c>
      <c r="K79" s="30">
        <f t="shared" si="3"/>
        <v>0</v>
      </c>
      <c r="L79" s="30">
        <f t="shared" si="4"/>
        <v>0</v>
      </c>
      <c r="M79" s="30">
        <f t="shared" si="5"/>
        <v>0</v>
      </c>
      <c r="N79" s="29">
        <v>0</v>
      </c>
      <c r="O79" s="29">
        <v>0</v>
      </c>
      <c r="P79" s="30">
        <f t="shared" si="6"/>
        <v>0</v>
      </c>
      <c r="Q79" s="30">
        <f t="shared" si="7"/>
        <v>0</v>
      </c>
      <c r="R79" s="30">
        <f t="shared" si="8"/>
        <v>0</v>
      </c>
      <c r="S79" s="29">
        <v>12000</v>
      </c>
      <c r="T79" s="29">
        <v>45000</v>
      </c>
      <c r="U79" s="30">
        <f t="shared" si="9"/>
        <v>3.75</v>
      </c>
      <c r="V79" s="30">
        <f t="shared" si="10"/>
        <v>18000</v>
      </c>
      <c r="W79" s="30">
        <f t="shared" si="11"/>
        <v>6300</v>
      </c>
      <c r="X79" s="29">
        <v>0</v>
      </c>
      <c r="Y79" s="29">
        <v>1000</v>
      </c>
      <c r="Z79" s="30">
        <f t="shared" si="12"/>
        <v>0</v>
      </c>
      <c r="AA79" s="30">
        <f t="shared" si="13"/>
        <v>0</v>
      </c>
      <c r="AB79" s="30">
        <f t="shared" si="14"/>
        <v>0</v>
      </c>
      <c r="AC79" s="29">
        <v>0</v>
      </c>
      <c r="AD79" s="29">
        <v>0</v>
      </c>
      <c r="AE79" s="30">
        <f t="shared" si="15"/>
        <v>0</v>
      </c>
      <c r="AF79" s="30">
        <f t="shared" si="16"/>
        <v>0</v>
      </c>
      <c r="AG79" s="30">
        <f t="shared" si="17"/>
        <v>0</v>
      </c>
    </row>
    <row r="80" spans="2:33" ht="15" customHeight="1" x14ac:dyDescent="0.2">
      <c r="B80" s="29" t="s">
        <v>3061</v>
      </c>
      <c r="C80" s="29" t="s">
        <v>25</v>
      </c>
      <c r="D80" s="29">
        <v>75000</v>
      </c>
      <c r="E80" s="29">
        <v>137000</v>
      </c>
      <c r="F80" s="30">
        <f t="shared" ref="F80:F143" si="18">IFERROR(E80/D80,0)</f>
        <v>1.8266666666666667</v>
      </c>
      <c r="G80" s="30">
        <f t="shared" ref="G80:G143" si="19">ROUND(D80*$D$6,1)</f>
        <v>90000</v>
      </c>
      <c r="H80" s="30">
        <f t="shared" ref="H80:H143" si="20">ROUND(G80*$E$6,1)</f>
        <v>31500</v>
      </c>
      <c r="I80" s="29">
        <v>0</v>
      </c>
      <c r="J80" s="29">
        <v>0</v>
      </c>
      <c r="K80" s="30">
        <f t="shared" ref="K80:K143" si="21">IFERROR(J80/I80,0)</f>
        <v>0</v>
      </c>
      <c r="L80" s="30">
        <f t="shared" ref="L80:L143" si="22">ROUND(I80*$D$7,1)</f>
        <v>0</v>
      </c>
      <c r="M80" s="30">
        <f t="shared" ref="M80:M143" si="23">ROUND(L80*$E$7,1)</f>
        <v>0</v>
      </c>
      <c r="N80" s="29">
        <v>0</v>
      </c>
      <c r="O80" s="29">
        <v>0</v>
      </c>
      <c r="P80" s="30">
        <f t="shared" ref="P80:P143" si="24">IFERROR(O80/N80,0)</f>
        <v>0</v>
      </c>
      <c r="Q80" s="30">
        <f t="shared" ref="Q80:Q143" si="25">ROUND(N80*$D$8,1)</f>
        <v>0</v>
      </c>
      <c r="R80" s="30">
        <f t="shared" ref="R80:R143" si="26">ROUND(Q80*$E$8,1)</f>
        <v>0</v>
      </c>
      <c r="S80" s="29">
        <v>0</v>
      </c>
      <c r="T80" s="29">
        <v>1000</v>
      </c>
      <c r="U80" s="30">
        <f t="shared" ref="U80:U143" si="27">IFERROR(T80/S80,0)</f>
        <v>0</v>
      </c>
      <c r="V80" s="30">
        <f t="shared" ref="V80:V143" si="28">ROUND(S80*$D$9,1)</f>
        <v>0</v>
      </c>
      <c r="W80" s="30">
        <f t="shared" ref="W80:W143" si="29">ROUND(V80*$E$9,1)</f>
        <v>0</v>
      </c>
      <c r="X80" s="29">
        <v>0</v>
      </c>
      <c r="Y80" s="29">
        <v>0</v>
      </c>
      <c r="Z80" s="30">
        <f t="shared" ref="Z80:Z143" si="30">IFERROR(Y80/X80,0)</f>
        <v>0</v>
      </c>
      <c r="AA80" s="30">
        <f t="shared" ref="AA80:AA143" si="31">ROUND(X80*$D$10,1)</f>
        <v>0</v>
      </c>
      <c r="AB80" s="30">
        <f t="shared" ref="AB80:AB143" si="32">ROUND(AA80*$E$10,1)</f>
        <v>0</v>
      </c>
      <c r="AC80" s="29">
        <v>0</v>
      </c>
      <c r="AD80" s="29">
        <v>0</v>
      </c>
      <c r="AE80" s="30">
        <f t="shared" ref="AE80:AE143" si="33">IFERROR(AD80/AC80,0)</f>
        <v>0</v>
      </c>
      <c r="AF80" s="30">
        <f t="shared" ref="AF80:AF143" si="34">ROUND(AC80*$D$11,1)</f>
        <v>0</v>
      </c>
      <c r="AG80" s="30">
        <f t="shared" ref="AG80:AG143" si="35">ROUND(AF80*$E$11,1)</f>
        <v>0</v>
      </c>
    </row>
    <row r="81" spans="2:33" ht="15" customHeight="1" x14ac:dyDescent="0.2">
      <c r="B81" s="29" t="s">
        <v>2142</v>
      </c>
      <c r="C81" s="29" t="s">
        <v>25</v>
      </c>
      <c r="D81" s="29">
        <v>8000</v>
      </c>
      <c r="E81" s="29">
        <v>20000</v>
      </c>
      <c r="F81" s="30">
        <f t="shared" si="18"/>
        <v>2.5</v>
      </c>
      <c r="G81" s="30">
        <f t="shared" si="19"/>
        <v>9600</v>
      </c>
      <c r="H81" s="30">
        <f t="shared" si="20"/>
        <v>3360</v>
      </c>
      <c r="I81" s="29">
        <v>0</v>
      </c>
      <c r="J81" s="29">
        <v>0</v>
      </c>
      <c r="K81" s="30">
        <f t="shared" si="21"/>
        <v>0</v>
      </c>
      <c r="L81" s="30">
        <f t="shared" si="22"/>
        <v>0</v>
      </c>
      <c r="M81" s="30">
        <f t="shared" si="23"/>
        <v>0</v>
      </c>
      <c r="N81" s="29">
        <v>0</v>
      </c>
      <c r="O81" s="29">
        <v>0</v>
      </c>
      <c r="P81" s="30">
        <f t="shared" si="24"/>
        <v>0</v>
      </c>
      <c r="Q81" s="30">
        <f t="shared" si="25"/>
        <v>0</v>
      </c>
      <c r="R81" s="30">
        <f t="shared" si="26"/>
        <v>0</v>
      </c>
      <c r="S81" s="29">
        <v>5000</v>
      </c>
      <c r="T81" s="29">
        <v>20000</v>
      </c>
      <c r="U81" s="30">
        <f t="shared" si="27"/>
        <v>4</v>
      </c>
      <c r="V81" s="30">
        <f t="shared" si="28"/>
        <v>7500</v>
      </c>
      <c r="W81" s="30">
        <f t="shared" si="29"/>
        <v>2625</v>
      </c>
      <c r="X81" s="29">
        <v>0</v>
      </c>
      <c r="Y81" s="29">
        <v>0</v>
      </c>
      <c r="Z81" s="30">
        <f t="shared" si="30"/>
        <v>0</v>
      </c>
      <c r="AA81" s="30">
        <f t="shared" si="31"/>
        <v>0</v>
      </c>
      <c r="AB81" s="30">
        <f t="shared" si="32"/>
        <v>0</v>
      </c>
      <c r="AC81" s="29">
        <v>0</v>
      </c>
      <c r="AD81" s="29">
        <v>0</v>
      </c>
      <c r="AE81" s="30">
        <f t="shared" si="33"/>
        <v>0</v>
      </c>
      <c r="AF81" s="30">
        <f t="shared" si="34"/>
        <v>0</v>
      </c>
      <c r="AG81" s="30">
        <f t="shared" si="35"/>
        <v>0</v>
      </c>
    </row>
    <row r="82" spans="2:33" ht="15" customHeight="1" x14ac:dyDescent="0.2">
      <c r="B82" s="29" t="s">
        <v>2153</v>
      </c>
      <c r="C82" s="29" t="s">
        <v>25</v>
      </c>
      <c r="D82" s="29">
        <v>72000</v>
      </c>
      <c r="E82" s="29">
        <v>170000</v>
      </c>
      <c r="F82" s="30">
        <f t="shared" si="18"/>
        <v>2.3611111111111112</v>
      </c>
      <c r="G82" s="30">
        <f t="shared" si="19"/>
        <v>86400</v>
      </c>
      <c r="H82" s="30">
        <f t="shared" si="20"/>
        <v>30240</v>
      </c>
      <c r="I82" s="29">
        <v>0</v>
      </c>
      <c r="J82" s="29">
        <v>0</v>
      </c>
      <c r="K82" s="30">
        <f t="shared" si="21"/>
        <v>0</v>
      </c>
      <c r="L82" s="30">
        <f t="shared" si="22"/>
        <v>0</v>
      </c>
      <c r="M82" s="30">
        <f t="shared" si="23"/>
        <v>0</v>
      </c>
      <c r="N82" s="29">
        <v>0</v>
      </c>
      <c r="O82" s="29">
        <v>0</v>
      </c>
      <c r="P82" s="30">
        <f t="shared" si="24"/>
        <v>0</v>
      </c>
      <c r="Q82" s="30">
        <f t="shared" si="25"/>
        <v>0</v>
      </c>
      <c r="R82" s="30">
        <f t="shared" si="26"/>
        <v>0</v>
      </c>
      <c r="S82" s="29">
        <v>1000</v>
      </c>
      <c r="T82" s="29">
        <v>5000</v>
      </c>
      <c r="U82" s="30">
        <f t="shared" si="27"/>
        <v>5</v>
      </c>
      <c r="V82" s="30">
        <f t="shared" si="28"/>
        <v>1500</v>
      </c>
      <c r="W82" s="30">
        <f t="shared" si="29"/>
        <v>525</v>
      </c>
      <c r="X82" s="29">
        <v>1000</v>
      </c>
      <c r="Y82" s="29">
        <v>1000</v>
      </c>
      <c r="Z82" s="30">
        <f t="shared" si="30"/>
        <v>1</v>
      </c>
      <c r="AA82" s="30">
        <f t="shared" si="31"/>
        <v>1500</v>
      </c>
      <c r="AB82" s="30">
        <f t="shared" si="32"/>
        <v>450</v>
      </c>
      <c r="AC82" s="29">
        <v>0</v>
      </c>
      <c r="AD82" s="29">
        <v>0</v>
      </c>
      <c r="AE82" s="30">
        <f t="shared" si="33"/>
        <v>0</v>
      </c>
      <c r="AF82" s="30">
        <f t="shared" si="34"/>
        <v>0</v>
      </c>
      <c r="AG82" s="30">
        <f t="shared" si="35"/>
        <v>0</v>
      </c>
    </row>
    <row r="83" spans="2:33" ht="15" customHeight="1" x14ac:dyDescent="0.2">
      <c r="B83" s="29" t="s">
        <v>3063</v>
      </c>
      <c r="C83" s="29" t="s">
        <v>25</v>
      </c>
      <c r="D83" s="29">
        <v>118000</v>
      </c>
      <c r="E83" s="29">
        <v>287000</v>
      </c>
      <c r="F83" s="30">
        <f t="shared" si="18"/>
        <v>2.4322033898305087</v>
      </c>
      <c r="G83" s="30">
        <f t="shared" si="19"/>
        <v>141600</v>
      </c>
      <c r="H83" s="30">
        <f t="shared" si="20"/>
        <v>49560</v>
      </c>
      <c r="I83" s="29">
        <v>0</v>
      </c>
      <c r="J83" s="29">
        <v>0</v>
      </c>
      <c r="K83" s="30">
        <f t="shared" si="21"/>
        <v>0</v>
      </c>
      <c r="L83" s="30">
        <f t="shared" si="22"/>
        <v>0</v>
      </c>
      <c r="M83" s="30">
        <f t="shared" si="23"/>
        <v>0</v>
      </c>
      <c r="N83" s="29">
        <v>0</v>
      </c>
      <c r="O83" s="29">
        <v>0</v>
      </c>
      <c r="P83" s="30">
        <f t="shared" si="24"/>
        <v>0</v>
      </c>
      <c r="Q83" s="30">
        <f t="shared" si="25"/>
        <v>0</v>
      </c>
      <c r="R83" s="30">
        <f t="shared" si="26"/>
        <v>0</v>
      </c>
      <c r="S83" s="29">
        <v>0</v>
      </c>
      <c r="T83" s="29">
        <v>1000</v>
      </c>
      <c r="U83" s="30">
        <f t="shared" si="27"/>
        <v>0</v>
      </c>
      <c r="V83" s="30">
        <f t="shared" si="28"/>
        <v>0</v>
      </c>
      <c r="W83" s="30">
        <f t="shared" si="29"/>
        <v>0</v>
      </c>
      <c r="X83" s="29">
        <v>0</v>
      </c>
      <c r="Y83" s="29">
        <v>0</v>
      </c>
      <c r="Z83" s="30">
        <f t="shared" si="30"/>
        <v>0</v>
      </c>
      <c r="AA83" s="30">
        <f t="shared" si="31"/>
        <v>0</v>
      </c>
      <c r="AB83" s="30">
        <f t="shared" si="32"/>
        <v>0</v>
      </c>
      <c r="AC83" s="29">
        <v>0</v>
      </c>
      <c r="AD83" s="29">
        <v>0</v>
      </c>
      <c r="AE83" s="30">
        <f t="shared" si="33"/>
        <v>0</v>
      </c>
      <c r="AF83" s="30">
        <f t="shared" si="34"/>
        <v>0</v>
      </c>
      <c r="AG83" s="30">
        <f t="shared" si="35"/>
        <v>0</v>
      </c>
    </row>
    <row r="84" spans="2:33" ht="15" customHeight="1" x14ac:dyDescent="0.2">
      <c r="B84" s="29" t="s">
        <v>2131</v>
      </c>
      <c r="C84" s="29" t="s">
        <v>25</v>
      </c>
      <c r="D84" s="29">
        <v>41000</v>
      </c>
      <c r="E84" s="29">
        <v>91000</v>
      </c>
      <c r="F84" s="30">
        <f t="shared" si="18"/>
        <v>2.2195121951219514</v>
      </c>
      <c r="G84" s="30">
        <f t="shared" si="19"/>
        <v>49200</v>
      </c>
      <c r="H84" s="30">
        <f t="shared" si="20"/>
        <v>17220</v>
      </c>
      <c r="I84" s="29">
        <v>0</v>
      </c>
      <c r="J84" s="29">
        <v>0</v>
      </c>
      <c r="K84" s="30">
        <f t="shared" si="21"/>
        <v>0</v>
      </c>
      <c r="L84" s="30">
        <f t="shared" si="22"/>
        <v>0</v>
      </c>
      <c r="M84" s="30">
        <f t="shared" si="23"/>
        <v>0</v>
      </c>
      <c r="N84" s="29">
        <v>0</v>
      </c>
      <c r="O84" s="29">
        <v>0</v>
      </c>
      <c r="P84" s="30">
        <f t="shared" si="24"/>
        <v>0</v>
      </c>
      <c r="Q84" s="30">
        <f t="shared" si="25"/>
        <v>0</v>
      </c>
      <c r="R84" s="30">
        <f t="shared" si="26"/>
        <v>0</v>
      </c>
      <c r="S84" s="29">
        <v>0</v>
      </c>
      <c r="T84" s="29">
        <v>0</v>
      </c>
      <c r="U84" s="30">
        <f t="shared" si="27"/>
        <v>0</v>
      </c>
      <c r="V84" s="30">
        <f t="shared" si="28"/>
        <v>0</v>
      </c>
      <c r="W84" s="30">
        <f t="shared" si="29"/>
        <v>0</v>
      </c>
      <c r="X84" s="29">
        <v>0</v>
      </c>
      <c r="Y84" s="29">
        <v>0</v>
      </c>
      <c r="Z84" s="30">
        <f t="shared" si="30"/>
        <v>0</v>
      </c>
      <c r="AA84" s="30">
        <f t="shared" si="31"/>
        <v>0</v>
      </c>
      <c r="AB84" s="30">
        <f t="shared" si="32"/>
        <v>0</v>
      </c>
      <c r="AC84" s="29">
        <v>0</v>
      </c>
      <c r="AD84" s="29">
        <v>0</v>
      </c>
      <c r="AE84" s="30">
        <f t="shared" si="33"/>
        <v>0</v>
      </c>
      <c r="AF84" s="30">
        <f t="shared" si="34"/>
        <v>0</v>
      </c>
      <c r="AG84" s="30">
        <f t="shared" si="35"/>
        <v>0</v>
      </c>
    </row>
    <row r="85" spans="2:33" ht="15" customHeight="1" x14ac:dyDescent="0.2">
      <c r="B85" s="29" t="s">
        <v>2139</v>
      </c>
      <c r="C85" s="29" t="s">
        <v>25</v>
      </c>
      <c r="D85" s="29">
        <v>61000</v>
      </c>
      <c r="E85" s="29">
        <v>147000</v>
      </c>
      <c r="F85" s="30">
        <f t="shared" si="18"/>
        <v>2.4098360655737703</v>
      </c>
      <c r="G85" s="30">
        <f t="shared" si="19"/>
        <v>73200</v>
      </c>
      <c r="H85" s="30">
        <f t="shared" si="20"/>
        <v>25620</v>
      </c>
      <c r="I85" s="29">
        <v>0</v>
      </c>
      <c r="J85" s="29">
        <v>0</v>
      </c>
      <c r="K85" s="30">
        <f t="shared" si="21"/>
        <v>0</v>
      </c>
      <c r="L85" s="30">
        <f t="shared" si="22"/>
        <v>0</v>
      </c>
      <c r="M85" s="30">
        <f t="shared" si="23"/>
        <v>0</v>
      </c>
      <c r="N85" s="29">
        <v>0</v>
      </c>
      <c r="O85" s="29">
        <v>0</v>
      </c>
      <c r="P85" s="30">
        <f t="shared" si="24"/>
        <v>0</v>
      </c>
      <c r="Q85" s="30">
        <f t="shared" si="25"/>
        <v>0</v>
      </c>
      <c r="R85" s="30">
        <f t="shared" si="26"/>
        <v>0</v>
      </c>
      <c r="S85" s="29">
        <v>1000</v>
      </c>
      <c r="T85" s="29">
        <v>3000</v>
      </c>
      <c r="U85" s="30">
        <f t="shared" si="27"/>
        <v>3</v>
      </c>
      <c r="V85" s="30">
        <f t="shared" si="28"/>
        <v>1500</v>
      </c>
      <c r="W85" s="30">
        <f t="shared" si="29"/>
        <v>525</v>
      </c>
      <c r="X85" s="29">
        <v>1000</v>
      </c>
      <c r="Y85" s="29">
        <v>0</v>
      </c>
      <c r="Z85" s="30">
        <f t="shared" si="30"/>
        <v>0</v>
      </c>
      <c r="AA85" s="30">
        <f t="shared" si="31"/>
        <v>1500</v>
      </c>
      <c r="AB85" s="30">
        <f t="shared" si="32"/>
        <v>450</v>
      </c>
      <c r="AC85" s="29">
        <v>0</v>
      </c>
      <c r="AD85" s="29">
        <v>0</v>
      </c>
      <c r="AE85" s="30">
        <f t="shared" si="33"/>
        <v>0</v>
      </c>
      <c r="AF85" s="30">
        <f t="shared" si="34"/>
        <v>0</v>
      </c>
      <c r="AG85" s="30">
        <f t="shared" si="35"/>
        <v>0</v>
      </c>
    </row>
    <row r="86" spans="2:33" ht="15" customHeight="1" x14ac:dyDescent="0.2">
      <c r="B86" s="29" t="s">
        <v>3064</v>
      </c>
      <c r="C86" s="29" t="s">
        <v>25</v>
      </c>
      <c r="D86" s="29">
        <v>67000</v>
      </c>
      <c r="E86" s="29">
        <v>127000</v>
      </c>
      <c r="F86" s="30">
        <f t="shared" si="18"/>
        <v>1.8955223880597014</v>
      </c>
      <c r="G86" s="30">
        <f t="shared" si="19"/>
        <v>80400</v>
      </c>
      <c r="H86" s="30">
        <f t="shared" si="20"/>
        <v>28140</v>
      </c>
      <c r="I86" s="29">
        <v>0</v>
      </c>
      <c r="J86" s="29">
        <v>0</v>
      </c>
      <c r="K86" s="30">
        <f t="shared" si="21"/>
        <v>0</v>
      </c>
      <c r="L86" s="30">
        <f t="shared" si="22"/>
        <v>0</v>
      </c>
      <c r="M86" s="30">
        <f t="shared" si="23"/>
        <v>0</v>
      </c>
      <c r="N86" s="29">
        <v>0</v>
      </c>
      <c r="O86" s="29">
        <v>0</v>
      </c>
      <c r="P86" s="30">
        <f t="shared" si="24"/>
        <v>0</v>
      </c>
      <c r="Q86" s="30">
        <f t="shared" si="25"/>
        <v>0</v>
      </c>
      <c r="R86" s="30">
        <f t="shared" si="26"/>
        <v>0</v>
      </c>
      <c r="S86" s="29">
        <v>0</v>
      </c>
      <c r="T86" s="29">
        <v>1000</v>
      </c>
      <c r="U86" s="30">
        <f t="shared" si="27"/>
        <v>0</v>
      </c>
      <c r="V86" s="30">
        <f t="shared" si="28"/>
        <v>0</v>
      </c>
      <c r="W86" s="30">
        <f t="shared" si="29"/>
        <v>0</v>
      </c>
      <c r="X86" s="29">
        <v>0</v>
      </c>
      <c r="Y86" s="29">
        <v>0</v>
      </c>
      <c r="Z86" s="30">
        <f t="shared" si="30"/>
        <v>0</v>
      </c>
      <c r="AA86" s="30">
        <f t="shared" si="31"/>
        <v>0</v>
      </c>
      <c r="AB86" s="30">
        <f t="shared" si="32"/>
        <v>0</v>
      </c>
      <c r="AC86" s="29">
        <v>0</v>
      </c>
      <c r="AD86" s="29">
        <v>0</v>
      </c>
      <c r="AE86" s="30">
        <f t="shared" si="33"/>
        <v>0</v>
      </c>
      <c r="AF86" s="30">
        <f t="shared" si="34"/>
        <v>0</v>
      </c>
      <c r="AG86" s="30">
        <f t="shared" si="35"/>
        <v>0</v>
      </c>
    </row>
    <row r="87" spans="2:33" ht="15" customHeight="1" x14ac:dyDescent="0.2">
      <c r="B87" s="29" t="s">
        <v>2133</v>
      </c>
      <c r="C87" s="29" t="s">
        <v>25</v>
      </c>
      <c r="D87" s="29">
        <v>105000</v>
      </c>
      <c r="E87" s="29">
        <v>283000</v>
      </c>
      <c r="F87" s="30">
        <f t="shared" si="18"/>
        <v>2.6952380952380954</v>
      </c>
      <c r="G87" s="30">
        <f t="shared" si="19"/>
        <v>126000</v>
      </c>
      <c r="H87" s="30">
        <f t="shared" si="20"/>
        <v>44100</v>
      </c>
      <c r="I87" s="29">
        <v>0</v>
      </c>
      <c r="J87" s="29">
        <v>0</v>
      </c>
      <c r="K87" s="30">
        <f t="shared" si="21"/>
        <v>0</v>
      </c>
      <c r="L87" s="30">
        <f t="shared" si="22"/>
        <v>0</v>
      </c>
      <c r="M87" s="30">
        <f t="shared" si="23"/>
        <v>0</v>
      </c>
      <c r="N87" s="29">
        <v>0</v>
      </c>
      <c r="O87" s="29">
        <v>0</v>
      </c>
      <c r="P87" s="30">
        <f t="shared" si="24"/>
        <v>0</v>
      </c>
      <c r="Q87" s="30">
        <f t="shared" si="25"/>
        <v>0</v>
      </c>
      <c r="R87" s="30">
        <f t="shared" si="26"/>
        <v>0</v>
      </c>
      <c r="S87" s="29">
        <v>5000</v>
      </c>
      <c r="T87" s="29">
        <v>32000</v>
      </c>
      <c r="U87" s="30">
        <f t="shared" si="27"/>
        <v>6.4</v>
      </c>
      <c r="V87" s="30">
        <f t="shared" si="28"/>
        <v>7500</v>
      </c>
      <c r="W87" s="30">
        <f t="shared" si="29"/>
        <v>2625</v>
      </c>
      <c r="X87" s="29">
        <v>0</v>
      </c>
      <c r="Y87" s="29">
        <v>1000</v>
      </c>
      <c r="Z87" s="30">
        <f t="shared" si="30"/>
        <v>0</v>
      </c>
      <c r="AA87" s="30">
        <f t="shared" si="31"/>
        <v>0</v>
      </c>
      <c r="AB87" s="30">
        <f t="shared" si="32"/>
        <v>0</v>
      </c>
      <c r="AC87" s="29">
        <v>0</v>
      </c>
      <c r="AD87" s="29">
        <v>0</v>
      </c>
      <c r="AE87" s="30">
        <f t="shared" si="33"/>
        <v>0</v>
      </c>
      <c r="AF87" s="30">
        <f t="shared" si="34"/>
        <v>0</v>
      </c>
      <c r="AG87" s="30">
        <f t="shared" si="35"/>
        <v>0</v>
      </c>
    </row>
    <row r="88" spans="2:33" ht="15" customHeight="1" x14ac:dyDescent="0.2">
      <c r="B88" s="29" t="s">
        <v>2135</v>
      </c>
      <c r="C88" s="29" t="s">
        <v>25</v>
      </c>
      <c r="D88" s="29">
        <v>17000</v>
      </c>
      <c r="E88" s="29">
        <v>52000</v>
      </c>
      <c r="F88" s="30">
        <f t="shared" si="18"/>
        <v>3.0588235294117645</v>
      </c>
      <c r="G88" s="30">
        <f t="shared" si="19"/>
        <v>20400</v>
      </c>
      <c r="H88" s="30">
        <f t="shared" si="20"/>
        <v>7140</v>
      </c>
      <c r="I88" s="29">
        <v>0</v>
      </c>
      <c r="J88" s="29">
        <v>0</v>
      </c>
      <c r="K88" s="30">
        <f t="shared" si="21"/>
        <v>0</v>
      </c>
      <c r="L88" s="30">
        <f t="shared" si="22"/>
        <v>0</v>
      </c>
      <c r="M88" s="30">
        <f t="shared" si="23"/>
        <v>0</v>
      </c>
      <c r="N88" s="29">
        <v>0</v>
      </c>
      <c r="O88" s="29">
        <v>0</v>
      </c>
      <c r="P88" s="30">
        <f t="shared" si="24"/>
        <v>0</v>
      </c>
      <c r="Q88" s="30">
        <f t="shared" si="25"/>
        <v>0</v>
      </c>
      <c r="R88" s="30">
        <f t="shared" si="26"/>
        <v>0</v>
      </c>
      <c r="S88" s="29">
        <v>0</v>
      </c>
      <c r="T88" s="29">
        <v>1000</v>
      </c>
      <c r="U88" s="30">
        <f t="shared" si="27"/>
        <v>0</v>
      </c>
      <c r="V88" s="30">
        <f t="shared" si="28"/>
        <v>0</v>
      </c>
      <c r="W88" s="30">
        <f t="shared" si="29"/>
        <v>0</v>
      </c>
      <c r="X88" s="29">
        <v>0</v>
      </c>
      <c r="Y88" s="29">
        <v>0</v>
      </c>
      <c r="Z88" s="30">
        <f t="shared" si="30"/>
        <v>0</v>
      </c>
      <c r="AA88" s="30">
        <f t="shared" si="31"/>
        <v>0</v>
      </c>
      <c r="AB88" s="30">
        <f t="shared" si="32"/>
        <v>0</v>
      </c>
      <c r="AC88" s="29">
        <v>0</v>
      </c>
      <c r="AD88" s="29">
        <v>0</v>
      </c>
      <c r="AE88" s="30">
        <f t="shared" si="33"/>
        <v>0</v>
      </c>
      <c r="AF88" s="30">
        <f t="shared" si="34"/>
        <v>0</v>
      </c>
      <c r="AG88" s="30">
        <f t="shared" si="35"/>
        <v>0</v>
      </c>
    </row>
    <row r="89" spans="2:33" ht="15" customHeight="1" x14ac:dyDescent="0.2">
      <c r="B89" s="29" t="s">
        <v>2140</v>
      </c>
      <c r="C89" s="29" t="s">
        <v>25</v>
      </c>
      <c r="D89" s="29">
        <v>69000</v>
      </c>
      <c r="E89" s="29">
        <v>164000</v>
      </c>
      <c r="F89" s="30">
        <f t="shared" si="18"/>
        <v>2.3768115942028984</v>
      </c>
      <c r="G89" s="30">
        <f t="shared" si="19"/>
        <v>82800</v>
      </c>
      <c r="H89" s="30">
        <f t="shared" si="20"/>
        <v>28980</v>
      </c>
      <c r="I89" s="29">
        <v>0</v>
      </c>
      <c r="J89" s="29">
        <v>0</v>
      </c>
      <c r="K89" s="30">
        <f t="shared" si="21"/>
        <v>0</v>
      </c>
      <c r="L89" s="30">
        <f t="shared" si="22"/>
        <v>0</v>
      </c>
      <c r="M89" s="30">
        <f t="shared" si="23"/>
        <v>0</v>
      </c>
      <c r="N89" s="29">
        <v>0</v>
      </c>
      <c r="O89" s="29">
        <v>0</v>
      </c>
      <c r="P89" s="30">
        <f t="shared" si="24"/>
        <v>0</v>
      </c>
      <c r="Q89" s="30">
        <f t="shared" si="25"/>
        <v>0</v>
      </c>
      <c r="R89" s="30">
        <f t="shared" si="26"/>
        <v>0</v>
      </c>
      <c r="S89" s="29">
        <v>10000</v>
      </c>
      <c r="T89" s="29">
        <v>28000</v>
      </c>
      <c r="U89" s="30">
        <f t="shared" si="27"/>
        <v>2.8</v>
      </c>
      <c r="V89" s="30">
        <f t="shared" si="28"/>
        <v>15000</v>
      </c>
      <c r="W89" s="30">
        <f t="shared" si="29"/>
        <v>5250</v>
      </c>
      <c r="X89" s="29">
        <v>1000</v>
      </c>
      <c r="Y89" s="29">
        <v>1000</v>
      </c>
      <c r="Z89" s="30">
        <f t="shared" si="30"/>
        <v>1</v>
      </c>
      <c r="AA89" s="30">
        <f t="shared" si="31"/>
        <v>1500</v>
      </c>
      <c r="AB89" s="30">
        <f t="shared" si="32"/>
        <v>450</v>
      </c>
      <c r="AC89" s="29">
        <v>0</v>
      </c>
      <c r="AD89" s="29">
        <v>0</v>
      </c>
      <c r="AE89" s="30">
        <f t="shared" si="33"/>
        <v>0</v>
      </c>
      <c r="AF89" s="30">
        <f t="shared" si="34"/>
        <v>0</v>
      </c>
      <c r="AG89" s="30">
        <f t="shared" si="35"/>
        <v>0</v>
      </c>
    </row>
    <row r="90" spans="2:33" ht="15" customHeight="1" x14ac:dyDescent="0.2">
      <c r="B90" s="29" t="s">
        <v>2149</v>
      </c>
      <c r="C90" s="29" t="s">
        <v>25</v>
      </c>
      <c r="D90" s="29">
        <v>74000</v>
      </c>
      <c r="E90" s="29">
        <v>139000</v>
      </c>
      <c r="F90" s="30">
        <f t="shared" si="18"/>
        <v>1.8783783783783783</v>
      </c>
      <c r="G90" s="30">
        <f t="shared" si="19"/>
        <v>88800</v>
      </c>
      <c r="H90" s="30">
        <f t="shared" si="20"/>
        <v>31080</v>
      </c>
      <c r="I90" s="29">
        <v>0</v>
      </c>
      <c r="J90" s="29">
        <v>0</v>
      </c>
      <c r="K90" s="30">
        <f t="shared" si="21"/>
        <v>0</v>
      </c>
      <c r="L90" s="30">
        <f t="shared" si="22"/>
        <v>0</v>
      </c>
      <c r="M90" s="30">
        <f t="shared" si="23"/>
        <v>0</v>
      </c>
      <c r="N90" s="29">
        <v>0</v>
      </c>
      <c r="O90" s="29">
        <v>0</v>
      </c>
      <c r="P90" s="30">
        <f t="shared" si="24"/>
        <v>0</v>
      </c>
      <c r="Q90" s="30">
        <f t="shared" si="25"/>
        <v>0</v>
      </c>
      <c r="R90" s="30">
        <f t="shared" si="26"/>
        <v>0</v>
      </c>
      <c r="S90" s="29">
        <v>1000</v>
      </c>
      <c r="T90" s="29">
        <v>7000</v>
      </c>
      <c r="U90" s="30">
        <f t="shared" si="27"/>
        <v>7</v>
      </c>
      <c r="V90" s="30">
        <f t="shared" si="28"/>
        <v>1500</v>
      </c>
      <c r="W90" s="30">
        <f t="shared" si="29"/>
        <v>525</v>
      </c>
      <c r="X90" s="29">
        <v>0</v>
      </c>
      <c r="Y90" s="29">
        <v>0</v>
      </c>
      <c r="Z90" s="30">
        <f t="shared" si="30"/>
        <v>0</v>
      </c>
      <c r="AA90" s="30">
        <f t="shared" si="31"/>
        <v>0</v>
      </c>
      <c r="AB90" s="30">
        <f t="shared" si="32"/>
        <v>0</v>
      </c>
      <c r="AC90" s="29">
        <v>0</v>
      </c>
      <c r="AD90" s="29">
        <v>0</v>
      </c>
      <c r="AE90" s="30">
        <f t="shared" si="33"/>
        <v>0</v>
      </c>
      <c r="AF90" s="30">
        <f t="shared" si="34"/>
        <v>0</v>
      </c>
      <c r="AG90" s="30">
        <f t="shared" si="35"/>
        <v>0</v>
      </c>
    </row>
    <row r="91" spans="2:33" ht="15" customHeight="1" x14ac:dyDescent="0.2">
      <c r="B91" s="29" t="s">
        <v>2143</v>
      </c>
      <c r="C91" s="29" t="s">
        <v>25</v>
      </c>
      <c r="D91" s="29">
        <v>104000</v>
      </c>
      <c r="E91" s="29">
        <v>186000</v>
      </c>
      <c r="F91" s="30">
        <f t="shared" si="18"/>
        <v>1.7884615384615385</v>
      </c>
      <c r="G91" s="30">
        <f t="shared" si="19"/>
        <v>124800</v>
      </c>
      <c r="H91" s="30">
        <f t="shared" si="20"/>
        <v>43680</v>
      </c>
      <c r="I91" s="29">
        <v>0</v>
      </c>
      <c r="J91" s="29">
        <v>0</v>
      </c>
      <c r="K91" s="30">
        <f t="shared" si="21"/>
        <v>0</v>
      </c>
      <c r="L91" s="30">
        <f t="shared" si="22"/>
        <v>0</v>
      </c>
      <c r="M91" s="30">
        <f t="shared" si="23"/>
        <v>0</v>
      </c>
      <c r="N91" s="29">
        <v>0</v>
      </c>
      <c r="O91" s="29">
        <v>0</v>
      </c>
      <c r="P91" s="30">
        <f t="shared" si="24"/>
        <v>0</v>
      </c>
      <c r="Q91" s="30">
        <f t="shared" si="25"/>
        <v>0</v>
      </c>
      <c r="R91" s="30">
        <f t="shared" si="26"/>
        <v>0</v>
      </c>
      <c r="S91" s="29">
        <v>1000</v>
      </c>
      <c r="T91" s="29">
        <v>3000</v>
      </c>
      <c r="U91" s="30">
        <f t="shared" si="27"/>
        <v>3</v>
      </c>
      <c r="V91" s="30">
        <f t="shared" si="28"/>
        <v>1500</v>
      </c>
      <c r="W91" s="30">
        <f t="shared" si="29"/>
        <v>525</v>
      </c>
      <c r="X91" s="29">
        <v>0</v>
      </c>
      <c r="Y91" s="29">
        <v>0</v>
      </c>
      <c r="Z91" s="30">
        <f t="shared" si="30"/>
        <v>0</v>
      </c>
      <c r="AA91" s="30">
        <f t="shared" si="31"/>
        <v>0</v>
      </c>
      <c r="AB91" s="30">
        <f t="shared" si="32"/>
        <v>0</v>
      </c>
      <c r="AC91" s="29">
        <v>0</v>
      </c>
      <c r="AD91" s="29">
        <v>0</v>
      </c>
      <c r="AE91" s="30">
        <f t="shared" si="33"/>
        <v>0</v>
      </c>
      <c r="AF91" s="30">
        <f t="shared" si="34"/>
        <v>0</v>
      </c>
      <c r="AG91" s="30">
        <f t="shared" si="35"/>
        <v>0</v>
      </c>
    </row>
    <row r="92" spans="2:33" ht="15" customHeight="1" x14ac:dyDescent="0.2">
      <c r="B92" s="29" t="s">
        <v>3068</v>
      </c>
      <c r="C92" s="29" t="s">
        <v>25</v>
      </c>
      <c r="D92" s="29">
        <v>26000</v>
      </c>
      <c r="E92" s="29">
        <v>56000</v>
      </c>
      <c r="F92" s="30">
        <f t="shared" si="18"/>
        <v>2.1538461538461537</v>
      </c>
      <c r="G92" s="30">
        <f t="shared" si="19"/>
        <v>31200</v>
      </c>
      <c r="H92" s="30">
        <f t="shared" si="20"/>
        <v>10920</v>
      </c>
      <c r="I92" s="29">
        <v>0</v>
      </c>
      <c r="J92" s="29">
        <v>0</v>
      </c>
      <c r="K92" s="30">
        <f t="shared" si="21"/>
        <v>0</v>
      </c>
      <c r="L92" s="30">
        <f t="shared" si="22"/>
        <v>0</v>
      </c>
      <c r="M92" s="30">
        <f t="shared" si="23"/>
        <v>0</v>
      </c>
      <c r="N92" s="29">
        <v>0</v>
      </c>
      <c r="O92" s="29">
        <v>0</v>
      </c>
      <c r="P92" s="30">
        <f t="shared" si="24"/>
        <v>0</v>
      </c>
      <c r="Q92" s="30">
        <f t="shared" si="25"/>
        <v>0</v>
      </c>
      <c r="R92" s="30">
        <f t="shared" si="26"/>
        <v>0</v>
      </c>
      <c r="S92" s="29">
        <v>0</v>
      </c>
      <c r="T92" s="29">
        <v>1000</v>
      </c>
      <c r="U92" s="30">
        <f t="shared" si="27"/>
        <v>0</v>
      </c>
      <c r="V92" s="30">
        <f t="shared" si="28"/>
        <v>0</v>
      </c>
      <c r="W92" s="30">
        <f t="shared" si="29"/>
        <v>0</v>
      </c>
      <c r="X92" s="29">
        <v>0</v>
      </c>
      <c r="Y92" s="29">
        <v>0</v>
      </c>
      <c r="Z92" s="30">
        <f t="shared" si="30"/>
        <v>0</v>
      </c>
      <c r="AA92" s="30">
        <f t="shared" si="31"/>
        <v>0</v>
      </c>
      <c r="AB92" s="30">
        <f t="shared" si="32"/>
        <v>0</v>
      </c>
      <c r="AC92" s="29">
        <v>0</v>
      </c>
      <c r="AD92" s="29">
        <v>0</v>
      </c>
      <c r="AE92" s="30">
        <f t="shared" si="33"/>
        <v>0</v>
      </c>
      <c r="AF92" s="30">
        <f t="shared" si="34"/>
        <v>0</v>
      </c>
      <c r="AG92" s="30">
        <f t="shared" si="35"/>
        <v>0</v>
      </c>
    </row>
    <row r="93" spans="2:33" ht="15" customHeight="1" x14ac:dyDescent="0.2">
      <c r="B93" s="29" t="s">
        <v>2138</v>
      </c>
      <c r="C93" s="29" t="s">
        <v>25</v>
      </c>
      <c r="D93" s="29">
        <v>75000</v>
      </c>
      <c r="E93" s="29">
        <v>212000</v>
      </c>
      <c r="F93" s="30">
        <f t="shared" si="18"/>
        <v>2.8266666666666667</v>
      </c>
      <c r="G93" s="30">
        <f t="shared" si="19"/>
        <v>90000</v>
      </c>
      <c r="H93" s="30">
        <f t="shared" si="20"/>
        <v>31500</v>
      </c>
      <c r="I93" s="29">
        <v>0</v>
      </c>
      <c r="J93" s="29">
        <v>0</v>
      </c>
      <c r="K93" s="30">
        <f t="shared" si="21"/>
        <v>0</v>
      </c>
      <c r="L93" s="30">
        <f t="shared" si="22"/>
        <v>0</v>
      </c>
      <c r="M93" s="30">
        <f t="shared" si="23"/>
        <v>0</v>
      </c>
      <c r="N93" s="29">
        <v>0</v>
      </c>
      <c r="O93" s="29">
        <v>0</v>
      </c>
      <c r="P93" s="30">
        <f t="shared" si="24"/>
        <v>0</v>
      </c>
      <c r="Q93" s="30">
        <f t="shared" si="25"/>
        <v>0</v>
      </c>
      <c r="R93" s="30">
        <f t="shared" si="26"/>
        <v>0</v>
      </c>
      <c r="S93" s="29">
        <v>6000</v>
      </c>
      <c r="T93" s="29">
        <v>33000</v>
      </c>
      <c r="U93" s="30">
        <f t="shared" si="27"/>
        <v>5.5</v>
      </c>
      <c r="V93" s="30">
        <f t="shared" si="28"/>
        <v>9000</v>
      </c>
      <c r="W93" s="30">
        <f t="shared" si="29"/>
        <v>3150</v>
      </c>
      <c r="X93" s="29">
        <v>1000</v>
      </c>
      <c r="Y93" s="29">
        <v>1000</v>
      </c>
      <c r="Z93" s="30">
        <f t="shared" si="30"/>
        <v>1</v>
      </c>
      <c r="AA93" s="30">
        <f t="shared" si="31"/>
        <v>1500</v>
      </c>
      <c r="AB93" s="30">
        <f t="shared" si="32"/>
        <v>450</v>
      </c>
      <c r="AC93" s="29">
        <v>0</v>
      </c>
      <c r="AD93" s="29">
        <v>0</v>
      </c>
      <c r="AE93" s="30">
        <f t="shared" si="33"/>
        <v>0</v>
      </c>
      <c r="AF93" s="30">
        <f t="shared" si="34"/>
        <v>0</v>
      </c>
      <c r="AG93" s="30">
        <f t="shared" si="35"/>
        <v>0</v>
      </c>
    </row>
    <row r="94" spans="2:33" ht="15" customHeight="1" x14ac:dyDescent="0.2">
      <c r="B94" s="29" t="s">
        <v>2136</v>
      </c>
      <c r="C94" s="29" t="s">
        <v>25</v>
      </c>
      <c r="D94" s="29">
        <v>134000</v>
      </c>
      <c r="E94" s="29">
        <v>353000</v>
      </c>
      <c r="F94" s="30">
        <f t="shared" si="18"/>
        <v>2.6343283582089554</v>
      </c>
      <c r="G94" s="30">
        <f t="shared" si="19"/>
        <v>160800</v>
      </c>
      <c r="H94" s="30">
        <f t="shared" si="20"/>
        <v>56280</v>
      </c>
      <c r="I94" s="29">
        <v>0</v>
      </c>
      <c r="J94" s="29">
        <v>0</v>
      </c>
      <c r="K94" s="30">
        <f t="shared" si="21"/>
        <v>0</v>
      </c>
      <c r="L94" s="30">
        <f t="shared" si="22"/>
        <v>0</v>
      </c>
      <c r="M94" s="30">
        <f t="shared" si="23"/>
        <v>0</v>
      </c>
      <c r="N94" s="29">
        <v>0</v>
      </c>
      <c r="O94" s="29">
        <v>0</v>
      </c>
      <c r="P94" s="30">
        <f t="shared" si="24"/>
        <v>0</v>
      </c>
      <c r="Q94" s="30">
        <f t="shared" si="25"/>
        <v>0</v>
      </c>
      <c r="R94" s="30">
        <f t="shared" si="26"/>
        <v>0</v>
      </c>
      <c r="S94" s="29">
        <v>8000</v>
      </c>
      <c r="T94" s="29">
        <v>34000</v>
      </c>
      <c r="U94" s="30">
        <f t="shared" si="27"/>
        <v>4.25</v>
      </c>
      <c r="V94" s="30">
        <f t="shared" si="28"/>
        <v>12000</v>
      </c>
      <c r="W94" s="30">
        <f t="shared" si="29"/>
        <v>4200</v>
      </c>
      <c r="X94" s="29">
        <v>1000</v>
      </c>
      <c r="Y94" s="29">
        <v>1000</v>
      </c>
      <c r="Z94" s="30">
        <f t="shared" si="30"/>
        <v>1</v>
      </c>
      <c r="AA94" s="30">
        <f t="shared" si="31"/>
        <v>1500</v>
      </c>
      <c r="AB94" s="30">
        <f t="shared" si="32"/>
        <v>450</v>
      </c>
      <c r="AC94" s="29">
        <v>0</v>
      </c>
      <c r="AD94" s="29">
        <v>0</v>
      </c>
      <c r="AE94" s="30">
        <f t="shared" si="33"/>
        <v>0</v>
      </c>
      <c r="AF94" s="30">
        <f t="shared" si="34"/>
        <v>0</v>
      </c>
      <c r="AG94" s="30">
        <f t="shared" si="35"/>
        <v>0</v>
      </c>
    </row>
    <row r="95" spans="2:33" ht="15" customHeight="1" x14ac:dyDescent="0.2">
      <c r="B95" s="29" t="s">
        <v>2159</v>
      </c>
      <c r="C95" s="29" t="s">
        <v>25</v>
      </c>
      <c r="D95" s="29">
        <v>50000</v>
      </c>
      <c r="E95" s="29">
        <v>118000</v>
      </c>
      <c r="F95" s="30">
        <f t="shared" si="18"/>
        <v>2.36</v>
      </c>
      <c r="G95" s="30">
        <f t="shared" si="19"/>
        <v>60000</v>
      </c>
      <c r="H95" s="30">
        <f t="shared" si="20"/>
        <v>21000</v>
      </c>
      <c r="I95" s="29">
        <v>0</v>
      </c>
      <c r="J95" s="29">
        <v>0</v>
      </c>
      <c r="K95" s="30">
        <f t="shared" si="21"/>
        <v>0</v>
      </c>
      <c r="L95" s="30">
        <f t="shared" si="22"/>
        <v>0</v>
      </c>
      <c r="M95" s="30">
        <f t="shared" si="23"/>
        <v>0</v>
      </c>
      <c r="N95" s="29">
        <v>0</v>
      </c>
      <c r="O95" s="29">
        <v>0</v>
      </c>
      <c r="P95" s="30">
        <f t="shared" si="24"/>
        <v>0</v>
      </c>
      <c r="Q95" s="30">
        <f t="shared" si="25"/>
        <v>0</v>
      </c>
      <c r="R95" s="30">
        <f t="shared" si="26"/>
        <v>0</v>
      </c>
      <c r="S95" s="29">
        <v>2000</v>
      </c>
      <c r="T95" s="29">
        <v>7000</v>
      </c>
      <c r="U95" s="30">
        <f t="shared" si="27"/>
        <v>3.5</v>
      </c>
      <c r="V95" s="30">
        <f t="shared" si="28"/>
        <v>3000</v>
      </c>
      <c r="W95" s="30">
        <f t="shared" si="29"/>
        <v>1050</v>
      </c>
      <c r="X95" s="29">
        <v>0</v>
      </c>
      <c r="Y95" s="29">
        <v>0</v>
      </c>
      <c r="Z95" s="30">
        <f t="shared" si="30"/>
        <v>0</v>
      </c>
      <c r="AA95" s="30">
        <f t="shared" si="31"/>
        <v>0</v>
      </c>
      <c r="AB95" s="30">
        <f t="shared" si="32"/>
        <v>0</v>
      </c>
      <c r="AC95" s="29">
        <v>0</v>
      </c>
      <c r="AD95" s="29">
        <v>0</v>
      </c>
      <c r="AE95" s="30">
        <f t="shared" si="33"/>
        <v>0</v>
      </c>
      <c r="AF95" s="30">
        <f t="shared" si="34"/>
        <v>0</v>
      </c>
      <c r="AG95" s="30">
        <f t="shared" si="35"/>
        <v>0</v>
      </c>
    </row>
    <row r="96" spans="2:33" ht="15" customHeight="1" x14ac:dyDescent="0.2">
      <c r="B96" s="29" t="s">
        <v>3069</v>
      </c>
      <c r="C96" s="29" t="s">
        <v>25</v>
      </c>
      <c r="D96" s="29">
        <v>69000</v>
      </c>
      <c r="E96" s="29">
        <v>129000</v>
      </c>
      <c r="F96" s="30">
        <f t="shared" si="18"/>
        <v>1.8695652173913044</v>
      </c>
      <c r="G96" s="30">
        <f t="shared" si="19"/>
        <v>82800</v>
      </c>
      <c r="H96" s="30">
        <f t="shared" si="20"/>
        <v>28980</v>
      </c>
      <c r="I96" s="29">
        <v>0</v>
      </c>
      <c r="J96" s="29">
        <v>0</v>
      </c>
      <c r="K96" s="30">
        <f t="shared" si="21"/>
        <v>0</v>
      </c>
      <c r="L96" s="30">
        <f t="shared" si="22"/>
        <v>0</v>
      </c>
      <c r="M96" s="30">
        <f t="shared" si="23"/>
        <v>0</v>
      </c>
      <c r="N96" s="29">
        <v>0</v>
      </c>
      <c r="O96" s="29">
        <v>0</v>
      </c>
      <c r="P96" s="30">
        <f t="shared" si="24"/>
        <v>0</v>
      </c>
      <c r="Q96" s="30">
        <f t="shared" si="25"/>
        <v>0</v>
      </c>
      <c r="R96" s="30">
        <f t="shared" si="26"/>
        <v>0</v>
      </c>
      <c r="S96" s="29">
        <v>0</v>
      </c>
      <c r="T96" s="29">
        <v>1000</v>
      </c>
      <c r="U96" s="30">
        <f t="shared" si="27"/>
        <v>0</v>
      </c>
      <c r="V96" s="30">
        <f t="shared" si="28"/>
        <v>0</v>
      </c>
      <c r="W96" s="30">
        <f t="shared" si="29"/>
        <v>0</v>
      </c>
      <c r="X96" s="29">
        <v>0</v>
      </c>
      <c r="Y96" s="29">
        <v>0</v>
      </c>
      <c r="Z96" s="30">
        <f t="shared" si="30"/>
        <v>0</v>
      </c>
      <c r="AA96" s="30">
        <f t="shared" si="31"/>
        <v>0</v>
      </c>
      <c r="AB96" s="30">
        <f t="shared" si="32"/>
        <v>0</v>
      </c>
      <c r="AC96" s="29">
        <v>0</v>
      </c>
      <c r="AD96" s="29">
        <v>0</v>
      </c>
      <c r="AE96" s="30">
        <f t="shared" si="33"/>
        <v>0</v>
      </c>
      <c r="AF96" s="30">
        <f t="shared" si="34"/>
        <v>0</v>
      </c>
      <c r="AG96" s="30">
        <f t="shared" si="35"/>
        <v>0</v>
      </c>
    </row>
    <row r="97" spans="2:33" ht="15" customHeight="1" x14ac:dyDescent="0.2">
      <c r="B97" s="29" t="s">
        <v>2148</v>
      </c>
      <c r="C97" s="29" t="s">
        <v>25</v>
      </c>
      <c r="D97" s="29">
        <v>79000</v>
      </c>
      <c r="E97" s="29">
        <v>166000</v>
      </c>
      <c r="F97" s="30">
        <f t="shared" si="18"/>
        <v>2.1012658227848102</v>
      </c>
      <c r="G97" s="30">
        <f t="shared" si="19"/>
        <v>94800</v>
      </c>
      <c r="H97" s="30">
        <f t="shared" si="20"/>
        <v>33180</v>
      </c>
      <c r="I97" s="29">
        <v>0</v>
      </c>
      <c r="J97" s="29">
        <v>0</v>
      </c>
      <c r="K97" s="30">
        <f t="shared" si="21"/>
        <v>0</v>
      </c>
      <c r="L97" s="30">
        <f t="shared" si="22"/>
        <v>0</v>
      </c>
      <c r="M97" s="30">
        <f t="shared" si="23"/>
        <v>0</v>
      </c>
      <c r="N97" s="29">
        <v>0</v>
      </c>
      <c r="O97" s="29">
        <v>0</v>
      </c>
      <c r="P97" s="30">
        <f t="shared" si="24"/>
        <v>0</v>
      </c>
      <c r="Q97" s="30">
        <f t="shared" si="25"/>
        <v>0</v>
      </c>
      <c r="R97" s="30">
        <f t="shared" si="26"/>
        <v>0</v>
      </c>
      <c r="S97" s="29">
        <v>4000</v>
      </c>
      <c r="T97" s="29">
        <v>10000</v>
      </c>
      <c r="U97" s="30">
        <f t="shared" si="27"/>
        <v>2.5</v>
      </c>
      <c r="V97" s="30">
        <f t="shared" si="28"/>
        <v>6000</v>
      </c>
      <c r="W97" s="30">
        <f t="shared" si="29"/>
        <v>2100</v>
      </c>
      <c r="X97" s="29">
        <v>0</v>
      </c>
      <c r="Y97" s="29">
        <v>1000</v>
      </c>
      <c r="Z97" s="30">
        <f t="shared" si="30"/>
        <v>0</v>
      </c>
      <c r="AA97" s="30">
        <f t="shared" si="31"/>
        <v>0</v>
      </c>
      <c r="AB97" s="30">
        <f t="shared" si="32"/>
        <v>0</v>
      </c>
      <c r="AC97" s="29">
        <v>0</v>
      </c>
      <c r="AD97" s="29">
        <v>0</v>
      </c>
      <c r="AE97" s="30">
        <f t="shared" si="33"/>
        <v>0</v>
      </c>
      <c r="AF97" s="30">
        <f t="shared" si="34"/>
        <v>0</v>
      </c>
      <c r="AG97" s="30">
        <f t="shared" si="35"/>
        <v>0</v>
      </c>
    </row>
    <row r="98" spans="2:33" ht="15" customHeight="1" x14ac:dyDescent="0.2">
      <c r="B98" s="29" t="s">
        <v>2152</v>
      </c>
      <c r="C98" s="29" t="s">
        <v>25</v>
      </c>
      <c r="D98" s="29">
        <v>20000</v>
      </c>
      <c r="E98" s="29">
        <v>46000</v>
      </c>
      <c r="F98" s="30">
        <f t="shared" si="18"/>
        <v>2.2999999999999998</v>
      </c>
      <c r="G98" s="30">
        <f t="shared" si="19"/>
        <v>24000</v>
      </c>
      <c r="H98" s="30">
        <f t="shared" si="20"/>
        <v>8400</v>
      </c>
      <c r="I98" s="29">
        <v>0</v>
      </c>
      <c r="J98" s="29">
        <v>0</v>
      </c>
      <c r="K98" s="30">
        <f t="shared" si="21"/>
        <v>0</v>
      </c>
      <c r="L98" s="30">
        <f t="shared" si="22"/>
        <v>0</v>
      </c>
      <c r="M98" s="30">
        <f t="shared" si="23"/>
        <v>0</v>
      </c>
      <c r="N98" s="29">
        <v>0</v>
      </c>
      <c r="O98" s="29">
        <v>0</v>
      </c>
      <c r="P98" s="30">
        <f t="shared" si="24"/>
        <v>0</v>
      </c>
      <c r="Q98" s="30">
        <f t="shared" si="25"/>
        <v>0</v>
      </c>
      <c r="R98" s="30">
        <f t="shared" si="26"/>
        <v>0</v>
      </c>
      <c r="S98" s="29">
        <v>1000</v>
      </c>
      <c r="T98" s="29">
        <v>5000</v>
      </c>
      <c r="U98" s="30">
        <f t="shared" si="27"/>
        <v>5</v>
      </c>
      <c r="V98" s="30">
        <f t="shared" si="28"/>
        <v>1500</v>
      </c>
      <c r="W98" s="30">
        <f t="shared" si="29"/>
        <v>525</v>
      </c>
      <c r="X98" s="29">
        <v>0</v>
      </c>
      <c r="Y98" s="29">
        <v>1000</v>
      </c>
      <c r="Z98" s="30">
        <f t="shared" si="30"/>
        <v>0</v>
      </c>
      <c r="AA98" s="30">
        <f t="shared" si="31"/>
        <v>0</v>
      </c>
      <c r="AB98" s="30">
        <f t="shared" si="32"/>
        <v>0</v>
      </c>
      <c r="AC98" s="29">
        <v>0</v>
      </c>
      <c r="AD98" s="29">
        <v>0</v>
      </c>
      <c r="AE98" s="30">
        <f t="shared" si="33"/>
        <v>0</v>
      </c>
      <c r="AF98" s="30">
        <f t="shared" si="34"/>
        <v>0</v>
      </c>
      <c r="AG98" s="30">
        <f t="shared" si="35"/>
        <v>0</v>
      </c>
    </row>
    <row r="99" spans="2:33" ht="15" customHeight="1" x14ac:dyDescent="0.2">
      <c r="B99" s="29" t="s">
        <v>2132</v>
      </c>
      <c r="C99" s="29" t="s">
        <v>25</v>
      </c>
      <c r="D99" s="29">
        <v>62000</v>
      </c>
      <c r="E99" s="29">
        <v>116000</v>
      </c>
      <c r="F99" s="30">
        <f t="shared" si="18"/>
        <v>1.8709677419354838</v>
      </c>
      <c r="G99" s="30">
        <f t="shared" si="19"/>
        <v>74400</v>
      </c>
      <c r="H99" s="30">
        <f t="shared" si="20"/>
        <v>26040</v>
      </c>
      <c r="I99" s="29">
        <v>0</v>
      </c>
      <c r="J99" s="29">
        <v>0</v>
      </c>
      <c r="K99" s="30">
        <f t="shared" si="21"/>
        <v>0</v>
      </c>
      <c r="L99" s="30">
        <f t="shared" si="22"/>
        <v>0</v>
      </c>
      <c r="M99" s="30">
        <f t="shared" si="23"/>
        <v>0</v>
      </c>
      <c r="N99" s="29">
        <v>0</v>
      </c>
      <c r="O99" s="29">
        <v>0</v>
      </c>
      <c r="P99" s="30">
        <f t="shared" si="24"/>
        <v>0</v>
      </c>
      <c r="Q99" s="30">
        <f t="shared" si="25"/>
        <v>0</v>
      </c>
      <c r="R99" s="30">
        <f t="shared" si="26"/>
        <v>0</v>
      </c>
      <c r="S99" s="29">
        <v>0</v>
      </c>
      <c r="T99" s="29">
        <v>2000</v>
      </c>
      <c r="U99" s="30">
        <f t="shared" si="27"/>
        <v>0</v>
      </c>
      <c r="V99" s="30">
        <f t="shared" si="28"/>
        <v>0</v>
      </c>
      <c r="W99" s="30">
        <f t="shared" si="29"/>
        <v>0</v>
      </c>
      <c r="X99" s="29">
        <v>0</v>
      </c>
      <c r="Y99" s="29">
        <v>0</v>
      </c>
      <c r="Z99" s="30">
        <f t="shared" si="30"/>
        <v>0</v>
      </c>
      <c r="AA99" s="30">
        <f t="shared" si="31"/>
        <v>0</v>
      </c>
      <c r="AB99" s="30">
        <f t="shared" si="32"/>
        <v>0</v>
      </c>
      <c r="AC99" s="29">
        <v>0</v>
      </c>
      <c r="AD99" s="29">
        <v>0</v>
      </c>
      <c r="AE99" s="30">
        <f t="shared" si="33"/>
        <v>0</v>
      </c>
      <c r="AF99" s="30">
        <f t="shared" si="34"/>
        <v>0</v>
      </c>
      <c r="AG99" s="30">
        <f t="shared" si="35"/>
        <v>0</v>
      </c>
    </row>
    <row r="100" spans="2:33" ht="15" customHeight="1" x14ac:dyDescent="0.2">
      <c r="B100" s="29" t="s">
        <v>3070</v>
      </c>
      <c r="C100" s="29" t="s">
        <v>25</v>
      </c>
      <c r="D100" s="29">
        <v>62000</v>
      </c>
      <c r="E100" s="29">
        <v>127000</v>
      </c>
      <c r="F100" s="30">
        <f t="shared" si="18"/>
        <v>2.0483870967741935</v>
      </c>
      <c r="G100" s="30">
        <f t="shared" si="19"/>
        <v>74400</v>
      </c>
      <c r="H100" s="30">
        <f t="shared" si="20"/>
        <v>26040</v>
      </c>
      <c r="I100" s="29">
        <v>0</v>
      </c>
      <c r="J100" s="29">
        <v>0</v>
      </c>
      <c r="K100" s="30">
        <f t="shared" si="21"/>
        <v>0</v>
      </c>
      <c r="L100" s="30">
        <f t="shared" si="22"/>
        <v>0</v>
      </c>
      <c r="M100" s="30">
        <f t="shared" si="23"/>
        <v>0</v>
      </c>
      <c r="N100" s="29">
        <v>0</v>
      </c>
      <c r="O100" s="29">
        <v>0</v>
      </c>
      <c r="P100" s="30">
        <f t="shared" si="24"/>
        <v>0</v>
      </c>
      <c r="Q100" s="30">
        <f t="shared" si="25"/>
        <v>0</v>
      </c>
      <c r="R100" s="30">
        <f t="shared" si="26"/>
        <v>0</v>
      </c>
      <c r="S100" s="29">
        <v>2000</v>
      </c>
      <c r="T100" s="29">
        <v>7000</v>
      </c>
      <c r="U100" s="30">
        <f t="shared" si="27"/>
        <v>3.5</v>
      </c>
      <c r="V100" s="30">
        <f t="shared" si="28"/>
        <v>3000</v>
      </c>
      <c r="W100" s="30">
        <f t="shared" si="29"/>
        <v>1050</v>
      </c>
      <c r="X100" s="29">
        <v>0</v>
      </c>
      <c r="Y100" s="29">
        <v>0</v>
      </c>
      <c r="Z100" s="30">
        <f t="shared" si="30"/>
        <v>0</v>
      </c>
      <c r="AA100" s="30">
        <f t="shared" si="31"/>
        <v>0</v>
      </c>
      <c r="AB100" s="30">
        <f t="shared" si="32"/>
        <v>0</v>
      </c>
      <c r="AC100" s="29">
        <v>0</v>
      </c>
      <c r="AD100" s="29">
        <v>0</v>
      </c>
      <c r="AE100" s="30">
        <f t="shared" si="33"/>
        <v>0</v>
      </c>
      <c r="AF100" s="30">
        <f t="shared" si="34"/>
        <v>0</v>
      </c>
      <c r="AG100" s="30">
        <f t="shared" si="35"/>
        <v>0</v>
      </c>
    </row>
    <row r="101" spans="2:33" ht="15" customHeight="1" x14ac:dyDescent="0.2">
      <c r="B101" s="29" t="s">
        <v>2147</v>
      </c>
      <c r="C101" s="29" t="s">
        <v>25</v>
      </c>
      <c r="D101" s="29">
        <v>84000</v>
      </c>
      <c r="E101" s="29">
        <v>163000</v>
      </c>
      <c r="F101" s="30">
        <f t="shared" si="18"/>
        <v>1.9404761904761905</v>
      </c>
      <c r="G101" s="30">
        <f t="shared" si="19"/>
        <v>100800</v>
      </c>
      <c r="H101" s="30">
        <f t="shared" si="20"/>
        <v>35280</v>
      </c>
      <c r="I101" s="29">
        <v>0</v>
      </c>
      <c r="J101" s="29">
        <v>0</v>
      </c>
      <c r="K101" s="30">
        <f t="shared" si="21"/>
        <v>0</v>
      </c>
      <c r="L101" s="30">
        <f t="shared" si="22"/>
        <v>0</v>
      </c>
      <c r="M101" s="30">
        <f t="shared" si="23"/>
        <v>0</v>
      </c>
      <c r="N101" s="29">
        <v>0</v>
      </c>
      <c r="O101" s="29">
        <v>0</v>
      </c>
      <c r="P101" s="30">
        <f t="shared" si="24"/>
        <v>0</v>
      </c>
      <c r="Q101" s="30">
        <f t="shared" si="25"/>
        <v>0</v>
      </c>
      <c r="R101" s="30">
        <f t="shared" si="26"/>
        <v>0</v>
      </c>
      <c r="S101" s="29">
        <v>3000</v>
      </c>
      <c r="T101" s="29">
        <v>25000</v>
      </c>
      <c r="U101" s="30">
        <f t="shared" si="27"/>
        <v>8.3333333333333339</v>
      </c>
      <c r="V101" s="30">
        <f t="shared" si="28"/>
        <v>4500</v>
      </c>
      <c r="W101" s="30">
        <f t="shared" si="29"/>
        <v>1575</v>
      </c>
      <c r="X101" s="29">
        <v>0</v>
      </c>
      <c r="Y101" s="29">
        <v>0</v>
      </c>
      <c r="Z101" s="30">
        <f t="shared" si="30"/>
        <v>0</v>
      </c>
      <c r="AA101" s="30">
        <f t="shared" si="31"/>
        <v>0</v>
      </c>
      <c r="AB101" s="30">
        <f t="shared" si="32"/>
        <v>0</v>
      </c>
      <c r="AC101" s="29">
        <v>0</v>
      </c>
      <c r="AD101" s="29">
        <v>0</v>
      </c>
      <c r="AE101" s="30">
        <f t="shared" si="33"/>
        <v>0</v>
      </c>
      <c r="AF101" s="30">
        <f t="shared" si="34"/>
        <v>0</v>
      </c>
      <c r="AG101" s="30">
        <f t="shared" si="35"/>
        <v>0</v>
      </c>
    </row>
    <row r="102" spans="2:33" ht="15" customHeight="1" x14ac:dyDescent="0.2">
      <c r="B102" s="29" t="s">
        <v>2141</v>
      </c>
      <c r="C102" s="29" t="s">
        <v>25</v>
      </c>
      <c r="D102" s="29">
        <v>51000</v>
      </c>
      <c r="E102" s="29">
        <v>113000</v>
      </c>
      <c r="F102" s="30">
        <f t="shared" si="18"/>
        <v>2.215686274509804</v>
      </c>
      <c r="G102" s="30">
        <f t="shared" si="19"/>
        <v>61200</v>
      </c>
      <c r="H102" s="30">
        <f t="shared" si="20"/>
        <v>21420</v>
      </c>
      <c r="I102" s="29">
        <v>0</v>
      </c>
      <c r="J102" s="29">
        <v>0</v>
      </c>
      <c r="K102" s="30">
        <f t="shared" si="21"/>
        <v>0</v>
      </c>
      <c r="L102" s="30">
        <f t="shared" si="22"/>
        <v>0</v>
      </c>
      <c r="M102" s="30">
        <f t="shared" si="23"/>
        <v>0</v>
      </c>
      <c r="N102" s="29">
        <v>0</v>
      </c>
      <c r="O102" s="29">
        <v>0</v>
      </c>
      <c r="P102" s="30">
        <f t="shared" si="24"/>
        <v>0</v>
      </c>
      <c r="Q102" s="30">
        <f t="shared" si="25"/>
        <v>0</v>
      </c>
      <c r="R102" s="30">
        <f t="shared" si="26"/>
        <v>0</v>
      </c>
      <c r="S102" s="29">
        <v>3000</v>
      </c>
      <c r="T102" s="29">
        <v>10000</v>
      </c>
      <c r="U102" s="30">
        <f t="shared" si="27"/>
        <v>3.3333333333333335</v>
      </c>
      <c r="V102" s="30">
        <f t="shared" si="28"/>
        <v>4500</v>
      </c>
      <c r="W102" s="30">
        <f t="shared" si="29"/>
        <v>1575</v>
      </c>
      <c r="X102" s="29">
        <v>0</v>
      </c>
      <c r="Y102" s="29">
        <v>0</v>
      </c>
      <c r="Z102" s="30">
        <f t="shared" si="30"/>
        <v>0</v>
      </c>
      <c r="AA102" s="30">
        <f t="shared" si="31"/>
        <v>0</v>
      </c>
      <c r="AB102" s="30">
        <f t="shared" si="32"/>
        <v>0</v>
      </c>
      <c r="AC102" s="29">
        <v>0</v>
      </c>
      <c r="AD102" s="29">
        <v>0</v>
      </c>
      <c r="AE102" s="30">
        <f t="shared" si="33"/>
        <v>0</v>
      </c>
      <c r="AF102" s="30">
        <f t="shared" si="34"/>
        <v>0</v>
      </c>
      <c r="AG102" s="30">
        <f t="shared" si="35"/>
        <v>0</v>
      </c>
    </row>
    <row r="103" spans="2:33" ht="15" customHeight="1" x14ac:dyDescent="0.2">
      <c r="B103" s="29" t="s">
        <v>2166</v>
      </c>
      <c r="C103" s="29" t="s">
        <v>18</v>
      </c>
      <c r="D103" s="29">
        <v>36000</v>
      </c>
      <c r="E103" s="29">
        <v>83000</v>
      </c>
      <c r="F103" s="30">
        <f t="shared" si="18"/>
        <v>2.3055555555555554</v>
      </c>
      <c r="G103" s="30">
        <f t="shared" si="19"/>
        <v>43200</v>
      </c>
      <c r="H103" s="30">
        <f t="shared" si="20"/>
        <v>15120</v>
      </c>
      <c r="I103" s="29">
        <v>0</v>
      </c>
      <c r="J103" s="29">
        <v>0</v>
      </c>
      <c r="K103" s="30">
        <f t="shared" si="21"/>
        <v>0</v>
      </c>
      <c r="L103" s="30">
        <f t="shared" si="22"/>
        <v>0</v>
      </c>
      <c r="M103" s="30">
        <f t="shared" si="23"/>
        <v>0</v>
      </c>
      <c r="N103" s="29">
        <v>0</v>
      </c>
      <c r="O103" s="29">
        <v>0</v>
      </c>
      <c r="P103" s="30">
        <f t="shared" si="24"/>
        <v>0</v>
      </c>
      <c r="Q103" s="30">
        <f t="shared" si="25"/>
        <v>0</v>
      </c>
      <c r="R103" s="30">
        <f t="shared" si="26"/>
        <v>0</v>
      </c>
      <c r="S103" s="29">
        <v>98000</v>
      </c>
      <c r="T103" s="29">
        <v>883000</v>
      </c>
      <c r="U103" s="30">
        <f t="shared" si="27"/>
        <v>9.0102040816326525</v>
      </c>
      <c r="V103" s="30">
        <f t="shared" si="28"/>
        <v>147000</v>
      </c>
      <c r="W103" s="30">
        <f t="shared" si="29"/>
        <v>51450</v>
      </c>
      <c r="X103" s="29">
        <v>17000</v>
      </c>
      <c r="Y103" s="29">
        <v>51000</v>
      </c>
      <c r="Z103" s="30">
        <f t="shared" si="30"/>
        <v>3</v>
      </c>
      <c r="AA103" s="30">
        <f t="shared" si="31"/>
        <v>25500</v>
      </c>
      <c r="AB103" s="30">
        <f t="shared" si="32"/>
        <v>7650</v>
      </c>
      <c r="AC103" s="29">
        <v>0</v>
      </c>
      <c r="AD103" s="29">
        <v>0</v>
      </c>
      <c r="AE103" s="30">
        <f t="shared" si="33"/>
        <v>0</v>
      </c>
      <c r="AF103" s="30">
        <f t="shared" si="34"/>
        <v>0</v>
      </c>
      <c r="AG103" s="30">
        <f t="shared" si="35"/>
        <v>0</v>
      </c>
    </row>
    <row r="104" spans="2:33" ht="15" customHeight="1" x14ac:dyDescent="0.2">
      <c r="B104" s="29" t="s">
        <v>2171</v>
      </c>
      <c r="C104" s="29" t="s">
        <v>18</v>
      </c>
      <c r="D104" s="29">
        <v>18000</v>
      </c>
      <c r="E104" s="29">
        <v>59000</v>
      </c>
      <c r="F104" s="30">
        <f t="shared" si="18"/>
        <v>3.2777777777777777</v>
      </c>
      <c r="G104" s="30">
        <f t="shared" si="19"/>
        <v>21600</v>
      </c>
      <c r="H104" s="30">
        <f t="shared" si="20"/>
        <v>7560</v>
      </c>
      <c r="I104" s="29">
        <v>0</v>
      </c>
      <c r="J104" s="29">
        <v>0</v>
      </c>
      <c r="K104" s="30">
        <f t="shared" si="21"/>
        <v>0</v>
      </c>
      <c r="L104" s="30">
        <f t="shared" si="22"/>
        <v>0</v>
      </c>
      <c r="M104" s="30">
        <f t="shared" si="23"/>
        <v>0</v>
      </c>
      <c r="N104" s="29">
        <v>0</v>
      </c>
      <c r="O104" s="29">
        <v>0</v>
      </c>
      <c r="P104" s="30">
        <f t="shared" si="24"/>
        <v>0</v>
      </c>
      <c r="Q104" s="30">
        <f t="shared" si="25"/>
        <v>0</v>
      </c>
      <c r="R104" s="30">
        <f t="shared" si="26"/>
        <v>0</v>
      </c>
      <c r="S104" s="29">
        <v>0</v>
      </c>
      <c r="T104" s="29">
        <v>0</v>
      </c>
      <c r="U104" s="30">
        <f t="shared" si="27"/>
        <v>0</v>
      </c>
      <c r="V104" s="30">
        <f t="shared" si="28"/>
        <v>0</v>
      </c>
      <c r="W104" s="30">
        <f t="shared" si="29"/>
        <v>0</v>
      </c>
      <c r="X104" s="29">
        <v>12000</v>
      </c>
      <c r="Y104" s="29">
        <v>30000</v>
      </c>
      <c r="Z104" s="30">
        <f t="shared" si="30"/>
        <v>2.5</v>
      </c>
      <c r="AA104" s="30">
        <f t="shared" si="31"/>
        <v>18000</v>
      </c>
      <c r="AB104" s="30">
        <f t="shared" si="32"/>
        <v>5400</v>
      </c>
      <c r="AC104" s="29">
        <v>0</v>
      </c>
      <c r="AD104" s="29">
        <v>0</v>
      </c>
      <c r="AE104" s="30">
        <f t="shared" si="33"/>
        <v>0</v>
      </c>
      <c r="AF104" s="30">
        <f t="shared" si="34"/>
        <v>0</v>
      </c>
      <c r="AG104" s="30">
        <f t="shared" si="35"/>
        <v>0</v>
      </c>
    </row>
    <row r="105" spans="2:33" ht="15" customHeight="1" x14ac:dyDescent="0.2">
      <c r="B105" s="29" t="s">
        <v>2160</v>
      </c>
      <c r="C105" s="29" t="s">
        <v>18</v>
      </c>
      <c r="D105" s="29">
        <v>167000</v>
      </c>
      <c r="E105" s="29">
        <v>560000</v>
      </c>
      <c r="F105" s="30">
        <f t="shared" si="18"/>
        <v>3.3532934131736525</v>
      </c>
      <c r="G105" s="30">
        <f t="shared" si="19"/>
        <v>200400</v>
      </c>
      <c r="H105" s="30">
        <f t="shared" si="20"/>
        <v>70140</v>
      </c>
      <c r="I105" s="29">
        <v>0</v>
      </c>
      <c r="J105" s="29">
        <v>0</v>
      </c>
      <c r="K105" s="30">
        <f t="shared" si="21"/>
        <v>0</v>
      </c>
      <c r="L105" s="30">
        <f t="shared" si="22"/>
        <v>0</v>
      </c>
      <c r="M105" s="30">
        <f t="shared" si="23"/>
        <v>0</v>
      </c>
      <c r="N105" s="29">
        <v>0</v>
      </c>
      <c r="O105" s="29">
        <v>0</v>
      </c>
      <c r="P105" s="30">
        <f t="shared" si="24"/>
        <v>0</v>
      </c>
      <c r="Q105" s="30">
        <f t="shared" si="25"/>
        <v>0</v>
      </c>
      <c r="R105" s="30">
        <f t="shared" si="26"/>
        <v>0</v>
      </c>
      <c r="S105" s="29">
        <v>0</v>
      </c>
      <c r="T105" s="29">
        <v>0</v>
      </c>
      <c r="U105" s="30">
        <f t="shared" si="27"/>
        <v>0</v>
      </c>
      <c r="V105" s="30">
        <f t="shared" si="28"/>
        <v>0</v>
      </c>
      <c r="W105" s="30">
        <f t="shared" si="29"/>
        <v>0</v>
      </c>
      <c r="X105" s="29">
        <v>114000</v>
      </c>
      <c r="Y105" s="29">
        <v>269000</v>
      </c>
      <c r="Z105" s="30">
        <f t="shared" si="30"/>
        <v>2.3596491228070176</v>
      </c>
      <c r="AA105" s="30">
        <f t="shared" si="31"/>
        <v>171000</v>
      </c>
      <c r="AB105" s="30">
        <f t="shared" si="32"/>
        <v>51300</v>
      </c>
      <c r="AC105" s="29">
        <v>0</v>
      </c>
      <c r="AD105" s="29">
        <v>0</v>
      </c>
      <c r="AE105" s="30">
        <f t="shared" si="33"/>
        <v>0</v>
      </c>
      <c r="AF105" s="30">
        <f t="shared" si="34"/>
        <v>0</v>
      </c>
      <c r="AG105" s="30">
        <f t="shared" si="35"/>
        <v>0</v>
      </c>
    </row>
    <row r="106" spans="2:33" ht="15" customHeight="1" x14ac:dyDescent="0.2">
      <c r="B106" s="29" t="s">
        <v>2204</v>
      </c>
      <c r="C106" s="29" t="s">
        <v>18</v>
      </c>
      <c r="D106" s="29">
        <v>100000</v>
      </c>
      <c r="E106" s="29">
        <v>284000</v>
      </c>
      <c r="F106" s="30">
        <f t="shared" si="18"/>
        <v>2.84</v>
      </c>
      <c r="G106" s="30">
        <f t="shared" si="19"/>
        <v>120000</v>
      </c>
      <c r="H106" s="30">
        <f t="shared" si="20"/>
        <v>42000</v>
      </c>
      <c r="I106" s="29">
        <v>0</v>
      </c>
      <c r="J106" s="29">
        <v>0</v>
      </c>
      <c r="K106" s="30">
        <f t="shared" si="21"/>
        <v>0</v>
      </c>
      <c r="L106" s="30">
        <f t="shared" si="22"/>
        <v>0</v>
      </c>
      <c r="M106" s="30">
        <f t="shared" si="23"/>
        <v>0</v>
      </c>
      <c r="N106" s="29">
        <v>0</v>
      </c>
      <c r="O106" s="29">
        <v>0</v>
      </c>
      <c r="P106" s="30">
        <f t="shared" si="24"/>
        <v>0</v>
      </c>
      <c r="Q106" s="30">
        <f t="shared" si="25"/>
        <v>0</v>
      </c>
      <c r="R106" s="30">
        <f t="shared" si="26"/>
        <v>0</v>
      </c>
      <c r="S106" s="29">
        <v>9000</v>
      </c>
      <c r="T106" s="29">
        <v>30000</v>
      </c>
      <c r="U106" s="30">
        <f t="shared" si="27"/>
        <v>3.3333333333333335</v>
      </c>
      <c r="V106" s="30">
        <f t="shared" si="28"/>
        <v>13500</v>
      </c>
      <c r="W106" s="30">
        <f t="shared" si="29"/>
        <v>4725</v>
      </c>
      <c r="X106" s="29">
        <v>29000</v>
      </c>
      <c r="Y106" s="29">
        <v>78000</v>
      </c>
      <c r="Z106" s="30">
        <f t="shared" si="30"/>
        <v>2.6896551724137931</v>
      </c>
      <c r="AA106" s="30">
        <f t="shared" si="31"/>
        <v>43500</v>
      </c>
      <c r="AB106" s="30">
        <f t="shared" si="32"/>
        <v>13050</v>
      </c>
      <c r="AC106" s="29">
        <v>0</v>
      </c>
      <c r="AD106" s="29">
        <v>0</v>
      </c>
      <c r="AE106" s="30">
        <f t="shared" si="33"/>
        <v>0</v>
      </c>
      <c r="AF106" s="30">
        <f t="shared" si="34"/>
        <v>0</v>
      </c>
      <c r="AG106" s="30">
        <f t="shared" si="35"/>
        <v>0</v>
      </c>
    </row>
    <row r="107" spans="2:33" ht="15" customHeight="1" x14ac:dyDescent="0.2">
      <c r="B107" s="29" t="s">
        <v>2163</v>
      </c>
      <c r="C107" s="29" t="s">
        <v>18</v>
      </c>
      <c r="D107" s="29">
        <v>12000</v>
      </c>
      <c r="E107" s="29">
        <v>32000</v>
      </c>
      <c r="F107" s="30">
        <f t="shared" si="18"/>
        <v>2.6666666666666665</v>
      </c>
      <c r="G107" s="30">
        <f t="shared" si="19"/>
        <v>14400</v>
      </c>
      <c r="H107" s="30">
        <f t="shared" si="20"/>
        <v>5040</v>
      </c>
      <c r="I107" s="29">
        <v>0</v>
      </c>
      <c r="J107" s="29">
        <v>0</v>
      </c>
      <c r="K107" s="30">
        <f t="shared" si="21"/>
        <v>0</v>
      </c>
      <c r="L107" s="30">
        <f t="shared" si="22"/>
        <v>0</v>
      </c>
      <c r="M107" s="30">
        <f t="shared" si="23"/>
        <v>0</v>
      </c>
      <c r="N107" s="29">
        <v>0</v>
      </c>
      <c r="O107" s="29">
        <v>0</v>
      </c>
      <c r="P107" s="30">
        <f t="shared" si="24"/>
        <v>0</v>
      </c>
      <c r="Q107" s="30">
        <f t="shared" si="25"/>
        <v>0</v>
      </c>
      <c r="R107" s="30">
        <f t="shared" si="26"/>
        <v>0</v>
      </c>
      <c r="S107" s="29">
        <v>74000</v>
      </c>
      <c r="T107" s="29">
        <v>277000</v>
      </c>
      <c r="U107" s="30">
        <f t="shared" si="27"/>
        <v>3.7432432432432434</v>
      </c>
      <c r="V107" s="30">
        <f t="shared" si="28"/>
        <v>111000</v>
      </c>
      <c r="W107" s="30">
        <f t="shared" si="29"/>
        <v>38850</v>
      </c>
      <c r="X107" s="29">
        <v>65000</v>
      </c>
      <c r="Y107" s="29">
        <v>249000</v>
      </c>
      <c r="Z107" s="30">
        <f t="shared" si="30"/>
        <v>3.8307692307692309</v>
      </c>
      <c r="AA107" s="30">
        <f t="shared" si="31"/>
        <v>97500</v>
      </c>
      <c r="AB107" s="30">
        <f t="shared" si="32"/>
        <v>29250</v>
      </c>
      <c r="AC107" s="29">
        <v>0</v>
      </c>
      <c r="AD107" s="29">
        <v>0</v>
      </c>
      <c r="AE107" s="30">
        <f t="shared" si="33"/>
        <v>0</v>
      </c>
      <c r="AF107" s="30">
        <f t="shared" si="34"/>
        <v>0</v>
      </c>
      <c r="AG107" s="30">
        <f t="shared" si="35"/>
        <v>0</v>
      </c>
    </row>
    <row r="108" spans="2:33" ht="15" customHeight="1" x14ac:dyDescent="0.2">
      <c r="B108" s="29" t="s">
        <v>2183</v>
      </c>
      <c r="C108" s="29" t="s">
        <v>18</v>
      </c>
      <c r="D108" s="29">
        <v>58000</v>
      </c>
      <c r="E108" s="29">
        <v>145000</v>
      </c>
      <c r="F108" s="30">
        <f t="shared" si="18"/>
        <v>2.5</v>
      </c>
      <c r="G108" s="30">
        <f t="shared" si="19"/>
        <v>69600</v>
      </c>
      <c r="H108" s="30">
        <f t="shared" si="20"/>
        <v>24360</v>
      </c>
      <c r="I108" s="29">
        <v>0</v>
      </c>
      <c r="J108" s="29">
        <v>0</v>
      </c>
      <c r="K108" s="30">
        <f t="shared" si="21"/>
        <v>0</v>
      </c>
      <c r="L108" s="30">
        <f t="shared" si="22"/>
        <v>0</v>
      </c>
      <c r="M108" s="30">
        <f t="shared" si="23"/>
        <v>0</v>
      </c>
      <c r="N108" s="29">
        <v>0</v>
      </c>
      <c r="O108" s="29">
        <v>0</v>
      </c>
      <c r="P108" s="30">
        <f t="shared" si="24"/>
        <v>0</v>
      </c>
      <c r="Q108" s="30">
        <f t="shared" si="25"/>
        <v>0</v>
      </c>
      <c r="R108" s="30">
        <f t="shared" si="26"/>
        <v>0</v>
      </c>
      <c r="S108" s="29">
        <v>53000</v>
      </c>
      <c r="T108" s="29">
        <v>254000</v>
      </c>
      <c r="U108" s="30">
        <f t="shared" si="27"/>
        <v>4.7924528301886795</v>
      </c>
      <c r="V108" s="30">
        <f t="shared" si="28"/>
        <v>79500</v>
      </c>
      <c r="W108" s="30">
        <f t="shared" si="29"/>
        <v>27825</v>
      </c>
      <c r="X108" s="29">
        <v>45000</v>
      </c>
      <c r="Y108" s="29">
        <v>144000</v>
      </c>
      <c r="Z108" s="30">
        <f t="shared" si="30"/>
        <v>3.2</v>
      </c>
      <c r="AA108" s="30">
        <f t="shared" si="31"/>
        <v>67500</v>
      </c>
      <c r="AB108" s="30">
        <f t="shared" si="32"/>
        <v>20250</v>
      </c>
      <c r="AC108" s="29">
        <v>0</v>
      </c>
      <c r="AD108" s="29">
        <v>0</v>
      </c>
      <c r="AE108" s="30">
        <f t="shared" si="33"/>
        <v>0</v>
      </c>
      <c r="AF108" s="30">
        <f t="shared" si="34"/>
        <v>0</v>
      </c>
      <c r="AG108" s="30">
        <f t="shared" si="35"/>
        <v>0</v>
      </c>
    </row>
    <row r="109" spans="2:33" ht="15" customHeight="1" x14ac:dyDescent="0.2">
      <c r="B109" s="29" t="s">
        <v>2174</v>
      </c>
      <c r="C109" s="29" t="s">
        <v>18</v>
      </c>
      <c r="D109" s="29">
        <v>101000</v>
      </c>
      <c r="E109" s="29">
        <v>256000</v>
      </c>
      <c r="F109" s="30">
        <f t="shared" si="18"/>
        <v>2.5346534653465347</v>
      </c>
      <c r="G109" s="30">
        <f t="shared" si="19"/>
        <v>121200</v>
      </c>
      <c r="H109" s="30">
        <f t="shared" si="20"/>
        <v>42420</v>
      </c>
      <c r="I109" s="29">
        <v>0</v>
      </c>
      <c r="J109" s="29">
        <v>0</v>
      </c>
      <c r="K109" s="30">
        <f t="shared" si="21"/>
        <v>0</v>
      </c>
      <c r="L109" s="30">
        <f t="shared" si="22"/>
        <v>0</v>
      </c>
      <c r="M109" s="30">
        <f t="shared" si="23"/>
        <v>0</v>
      </c>
      <c r="N109" s="29">
        <v>0</v>
      </c>
      <c r="O109" s="29">
        <v>0</v>
      </c>
      <c r="P109" s="30">
        <f t="shared" si="24"/>
        <v>0</v>
      </c>
      <c r="Q109" s="30">
        <f t="shared" si="25"/>
        <v>0</v>
      </c>
      <c r="R109" s="30">
        <f t="shared" si="26"/>
        <v>0</v>
      </c>
      <c r="S109" s="29">
        <v>0</v>
      </c>
      <c r="T109" s="29">
        <v>1000</v>
      </c>
      <c r="U109" s="30">
        <f t="shared" si="27"/>
        <v>0</v>
      </c>
      <c r="V109" s="30">
        <f t="shared" si="28"/>
        <v>0</v>
      </c>
      <c r="W109" s="30">
        <f t="shared" si="29"/>
        <v>0</v>
      </c>
      <c r="X109" s="29">
        <v>107000</v>
      </c>
      <c r="Y109" s="29">
        <v>340000</v>
      </c>
      <c r="Z109" s="30">
        <f t="shared" si="30"/>
        <v>3.1775700934579438</v>
      </c>
      <c r="AA109" s="30">
        <f t="shared" si="31"/>
        <v>160500</v>
      </c>
      <c r="AB109" s="30">
        <f t="shared" si="32"/>
        <v>48150</v>
      </c>
      <c r="AC109" s="29">
        <v>0</v>
      </c>
      <c r="AD109" s="29">
        <v>0</v>
      </c>
      <c r="AE109" s="30">
        <f t="shared" si="33"/>
        <v>0</v>
      </c>
      <c r="AF109" s="30">
        <f t="shared" si="34"/>
        <v>0</v>
      </c>
      <c r="AG109" s="30">
        <f t="shared" si="35"/>
        <v>0</v>
      </c>
    </row>
    <row r="110" spans="2:33" ht="15" customHeight="1" x14ac:dyDescent="0.2">
      <c r="B110" s="29" t="s">
        <v>2175</v>
      </c>
      <c r="C110" s="29" t="s">
        <v>18</v>
      </c>
      <c r="D110" s="29">
        <v>82000</v>
      </c>
      <c r="E110" s="29">
        <v>204000</v>
      </c>
      <c r="F110" s="30">
        <f t="shared" si="18"/>
        <v>2.4878048780487805</v>
      </c>
      <c r="G110" s="30">
        <f t="shared" si="19"/>
        <v>98400</v>
      </c>
      <c r="H110" s="30">
        <f t="shared" si="20"/>
        <v>34440</v>
      </c>
      <c r="I110" s="29">
        <v>0</v>
      </c>
      <c r="J110" s="29">
        <v>0</v>
      </c>
      <c r="K110" s="30">
        <f t="shared" si="21"/>
        <v>0</v>
      </c>
      <c r="L110" s="30">
        <f t="shared" si="22"/>
        <v>0</v>
      </c>
      <c r="M110" s="30">
        <f t="shared" si="23"/>
        <v>0</v>
      </c>
      <c r="N110" s="29">
        <v>0</v>
      </c>
      <c r="O110" s="29">
        <v>0</v>
      </c>
      <c r="P110" s="30">
        <f t="shared" si="24"/>
        <v>0</v>
      </c>
      <c r="Q110" s="30">
        <f t="shared" si="25"/>
        <v>0</v>
      </c>
      <c r="R110" s="30">
        <f t="shared" si="26"/>
        <v>0</v>
      </c>
      <c r="S110" s="29">
        <v>1000</v>
      </c>
      <c r="T110" s="29">
        <v>2000</v>
      </c>
      <c r="U110" s="30">
        <f t="shared" si="27"/>
        <v>2</v>
      </c>
      <c r="V110" s="30">
        <f t="shared" si="28"/>
        <v>1500</v>
      </c>
      <c r="W110" s="30">
        <f t="shared" si="29"/>
        <v>525</v>
      </c>
      <c r="X110" s="29">
        <v>87000</v>
      </c>
      <c r="Y110" s="29">
        <v>294000</v>
      </c>
      <c r="Z110" s="30">
        <f t="shared" si="30"/>
        <v>3.3793103448275863</v>
      </c>
      <c r="AA110" s="30">
        <f t="shared" si="31"/>
        <v>130500</v>
      </c>
      <c r="AB110" s="30">
        <f t="shared" si="32"/>
        <v>39150</v>
      </c>
      <c r="AC110" s="29">
        <v>0</v>
      </c>
      <c r="AD110" s="29">
        <v>0</v>
      </c>
      <c r="AE110" s="30">
        <f t="shared" si="33"/>
        <v>0</v>
      </c>
      <c r="AF110" s="30">
        <f t="shared" si="34"/>
        <v>0</v>
      </c>
      <c r="AG110" s="30">
        <f t="shared" si="35"/>
        <v>0</v>
      </c>
    </row>
    <row r="111" spans="2:33" ht="15" customHeight="1" x14ac:dyDescent="0.2">
      <c r="B111" s="29" t="s">
        <v>2193</v>
      </c>
      <c r="C111" s="29" t="s">
        <v>18</v>
      </c>
      <c r="D111" s="29">
        <v>92000</v>
      </c>
      <c r="E111" s="29">
        <v>188000</v>
      </c>
      <c r="F111" s="30">
        <f t="shared" si="18"/>
        <v>2.0434782608695654</v>
      </c>
      <c r="G111" s="30">
        <f t="shared" si="19"/>
        <v>110400</v>
      </c>
      <c r="H111" s="30">
        <f t="shared" si="20"/>
        <v>38640</v>
      </c>
      <c r="I111" s="29">
        <v>0</v>
      </c>
      <c r="J111" s="29">
        <v>0</v>
      </c>
      <c r="K111" s="30">
        <f t="shared" si="21"/>
        <v>0</v>
      </c>
      <c r="L111" s="30">
        <f t="shared" si="22"/>
        <v>0</v>
      </c>
      <c r="M111" s="30">
        <f t="shared" si="23"/>
        <v>0</v>
      </c>
      <c r="N111" s="29">
        <v>0</v>
      </c>
      <c r="O111" s="29">
        <v>0</v>
      </c>
      <c r="P111" s="30">
        <f t="shared" si="24"/>
        <v>0</v>
      </c>
      <c r="Q111" s="30">
        <f t="shared" si="25"/>
        <v>0</v>
      </c>
      <c r="R111" s="30">
        <f t="shared" si="26"/>
        <v>0</v>
      </c>
      <c r="S111" s="29">
        <v>13000</v>
      </c>
      <c r="T111" s="29">
        <v>62000</v>
      </c>
      <c r="U111" s="30">
        <f t="shared" si="27"/>
        <v>4.7692307692307692</v>
      </c>
      <c r="V111" s="30">
        <f t="shared" si="28"/>
        <v>19500</v>
      </c>
      <c r="W111" s="30">
        <f t="shared" si="29"/>
        <v>6825</v>
      </c>
      <c r="X111" s="29">
        <v>52000</v>
      </c>
      <c r="Y111" s="29">
        <v>138000</v>
      </c>
      <c r="Z111" s="30">
        <f t="shared" si="30"/>
        <v>2.6538461538461537</v>
      </c>
      <c r="AA111" s="30">
        <f t="shared" si="31"/>
        <v>78000</v>
      </c>
      <c r="AB111" s="30">
        <f t="shared" si="32"/>
        <v>23400</v>
      </c>
      <c r="AC111" s="29">
        <v>0</v>
      </c>
      <c r="AD111" s="29">
        <v>0</v>
      </c>
      <c r="AE111" s="30">
        <f t="shared" si="33"/>
        <v>0</v>
      </c>
      <c r="AF111" s="30">
        <f t="shared" si="34"/>
        <v>0</v>
      </c>
      <c r="AG111" s="30">
        <f t="shared" si="35"/>
        <v>0</v>
      </c>
    </row>
    <row r="112" spans="2:33" ht="15" customHeight="1" x14ac:dyDescent="0.2">
      <c r="B112" s="29" t="s">
        <v>2164</v>
      </c>
      <c r="C112" s="29" t="s">
        <v>18</v>
      </c>
      <c r="D112" s="29">
        <v>113000</v>
      </c>
      <c r="E112" s="29">
        <v>294000</v>
      </c>
      <c r="F112" s="30">
        <f t="shared" si="18"/>
        <v>2.6017699115044248</v>
      </c>
      <c r="G112" s="30">
        <f t="shared" si="19"/>
        <v>135600</v>
      </c>
      <c r="H112" s="30">
        <f t="shared" si="20"/>
        <v>47460</v>
      </c>
      <c r="I112" s="29">
        <v>0</v>
      </c>
      <c r="J112" s="29">
        <v>0</v>
      </c>
      <c r="K112" s="30">
        <f t="shared" si="21"/>
        <v>0</v>
      </c>
      <c r="L112" s="30">
        <f t="shared" si="22"/>
        <v>0</v>
      </c>
      <c r="M112" s="30">
        <f t="shared" si="23"/>
        <v>0</v>
      </c>
      <c r="N112" s="29">
        <v>0</v>
      </c>
      <c r="O112" s="29">
        <v>0</v>
      </c>
      <c r="P112" s="30">
        <f t="shared" si="24"/>
        <v>0</v>
      </c>
      <c r="Q112" s="30">
        <f t="shared" si="25"/>
        <v>0</v>
      </c>
      <c r="R112" s="30">
        <f t="shared" si="26"/>
        <v>0</v>
      </c>
      <c r="S112" s="29">
        <v>1000</v>
      </c>
      <c r="T112" s="29">
        <v>6000</v>
      </c>
      <c r="U112" s="30">
        <f t="shared" si="27"/>
        <v>6</v>
      </c>
      <c r="V112" s="30">
        <f t="shared" si="28"/>
        <v>1500</v>
      </c>
      <c r="W112" s="30">
        <f t="shared" si="29"/>
        <v>525</v>
      </c>
      <c r="X112" s="29">
        <v>61000</v>
      </c>
      <c r="Y112" s="29">
        <v>154000</v>
      </c>
      <c r="Z112" s="30">
        <f t="shared" si="30"/>
        <v>2.5245901639344264</v>
      </c>
      <c r="AA112" s="30">
        <f t="shared" si="31"/>
        <v>91500</v>
      </c>
      <c r="AB112" s="30">
        <f t="shared" si="32"/>
        <v>27450</v>
      </c>
      <c r="AC112" s="29">
        <v>0</v>
      </c>
      <c r="AD112" s="29">
        <v>0</v>
      </c>
      <c r="AE112" s="30">
        <f t="shared" si="33"/>
        <v>0</v>
      </c>
      <c r="AF112" s="30">
        <f t="shared" si="34"/>
        <v>0</v>
      </c>
      <c r="AG112" s="30">
        <f t="shared" si="35"/>
        <v>0</v>
      </c>
    </row>
    <row r="113" spans="2:33" ht="15" customHeight="1" x14ac:dyDescent="0.2">
      <c r="B113" s="29" t="s">
        <v>2199</v>
      </c>
      <c r="C113" s="29" t="s">
        <v>18</v>
      </c>
      <c r="D113" s="29">
        <v>47000</v>
      </c>
      <c r="E113" s="29">
        <v>108000</v>
      </c>
      <c r="F113" s="30">
        <f t="shared" si="18"/>
        <v>2.2978723404255321</v>
      </c>
      <c r="G113" s="30">
        <f t="shared" si="19"/>
        <v>56400</v>
      </c>
      <c r="H113" s="30">
        <f t="shared" si="20"/>
        <v>19740</v>
      </c>
      <c r="I113" s="29">
        <v>0</v>
      </c>
      <c r="J113" s="29">
        <v>0</v>
      </c>
      <c r="K113" s="30">
        <f t="shared" si="21"/>
        <v>0</v>
      </c>
      <c r="L113" s="30">
        <f t="shared" si="22"/>
        <v>0</v>
      </c>
      <c r="M113" s="30">
        <f t="shared" si="23"/>
        <v>0</v>
      </c>
      <c r="N113" s="29">
        <v>0</v>
      </c>
      <c r="O113" s="29">
        <v>0</v>
      </c>
      <c r="P113" s="30">
        <f t="shared" si="24"/>
        <v>0</v>
      </c>
      <c r="Q113" s="30">
        <f t="shared" si="25"/>
        <v>0</v>
      </c>
      <c r="R113" s="30">
        <f t="shared" si="26"/>
        <v>0</v>
      </c>
      <c r="S113" s="29">
        <v>10000</v>
      </c>
      <c r="T113" s="29">
        <v>39000</v>
      </c>
      <c r="U113" s="30">
        <f t="shared" si="27"/>
        <v>3.9</v>
      </c>
      <c r="V113" s="30">
        <f t="shared" si="28"/>
        <v>15000</v>
      </c>
      <c r="W113" s="30">
        <f t="shared" si="29"/>
        <v>5250</v>
      </c>
      <c r="X113" s="29">
        <v>56000</v>
      </c>
      <c r="Y113" s="29">
        <v>197000</v>
      </c>
      <c r="Z113" s="30">
        <f t="shared" si="30"/>
        <v>3.5178571428571428</v>
      </c>
      <c r="AA113" s="30">
        <f t="shared" si="31"/>
        <v>84000</v>
      </c>
      <c r="AB113" s="30">
        <f t="shared" si="32"/>
        <v>25200</v>
      </c>
      <c r="AC113" s="29">
        <v>0</v>
      </c>
      <c r="AD113" s="29">
        <v>0</v>
      </c>
      <c r="AE113" s="30">
        <f t="shared" si="33"/>
        <v>0</v>
      </c>
      <c r="AF113" s="30">
        <f t="shared" si="34"/>
        <v>0</v>
      </c>
      <c r="AG113" s="30">
        <f t="shared" si="35"/>
        <v>0</v>
      </c>
    </row>
    <row r="114" spans="2:33" ht="15" customHeight="1" x14ac:dyDescent="0.2">
      <c r="B114" s="29" t="s">
        <v>2192</v>
      </c>
      <c r="C114" s="29" t="s">
        <v>18</v>
      </c>
      <c r="D114" s="29">
        <v>43000</v>
      </c>
      <c r="E114" s="29">
        <v>127000</v>
      </c>
      <c r="F114" s="30">
        <f t="shared" si="18"/>
        <v>2.9534883720930232</v>
      </c>
      <c r="G114" s="30">
        <f t="shared" si="19"/>
        <v>51600</v>
      </c>
      <c r="H114" s="30">
        <f t="shared" si="20"/>
        <v>18060</v>
      </c>
      <c r="I114" s="29">
        <v>0</v>
      </c>
      <c r="J114" s="29">
        <v>0</v>
      </c>
      <c r="K114" s="30">
        <f t="shared" si="21"/>
        <v>0</v>
      </c>
      <c r="L114" s="30">
        <f t="shared" si="22"/>
        <v>0</v>
      </c>
      <c r="M114" s="30">
        <f t="shared" si="23"/>
        <v>0</v>
      </c>
      <c r="N114" s="29">
        <v>0</v>
      </c>
      <c r="O114" s="29">
        <v>0</v>
      </c>
      <c r="P114" s="30">
        <f t="shared" si="24"/>
        <v>0</v>
      </c>
      <c r="Q114" s="30">
        <f t="shared" si="25"/>
        <v>0</v>
      </c>
      <c r="R114" s="30">
        <f t="shared" si="26"/>
        <v>0</v>
      </c>
      <c r="S114" s="29">
        <v>3000</v>
      </c>
      <c r="T114" s="29">
        <v>11000</v>
      </c>
      <c r="U114" s="30">
        <f t="shared" si="27"/>
        <v>3.6666666666666665</v>
      </c>
      <c r="V114" s="30">
        <f t="shared" si="28"/>
        <v>4500</v>
      </c>
      <c r="W114" s="30">
        <f t="shared" si="29"/>
        <v>1575</v>
      </c>
      <c r="X114" s="29">
        <v>24000</v>
      </c>
      <c r="Y114" s="29">
        <v>71000</v>
      </c>
      <c r="Z114" s="30">
        <f t="shared" si="30"/>
        <v>2.9583333333333335</v>
      </c>
      <c r="AA114" s="30">
        <f t="shared" si="31"/>
        <v>36000</v>
      </c>
      <c r="AB114" s="30">
        <f t="shared" si="32"/>
        <v>10800</v>
      </c>
      <c r="AC114" s="29">
        <v>0</v>
      </c>
      <c r="AD114" s="29">
        <v>0</v>
      </c>
      <c r="AE114" s="30">
        <f t="shared" si="33"/>
        <v>0</v>
      </c>
      <c r="AF114" s="30">
        <f t="shared" si="34"/>
        <v>0</v>
      </c>
      <c r="AG114" s="30">
        <f t="shared" si="35"/>
        <v>0</v>
      </c>
    </row>
    <row r="115" spans="2:33" ht="15" customHeight="1" x14ac:dyDescent="0.2">
      <c r="B115" s="29" t="s">
        <v>2173</v>
      </c>
      <c r="C115" s="29" t="s">
        <v>18</v>
      </c>
      <c r="D115" s="29">
        <v>44000</v>
      </c>
      <c r="E115" s="29">
        <v>120000</v>
      </c>
      <c r="F115" s="30">
        <f t="shared" si="18"/>
        <v>2.7272727272727271</v>
      </c>
      <c r="G115" s="30">
        <f t="shared" si="19"/>
        <v>52800</v>
      </c>
      <c r="H115" s="30">
        <f t="shared" si="20"/>
        <v>18480</v>
      </c>
      <c r="I115" s="29">
        <v>0</v>
      </c>
      <c r="J115" s="29">
        <v>0</v>
      </c>
      <c r="K115" s="30">
        <f t="shared" si="21"/>
        <v>0</v>
      </c>
      <c r="L115" s="30">
        <f t="shared" si="22"/>
        <v>0</v>
      </c>
      <c r="M115" s="30">
        <f t="shared" si="23"/>
        <v>0</v>
      </c>
      <c r="N115" s="29">
        <v>0</v>
      </c>
      <c r="O115" s="29">
        <v>0</v>
      </c>
      <c r="P115" s="30">
        <f t="shared" si="24"/>
        <v>0</v>
      </c>
      <c r="Q115" s="30">
        <f t="shared" si="25"/>
        <v>0</v>
      </c>
      <c r="R115" s="30">
        <f t="shared" si="26"/>
        <v>0</v>
      </c>
      <c r="S115" s="29">
        <v>0</v>
      </c>
      <c r="T115" s="29">
        <v>2000</v>
      </c>
      <c r="U115" s="30">
        <f t="shared" si="27"/>
        <v>0</v>
      </c>
      <c r="V115" s="30">
        <f t="shared" si="28"/>
        <v>0</v>
      </c>
      <c r="W115" s="30">
        <f t="shared" si="29"/>
        <v>0</v>
      </c>
      <c r="X115" s="29">
        <v>34000</v>
      </c>
      <c r="Y115" s="29">
        <v>95000</v>
      </c>
      <c r="Z115" s="30">
        <f t="shared" si="30"/>
        <v>2.7941176470588234</v>
      </c>
      <c r="AA115" s="30">
        <f t="shared" si="31"/>
        <v>51000</v>
      </c>
      <c r="AB115" s="30">
        <f t="shared" si="32"/>
        <v>15300</v>
      </c>
      <c r="AC115" s="29">
        <v>0</v>
      </c>
      <c r="AD115" s="29">
        <v>0</v>
      </c>
      <c r="AE115" s="30">
        <f t="shared" si="33"/>
        <v>0</v>
      </c>
      <c r="AF115" s="30">
        <f t="shared" si="34"/>
        <v>0</v>
      </c>
      <c r="AG115" s="30">
        <f t="shared" si="35"/>
        <v>0</v>
      </c>
    </row>
    <row r="116" spans="2:33" ht="15" customHeight="1" x14ac:dyDescent="0.2">
      <c r="B116" s="29" t="s">
        <v>3084</v>
      </c>
      <c r="C116" s="29" t="s">
        <v>18</v>
      </c>
      <c r="D116" s="29">
        <v>120000</v>
      </c>
      <c r="E116" s="29">
        <v>418000</v>
      </c>
      <c r="F116" s="30">
        <f t="shared" si="18"/>
        <v>3.4833333333333334</v>
      </c>
      <c r="G116" s="30">
        <f t="shared" si="19"/>
        <v>144000</v>
      </c>
      <c r="H116" s="30">
        <f t="shared" si="20"/>
        <v>50400</v>
      </c>
      <c r="I116" s="29">
        <v>0</v>
      </c>
      <c r="J116" s="29">
        <v>0</v>
      </c>
      <c r="K116" s="30">
        <f t="shared" si="21"/>
        <v>0</v>
      </c>
      <c r="L116" s="30">
        <f t="shared" si="22"/>
        <v>0</v>
      </c>
      <c r="M116" s="30">
        <f t="shared" si="23"/>
        <v>0</v>
      </c>
      <c r="N116" s="29">
        <v>0</v>
      </c>
      <c r="O116" s="29">
        <v>0</v>
      </c>
      <c r="P116" s="30">
        <f t="shared" si="24"/>
        <v>0</v>
      </c>
      <c r="Q116" s="30">
        <f t="shared" si="25"/>
        <v>0</v>
      </c>
      <c r="R116" s="30">
        <f t="shared" si="26"/>
        <v>0</v>
      </c>
      <c r="S116" s="29">
        <v>0</v>
      </c>
      <c r="T116" s="29">
        <v>0</v>
      </c>
      <c r="U116" s="30">
        <f t="shared" si="27"/>
        <v>0</v>
      </c>
      <c r="V116" s="30">
        <f t="shared" si="28"/>
        <v>0</v>
      </c>
      <c r="W116" s="30">
        <f t="shared" si="29"/>
        <v>0</v>
      </c>
      <c r="X116" s="29">
        <v>102000</v>
      </c>
      <c r="Y116" s="29">
        <v>332000</v>
      </c>
      <c r="Z116" s="30">
        <f t="shared" si="30"/>
        <v>3.2549019607843137</v>
      </c>
      <c r="AA116" s="30">
        <f t="shared" si="31"/>
        <v>153000</v>
      </c>
      <c r="AB116" s="30">
        <f t="shared" si="32"/>
        <v>45900</v>
      </c>
      <c r="AC116" s="29">
        <v>0</v>
      </c>
      <c r="AD116" s="29">
        <v>0</v>
      </c>
      <c r="AE116" s="30">
        <f t="shared" si="33"/>
        <v>0</v>
      </c>
      <c r="AF116" s="30">
        <f t="shared" si="34"/>
        <v>0</v>
      </c>
      <c r="AG116" s="30">
        <f t="shared" si="35"/>
        <v>0</v>
      </c>
    </row>
    <row r="117" spans="2:33" ht="15" customHeight="1" x14ac:dyDescent="0.2">
      <c r="B117" s="29" t="s">
        <v>2169</v>
      </c>
      <c r="C117" s="29" t="s">
        <v>18</v>
      </c>
      <c r="D117" s="29">
        <v>75000</v>
      </c>
      <c r="E117" s="29">
        <v>151000</v>
      </c>
      <c r="F117" s="30">
        <f t="shared" si="18"/>
        <v>2.0133333333333332</v>
      </c>
      <c r="G117" s="30">
        <f t="shared" si="19"/>
        <v>90000</v>
      </c>
      <c r="H117" s="30">
        <f t="shared" si="20"/>
        <v>31500</v>
      </c>
      <c r="I117" s="29">
        <v>0</v>
      </c>
      <c r="J117" s="29">
        <v>0</v>
      </c>
      <c r="K117" s="30">
        <f t="shared" si="21"/>
        <v>0</v>
      </c>
      <c r="L117" s="30">
        <f t="shared" si="22"/>
        <v>0</v>
      </c>
      <c r="M117" s="30">
        <f t="shared" si="23"/>
        <v>0</v>
      </c>
      <c r="N117" s="29">
        <v>0</v>
      </c>
      <c r="O117" s="29">
        <v>0</v>
      </c>
      <c r="P117" s="30">
        <f t="shared" si="24"/>
        <v>0</v>
      </c>
      <c r="Q117" s="30">
        <f t="shared" si="25"/>
        <v>0</v>
      </c>
      <c r="R117" s="30">
        <f t="shared" si="26"/>
        <v>0</v>
      </c>
      <c r="S117" s="29">
        <v>74000</v>
      </c>
      <c r="T117" s="29">
        <v>577000</v>
      </c>
      <c r="U117" s="30">
        <f t="shared" si="27"/>
        <v>7.7972972972972974</v>
      </c>
      <c r="V117" s="30">
        <f t="shared" si="28"/>
        <v>111000</v>
      </c>
      <c r="W117" s="30">
        <f t="shared" si="29"/>
        <v>38850</v>
      </c>
      <c r="X117" s="29">
        <v>16000</v>
      </c>
      <c r="Y117" s="29">
        <v>43000</v>
      </c>
      <c r="Z117" s="30">
        <f t="shared" si="30"/>
        <v>2.6875</v>
      </c>
      <c r="AA117" s="30">
        <f t="shared" si="31"/>
        <v>24000</v>
      </c>
      <c r="AB117" s="30">
        <f t="shared" si="32"/>
        <v>7200</v>
      </c>
      <c r="AC117" s="29">
        <v>0</v>
      </c>
      <c r="AD117" s="29">
        <v>0</v>
      </c>
      <c r="AE117" s="30">
        <f t="shared" si="33"/>
        <v>0</v>
      </c>
      <c r="AF117" s="30">
        <f t="shared" si="34"/>
        <v>0</v>
      </c>
      <c r="AG117" s="30">
        <f t="shared" si="35"/>
        <v>0</v>
      </c>
    </row>
    <row r="118" spans="2:33" ht="15" customHeight="1" x14ac:dyDescent="0.2">
      <c r="B118" s="29" t="s">
        <v>2176</v>
      </c>
      <c r="C118" s="29" t="s">
        <v>18</v>
      </c>
      <c r="D118" s="29">
        <v>18000</v>
      </c>
      <c r="E118" s="29">
        <v>46000</v>
      </c>
      <c r="F118" s="30">
        <f t="shared" si="18"/>
        <v>2.5555555555555554</v>
      </c>
      <c r="G118" s="30">
        <f t="shared" si="19"/>
        <v>21600</v>
      </c>
      <c r="H118" s="30">
        <f t="shared" si="20"/>
        <v>7560</v>
      </c>
      <c r="I118" s="29">
        <v>0</v>
      </c>
      <c r="J118" s="29">
        <v>0</v>
      </c>
      <c r="K118" s="30">
        <f t="shared" si="21"/>
        <v>0</v>
      </c>
      <c r="L118" s="30">
        <f t="shared" si="22"/>
        <v>0</v>
      </c>
      <c r="M118" s="30">
        <f t="shared" si="23"/>
        <v>0</v>
      </c>
      <c r="N118" s="29">
        <v>0</v>
      </c>
      <c r="O118" s="29">
        <v>0</v>
      </c>
      <c r="P118" s="30">
        <f t="shared" si="24"/>
        <v>0</v>
      </c>
      <c r="Q118" s="30">
        <f t="shared" si="25"/>
        <v>0</v>
      </c>
      <c r="R118" s="30">
        <f t="shared" si="26"/>
        <v>0</v>
      </c>
      <c r="S118" s="29">
        <v>53000</v>
      </c>
      <c r="T118" s="29">
        <v>284000</v>
      </c>
      <c r="U118" s="30">
        <f t="shared" si="27"/>
        <v>5.3584905660377355</v>
      </c>
      <c r="V118" s="30">
        <f t="shared" si="28"/>
        <v>79500</v>
      </c>
      <c r="W118" s="30">
        <f t="shared" si="29"/>
        <v>27825</v>
      </c>
      <c r="X118" s="29">
        <v>26000</v>
      </c>
      <c r="Y118" s="29">
        <v>94000</v>
      </c>
      <c r="Z118" s="30">
        <f t="shared" si="30"/>
        <v>3.6153846153846154</v>
      </c>
      <c r="AA118" s="30">
        <f t="shared" si="31"/>
        <v>39000</v>
      </c>
      <c r="AB118" s="30">
        <f t="shared" si="32"/>
        <v>11700</v>
      </c>
      <c r="AC118" s="29">
        <v>0</v>
      </c>
      <c r="AD118" s="29">
        <v>0</v>
      </c>
      <c r="AE118" s="30">
        <f t="shared" si="33"/>
        <v>0</v>
      </c>
      <c r="AF118" s="30">
        <f t="shared" si="34"/>
        <v>0</v>
      </c>
      <c r="AG118" s="30">
        <f t="shared" si="35"/>
        <v>0</v>
      </c>
    </row>
    <row r="119" spans="2:33" ht="15" customHeight="1" x14ac:dyDescent="0.2">
      <c r="B119" s="29" t="s">
        <v>2170</v>
      </c>
      <c r="C119" s="29" t="s">
        <v>18</v>
      </c>
      <c r="D119" s="29">
        <v>86000</v>
      </c>
      <c r="E119" s="29">
        <v>216000</v>
      </c>
      <c r="F119" s="30">
        <f t="shared" si="18"/>
        <v>2.5116279069767442</v>
      </c>
      <c r="G119" s="30">
        <f t="shared" si="19"/>
        <v>103200</v>
      </c>
      <c r="H119" s="30">
        <f t="shared" si="20"/>
        <v>36120</v>
      </c>
      <c r="I119" s="29">
        <v>0</v>
      </c>
      <c r="J119" s="29">
        <v>0</v>
      </c>
      <c r="K119" s="30">
        <f t="shared" si="21"/>
        <v>0</v>
      </c>
      <c r="L119" s="30">
        <f t="shared" si="22"/>
        <v>0</v>
      </c>
      <c r="M119" s="30">
        <f t="shared" si="23"/>
        <v>0</v>
      </c>
      <c r="N119" s="29">
        <v>0</v>
      </c>
      <c r="O119" s="29">
        <v>0</v>
      </c>
      <c r="P119" s="30">
        <f t="shared" si="24"/>
        <v>0</v>
      </c>
      <c r="Q119" s="30">
        <f t="shared" si="25"/>
        <v>0</v>
      </c>
      <c r="R119" s="30">
        <f t="shared" si="26"/>
        <v>0</v>
      </c>
      <c r="S119" s="29">
        <v>42000</v>
      </c>
      <c r="T119" s="29">
        <v>325000</v>
      </c>
      <c r="U119" s="30">
        <f t="shared" si="27"/>
        <v>7.7380952380952381</v>
      </c>
      <c r="V119" s="30">
        <f t="shared" si="28"/>
        <v>63000</v>
      </c>
      <c r="W119" s="30">
        <f t="shared" si="29"/>
        <v>22050</v>
      </c>
      <c r="X119" s="29">
        <v>7000</v>
      </c>
      <c r="Y119" s="29">
        <v>18000</v>
      </c>
      <c r="Z119" s="30">
        <f t="shared" si="30"/>
        <v>2.5714285714285716</v>
      </c>
      <c r="AA119" s="30">
        <f t="shared" si="31"/>
        <v>10500</v>
      </c>
      <c r="AB119" s="30">
        <f t="shared" si="32"/>
        <v>3150</v>
      </c>
      <c r="AC119" s="29">
        <v>0</v>
      </c>
      <c r="AD119" s="29">
        <v>0</v>
      </c>
      <c r="AE119" s="30">
        <f t="shared" si="33"/>
        <v>0</v>
      </c>
      <c r="AF119" s="30">
        <f t="shared" si="34"/>
        <v>0</v>
      </c>
      <c r="AG119" s="30">
        <f t="shared" si="35"/>
        <v>0</v>
      </c>
    </row>
    <row r="120" spans="2:33" ht="15" customHeight="1" x14ac:dyDescent="0.2">
      <c r="B120" s="29" t="s">
        <v>2180</v>
      </c>
      <c r="C120" s="29" t="s">
        <v>18</v>
      </c>
      <c r="D120" s="29">
        <v>47000</v>
      </c>
      <c r="E120" s="29">
        <v>149000</v>
      </c>
      <c r="F120" s="30">
        <f t="shared" si="18"/>
        <v>3.1702127659574466</v>
      </c>
      <c r="G120" s="30">
        <f t="shared" si="19"/>
        <v>56400</v>
      </c>
      <c r="H120" s="30">
        <f t="shared" si="20"/>
        <v>19740</v>
      </c>
      <c r="I120" s="29">
        <v>0</v>
      </c>
      <c r="J120" s="29">
        <v>0</v>
      </c>
      <c r="K120" s="30">
        <f t="shared" si="21"/>
        <v>0</v>
      </c>
      <c r="L120" s="30">
        <f t="shared" si="22"/>
        <v>0</v>
      </c>
      <c r="M120" s="30">
        <f t="shared" si="23"/>
        <v>0</v>
      </c>
      <c r="N120" s="29">
        <v>0</v>
      </c>
      <c r="O120" s="29">
        <v>0</v>
      </c>
      <c r="P120" s="30">
        <f t="shared" si="24"/>
        <v>0</v>
      </c>
      <c r="Q120" s="30">
        <f t="shared" si="25"/>
        <v>0</v>
      </c>
      <c r="R120" s="30">
        <f t="shared" si="26"/>
        <v>0</v>
      </c>
      <c r="S120" s="29">
        <v>11000</v>
      </c>
      <c r="T120" s="29">
        <v>27000</v>
      </c>
      <c r="U120" s="30">
        <f t="shared" si="27"/>
        <v>2.4545454545454546</v>
      </c>
      <c r="V120" s="30">
        <f t="shared" si="28"/>
        <v>16500</v>
      </c>
      <c r="W120" s="30">
        <f t="shared" si="29"/>
        <v>5775</v>
      </c>
      <c r="X120" s="29">
        <v>19000</v>
      </c>
      <c r="Y120" s="29">
        <v>60000</v>
      </c>
      <c r="Z120" s="30">
        <f t="shared" si="30"/>
        <v>3.1578947368421053</v>
      </c>
      <c r="AA120" s="30">
        <f t="shared" si="31"/>
        <v>28500</v>
      </c>
      <c r="AB120" s="30">
        <f t="shared" si="32"/>
        <v>8550</v>
      </c>
      <c r="AC120" s="29">
        <v>0</v>
      </c>
      <c r="AD120" s="29">
        <v>0</v>
      </c>
      <c r="AE120" s="30">
        <f t="shared" si="33"/>
        <v>0</v>
      </c>
      <c r="AF120" s="30">
        <f t="shared" si="34"/>
        <v>0</v>
      </c>
      <c r="AG120" s="30">
        <f t="shared" si="35"/>
        <v>0</v>
      </c>
    </row>
    <row r="121" spans="2:33" ht="15" customHeight="1" x14ac:dyDescent="0.2">
      <c r="B121" s="29" t="s">
        <v>2179</v>
      </c>
      <c r="C121" s="29" t="s">
        <v>18</v>
      </c>
      <c r="D121" s="29">
        <v>74000</v>
      </c>
      <c r="E121" s="29">
        <v>170000</v>
      </c>
      <c r="F121" s="30">
        <f t="shared" si="18"/>
        <v>2.2972972972972974</v>
      </c>
      <c r="G121" s="30">
        <f t="shared" si="19"/>
        <v>88800</v>
      </c>
      <c r="H121" s="30">
        <f t="shared" si="20"/>
        <v>31080</v>
      </c>
      <c r="I121" s="29">
        <v>0</v>
      </c>
      <c r="J121" s="29">
        <v>0</v>
      </c>
      <c r="K121" s="30">
        <f t="shared" si="21"/>
        <v>0</v>
      </c>
      <c r="L121" s="30">
        <f t="shared" si="22"/>
        <v>0</v>
      </c>
      <c r="M121" s="30">
        <f t="shared" si="23"/>
        <v>0</v>
      </c>
      <c r="N121" s="29">
        <v>0</v>
      </c>
      <c r="O121" s="29">
        <v>0</v>
      </c>
      <c r="P121" s="30">
        <f t="shared" si="24"/>
        <v>0</v>
      </c>
      <c r="Q121" s="30">
        <f t="shared" si="25"/>
        <v>0</v>
      </c>
      <c r="R121" s="30">
        <f t="shared" si="26"/>
        <v>0</v>
      </c>
      <c r="S121" s="29">
        <v>40000</v>
      </c>
      <c r="T121" s="29">
        <v>305000</v>
      </c>
      <c r="U121" s="30">
        <f t="shared" si="27"/>
        <v>7.625</v>
      </c>
      <c r="V121" s="30">
        <f t="shared" si="28"/>
        <v>60000</v>
      </c>
      <c r="W121" s="30">
        <f t="shared" si="29"/>
        <v>21000</v>
      </c>
      <c r="X121" s="29">
        <v>38000</v>
      </c>
      <c r="Y121" s="29">
        <v>129000</v>
      </c>
      <c r="Z121" s="30">
        <f t="shared" si="30"/>
        <v>3.3947368421052633</v>
      </c>
      <c r="AA121" s="30">
        <f t="shared" si="31"/>
        <v>57000</v>
      </c>
      <c r="AB121" s="30">
        <f t="shared" si="32"/>
        <v>17100</v>
      </c>
      <c r="AC121" s="29">
        <v>0</v>
      </c>
      <c r="AD121" s="29">
        <v>0</v>
      </c>
      <c r="AE121" s="30">
        <f t="shared" si="33"/>
        <v>0</v>
      </c>
      <c r="AF121" s="30">
        <f t="shared" si="34"/>
        <v>0</v>
      </c>
      <c r="AG121" s="30">
        <f t="shared" si="35"/>
        <v>0</v>
      </c>
    </row>
    <row r="122" spans="2:33" ht="15" customHeight="1" x14ac:dyDescent="0.2">
      <c r="B122" s="29" t="s">
        <v>2195</v>
      </c>
      <c r="C122" s="29" t="s">
        <v>18</v>
      </c>
      <c r="D122" s="29">
        <v>162000</v>
      </c>
      <c r="E122" s="29">
        <v>341000</v>
      </c>
      <c r="F122" s="30">
        <f t="shared" si="18"/>
        <v>2.1049382716049383</v>
      </c>
      <c r="G122" s="30">
        <f t="shared" si="19"/>
        <v>194400</v>
      </c>
      <c r="H122" s="30">
        <f t="shared" si="20"/>
        <v>68040</v>
      </c>
      <c r="I122" s="29">
        <v>0</v>
      </c>
      <c r="J122" s="29">
        <v>0</v>
      </c>
      <c r="K122" s="30">
        <f t="shared" si="21"/>
        <v>0</v>
      </c>
      <c r="L122" s="30">
        <f t="shared" si="22"/>
        <v>0</v>
      </c>
      <c r="M122" s="30">
        <f t="shared" si="23"/>
        <v>0</v>
      </c>
      <c r="N122" s="29">
        <v>0</v>
      </c>
      <c r="O122" s="29">
        <v>0</v>
      </c>
      <c r="P122" s="30">
        <f t="shared" si="24"/>
        <v>0</v>
      </c>
      <c r="Q122" s="30">
        <f t="shared" si="25"/>
        <v>0</v>
      </c>
      <c r="R122" s="30">
        <f t="shared" si="26"/>
        <v>0</v>
      </c>
      <c r="S122" s="29">
        <v>0</v>
      </c>
      <c r="T122" s="29">
        <v>1000</v>
      </c>
      <c r="U122" s="30">
        <f t="shared" si="27"/>
        <v>0</v>
      </c>
      <c r="V122" s="30">
        <f t="shared" si="28"/>
        <v>0</v>
      </c>
      <c r="W122" s="30">
        <f t="shared" si="29"/>
        <v>0</v>
      </c>
      <c r="X122" s="29">
        <v>85000</v>
      </c>
      <c r="Y122" s="29">
        <v>220000</v>
      </c>
      <c r="Z122" s="30">
        <f t="shared" si="30"/>
        <v>2.5882352941176472</v>
      </c>
      <c r="AA122" s="30">
        <f t="shared" si="31"/>
        <v>127500</v>
      </c>
      <c r="AB122" s="30">
        <f t="shared" si="32"/>
        <v>38250</v>
      </c>
      <c r="AC122" s="29">
        <v>0</v>
      </c>
      <c r="AD122" s="29">
        <v>0</v>
      </c>
      <c r="AE122" s="30">
        <f t="shared" si="33"/>
        <v>0</v>
      </c>
      <c r="AF122" s="30">
        <f t="shared" si="34"/>
        <v>0</v>
      </c>
      <c r="AG122" s="30">
        <f t="shared" si="35"/>
        <v>0</v>
      </c>
    </row>
    <row r="123" spans="2:33" ht="15" customHeight="1" x14ac:dyDescent="0.2">
      <c r="B123" s="29" t="s">
        <v>2182</v>
      </c>
      <c r="C123" s="29" t="s">
        <v>18</v>
      </c>
      <c r="D123" s="29">
        <v>25000</v>
      </c>
      <c r="E123" s="29">
        <v>70000</v>
      </c>
      <c r="F123" s="30">
        <f t="shared" si="18"/>
        <v>2.8</v>
      </c>
      <c r="G123" s="30">
        <f t="shared" si="19"/>
        <v>30000</v>
      </c>
      <c r="H123" s="30">
        <f t="shared" si="20"/>
        <v>10500</v>
      </c>
      <c r="I123" s="29">
        <v>0</v>
      </c>
      <c r="J123" s="29">
        <v>0</v>
      </c>
      <c r="K123" s="30">
        <f t="shared" si="21"/>
        <v>0</v>
      </c>
      <c r="L123" s="30">
        <f t="shared" si="22"/>
        <v>0</v>
      </c>
      <c r="M123" s="30">
        <f t="shared" si="23"/>
        <v>0</v>
      </c>
      <c r="N123" s="29">
        <v>0</v>
      </c>
      <c r="O123" s="29">
        <v>0</v>
      </c>
      <c r="P123" s="30">
        <f t="shared" si="24"/>
        <v>0</v>
      </c>
      <c r="Q123" s="30">
        <f t="shared" si="25"/>
        <v>0</v>
      </c>
      <c r="R123" s="30">
        <f t="shared" si="26"/>
        <v>0</v>
      </c>
      <c r="S123" s="29">
        <v>2000</v>
      </c>
      <c r="T123" s="29">
        <v>7000</v>
      </c>
      <c r="U123" s="30">
        <f t="shared" si="27"/>
        <v>3.5</v>
      </c>
      <c r="V123" s="30">
        <f t="shared" si="28"/>
        <v>3000</v>
      </c>
      <c r="W123" s="30">
        <f t="shared" si="29"/>
        <v>1050</v>
      </c>
      <c r="X123" s="29">
        <v>15000</v>
      </c>
      <c r="Y123" s="29">
        <v>48000</v>
      </c>
      <c r="Z123" s="30">
        <f t="shared" si="30"/>
        <v>3.2</v>
      </c>
      <c r="AA123" s="30">
        <f t="shared" si="31"/>
        <v>22500</v>
      </c>
      <c r="AB123" s="30">
        <f t="shared" si="32"/>
        <v>6750</v>
      </c>
      <c r="AC123" s="29">
        <v>0</v>
      </c>
      <c r="AD123" s="29">
        <v>0</v>
      </c>
      <c r="AE123" s="30">
        <f t="shared" si="33"/>
        <v>0</v>
      </c>
      <c r="AF123" s="30">
        <f t="shared" si="34"/>
        <v>0</v>
      </c>
      <c r="AG123" s="30">
        <f t="shared" si="35"/>
        <v>0</v>
      </c>
    </row>
    <row r="124" spans="2:33" ht="15" customHeight="1" x14ac:dyDescent="0.2">
      <c r="B124" s="29" t="s">
        <v>2184</v>
      </c>
      <c r="C124" s="29" t="s">
        <v>18</v>
      </c>
      <c r="D124" s="29">
        <v>133000</v>
      </c>
      <c r="E124" s="29">
        <v>219000</v>
      </c>
      <c r="F124" s="30">
        <f t="shared" si="18"/>
        <v>1.6466165413533835</v>
      </c>
      <c r="G124" s="30">
        <f t="shared" si="19"/>
        <v>159600</v>
      </c>
      <c r="H124" s="30">
        <f t="shared" si="20"/>
        <v>55860</v>
      </c>
      <c r="I124" s="29">
        <v>0</v>
      </c>
      <c r="J124" s="29">
        <v>0</v>
      </c>
      <c r="K124" s="30">
        <f t="shared" si="21"/>
        <v>0</v>
      </c>
      <c r="L124" s="30">
        <f t="shared" si="22"/>
        <v>0</v>
      </c>
      <c r="M124" s="30">
        <f t="shared" si="23"/>
        <v>0</v>
      </c>
      <c r="N124" s="29">
        <v>0</v>
      </c>
      <c r="O124" s="29">
        <v>0</v>
      </c>
      <c r="P124" s="30">
        <f t="shared" si="24"/>
        <v>0</v>
      </c>
      <c r="Q124" s="30">
        <f t="shared" si="25"/>
        <v>0</v>
      </c>
      <c r="R124" s="30">
        <f t="shared" si="26"/>
        <v>0</v>
      </c>
      <c r="S124" s="29">
        <v>30000</v>
      </c>
      <c r="T124" s="29">
        <v>113000</v>
      </c>
      <c r="U124" s="30">
        <f t="shared" si="27"/>
        <v>3.7666666666666666</v>
      </c>
      <c r="V124" s="30">
        <f t="shared" si="28"/>
        <v>45000</v>
      </c>
      <c r="W124" s="30">
        <f t="shared" si="29"/>
        <v>15750</v>
      </c>
      <c r="X124" s="29">
        <v>121000</v>
      </c>
      <c r="Y124" s="29">
        <v>370000</v>
      </c>
      <c r="Z124" s="30">
        <f t="shared" si="30"/>
        <v>3.0578512396694215</v>
      </c>
      <c r="AA124" s="30">
        <f t="shared" si="31"/>
        <v>181500</v>
      </c>
      <c r="AB124" s="30">
        <f t="shared" si="32"/>
        <v>54450</v>
      </c>
      <c r="AC124" s="29">
        <v>0</v>
      </c>
      <c r="AD124" s="29">
        <v>0</v>
      </c>
      <c r="AE124" s="30">
        <f t="shared" si="33"/>
        <v>0</v>
      </c>
      <c r="AF124" s="30">
        <f t="shared" si="34"/>
        <v>0</v>
      </c>
      <c r="AG124" s="30">
        <f t="shared" si="35"/>
        <v>0</v>
      </c>
    </row>
    <row r="125" spans="2:33" ht="15" customHeight="1" x14ac:dyDescent="0.2">
      <c r="B125" s="29" t="s">
        <v>2165</v>
      </c>
      <c r="C125" s="29" t="s">
        <v>18</v>
      </c>
      <c r="D125" s="29">
        <v>106000</v>
      </c>
      <c r="E125" s="29">
        <v>327000</v>
      </c>
      <c r="F125" s="30">
        <f t="shared" si="18"/>
        <v>3.0849056603773586</v>
      </c>
      <c r="G125" s="30">
        <f t="shared" si="19"/>
        <v>127200</v>
      </c>
      <c r="H125" s="30">
        <f t="shared" si="20"/>
        <v>44520</v>
      </c>
      <c r="I125" s="29">
        <v>0</v>
      </c>
      <c r="J125" s="29">
        <v>0</v>
      </c>
      <c r="K125" s="30">
        <f t="shared" si="21"/>
        <v>0</v>
      </c>
      <c r="L125" s="30">
        <f t="shared" si="22"/>
        <v>0</v>
      </c>
      <c r="M125" s="30">
        <f t="shared" si="23"/>
        <v>0</v>
      </c>
      <c r="N125" s="29">
        <v>0</v>
      </c>
      <c r="O125" s="29">
        <v>0</v>
      </c>
      <c r="P125" s="30">
        <f t="shared" si="24"/>
        <v>0</v>
      </c>
      <c r="Q125" s="30">
        <f t="shared" si="25"/>
        <v>0</v>
      </c>
      <c r="R125" s="30">
        <f t="shared" si="26"/>
        <v>0</v>
      </c>
      <c r="S125" s="29">
        <v>5000</v>
      </c>
      <c r="T125" s="29">
        <v>23000</v>
      </c>
      <c r="U125" s="30">
        <f t="shared" si="27"/>
        <v>4.5999999999999996</v>
      </c>
      <c r="V125" s="30">
        <f t="shared" si="28"/>
        <v>7500</v>
      </c>
      <c r="W125" s="30">
        <f t="shared" si="29"/>
        <v>2625</v>
      </c>
      <c r="X125" s="29">
        <v>81000</v>
      </c>
      <c r="Y125" s="29">
        <v>282000</v>
      </c>
      <c r="Z125" s="30">
        <f t="shared" si="30"/>
        <v>3.4814814814814814</v>
      </c>
      <c r="AA125" s="30">
        <f t="shared" si="31"/>
        <v>121500</v>
      </c>
      <c r="AB125" s="30">
        <f t="shared" si="32"/>
        <v>36450</v>
      </c>
      <c r="AC125" s="29">
        <v>0</v>
      </c>
      <c r="AD125" s="29">
        <v>0</v>
      </c>
      <c r="AE125" s="30">
        <f t="shared" si="33"/>
        <v>0</v>
      </c>
      <c r="AF125" s="30">
        <f t="shared" si="34"/>
        <v>0</v>
      </c>
      <c r="AG125" s="30">
        <f t="shared" si="35"/>
        <v>0</v>
      </c>
    </row>
    <row r="126" spans="2:33" ht="15" customHeight="1" x14ac:dyDescent="0.2">
      <c r="B126" s="29" t="s">
        <v>2189</v>
      </c>
      <c r="C126" s="29" t="s">
        <v>18</v>
      </c>
      <c r="D126" s="29">
        <v>100000</v>
      </c>
      <c r="E126" s="29">
        <v>298000</v>
      </c>
      <c r="F126" s="30">
        <f t="shared" si="18"/>
        <v>2.98</v>
      </c>
      <c r="G126" s="30">
        <f t="shared" si="19"/>
        <v>120000</v>
      </c>
      <c r="H126" s="30">
        <f t="shared" si="20"/>
        <v>42000</v>
      </c>
      <c r="I126" s="29">
        <v>0</v>
      </c>
      <c r="J126" s="29">
        <v>0</v>
      </c>
      <c r="K126" s="30">
        <f t="shared" si="21"/>
        <v>0</v>
      </c>
      <c r="L126" s="30">
        <f t="shared" si="22"/>
        <v>0</v>
      </c>
      <c r="M126" s="30">
        <f t="shared" si="23"/>
        <v>0</v>
      </c>
      <c r="N126" s="29">
        <v>0</v>
      </c>
      <c r="O126" s="29">
        <v>0</v>
      </c>
      <c r="P126" s="30">
        <f t="shared" si="24"/>
        <v>0</v>
      </c>
      <c r="Q126" s="30">
        <f t="shared" si="25"/>
        <v>0</v>
      </c>
      <c r="R126" s="30">
        <f t="shared" si="26"/>
        <v>0</v>
      </c>
      <c r="S126" s="29">
        <v>0</v>
      </c>
      <c r="T126" s="29">
        <v>2000</v>
      </c>
      <c r="U126" s="30">
        <f t="shared" si="27"/>
        <v>0</v>
      </c>
      <c r="V126" s="30">
        <f t="shared" si="28"/>
        <v>0</v>
      </c>
      <c r="W126" s="30">
        <f t="shared" si="29"/>
        <v>0</v>
      </c>
      <c r="X126" s="29">
        <v>77000</v>
      </c>
      <c r="Y126" s="29">
        <v>233000</v>
      </c>
      <c r="Z126" s="30">
        <f t="shared" si="30"/>
        <v>3.0259740259740258</v>
      </c>
      <c r="AA126" s="30">
        <f t="shared" si="31"/>
        <v>115500</v>
      </c>
      <c r="AB126" s="30">
        <f t="shared" si="32"/>
        <v>34650</v>
      </c>
      <c r="AC126" s="29">
        <v>0</v>
      </c>
      <c r="AD126" s="29">
        <v>0</v>
      </c>
      <c r="AE126" s="30">
        <f t="shared" si="33"/>
        <v>0</v>
      </c>
      <c r="AF126" s="30">
        <f t="shared" si="34"/>
        <v>0</v>
      </c>
      <c r="AG126" s="30">
        <f t="shared" si="35"/>
        <v>0</v>
      </c>
    </row>
    <row r="127" spans="2:33" ht="15" customHeight="1" x14ac:dyDescent="0.2">
      <c r="B127" s="29" t="s">
        <v>2202</v>
      </c>
      <c r="C127" s="29" t="s">
        <v>18</v>
      </c>
      <c r="D127" s="29">
        <v>114000</v>
      </c>
      <c r="E127" s="29">
        <v>237000</v>
      </c>
      <c r="F127" s="30">
        <f t="shared" si="18"/>
        <v>2.0789473684210527</v>
      </c>
      <c r="G127" s="30">
        <f t="shared" si="19"/>
        <v>136800</v>
      </c>
      <c r="H127" s="30">
        <f t="shared" si="20"/>
        <v>47880</v>
      </c>
      <c r="I127" s="29">
        <v>0</v>
      </c>
      <c r="J127" s="29">
        <v>0</v>
      </c>
      <c r="K127" s="30">
        <f t="shared" si="21"/>
        <v>0</v>
      </c>
      <c r="L127" s="30">
        <f t="shared" si="22"/>
        <v>0</v>
      </c>
      <c r="M127" s="30">
        <f t="shared" si="23"/>
        <v>0</v>
      </c>
      <c r="N127" s="29">
        <v>0</v>
      </c>
      <c r="O127" s="29">
        <v>0</v>
      </c>
      <c r="P127" s="30">
        <f t="shared" si="24"/>
        <v>0</v>
      </c>
      <c r="Q127" s="30">
        <f t="shared" si="25"/>
        <v>0</v>
      </c>
      <c r="R127" s="30">
        <f t="shared" si="26"/>
        <v>0</v>
      </c>
      <c r="S127" s="29">
        <v>10000</v>
      </c>
      <c r="T127" s="29">
        <v>75000</v>
      </c>
      <c r="U127" s="30">
        <f t="shared" si="27"/>
        <v>7.5</v>
      </c>
      <c r="V127" s="30">
        <f t="shared" si="28"/>
        <v>15000</v>
      </c>
      <c r="W127" s="30">
        <f t="shared" si="29"/>
        <v>5250</v>
      </c>
      <c r="X127" s="29">
        <v>70000</v>
      </c>
      <c r="Y127" s="29">
        <v>190000</v>
      </c>
      <c r="Z127" s="30">
        <f t="shared" si="30"/>
        <v>2.7142857142857144</v>
      </c>
      <c r="AA127" s="30">
        <f t="shared" si="31"/>
        <v>105000</v>
      </c>
      <c r="AB127" s="30">
        <f t="shared" si="32"/>
        <v>31500</v>
      </c>
      <c r="AC127" s="29">
        <v>0</v>
      </c>
      <c r="AD127" s="29">
        <v>0</v>
      </c>
      <c r="AE127" s="30">
        <f t="shared" si="33"/>
        <v>0</v>
      </c>
      <c r="AF127" s="30">
        <f t="shared" si="34"/>
        <v>0</v>
      </c>
      <c r="AG127" s="30">
        <f t="shared" si="35"/>
        <v>0</v>
      </c>
    </row>
    <row r="128" spans="2:33" ht="15" customHeight="1" x14ac:dyDescent="0.2">
      <c r="B128" s="29" t="s">
        <v>2203</v>
      </c>
      <c r="C128" s="29" t="s">
        <v>18</v>
      </c>
      <c r="D128" s="29">
        <v>91000</v>
      </c>
      <c r="E128" s="29">
        <v>293000</v>
      </c>
      <c r="F128" s="30">
        <f t="shared" si="18"/>
        <v>3.2197802197802199</v>
      </c>
      <c r="G128" s="30">
        <f t="shared" si="19"/>
        <v>109200</v>
      </c>
      <c r="H128" s="30">
        <f t="shared" si="20"/>
        <v>38220</v>
      </c>
      <c r="I128" s="29">
        <v>0</v>
      </c>
      <c r="J128" s="29">
        <v>0</v>
      </c>
      <c r="K128" s="30">
        <f t="shared" si="21"/>
        <v>0</v>
      </c>
      <c r="L128" s="30">
        <f t="shared" si="22"/>
        <v>0</v>
      </c>
      <c r="M128" s="30">
        <f t="shared" si="23"/>
        <v>0</v>
      </c>
      <c r="N128" s="29">
        <v>0</v>
      </c>
      <c r="O128" s="29">
        <v>0</v>
      </c>
      <c r="P128" s="30">
        <f t="shared" si="24"/>
        <v>0</v>
      </c>
      <c r="Q128" s="30">
        <f t="shared" si="25"/>
        <v>0</v>
      </c>
      <c r="R128" s="30">
        <f t="shared" si="26"/>
        <v>0</v>
      </c>
      <c r="S128" s="29">
        <v>5000</v>
      </c>
      <c r="T128" s="29">
        <v>18000</v>
      </c>
      <c r="U128" s="30">
        <f t="shared" si="27"/>
        <v>3.6</v>
      </c>
      <c r="V128" s="30">
        <f t="shared" si="28"/>
        <v>7500</v>
      </c>
      <c r="W128" s="30">
        <f t="shared" si="29"/>
        <v>2625</v>
      </c>
      <c r="X128" s="29">
        <v>91000</v>
      </c>
      <c r="Y128" s="29">
        <v>285000</v>
      </c>
      <c r="Z128" s="30">
        <f t="shared" si="30"/>
        <v>3.1318681318681318</v>
      </c>
      <c r="AA128" s="30">
        <f t="shared" si="31"/>
        <v>136500</v>
      </c>
      <c r="AB128" s="30">
        <f t="shared" si="32"/>
        <v>40950</v>
      </c>
      <c r="AC128" s="29">
        <v>0</v>
      </c>
      <c r="AD128" s="29">
        <v>0</v>
      </c>
      <c r="AE128" s="30">
        <f t="shared" si="33"/>
        <v>0</v>
      </c>
      <c r="AF128" s="30">
        <f t="shared" si="34"/>
        <v>0</v>
      </c>
      <c r="AG128" s="30">
        <f t="shared" si="35"/>
        <v>0</v>
      </c>
    </row>
    <row r="129" spans="2:33" ht="15" customHeight="1" x14ac:dyDescent="0.2">
      <c r="B129" s="29" t="s">
        <v>3098</v>
      </c>
      <c r="C129" s="29" t="s">
        <v>18</v>
      </c>
      <c r="D129" s="29">
        <v>211000</v>
      </c>
      <c r="E129" s="29">
        <v>425000</v>
      </c>
      <c r="F129" s="30">
        <f t="shared" si="18"/>
        <v>2.014218009478673</v>
      </c>
      <c r="G129" s="30">
        <f t="shared" si="19"/>
        <v>253200</v>
      </c>
      <c r="H129" s="30">
        <f t="shared" si="20"/>
        <v>88620</v>
      </c>
      <c r="I129" s="29">
        <v>0</v>
      </c>
      <c r="J129" s="29">
        <v>0</v>
      </c>
      <c r="K129" s="30">
        <f t="shared" si="21"/>
        <v>0</v>
      </c>
      <c r="L129" s="30">
        <f t="shared" si="22"/>
        <v>0</v>
      </c>
      <c r="M129" s="30">
        <f t="shared" si="23"/>
        <v>0</v>
      </c>
      <c r="N129" s="29">
        <v>0</v>
      </c>
      <c r="O129" s="29">
        <v>0</v>
      </c>
      <c r="P129" s="30">
        <f t="shared" si="24"/>
        <v>0</v>
      </c>
      <c r="Q129" s="30">
        <f t="shared" si="25"/>
        <v>0</v>
      </c>
      <c r="R129" s="30">
        <f t="shared" si="26"/>
        <v>0</v>
      </c>
      <c r="S129" s="29">
        <v>40000</v>
      </c>
      <c r="T129" s="29">
        <v>191000</v>
      </c>
      <c r="U129" s="30">
        <f t="shared" si="27"/>
        <v>4.7750000000000004</v>
      </c>
      <c r="V129" s="30">
        <f t="shared" si="28"/>
        <v>60000</v>
      </c>
      <c r="W129" s="30">
        <f t="shared" si="29"/>
        <v>21000</v>
      </c>
      <c r="X129" s="29">
        <v>121000</v>
      </c>
      <c r="Y129" s="29">
        <v>444000</v>
      </c>
      <c r="Z129" s="30">
        <f t="shared" si="30"/>
        <v>3.669421487603306</v>
      </c>
      <c r="AA129" s="30">
        <f t="shared" si="31"/>
        <v>181500</v>
      </c>
      <c r="AB129" s="30">
        <f t="shared" si="32"/>
        <v>54450</v>
      </c>
      <c r="AC129" s="29">
        <v>0</v>
      </c>
      <c r="AD129" s="29">
        <v>0</v>
      </c>
      <c r="AE129" s="30">
        <f t="shared" si="33"/>
        <v>0</v>
      </c>
      <c r="AF129" s="30">
        <f t="shared" si="34"/>
        <v>0</v>
      </c>
      <c r="AG129" s="30">
        <f t="shared" si="35"/>
        <v>0</v>
      </c>
    </row>
    <row r="130" spans="2:33" ht="15" customHeight="1" x14ac:dyDescent="0.2">
      <c r="B130" s="29" t="s">
        <v>2168</v>
      </c>
      <c r="C130" s="29" t="s">
        <v>18</v>
      </c>
      <c r="D130" s="29">
        <v>133000</v>
      </c>
      <c r="E130" s="29">
        <v>281000</v>
      </c>
      <c r="F130" s="30">
        <f t="shared" si="18"/>
        <v>2.1127819548872182</v>
      </c>
      <c r="G130" s="30">
        <f t="shared" si="19"/>
        <v>159600</v>
      </c>
      <c r="H130" s="30">
        <f t="shared" si="20"/>
        <v>55860</v>
      </c>
      <c r="I130" s="29">
        <v>0</v>
      </c>
      <c r="J130" s="29">
        <v>0</v>
      </c>
      <c r="K130" s="30">
        <f t="shared" si="21"/>
        <v>0</v>
      </c>
      <c r="L130" s="30">
        <f t="shared" si="22"/>
        <v>0</v>
      </c>
      <c r="M130" s="30">
        <f t="shared" si="23"/>
        <v>0</v>
      </c>
      <c r="N130" s="29">
        <v>0</v>
      </c>
      <c r="O130" s="29">
        <v>0</v>
      </c>
      <c r="P130" s="30">
        <f t="shared" si="24"/>
        <v>0</v>
      </c>
      <c r="Q130" s="30">
        <f t="shared" si="25"/>
        <v>0</v>
      </c>
      <c r="R130" s="30">
        <f t="shared" si="26"/>
        <v>0</v>
      </c>
      <c r="S130" s="29">
        <v>143000</v>
      </c>
      <c r="T130" s="29">
        <v>1112000</v>
      </c>
      <c r="U130" s="30">
        <f t="shared" si="27"/>
        <v>7.7762237762237758</v>
      </c>
      <c r="V130" s="30">
        <f t="shared" si="28"/>
        <v>214500</v>
      </c>
      <c r="W130" s="30">
        <f t="shared" si="29"/>
        <v>75075</v>
      </c>
      <c r="X130" s="29">
        <v>16000</v>
      </c>
      <c r="Y130" s="29">
        <v>42000</v>
      </c>
      <c r="Z130" s="30">
        <f t="shared" si="30"/>
        <v>2.625</v>
      </c>
      <c r="AA130" s="30">
        <f t="shared" si="31"/>
        <v>24000</v>
      </c>
      <c r="AB130" s="30">
        <f t="shared" si="32"/>
        <v>7200</v>
      </c>
      <c r="AC130" s="29">
        <v>0</v>
      </c>
      <c r="AD130" s="29">
        <v>0</v>
      </c>
      <c r="AE130" s="30">
        <f t="shared" si="33"/>
        <v>0</v>
      </c>
      <c r="AF130" s="30">
        <f t="shared" si="34"/>
        <v>0</v>
      </c>
      <c r="AG130" s="30">
        <f t="shared" si="35"/>
        <v>0</v>
      </c>
    </row>
    <row r="131" spans="2:33" ht="15" customHeight="1" x14ac:dyDescent="0.2">
      <c r="B131" s="29" t="s">
        <v>2162</v>
      </c>
      <c r="C131" s="29" t="s">
        <v>18</v>
      </c>
      <c r="D131" s="29">
        <v>234000</v>
      </c>
      <c r="E131" s="29">
        <v>884000</v>
      </c>
      <c r="F131" s="30">
        <f t="shared" si="18"/>
        <v>3.7777777777777777</v>
      </c>
      <c r="G131" s="30">
        <f t="shared" si="19"/>
        <v>280800</v>
      </c>
      <c r="H131" s="30">
        <f t="shared" si="20"/>
        <v>98280</v>
      </c>
      <c r="I131" s="29">
        <v>0</v>
      </c>
      <c r="J131" s="29">
        <v>0</v>
      </c>
      <c r="K131" s="30">
        <f t="shared" si="21"/>
        <v>0</v>
      </c>
      <c r="L131" s="30">
        <f t="shared" si="22"/>
        <v>0</v>
      </c>
      <c r="M131" s="30">
        <f t="shared" si="23"/>
        <v>0</v>
      </c>
      <c r="N131" s="29">
        <v>0</v>
      </c>
      <c r="O131" s="29">
        <v>0</v>
      </c>
      <c r="P131" s="30">
        <f t="shared" si="24"/>
        <v>0</v>
      </c>
      <c r="Q131" s="30">
        <f t="shared" si="25"/>
        <v>0</v>
      </c>
      <c r="R131" s="30">
        <f t="shared" si="26"/>
        <v>0</v>
      </c>
      <c r="S131" s="29">
        <v>1000</v>
      </c>
      <c r="T131" s="29">
        <v>3000</v>
      </c>
      <c r="U131" s="30">
        <f t="shared" si="27"/>
        <v>3</v>
      </c>
      <c r="V131" s="30">
        <f t="shared" si="28"/>
        <v>1500</v>
      </c>
      <c r="W131" s="30">
        <f t="shared" si="29"/>
        <v>525</v>
      </c>
      <c r="X131" s="29">
        <v>218000</v>
      </c>
      <c r="Y131" s="29">
        <v>690000</v>
      </c>
      <c r="Z131" s="30">
        <f t="shared" si="30"/>
        <v>3.165137614678899</v>
      </c>
      <c r="AA131" s="30">
        <f t="shared" si="31"/>
        <v>327000</v>
      </c>
      <c r="AB131" s="30">
        <f t="shared" si="32"/>
        <v>98100</v>
      </c>
      <c r="AC131" s="29">
        <v>0</v>
      </c>
      <c r="AD131" s="29">
        <v>0</v>
      </c>
      <c r="AE131" s="30">
        <f t="shared" si="33"/>
        <v>0</v>
      </c>
      <c r="AF131" s="30">
        <f t="shared" si="34"/>
        <v>0</v>
      </c>
      <c r="AG131" s="30">
        <f t="shared" si="35"/>
        <v>0</v>
      </c>
    </row>
    <row r="132" spans="2:33" ht="15" customHeight="1" x14ac:dyDescent="0.2">
      <c r="B132" s="29" t="s">
        <v>2178</v>
      </c>
      <c r="C132" s="29" t="s">
        <v>18</v>
      </c>
      <c r="D132" s="29">
        <v>71000</v>
      </c>
      <c r="E132" s="29">
        <v>123000</v>
      </c>
      <c r="F132" s="30">
        <f t="shared" si="18"/>
        <v>1.732394366197183</v>
      </c>
      <c r="G132" s="30">
        <f t="shared" si="19"/>
        <v>85200</v>
      </c>
      <c r="H132" s="30">
        <f t="shared" si="20"/>
        <v>29820</v>
      </c>
      <c r="I132" s="29">
        <v>0</v>
      </c>
      <c r="J132" s="29">
        <v>0</v>
      </c>
      <c r="K132" s="30">
        <f t="shared" si="21"/>
        <v>0</v>
      </c>
      <c r="L132" s="30">
        <f t="shared" si="22"/>
        <v>0</v>
      </c>
      <c r="M132" s="30">
        <f t="shared" si="23"/>
        <v>0</v>
      </c>
      <c r="N132" s="29">
        <v>0</v>
      </c>
      <c r="O132" s="29">
        <v>0</v>
      </c>
      <c r="P132" s="30">
        <f t="shared" si="24"/>
        <v>0</v>
      </c>
      <c r="Q132" s="30">
        <f t="shared" si="25"/>
        <v>0</v>
      </c>
      <c r="R132" s="30">
        <f t="shared" si="26"/>
        <v>0</v>
      </c>
      <c r="S132" s="29">
        <v>33000</v>
      </c>
      <c r="T132" s="29">
        <v>185000</v>
      </c>
      <c r="U132" s="30">
        <f t="shared" si="27"/>
        <v>5.6060606060606064</v>
      </c>
      <c r="V132" s="30">
        <f t="shared" si="28"/>
        <v>49500</v>
      </c>
      <c r="W132" s="30">
        <f t="shared" si="29"/>
        <v>17325</v>
      </c>
      <c r="X132" s="29">
        <v>42000</v>
      </c>
      <c r="Y132" s="29">
        <v>122000</v>
      </c>
      <c r="Z132" s="30">
        <f t="shared" si="30"/>
        <v>2.9047619047619047</v>
      </c>
      <c r="AA132" s="30">
        <f t="shared" si="31"/>
        <v>63000</v>
      </c>
      <c r="AB132" s="30">
        <f t="shared" si="32"/>
        <v>18900</v>
      </c>
      <c r="AC132" s="29">
        <v>0</v>
      </c>
      <c r="AD132" s="29">
        <v>0</v>
      </c>
      <c r="AE132" s="30">
        <f t="shared" si="33"/>
        <v>0</v>
      </c>
      <c r="AF132" s="30">
        <f t="shared" si="34"/>
        <v>0</v>
      </c>
      <c r="AG132" s="30">
        <f t="shared" si="35"/>
        <v>0</v>
      </c>
    </row>
    <row r="133" spans="2:33" ht="15" customHeight="1" x14ac:dyDescent="0.2">
      <c r="B133" s="29" t="s">
        <v>2188</v>
      </c>
      <c r="C133" s="29" t="s">
        <v>18</v>
      </c>
      <c r="D133" s="29">
        <v>81000</v>
      </c>
      <c r="E133" s="29">
        <v>194000</v>
      </c>
      <c r="F133" s="30">
        <f t="shared" si="18"/>
        <v>2.3950617283950617</v>
      </c>
      <c r="G133" s="30">
        <f t="shared" si="19"/>
        <v>97200</v>
      </c>
      <c r="H133" s="30">
        <f t="shared" si="20"/>
        <v>34020</v>
      </c>
      <c r="I133" s="29">
        <v>0</v>
      </c>
      <c r="J133" s="29">
        <v>0</v>
      </c>
      <c r="K133" s="30">
        <f t="shared" si="21"/>
        <v>0</v>
      </c>
      <c r="L133" s="30">
        <f t="shared" si="22"/>
        <v>0</v>
      </c>
      <c r="M133" s="30">
        <f t="shared" si="23"/>
        <v>0</v>
      </c>
      <c r="N133" s="29">
        <v>0</v>
      </c>
      <c r="O133" s="29">
        <v>0</v>
      </c>
      <c r="P133" s="30">
        <f t="shared" si="24"/>
        <v>0</v>
      </c>
      <c r="Q133" s="30">
        <f t="shared" si="25"/>
        <v>0</v>
      </c>
      <c r="R133" s="30">
        <f t="shared" si="26"/>
        <v>0</v>
      </c>
      <c r="S133" s="29">
        <v>58000</v>
      </c>
      <c r="T133" s="29">
        <v>250000</v>
      </c>
      <c r="U133" s="30">
        <f t="shared" si="27"/>
        <v>4.3103448275862073</v>
      </c>
      <c r="V133" s="30">
        <f t="shared" si="28"/>
        <v>87000</v>
      </c>
      <c r="W133" s="30">
        <f t="shared" si="29"/>
        <v>30450</v>
      </c>
      <c r="X133" s="29">
        <v>50000</v>
      </c>
      <c r="Y133" s="29">
        <v>186000</v>
      </c>
      <c r="Z133" s="30">
        <f t="shared" si="30"/>
        <v>3.72</v>
      </c>
      <c r="AA133" s="30">
        <f t="shared" si="31"/>
        <v>75000</v>
      </c>
      <c r="AB133" s="30">
        <f t="shared" si="32"/>
        <v>22500</v>
      </c>
      <c r="AC133" s="29">
        <v>0</v>
      </c>
      <c r="AD133" s="29">
        <v>0</v>
      </c>
      <c r="AE133" s="30">
        <f t="shared" si="33"/>
        <v>0</v>
      </c>
      <c r="AF133" s="30">
        <f t="shared" si="34"/>
        <v>0</v>
      </c>
      <c r="AG133" s="30">
        <f t="shared" si="35"/>
        <v>0</v>
      </c>
    </row>
    <row r="134" spans="2:33" ht="15" customHeight="1" x14ac:dyDescent="0.2">
      <c r="B134" s="29" t="s">
        <v>2187</v>
      </c>
      <c r="C134" s="29" t="s">
        <v>18</v>
      </c>
      <c r="D134" s="29">
        <v>60000</v>
      </c>
      <c r="E134" s="29">
        <v>132000</v>
      </c>
      <c r="F134" s="30">
        <f t="shared" si="18"/>
        <v>2.2000000000000002</v>
      </c>
      <c r="G134" s="30">
        <f t="shared" si="19"/>
        <v>72000</v>
      </c>
      <c r="H134" s="30">
        <f t="shared" si="20"/>
        <v>25200</v>
      </c>
      <c r="I134" s="29">
        <v>0</v>
      </c>
      <c r="J134" s="29">
        <v>0</v>
      </c>
      <c r="K134" s="30">
        <f t="shared" si="21"/>
        <v>0</v>
      </c>
      <c r="L134" s="30">
        <f t="shared" si="22"/>
        <v>0</v>
      </c>
      <c r="M134" s="30">
        <f t="shared" si="23"/>
        <v>0</v>
      </c>
      <c r="N134" s="29">
        <v>0</v>
      </c>
      <c r="O134" s="29">
        <v>0</v>
      </c>
      <c r="P134" s="30">
        <f t="shared" si="24"/>
        <v>0</v>
      </c>
      <c r="Q134" s="30">
        <f t="shared" si="25"/>
        <v>0</v>
      </c>
      <c r="R134" s="30">
        <f t="shared" si="26"/>
        <v>0</v>
      </c>
      <c r="S134" s="29">
        <v>17000</v>
      </c>
      <c r="T134" s="29">
        <v>57000</v>
      </c>
      <c r="U134" s="30">
        <f t="shared" si="27"/>
        <v>3.3529411764705883</v>
      </c>
      <c r="V134" s="30">
        <f t="shared" si="28"/>
        <v>25500</v>
      </c>
      <c r="W134" s="30">
        <f t="shared" si="29"/>
        <v>8925</v>
      </c>
      <c r="X134" s="29">
        <v>85000</v>
      </c>
      <c r="Y134" s="29">
        <v>263000</v>
      </c>
      <c r="Z134" s="30">
        <f t="shared" si="30"/>
        <v>3.0941176470588236</v>
      </c>
      <c r="AA134" s="30">
        <f t="shared" si="31"/>
        <v>127500</v>
      </c>
      <c r="AB134" s="30">
        <f t="shared" si="32"/>
        <v>38250</v>
      </c>
      <c r="AC134" s="29">
        <v>0</v>
      </c>
      <c r="AD134" s="29">
        <v>0</v>
      </c>
      <c r="AE134" s="30">
        <f t="shared" si="33"/>
        <v>0</v>
      </c>
      <c r="AF134" s="30">
        <f t="shared" si="34"/>
        <v>0</v>
      </c>
      <c r="AG134" s="30">
        <f t="shared" si="35"/>
        <v>0</v>
      </c>
    </row>
    <row r="135" spans="2:33" ht="15" customHeight="1" x14ac:dyDescent="0.2">
      <c r="B135" s="29" t="s">
        <v>2190</v>
      </c>
      <c r="C135" s="29" t="s">
        <v>18</v>
      </c>
      <c r="D135" s="29">
        <v>24000</v>
      </c>
      <c r="E135" s="29">
        <v>72000</v>
      </c>
      <c r="F135" s="30">
        <f t="shared" si="18"/>
        <v>3</v>
      </c>
      <c r="G135" s="30">
        <f t="shared" si="19"/>
        <v>28800</v>
      </c>
      <c r="H135" s="30">
        <f t="shared" si="20"/>
        <v>10080</v>
      </c>
      <c r="I135" s="29">
        <v>0</v>
      </c>
      <c r="J135" s="29">
        <v>0</v>
      </c>
      <c r="K135" s="30">
        <f t="shared" si="21"/>
        <v>0</v>
      </c>
      <c r="L135" s="30">
        <f t="shared" si="22"/>
        <v>0</v>
      </c>
      <c r="M135" s="30">
        <f t="shared" si="23"/>
        <v>0</v>
      </c>
      <c r="N135" s="29">
        <v>0</v>
      </c>
      <c r="O135" s="29">
        <v>0</v>
      </c>
      <c r="P135" s="30">
        <f t="shared" si="24"/>
        <v>0</v>
      </c>
      <c r="Q135" s="30">
        <f t="shared" si="25"/>
        <v>0</v>
      </c>
      <c r="R135" s="30">
        <f t="shared" si="26"/>
        <v>0</v>
      </c>
      <c r="S135" s="29">
        <v>0</v>
      </c>
      <c r="T135" s="29">
        <v>2000</v>
      </c>
      <c r="U135" s="30">
        <f t="shared" si="27"/>
        <v>0</v>
      </c>
      <c r="V135" s="30">
        <f t="shared" si="28"/>
        <v>0</v>
      </c>
      <c r="W135" s="30">
        <f t="shared" si="29"/>
        <v>0</v>
      </c>
      <c r="X135" s="29">
        <v>22000</v>
      </c>
      <c r="Y135" s="29">
        <v>56000</v>
      </c>
      <c r="Z135" s="30">
        <f t="shared" si="30"/>
        <v>2.5454545454545454</v>
      </c>
      <c r="AA135" s="30">
        <f t="shared" si="31"/>
        <v>33000</v>
      </c>
      <c r="AB135" s="30">
        <f t="shared" si="32"/>
        <v>9900</v>
      </c>
      <c r="AC135" s="29">
        <v>0</v>
      </c>
      <c r="AD135" s="29">
        <v>0</v>
      </c>
      <c r="AE135" s="30">
        <f t="shared" si="33"/>
        <v>0</v>
      </c>
      <c r="AF135" s="30">
        <f t="shared" si="34"/>
        <v>0</v>
      </c>
      <c r="AG135" s="30">
        <f t="shared" si="35"/>
        <v>0</v>
      </c>
    </row>
    <row r="136" spans="2:33" ht="15" customHeight="1" x14ac:dyDescent="0.2">
      <c r="B136" s="29" t="s">
        <v>2198</v>
      </c>
      <c r="C136" s="29" t="s">
        <v>18</v>
      </c>
      <c r="D136" s="29">
        <v>21000</v>
      </c>
      <c r="E136" s="29">
        <v>41000</v>
      </c>
      <c r="F136" s="30">
        <f t="shared" si="18"/>
        <v>1.9523809523809523</v>
      </c>
      <c r="G136" s="30">
        <f t="shared" si="19"/>
        <v>25200</v>
      </c>
      <c r="H136" s="30">
        <f t="shared" si="20"/>
        <v>8820</v>
      </c>
      <c r="I136" s="29">
        <v>0</v>
      </c>
      <c r="J136" s="29">
        <v>0</v>
      </c>
      <c r="K136" s="30">
        <f t="shared" si="21"/>
        <v>0</v>
      </c>
      <c r="L136" s="30">
        <f t="shared" si="22"/>
        <v>0</v>
      </c>
      <c r="M136" s="30">
        <f t="shared" si="23"/>
        <v>0</v>
      </c>
      <c r="N136" s="29">
        <v>0</v>
      </c>
      <c r="O136" s="29">
        <v>0</v>
      </c>
      <c r="P136" s="30">
        <f t="shared" si="24"/>
        <v>0</v>
      </c>
      <c r="Q136" s="30">
        <f t="shared" si="25"/>
        <v>0</v>
      </c>
      <c r="R136" s="30">
        <f t="shared" si="26"/>
        <v>0</v>
      </c>
      <c r="S136" s="29">
        <v>1000</v>
      </c>
      <c r="T136" s="29">
        <v>8000</v>
      </c>
      <c r="U136" s="30">
        <f t="shared" si="27"/>
        <v>8</v>
      </c>
      <c r="V136" s="30">
        <f t="shared" si="28"/>
        <v>1500</v>
      </c>
      <c r="W136" s="30">
        <f t="shared" si="29"/>
        <v>525</v>
      </c>
      <c r="X136" s="29">
        <v>14000</v>
      </c>
      <c r="Y136" s="29">
        <v>48000</v>
      </c>
      <c r="Z136" s="30">
        <f t="shared" si="30"/>
        <v>3.4285714285714284</v>
      </c>
      <c r="AA136" s="30">
        <f t="shared" si="31"/>
        <v>21000</v>
      </c>
      <c r="AB136" s="30">
        <f t="shared" si="32"/>
        <v>6300</v>
      </c>
      <c r="AC136" s="29">
        <v>0</v>
      </c>
      <c r="AD136" s="29">
        <v>0</v>
      </c>
      <c r="AE136" s="30">
        <f t="shared" si="33"/>
        <v>0</v>
      </c>
      <c r="AF136" s="30">
        <f t="shared" si="34"/>
        <v>0</v>
      </c>
      <c r="AG136" s="30">
        <f t="shared" si="35"/>
        <v>0</v>
      </c>
    </row>
    <row r="137" spans="2:33" ht="15" customHeight="1" x14ac:dyDescent="0.2">
      <c r="B137" s="29" t="s">
        <v>2197</v>
      </c>
      <c r="C137" s="29" t="s">
        <v>18</v>
      </c>
      <c r="D137" s="29">
        <v>107000</v>
      </c>
      <c r="E137" s="29">
        <v>207000</v>
      </c>
      <c r="F137" s="30">
        <f t="shared" si="18"/>
        <v>1.9345794392523366</v>
      </c>
      <c r="G137" s="30">
        <f t="shared" si="19"/>
        <v>128400</v>
      </c>
      <c r="H137" s="30">
        <f t="shared" si="20"/>
        <v>44940</v>
      </c>
      <c r="I137" s="29">
        <v>0</v>
      </c>
      <c r="J137" s="29">
        <v>0</v>
      </c>
      <c r="K137" s="30">
        <f t="shared" si="21"/>
        <v>0</v>
      </c>
      <c r="L137" s="30">
        <f t="shared" si="22"/>
        <v>0</v>
      </c>
      <c r="M137" s="30">
        <f t="shared" si="23"/>
        <v>0</v>
      </c>
      <c r="N137" s="29">
        <v>0</v>
      </c>
      <c r="O137" s="29">
        <v>0</v>
      </c>
      <c r="P137" s="30">
        <f t="shared" si="24"/>
        <v>0</v>
      </c>
      <c r="Q137" s="30">
        <f t="shared" si="25"/>
        <v>0</v>
      </c>
      <c r="R137" s="30">
        <f t="shared" si="26"/>
        <v>0</v>
      </c>
      <c r="S137" s="29">
        <v>3000</v>
      </c>
      <c r="T137" s="29">
        <v>13000</v>
      </c>
      <c r="U137" s="30">
        <f t="shared" si="27"/>
        <v>4.333333333333333</v>
      </c>
      <c r="V137" s="30">
        <f t="shared" si="28"/>
        <v>4500</v>
      </c>
      <c r="W137" s="30">
        <f t="shared" si="29"/>
        <v>1575</v>
      </c>
      <c r="X137" s="29">
        <v>92000</v>
      </c>
      <c r="Y137" s="29">
        <v>325000</v>
      </c>
      <c r="Z137" s="30">
        <f t="shared" si="30"/>
        <v>3.5326086956521738</v>
      </c>
      <c r="AA137" s="30">
        <f t="shared" si="31"/>
        <v>138000</v>
      </c>
      <c r="AB137" s="30">
        <f t="shared" si="32"/>
        <v>41400</v>
      </c>
      <c r="AC137" s="29">
        <v>0</v>
      </c>
      <c r="AD137" s="29">
        <v>0</v>
      </c>
      <c r="AE137" s="30">
        <f t="shared" si="33"/>
        <v>0</v>
      </c>
      <c r="AF137" s="30">
        <f t="shared" si="34"/>
        <v>0</v>
      </c>
      <c r="AG137" s="30">
        <f t="shared" si="35"/>
        <v>0</v>
      </c>
    </row>
    <row r="138" spans="2:33" ht="15" customHeight="1" x14ac:dyDescent="0.2">
      <c r="B138" s="29" t="s">
        <v>2201</v>
      </c>
      <c r="C138" s="29" t="s">
        <v>18</v>
      </c>
      <c r="D138" s="29">
        <v>89000</v>
      </c>
      <c r="E138" s="29">
        <v>217000</v>
      </c>
      <c r="F138" s="30">
        <f t="shared" si="18"/>
        <v>2.4382022471910112</v>
      </c>
      <c r="G138" s="30">
        <f t="shared" si="19"/>
        <v>106800</v>
      </c>
      <c r="H138" s="30">
        <f t="shared" si="20"/>
        <v>37380</v>
      </c>
      <c r="I138" s="29">
        <v>0</v>
      </c>
      <c r="J138" s="29">
        <v>0</v>
      </c>
      <c r="K138" s="30">
        <f t="shared" si="21"/>
        <v>0</v>
      </c>
      <c r="L138" s="30">
        <f t="shared" si="22"/>
        <v>0</v>
      </c>
      <c r="M138" s="30">
        <f t="shared" si="23"/>
        <v>0</v>
      </c>
      <c r="N138" s="29">
        <v>0</v>
      </c>
      <c r="O138" s="29">
        <v>0</v>
      </c>
      <c r="P138" s="30">
        <f t="shared" si="24"/>
        <v>0</v>
      </c>
      <c r="Q138" s="30">
        <f t="shared" si="25"/>
        <v>0</v>
      </c>
      <c r="R138" s="30">
        <f t="shared" si="26"/>
        <v>0</v>
      </c>
      <c r="S138" s="29">
        <v>17000</v>
      </c>
      <c r="T138" s="29">
        <v>71000</v>
      </c>
      <c r="U138" s="30">
        <f t="shared" si="27"/>
        <v>4.1764705882352944</v>
      </c>
      <c r="V138" s="30">
        <f t="shared" si="28"/>
        <v>25500</v>
      </c>
      <c r="W138" s="30">
        <f t="shared" si="29"/>
        <v>8925</v>
      </c>
      <c r="X138" s="29">
        <v>84000</v>
      </c>
      <c r="Y138" s="29">
        <v>300000</v>
      </c>
      <c r="Z138" s="30">
        <f t="shared" si="30"/>
        <v>3.5714285714285716</v>
      </c>
      <c r="AA138" s="30">
        <f t="shared" si="31"/>
        <v>126000</v>
      </c>
      <c r="AB138" s="30">
        <f t="shared" si="32"/>
        <v>37800</v>
      </c>
      <c r="AC138" s="29">
        <v>0</v>
      </c>
      <c r="AD138" s="29">
        <v>0</v>
      </c>
      <c r="AE138" s="30">
        <f t="shared" si="33"/>
        <v>0</v>
      </c>
      <c r="AF138" s="30">
        <f t="shared" si="34"/>
        <v>0</v>
      </c>
      <c r="AG138" s="30">
        <f t="shared" si="35"/>
        <v>0</v>
      </c>
    </row>
    <row r="139" spans="2:33" ht="15" customHeight="1" x14ac:dyDescent="0.2">
      <c r="B139" s="29" t="s">
        <v>2196</v>
      </c>
      <c r="C139" s="29" t="s">
        <v>18</v>
      </c>
      <c r="D139" s="29">
        <v>111000</v>
      </c>
      <c r="E139" s="29">
        <v>251000</v>
      </c>
      <c r="F139" s="30">
        <f t="shared" si="18"/>
        <v>2.2612612612612613</v>
      </c>
      <c r="G139" s="30">
        <f t="shared" si="19"/>
        <v>133200</v>
      </c>
      <c r="H139" s="30">
        <f t="shared" si="20"/>
        <v>46620</v>
      </c>
      <c r="I139" s="29">
        <v>0</v>
      </c>
      <c r="J139" s="29">
        <v>0</v>
      </c>
      <c r="K139" s="30">
        <f t="shared" si="21"/>
        <v>0</v>
      </c>
      <c r="L139" s="30">
        <f t="shared" si="22"/>
        <v>0</v>
      </c>
      <c r="M139" s="30">
        <f t="shared" si="23"/>
        <v>0</v>
      </c>
      <c r="N139" s="29">
        <v>0</v>
      </c>
      <c r="O139" s="29">
        <v>0</v>
      </c>
      <c r="P139" s="30">
        <f t="shared" si="24"/>
        <v>0</v>
      </c>
      <c r="Q139" s="30">
        <f t="shared" si="25"/>
        <v>0</v>
      </c>
      <c r="R139" s="30">
        <f t="shared" si="26"/>
        <v>0</v>
      </c>
      <c r="S139" s="29">
        <v>20000</v>
      </c>
      <c r="T139" s="29">
        <v>140000</v>
      </c>
      <c r="U139" s="30">
        <f t="shared" si="27"/>
        <v>7</v>
      </c>
      <c r="V139" s="30">
        <f t="shared" si="28"/>
        <v>30000</v>
      </c>
      <c r="W139" s="30">
        <f t="shared" si="29"/>
        <v>10500</v>
      </c>
      <c r="X139" s="29">
        <v>58000</v>
      </c>
      <c r="Y139" s="29">
        <v>183000</v>
      </c>
      <c r="Z139" s="30">
        <f t="shared" si="30"/>
        <v>3.1551724137931036</v>
      </c>
      <c r="AA139" s="30">
        <f t="shared" si="31"/>
        <v>87000</v>
      </c>
      <c r="AB139" s="30">
        <f t="shared" si="32"/>
        <v>26100</v>
      </c>
      <c r="AC139" s="29">
        <v>0</v>
      </c>
      <c r="AD139" s="29">
        <v>0</v>
      </c>
      <c r="AE139" s="30">
        <f t="shared" si="33"/>
        <v>0</v>
      </c>
      <c r="AF139" s="30">
        <f t="shared" si="34"/>
        <v>0</v>
      </c>
      <c r="AG139" s="30">
        <f t="shared" si="35"/>
        <v>0</v>
      </c>
    </row>
    <row r="140" spans="2:33" ht="15" customHeight="1" x14ac:dyDescent="0.2">
      <c r="B140" s="29" t="s">
        <v>2186</v>
      </c>
      <c r="C140" s="29" t="s">
        <v>18</v>
      </c>
      <c r="D140" s="29">
        <v>36000</v>
      </c>
      <c r="E140" s="29">
        <v>81000</v>
      </c>
      <c r="F140" s="30">
        <f t="shared" si="18"/>
        <v>2.25</v>
      </c>
      <c r="G140" s="30">
        <f t="shared" si="19"/>
        <v>43200</v>
      </c>
      <c r="H140" s="30">
        <f t="shared" si="20"/>
        <v>15120</v>
      </c>
      <c r="I140" s="29">
        <v>0</v>
      </c>
      <c r="J140" s="29">
        <v>0</v>
      </c>
      <c r="K140" s="30">
        <f t="shared" si="21"/>
        <v>0</v>
      </c>
      <c r="L140" s="30">
        <f t="shared" si="22"/>
        <v>0</v>
      </c>
      <c r="M140" s="30">
        <f t="shared" si="23"/>
        <v>0</v>
      </c>
      <c r="N140" s="29">
        <v>0</v>
      </c>
      <c r="O140" s="29">
        <v>0</v>
      </c>
      <c r="P140" s="30">
        <f t="shared" si="24"/>
        <v>0</v>
      </c>
      <c r="Q140" s="30">
        <f t="shared" si="25"/>
        <v>0</v>
      </c>
      <c r="R140" s="30">
        <f t="shared" si="26"/>
        <v>0</v>
      </c>
      <c r="S140" s="29">
        <v>28000</v>
      </c>
      <c r="T140" s="29">
        <v>110000</v>
      </c>
      <c r="U140" s="30">
        <f t="shared" si="27"/>
        <v>3.9285714285714284</v>
      </c>
      <c r="V140" s="30">
        <f t="shared" si="28"/>
        <v>42000</v>
      </c>
      <c r="W140" s="30">
        <f t="shared" si="29"/>
        <v>14700</v>
      </c>
      <c r="X140" s="29">
        <v>35000</v>
      </c>
      <c r="Y140" s="29">
        <v>117000</v>
      </c>
      <c r="Z140" s="30">
        <f t="shared" si="30"/>
        <v>3.342857142857143</v>
      </c>
      <c r="AA140" s="30">
        <f t="shared" si="31"/>
        <v>52500</v>
      </c>
      <c r="AB140" s="30">
        <f t="shared" si="32"/>
        <v>15750</v>
      </c>
      <c r="AC140" s="29">
        <v>0</v>
      </c>
      <c r="AD140" s="29">
        <v>0</v>
      </c>
      <c r="AE140" s="30">
        <f t="shared" si="33"/>
        <v>0</v>
      </c>
      <c r="AF140" s="30">
        <f t="shared" si="34"/>
        <v>0</v>
      </c>
      <c r="AG140" s="30">
        <f t="shared" si="35"/>
        <v>0</v>
      </c>
    </row>
    <row r="141" spans="2:33" ht="15" customHeight="1" x14ac:dyDescent="0.2">
      <c r="B141" s="29" t="s">
        <v>27</v>
      </c>
      <c r="C141" s="29" t="s">
        <v>27</v>
      </c>
      <c r="D141" s="29">
        <v>0</v>
      </c>
      <c r="E141" s="29">
        <v>0</v>
      </c>
      <c r="F141" s="30">
        <f t="shared" si="18"/>
        <v>0</v>
      </c>
      <c r="G141" s="30">
        <f t="shared" si="19"/>
        <v>0</v>
      </c>
      <c r="H141" s="30">
        <f t="shared" si="20"/>
        <v>0</v>
      </c>
      <c r="I141" s="29">
        <v>0</v>
      </c>
      <c r="J141" s="29">
        <v>0</v>
      </c>
      <c r="K141" s="30">
        <f t="shared" si="21"/>
        <v>0</v>
      </c>
      <c r="L141" s="30">
        <f t="shared" si="22"/>
        <v>0</v>
      </c>
      <c r="M141" s="30">
        <f t="shared" si="23"/>
        <v>0</v>
      </c>
      <c r="N141" s="29">
        <v>0</v>
      </c>
      <c r="O141" s="29">
        <v>0</v>
      </c>
      <c r="P141" s="30">
        <f t="shared" si="24"/>
        <v>0</v>
      </c>
      <c r="Q141" s="30">
        <f t="shared" si="25"/>
        <v>0</v>
      </c>
      <c r="R141" s="30">
        <f t="shared" si="26"/>
        <v>0</v>
      </c>
      <c r="S141" s="29">
        <v>0</v>
      </c>
      <c r="T141" s="29">
        <v>0</v>
      </c>
      <c r="U141" s="30">
        <f t="shared" si="27"/>
        <v>0</v>
      </c>
      <c r="V141" s="30">
        <f t="shared" si="28"/>
        <v>0</v>
      </c>
      <c r="W141" s="30">
        <f t="shared" si="29"/>
        <v>0</v>
      </c>
      <c r="X141" s="29">
        <v>1000</v>
      </c>
      <c r="Y141" s="29">
        <v>3000</v>
      </c>
      <c r="Z141" s="30">
        <f t="shared" si="30"/>
        <v>3</v>
      </c>
      <c r="AA141" s="30">
        <f t="shared" si="31"/>
        <v>1500</v>
      </c>
      <c r="AB141" s="30">
        <f t="shared" si="32"/>
        <v>450</v>
      </c>
      <c r="AC141" s="29">
        <v>0</v>
      </c>
      <c r="AD141" s="29">
        <v>0</v>
      </c>
      <c r="AE141" s="30">
        <f t="shared" si="33"/>
        <v>0</v>
      </c>
      <c r="AF141" s="30">
        <f t="shared" si="34"/>
        <v>0</v>
      </c>
      <c r="AG141" s="30">
        <f t="shared" si="35"/>
        <v>0</v>
      </c>
    </row>
    <row r="142" spans="2:33" ht="15" customHeight="1" x14ac:dyDescent="0.2">
      <c r="B142" s="29" t="s">
        <v>2224</v>
      </c>
      <c r="C142" s="29" t="s">
        <v>28</v>
      </c>
      <c r="D142" s="29">
        <v>13000</v>
      </c>
      <c r="E142" s="29">
        <v>34000</v>
      </c>
      <c r="F142" s="30">
        <f t="shared" si="18"/>
        <v>2.6153846153846154</v>
      </c>
      <c r="G142" s="30">
        <f t="shared" si="19"/>
        <v>15600</v>
      </c>
      <c r="H142" s="30">
        <f t="shared" si="20"/>
        <v>5460</v>
      </c>
      <c r="I142" s="29">
        <v>0</v>
      </c>
      <c r="J142" s="29">
        <v>0</v>
      </c>
      <c r="K142" s="30">
        <f t="shared" si="21"/>
        <v>0</v>
      </c>
      <c r="L142" s="30">
        <f t="shared" si="22"/>
        <v>0</v>
      </c>
      <c r="M142" s="30">
        <f t="shared" si="23"/>
        <v>0</v>
      </c>
      <c r="N142" s="29">
        <v>0</v>
      </c>
      <c r="O142" s="29">
        <v>0</v>
      </c>
      <c r="P142" s="30">
        <f t="shared" si="24"/>
        <v>0</v>
      </c>
      <c r="Q142" s="30">
        <f t="shared" si="25"/>
        <v>0</v>
      </c>
      <c r="R142" s="30">
        <f t="shared" si="26"/>
        <v>0</v>
      </c>
      <c r="S142" s="29">
        <v>0</v>
      </c>
      <c r="T142" s="29">
        <v>0</v>
      </c>
      <c r="U142" s="30">
        <f t="shared" si="27"/>
        <v>0</v>
      </c>
      <c r="V142" s="30">
        <f t="shared" si="28"/>
        <v>0</v>
      </c>
      <c r="W142" s="30">
        <f t="shared" si="29"/>
        <v>0</v>
      </c>
      <c r="X142" s="29">
        <v>0</v>
      </c>
      <c r="Y142" s="29">
        <v>0</v>
      </c>
      <c r="Z142" s="30">
        <f t="shared" si="30"/>
        <v>0</v>
      </c>
      <c r="AA142" s="30">
        <f t="shared" si="31"/>
        <v>0</v>
      </c>
      <c r="AB142" s="30">
        <f t="shared" si="32"/>
        <v>0</v>
      </c>
      <c r="AC142" s="29">
        <v>0</v>
      </c>
      <c r="AD142" s="29">
        <v>0</v>
      </c>
      <c r="AE142" s="30">
        <f t="shared" si="33"/>
        <v>0</v>
      </c>
      <c r="AF142" s="30">
        <f t="shared" si="34"/>
        <v>0</v>
      </c>
      <c r="AG142" s="30">
        <f t="shared" si="35"/>
        <v>0</v>
      </c>
    </row>
    <row r="143" spans="2:33" ht="15" customHeight="1" x14ac:dyDescent="0.2">
      <c r="B143" s="29" t="s">
        <v>2225</v>
      </c>
      <c r="C143" s="29" t="s">
        <v>28</v>
      </c>
      <c r="D143" s="29">
        <v>20000</v>
      </c>
      <c r="E143" s="29">
        <v>43000</v>
      </c>
      <c r="F143" s="30">
        <f t="shared" si="18"/>
        <v>2.15</v>
      </c>
      <c r="G143" s="30">
        <f t="shared" si="19"/>
        <v>24000</v>
      </c>
      <c r="H143" s="30">
        <f t="shared" si="20"/>
        <v>8400</v>
      </c>
      <c r="I143" s="29">
        <v>0</v>
      </c>
      <c r="J143" s="29">
        <v>0</v>
      </c>
      <c r="K143" s="30">
        <f t="shared" si="21"/>
        <v>0</v>
      </c>
      <c r="L143" s="30">
        <f t="shared" si="22"/>
        <v>0</v>
      </c>
      <c r="M143" s="30">
        <f t="shared" si="23"/>
        <v>0</v>
      </c>
      <c r="N143" s="29">
        <v>0</v>
      </c>
      <c r="O143" s="29">
        <v>0</v>
      </c>
      <c r="P143" s="30">
        <f t="shared" si="24"/>
        <v>0</v>
      </c>
      <c r="Q143" s="30">
        <f t="shared" si="25"/>
        <v>0</v>
      </c>
      <c r="R143" s="30">
        <f t="shared" si="26"/>
        <v>0</v>
      </c>
      <c r="S143" s="29">
        <v>0</v>
      </c>
      <c r="T143" s="29">
        <v>0</v>
      </c>
      <c r="U143" s="30">
        <f t="shared" si="27"/>
        <v>0</v>
      </c>
      <c r="V143" s="30">
        <f t="shared" si="28"/>
        <v>0</v>
      </c>
      <c r="W143" s="30">
        <f t="shared" si="29"/>
        <v>0</v>
      </c>
      <c r="X143" s="29">
        <v>0</v>
      </c>
      <c r="Y143" s="29">
        <v>0</v>
      </c>
      <c r="Z143" s="30">
        <f t="shared" si="30"/>
        <v>0</v>
      </c>
      <c r="AA143" s="30">
        <f t="shared" si="31"/>
        <v>0</v>
      </c>
      <c r="AB143" s="30">
        <f t="shared" si="32"/>
        <v>0</v>
      </c>
      <c r="AC143" s="29">
        <v>0</v>
      </c>
      <c r="AD143" s="29">
        <v>0</v>
      </c>
      <c r="AE143" s="30">
        <f t="shared" si="33"/>
        <v>0</v>
      </c>
      <c r="AF143" s="30">
        <f t="shared" si="34"/>
        <v>0</v>
      </c>
      <c r="AG143" s="30">
        <f t="shared" si="35"/>
        <v>0</v>
      </c>
    </row>
    <row r="144" spans="2:33" ht="15" customHeight="1" x14ac:dyDescent="0.2">
      <c r="B144" s="29" t="s">
        <v>57</v>
      </c>
      <c r="C144" s="29" t="s">
        <v>10</v>
      </c>
      <c r="D144" s="29">
        <v>195000</v>
      </c>
      <c r="E144" s="29">
        <v>481000</v>
      </c>
      <c r="F144" s="30">
        <f t="shared" ref="F144:F207" si="36">IFERROR(E144/D144,0)</f>
        <v>2.4666666666666668</v>
      </c>
      <c r="G144" s="30">
        <f t="shared" ref="G144:G207" si="37">ROUND(D144*$D$6,1)</f>
        <v>234000</v>
      </c>
      <c r="H144" s="30">
        <f t="shared" ref="H144:H207" si="38">ROUND(G144*$E$6,1)</f>
        <v>81900</v>
      </c>
      <c r="I144" s="29">
        <v>0</v>
      </c>
      <c r="J144" s="29">
        <v>0</v>
      </c>
      <c r="K144" s="30">
        <f t="shared" ref="K144:K207" si="39">IFERROR(J144/I144,0)</f>
        <v>0</v>
      </c>
      <c r="L144" s="30">
        <f t="shared" ref="L144:L207" si="40">ROUND(I144*$D$7,1)</f>
        <v>0</v>
      </c>
      <c r="M144" s="30">
        <f t="shared" ref="M144:M207" si="41">ROUND(L144*$E$7,1)</f>
        <v>0</v>
      </c>
      <c r="N144" s="29">
        <v>0</v>
      </c>
      <c r="O144" s="29">
        <v>0</v>
      </c>
      <c r="P144" s="30">
        <f t="shared" ref="P144:P207" si="42">IFERROR(O144/N144,0)</f>
        <v>0</v>
      </c>
      <c r="Q144" s="30">
        <f t="shared" ref="Q144:Q207" si="43">ROUND(N144*$D$8,1)</f>
        <v>0</v>
      </c>
      <c r="R144" s="30">
        <f t="shared" ref="R144:R207" si="44">ROUND(Q144*$E$8,1)</f>
        <v>0</v>
      </c>
      <c r="S144" s="29">
        <v>0</v>
      </c>
      <c r="T144" s="29">
        <v>0</v>
      </c>
      <c r="U144" s="30">
        <f t="shared" ref="U144:U207" si="45">IFERROR(T144/S144,0)</f>
        <v>0</v>
      </c>
      <c r="V144" s="30">
        <f t="shared" ref="V144:V207" si="46">ROUND(S144*$D$9,1)</f>
        <v>0</v>
      </c>
      <c r="W144" s="30">
        <f t="shared" ref="W144:W207" si="47">ROUND(V144*$E$9,1)</f>
        <v>0</v>
      </c>
      <c r="X144" s="29">
        <v>141000</v>
      </c>
      <c r="Y144" s="29">
        <v>318000</v>
      </c>
      <c r="Z144" s="30">
        <f t="shared" ref="Z144:Z207" si="48">IFERROR(Y144/X144,0)</f>
        <v>2.2553191489361701</v>
      </c>
      <c r="AA144" s="30">
        <f t="shared" ref="AA144:AA207" si="49">ROUND(X144*$D$10,1)</f>
        <v>211500</v>
      </c>
      <c r="AB144" s="30">
        <f t="shared" ref="AB144:AB207" si="50">ROUND(AA144*$E$10,1)</f>
        <v>63450</v>
      </c>
      <c r="AC144" s="29">
        <v>0</v>
      </c>
      <c r="AD144" s="29">
        <v>0</v>
      </c>
      <c r="AE144" s="30">
        <f t="shared" ref="AE144:AE207" si="51">IFERROR(AD144/AC144,0)</f>
        <v>0</v>
      </c>
      <c r="AF144" s="30">
        <f t="shared" ref="AF144:AF207" si="52">ROUND(AC144*$D$11,1)</f>
        <v>0</v>
      </c>
      <c r="AG144" s="30">
        <f t="shared" ref="AG144:AG207" si="53">ROUND(AF144*$E$11,1)</f>
        <v>0</v>
      </c>
    </row>
    <row r="145" spans="2:33" ht="15" customHeight="1" x14ac:dyDescent="0.2">
      <c r="B145" s="29" t="s">
        <v>1947</v>
      </c>
      <c r="C145" s="29" t="s">
        <v>10</v>
      </c>
      <c r="D145" s="29">
        <v>0</v>
      </c>
      <c r="E145" s="29">
        <v>0</v>
      </c>
      <c r="F145" s="30">
        <f t="shared" si="36"/>
        <v>0</v>
      </c>
      <c r="G145" s="30">
        <f t="shared" si="37"/>
        <v>0</v>
      </c>
      <c r="H145" s="30">
        <f t="shared" si="38"/>
        <v>0</v>
      </c>
      <c r="I145" s="29">
        <v>0</v>
      </c>
      <c r="J145" s="29">
        <v>0</v>
      </c>
      <c r="K145" s="30">
        <f t="shared" si="39"/>
        <v>0</v>
      </c>
      <c r="L145" s="30">
        <f t="shared" si="40"/>
        <v>0</v>
      </c>
      <c r="M145" s="30">
        <f t="shared" si="41"/>
        <v>0</v>
      </c>
      <c r="N145" s="29">
        <v>0</v>
      </c>
      <c r="O145" s="29">
        <v>0</v>
      </c>
      <c r="P145" s="30">
        <f t="shared" si="42"/>
        <v>0</v>
      </c>
      <c r="Q145" s="30">
        <f t="shared" si="43"/>
        <v>0</v>
      </c>
      <c r="R145" s="30">
        <f t="shared" si="44"/>
        <v>0</v>
      </c>
      <c r="S145" s="29">
        <v>0</v>
      </c>
      <c r="T145" s="29">
        <v>0</v>
      </c>
      <c r="U145" s="30">
        <f t="shared" si="45"/>
        <v>0</v>
      </c>
      <c r="V145" s="30">
        <f t="shared" si="46"/>
        <v>0</v>
      </c>
      <c r="W145" s="30">
        <f t="shared" si="47"/>
        <v>0</v>
      </c>
      <c r="X145" s="29">
        <v>42000</v>
      </c>
      <c r="Y145" s="29">
        <v>150000</v>
      </c>
      <c r="Z145" s="30">
        <f t="shared" si="48"/>
        <v>3.5714285714285716</v>
      </c>
      <c r="AA145" s="30">
        <f t="shared" si="49"/>
        <v>63000</v>
      </c>
      <c r="AB145" s="30">
        <f t="shared" si="50"/>
        <v>18900</v>
      </c>
      <c r="AC145" s="29">
        <v>0</v>
      </c>
      <c r="AD145" s="29">
        <v>0</v>
      </c>
      <c r="AE145" s="30">
        <f t="shared" si="51"/>
        <v>0</v>
      </c>
      <c r="AF145" s="30">
        <f t="shared" si="52"/>
        <v>0</v>
      </c>
      <c r="AG145" s="30">
        <f t="shared" si="53"/>
        <v>0</v>
      </c>
    </row>
    <row r="146" spans="2:33" ht="15" customHeight="1" x14ac:dyDescent="0.2">
      <c r="B146" s="29" t="s">
        <v>1948</v>
      </c>
      <c r="C146" s="29" t="s">
        <v>10</v>
      </c>
      <c r="D146" s="29">
        <v>143000</v>
      </c>
      <c r="E146" s="29">
        <v>386000</v>
      </c>
      <c r="F146" s="30">
        <f t="shared" si="36"/>
        <v>2.6993006993006992</v>
      </c>
      <c r="G146" s="30">
        <f t="shared" si="37"/>
        <v>171600</v>
      </c>
      <c r="H146" s="30">
        <f t="shared" si="38"/>
        <v>60060</v>
      </c>
      <c r="I146" s="29">
        <v>0</v>
      </c>
      <c r="J146" s="29">
        <v>0</v>
      </c>
      <c r="K146" s="30">
        <f t="shared" si="39"/>
        <v>0</v>
      </c>
      <c r="L146" s="30">
        <f t="shared" si="40"/>
        <v>0</v>
      </c>
      <c r="M146" s="30">
        <f t="shared" si="41"/>
        <v>0</v>
      </c>
      <c r="N146" s="29">
        <v>0</v>
      </c>
      <c r="O146" s="29">
        <v>0</v>
      </c>
      <c r="P146" s="30">
        <f t="shared" si="42"/>
        <v>0</v>
      </c>
      <c r="Q146" s="30">
        <f t="shared" si="43"/>
        <v>0</v>
      </c>
      <c r="R146" s="30">
        <f t="shared" si="44"/>
        <v>0</v>
      </c>
      <c r="S146" s="29">
        <v>0</v>
      </c>
      <c r="T146" s="29">
        <v>0</v>
      </c>
      <c r="U146" s="30">
        <f t="shared" si="45"/>
        <v>0</v>
      </c>
      <c r="V146" s="30">
        <f t="shared" si="46"/>
        <v>0</v>
      </c>
      <c r="W146" s="30">
        <f t="shared" si="47"/>
        <v>0</v>
      </c>
      <c r="X146" s="29">
        <v>33000</v>
      </c>
      <c r="Y146" s="29">
        <v>93000</v>
      </c>
      <c r="Z146" s="30">
        <f t="shared" si="48"/>
        <v>2.8181818181818183</v>
      </c>
      <c r="AA146" s="30">
        <f t="shared" si="49"/>
        <v>49500</v>
      </c>
      <c r="AB146" s="30">
        <f t="shared" si="50"/>
        <v>14850</v>
      </c>
      <c r="AC146" s="29">
        <v>0</v>
      </c>
      <c r="AD146" s="29">
        <v>0</v>
      </c>
      <c r="AE146" s="30">
        <f t="shared" si="51"/>
        <v>0</v>
      </c>
      <c r="AF146" s="30">
        <f t="shared" si="52"/>
        <v>0</v>
      </c>
      <c r="AG146" s="30">
        <f t="shared" si="53"/>
        <v>0</v>
      </c>
    </row>
    <row r="147" spans="2:33" ht="15" customHeight="1" x14ac:dyDescent="0.2">
      <c r="B147" s="29" t="s">
        <v>2578</v>
      </c>
      <c r="C147" s="29" t="s">
        <v>10</v>
      </c>
      <c r="D147" s="29">
        <v>1000</v>
      </c>
      <c r="E147" s="29">
        <v>2000</v>
      </c>
      <c r="F147" s="30">
        <f t="shared" si="36"/>
        <v>2</v>
      </c>
      <c r="G147" s="30">
        <f t="shared" si="37"/>
        <v>1200</v>
      </c>
      <c r="H147" s="30">
        <f t="shared" si="38"/>
        <v>420</v>
      </c>
      <c r="I147" s="29">
        <v>0</v>
      </c>
      <c r="J147" s="29">
        <v>0</v>
      </c>
      <c r="K147" s="30">
        <f t="shared" si="39"/>
        <v>0</v>
      </c>
      <c r="L147" s="30">
        <f t="shared" si="40"/>
        <v>0</v>
      </c>
      <c r="M147" s="30">
        <f t="shared" si="41"/>
        <v>0</v>
      </c>
      <c r="N147" s="29">
        <v>0</v>
      </c>
      <c r="O147" s="29">
        <v>0</v>
      </c>
      <c r="P147" s="30">
        <f t="shared" si="42"/>
        <v>0</v>
      </c>
      <c r="Q147" s="30">
        <f t="shared" si="43"/>
        <v>0</v>
      </c>
      <c r="R147" s="30">
        <f t="shared" si="44"/>
        <v>0</v>
      </c>
      <c r="S147" s="29">
        <v>41000</v>
      </c>
      <c r="T147" s="29">
        <v>114000</v>
      </c>
      <c r="U147" s="30">
        <f t="shared" si="45"/>
        <v>2.7804878048780486</v>
      </c>
      <c r="V147" s="30">
        <f t="shared" si="46"/>
        <v>61500</v>
      </c>
      <c r="W147" s="30">
        <f t="shared" si="47"/>
        <v>21525</v>
      </c>
      <c r="X147" s="29">
        <v>79000</v>
      </c>
      <c r="Y147" s="29">
        <v>210000</v>
      </c>
      <c r="Z147" s="30">
        <f t="shared" si="48"/>
        <v>2.6582278481012658</v>
      </c>
      <c r="AA147" s="30">
        <f t="shared" si="49"/>
        <v>118500</v>
      </c>
      <c r="AB147" s="30">
        <f t="shared" si="50"/>
        <v>35550</v>
      </c>
      <c r="AC147" s="29">
        <v>0</v>
      </c>
      <c r="AD147" s="29">
        <v>0</v>
      </c>
      <c r="AE147" s="30">
        <f t="shared" si="51"/>
        <v>0</v>
      </c>
      <c r="AF147" s="30">
        <f t="shared" si="52"/>
        <v>0</v>
      </c>
      <c r="AG147" s="30">
        <f t="shared" si="53"/>
        <v>0</v>
      </c>
    </row>
    <row r="148" spans="2:33" ht="15" customHeight="1" x14ac:dyDescent="0.2">
      <c r="B148" s="29" t="s">
        <v>1949</v>
      </c>
      <c r="C148" s="29" t="s">
        <v>10</v>
      </c>
      <c r="D148" s="29">
        <v>0</v>
      </c>
      <c r="E148" s="29">
        <v>0</v>
      </c>
      <c r="F148" s="30">
        <f t="shared" si="36"/>
        <v>0</v>
      </c>
      <c r="G148" s="30">
        <f t="shared" si="37"/>
        <v>0</v>
      </c>
      <c r="H148" s="30">
        <f t="shared" si="38"/>
        <v>0</v>
      </c>
      <c r="I148" s="29">
        <v>0</v>
      </c>
      <c r="J148" s="29">
        <v>0</v>
      </c>
      <c r="K148" s="30">
        <f t="shared" si="39"/>
        <v>0</v>
      </c>
      <c r="L148" s="30">
        <f t="shared" si="40"/>
        <v>0</v>
      </c>
      <c r="M148" s="30">
        <f t="shared" si="41"/>
        <v>0</v>
      </c>
      <c r="N148" s="29">
        <v>0</v>
      </c>
      <c r="O148" s="29">
        <v>0</v>
      </c>
      <c r="P148" s="30">
        <f t="shared" si="42"/>
        <v>0</v>
      </c>
      <c r="Q148" s="30">
        <f t="shared" si="43"/>
        <v>0</v>
      </c>
      <c r="R148" s="30">
        <f t="shared" si="44"/>
        <v>0</v>
      </c>
      <c r="S148" s="29">
        <v>14000</v>
      </c>
      <c r="T148" s="29">
        <v>34000</v>
      </c>
      <c r="U148" s="30">
        <f t="shared" si="45"/>
        <v>2.4285714285714284</v>
      </c>
      <c r="V148" s="30">
        <f t="shared" si="46"/>
        <v>21000</v>
      </c>
      <c r="W148" s="30">
        <f t="shared" si="47"/>
        <v>7350</v>
      </c>
      <c r="X148" s="29">
        <v>63000</v>
      </c>
      <c r="Y148" s="29">
        <v>179000</v>
      </c>
      <c r="Z148" s="30">
        <f t="shared" si="48"/>
        <v>2.8412698412698414</v>
      </c>
      <c r="AA148" s="30">
        <f t="shared" si="49"/>
        <v>94500</v>
      </c>
      <c r="AB148" s="30">
        <f t="shared" si="50"/>
        <v>28350</v>
      </c>
      <c r="AC148" s="29">
        <v>0</v>
      </c>
      <c r="AD148" s="29">
        <v>0</v>
      </c>
      <c r="AE148" s="30">
        <f t="shared" si="51"/>
        <v>0</v>
      </c>
      <c r="AF148" s="30">
        <f t="shared" si="52"/>
        <v>0</v>
      </c>
      <c r="AG148" s="30">
        <f t="shared" si="53"/>
        <v>0</v>
      </c>
    </row>
    <row r="149" spans="2:33" ht="15" customHeight="1" x14ac:dyDescent="0.2">
      <c r="B149" s="29" t="s">
        <v>1950</v>
      </c>
      <c r="C149" s="29" t="s">
        <v>10</v>
      </c>
      <c r="D149" s="29">
        <v>19000</v>
      </c>
      <c r="E149" s="29">
        <v>44000</v>
      </c>
      <c r="F149" s="30">
        <f t="shared" si="36"/>
        <v>2.3157894736842106</v>
      </c>
      <c r="G149" s="30">
        <f t="shared" si="37"/>
        <v>22800</v>
      </c>
      <c r="H149" s="30">
        <f t="shared" si="38"/>
        <v>7980</v>
      </c>
      <c r="I149" s="29">
        <v>0</v>
      </c>
      <c r="J149" s="29">
        <v>0</v>
      </c>
      <c r="K149" s="30">
        <f t="shared" si="39"/>
        <v>0</v>
      </c>
      <c r="L149" s="30">
        <f t="shared" si="40"/>
        <v>0</v>
      </c>
      <c r="M149" s="30">
        <f t="shared" si="41"/>
        <v>0</v>
      </c>
      <c r="N149" s="29">
        <v>0</v>
      </c>
      <c r="O149" s="29">
        <v>0</v>
      </c>
      <c r="P149" s="30">
        <f t="shared" si="42"/>
        <v>0</v>
      </c>
      <c r="Q149" s="30">
        <f t="shared" si="43"/>
        <v>0</v>
      </c>
      <c r="R149" s="30">
        <f t="shared" si="44"/>
        <v>0</v>
      </c>
      <c r="S149" s="29">
        <v>1000</v>
      </c>
      <c r="T149" s="29">
        <v>2000</v>
      </c>
      <c r="U149" s="30">
        <f t="shared" si="45"/>
        <v>2</v>
      </c>
      <c r="V149" s="30">
        <f t="shared" si="46"/>
        <v>1500</v>
      </c>
      <c r="W149" s="30">
        <f t="shared" si="47"/>
        <v>525</v>
      </c>
      <c r="X149" s="29">
        <v>18000</v>
      </c>
      <c r="Y149" s="29">
        <v>36000</v>
      </c>
      <c r="Z149" s="30">
        <f t="shared" si="48"/>
        <v>2</v>
      </c>
      <c r="AA149" s="30">
        <f t="shared" si="49"/>
        <v>27000</v>
      </c>
      <c r="AB149" s="30">
        <f t="shared" si="50"/>
        <v>8100</v>
      </c>
      <c r="AC149" s="29">
        <v>0</v>
      </c>
      <c r="AD149" s="29">
        <v>0</v>
      </c>
      <c r="AE149" s="30">
        <f t="shared" si="51"/>
        <v>0</v>
      </c>
      <c r="AF149" s="30">
        <f t="shared" si="52"/>
        <v>0</v>
      </c>
      <c r="AG149" s="30">
        <f t="shared" si="53"/>
        <v>0</v>
      </c>
    </row>
    <row r="150" spans="2:33" ht="15" customHeight="1" x14ac:dyDescent="0.2">
      <c r="B150" s="29" t="s">
        <v>322</v>
      </c>
      <c r="C150" s="29" t="s">
        <v>10</v>
      </c>
      <c r="D150" s="29">
        <v>0</v>
      </c>
      <c r="E150" s="29">
        <v>0</v>
      </c>
      <c r="F150" s="30">
        <f t="shared" si="36"/>
        <v>0</v>
      </c>
      <c r="G150" s="30">
        <f t="shared" si="37"/>
        <v>0</v>
      </c>
      <c r="H150" s="30">
        <f t="shared" si="38"/>
        <v>0</v>
      </c>
      <c r="I150" s="29">
        <v>0</v>
      </c>
      <c r="J150" s="29">
        <v>0</v>
      </c>
      <c r="K150" s="30">
        <f t="shared" si="39"/>
        <v>0</v>
      </c>
      <c r="L150" s="30">
        <f t="shared" si="40"/>
        <v>0</v>
      </c>
      <c r="M150" s="30">
        <f t="shared" si="41"/>
        <v>0</v>
      </c>
      <c r="N150" s="29">
        <v>0</v>
      </c>
      <c r="O150" s="29">
        <v>0</v>
      </c>
      <c r="P150" s="30">
        <f t="shared" si="42"/>
        <v>0</v>
      </c>
      <c r="Q150" s="30">
        <f t="shared" si="43"/>
        <v>0</v>
      </c>
      <c r="R150" s="30">
        <f t="shared" si="44"/>
        <v>0</v>
      </c>
      <c r="S150" s="29">
        <v>1000</v>
      </c>
      <c r="T150" s="29">
        <v>3000</v>
      </c>
      <c r="U150" s="30">
        <f t="shared" si="45"/>
        <v>3</v>
      </c>
      <c r="V150" s="30">
        <f t="shared" si="46"/>
        <v>1500</v>
      </c>
      <c r="W150" s="30">
        <f t="shared" si="47"/>
        <v>525</v>
      </c>
      <c r="X150" s="29">
        <v>32000</v>
      </c>
      <c r="Y150" s="29">
        <v>109000</v>
      </c>
      <c r="Z150" s="30">
        <f t="shared" si="48"/>
        <v>3.40625</v>
      </c>
      <c r="AA150" s="30">
        <f t="shared" si="49"/>
        <v>48000</v>
      </c>
      <c r="AB150" s="30">
        <f t="shared" si="50"/>
        <v>14400</v>
      </c>
      <c r="AC150" s="29">
        <v>0</v>
      </c>
      <c r="AD150" s="29">
        <v>0</v>
      </c>
      <c r="AE150" s="30">
        <f t="shared" si="51"/>
        <v>0</v>
      </c>
      <c r="AF150" s="30">
        <f t="shared" si="52"/>
        <v>0</v>
      </c>
      <c r="AG150" s="30">
        <f t="shared" si="53"/>
        <v>0</v>
      </c>
    </row>
    <row r="151" spans="2:33" ht="15" customHeight="1" x14ac:dyDescent="0.2">
      <c r="B151" s="29" t="s">
        <v>2589</v>
      </c>
      <c r="C151" s="29" t="s">
        <v>10</v>
      </c>
      <c r="D151" s="29">
        <v>0</v>
      </c>
      <c r="E151" s="29">
        <v>0</v>
      </c>
      <c r="F151" s="30">
        <f t="shared" si="36"/>
        <v>0</v>
      </c>
      <c r="G151" s="30">
        <f t="shared" si="37"/>
        <v>0</v>
      </c>
      <c r="H151" s="30">
        <f t="shared" si="38"/>
        <v>0</v>
      </c>
      <c r="I151" s="29">
        <v>0</v>
      </c>
      <c r="J151" s="29">
        <v>0</v>
      </c>
      <c r="K151" s="30">
        <f t="shared" si="39"/>
        <v>0</v>
      </c>
      <c r="L151" s="30">
        <f t="shared" si="40"/>
        <v>0</v>
      </c>
      <c r="M151" s="30">
        <f t="shared" si="41"/>
        <v>0</v>
      </c>
      <c r="N151" s="29">
        <v>0</v>
      </c>
      <c r="O151" s="29">
        <v>0</v>
      </c>
      <c r="P151" s="30">
        <f t="shared" si="42"/>
        <v>0</v>
      </c>
      <c r="Q151" s="30">
        <f t="shared" si="43"/>
        <v>0</v>
      </c>
      <c r="R151" s="30">
        <f t="shared" si="44"/>
        <v>0</v>
      </c>
      <c r="S151" s="29">
        <v>0</v>
      </c>
      <c r="T151" s="29">
        <v>0</v>
      </c>
      <c r="U151" s="30">
        <f t="shared" si="45"/>
        <v>0</v>
      </c>
      <c r="V151" s="30">
        <f t="shared" si="46"/>
        <v>0</v>
      </c>
      <c r="W151" s="30">
        <f t="shared" si="47"/>
        <v>0</v>
      </c>
      <c r="X151" s="29">
        <v>22000</v>
      </c>
      <c r="Y151" s="29">
        <v>74000</v>
      </c>
      <c r="Z151" s="30">
        <f t="shared" si="48"/>
        <v>3.3636363636363638</v>
      </c>
      <c r="AA151" s="30">
        <f t="shared" si="49"/>
        <v>33000</v>
      </c>
      <c r="AB151" s="30">
        <f t="shared" si="50"/>
        <v>9900</v>
      </c>
      <c r="AC151" s="29">
        <v>0</v>
      </c>
      <c r="AD151" s="29">
        <v>0</v>
      </c>
      <c r="AE151" s="30">
        <f t="shared" si="51"/>
        <v>0</v>
      </c>
      <c r="AF151" s="30">
        <f t="shared" si="52"/>
        <v>0</v>
      </c>
      <c r="AG151" s="30">
        <f t="shared" si="53"/>
        <v>0</v>
      </c>
    </row>
    <row r="152" spans="2:33" ht="15" customHeight="1" x14ac:dyDescent="0.2">
      <c r="B152" s="29" t="s">
        <v>2593</v>
      </c>
      <c r="C152" s="29" t="s">
        <v>10</v>
      </c>
      <c r="D152" s="29">
        <v>17000</v>
      </c>
      <c r="E152" s="29">
        <v>26000</v>
      </c>
      <c r="F152" s="30">
        <f t="shared" si="36"/>
        <v>1.5294117647058822</v>
      </c>
      <c r="G152" s="30">
        <f t="shared" si="37"/>
        <v>20400</v>
      </c>
      <c r="H152" s="30">
        <f t="shared" si="38"/>
        <v>7140</v>
      </c>
      <c r="I152" s="29">
        <v>0</v>
      </c>
      <c r="J152" s="29">
        <v>0</v>
      </c>
      <c r="K152" s="30">
        <f t="shared" si="39"/>
        <v>0</v>
      </c>
      <c r="L152" s="30">
        <f t="shared" si="40"/>
        <v>0</v>
      </c>
      <c r="M152" s="30">
        <f t="shared" si="41"/>
        <v>0</v>
      </c>
      <c r="N152" s="29">
        <v>0</v>
      </c>
      <c r="O152" s="29">
        <v>0</v>
      </c>
      <c r="P152" s="30">
        <f t="shared" si="42"/>
        <v>0</v>
      </c>
      <c r="Q152" s="30">
        <f t="shared" si="43"/>
        <v>0</v>
      </c>
      <c r="R152" s="30">
        <f t="shared" si="44"/>
        <v>0</v>
      </c>
      <c r="S152" s="29">
        <v>36000</v>
      </c>
      <c r="T152" s="29">
        <v>78000</v>
      </c>
      <c r="U152" s="30">
        <f t="shared" si="45"/>
        <v>2.1666666666666665</v>
      </c>
      <c r="V152" s="30">
        <f t="shared" si="46"/>
        <v>54000</v>
      </c>
      <c r="W152" s="30">
        <f t="shared" si="47"/>
        <v>18900</v>
      </c>
      <c r="X152" s="29">
        <v>1000</v>
      </c>
      <c r="Y152" s="29">
        <v>2000</v>
      </c>
      <c r="Z152" s="30">
        <f t="shared" si="48"/>
        <v>2</v>
      </c>
      <c r="AA152" s="30">
        <f t="shared" si="49"/>
        <v>1500</v>
      </c>
      <c r="AB152" s="30">
        <f t="shared" si="50"/>
        <v>450</v>
      </c>
      <c r="AC152" s="29">
        <v>0</v>
      </c>
      <c r="AD152" s="29">
        <v>0</v>
      </c>
      <c r="AE152" s="30">
        <f t="shared" si="51"/>
        <v>0</v>
      </c>
      <c r="AF152" s="30">
        <f t="shared" si="52"/>
        <v>0</v>
      </c>
      <c r="AG152" s="30">
        <f t="shared" si="53"/>
        <v>0</v>
      </c>
    </row>
    <row r="153" spans="2:33" ht="15" customHeight="1" x14ac:dyDescent="0.2">
      <c r="B153" s="29" t="s">
        <v>1951</v>
      </c>
      <c r="C153" s="29" t="s">
        <v>10</v>
      </c>
      <c r="D153" s="29">
        <v>38000</v>
      </c>
      <c r="E153" s="29">
        <v>70000</v>
      </c>
      <c r="F153" s="30">
        <f t="shared" si="36"/>
        <v>1.8421052631578947</v>
      </c>
      <c r="G153" s="30">
        <f t="shared" si="37"/>
        <v>45600</v>
      </c>
      <c r="H153" s="30">
        <f t="shared" si="38"/>
        <v>15960</v>
      </c>
      <c r="I153" s="29">
        <v>0</v>
      </c>
      <c r="J153" s="29">
        <v>0</v>
      </c>
      <c r="K153" s="30">
        <f t="shared" si="39"/>
        <v>0</v>
      </c>
      <c r="L153" s="30">
        <f t="shared" si="40"/>
        <v>0</v>
      </c>
      <c r="M153" s="30">
        <f t="shared" si="41"/>
        <v>0</v>
      </c>
      <c r="N153" s="29">
        <v>0</v>
      </c>
      <c r="O153" s="29">
        <v>0</v>
      </c>
      <c r="P153" s="30">
        <f t="shared" si="42"/>
        <v>0</v>
      </c>
      <c r="Q153" s="30">
        <f t="shared" si="43"/>
        <v>0</v>
      </c>
      <c r="R153" s="30">
        <f t="shared" si="44"/>
        <v>0</v>
      </c>
      <c r="S153" s="29">
        <v>158000</v>
      </c>
      <c r="T153" s="29">
        <v>227000</v>
      </c>
      <c r="U153" s="30">
        <f t="shared" si="45"/>
        <v>1.4367088607594938</v>
      </c>
      <c r="V153" s="30">
        <f t="shared" si="46"/>
        <v>237000</v>
      </c>
      <c r="W153" s="30">
        <f t="shared" si="47"/>
        <v>82950</v>
      </c>
      <c r="X153" s="29">
        <v>55000</v>
      </c>
      <c r="Y153" s="29">
        <v>125000</v>
      </c>
      <c r="Z153" s="30">
        <f t="shared" si="48"/>
        <v>2.2727272727272729</v>
      </c>
      <c r="AA153" s="30">
        <f t="shared" si="49"/>
        <v>82500</v>
      </c>
      <c r="AB153" s="30">
        <f t="shared" si="50"/>
        <v>24750</v>
      </c>
      <c r="AC153" s="29">
        <v>0</v>
      </c>
      <c r="AD153" s="29">
        <v>0</v>
      </c>
      <c r="AE153" s="30">
        <f t="shared" si="51"/>
        <v>0</v>
      </c>
      <c r="AF153" s="30">
        <f t="shared" si="52"/>
        <v>0</v>
      </c>
      <c r="AG153" s="30">
        <f t="shared" si="53"/>
        <v>0</v>
      </c>
    </row>
    <row r="154" spans="2:33" ht="15" customHeight="1" x14ac:dyDescent="0.2">
      <c r="B154" s="29" t="s">
        <v>1952</v>
      </c>
      <c r="C154" s="29" t="s">
        <v>10</v>
      </c>
      <c r="D154" s="29">
        <v>31000</v>
      </c>
      <c r="E154" s="29">
        <v>45000</v>
      </c>
      <c r="F154" s="30">
        <f t="shared" si="36"/>
        <v>1.4516129032258065</v>
      </c>
      <c r="G154" s="30">
        <f t="shared" si="37"/>
        <v>37200</v>
      </c>
      <c r="H154" s="30">
        <f t="shared" si="38"/>
        <v>13020</v>
      </c>
      <c r="I154" s="29">
        <v>0</v>
      </c>
      <c r="J154" s="29">
        <v>0</v>
      </c>
      <c r="K154" s="30">
        <f t="shared" si="39"/>
        <v>0</v>
      </c>
      <c r="L154" s="30">
        <f t="shared" si="40"/>
        <v>0</v>
      </c>
      <c r="M154" s="30">
        <f t="shared" si="41"/>
        <v>0</v>
      </c>
      <c r="N154" s="29">
        <v>0</v>
      </c>
      <c r="O154" s="29">
        <v>0</v>
      </c>
      <c r="P154" s="30">
        <f t="shared" si="42"/>
        <v>0</v>
      </c>
      <c r="Q154" s="30">
        <f t="shared" si="43"/>
        <v>0</v>
      </c>
      <c r="R154" s="30">
        <f t="shared" si="44"/>
        <v>0</v>
      </c>
      <c r="S154" s="29">
        <v>1000</v>
      </c>
      <c r="T154" s="29">
        <v>1000</v>
      </c>
      <c r="U154" s="30">
        <f t="shared" si="45"/>
        <v>1</v>
      </c>
      <c r="V154" s="30">
        <f t="shared" si="46"/>
        <v>1500</v>
      </c>
      <c r="W154" s="30">
        <f t="shared" si="47"/>
        <v>525</v>
      </c>
      <c r="X154" s="29">
        <v>0</v>
      </c>
      <c r="Y154" s="29">
        <v>0</v>
      </c>
      <c r="Z154" s="30">
        <f t="shared" si="48"/>
        <v>0</v>
      </c>
      <c r="AA154" s="30">
        <f t="shared" si="49"/>
        <v>0</v>
      </c>
      <c r="AB154" s="30">
        <f t="shared" si="50"/>
        <v>0</v>
      </c>
      <c r="AC154" s="29">
        <v>0</v>
      </c>
      <c r="AD154" s="29">
        <v>0</v>
      </c>
      <c r="AE154" s="30">
        <f t="shared" si="51"/>
        <v>0</v>
      </c>
      <c r="AF154" s="30">
        <f t="shared" si="52"/>
        <v>0</v>
      </c>
      <c r="AG154" s="30">
        <f t="shared" si="53"/>
        <v>0</v>
      </c>
    </row>
    <row r="155" spans="2:33" ht="15" customHeight="1" x14ac:dyDescent="0.2">
      <c r="B155" s="29" t="s">
        <v>2594</v>
      </c>
      <c r="C155" s="29" t="s">
        <v>10</v>
      </c>
      <c r="D155" s="29">
        <v>0</v>
      </c>
      <c r="E155" s="29">
        <v>0</v>
      </c>
      <c r="F155" s="30">
        <f t="shared" si="36"/>
        <v>0</v>
      </c>
      <c r="G155" s="30">
        <f t="shared" si="37"/>
        <v>0</v>
      </c>
      <c r="H155" s="30">
        <f t="shared" si="38"/>
        <v>0</v>
      </c>
      <c r="I155" s="29">
        <v>0</v>
      </c>
      <c r="J155" s="29">
        <v>0</v>
      </c>
      <c r="K155" s="30">
        <f t="shared" si="39"/>
        <v>0</v>
      </c>
      <c r="L155" s="30">
        <f t="shared" si="40"/>
        <v>0</v>
      </c>
      <c r="M155" s="30">
        <f t="shared" si="41"/>
        <v>0</v>
      </c>
      <c r="N155" s="29">
        <v>0</v>
      </c>
      <c r="O155" s="29">
        <v>0</v>
      </c>
      <c r="P155" s="30">
        <f t="shared" si="42"/>
        <v>0</v>
      </c>
      <c r="Q155" s="30">
        <f t="shared" si="43"/>
        <v>0</v>
      </c>
      <c r="R155" s="30">
        <f t="shared" si="44"/>
        <v>0</v>
      </c>
      <c r="S155" s="29">
        <v>0</v>
      </c>
      <c r="T155" s="29">
        <v>0</v>
      </c>
      <c r="U155" s="30">
        <f t="shared" si="45"/>
        <v>0</v>
      </c>
      <c r="V155" s="30">
        <f t="shared" si="46"/>
        <v>0</v>
      </c>
      <c r="W155" s="30">
        <f t="shared" si="47"/>
        <v>0</v>
      </c>
      <c r="X155" s="29">
        <v>13000</v>
      </c>
      <c r="Y155" s="29">
        <v>46000</v>
      </c>
      <c r="Z155" s="30">
        <f t="shared" si="48"/>
        <v>3.5384615384615383</v>
      </c>
      <c r="AA155" s="30">
        <f t="shared" si="49"/>
        <v>19500</v>
      </c>
      <c r="AB155" s="30">
        <f t="shared" si="50"/>
        <v>5850</v>
      </c>
      <c r="AC155" s="29">
        <v>0</v>
      </c>
      <c r="AD155" s="29">
        <v>0</v>
      </c>
      <c r="AE155" s="30">
        <f t="shared" si="51"/>
        <v>0</v>
      </c>
      <c r="AF155" s="30">
        <f t="shared" si="52"/>
        <v>0</v>
      </c>
      <c r="AG155" s="30">
        <f t="shared" si="53"/>
        <v>0</v>
      </c>
    </row>
    <row r="156" spans="2:33" ht="15" customHeight="1" x14ac:dyDescent="0.2">
      <c r="B156" s="29" t="s">
        <v>1953</v>
      </c>
      <c r="C156" s="29" t="s">
        <v>10</v>
      </c>
      <c r="D156" s="29">
        <v>12000</v>
      </c>
      <c r="E156" s="29">
        <v>28000</v>
      </c>
      <c r="F156" s="30">
        <f t="shared" si="36"/>
        <v>2.3333333333333335</v>
      </c>
      <c r="G156" s="30">
        <f t="shared" si="37"/>
        <v>14400</v>
      </c>
      <c r="H156" s="30">
        <f t="shared" si="38"/>
        <v>5040</v>
      </c>
      <c r="I156" s="29">
        <v>0</v>
      </c>
      <c r="J156" s="29">
        <v>0</v>
      </c>
      <c r="K156" s="30">
        <f t="shared" si="39"/>
        <v>0</v>
      </c>
      <c r="L156" s="30">
        <f t="shared" si="40"/>
        <v>0</v>
      </c>
      <c r="M156" s="30">
        <f t="shared" si="41"/>
        <v>0</v>
      </c>
      <c r="N156" s="29">
        <v>0</v>
      </c>
      <c r="O156" s="29">
        <v>0</v>
      </c>
      <c r="P156" s="30">
        <f t="shared" si="42"/>
        <v>0</v>
      </c>
      <c r="Q156" s="30">
        <f t="shared" si="43"/>
        <v>0</v>
      </c>
      <c r="R156" s="30">
        <f t="shared" si="44"/>
        <v>0</v>
      </c>
      <c r="S156" s="29">
        <v>0</v>
      </c>
      <c r="T156" s="29">
        <v>0</v>
      </c>
      <c r="U156" s="30">
        <f t="shared" si="45"/>
        <v>0</v>
      </c>
      <c r="V156" s="30">
        <f t="shared" si="46"/>
        <v>0</v>
      </c>
      <c r="W156" s="30">
        <f t="shared" si="47"/>
        <v>0</v>
      </c>
      <c r="X156" s="29">
        <v>27000</v>
      </c>
      <c r="Y156" s="29">
        <v>89000</v>
      </c>
      <c r="Z156" s="30">
        <f t="shared" si="48"/>
        <v>3.2962962962962963</v>
      </c>
      <c r="AA156" s="30">
        <f t="shared" si="49"/>
        <v>40500</v>
      </c>
      <c r="AB156" s="30">
        <f t="shared" si="50"/>
        <v>12150</v>
      </c>
      <c r="AC156" s="29">
        <v>0</v>
      </c>
      <c r="AD156" s="29">
        <v>0</v>
      </c>
      <c r="AE156" s="30">
        <f t="shared" si="51"/>
        <v>0</v>
      </c>
      <c r="AF156" s="30">
        <f t="shared" si="52"/>
        <v>0</v>
      </c>
      <c r="AG156" s="30">
        <f t="shared" si="53"/>
        <v>0</v>
      </c>
    </row>
    <row r="157" spans="2:33" ht="15" customHeight="1" x14ac:dyDescent="0.2">
      <c r="B157" s="29" t="s">
        <v>1954</v>
      </c>
      <c r="C157" s="29" t="s">
        <v>10</v>
      </c>
      <c r="D157" s="29">
        <v>0</v>
      </c>
      <c r="E157" s="29">
        <v>0</v>
      </c>
      <c r="F157" s="30">
        <f t="shared" si="36"/>
        <v>0</v>
      </c>
      <c r="G157" s="30">
        <f t="shared" si="37"/>
        <v>0</v>
      </c>
      <c r="H157" s="30">
        <f t="shared" si="38"/>
        <v>0</v>
      </c>
      <c r="I157" s="29">
        <v>0</v>
      </c>
      <c r="J157" s="29">
        <v>0</v>
      </c>
      <c r="K157" s="30">
        <f t="shared" si="39"/>
        <v>0</v>
      </c>
      <c r="L157" s="30">
        <f t="shared" si="40"/>
        <v>0</v>
      </c>
      <c r="M157" s="30">
        <f t="shared" si="41"/>
        <v>0</v>
      </c>
      <c r="N157" s="29">
        <v>0</v>
      </c>
      <c r="O157" s="29">
        <v>0</v>
      </c>
      <c r="P157" s="30">
        <f t="shared" si="42"/>
        <v>0</v>
      </c>
      <c r="Q157" s="30">
        <f t="shared" si="43"/>
        <v>0</v>
      </c>
      <c r="R157" s="30">
        <f t="shared" si="44"/>
        <v>0</v>
      </c>
      <c r="S157" s="29">
        <v>0</v>
      </c>
      <c r="T157" s="29">
        <v>0</v>
      </c>
      <c r="U157" s="30">
        <f t="shared" si="45"/>
        <v>0</v>
      </c>
      <c r="V157" s="30">
        <f t="shared" si="46"/>
        <v>0</v>
      </c>
      <c r="W157" s="30">
        <f t="shared" si="47"/>
        <v>0</v>
      </c>
      <c r="X157" s="29">
        <v>44000</v>
      </c>
      <c r="Y157" s="29">
        <v>174000</v>
      </c>
      <c r="Z157" s="30">
        <f t="shared" si="48"/>
        <v>3.9545454545454546</v>
      </c>
      <c r="AA157" s="30">
        <f t="shared" si="49"/>
        <v>66000</v>
      </c>
      <c r="AB157" s="30">
        <f t="shared" si="50"/>
        <v>19800</v>
      </c>
      <c r="AC157" s="29">
        <v>0</v>
      </c>
      <c r="AD157" s="29">
        <v>0</v>
      </c>
      <c r="AE157" s="30">
        <f t="shared" si="51"/>
        <v>0</v>
      </c>
      <c r="AF157" s="30">
        <f t="shared" si="52"/>
        <v>0</v>
      </c>
      <c r="AG157" s="30">
        <f t="shared" si="53"/>
        <v>0</v>
      </c>
    </row>
    <row r="158" spans="2:33" ht="15" customHeight="1" x14ac:dyDescent="0.2">
      <c r="B158" s="29" t="s">
        <v>328</v>
      </c>
      <c r="C158" s="29" t="s">
        <v>10</v>
      </c>
      <c r="D158" s="29">
        <v>0</v>
      </c>
      <c r="E158" s="29">
        <v>0</v>
      </c>
      <c r="F158" s="30">
        <f t="shared" si="36"/>
        <v>0</v>
      </c>
      <c r="G158" s="30">
        <f t="shared" si="37"/>
        <v>0</v>
      </c>
      <c r="H158" s="30">
        <f t="shared" si="38"/>
        <v>0</v>
      </c>
      <c r="I158" s="29">
        <v>0</v>
      </c>
      <c r="J158" s="29">
        <v>0</v>
      </c>
      <c r="K158" s="30">
        <f t="shared" si="39"/>
        <v>0</v>
      </c>
      <c r="L158" s="30">
        <f t="shared" si="40"/>
        <v>0</v>
      </c>
      <c r="M158" s="30">
        <f t="shared" si="41"/>
        <v>0</v>
      </c>
      <c r="N158" s="29">
        <v>0</v>
      </c>
      <c r="O158" s="29">
        <v>0</v>
      </c>
      <c r="P158" s="30">
        <f t="shared" si="42"/>
        <v>0</v>
      </c>
      <c r="Q158" s="30">
        <f t="shared" si="43"/>
        <v>0</v>
      </c>
      <c r="R158" s="30">
        <f t="shared" si="44"/>
        <v>0</v>
      </c>
      <c r="S158" s="29">
        <v>0</v>
      </c>
      <c r="T158" s="29">
        <v>0</v>
      </c>
      <c r="U158" s="30">
        <f t="shared" si="45"/>
        <v>0</v>
      </c>
      <c r="V158" s="30">
        <f t="shared" si="46"/>
        <v>0</v>
      </c>
      <c r="W158" s="30">
        <f t="shared" si="47"/>
        <v>0</v>
      </c>
      <c r="X158" s="29">
        <v>34000</v>
      </c>
      <c r="Y158" s="29">
        <v>129000</v>
      </c>
      <c r="Z158" s="30">
        <f t="shared" si="48"/>
        <v>3.7941176470588234</v>
      </c>
      <c r="AA158" s="30">
        <f t="shared" si="49"/>
        <v>51000</v>
      </c>
      <c r="AB158" s="30">
        <f t="shared" si="50"/>
        <v>15300</v>
      </c>
      <c r="AC158" s="29">
        <v>0</v>
      </c>
      <c r="AD158" s="29">
        <v>0</v>
      </c>
      <c r="AE158" s="30">
        <f t="shared" si="51"/>
        <v>0</v>
      </c>
      <c r="AF158" s="30">
        <f t="shared" si="52"/>
        <v>0</v>
      </c>
      <c r="AG158" s="30">
        <f t="shared" si="53"/>
        <v>0</v>
      </c>
    </row>
    <row r="159" spans="2:33" ht="15" customHeight="1" x14ac:dyDescent="0.2">
      <c r="B159" s="29" t="s">
        <v>1955</v>
      </c>
      <c r="C159" s="29" t="s">
        <v>10</v>
      </c>
      <c r="D159" s="29">
        <v>0</v>
      </c>
      <c r="E159" s="29">
        <v>0</v>
      </c>
      <c r="F159" s="30">
        <f t="shared" si="36"/>
        <v>0</v>
      </c>
      <c r="G159" s="30">
        <f t="shared" si="37"/>
        <v>0</v>
      </c>
      <c r="H159" s="30">
        <f t="shared" si="38"/>
        <v>0</v>
      </c>
      <c r="I159" s="29">
        <v>0</v>
      </c>
      <c r="J159" s="29">
        <v>0</v>
      </c>
      <c r="K159" s="30">
        <f t="shared" si="39"/>
        <v>0</v>
      </c>
      <c r="L159" s="30">
        <f t="shared" si="40"/>
        <v>0</v>
      </c>
      <c r="M159" s="30">
        <f t="shared" si="41"/>
        <v>0</v>
      </c>
      <c r="N159" s="29">
        <v>0</v>
      </c>
      <c r="O159" s="29">
        <v>0</v>
      </c>
      <c r="P159" s="30">
        <f t="shared" si="42"/>
        <v>0</v>
      </c>
      <c r="Q159" s="30">
        <f t="shared" si="43"/>
        <v>0</v>
      </c>
      <c r="R159" s="30">
        <f t="shared" si="44"/>
        <v>0</v>
      </c>
      <c r="S159" s="29">
        <v>0</v>
      </c>
      <c r="T159" s="29">
        <v>0</v>
      </c>
      <c r="U159" s="30">
        <f t="shared" si="45"/>
        <v>0</v>
      </c>
      <c r="V159" s="30">
        <f t="shared" si="46"/>
        <v>0</v>
      </c>
      <c r="W159" s="30">
        <f t="shared" si="47"/>
        <v>0</v>
      </c>
      <c r="X159" s="29">
        <v>100000</v>
      </c>
      <c r="Y159" s="29">
        <v>374000</v>
      </c>
      <c r="Z159" s="30">
        <f t="shared" si="48"/>
        <v>3.74</v>
      </c>
      <c r="AA159" s="30">
        <f t="shared" si="49"/>
        <v>150000</v>
      </c>
      <c r="AB159" s="30">
        <f t="shared" si="50"/>
        <v>45000</v>
      </c>
      <c r="AC159" s="29">
        <v>0</v>
      </c>
      <c r="AD159" s="29">
        <v>0</v>
      </c>
      <c r="AE159" s="30">
        <f t="shared" si="51"/>
        <v>0</v>
      </c>
      <c r="AF159" s="30">
        <f t="shared" si="52"/>
        <v>0</v>
      </c>
      <c r="AG159" s="30">
        <f t="shared" si="53"/>
        <v>0</v>
      </c>
    </row>
    <row r="160" spans="2:33" ht="15" customHeight="1" x14ac:dyDescent="0.2">
      <c r="B160" s="29" t="s">
        <v>2604</v>
      </c>
      <c r="C160" s="29" t="s">
        <v>10</v>
      </c>
      <c r="D160" s="29">
        <v>0</v>
      </c>
      <c r="E160" s="29">
        <v>0</v>
      </c>
      <c r="F160" s="30">
        <f t="shared" si="36"/>
        <v>0</v>
      </c>
      <c r="G160" s="30">
        <f t="shared" si="37"/>
        <v>0</v>
      </c>
      <c r="H160" s="30">
        <f t="shared" si="38"/>
        <v>0</v>
      </c>
      <c r="I160" s="29">
        <v>0</v>
      </c>
      <c r="J160" s="29">
        <v>0</v>
      </c>
      <c r="K160" s="30">
        <f t="shared" si="39"/>
        <v>0</v>
      </c>
      <c r="L160" s="30">
        <f t="shared" si="40"/>
        <v>0</v>
      </c>
      <c r="M160" s="30">
        <f t="shared" si="41"/>
        <v>0</v>
      </c>
      <c r="N160" s="29">
        <v>0</v>
      </c>
      <c r="O160" s="29">
        <v>0</v>
      </c>
      <c r="P160" s="30">
        <f t="shared" si="42"/>
        <v>0</v>
      </c>
      <c r="Q160" s="30">
        <f t="shared" si="43"/>
        <v>0</v>
      </c>
      <c r="R160" s="30">
        <f t="shared" si="44"/>
        <v>0</v>
      </c>
      <c r="S160" s="29">
        <v>0</v>
      </c>
      <c r="T160" s="29">
        <v>1000</v>
      </c>
      <c r="U160" s="30">
        <f t="shared" si="45"/>
        <v>0</v>
      </c>
      <c r="V160" s="30">
        <f t="shared" si="46"/>
        <v>0</v>
      </c>
      <c r="W160" s="30">
        <f t="shared" si="47"/>
        <v>0</v>
      </c>
      <c r="X160" s="29">
        <v>35000</v>
      </c>
      <c r="Y160" s="29">
        <v>100000</v>
      </c>
      <c r="Z160" s="30">
        <f t="shared" si="48"/>
        <v>2.8571428571428572</v>
      </c>
      <c r="AA160" s="30">
        <f t="shared" si="49"/>
        <v>52500</v>
      </c>
      <c r="AB160" s="30">
        <f t="shared" si="50"/>
        <v>15750</v>
      </c>
      <c r="AC160" s="29">
        <v>0</v>
      </c>
      <c r="AD160" s="29">
        <v>0</v>
      </c>
      <c r="AE160" s="30">
        <f t="shared" si="51"/>
        <v>0</v>
      </c>
      <c r="AF160" s="30">
        <f t="shared" si="52"/>
        <v>0</v>
      </c>
      <c r="AG160" s="30">
        <f t="shared" si="53"/>
        <v>0</v>
      </c>
    </row>
    <row r="161" spans="2:33" ht="15" customHeight="1" x14ac:dyDescent="0.2">
      <c r="B161" s="29" t="s">
        <v>1956</v>
      </c>
      <c r="C161" s="29" t="s">
        <v>10</v>
      </c>
      <c r="D161" s="29">
        <v>133000</v>
      </c>
      <c r="E161" s="29">
        <v>340000</v>
      </c>
      <c r="F161" s="30">
        <f t="shared" si="36"/>
        <v>2.5563909774436091</v>
      </c>
      <c r="G161" s="30">
        <f t="shared" si="37"/>
        <v>159600</v>
      </c>
      <c r="H161" s="30">
        <f t="shared" si="38"/>
        <v>55860</v>
      </c>
      <c r="I161" s="29">
        <v>0</v>
      </c>
      <c r="J161" s="29">
        <v>0</v>
      </c>
      <c r="K161" s="30">
        <f t="shared" si="39"/>
        <v>0</v>
      </c>
      <c r="L161" s="30">
        <f t="shared" si="40"/>
        <v>0</v>
      </c>
      <c r="M161" s="30">
        <f t="shared" si="41"/>
        <v>0</v>
      </c>
      <c r="N161" s="29">
        <v>0</v>
      </c>
      <c r="O161" s="29">
        <v>0</v>
      </c>
      <c r="P161" s="30">
        <f t="shared" si="42"/>
        <v>0</v>
      </c>
      <c r="Q161" s="30">
        <f t="shared" si="43"/>
        <v>0</v>
      </c>
      <c r="R161" s="30">
        <f t="shared" si="44"/>
        <v>0</v>
      </c>
      <c r="S161" s="29">
        <v>0</v>
      </c>
      <c r="T161" s="29">
        <v>1000</v>
      </c>
      <c r="U161" s="30">
        <f t="shared" si="45"/>
        <v>0</v>
      </c>
      <c r="V161" s="30">
        <f t="shared" si="46"/>
        <v>0</v>
      </c>
      <c r="W161" s="30">
        <f t="shared" si="47"/>
        <v>0</v>
      </c>
      <c r="X161" s="29">
        <v>53000</v>
      </c>
      <c r="Y161" s="29">
        <v>146000</v>
      </c>
      <c r="Z161" s="30">
        <f t="shared" si="48"/>
        <v>2.7547169811320753</v>
      </c>
      <c r="AA161" s="30">
        <f t="shared" si="49"/>
        <v>79500</v>
      </c>
      <c r="AB161" s="30">
        <f t="shared" si="50"/>
        <v>23850</v>
      </c>
      <c r="AC161" s="29">
        <v>0</v>
      </c>
      <c r="AD161" s="29">
        <v>0</v>
      </c>
      <c r="AE161" s="30">
        <f t="shared" si="51"/>
        <v>0</v>
      </c>
      <c r="AF161" s="30">
        <f t="shared" si="52"/>
        <v>0</v>
      </c>
      <c r="AG161" s="30">
        <f t="shared" si="53"/>
        <v>0</v>
      </c>
    </row>
    <row r="162" spans="2:33" ht="15" customHeight="1" x14ac:dyDescent="0.2">
      <c r="B162" s="29" t="s">
        <v>1957</v>
      </c>
      <c r="C162" s="29" t="s">
        <v>10</v>
      </c>
      <c r="D162" s="29">
        <v>8000</v>
      </c>
      <c r="E162" s="29">
        <v>19000</v>
      </c>
      <c r="F162" s="30">
        <f t="shared" si="36"/>
        <v>2.375</v>
      </c>
      <c r="G162" s="30">
        <f t="shared" si="37"/>
        <v>9600</v>
      </c>
      <c r="H162" s="30">
        <f t="shared" si="38"/>
        <v>3360</v>
      </c>
      <c r="I162" s="29">
        <v>0</v>
      </c>
      <c r="J162" s="29">
        <v>0</v>
      </c>
      <c r="K162" s="30">
        <f t="shared" si="39"/>
        <v>0</v>
      </c>
      <c r="L162" s="30">
        <f t="shared" si="40"/>
        <v>0</v>
      </c>
      <c r="M162" s="30">
        <f t="shared" si="41"/>
        <v>0</v>
      </c>
      <c r="N162" s="29">
        <v>0</v>
      </c>
      <c r="O162" s="29">
        <v>0</v>
      </c>
      <c r="P162" s="30">
        <f t="shared" si="42"/>
        <v>0</v>
      </c>
      <c r="Q162" s="30">
        <f t="shared" si="43"/>
        <v>0</v>
      </c>
      <c r="R162" s="30">
        <f t="shared" si="44"/>
        <v>0</v>
      </c>
      <c r="S162" s="29">
        <v>1000</v>
      </c>
      <c r="T162" s="29">
        <v>1000</v>
      </c>
      <c r="U162" s="30">
        <f t="shared" si="45"/>
        <v>1</v>
      </c>
      <c r="V162" s="30">
        <f t="shared" si="46"/>
        <v>1500</v>
      </c>
      <c r="W162" s="30">
        <f t="shared" si="47"/>
        <v>525</v>
      </c>
      <c r="X162" s="29">
        <v>63000</v>
      </c>
      <c r="Y162" s="29">
        <v>195000</v>
      </c>
      <c r="Z162" s="30">
        <f t="shared" si="48"/>
        <v>3.0952380952380953</v>
      </c>
      <c r="AA162" s="30">
        <f t="shared" si="49"/>
        <v>94500</v>
      </c>
      <c r="AB162" s="30">
        <f t="shared" si="50"/>
        <v>28350</v>
      </c>
      <c r="AC162" s="29">
        <v>0</v>
      </c>
      <c r="AD162" s="29">
        <v>0</v>
      </c>
      <c r="AE162" s="30">
        <f t="shared" si="51"/>
        <v>0</v>
      </c>
      <c r="AF162" s="30">
        <f t="shared" si="52"/>
        <v>0</v>
      </c>
      <c r="AG162" s="30">
        <f t="shared" si="53"/>
        <v>0</v>
      </c>
    </row>
    <row r="163" spans="2:33" ht="15" customHeight="1" x14ac:dyDescent="0.2">
      <c r="B163" s="29" t="s">
        <v>1958</v>
      </c>
      <c r="C163" s="29" t="s">
        <v>10</v>
      </c>
      <c r="D163" s="29">
        <v>42000</v>
      </c>
      <c r="E163" s="29">
        <v>104000</v>
      </c>
      <c r="F163" s="30">
        <f t="shared" si="36"/>
        <v>2.4761904761904763</v>
      </c>
      <c r="G163" s="30">
        <f t="shared" si="37"/>
        <v>50400</v>
      </c>
      <c r="H163" s="30">
        <f t="shared" si="38"/>
        <v>17640</v>
      </c>
      <c r="I163" s="29">
        <v>0</v>
      </c>
      <c r="J163" s="29">
        <v>0</v>
      </c>
      <c r="K163" s="30">
        <f t="shared" si="39"/>
        <v>0</v>
      </c>
      <c r="L163" s="30">
        <f t="shared" si="40"/>
        <v>0</v>
      </c>
      <c r="M163" s="30">
        <f t="shared" si="41"/>
        <v>0</v>
      </c>
      <c r="N163" s="29">
        <v>0</v>
      </c>
      <c r="O163" s="29">
        <v>0</v>
      </c>
      <c r="P163" s="30">
        <f t="shared" si="42"/>
        <v>0</v>
      </c>
      <c r="Q163" s="30">
        <f t="shared" si="43"/>
        <v>0</v>
      </c>
      <c r="R163" s="30">
        <f t="shared" si="44"/>
        <v>0</v>
      </c>
      <c r="S163" s="29">
        <v>40000</v>
      </c>
      <c r="T163" s="29">
        <v>86000</v>
      </c>
      <c r="U163" s="30">
        <f t="shared" si="45"/>
        <v>2.15</v>
      </c>
      <c r="V163" s="30">
        <f t="shared" si="46"/>
        <v>60000</v>
      </c>
      <c r="W163" s="30">
        <f t="shared" si="47"/>
        <v>21000</v>
      </c>
      <c r="X163" s="29">
        <v>25000</v>
      </c>
      <c r="Y163" s="29">
        <v>64000</v>
      </c>
      <c r="Z163" s="30">
        <f t="shared" si="48"/>
        <v>2.56</v>
      </c>
      <c r="AA163" s="30">
        <f t="shared" si="49"/>
        <v>37500</v>
      </c>
      <c r="AB163" s="30">
        <f t="shared" si="50"/>
        <v>11250</v>
      </c>
      <c r="AC163" s="29">
        <v>0</v>
      </c>
      <c r="AD163" s="29">
        <v>0</v>
      </c>
      <c r="AE163" s="30">
        <f t="shared" si="51"/>
        <v>0</v>
      </c>
      <c r="AF163" s="30">
        <f t="shared" si="52"/>
        <v>0</v>
      </c>
      <c r="AG163" s="30">
        <f t="shared" si="53"/>
        <v>0</v>
      </c>
    </row>
    <row r="164" spans="2:33" ht="15" customHeight="1" x14ac:dyDescent="0.2">
      <c r="B164" s="29" t="s">
        <v>2611</v>
      </c>
      <c r="C164" s="29" t="s">
        <v>10</v>
      </c>
      <c r="D164" s="29">
        <v>0</v>
      </c>
      <c r="E164" s="29">
        <v>0</v>
      </c>
      <c r="F164" s="30">
        <f t="shared" si="36"/>
        <v>0</v>
      </c>
      <c r="G164" s="30">
        <f t="shared" si="37"/>
        <v>0</v>
      </c>
      <c r="H164" s="30">
        <f t="shared" si="38"/>
        <v>0</v>
      </c>
      <c r="I164" s="29">
        <v>0</v>
      </c>
      <c r="J164" s="29">
        <v>0</v>
      </c>
      <c r="K164" s="30">
        <f t="shared" si="39"/>
        <v>0</v>
      </c>
      <c r="L164" s="30">
        <f t="shared" si="40"/>
        <v>0</v>
      </c>
      <c r="M164" s="30">
        <f t="shared" si="41"/>
        <v>0</v>
      </c>
      <c r="N164" s="29">
        <v>0</v>
      </c>
      <c r="O164" s="29">
        <v>0</v>
      </c>
      <c r="P164" s="30">
        <f t="shared" si="42"/>
        <v>0</v>
      </c>
      <c r="Q164" s="30">
        <f t="shared" si="43"/>
        <v>0</v>
      </c>
      <c r="R164" s="30">
        <f t="shared" si="44"/>
        <v>0</v>
      </c>
      <c r="S164" s="29">
        <v>0</v>
      </c>
      <c r="T164" s="29">
        <v>0</v>
      </c>
      <c r="U164" s="30">
        <f t="shared" si="45"/>
        <v>0</v>
      </c>
      <c r="V164" s="30">
        <f t="shared" si="46"/>
        <v>0</v>
      </c>
      <c r="W164" s="30">
        <f t="shared" si="47"/>
        <v>0</v>
      </c>
      <c r="X164" s="29">
        <v>61000</v>
      </c>
      <c r="Y164" s="29">
        <v>207000</v>
      </c>
      <c r="Z164" s="30">
        <f t="shared" si="48"/>
        <v>3.3934426229508197</v>
      </c>
      <c r="AA164" s="30">
        <f t="shared" si="49"/>
        <v>91500</v>
      </c>
      <c r="AB164" s="30">
        <f t="shared" si="50"/>
        <v>27450</v>
      </c>
      <c r="AC164" s="29">
        <v>0</v>
      </c>
      <c r="AD164" s="29">
        <v>0</v>
      </c>
      <c r="AE164" s="30">
        <f t="shared" si="51"/>
        <v>0</v>
      </c>
      <c r="AF164" s="30">
        <f t="shared" si="52"/>
        <v>0</v>
      </c>
      <c r="AG164" s="30">
        <f t="shared" si="53"/>
        <v>0</v>
      </c>
    </row>
    <row r="165" spans="2:33" ht="15" customHeight="1" x14ac:dyDescent="0.2">
      <c r="B165" s="29" t="s">
        <v>1959</v>
      </c>
      <c r="C165" s="29" t="s">
        <v>10</v>
      </c>
      <c r="D165" s="29">
        <v>11000</v>
      </c>
      <c r="E165" s="29">
        <v>11000</v>
      </c>
      <c r="F165" s="30">
        <f t="shared" si="36"/>
        <v>1</v>
      </c>
      <c r="G165" s="30">
        <f t="shared" si="37"/>
        <v>13200</v>
      </c>
      <c r="H165" s="30">
        <f t="shared" si="38"/>
        <v>4620</v>
      </c>
      <c r="I165" s="29">
        <v>0</v>
      </c>
      <c r="J165" s="29">
        <v>0</v>
      </c>
      <c r="K165" s="30">
        <f t="shared" si="39"/>
        <v>0</v>
      </c>
      <c r="L165" s="30">
        <f t="shared" si="40"/>
        <v>0</v>
      </c>
      <c r="M165" s="30">
        <f t="shared" si="41"/>
        <v>0</v>
      </c>
      <c r="N165" s="29">
        <v>0</v>
      </c>
      <c r="O165" s="29">
        <v>0</v>
      </c>
      <c r="P165" s="30">
        <f t="shared" si="42"/>
        <v>0</v>
      </c>
      <c r="Q165" s="30">
        <f t="shared" si="43"/>
        <v>0</v>
      </c>
      <c r="R165" s="30">
        <f t="shared" si="44"/>
        <v>0</v>
      </c>
      <c r="S165" s="29">
        <v>16000</v>
      </c>
      <c r="T165" s="29">
        <v>32000</v>
      </c>
      <c r="U165" s="30">
        <f t="shared" si="45"/>
        <v>2</v>
      </c>
      <c r="V165" s="30">
        <f t="shared" si="46"/>
        <v>24000</v>
      </c>
      <c r="W165" s="30">
        <f t="shared" si="47"/>
        <v>8400</v>
      </c>
      <c r="X165" s="29">
        <v>3000</v>
      </c>
      <c r="Y165" s="29">
        <v>7000</v>
      </c>
      <c r="Z165" s="30">
        <f t="shared" si="48"/>
        <v>2.3333333333333335</v>
      </c>
      <c r="AA165" s="30">
        <f t="shared" si="49"/>
        <v>4500</v>
      </c>
      <c r="AB165" s="30">
        <f t="shared" si="50"/>
        <v>1350</v>
      </c>
      <c r="AC165" s="29">
        <v>0</v>
      </c>
      <c r="AD165" s="29">
        <v>0</v>
      </c>
      <c r="AE165" s="30">
        <f t="shared" si="51"/>
        <v>0</v>
      </c>
      <c r="AF165" s="30">
        <f t="shared" si="52"/>
        <v>0</v>
      </c>
      <c r="AG165" s="30">
        <f t="shared" si="53"/>
        <v>0</v>
      </c>
    </row>
    <row r="166" spans="2:33" ht="15" customHeight="1" x14ac:dyDescent="0.2">
      <c r="B166" s="29" t="s">
        <v>1695</v>
      </c>
      <c r="C166" s="29" t="s">
        <v>10</v>
      </c>
      <c r="D166" s="29">
        <v>51000</v>
      </c>
      <c r="E166" s="29">
        <v>148000</v>
      </c>
      <c r="F166" s="30">
        <f t="shared" si="36"/>
        <v>2.9019607843137254</v>
      </c>
      <c r="G166" s="30">
        <f t="shared" si="37"/>
        <v>61200</v>
      </c>
      <c r="H166" s="30">
        <f t="shared" si="38"/>
        <v>21420</v>
      </c>
      <c r="I166" s="29">
        <v>0</v>
      </c>
      <c r="J166" s="29">
        <v>0</v>
      </c>
      <c r="K166" s="30">
        <f t="shared" si="39"/>
        <v>0</v>
      </c>
      <c r="L166" s="30">
        <f t="shared" si="40"/>
        <v>0</v>
      </c>
      <c r="M166" s="30">
        <f t="shared" si="41"/>
        <v>0</v>
      </c>
      <c r="N166" s="29">
        <v>0</v>
      </c>
      <c r="O166" s="29">
        <v>0</v>
      </c>
      <c r="P166" s="30">
        <f t="shared" si="42"/>
        <v>0</v>
      </c>
      <c r="Q166" s="30">
        <f t="shared" si="43"/>
        <v>0</v>
      </c>
      <c r="R166" s="30">
        <f t="shared" si="44"/>
        <v>0</v>
      </c>
      <c r="S166" s="29">
        <v>0</v>
      </c>
      <c r="T166" s="29">
        <v>0</v>
      </c>
      <c r="U166" s="30">
        <f t="shared" si="45"/>
        <v>0</v>
      </c>
      <c r="V166" s="30">
        <f t="shared" si="46"/>
        <v>0</v>
      </c>
      <c r="W166" s="30">
        <f t="shared" si="47"/>
        <v>0</v>
      </c>
      <c r="X166" s="29">
        <v>0</v>
      </c>
      <c r="Y166" s="29">
        <v>0</v>
      </c>
      <c r="Z166" s="30">
        <f t="shared" si="48"/>
        <v>0</v>
      </c>
      <c r="AA166" s="30">
        <f t="shared" si="49"/>
        <v>0</v>
      </c>
      <c r="AB166" s="30">
        <f t="shared" si="50"/>
        <v>0</v>
      </c>
      <c r="AC166" s="29">
        <v>0</v>
      </c>
      <c r="AD166" s="29">
        <v>0</v>
      </c>
      <c r="AE166" s="30">
        <f t="shared" si="51"/>
        <v>0</v>
      </c>
      <c r="AF166" s="30">
        <f t="shared" si="52"/>
        <v>0</v>
      </c>
      <c r="AG166" s="30">
        <f t="shared" si="53"/>
        <v>0</v>
      </c>
    </row>
    <row r="167" spans="2:33" ht="15" customHeight="1" x14ac:dyDescent="0.2">
      <c r="B167" s="29" t="s">
        <v>1960</v>
      </c>
      <c r="C167" s="29" t="s">
        <v>10</v>
      </c>
      <c r="D167" s="29">
        <v>52000</v>
      </c>
      <c r="E167" s="29">
        <v>98000</v>
      </c>
      <c r="F167" s="30">
        <f t="shared" si="36"/>
        <v>1.8846153846153846</v>
      </c>
      <c r="G167" s="30">
        <f t="shared" si="37"/>
        <v>62400</v>
      </c>
      <c r="H167" s="30">
        <f t="shared" si="38"/>
        <v>21840</v>
      </c>
      <c r="I167" s="29">
        <v>0</v>
      </c>
      <c r="J167" s="29">
        <v>0</v>
      </c>
      <c r="K167" s="30">
        <f t="shared" si="39"/>
        <v>0</v>
      </c>
      <c r="L167" s="30">
        <f t="shared" si="40"/>
        <v>0</v>
      </c>
      <c r="M167" s="30">
        <f t="shared" si="41"/>
        <v>0</v>
      </c>
      <c r="N167" s="29">
        <v>0</v>
      </c>
      <c r="O167" s="29">
        <v>0</v>
      </c>
      <c r="P167" s="30">
        <f t="shared" si="42"/>
        <v>0</v>
      </c>
      <c r="Q167" s="30">
        <f t="shared" si="43"/>
        <v>0</v>
      </c>
      <c r="R167" s="30">
        <f t="shared" si="44"/>
        <v>0</v>
      </c>
      <c r="S167" s="29">
        <v>87000</v>
      </c>
      <c r="T167" s="29">
        <v>149000</v>
      </c>
      <c r="U167" s="30">
        <f t="shared" si="45"/>
        <v>1.7126436781609196</v>
      </c>
      <c r="V167" s="30">
        <f t="shared" si="46"/>
        <v>130500</v>
      </c>
      <c r="W167" s="30">
        <f t="shared" si="47"/>
        <v>45675</v>
      </c>
      <c r="X167" s="29">
        <v>14000</v>
      </c>
      <c r="Y167" s="29">
        <v>34000</v>
      </c>
      <c r="Z167" s="30">
        <f t="shared" si="48"/>
        <v>2.4285714285714284</v>
      </c>
      <c r="AA167" s="30">
        <f t="shared" si="49"/>
        <v>21000</v>
      </c>
      <c r="AB167" s="30">
        <f t="shared" si="50"/>
        <v>6300</v>
      </c>
      <c r="AC167" s="29">
        <v>0</v>
      </c>
      <c r="AD167" s="29">
        <v>0</v>
      </c>
      <c r="AE167" s="30">
        <f t="shared" si="51"/>
        <v>0</v>
      </c>
      <c r="AF167" s="30">
        <f t="shared" si="52"/>
        <v>0</v>
      </c>
      <c r="AG167" s="30">
        <f t="shared" si="53"/>
        <v>0</v>
      </c>
    </row>
    <row r="168" spans="2:33" ht="15" customHeight="1" x14ac:dyDescent="0.2">
      <c r="B168" s="29" t="s">
        <v>1961</v>
      </c>
      <c r="C168" s="29" t="s">
        <v>10</v>
      </c>
      <c r="D168" s="29">
        <v>0</v>
      </c>
      <c r="E168" s="29">
        <v>0</v>
      </c>
      <c r="F168" s="30">
        <f t="shared" si="36"/>
        <v>0</v>
      </c>
      <c r="G168" s="30">
        <f t="shared" si="37"/>
        <v>0</v>
      </c>
      <c r="H168" s="30">
        <f t="shared" si="38"/>
        <v>0</v>
      </c>
      <c r="I168" s="29">
        <v>0</v>
      </c>
      <c r="J168" s="29">
        <v>0</v>
      </c>
      <c r="K168" s="30">
        <f t="shared" si="39"/>
        <v>0</v>
      </c>
      <c r="L168" s="30">
        <f t="shared" si="40"/>
        <v>0</v>
      </c>
      <c r="M168" s="30">
        <f t="shared" si="41"/>
        <v>0</v>
      </c>
      <c r="N168" s="29">
        <v>0</v>
      </c>
      <c r="O168" s="29">
        <v>0</v>
      </c>
      <c r="P168" s="30">
        <f t="shared" si="42"/>
        <v>0</v>
      </c>
      <c r="Q168" s="30">
        <f t="shared" si="43"/>
        <v>0</v>
      </c>
      <c r="R168" s="30">
        <f t="shared" si="44"/>
        <v>0</v>
      </c>
      <c r="S168" s="29">
        <v>0</v>
      </c>
      <c r="T168" s="29">
        <v>0</v>
      </c>
      <c r="U168" s="30">
        <f t="shared" si="45"/>
        <v>0</v>
      </c>
      <c r="V168" s="30">
        <f t="shared" si="46"/>
        <v>0</v>
      </c>
      <c r="W168" s="30">
        <f t="shared" si="47"/>
        <v>0</v>
      </c>
      <c r="X168" s="29">
        <v>38000</v>
      </c>
      <c r="Y168" s="29">
        <v>97000</v>
      </c>
      <c r="Z168" s="30">
        <f t="shared" si="48"/>
        <v>2.5526315789473686</v>
      </c>
      <c r="AA168" s="30">
        <f t="shared" si="49"/>
        <v>57000</v>
      </c>
      <c r="AB168" s="30">
        <f t="shared" si="50"/>
        <v>17100</v>
      </c>
      <c r="AC168" s="29">
        <v>0</v>
      </c>
      <c r="AD168" s="29">
        <v>0</v>
      </c>
      <c r="AE168" s="30">
        <f t="shared" si="51"/>
        <v>0</v>
      </c>
      <c r="AF168" s="30">
        <f t="shared" si="52"/>
        <v>0</v>
      </c>
      <c r="AG168" s="30">
        <f t="shared" si="53"/>
        <v>0</v>
      </c>
    </row>
    <row r="169" spans="2:33" ht="15" customHeight="1" x14ac:dyDescent="0.2">
      <c r="B169" s="29" t="s">
        <v>1962</v>
      </c>
      <c r="C169" s="29" t="s">
        <v>10</v>
      </c>
      <c r="D169" s="29">
        <v>0</v>
      </c>
      <c r="E169" s="29">
        <v>0</v>
      </c>
      <c r="F169" s="30">
        <f t="shared" si="36"/>
        <v>0</v>
      </c>
      <c r="G169" s="30">
        <f t="shared" si="37"/>
        <v>0</v>
      </c>
      <c r="H169" s="30">
        <f t="shared" si="38"/>
        <v>0</v>
      </c>
      <c r="I169" s="29">
        <v>0</v>
      </c>
      <c r="J169" s="29">
        <v>0</v>
      </c>
      <c r="K169" s="30">
        <f t="shared" si="39"/>
        <v>0</v>
      </c>
      <c r="L169" s="30">
        <f t="shared" si="40"/>
        <v>0</v>
      </c>
      <c r="M169" s="30">
        <f t="shared" si="41"/>
        <v>0</v>
      </c>
      <c r="N169" s="29">
        <v>0</v>
      </c>
      <c r="O169" s="29">
        <v>0</v>
      </c>
      <c r="P169" s="30">
        <f t="shared" si="42"/>
        <v>0</v>
      </c>
      <c r="Q169" s="30">
        <f t="shared" si="43"/>
        <v>0</v>
      </c>
      <c r="R169" s="30">
        <f t="shared" si="44"/>
        <v>0</v>
      </c>
      <c r="S169" s="29">
        <v>0</v>
      </c>
      <c r="T169" s="29">
        <v>0</v>
      </c>
      <c r="U169" s="30">
        <f t="shared" si="45"/>
        <v>0</v>
      </c>
      <c r="V169" s="30">
        <f t="shared" si="46"/>
        <v>0</v>
      </c>
      <c r="W169" s="30">
        <f t="shared" si="47"/>
        <v>0</v>
      </c>
      <c r="X169" s="29">
        <v>28000</v>
      </c>
      <c r="Y169" s="29">
        <v>89000</v>
      </c>
      <c r="Z169" s="30">
        <f t="shared" si="48"/>
        <v>3.1785714285714284</v>
      </c>
      <c r="AA169" s="30">
        <f t="shared" si="49"/>
        <v>42000</v>
      </c>
      <c r="AB169" s="30">
        <f t="shared" si="50"/>
        <v>12600</v>
      </c>
      <c r="AC169" s="29">
        <v>0</v>
      </c>
      <c r="AD169" s="29">
        <v>0</v>
      </c>
      <c r="AE169" s="30">
        <f t="shared" si="51"/>
        <v>0</v>
      </c>
      <c r="AF169" s="30">
        <f t="shared" si="52"/>
        <v>0</v>
      </c>
      <c r="AG169" s="30">
        <f t="shared" si="53"/>
        <v>0</v>
      </c>
    </row>
    <row r="170" spans="2:33" ht="15" customHeight="1" x14ac:dyDescent="0.2">
      <c r="B170" s="29" t="s">
        <v>62</v>
      </c>
      <c r="C170" s="29" t="s">
        <v>10</v>
      </c>
      <c r="D170" s="29">
        <v>0</v>
      </c>
      <c r="E170" s="29">
        <v>0</v>
      </c>
      <c r="F170" s="30">
        <f t="shared" si="36"/>
        <v>0</v>
      </c>
      <c r="G170" s="30">
        <f t="shared" si="37"/>
        <v>0</v>
      </c>
      <c r="H170" s="30">
        <f t="shared" si="38"/>
        <v>0</v>
      </c>
      <c r="I170" s="29">
        <v>0</v>
      </c>
      <c r="J170" s="29">
        <v>0</v>
      </c>
      <c r="K170" s="30">
        <f t="shared" si="39"/>
        <v>0</v>
      </c>
      <c r="L170" s="30">
        <f t="shared" si="40"/>
        <v>0</v>
      </c>
      <c r="M170" s="30">
        <f t="shared" si="41"/>
        <v>0</v>
      </c>
      <c r="N170" s="29">
        <v>0</v>
      </c>
      <c r="O170" s="29">
        <v>0</v>
      </c>
      <c r="P170" s="30">
        <f t="shared" si="42"/>
        <v>0</v>
      </c>
      <c r="Q170" s="30">
        <f t="shared" si="43"/>
        <v>0</v>
      </c>
      <c r="R170" s="30">
        <f t="shared" si="44"/>
        <v>0</v>
      </c>
      <c r="S170" s="29">
        <v>0</v>
      </c>
      <c r="T170" s="29">
        <v>0</v>
      </c>
      <c r="U170" s="30">
        <f t="shared" si="45"/>
        <v>0</v>
      </c>
      <c r="V170" s="30">
        <f t="shared" si="46"/>
        <v>0</v>
      </c>
      <c r="W170" s="30">
        <f t="shared" si="47"/>
        <v>0</v>
      </c>
      <c r="X170" s="29">
        <v>103000</v>
      </c>
      <c r="Y170" s="29">
        <v>395000</v>
      </c>
      <c r="Z170" s="30">
        <f t="shared" si="48"/>
        <v>3.8349514563106797</v>
      </c>
      <c r="AA170" s="30">
        <f t="shared" si="49"/>
        <v>154500</v>
      </c>
      <c r="AB170" s="30">
        <f t="shared" si="50"/>
        <v>46350</v>
      </c>
      <c r="AC170" s="29">
        <v>0</v>
      </c>
      <c r="AD170" s="29">
        <v>0</v>
      </c>
      <c r="AE170" s="30">
        <f t="shared" si="51"/>
        <v>0</v>
      </c>
      <c r="AF170" s="30">
        <f t="shared" si="52"/>
        <v>0</v>
      </c>
      <c r="AG170" s="30">
        <f t="shared" si="53"/>
        <v>0</v>
      </c>
    </row>
    <row r="171" spans="2:33" ht="15" customHeight="1" x14ac:dyDescent="0.2">
      <c r="B171" s="29" t="s">
        <v>2624</v>
      </c>
      <c r="C171" s="29" t="s">
        <v>10</v>
      </c>
      <c r="D171" s="29">
        <v>7000</v>
      </c>
      <c r="E171" s="29">
        <v>22000</v>
      </c>
      <c r="F171" s="30">
        <f t="shared" si="36"/>
        <v>3.1428571428571428</v>
      </c>
      <c r="G171" s="30">
        <f t="shared" si="37"/>
        <v>8400</v>
      </c>
      <c r="H171" s="30">
        <f t="shared" si="38"/>
        <v>2940</v>
      </c>
      <c r="I171" s="29">
        <v>0</v>
      </c>
      <c r="J171" s="29">
        <v>0</v>
      </c>
      <c r="K171" s="30">
        <f t="shared" si="39"/>
        <v>0</v>
      </c>
      <c r="L171" s="30">
        <f t="shared" si="40"/>
        <v>0</v>
      </c>
      <c r="M171" s="30">
        <f t="shared" si="41"/>
        <v>0</v>
      </c>
      <c r="N171" s="29">
        <v>0</v>
      </c>
      <c r="O171" s="29">
        <v>0</v>
      </c>
      <c r="P171" s="30">
        <f t="shared" si="42"/>
        <v>0</v>
      </c>
      <c r="Q171" s="30">
        <f t="shared" si="43"/>
        <v>0</v>
      </c>
      <c r="R171" s="30">
        <f t="shared" si="44"/>
        <v>0</v>
      </c>
      <c r="S171" s="29">
        <v>12000</v>
      </c>
      <c r="T171" s="29">
        <v>27000</v>
      </c>
      <c r="U171" s="30">
        <f t="shared" si="45"/>
        <v>2.25</v>
      </c>
      <c r="V171" s="30">
        <f t="shared" si="46"/>
        <v>18000</v>
      </c>
      <c r="W171" s="30">
        <f t="shared" si="47"/>
        <v>6300</v>
      </c>
      <c r="X171" s="29">
        <v>78000</v>
      </c>
      <c r="Y171" s="29">
        <v>232000</v>
      </c>
      <c r="Z171" s="30">
        <f t="shared" si="48"/>
        <v>2.9743589743589745</v>
      </c>
      <c r="AA171" s="30">
        <f t="shared" si="49"/>
        <v>117000</v>
      </c>
      <c r="AB171" s="30">
        <f t="shared" si="50"/>
        <v>35100</v>
      </c>
      <c r="AC171" s="29">
        <v>0</v>
      </c>
      <c r="AD171" s="29">
        <v>0</v>
      </c>
      <c r="AE171" s="30">
        <f t="shared" si="51"/>
        <v>0</v>
      </c>
      <c r="AF171" s="30">
        <f t="shared" si="52"/>
        <v>0</v>
      </c>
      <c r="AG171" s="30">
        <f t="shared" si="53"/>
        <v>0</v>
      </c>
    </row>
    <row r="172" spans="2:33" ht="15" customHeight="1" x14ac:dyDescent="0.2">
      <c r="B172" s="29" t="s">
        <v>1963</v>
      </c>
      <c r="C172" s="29" t="s">
        <v>10</v>
      </c>
      <c r="D172" s="29">
        <v>65000</v>
      </c>
      <c r="E172" s="29">
        <v>139000</v>
      </c>
      <c r="F172" s="30">
        <f t="shared" si="36"/>
        <v>2.1384615384615384</v>
      </c>
      <c r="G172" s="30">
        <f t="shared" si="37"/>
        <v>78000</v>
      </c>
      <c r="H172" s="30">
        <f t="shared" si="38"/>
        <v>27300</v>
      </c>
      <c r="I172" s="29">
        <v>0</v>
      </c>
      <c r="J172" s="29">
        <v>0</v>
      </c>
      <c r="K172" s="30">
        <f t="shared" si="39"/>
        <v>0</v>
      </c>
      <c r="L172" s="30">
        <f t="shared" si="40"/>
        <v>0</v>
      </c>
      <c r="M172" s="30">
        <f t="shared" si="41"/>
        <v>0</v>
      </c>
      <c r="N172" s="29">
        <v>0</v>
      </c>
      <c r="O172" s="29">
        <v>0</v>
      </c>
      <c r="P172" s="30">
        <f t="shared" si="42"/>
        <v>0</v>
      </c>
      <c r="Q172" s="30">
        <f t="shared" si="43"/>
        <v>0</v>
      </c>
      <c r="R172" s="30">
        <f t="shared" si="44"/>
        <v>0</v>
      </c>
      <c r="S172" s="29">
        <v>9000</v>
      </c>
      <c r="T172" s="29">
        <v>14000</v>
      </c>
      <c r="U172" s="30">
        <f t="shared" si="45"/>
        <v>1.5555555555555556</v>
      </c>
      <c r="V172" s="30">
        <f t="shared" si="46"/>
        <v>13500</v>
      </c>
      <c r="W172" s="30">
        <f t="shared" si="47"/>
        <v>4725</v>
      </c>
      <c r="X172" s="29">
        <v>3000</v>
      </c>
      <c r="Y172" s="29">
        <v>8000</v>
      </c>
      <c r="Z172" s="30">
        <f t="shared" si="48"/>
        <v>2.6666666666666665</v>
      </c>
      <c r="AA172" s="30">
        <f t="shared" si="49"/>
        <v>4500</v>
      </c>
      <c r="AB172" s="30">
        <f t="shared" si="50"/>
        <v>1350</v>
      </c>
      <c r="AC172" s="29">
        <v>0</v>
      </c>
      <c r="AD172" s="29">
        <v>0</v>
      </c>
      <c r="AE172" s="30">
        <f t="shared" si="51"/>
        <v>0</v>
      </c>
      <c r="AF172" s="30">
        <f t="shared" si="52"/>
        <v>0</v>
      </c>
      <c r="AG172" s="30">
        <f t="shared" si="53"/>
        <v>0</v>
      </c>
    </row>
    <row r="173" spans="2:33" ht="15" customHeight="1" x14ac:dyDescent="0.2">
      <c r="B173" s="29" t="s">
        <v>1701</v>
      </c>
      <c r="C173" s="29" t="s">
        <v>10</v>
      </c>
      <c r="D173" s="29">
        <v>4000</v>
      </c>
      <c r="E173" s="29">
        <v>7000</v>
      </c>
      <c r="F173" s="30">
        <f t="shared" si="36"/>
        <v>1.75</v>
      </c>
      <c r="G173" s="30">
        <f t="shared" si="37"/>
        <v>4800</v>
      </c>
      <c r="H173" s="30">
        <f t="shared" si="38"/>
        <v>1680</v>
      </c>
      <c r="I173" s="29">
        <v>0</v>
      </c>
      <c r="J173" s="29">
        <v>0</v>
      </c>
      <c r="K173" s="30">
        <f t="shared" si="39"/>
        <v>0</v>
      </c>
      <c r="L173" s="30">
        <f t="shared" si="40"/>
        <v>0</v>
      </c>
      <c r="M173" s="30">
        <f t="shared" si="41"/>
        <v>0</v>
      </c>
      <c r="N173" s="29">
        <v>0</v>
      </c>
      <c r="O173" s="29">
        <v>0</v>
      </c>
      <c r="P173" s="30">
        <f t="shared" si="42"/>
        <v>0</v>
      </c>
      <c r="Q173" s="30">
        <f t="shared" si="43"/>
        <v>0</v>
      </c>
      <c r="R173" s="30">
        <f t="shared" si="44"/>
        <v>0</v>
      </c>
      <c r="S173" s="29">
        <v>0</v>
      </c>
      <c r="T173" s="29">
        <v>0</v>
      </c>
      <c r="U173" s="30">
        <f t="shared" si="45"/>
        <v>0</v>
      </c>
      <c r="V173" s="30">
        <f t="shared" si="46"/>
        <v>0</v>
      </c>
      <c r="W173" s="30">
        <f t="shared" si="47"/>
        <v>0</v>
      </c>
      <c r="X173" s="29">
        <v>48000</v>
      </c>
      <c r="Y173" s="29">
        <v>124000</v>
      </c>
      <c r="Z173" s="30">
        <f t="shared" si="48"/>
        <v>2.5833333333333335</v>
      </c>
      <c r="AA173" s="30">
        <f t="shared" si="49"/>
        <v>72000</v>
      </c>
      <c r="AB173" s="30">
        <f t="shared" si="50"/>
        <v>21600</v>
      </c>
      <c r="AC173" s="29">
        <v>0</v>
      </c>
      <c r="AD173" s="29">
        <v>0</v>
      </c>
      <c r="AE173" s="30">
        <f t="shared" si="51"/>
        <v>0</v>
      </c>
      <c r="AF173" s="30">
        <f t="shared" si="52"/>
        <v>0</v>
      </c>
      <c r="AG173" s="30">
        <f t="shared" si="53"/>
        <v>0</v>
      </c>
    </row>
    <row r="174" spans="2:33" ht="15" customHeight="1" x14ac:dyDescent="0.2">
      <c r="B174" s="29" t="s">
        <v>1964</v>
      </c>
      <c r="C174" s="29" t="s">
        <v>10</v>
      </c>
      <c r="D174" s="29">
        <v>70000</v>
      </c>
      <c r="E174" s="29">
        <v>211000</v>
      </c>
      <c r="F174" s="30">
        <f t="shared" si="36"/>
        <v>3.0142857142857142</v>
      </c>
      <c r="G174" s="30">
        <f t="shared" si="37"/>
        <v>84000</v>
      </c>
      <c r="H174" s="30">
        <f t="shared" si="38"/>
        <v>29400</v>
      </c>
      <c r="I174" s="29">
        <v>0</v>
      </c>
      <c r="J174" s="29">
        <v>0</v>
      </c>
      <c r="K174" s="30">
        <f t="shared" si="39"/>
        <v>0</v>
      </c>
      <c r="L174" s="30">
        <f t="shared" si="40"/>
        <v>0</v>
      </c>
      <c r="M174" s="30">
        <f t="shared" si="41"/>
        <v>0</v>
      </c>
      <c r="N174" s="29">
        <v>0</v>
      </c>
      <c r="O174" s="29">
        <v>0</v>
      </c>
      <c r="P174" s="30">
        <f t="shared" si="42"/>
        <v>0</v>
      </c>
      <c r="Q174" s="30">
        <f t="shared" si="43"/>
        <v>0</v>
      </c>
      <c r="R174" s="30">
        <f t="shared" si="44"/>
        <v>0</v>
      </c>
      <c r="S174" s="29">
        <v>4000</v>
      </c>
      <c r="T174" s="29">
        <v>9000</v>
      </c>
      <c r="U174" s="30">
        <f t="shared" si="45"/>
        <v>2.25</v>
      </c>
      <c r="V174" s="30">
        <f t="shared" si="46"/>
        <v>6000</v>
      </c>
      <c r="W174" s="30">
        <f t="shared" si="47"/>
        <v>2100</v>
      </c>
      <c r="X174" s="29">
        <v>4000</v>
      </c>
      <c r="Y174" s="29">
        <v>10000</v>
      </c>
      <c r="Z174" s="30">
        <f t="shared" si="48"/>
        <v>2.5</v>
      </c>
      <c r="AA174" s="30">
        <f t="shared" si="49"/>
        <v>6000</v>
      </c>
      <c r="AB174" s="30">
        <f t="shared" si="50"/>
        <v>1800</v>
      </c>
      <c r="AC174" s="29">
        <v>0</v>
      </c>
      <c r="AD174" s="29">
        <v>0</v>
      </c>
      <c r="AE174" s="30">
        <f t="shared" si="51"/>
        <v>0</v>
      </c>
      <c r="AF174" s="30">
        <f t="shared" si="52"/>
        <v>0</v>
      </c>
      <c r="AG174" s="30">
        <f t="shared" si="53"/>
        <v>0</v>
      </c>
    </row>
    <row r="175" spans="2:33" ht="15" customHeight="1" x14ac:dyDescent="0.2">
      <c r="B175" s="29" t="s">
        <v>1818</v>
      </c>
      <c r="C175" s="29" t="s">
        <v>10</v>
      </c>
      <c r="D175" s="29">
        <v>38000</v>
      </c>
      <c r="E175" s="29">
        <v>76000</v>
      </c>
      <c r="F175" s="30">
        <f t="shared" si="36"/>
        <v>2</v>
      </c>
      <c r="G175" s="30">
        <f t="shared" si="37"/>
        <v>45600</v>
      </c>
      <c r="H175" s="30">
        <f t="shared" si="38"/>
        <v>15960</v>
      </c>
      <c r="I175" s="29">
        <v>0</v>
      </c>
      <c r="J175" s="29">
        <v>0</v>
      </c>
      <c r="K175" s="30">
        <f t="shared" si="39"/>
        <v>0</v>
      </c>
      <c r="L175" s="30">
        <f t="shared" si="40"/>
        <v>0</v>
      </c>
      <c r="M175" s="30">
        <f t="shared" si="41"/>
        <v>0</v>
      </c>
      <c r="N175" s="29">
        <v>0</v>
      </c>
      <c r="O175" s="29">
        <v>0</v>
      </c>
      <c r="P175" s="30">
        <f t="shared" si="42"/>
        <v>0</v>
      </c>
      <c r="Q175" s="30">
        <f t="shared" si="43"/>
        <v>0</v>
      </c>
      <c r="R175" s="30">
        <f t="shared" si="44"/>
        <v>0</v>
      </c>
      <c r="S175" s="29">
        <v>7000</v>
      </c>
      <c r="T175" s="29">
        <v>18000</v>
      </c>
      <c r="U175" s="30">
        <f t="shared" si="45"/>
        <v>2.5714285714285716</v>
      </c>
      <c r="V175" s="30">
        <f t="shared" si="46"/>
        <v>10500</v>
      </c>
      <c r="W175" s="30">
        <f t="shared" si="47"/>
        <v>3675</v>
      </c>
      <c r="X175" s="29">
        <v>21000</v>
      </c>
      <c r="Y175" s="29">
        <v>52000</v>
      </c>
      <c r="Z175" s="30">
        <f t="shared" si="48"/>
        <v>2.4761904761904763</v>
      </c>
      <c r="AA175" s="30">
        <f t="shared" si="49"/>
        <v>31500</v>
      </c>
      <c r="AB175" s="30">
        <f t="shared" si="50"/>
        <v>9450</v>
      </c>
      <c r="AC175" s="29">
        <v>0</v>
      </c>
      <c r="AD175" s="29">
        <v>0</v>
      </c>
      <c r="AE175" s="30">
        <f t="shared" si="51"/>
        <v>0</v>
      </c>
      <c r="AF175" s="30">
        <f t="shared" si="52"/>
        <v>0</v>
      </c>
      <c r="AG175" s="30">
        <f t="shared" si="53"/>
        <v>0</v>
      </c>
    </row>
    <row r="176" spans="2:33" ht="15" customHeight="1" x14ac:dyDescent="0.2">
      <c r="B176" s="29" t="s">
        <v>61</v>
      </c>
      <c r="C176" s="29" t="s">
        <v>10</v>
      </c>
      <c r="D176" s="29">
        <v>76000</v>
      </c>
      <c r="E176" s="29">
        <v>189000</v>
      </c>
      <c r="F176" s="30">
        <f t="shared" si="36"/>
        <v>2.486842105263158</v>
      </c>
      <c r="G176" s="30">
        <f t="shared" si="37"/>
        <v>91200</v>
      </c>
      <c r="H176" s="30">
        <f t="shared" si="38"/>
        <v>31920</v>
      </c>
      <c r="I176" s="29">
        <v>0</v>
      </c>
      <c r="J176" s="29">
        <v>0</v>
      </c>
      <c r="K176" s="30">
        <f t="shared" si="39"/>
        <v>0</v>
      </c>
      <c r="L176" s="30">
        <f t="shared" si="40"/>
        <v>0</v>
      </c>
      <c r="M176" s="30">
        <f t="shared" si="41"/>
        <v>0</v>
      </c>
      <c r="N176" s="29">
        <v>0</v>
      </c>
      <c r="O176" s="29">
        <v>0</v>
      </c>
      <c r="P176" s="30">
        <f t="shared" si="42"/>
        <v>0</v>
      </c>
      <c r="Q176" s="30">
        <f t="shared" si="43"/>
        <v>0</v>
      </c>
      <c r="R176" s="30">
        <f t="shared" si="44"/>
        <v>0</v>
      </c>
      <c r="S176" s="29">
        <v>0</v>
      </c>
      <c r="T176" s="29">
        <v>0</v>
      </c>
      <c r="U176" s="30">
        <f t="shared" si="45"/>
        <v>0</v>
      </c>
      <c r="V176" s="30">
        <f t="shared" si="46"/>
        <v>0</v>
      </c>
      <c r="W176" s="30">
        <f t="shared" si="47"/>
        <v>0</v>
      </c>
      <c r="X176" s="29">
        <v>0</v>
      </c>
      <c r="Y176" s="29">
        <v>0</v>
      </c>
      <c r="Z176" s="30">
        <f t="shared" si="48"/>
        <v>0</v>
      </c>
      <c r="AA176" s="30">
        <f t="shared" si="49"/>
        <v>0</v>
      </c>
      <c r="AB176" s="30">
        <f t="shared" si="50"/>
        <v>0</v>
      </c>
      <c r="AC176" s="29">
        <v>0</v>
      </c>
      <c r="AD176" s="29">
        <v>0</v>
      </c>
      <c r="AE176" s="30">
        <f t="shared" si="51"/>
        <v>0</v>
      </c>
      <c r="AF176" s="30">
        <f t="shared" si="52"/>
        <v>0</v>
      </c>
      <c r="AG176" s="30">
        <f t="shared" si="53"/>
        <v>0</v>
      </c>
    </row>
    <row r="177" spans="2:33" ht="15" customHeight="1" x14ac:dyDescent="0.2">
      <c r="B177" s="29" t="s">
        <v>2111</v>
      </c>
      <c r="C177" s="29" t="s">
        <v>12</v>
      </c>
      <c r="D177" s="29">
        <v>84000</v>
      </c>
      <c r="E177" s="29">
        <v>355000</v>
      </c>
      <c r="F177" s="30">
        <f t="shared" si="36"/>
        <v>4.2261904761904763</v>
      </c>
      <c r="G177" s="30">
        <f t="shared" si="37"/>
        <v>100800</v>
      </c>
      <c r="H177" s="30">
        <f t="shared" si="38"/>
        <v>35280</v>
      </c>
      <c r="I177" s="29">
        <v>0</v>
      </c>
      <c r="J177" s="29">
        <v>0</v>
      </c>
      <c r="K177" s="30">
        <f t="shared" si="39"/>
        <v>0</v>
      </c>
      <c r="L177" s="30">
        <f t="shared" si="40"/>
        <v>0</v>
      </c>
      <c r="M177" s="30">
        <f t="shared" si="41"/>
        <v>0</v>
      </c>
      <c r="N177" s="29">
        <v>0</v>
      </c>
      <c r="O177" s="29">
        <v>0</v>
      </c>
      <c r="P177" s="30">
        <f t="shared" si="42"/>
        <v>0</v>
      </c>
      <c r="Q177" s="30">
        <f t="shared" si="43"/>
        <v>0</v>
      </c>
      <c r="R177" s="30">
        <f t="shared" si="44"/>
        <v>0</v>
      </c>
      <c r="S177" s="29">
        <v>0</v>
      </c>
      <c r="T177" s="29">
        <v>0</v>
      </c>
      <c r="U177" s="30">
        <f t="shared" si="45"/>
        <v>0</v>
      </c>
      <c r="V177" s="30">
        <f t="shared" si="46"/>
        <v>0</v>
      </c>
      <c r="W177" s="30">
        <f t="shared" si="47"/>
        <v>0</v>
      </c>
      <c r="X177" s="29">
        <v>89000</v>
      </c>
      <c r="Y177" s="29">
        <v>413000</v>
      </c>
      <c r="Z177" s="30">
        <f t="shared" si="48"/>
        <v>4.6404494382022472</v>
      </c>
      <c r="AA177" s="30">
        <f t="shared" si="49"/>
        <v>133500</v>
      </c>
      <c r="AB177" s="30">
        <f t="shared" si="50"/>
        <v>40050</v>
      </c>
      <c r="AC177" s="29">
        <v>0</v>
      </c>
      <c r="AD177" s="29">
        <v>0</v>
      </c>
      <c r="AE177" s="30">
        <f t="shared" si="51"/>
        <v>0</v>
      </c>
      <c r="AF177" s="30">
        <f t="shared" si="52"/>
        <v>0</v>
      </c>
      <c r="AG177" s="30">
        <f t="shared" si="53"/>
        <v>0</v>
      </c>
    </row>
    <row r="178" spans="2:33" ht="15" customHeight="1" x14ac:dyDescent="0.2">
      <c r="B178" s="29" t="s">
        <v>2112</v>
      </c>
      <c r="C178" s="29" t="s">
        <v>12</v>
      </c>
      <c r="D178" s="29">
        <v>32000</v>
      </c>
      <c r="E178" s="29">
        <v>123000</v>
      </c>
      <c r="F178" s="30">
        <f t="shared" si="36"/>
        <v>3.84375</v>
      </c>
      <c r="G178" s="30">
        <f t="shared" si="37"/>
        <v>38400</v>
      </c>
      <c r="H178" s="30">
        <f t="shared" si="38"/>
        <v>13440</v>
      </c>
      <c r="I178" s="29">
        <v>0</v>
      </c>
      <c r="J178" s="29">
        <v>0</v>
      </c>
      <c r="K178" s="30">
        <f t="shared" si="39"/>
        <v>0</v>
      </c>
      <c r="L178" s="30">
        <f t="shared" si="40"/>
        <v>0</v>
      </c>
      <c r="M178" s="30">
        <f t="shared" si="41"/>
        <v>0</v>
      </c>
      <c r="N178" s="29">
        <v>0</v>
      </c>
      <c r="O178" s="29">
        <v>0</v>
      </c>
      <c r="P178" s="30">
        <f t="shared" si="42"/>
        <v>0</v>
      </c>
      <c r="Q178" s="30">
        <f t="shared" si="43"/>
        <v>0</v>
      </c>
      <c r="R178" s="30">
        <f t="shared" si="44"/>
        <v>0</v>
      </c>
      <c r="S178" s="29">
        <v>0</v>
      </c>
      <c r="T178" s="29">
        <v>0</v>
      </c>
      <c r="U178" s="30">
        <f t="shared" si="45"/>
        <v>0</v>
      </c>
      <c r="V178" s="30">
        <f t="shared" si="46"/>
        <v>0</v>
      </c>
      <c r="W178" s="30">
        <f t="shared" si="47"/>
        <v>0</v>
      </c>
      <c r="X178" s="29">
        <v>100000</v>
      </c>
      <c r="Y178" s="29">
        <v>476000</v>
      </c>
      <c r="Z178" s="30">
        <f t="shared" si="48"/>
        <v>4.76</v>
      </c>
      <c r="AA178" s="30">
        <f t="shared" si="49"/>
        <v>150000</v>
      </c>
      <c r="AB178" s="30">
        <f t="shared" si="50"/>
        <v>45000</v>
      </c>
      <c r="AC178" s="29">
        <v>0</v>
      </c>
      <c r="AD178" s="29">
        <v>0</v>
      </c>
      <c r="AE178" s="30">
        <f t="shared" si="51"/>
        <v>0</v>
      </c>
      <c r="AF178" s="30">
        <f t="shared" si="52"/>
        <v>0</v>
      </c>
      <c r="AG178" s="30">
        <f t="shared" si="53"/>
        <v>0</v>
      </c>
    </row>
    <row r="179" spans="2:33" ht="15" customHeight="1" x14ac:dyDescent="0.2">
      <c r="B179" s="29" t="s">
        <v>2113</v>
      </c>
      <c r="C179" s="29" t="s">
        <v>12</v>
      </c>
      <c r="D179" s="29">
        <v>10000</v>
      </c>
      <c r="E179" s="29">
        <v>32000</v>
      </c>
      <c r="F179" s="30">
        <f t="shared" si="36"/>
        <v>3.2</v>
      </c>
      <c r="G179" s="30">
        <f t="shared" si="37"/>
        <v>12000</v>
      </c>
      <c r="H179" s="30">
        <f t="shared" si="38"/>
        <v>4200</v>
      </c>
      <c r="I179" s="29">
        <v>0</v>
      </c>
      <c r="J179" s="29">
        <v>0</v>
      </c>
      <c r="K179" s="30">
        <f t="shared" si="39"/>
        <v>0</v>
      </c>
      <c r="L179" s="30">
        <f t="shared" si="40"/>
        <v>0</v>
      </c>
      <c r="M179" s="30">
        <f t="shared" si="41"/>
        <v>0</v>
      </c>
      <c r="N179" s="29">
        <v>0</v>
      </c>
      <c r="O179" s="29">
        <v>0</v>
      </c>
      <c r="P179" s="30">
        <f t="shared" si="42"/>
        <v>0</v>
      </c>
      <c r="Q179" s="30">
        <f t="shared" si="43"/>
        <v>0</v>
      </c>
      <c r="R179" s="30">
        <f t="shared" si="44"/>
        <v>0</v>
      </c>
      <c r="S179" s="29">
        <v>0</v>
      </c>
      <c r="T179" s="29">
        <v>0</v>
      </c>
      <c r="U179" s="30">
        <f t="shared" si="45"/>
        <v>0</v>
      </c>
      <c r="V179" s="30">
        <f t="shared" si="46"/>
        <v>0</v>
      </c>
      <c r="W179" s="30">
        <f t="shared" si="47"/>
        <v>0</v>
      </c>
      <c r="X179" s="29">
        <v>43000</v>
      </c>
      <c r="Y179" s="29">
        <v>198000</v>
      </c>
      <c r="Z179" s="30">
        <f t="shared" si="48"/>
        <v>4.6046511627906979</v>
      </c>
      <c r="AA179" s="30">
        <f t="shared" si="49"/>
        <v>64500</v>
      </c>
      <c r="AB179" s="30">
        <f t="shared" si="50"/>
        <v>19350</v>
      </c>
      <c r="AC179" s="29">
        <v>0</v>
      </c>
      <c r="AD179" s="29">
        <v>0</v>
      </c>
      <c r="AE179" s="30">
        <f t="shared" si="51"/>
        <v>0</v>
      </c>
      <c r="AF179" s="30">
        <f t="shared" si="52"/>
        <v>0</v>
      </c>
      <c r="AG179" s="30">
        <f t="shared" si="53"/>
        <v>0</v>
      </c>
    </row>
    <row r="180" spans="2:33" ht="15" customHeight="1" x14ac:dyDescent="0.2">
      <c r="B180" s="29" t="s">
        <v>2114</v>
      </c>
      <c r="C180" s="29" t="s">
        <v>12</v>
      </c>
      <c r="D180" s="29">
        <v>15000</v>
      </c>
      <c r="E180" s="29">
        <v>43000</v>
      </c>
      <c r="F180" s="30">
        <f t="shared" si="36"/>
        <v>2.8666666666666667</v>
      </c>
      <c r="G180" s="30">
        <f t="shared" si="37"/>
        <v>18000</v>
      </c>
      <c r="H180" s="30">
        <f t="shared" si="38"/>
        <v>6300</v>
      </c>
      <c r="I180" s="29">
        <v>0</v>
      </c>
      <c r="J180" s="29">
        <v>0</v>
      </c>
      <c r="K180" s="30">
        <f t="shared" si="39"/>
        <v>0</v>
      </c>
      <c r="L180" s="30">
        <f t="shared" si="40"/>
        <v>0</v>
      </c>
      <c r="M180" s="30">
        <f t="shared" si="41"/>
        <v>0</v>
      </c>
      <c r="N180" s="29">
        <v>0</v>
      </c>
      <c r="O180" s="29">
        <v>0</v>
      </c>
      <c r="P180" s="30">
        <f t="shared" si="42"/>
        <v>0</v>
      </c>
      <c r="Q180" s="30">
        <f t="shared" si="43"/>
        <v>0</v>
      </c>
      <c r="R180" s="30">
        <f t="shared" si="44"/>
        <v>0</v>
      </c>
      <c r="S180" s="29">
        <v>0</v>
      </c>
      <c r="T180" s="29">
        <v>0</v>
      </c>
      <c r="U180" s="30">
        <f t="shared" si="45"/>
        <v>0</v>
      </c>
      <c r="V180" s="30">
        <f t="shared" si="46"/>
        <v>0</v>
      </c>
      <c r="W180" s="30">
        <f t="shared" si="47"/>
        <v>0</v>
      </c>
      <c r="X180" s="29">
        <v>32000</v>
      </c>
      <c r="Y180" s="29">
        <v>133000</v>
      </c>
      <c r="Z180" s="30">
        <f t="shared" si="48"/>
        <v>4.15625</v>
      </c>
      <c r="AA180" s="30">
        <f t="shared" si="49"/>
        <v>48000</v>
      </c>
      <c r="AB180" s="30">
        <f t="shared" si="50"/>
        <v>14400</v>
      </c>
      <c r="AC180" s="29">
        <v>0</v>
      </c>
      <c r="AD180" s="29">
        <v>0</v>
      </c>
      <c r="AE180" s="30">
        <f t="shared" si="51"/>
        <v>0</v>
      </c>
      <c r="AF180" s="30">
        <f t="shared" si="52"/>
        <v>0</v>
      </c>
      <c r="AG180" s="30">
        <f t="shared" si="53"/>
        <v>0</v>
      </c>
    </row>
    <row r="181" spans="2:33" ht="15" customHeight="1" x14ac:dyDescent="0.2">
      <c r="B181" s="29" t="s">
        <v>2115</v>
      </c>
      <c r="C181" s="29" t="s">
        <v>12</v>
      </c>
      <c r="D181" s="29">
        <v>140000</v>
      </c>
      <c r="E181" s="29">
        <v>600000</v>
      </c>
      <c r="F181" s="30">
        <f t="shared" si="36"/>
        <v>4.2857142857142856</v>
      </c>
      <c r="G181" s="30">
        <f t="shared" si="37"/>
        <v>168000</v>
      </c>
      <c r="H181" s="30">
        <f t="shared" si="38"/>
        <v>58800</v>
      </c>
      <c r="I181" s="29">
        <v>0</v>
      </c>
      <c r="J181" s="29">
        <v>0</v>
      </c>
      <c r="K181" s="30">
        <f t="shared" si="39"/>
        <v>0</v>
      </c>
      <c r="L181" s="30">
        <f t="shared" si="40"/>
        <v>0</v>
      </c>
      <c r="M181" s="30">
        <f t="shared" si="41"/>
        <v>0</v>
      </c>
      <c r="N181" s="29">
        <v>0</v>
      </c>
      <c r="O181" s="29">
        <v>0</v>
      </c>
      <c r="P181" s="30">
        <f t="shared" si="42"/>
        <v>0</v>
      </c>
      <c r="Q181" s="30">
        <f t="shared" si="43"/>
        <v>0</v>
      </c>
      <c r="R181" s="30">
        <f t="shared" si="44"/>
        <v>0</v>
      </c>
      <c r="S181" s="29">
        <v>0</v>
      </c>
      <c r="T181" s="29">
        <v>0</v>
      </c>
      <c r="U181" s="30">
        <f t="shared" si="45"/>
        <v>0</v>
      </c>
      <c r="V181" s="30">
        <f t="shared" si="46"/>
        <v>0</v>
      </c>
      <c r="W181" s="30">
        <f t="shared" si="47"/>
        <v>0</v>
      </c>
      <c r="X181" s="29">
        <v>183000</v>
      </c>
      <c r="Y181" s="29">
        <v>974000</v>
      </c>
      <c r="Z181" s="30">
        <f t="shared" si="48"/>
        <v>5.3224043715846996</v>
      </c>
      <c r="AA181" s="30">
        <f t="shared" si="49"/>
        <v>274500</v>
      </c>
      <c r="AB181" s="30">
        <f t="shared" si="50"/>
        <v>82350</v>
      </c>
      <c r="AC181" s="29">
        <v>0</v>
      </c>
      <c r="AD181" s="29">
        <v>0</v>
      </c>
      <c r="AE181" s="30">
        <f t="shared" si="51"/>
        <v>0</v>
      </c>
      <c r="AF181" s="30">
        <f t="shared" si="52"/>
        <v>0</v>
      </c>
      <c r="AG181" s="30">
        <f t="shared" si="53"/>
        <v>0</v>
      </c>
    </row>
    <row r="182" spans="2:33" ht="15" customHeight="1" x14ac:dyDescent="0.2">
      <c r="B182" s="29" t="s">
        <v>2116</v>
      </c>
      <c r="C182" s="29" t="s">
        <v>12</v>
      </c>
      <c r="D182" s="29">
        <v>4000</v>
      </c>
      <c r="E182" s="29">
        <v>11000</v>
      </c>
      <c r="F182" s="30">
        <f t="shared" si="36"/>
        <v>2.75</v>
      </c>
      <c r="G182" s="30">
        <f t="shared" si="37"/>
        <v>4800</v>
      </c>
      <c r="H182" s="30">
        <f t="shared" si="38"/>
        <v>1680</v>
      </c>
      <c r="I182" s="29">
        <v>0</v>
      </c>
      <c r="J182" s="29">
        <v>0</v>
      </c>
      <c r="K182" s="30">
        <f t="shared" si="39"/>
        <v>0</v>
      </c>
      <c r="L182" s="30">
        <f t="shared" si="40"/>
        <v>0</v>
      </c>
      <c r="M182" s="30">
        <f t="shared" si="41"/>
        <v>0</v>
      </c>
      <c r="N182" s="29">
        <v>0</v>
      </c>
      <c r="O182" s="29">
        <v>0</v>
      </c>
      <c r="P182" s="30">
        <f t="shared" si="42"/>
        <v>0</v>
      </c>
      <c r="Q182" s="30">
        <f t="shared" si="43"/>
        <v>0</v>
      </c>
      <c r="R182" s="30">
        <f t="shared" si="44"/>
        <v>0</v>
      </c>
      <c r="S182" s="29">
        <v>0</v>
      </c>
      <c r="T182" s="29">
        <v>0</v>
      </c>
      <c r="U182" s="30">
        <f t="shared" si="45"/>
        <v>0</v>
      </c>
      <c r="V182" s="30">
        <f t="shared" si="46"/>
        <v>0</v>
      </c>
      <c r="W182" s="30">
        <f t="shared" si="47"/>
        <v>0</v>
      </c>
      <c r="X182" s="29">
        <v>33000</v>
      </c>
      <c r="Y182" s="29">
        <v>133000</v>
      </c>
      <c r="Z182" s="30">
        <f t="shared" si="48"/>
        <v>4.0303030303030303</v>
      </c>
      <c r="AA182" s="30">
        <f t="shared" si="49"/>
        <v>49500</v>
      </c>
      <c r="AB182" s="30">
        <f t="shared" si="50"/>
        <v>14850</v>
      </c>
      <c r="AC182" s="29">
        <v>0</v>
      </c>
      <c r="AD182" s="29">
        <v>0</v>
      </c>
      <c r="AE182" s="30">
        <f t="shared" si="51"/>
        <v>0</v>
      </c>
      <c r="AF182" s="30">
        <f t="shared" si="52"/>
        <v>0</v>
      </c>
      <c r="AG182" s="30">
        <f t="shared" si="53"/>
        <v>0</v>
      </c>
    </row>
    <row r="183" spans="2:33" ht="15" customHeight="1" x14ac:dyDescent="0.2">
      <c r="B183" s="29" t="s">
        <v>2117</v>
      </c>
      <c r="C183" s="29" t="s">
        <v>12</v>
      </c>
      <c r="D183" s="29">
        <v>111000</v>
      </c>
      <c r="E183" s="29">
        <v>362000</v>
      </c>
      <c r="F183" s="30">
        <f t="shared" si="36"/>
        <v>3.2612612612612613</v>
      </c>
      <c r="G183" s="30">
        <f t="shared" si="37"/>
        <v>133200</v>
      </c>
      <c r="H183" s="30">
        <f t="shared" si="38"/>
        <v>46620</v>
      </c>
      <c r="I183" s="29">
        <v>0</v>
      </c>
      <c r="J183" s="29">
        <v>0</v>
      </c>
      <c r="K183" s="30">
        <f t="shared" si="39"/>
        <v>0</v>
      </c>
      <c r="L183" s="30">
        <f t="shared" si="40"/>
        <v>0</v>
      </c>
      <c r="M183" s="30">
        <f t="shared" si="41"/>
        <v>0</v>
      </c>
      <c r="N183" s="29">
        <v>0</v>
      </c>
      <c r="O183" s="29">
        <v>0</v>
      </c>
      <c r="P183" s="30">
        <f t="shared" si="42"/>
        <v>0</v>
      </c>
      <c r="Q183" s="30">
        <f t="shared" si="43"/>
        <v>0</v>
      </c>
      <c r="R183" s="30">
        <f t="shared" si="44"/>
        <v>0</v>
      </c>
      <c r="S183" s="29">
        <v>0</v>
      </c>
      <c r="T183" s="29">
        <v>0</v>
      </c>
      <c r="U183" s="30">
        <f t="shared" si="45"/>
        <v>0</v>
      </c>
      <c r="V183" s="30">
        <f t="shared" si="46"/>
        <v>0</v>
      </c>
      <c r="W183" s="30">
        <f t="shared" si="47"/>
        <v>0</v>
      </c>
      <c r="X183" s="29">
        <v>224000</v>
      </c>
      <c r="Y183" s="29">
        <v>1096000</v>
      </c>
      <c r="Z183" s="30">
        <f t="shared" si="48"/>
        <v>4.8928571428571432</v>
      </c>
      <c r="AA183" s="30">
        <f t="shared" si="49"/>
        <v>336000</v>
      </c>
      <c r="AB183" s="30">
        <f t="shared" si="50"/>
        <v>100800</v>
      </c>
      <c r="AC183" s="29">
        <v>0</v>
      </c>
      <c r="AD183" s="29">
        <v>0</v>
      </c>
      <c r="AE183" s="30">
        <f t="shared" si="51"/>
        <v>0</v>
      </c>
      <c r="AF183" s="30">
        <f t="shared" si="52"/>
        <v>0</v>
      </c>
      <c r="AG183" s="30">
        <f t="shared" si="53"/>
        <v>0</v>
      </c>
    </row>
    <row r="184" spans="2:33" ht="15" customHeight="1" x14ac:dyDescent="0.2">
      <c r="B184" s="29" t="s">
        <v>2118</v>
      </c>
      <c r="C184" s="29" t="s">
        <v>12</v>
      </c>
      <c r="D184" s="29">
        <v>58000</v>
      </c>
      <c r="E184" s="29">
        <v>182000</v>
      </c>
      <c r="F184" s="30">
        <f t="shared" si="36"/>
        <v>3.1379310344827585</v>
      </c>
      <c r="G184" s="30">
        <f t="shared" si="37"/>
        <v>69600</v>
      </c>
      <c r="H184" s="30">
        <f t="shared" si="38"/>
        <v>24360</v>
      </c>
      <c r="I184" s="29">
        <v>0</v>
      </c>
      <c r="J184" s="29">
        <v>0</v>
      </c>
      <c r="K184" s="30">
        <f t="shared" si="39"/>
        <v>0</v>
      </c>
      <c r="L184" s="30">
        <f t="shared" si="40"/>
        <v>0</v>
      </c>
      <c r="M184" s="30">
        <f t="shared" si="41"/>
        <v>0</v>
      </c>
      <c r="N184" s="29">
        <v>0</v>
      </c>
      <c r="O184" s="29">
        <v>0</v>
      </c>
      <c r="P184" s="30">
        <f t="shared" si="42"/>
        <v>0</v>
      </c>
      <c r="Q184" s="30">
        <f t="shared" si="43"/>
        <v>0</v>
      </c>
      <c r="R184" s="30">
        <f t="shared" si="44"/>
        <v>0</v>
      </c>
      <c r="S184" s="29">
        <v>0</v>
      </c>
      <c r="T184" s="29">
        <v>0</v>
      </c>
      <c r="U184" s="30">
        <f t="shared" si="45"/>
        <v>0</v>
      </c>
      <c r="V184" s="30">
        <f t="shared" si="46"/>
        <v>0</v>
      </c>
      <c r="W184" s="30">
        <f t="shared" si="47"/>
        <v>0</v>
      </c>
      <c r="X184" s="29">
        <v>98000</v>
      </c>
      <c r="Y184" s="29">
        <v>450000</v>
      </c>
      <c r="Z184" s="30">
        <f t="shared" si="48"/>
        <v>4.591836734693878</v>
      </c>
      <c r="AA184" s="30">
        <f t="shared" si="49"/>
        <v>147000</v>
      </c>
      <c r="AB184" s="30">
        <f t="shared" si="50"/>
        <v>44100</v>
      </c>
      <c r="AC184" s="29">
        <v>0</v>
      </c>
      <c r="AD184" s="29">
        <v>0</v>
      </c>
      <c r="AE184" s="30">
        <f t="shared" si="51"/>
        <v>0</v>
      </c>
      <c r="AF184" s="30">
        <f t="shared" si="52"/>
        <v>0</v>
      </c>
      <c r="AG184" s="30">
        <f t="shared" si="53"/>
        <v>0</v>
      </c>
    </row>
    <row r="185" spans="2:33" ht="15" customHeight="1" x14ac:dyDescent="0.2">
      <c r="B185" s="29" t="s">
        <v>63</v>
      </c>
      <c r="C185" s="29" t="s">
        <v>12</v>
      </c>
      <c r="D185" s="29">
        <v>169000</v>
      </c>
      <c r="E185" s="29">
        <v>559000</v>
      </c>
      <c r="F185" s="30">
        <f t="shared" si="36"/>
        <v>3.3076923076923075</v>
      </c>
      <c r="G185" s="30">
        <f t="shared" si="37"/>
        <v>202800</v>
      </c>
      <c r="H185" s="30">
        <f t="shared" si="38"/>
        <v>70980</v>
      </c>
      <c r="I185" s="29">
        <v>0</v>
      </c>
      <c r="J185" s="29">
        <v>0</v>
      </c>
      <c r="K185" s="30">
        <f t="shared" si="39"/>
        <v>0</v>
      </c>
      <c r="L185" s="30">
        <f t="shared" si="40"/>
        <v>0</v>
      </c>
      <c r="M185" s="30">
        <f t="shared" si="41"/>
        <v>0</v>
      </c>
      <c r="N185" s="29">
        <v>0</v>
      </c>
      <c r="O185" s="29">
        <v>0</v>
      </c>
      <c r="P185" s="30">
        <f t="shared" si="42"/>
        <v>0</v>
      </c>
      <c r="Q185" s="30">
        <f t="shared" si="43"/>
        <v>0</v>
      </c>
      <c r="R185" s="30">
        <f t="shared" si="44"/>
        <v>0</v>
      </c>
      <c r="S185" s="29">
        <v>0</v>
      </c>
      <c r="T185" s="29">
        <v>0</v>
      </c>
      <c r="U185" s="30">
        <f t="shared" si="45"/>
        <v>0</v>
      </c>
      <c r="V185" s="30">
        <f t="shared" si="46"/>
        <v>0</v>
      </c>
      <c r="W185" s="30">
        <f t="shared" si="47"/>
        <v>0</v>
      </c>
      <c r="X185" s="29">
        <v>203000</v>
      </c>
      <c r="Y185" s="29">
        <v>1001000</v>
      </c>
      <c r="Z185" s="30">
        <f t="shared" si="48"/>
        <v>4.931034482758621</v>
      </c>
      <c r="AA185" s="30">
        <f t="shared" si="49"/>
        <v>304500</v>
      </c>
      <c r="AB185" s="30">
        <f t="shared" si="50"/>
        <v>91350</v>
      </c>
      <c r="AC185" s="29">
        <v>0</v>
      </c>
      <c r="AD185" s="29">
        <v>0</v>
      </c>
      <c r="AE185" s="30">
        <f t="shared" si="51"/>
        <v>0</v>
      </c>
      <c r="AF185" s="30">
        <f t="shared" si="52"/>
        <v>0</v>
      </c>
      <c r="AG185" s="30">
        <f t="shared" si="53"/>
        <v>0</v>
      </c>
    </row>
    <row r="186" spans="2:33" ht="15" customHeight="1" x14ac:dyDescent="0.2">
      <c r="B186" s="29" t="s">
        <v>2119</v>
      </c>
      <c r="C186" s="29" t="s">
        <v>12</v>
      </c>
      <c r="D186" s="29">
        <v>162000</v>
      </c>
      <c r="E186" s="29">
        <v>659000</v>
      </c>
      <c r="F186" s="30">
        <f t="shared" si="36"/>
        <v>4.0679012345679011</v>
      </c>
      <c r="G186" s="30">
        <f t="shared" si="37"/>
        <v>194400</v>
      </c>
      <c r="H186" s="30">
        <f t="shared" si="38"/>
        <v>68040</v>
      </c>
      <c r="I186" s="29">
        <v>0</v>
      </c>
      <c r="J186" s="29">
        <v>0</v>
      </c>
      <c r="K186" s="30">
        <f t="shared" si="39"/>
        <v>0</v>
      </c>
      <c r="L186" s="30">
        <f t="shared" si="40"/>
        <v>0</v>
      </c>
      <c r="M186" s="30">
        <f t="shared" si="41"/>
        <v>0</v>
      </c>
      <c r="N186" s="29">
        <v>0</v>
      </c>
      <c r="O186" s="29">
        <v>0</v>
      </c>
      <c r="P186" s="30">
        <f t="shared" si="42"/>
        <v>0</v>
      </c>
      <c r="Q186" s="30">
        <f t="shared" si="43"/>
        <v>0</v>
      </c>
      <c r="R186" s="30">
        <f t="shared" si="44"/>
        <v>0</v>
      </c>
      <c r="S186" s="29">
        <v>0</v>
      </c>
      <c r="T186" s="29">
        <v>0</v>
      </c>
      <c r="U186" s="30">
        <f t="shared" si="45"/>
        <v>0</v>
      </c>
      <c r="V186" s="30">
        <f t="shared" si="46"/>
        <v>0</v>
      </c>
      <c r="W186" s="30">
        <f t="shared" si="47"/>
        <v>0</v>
      </c>
      <c r="X186" s="29">
        <v>174000</v>
      </c>
      <c r="Y186" s="29">
        <v>844000</v>
      </c>
      <c r="Z186" s="30">
        <f t="shared" si="48"/>
        <v>4.8505747126436782</v>
      </c>
      <c r="AA186" s="30">
        <f t="shared" si="49"/>
        <v>261000</v>
      </c>
      <c r="AB186" s="30">
        <f t="shared" si="50"/>
        <v>78300</v>
      </c>
      <c r="AC186" s="29">
        <v>0</v>
      </c>
      <c r="AD186" s="29">
        <v>0</v>
      </c>
      <c r="AE186" s="30">
        <f t="shared" si="51"/>
        <v>0</v>
      </c>
      <c r="AF186" s="30">
        <f t="shared" si="52"/>
        <v>0</v>
      </c>
      <c r="AG186" s="30">
        <f t="shared" si="53"/>
        <v>0</v>
      </c>
    </row>
    <row r="187" spans="2:33" ht="15" customHeight="1" x14ac:dyDescent="0.2">
      <c r="B187" s="29" t="s">
        <v>2120</v>
      </c>
      <c r="C187" s="29" t="s">
        <v>12</v>
      </c>
      <c r="D187" s="29">
        <v>172000</v>
      </c>
      <c r="E187" s="29">
        <v>738000</v>
      </c>
      <c r="F187" s="30">
        <f t="shared" si="36"/>
        <v>4.2906976744186043</v>
      </c>
      <c r="G187" s="30">
        <f t="shared" si="37"/>
        <v>206400</v>
      </c>
      <c r="H187" s="30">
        <f t="shared" si="38"/>
        <v>72240</v>
      </c>
      <c r="I187" s="29">
        <v>0</v>
      </c>
      <c r="J187" s="29">
        <v>0</v>
      </c>
      <c r="K187" s="30">
        <f t="shared" si="39"/>
        <v>0</v>
      </c>
      <c r="L187" s="30">
        <f t="shared" si="40"/>
        <v>0</v>
      </c>
      <c r="M187" s="30">
        <f t="shared" si="41"/>
        <v>0</v>
      </c>
      <c r="N187" s="29">
        <v>0</v>
      </c>
      <c r="O187" s="29">
        <v>0</v>
      </c>
      <c r="P187" s="30">
        <f t="shared" si="42"/>
        <v>0</v>
      </c>
      <c r="Q187" s="30">
        <f t="shared" si="43"/>
        <v>0</v>
      </c>
      <c r="R187" s="30">
        <f t="shared" si="44"/>
        <v>0</v>
      </c>
      <c r="S187" s="29">
        <v>0</v>
      </c>
      <c r="T187" s="29">
        <v>0</v>
      </c>
      <c r="U187" s="30">
        <f t="shared" si="45"/>
        <v>0</v>
      </c>
      <c r="V187" s="30">
        <f t="shared" si="46"/>
        <v>0</v>
      </c>
      <c r="W187" s="30">
        <f t="shared" si="47"/>
        <v>0</v>
      </c>
      <c r="X187" s="29">
        <v>158000</v>
      </c>
      <c r="Y187" s="29">
        <v>775000</v>
      </c>
      <c r="Z187" s="30">
        <f t="shared" si="48"/>
        <v>4.9050632911392409</v>
      </c>
      <c r="AA187" s="30">
        <f t="shared" si="49"/>
        <v>237000</v>
      </c>
      <c r="AB187" s="30">
        <f t="shared" si="50"/>
        <v>71100</v>
      </c>
      <c r="AC187" s="29">
        <v>0</v>
      </c>
      <c r="AD187" s="29">
        <v>0</v>
      </c>
      <c r="AE187" s="30">
        <f t="shared" si="51"/>
        <v>0</v>
      </c>
      <c r="AF187" s="30">
        <f t="shared" si="52"/>
        <v>0</v>
      </c>
      <c r="AG187" s="30">
        <f t="shared" si="53"/>
        <v>0</v>
      </c>
    </row>
    <row r="188" spans="2:33" ht="15" customHeight="1" x14ac:dyDescent="0.2">
      <c r="B188" s="29" t="s">
        <v>2121</v>
      </c>
      <c r="C188" s="29" t="s">
        <v>12</v>
      </c>
      <c r="D188" s="29">
        <v>110000</v>
      </c>
      <c r="E188" s="29">
        <v>522000</v>
      </c>
      <c r="F188" s="30">
        <f t="shared" si="36"/>
        <v>4.7454545454545451</v>
      </c>
      <c r="G188" s="30">
        <f t="shared" si="37"/>
        <v>132000</v>
      </c>
      <c r="H188" s="30">
        <f t="shared" si="38"/>
        <v>46200</v>
      </c>
      <c r="I188" s="29">
        <v>0</v>
      </c>
      <c r="J188" s="29">
        <v>0</v>
      </c>
      <c r="K188" s="30">
        <f t="shared" si="39"/>
        <v>0</v>
      </c>
      <c r="L188" s="30">
        <f t="shared" si="40"/>
        <v>0</v>
      </c>
      <c r="M188" s="30">
        <f t="shared" si="41"/>
        <v>0</v>
      </c>
      <c r="N188" s="29">
        <v>0</v>
      </c>
      <c r="O188" s="29">
        <v>0</v>
      </c>
      <c r="P188" s="30">
        <f t="shared" si="42"/>
        <v>0</v>
      </c>
      <c r="Q188" s="30">
        <f t="shared" si="43"/>
        <v>0</v>
      </c>
      <c r="R188" s="30">
        <f t="shared" si="44"/>
        <v>0</v>
      </c>
      <c r="S188" s="29">
        <v>0</v>
      </c>
      <c r="T188" s="29">
        <v>0</v>
      </c>
      <c r="U188" s="30">
        <f t="shared" si="45"/>
        <v>0</v>
      </c>
      <c r="V188" s="30">
        <f t="shared" si="46"/>
        <v>0</v>
      </c>
      <c r="W188" s="30">
        <f t="shared" si="47"/>
        <v>0</v>
      </c>
      <c r="X188" s="29">
        <v>108000</v>
      </c>
      <c r="Y188" s="29">
        <v>494000</v>
      </c>
      <c r="Z188" s="30">
        <f t="shared" si="48"/>
        <v>4.5740740740740744</v>
      </c>
      <c r="AA188" s="30">
        <f t="shared" si="49"/>
        <v>162000</v>
      </c>
      <c r="AB188" s="30">
        <f t="shared" si="50"/>
        <v>48600</v>
      </c>
      <c r="AC188" s="29">
        <v>0</v>
      </c>
      <c r="AD188" s="29">
        <v>0</v>
      </c>
      <c r="AE188" s="30">
        <f t="shared" si="51"/>
        <v>0</v>
      </c>
      <c r="AF188" s="30">
        <f t="shared" si="52"/>
        <v>0</v>
      </c>
      <c r="AG188" s="30">
        <f t="shared" si="53"/>
        <v>0</v>
      </c>
    </row>
    <row r="189" spans="2:33" ht="15" customHeight="1" x14ac:dyDescent="0.2">
      <c r="B189" s="29" t="s">
        <v>2122</v>
      </c>
      <c r="C189" s="29" t="s">
        <v>12</v>
      </c>
      <c r="D189" s="29">
        <v>0</v>
      </c>
      <c r="E189" s="29">
        <v>0</v>
      </c>
      <c r="F189" s="30">
        <f t="shared" si="36"/>
        <v>0</v>
      </c>
      <c r="G189" s="30">
        <f t="shared" si="37"/>
        <v>0</v>
      </c>
      <c r="H189" s="30">
        <f t="shared" si="38"/>
        <v>0</v>
      </c>
      <c r="I189" s="29">
        <v>0</v>
      </c>
      <c r="J189" s="29">
        <v>0</v>
      </c>
      <c r="K189" s="30">
        <f t="shared" si="39"/>
        <v>0</v>
      </c>
      <c r="L189" s="30">
        <f t="shared" si="40"/>
        <v>0</v>
      </c>
      <c r="M189" s="30">
        <f t="shared" si="41"/>
        <v>0</v>
      </c>
      <c r="N189" s="29">
        <v>0</v>
      </c>
      <c r="O189" s="29">
        <v>0</v>
      </c>
      <c r="P189" s="30">
        <f t="shared" si="42"/>
        <v>0</v>
      </c>
      <c r="Q189" s="30">
        <f t="shared" si="43"/>
        <v>0</v>
      </c>
      <c r="R189" s="30">
        <f t="shared" si="44"/>
        <v>0</v>
      </c>
      <c r="S189" s="29">
        <v>0</v>
      </c>
      <c r="T189" s="29">
        <v>0</v>
      </c>
      <c r="U189" s="30">
        <f t="shared" si="45"/>
        <v>0</v>
      </c>
      <c r="V189" s="30">
        <f t="shared" si="46"/>
        <v>0</v>
      </c>
      <c r="W189" s="30">
        <f t="shared" si="47"/>
        <v>0</v>
      </c>
      <c r="X189" s="29">
        <v>29000</v>
      </c>
      <c r="Y189" s="29">
        <v>131000</v>
      </c>
      <c r="Z189" s="30">
        <f t="shared" si="48"/>
        <v>4.5172413793103452</v>
      </c>
      <c r="AA189" s="30">
        <f t="shared" si="49"/>
        <v>43500</v>
      </c>
      <c r="AB189" s="30">
        <f t="shared" si="50"/>
        <v>13050</v>
      </c>
      <c r="AC189" s="29">
        <v>0</v>
      </c>
      <c r="AD189" s="29">
        <v>0</v>
      </c>
      <c r="AE189" s="30">
        <f t="shared" si="51"/>
        <v>0</v>
      </c>
      <c r="AF189" s="30">
        <f t="shared" si="52"/>
        <v>0</v>
      </c>
      <c r="AG189" s="30">
        <f t="shared" si="53"/>
        <v>0</v>
      </c>
    </row>
    <row r="190" spans="2:33" ht="15" customHeight="1" x14ac:dyDescent="0.2">
      <c r="B190" s="29" t="s">
        <v>3038</v>
      </c>
      <c r="C190" s="29" t="s">
        <v>12</v>
      </c>
      <c r="D190" s="29">
        <v>10000</v>
      </c>
      <c r="E190" s="29">
        <v>26000</v>
      </c>
      <c r="F190" s="30">
        <f t="shared" si="36"/>
        <v>2.6</v>
      </c>
      <c r="G190" s="30">
        <f t="shared" si="37"/>
        <v>12000</v>
      </c>
      <c r="H190" s="30">
        <f t="shared" si="38"/>
        <v>4200</v>
      </c>
      <c r="I190" s="29">
        <v>0</v>
      </c>
      <c r="J190" s="29">
        <v>0</v>
      </c>
      <c r="K190" s="30">
        <f t="shared" si="39"/>
        <v>0</v>
      </c>
      <c r="L190" s="30">
        <f t="shared" si="40"/>
        <v>0</v>
      </c>
      <c r="M190" s="30">
        <f t="shared" si="41"/>
        <v>0</v>
      </c>
      <c r="N190" s="29">
        <v>0</v>
      </c>
      <c r="O190" s="29">
        <v>0</v>
      </c>
      <c r="P190" s="30">
        <f t="shared" si="42"/>
        <v>0</v>
      </c>
      <c r="Q190" s="30">
        <f t="shared" si="43"/>
        <v>0</v>
      </c>
      <c r="R190" s="30">
        <f t="shared" si="44"/>
        <v>0</v>
      </c>
      <c r="S190" s="29">
        <v>0</v>
      </c>
      <c r="T190" s="29">
        <v>0</v>
      </c>
      <c r="U190" s="30">
        <f t="shared" si="45"/>
        <v>0</v>
      </c>
      <c r="V190" s="30">
        <f t="shared" si="46"/>
        <v>0</v>
      </c>
      <c r="W190" s="30">
        <f t="shared" si="47"/>
        <v>0</v>
      </c>
      <c r="X190" s="29">
        <v>69000</v>
      </c>
      <c r="Y190" s="29">
        <v>293000</v>
      </c>
      <c r="Z190" s="30">
        <f t="shared" si="48"/>
        <v>4.2463768115942031</v>
      </c>
      <c r="AA190" s="30">
        <f t="shared" si="49"/>
        <v>103500</v>
      </c>
      <c r="AB190" s="30">
        <f t="shared" si="50"/>
        <v>31050</v>
      </c>
      <c r="AC190" s="29">
        <v>0</v>
      </c>
      <c r="AD190" s="29">
        <v>0</v>
      </c>
      <c r="AE190" s="30">
        <f t="shared" si="51"/>
        <v>0</v>
      </c>
      <c r="AF190" s="30">
        <f t="shared" si="52"/>
        <v>0</v>
      </c>
      <c r="AG190" s="30">
        <f t="shared" si="53"/>
        <v>0</v>
      </c>
    </row>
    <row r="191" spans="2:33" ht="15" customHeight="1" x14ac:dyDescent="0.2">
      <c r="B191" s="29" t="s">
        <v>2123</v>
      </c>
      <c r="C191" s="29" t="s">
        <v>12</v>
      </c>
      <c r="D191" s="29">
        <v>38000</v>
      </c>
      <c r="E191" s="29">
        <v>108000</v>
      </c>
      <c r="F191" s="30">
        <f t="shared" si="36"/>
        <v>2.8421052631578947</v>
      </c>
      <c r="G191" s="30">
        <f t="shared" si="37"/>
        <v>45600</v>
      </c>
      <c r="H191" s="30">
        <f t="shared" si="38"/>
        <v>15960</v>
      </c>
      <c r="I191" s="29">
        <v>0</v>
      </c>
      <c r="J191" s="29">
        <v>0</v>
      </c>
      <c r="K191" s="30">
        <f t="shared" si="39"/>
        <v>0</v>
      </c>
      <c r="L191" s="30">
        <f t="shared" si="40"/>
        <v>0</v>
      </c>
      <c r="M191" s="30">
        <f t="shared" si="41"/>
        <v>0</v>
      </c>
      <c r="N191" s="29">
        <v>0</v>
      </c>
      <c r="O191" s="29">
        <v>0</v>
      </c>
      <c r="P191" s="30">
        <f t="shared" si="42"/>
        <v>0</v>
      </c>
      <c r="Q191" s="30">
        <f t="shared" si="43"/>
        <v>0</v>
      </c>
      <c r="R191" s="30">
        <f t="shared" si="44"/>
        <v>0</v>
      </c>
      <c r="S191" s="29">
        <v>0</v>
      </c>
      <c r="T191" s="29">
        <v>0</v>
      </c>
      <c r="U191" s="30">
        <f t="shared" si="45"/>
        <v>0</v>
      </c>
      <c r="V191" s="30">
        <f t="shared" si="46"/>
        <v>0</v>
      </c>
      <c r="W191" s="30">
        <f t="shared" si="47"/>
        <v>0</v>
      </c>
      <c r="X191" s="29">
        <v>95000</v>
      </c>
      <c r="Y191" s="29">
        <v>420000</v>
      </c>
      <c r="Z191" s="30">
        <f t="shared" si="48"/>
        <v>4.4210526315789478</v>
      </c>
      <c r="AA191" s="30">
        <f t="shared" si="49"/>
        <v>142500</v>
      </c>
      <c r="AB191" s="30">
        <f t="shared" si="50"/>
        <v>42750</v>
      </c>
      <c r="AC191" s="29">
        <v>0</v>
      </c>
      <c r="AD191" s="29">
        <v>0</v>
      </c>
      <c r="AE191" s="30">
        <f t="shared" si="51"/>
        <v>0</v>
      </c>
      <c r="AF191" s="30">
        <f t="shared" si="52"/>
        <v>0</v>
      </c>
      <c r="AG191" s="30">
        <f t="shared" si="53"/>
        <v>0</v>
      </c>
    </row>
    <row r="192" spans="2:33" ht="15" customHeight="1" x14ac:dyDescent="0.2">
      <c r="B192" s="29" t="s">
        <v>2124</v>
      </c>
      <c r="C192" s="29" t="s">
        <v>12</v>
      </c>
      <c r="D192" s="29">
        <v>13000</v>
      </c>
      <c r="E192" s="29">
        <v>52000</v>
      </c>
      <c r="F192" s="30">
        <f t="shared" si="36"/>
        <v>4</v>
      </c>
      <c r="G192" s="30">
        <f t="shared" si="37"/>
        <v>15600</v>
      </c>
      <c r="H192" s="30">
        <f t="shared" si="38"/>
        <v>5460</v>
      </c>
      <c r="I192" s="29">
        <v>0</v>
      </c>
      <c r="J192" s="29">
        <v>0</v>
      </c>
      <c r="K192" s="30">
        <f t="shared" si="39"/>
        <v>0</v>
      </c>
      <c r="L192" s="30">
        <f t="shared" si="40"/>
        <v>0</v>
      </c>
      <c r="M192" s="30">
        <f t="shared" si="41"/>
        <v>0</v>
      </c>
      <c r="N192" s="29">
        <v>0</v>
      </c>
      <c r="O192" s="29">
        <v>0</v>
      </c>
      <c r="P192" s="30">
        <f t="shared" si="42"/>
        <v>0</v>
      </c>
      <c r="Q192" s="30">
        <f t="shared" si="43"/>
        <v>0</v>
      </c>
      <c r="R192" s="30">
        <f t="shared" si="44"/>
        <v>0</v>
      </c>
      <c r="S192" s="29">
        <v>3000</v>
      </c>
      <c r="T192" s="29">
        <v>13000</v>
      </c>
      <c r="U192" s="30">
        <f t="shared" si="45"/>
        <v>4.333333333333333</v>
      </c>
      <c r="V192" s="30">
        <f t="shared" si="46"/>
        <v>4500</v>
      </c>
      <c r="W192" s="30">
        <f t="shared" si="47"/>
        <v>1575</v>
      </c>
      <c r="X192" s="29">
        <v>18000</v>
      </c>
      <c r="Y192" s="29">
        <v>68000</v>
      </c>
      <c r="Z192" s="30">
        <f t="shared" si="48"/>
        <v>3.7777777777777777</v>
      </c>
      <c r="AA192" s="30">
        <f t="shared" si="49"/>
        <v>27000</v>
      </c>
      <c r="AB192" s="30">
        <f t="shared" si="50"/>
        <v>8100</v>
      </c>
      <c r="AC192" s="29">
        <v>0</v>
      </c>
      <c r="AD192" s="29">
        <v>0</v>
      </c>
      <c r="AE192" s="30">
        <f t="shared" si="51"/>
        <v>0</v>
      </c>
      <c r="AF192" s="30">
        <f t="shared" si="52"/>
        <v>0</v>
      </c>
      <c r="AG192" s="30">
        <f t="shared" si="53"/>
        <v>0</v>
      </c>
    </row>
    <row r="193" spans="2:33" ht="15" customHeight="1" x14ac:dyDescent="0.2">
      <c r="B193" s="29" t="s">
        <v>2125</v>
      </c>
      <c r="C193" s="29" t="s">
        <v>12</v>
      </c>
      <c r="D193" s="29">
        <v>71000</v>
      </c>
      <c r="E193" s="29">
        <v>257000</v>
      </c>
      <c r="F193" s="30">
        <f t="shared" si="36"/>
        <v>3.619718309859155</v>
      </c>
      <c r="G193" s="30">
        <f t="shared" si="37"/>
        <v>85200</v>
      </c>
      <c r="H193" s="30">
        <f t="shared" si="38"/>
        <v>29820</v>
      </c>
      <c r="I193" s="29">
        <v>0</v>
      </c>
      <c r="J193" s="29">
        <v>0</v>
      </c>
      <c r="K193" s="30">
        <f t="shared" si="39"/>
        <v>0</v>
      </c>
      <c r="L193" s="30">
        <f t="shared" si="40"/>
        <v>0</v>
      </c>
      <c r="M193" s="30">
        <f t="shared" si="41"/>
        <v>0</v>
      </c>
      <c r="N193" s="29">
        <v>0</v>
      </c>
      <c r="O193" s="29">
        <v>0</v>
      </c>
      <c r="P193" s="30">
        <f t="shared" si="42"/>
        <v>0</v>
      </c>
      <c r="Q193" s="30">
        <f t="shared" si="43"/>
        <v>0</v>
      </c>
      <c r="R193" s="30">
        <f t="shared" si="44"/>
        <v>0</v>
      </c>
      <c r="S193" s="29">
        <v>0</v>
      </c>
      <c r="T193" s="29">
        <v>0</v>
      </c>
      <c r="U193" s="30">
        <f t="shared" si="45"/>
        <v>0</v>
      </c>
      <c r="V193" s="30">
        <f t="shared" si="46"/>
        <v>0</v>
      </c>
      <c r="W193" s="30">
        <f t="shared" si="47"/>
        <v>0</v>
      </c>
      <c r="X193" s="29">
        <v>79000</v>
      </c>
      <c r="Y193" s="29">
        <v>384000</v>
      </c>
      <c r="Z193" s="30">
        <f t="shared" si="48"/>
        <v>4.8607594936708862</v>
      </c>
      <c r="AA193" s="30">
        <f t="shared" si="49"/>
        <v>118500</v>
      </c>
      <c r="AB193" s="30">
        <f t="shared" si="50"/>
        <v>35550</v>
      </c>
      <c r="AC193" s="29">
        <v>0</v>
      </c>
      <c r="AD193" s="29">
        <v>0</v>
      </c>
      <c r="AE193" s="30">
        <f t="shared" si="51"/>
        <v>0</v>
      </c>
      <c r="AF193" s="30">
        <f t="shared" si="52"/>
        <v>0</v>
      </c>
      <c r="AG193" s="30">
        <f t="shared" si="53"/>
        <v>0</v>
      </c>
    </row>
    <row r="194" spans="2:33" ht="15" customHeight="1" x14ac:dyDescent="0.2">
      <c r="B194" s="29" t="s">
        <v>2126</v>
      </c>
      <c r="C194" s="29" t="s">
        <v>12</v>
      </c>
      <c r="D194" s="29">
        <v>3000</v>
      </c>
      <c r="E194" s="29">
        <v>8000</v>
      </c>
      <c r="F194" s="30">
        <f t="shared" si="36"/>
        <v>2.6666666666666665</v>
      </c>
      <c r="G194" s="30">
        <f t="shared" si="37"/>
        <v>3600</v>
      </c>
      <c r="H194" s="30">
        <f t="shared" si="38"/>
        <v>1260</v>
      </c>
      <c r="I194" s="29">
        <v>0</v>
      </c>
      <c r="J194" s="29">
        <v>0</v>
      </c>
      <c r="K194" s="30">
        <f t="shared" si="39"/>
        <v>0</v>
      </c>
      <c r="L194" s="30">
        <f t="shared" si="40"/>
        <v>0</v>
      </c>
      <c r="M194" s="30">
        <f t="shared" si="41"/>
        <v>0</v>
      </c>
      <c r="N194" s="29">
        <v>0</v>
      </c>
      <c r="O194" s="29">
        <v>0</v>
      </c>
      <c r="P194" s="30">
        <f t="shared" si="42"/>
        <v>0</v>
      </c>
      <c r="Q194" s="30">
        <f t="shared" si="43"/>
        <v>0</v>
      </c>
      <c r="R194" s="30">
        <f t="shared" si="44"/>
        <v>0</v>
      </c>
      <c r="S194" s="29">
        <v>0</v>
      </c>
      <c r="T194" s="29">
        <v>0</v>
      </c>
      <c r="U194" s="30">
        <f t="shared" si="45"/>
        <v>0</v>
      </c>
      <c r="V194" s="30">
        <f t="shared" si="46"/>
        <v>0</v>
      </c>
      <c r="W194" s="30">
        <f t="shared" si="47"/>
        <v>0</v>
      </c>
      <c r="X194" s="29">
        <v>33000</v>
      </c>
      <c r="Y194" s="29">
        <v>144000</v>
      </c>
      <c r="Z194" s="30">
        <f t="shared" si="48"/>
        <v>4.3636363636363633</v>
      </c>
      <c r="AA194" s="30">
        <f t="shared" si="49"/>
        <v>49500</v>
      </c>
      <c r="AB194" s="30">
        <f t="shared" si="50"/>
        <v>14850</v>
      </c>
      <c r="AC194" s="29">
        <v>0</v>
      </c>
      <c r="AD194" s="29">
        <v>0</v>
      </c>
      <c r="AE194" s="30">
        <f t="shared" si="51"/>
        <v>0</v>
      </c>
      <c r="AF194" s="30">
        <f t="shared" si="52"/>
        <v>0</v>
      </c>
      <c r="AG194" s="30">
        <f t="shared" si="53"/>
        <v>0</v>
      </c>
    </row>
    <row r="195" spans="2:33" ht="15" customHeight="1" x14ac:dyDescent="0.2">
      <c r="B195" s="29" t="s">
        <v>2127</v>
      </c>
      <c r="C195" s="29" t="s">
        <v>12</v>
      </c>
      <c r="D195" s="29">
        <v>74000</v>
      </c>
      <c r="E195" s="29">
        <v>215000</v>
      </c>
      <c r="F195" s="30">
        <f t="shared" si="36"/>
        <v>2.9054054054054053</v>
      </c>
      <c r="G195" s="30">
        <f t="shared" si="37"/>
        <v>88800</v>
      </c>
      <c r="H195" s="30">
        <f t="shared" si="38"/>
        <v>31080</v>
      </c>
      <c r="I195" s="29">
        <v>0</v>
      </c>
      <c r="J195" s="29">
        <v>0</v>
      </c>
      <c r="K195" s="30">
        <f t="shared" si="39"/>
        <v>0</v>
      </c>
      <c r="L195" s="30">
        <f t="shared" si="40"/>
        <v>0</v>
      </c>
      <c r="M195" s="30">
        <f t="shared" si="41"/>
        <v>0</v>
      </c>
      <c r="N195" s="29">
        <v>0</v>
      </c>
      <c r="O195" s="29">
        <v>0</v>
      </c>
      <c r="P195" s="30">
        <f t="shared" si="42"/>
        <v>0</v>
      </c>
      <c r="Q195" s="30">
        <f t="shared" si="43"/>
        <v>0</v>
      </c>
      <c r="R195" s="30">
        <f t="shared" si="44"/>
        <v>0</v>
      </c>
      <c r="S195" s="29">
        <v>0</v>
      </c>
      <c r="T195" s="29">
        <v>0</v>
      </c>
      <c r="U195" s="30">
        <f t="shared" si="45"/>
        <v>0</v>
      </c>
      <c r="V195" s="30">
        <f t="shared" si="46"/>
        <v>0</v>
      </c>
      <c r="W195" s="30">
        <f t="shared" si="47"/>
        <v>0</v>
      </c>
      <c r="X195" s="29">
        <v>100000</v>
      </c>
      <c r="Y195" s="29">
        <v>447000</v>
      </c>
      <c r="Z195" s="30">
        <f t="shared" si="48"/>
        <v>4.47</v>
      </c>
      <c r="AA195" s="30">
        <f t="shared" si="49"/>
        <v>150000</v>
      </c>
      <c r="AB195" s="30">
        <f t="shared" si="50"/>
        <v>45000</v>
      </c>
      <c r="AC195" s="29">
        <v>0</v>
      </c>
      <c r="AD195" s="29">
        <v>0</v>
      </c>
      <c r="AE195" s="30">
        <f t="shared" si="51"/>
        <v>0</v>
      </c>
      <c r="AF195" s="30">
        <f t="shared" si="52"/>
        <v>0</v>
      </c>
      <c r="AG195" s="30">
        <f t="shared" si="53"/>
        <v>0</v>
      </c>
    </row>
    <row r="196" spans="2:33" ht="15" customHeight="1" x14ac:dyDescent="0.2">
      <c r="B196" s="29" t="s">
        <v>60</v>
      </c>
      <c r="C196" s="29" t="s">
        <v>12</v>
      </c>
      <c r="D196" s="29">
        <v>136000</v>
      </c>
      <c r="E196" s="29">
        <v>501000</v>
      </c>
      <c r="F196" s="30">
        <f t="shared" si="36"/>
        <v>3.6838235294117645</v>
      </c>
      <c r="G196" s="30">
        <f t="shared" si="37"/>
        <v>163200</v>
      </c>
      <c r="H196" s="30">
        <f t="shared" si="38"/>
        <v>57120</v>
      </c>
      <c r="I196" s="29">
        <v>0</v>
      </c>
      <c r="J196" s="29">
        <v>0</v>
      </c>
      <c r="K196" s="30">
        <f t="shared" si="39"/>
        <v>0</v>
      </c>
      <c r="L196" s="30">
        <f t="shared" si="40"/>
        <v>0</v>
      </c>
      <c r="M196" s="30">
        <f t="shared" si="41"/>
        <v>0</v>
      </c>
      <c r="N196" s="29">
        <v>0</v>
      </c>
      <c r="O196" s="29">
        <v>0</v>
      </c>
      <c r="P196" s="30">
        <f t="shared" si="42"/>
        <v>0</v>
      </c>
      <c r="Q196" s="30">
        <f t="shared" si="43"/>
        <v>0</v>
      </c>
      <c r="R196" s="30">
        <f t="shared" si="44"/>
        <v>0</v>
      </c>
      <c r="S196" s="29">
        <v>0</v>
      </c>
      <c r="T196" s="29">
        <v>0</v>
      </c>
      <c r="U196" s="30">
        <f t="shared" si="45"/>
        <v>0</v>
      </c>
      <c r="V196" s="30">
        <f t="shared" si="46"/>
        <v>0</v>
      </c>
      <c r="W196" s="30">
        <f t="shared" si="47"/>
        <v>0</v>
      </c>
      <c r="X196" s="29">
        <v>281000</v>
      </c>
      <c r="Y196" s="29">
        <v>1409000</v>
      </c>
      <c r="Z196" s="30">
        <f t="shared" si="48"/>
        <v>5.0142348754448403</v>
      </c>
      <c r="AA196" s="30">
        <f t="shared" si="49"/>
        <v>421500</v>
      </c>
      <c r="AB196" s="30">
        <f t="shared" si="50"/>
        <v>126450</v>
      </c>
      <c r="AC196" s="29">
        <v>0</v>
      </c>
      <c r="AD196" s="29">
        <v>0</v>
      </c>
      <c r="AE196" s="30">
        <f t="shared" si="51"/>
        <v>0</v>
      </c>
      <c r="AF196" s="30">
        <f t="shared" si="52"/>
        <v>0</v>
      </c>
      <c r="AG196" s="30">
        <f t="shared" si="53"/>
        <v>0</v>
      </c>
    </row>
    <row r="197" spans="2:33" ht="15" customHeight="1" x14ac:dyDescent="0.2">
      <c r="B197" s="29" t="s">
        <v>287</v>
      </c>
      <c r="C197" s="29" t="s">
        <v>12</v>
      </c>
      <c r="D197" s="29">
        <v>118000</v>
      </c>
      <c r="E197" s="29">
        <v>351000</v>
      </c>
      <c r="F197" s="30">
        <f t="shared" si="36"/>
        <v>2.9745762711864407</v>
      </c>
      <c r="G197" s="30">
        <f t="shared" si="37"/>
        <v>141600</v>
      </c>
      <c r="H197" s="30">
        <f t="shared" si="38"/>
        <v>49560</v>
      </c>
      <c r="I197" s="29">
        <v>0</v>
      </c>
      <c r="J197" s="29">
        <v>0</v>
      </c>
      <c r="K197" s="30">
        <f t="shared" si="39"/>
        <v>0</v>
      </c>
      <c r="L197" s="30">
        <f t="shared" si="40"/>
        <v>0</v>
      </c>
      <c r="M197" s="30">
        <f t="shared" si="41"/>
        <v>0</v>
      </c>
      <c r="N197" s="29">
        <v>0</v>
      </c>
      <c r="O197" s="29">
        <v>0</v>
      </c>
      <c r="P197" s="30">
        <f t="shared" si="42"/>
        <v>0</v>
      </c>
      <c r="Q197" s="30">
        <f t="shared" si="43"/>
        <v>0</v>
      </c>
      <c r="R197" s="30">
        <f t="shared" si="44"/>
        <v>0</v>
      </c>
      <c r="S197" s="29">
        <v>0</v>
      </c>
      <c r="T197" s="29">
        <v>1000</v>
      </c>
      <c r="U197" s="30">
        <f t="shared" si="45"/>
        <v>0</v>
      </c>
      <c r="V197" s="30">
        <f t="shared" si="46"/>
        <v>0</v>
      </c>
      <c r="W197" s="30">
        <f t="shared" si="47"/>
        <v>0</v>
      </c>
      <c r="X197" s="29">
        <v>139000</v>
      </c>
      <c r="Y197" s="29">
        <v>621000</v>
      </c>
      <c r="Z197" s="30">
        <f t="shared" si="48"/>
        <v>4.4676258992805753</v>
      </c>
      <c r="AA197" s="30">
        <f t="shared" si="49"/>
        <v>208500</v>
      </c>
      <c r="AB197" s="30">
        <f t="shared" si="50"/>
        <v>62550</v>
      </c>
      <c r="AC197" s="29">
        <v>0</v>
      </c>
      <c r="AD197" s="29">
        <v>0</v>
      </c>
      <c r="AE197" s="30">
        <f t="shared" si="51"/>
        <v>0</v>
      </c>
      <c r="AF197" s="30">
        <f t="shared" si="52"/>
        <v>0</v>
      </c>
      <c r="AG197" s="30">
        <f t="shared" si="53"/>
        <v>0</v>
      </c>
    </row>
    <row r="198" spans="2:33" ht="15" customHeight="1" x14ac:dyDescent="0.2">
      <c r="B198" s="29" t="s">
        <v>2128</v>
      </c>
      <c r="C198" s="29" t="s">
        <v>12</v>
      </c>
      <c r="D198" s="29">
        <v>77000</v>
      </c>
      <c r="E198" s="29">
        <v>355000</v>
      </c>
      <c r="F198" s="30">
        <f t="shared" si="36"/>
        <v>4.6103896103896105</v>
      </c>
      <c r="G198" s="30">
        <f t="shared" si="37"/>
        <v>92400</v>
      </c>
      <c r="H198" s="30">
        <f t="shared" si="38"/>
        <v>32340</v>
      </c>
      <c r="I198" s="29">
        <v>0</v>
      </c>
      <c r="J198" s="29">
        <v>0</v>
      </c>
      <c r="K198" s="30">
        <f t="shared" si="39"/>
        <v>0</v>
      </c>
      <c r="L198" s="30">
        <f t="shared" si="40"/>
        <v>0</v>
      </c>
      <c r="M198" s="30">
        <f t="shared" si="41"/>
        <v>0</v>
      </c>
      <c r="N198" s="29">
        <v>0</v>
      </c>
      <c r="O198" s="29">
        <v>0</v>
      </c>
      <c r="P198" s="30">
        <f t="shared" si="42"/>
        <v>0</v>
      </c>
      <c r="Q198" s="30">
        <f t="shared" si="43"/>
        <v>0</v>
      </c>
      <c r="R198" s="30">
        <f t="shared" si="44"/>
        <v>0</v>
      </c>
      <c r="S198" s="29">
        <v>0</v>
      </c>
      <c r="T198" s="29">
        <v>0</v>
      </c>
      <c r="U198" s="30">
        <f t="shared" si="45"/>
        <v>0</v>
      </c>
      <c r="V198" s="30">
        <f t="shared" si="46"/>
        <v>0</v>
      </c>
      <c r="W198" s="30">
        <f t="shared" si="47"/>
        <v>0</v>
      </c>
      <c r="X198" s="29">
        <v>99000</v>
      </c>
      <c r="Y198" s="29">
        <v>496000</v>
      </c>
      <c r="Z198" s="30">
        <f t="shared" si="48"/>
        <v>5.0101010101010104</v>
      </c>
      <c r="AA198" s="30">
        <f t="shared" si="49"/>
        <v>148500</v>
      </c>
      <c r="AB198" s="30">
        <f t="shared" si="50"/>
        <v>44550</v>
      </c>
      <c r="AC198" s="29">
        <v>0</v>
      </c>
      <c r="AD198" s="29">
        <v>0</v>
      </c>
      <c r="AE198" s="30">
        <f t="shared" si="51"/>
        <v>0</v>
      </c>
      <c r="AF198" s="30">
        <f t="shared" si="52"/>
        <v>0</v>
      </c>
      <c r="AG198" s="30">
        <f t="shared" si="53"/>
        <v>0</v>
      </c>
    </row>
    <row r="199" spans="2:33" ht="15" customHeight="1" x14ac:dyDescent="0.2">
      <c r="B199" s="29" t="s">
        <v>2206</v>
      </c>
      <c r="C199" s="29" t="s">
        <v>29</v>
      </c>
      <c r="D199" s="29">
        <v>1000</v>
      </c>
      <c r="E199" s="29">
        <v>1000</v>
      </c>
      <c r="F199" s="30">
        <f t="shared" si="36"/>
        <v>1</v>
      </c>
      <c r="G199" s="30">
        <f t="shared" si="37"/>
        <v>1200</v>
      </c>
      <c r="H199" s="30">
        <f t="shared" si="38"/>
        <v>420</v>
      </c>
      <c r="I199" s="29">
        <v>0</v>
      </c>
      <c r="J199" s="29">
        <v>0</v>
      </c>
      <c r="K199" s="30">
        <f t="shared" si="39"/>
        <v>0</v>
      </c>
      <c r="L199" s="30">
        <f t="shared" si="40"/>
        <v>0</v>
      </c>
      <c r="M199" s="30">
        <f t="shared" si="41"/>
        <v>0</v>
      </c>
      <c r="N199" s="29">
        <v>0</v>
      </c>
      <c r="O199" s="29">
        <v>0</v>
      </c>
      <c r="P199" s="30">
        <f t="shared" si="42"/>
        <v>0</v>
      </c>
      <c r="Q199" s="30">
        <f t="shared" si="43"/>
        <v>0</v>
      </c>
      <c r="R199" s="30">
        <f t="shared" si="44"/>
        <v>0</v>
      </c>
      <c r="S199" s="29">
        <v>27000</v>
      </c>
      <c r="T199" s="29">
        <v>48000</v>
      </c>
      <c r="U199" s="30">
        <f t="shared" si="45"/>
        <v>1.7777777777777777</v>
      </c>
      <c r="V199" s="30">
        <f t="shared" si="46"/>
        <v>40500</v>
      </c>
      <c r="W199" s="30">
        <f t="shared" si="47"/>
        <v>14175</v>
      </c>
      <c r="X199" s="29">
        <v>27000</v>
      </c>
      <c r="Y199" s="29">
        <v>61000</v>
      </c>
      <c r="Z199" s="30">
        <f t="shared" si="48"/>
        <v>2.2592592592592591</v>
      </c>
      <c r="AA199" s="30">
        <f t="shared" si="49"/>
        <v>40500</v>
      </c>
      <c r="AB199" s="30">
        <f t="shared" si="50"/>
        <v>12150</v>
      </c>
      <c r="AC199" s="29">
        <v>0</v>
      </c>
      <c r="AD199" s="29">
        <v>0</v>
      </c>
      <c r="AE199" s="30">
        <f t="shared" si="51"/>
        <v>0</v>
      </c>
      <c r="AF199" s="30">
        <f t="shared" si="52"/>
        <v>0</v>
      </c>
      <c r="AG199" s="30">
        <f t="shared" si="53"/>
        <v>0</v>
      </c>
    </row>
    <row r="200" spans="2:33" ht="15" customHeight="1" x14ac:dyDescent="0.2">
      <c r="B200" s="29" t="s">
        <v>2237</v>
      </c>
      <c r="C200" s="29" t="s">
        <v>29</v>
      </c>
      <c r="D200" s="29">
        <v>2000</v>
      </c>
      <c r="E200" s="29">
        <v>5000</v>
      </c>
      <c r="F200" s="30">
        <f t="shared" si="36"/>
        <v>2.5</v>
      </c>
      <c r="G200" s="30">
        <f t="shared" si="37"/>
        <v>2400</v>
      </c>
      <c r="H200" s="30">
        <f t="shared" si="38"/>
        <v>840</v>
      </c>
      <c r="I200" s="29">
        <v>0</v>
      </c>
      <c r="J200" s="29">
        <v>0</v>
      </c>
      <c r="K200" s="30">
        <f t="shared" si="39"/>
        <v>0</v>
      </c>
      <c r="L200" s="30">
        <f t="shared" si="40"/>
        <v>0</v>
      </c>
      <c r="M200" s="30">
        <f t="shared" si="41"/>
        <v>0</v>
      </c>
      <c r="N200" s="29">
        <v>0</v>
      </c>
      <c r="O200" s="29">
        <v>0</v>
      </c>
      <c r="P200" s="30">
        <f t="shared" si="42"/>
        <v>0</v>
      </c>
      <c r="Q200" s="30">
        <f t="shared" si="43"/>
        <v>0</v>
      </c>
      <c r="R200" s="30">
        <f t="shared" si="44"/>
        <v>0</v>
      </c>
      <c r="S200" s="29">
        <v>27000</v>
      </c>
      <c r="T200" s="29">
        <v>80000</v>
      </c>
      <c r="U200" s="30">
        <f t="shared" si="45"/>
        <v>2.9629629629629628</v>
      </c>
      <c r="V200" s="30">
        <f t="shared" si="46"/>
        <v>40500</v>
      </c>
      <c r="W200" s="30">
        <f t="shared" si="47"/>
        <v>14175</v>
      </c>
      <c r="X200" s="29">
        <v>19000</v>
      </c>
      <c r="Y200" s="29">
        <v>36000</v>
      </c>
      <c r="Z200" s="30">
        <f t="shared" si="48"/>
        <v>1.8947368421052631</v>
      </c>
      <c r="AA200" s="30">
        <f t="shared" si="49"/>
        <v>28500</v>
      </c>
      <c r="AB200" s="30">
        <f t="shared" si="50"/>
        <v>8550</v>
      </c>
      <c r="AC200" s="29">
        <v>0</v>
      </c>
      <c r="AD200" s="29">
        <v>0</v>
      </c>
      <c r="AE200" s="30">
        <f t="shared" si="51"/>
        <v>0</v>
      </c>
      <c r="AF200" s="30">
        <f t="shared" si="52"/>
        <v>0</v>
      </c>
      <c r="AG200" s="30">
        <f t="shared" si="53"/>
        <v>0</v>
      </c>
    </row>
    <row r="201" spans="2:33" ht="15" customHeight="1" x14ac:dyDescent="0.2">
      <c r="B201" s="29" t="s">
        <v>2004</v>
      </c>
      <c r="C201" s="29" t="s">
        <v>29</v>
      </c>
      <c r="D201" s="29">
        <v>1000</v>
      </c>
      <c r="E201" s="29">
        <v>2000</v>
      </c>
      <c r="F201" s="30">
        <f t="shared" si="36"/>
        <v>2</v>
      </c>
      <c r="G201" s="30">
        <f t="shared" si="37"/>
        <v>1200</v>
      </c>
      <c r="H201" s="30">
        <f t="shared" si="38"/>
        <v>420</v>
      </c>
      <c r="I201" s="29">
        <v>0</v>
      </c>
      <c r="J201" s="29">
        <v>0</v>
      </c>
      <c r="K201" s="30">
        <f t="shared" si="39"/>
        <v>0</v>
      </c>
      <c r="L201" s="30">
        <f t="shared" si="40"/>
        <v>0</v>
      </c>
      <c r="M201" s="30">
        <f t="shared" si="41"/>
        <v>0</v>
      </c>
      <c r="N201" s="29">
        <v>0</v>
      </c>
      <c r="O201" s="29">
        <v>0</v>
      </c>
      <c r="P201" s="30">
        <f t="shared" si="42"/>
        <v>0</v>
      </c>
      <c r="Q201" s="30">
        <f t="shared" si="43"/>
        <v>0</v>
      </c>
      <c r="R201" s="30">
        <f t="shared" si="44"/>
        <v>0</v>
      </c>
      <c r="S201" s="29">
        <v>31000</v>
      </c>
      <c r="T201" s="29">
        <v>69000</v>
      </c>
      <c r="U201" s="30">
        <f t="shared" si="45"/>
        <v>2.225806451612903</v>
      </c>
      <c r="V201" s="30">
        <f t="shared" si="46"/>
        <v>46500</v>
      </c>
      <c r="W201" s="30">
        <f t="shared" si="47"/>
        <v>16275</v>
      </c>
      <c r="X201" s="29">
        <v>32000</v>
      </c>
      <c r="Y201" s="29">
        <v>44000</v>
      </c>
      <c r="Z201" s="30">
        <f t="shared" si="48"/>
        <v>1.375</v>
      </c>
      <c r="AA201" s="30">
        <f t="shared" si="49"/>
        <v>48000</v>
      </c>
      <c r="AB201" s="30">
        <f t="shared" si="50"/>
        <v>14400</v>
      </c>
      <c r="AC201" s="29">
        <v>0</v>
      </c>
      <c r="AD201" s="29">
        <v>0</v>
      </c>
      <c r="AE201" s="30">
        <f t="shared" si="51"/>
        <v>0</v>
      </c>
      <c r="AF201" s="30">
        <f t="shared" si="52"/>
        <v>0</v>
      </c>
      <c r="AG201" s="30">
        <f t="shared" si="53"/>
        <v>0</v>
      </c>
    </row>
    <row r="202" spans="2:33" ht="15" customHeight="1" x14ac:dyDescent="0.2">
      <c r="B202" s="29" t="s">
        <v>2236</v>
      </c>
      <c r="C202" s="29" t="s">
        <v>29</v>
      </c>
      <c r="D202" s="29">
        <v>33000</v>
      </c>
      <c r="E202" s="29">
        <v>69000</v>
      </c>
      <c r="F202" s="30">
        <f t="shared" si="36"/>
        <v>2.0909090909090908</v>
      </c>
      <c r="G202" s="30">
        <f t="shared" si="37"/>
        <v>39600</v>
      </c>
      <c r="H202" s="30">
        <f t="shared" si="38"/>
        <v>13860</v>
      </c>
      <c r="I202" s="29">
        <v>0</v>
      </c>
      <c r="J202" s="29">
        <v>0</v>
      </c>
      <c r="K202" s="30">
        <f t="shared" si="39"/>
        <v>0</v>
      </c>
      <c r="L202" s="30">
        <f t="shared" si="40"/>
        <v>0</v>
      </c>
      <c r="M202" s="30">
        <f t="shared" si="41"/>
        <v>0</v>
      </c>
      <c r="N202" s="29">
        <v>0</v>
      </c>
      <c r="O202" s="29">
        <v>0</v>
      </c>
      <c r="P202" s="30">
        <f t="shared" si="42"/>
        <v>0</v>
      </c>
      <c r="Q202" s="30">
        <f t="shared" si="43"/>
        <v>0</v>
      </c>
      <c r="R202" s="30">
        <f t="shared" si="44"/>
        <v>0</v>
      </c>
      <c r="S202" s="29">
        <v>44000</v>
      </c>
      <c r="T202" s="29">
        <v>102000</v>
      </c>
      <c r="U202" s="30">
        <f t="shared" si="45"/>
        <v>2.3181818181818183</v>
      </c>
      <c r="V202" s="30">
        <f t="shared" si="46"/>
        <v>66000</v>
      </c>
      <c r="W202" s="30">
        <f t="shared" si="47"/>
        <v>23100</v>
      </c>
      <c r="X202" s="29">
        <v>78000</v>
      </c>
      <c r="Y202" s="29">
        <v>153000</v>
      </c>
      <c r="Z202" s="30">
        <f t="shared" si="48"/>
        <v>1.9615384615384615</v>
      </c>
      <c r="AA202" s="30">
        <f t="shared" si="49"/>
        <v>117000</v>
      </c>
      <c r="AB202" s="30">
        <f t="shared" si="50"/>
        <v>35100</v>
      </c>
      <c r="AC202" s="29">
        <v>0</v>
      </c>
      <c r="AD202" s="29">
        <v>0</v>
      </c>
      <c r="AE202" s="30">
        <f t="shared" si="51"/>
        <v>0</v>
      </c>
      <c r="AF202" s="30">
        <f t="shared" si="52"/>
        <v>0</v>
      </c>
      <c r="AG202" s="30">
        <f t="shared" si="53"/>
        <v>0</v>
      </c>
    </row>
    <row r="203" spans="2:33" ht="15" customHeight="1" x14ac:dyDescent="0.2">
      <c r="B203" s="29" t="s">
        <v>2234</v>
      </c>
      <c r="C203" s="29" t="s">
        <v>29</v>
      </c>
      <c r="D203" s="29">
        <v>0</v>
      </c>
      <c r="E203" s="29">
        <v>0</v>
      </c>
      <c r="F203" s="30">
        <f t="shared" si="36"/>
        <v>0</v>
      </c>
      <c r="G203" s="30">
        <f t="shared" si="37"/>
        <v>0</v>
      </c>
      <c r="H203" s="30">
        <f t="shared" si="38"/>
        <v>0</v>
      </c>
      <c r="I203" s="29">
        <v>0</v>
      </c>
      <c r="J203" s="29">
        <v>0</v>
      </c>
      <c r="K203" s="30">
        <f t="shared" si="39"/>
        <v>0</v>
      </c>
      <c r="L203" s="30">
        <f t="shared" si="40"/>
        <v>0</v>
      </c>
      <c r="M203" s="30">
        <f t="shared" si="41"/>
        <v>0</v>
      </c>
      <c r="N203" s="29">
        <v>0</v>
      </c>
      <c r="O203" s="29">
        <v>0</v>
      </c>
      <c r="P203" s="30">
        <f t="shared" si="42"/>
        <v>0</v>
      </c>
      <c r="Q203" s="30">
        <f t="shared" si="43"/>
        <v>0</v>
      </c>
      <c r="R203" s="30">
        <f t="shared" si="44"/>
        <v>0</v>
      </c>
      <c r="S203" s="29">
        <v>0</v>
      </c>
      <c r="T203" s="29">
        <v>0</v>
      </c>
      <c r="U203" s="30">
        <f t="shared" si="45"/>
        <v>0</v>
      </c>
      <c r="V203" s="30">
        <f t="shared" si="46"/>
        <v>0</v>
      </c>
      <c r="W203" s="30">
        <f t="shared" si="47"/>
        <v>0</v>
      </c>
      <c r="X203" s="29">
        <v>0</v>
      </c>
      <c r="Y203" s="29">
        <v>0</v>
      </c>
      <c r="Z203" s="30">
        <f t="shared" si="48"/>
        <v>0</v>
      </c>
      <c r="AA203" s="30">
        <f t="shared" si="49"/>
        <v>0</v>
      </c>
      <c r="AB203" s="30">
        <f t="shared" si="50"/>
        <v>0</v>
      </c>
      <c r="AC203" s="29">
        <v>0</v>
      </c>
      <c r="AD203" s="29">
        <v>0</v>
      </c>
      <c r="AE203" s="30">
        <f t="shared" si="51"/>
        <v>0</v>
      </c>
      <c r="AF203" s="30">
        <f t="shared" si="52"/>
        <v>0</v>
      </c>
      <c r="AG203" s="30">
        <f t="shared" si="53"/>
        <v>0</v>
      </c>
    </row>
    <row r="204" spans="2:33" ht="15" customHeight="1" x14ac:dyDescent="0.2">
      <c r="B204" s="29" t="s">
        <v>2233</v>
      </c>
      <c r="C204" s="29" t="s">
        <v>29</v>
      </c>
      <c r="D204" s="29">
        <v>0</v>
      </c>
      <c r="E204" s="29">
        <v>0</v>
      </c>
      <c r="F204" s="30">
        <f t="shared" si="36"/>
        <v>0</v>
      </c>
      <c r="G204" s="30">
        <f t="shared" si="37"/>
        <v>0</v>
      </c>
      <c r="H204" s="30">
        <f t="shared" si="38"/>
        <v>0</v>
      </c>
      <c r="I204" s="29">
        <v>0</v>
      </c>
      <c r="J204" s="29">
        <v>0</v>
      </c>
      <c r="K204" s="30">
        <f t="shared" si="39"/>
        <v>0</v>
      </c>
      <c r="L204" s="30">
        <f t="shared" si="40"/>
        <v>0</v>
      </c>
      <c r="M204" s="30">
        <f t="shared" si="41"/>
        <v>0</v>
      </c>
      <c r="N204" s="29">
        <v>0</v>
      </c>
      <c r="O204" s="29">
        <v>0</v>
      </c>
      <c r="P204" s="30">
        <f t="shared" si="42"/>
        <v>0</v>
      </c>
      <c r="Q204" s="30">
        <f t="shared" si="43"/>
        <v>0</v>
      </c>
      <c r="R204" s="30">
        <f t="shared" si="44"/>
        <v>0</v>
      </c>
      <c r="S204" s="29">
        <v>9000</v>
      </c>
      <c r="T204" s="29">
        <v>22000</v>
      </c>
      <c r="U204" s="30">
        <f t="shared" si="45"/>
        <v>2.4444444444444446</v>
      </c>
      <c r="V204" s="30">
        <f t="shared" si="46"/>
        <v>13500</v>
      </c>
      <c r="W204" s="30">
        <f t="shared" si="47"/>
        <v>4725</v>
      </c>
      <c r="X204" s="29">
        <v>9000</v>
      </c>
      <c r="Y204" s="29">
        <v>18000</v>
      </c>
      <c r="Z204" s="30">
        <f t="shared" si="48"/>
        <v>2</v>
      </c>
      <c r="AA204" s="30">
        <f t="shared" si="49"/>
        <v>13500</v>
      </c>
      <c r="AB204" s="30">
        <f t="shared" si="50"/>
        <v>4050</v>
      </c>
      <c r="AC204" s="29">
        <v>0</v>
      </c>
      <c r="AD204" s="29">
        <v>0</v>
      </c>
      <c r="AE204" s="30">
        <f t="shared" si="51"/>
        <v>0</v>
      </c>
      <c r="AF204" s="30">
        <f t="shared" si="52"/>
        <v>0</v>
      </c>
      <c r="AG204" s="30">
        <f t="shared" si="53"/>
        <v>0</v>
      </c>
    </row>
    <row r="205" spans="2:33" ht="15" customHeight="1" x14ac:dyDescent="0.2">
      <c r="B205" s="29" t="s">
        <v>2235</v>
      </c>
      <c r="C205" s="29" t="s">
        <v>29</v>
      </c>
      <c r="D205" s="29">
        <v>0</v>
      </c>
      <c r="E205" s="29">
        <v>0</v>
      </c>
      <c r="F205" s="30">
        <f t="shared" si="36"/>
        <v>0</v>
      </c>
      <c r="G205" s="30">
        <f t="shared" si="37"/>
        <v>0</v>
      </c>
      <c r="H205" s="30">
        <f t="shared" si="38"/>
        <v>0</v>
      </c>
      <c r="I205" s="29">
        <v>0</v>
      </c>
      <c r="J205" s="29">
        <v>0</v>
      </c>
      <c r="K205" s="30">
        <f t="shared" si="39"/>
        <v>0</v>
      </c>
      <c r="L205" s="30">
        <f t="shared" si="40"/>
        <v>0</v>
      </c>
      <c r="M205" s="30">
        <f t="shared" si="41"/>
        <v>0</v>
      </c>
      <c r="N205" s="29">
        <v>0</v>
      </c>
      <c r="O205" s="29">
        <v>0</v>
      </c>
      <c r="P205" s="30">
        <f t="shared" si="42"/>
        <v>0</v>
      </c>
      <c r="Q205" s="30">
        <f t="shared" si="43"/>
        <v>0</v>
      </c>
      <c r="R205" s="30">
        <f t="shared" si="44"/>
        <v>0</v>
      </c>
      <c r="S205" s="29">
        <v>0</v>
      </c>
      <c r="T205" s="29">
        <v>0</v>
      </c>
      <c r="U205" s="30">
        <f t="shared" si="45"/>
        <v>0</v>
      </c>
      <c r="V205" s="30">
        <f t="shared" si="46"/>
        <v>0</v>
      </c>
      <c r="W205" s="30">
        <f t="shared" si="47"/>
        <v>0</v>
      </c>
      <c r="X205" s="29">
        <v>0</v>
      </c>
      <c r="Y205" s="29">
        <v>0</v>
      </c>
      <c r="Z205" s="30">
        <f t="shared" si="48"/>
        <v>0</v>
      </c>
      <c r="AA205" s="30">
        <f t="shared" si="49"/>
        <v>0</v>
      </c>
      <c r="AB205" s="30">
        <f t="shared" si="50"/>
        <v>0</v>
      </c>
      <c r="AC205" s="29">
        <v>0</v>
      </c>
      <c r="AD205" s="29">
        <v>0</v>
      </c>
      <c r="AE205" s="30">
        <f t="shared" si="51"/>
        <v>0</v>
      </c>
      <c r="AF205" s="30">
        <f t="shared" si="52"/>
        <v>0</v>
      </c>
      <c r="AG205" s="30">
        <f t="shared" si="53"/>
        <v>0</v>
      </c>
    </row>
    <row r="206" spans="2:33" ht="15" customHeight="1" x14ac:dyDescent="0.2">
      <c r="B206" s="29" t="s">
        <v>2231</v>
      </c>
      <c r="C206" s="29" t="s">
        <v>29</v>
      </c>
      <c r="D206" s="29">
        <v>18000</v>
      </c>
      <c r="E206" s="29">
        <v>32000</v>
      </c>
      <c r="F206" s="30">
        <f t="shared" si="36"/>
        <v>1.7777777777777777</v>
      </c>
      <c r="G206" s="30">
        <f t="shared" si="37"/>
        <v>21600</v>
      </c>
      <c r="H206" s="30">
        <f t="shared" si="38"/>
        <v>7560</v>
      </c>
      <c r="I206" s="29">
        <v>0</v>
      </c>
      <c r="J206" s="29">
        <v>0</v>
      </c>
      <c r="K206" s="30">
        <f t="shared" si="39"/>
        <v>0</v>
      </c>
      <c r="L206" s="30">
        <f t="shared" si="40"/>
        <v>0</v>
      </c>
      <c r="M206" s="30">
        <f t="shared" si="41"/>
        <v>0</v>
      </c>
      <c r="N206" s="29">
        <v>0</v>
      </c>
      <c r="O206" s="29">
        <v>0</v>
      </c>
      <c r="P206" s="30">
        <f t="shared" si="42"/>
        <v>0</v>
      </c>
      <c r="Q206" s="30">
        <f t="shared" si="43"/>
        <v>0</v>
      </c>
      <c r="R206" s="30">
        <f t="shared" si="44"/>
        <v>0</v>
      </c>
      <c r="S206" s="29">
        <v>44000</v>
      </c>
      <c r="T206" s="29">
        <v>135000</v>
      </c>
      <c r="U206" s="30">
        <f t="shared" si="45"/>
        <v>3.0681818181818183</v>
      </c>
      <c r="V206" s="30">
        <f t="shared" si="46"/>
        <v>66000</v>
      </c>
      <c r="W206" s="30">
        <f t="shared" si="47"/>
        <v>23100</v>
      </c>
      <c r="X206" s="29">
        <v>56000</v>
      </c>
      <c r="Y206" s="29">
        <v>130000</v>
      </c>
      <c r="Z206" s="30">
        <f t="shared" si="48"/>
        <v>2.3214285714285716</v>
      </c>
      <c r="AA206" s="30">
        <f t="shared" si="49"/>
        <v>84000</v>
      </c>
      <c r="AB206" s="30">
        <f t="shared" si="50"/>
        <v>25200</v>
      </c>
      <c r="AC206" s="29">
        <v>0</v>
      </c>
      <c r="AD206" s="29">
        <v>0</v>
      </c>
      <c r="AE206" s="30">
        <f t="shared" si="51"/>
        <v>0</v>
      </c>
      <c r="AF206" s="30">
        <f t="shared" si="52"/>
        <v>0</v>
      </c>
      <c r="AG206" s="30">
        <f t="shared" si="53"/>
        <v>0</v>
      </c>
    </row>
    <row r="207" spans="2:33" ht="15" customHeight="1" x14ac:dyDescent="0.2">
      <c r="B207" s="29" t="s">
        <v>2228</v>
      </c>
      <c r="C207" s="29" t="s">
        <v>29</v>
      </c>
      <c r="D207" s="29">
        <v>0</v>
      </c>
      <c r="E207" s="29">
        <v>0</v>
      </c>
      <c r="F207" s="30">
        <f t="shared" si="36"/>
        <v>0</v>
      </c>
      <c r="G207" s="30">
        <f t="shared" si="37"/>
        <v>0</v>
      </c>
      <c r="H207" s="30">
        <f t="shared" si="38"/>
        <v>0</v>
      </c>
      <c r="I207" s="29">
        <v>0</v>
      </c>
      <c r="J207" s="29">
        <v>0</v>
      </c>
      <c r="K207" s="30">
        <f t="shared" si="39"/>
        <v>0</v>
      </c>
      <c r="L207" s="30">
        <f t="shared" si="40"/>
        <v>0</v>
      </c>
      <c r="M207" s="30">
        <f t="shared" si="41"/>
        <v>0</v>
      </c>
      <c r="N207" s="29">
        <v>0</v>
      </c>
      <c r="O207" s="29">
        <v>0</v>
      </c>
      <c r="P207" s="30">
        <f t="shared" si="42"/>
        <v>0</v>
      </c>
      <c r="Q207" s="30">
        <f t="shared" si="43"/>
        <v>0</v>
      </c>
      <c r="R207" s="30">
        <f t="shared" si="44"/>
        <v>0</v>
      </c>
      <c r="S207" s="29">
        <v>4000</v>
      </c>
      <c r="T207" s="29">
        <v>18000</v>
      </c>
      <c r="U207" s="30">
        <f t="shared" si="45"/>
        <v>4.5</v>
      </c>
      <c r="V207" s="30">
        <f t="shared" si="46"/>
        <v>6000</v>
      </c>
      <c r="W207" s="30">
        <f t="shared" si="47"/>
        <v>2100</v>
      </c>
      <c r="X207" s="29">
        <v>5000</v>
      </c>
      <c r="Y207" s="29">
        <v>11000</v>
      </c>
      <c r="Z207" s="30">
        <f t="shared" si="48"/>
        <v>2.2000000000000002</v>
      </c>
      <c r="AA207" s="30">
        <f t="shared" si="49"/>
        <v>7500</v>
      </c>
      <c r="AB207" s="30">
        <f t="shared" si="50"/>
        <v>2250</v>
      </c>
      <c r="AC207" s="29">
        <v>0</v>
      </c>
      <c r="AD207" s="29">
        <v>0</v>
      </c>
      <c r="AE207" s="30">
        <f t="shared" si="51"/>
        <v>0</v>
      </c>
      <c r="AF207" s="30">
        <f t="shared" si="52"/>
        <v>0</v>
      </c>
      <c r="AG207" s="30">
        <f t="shared" si="53"/>
        <v>0</v>
      </c>
    </row>
    <row r="208" spans="2:33" ht="15" customHeight="1" x14ac:dyDescent="0.2">
      <c r="B208" s="29" t="s">
        <v>2226</v>
      </c>
      <c r="C208" s="29" t="s">
        <v>29</v>
      </c>
      <c r="D208" s="29">
        <v>6000</v>
      </c>
      <c r="E208" s="29">
        <v>20000</v>
      </c>
      <c r="F208" s="30">
        <f t="shared" ref="F208:F271" si="54">IFERROR(E208/D208,0)</f>
        <v>3.3333333333333335</v>
      </c>
      <c r="G208" s="30">
        <f t="shared" ref="G208:G271" si="55">ROUND(D208*$D$6,1)</f>
        <v>7200</v>
      </c>
      <c r="H208" s="30">
        <f t="shared" ref="H208:H271" si="56">ROUND(G208*$E$6,1)</f>
        <v>2520</v>
      </c>
      <c r="I208" s="29">
        <v>0</v>
      </c>
      <c r="J208" s="29">
        <v>0</v>
      </c>
      <c r="K208" s="30">
        <f t="shared" ref="K208:K271" si="57">IFERROR(J208/I208,0)</f>
        <v>0</v>
      </c>
      <c r="L208" s="30">
        <f t="shared" ref="L208:L271" si="58">ROUND(I208*$D$7,1)</f>
        <v>0</v>
      </c>
      <c r="M208" s="30">
        <f t="shared" ref="M208:M271" si="59">ROUND(L208*$E$7,1)</f>
        <v>0</v>
      </c>
      <c r="N208" s="29">
        <v>0</v>
      </c>
      <c r="O208" s="29">
        <v>0</v>
      </c>
      <c r="P208" s="30">
        <f t="shared" ref="P208:P271" si="60">IFERROR(O208/N208,0)</f>
        <v>0</v>
      </c>
      <c r="Q208" s="30">
        <f t="shared" ref="Q208:Q271" si="61">ROUND(N208*$D$8,1)</f>
        <v>0</v>
      </c>
      <c r="R208" s="30">
        <f t="shared" ref="R208:R271" si="62">ROUND(Q208*$E$8,1)</f>
        <v>0</v>
      </c>
      <c r="S208" s="29">
        <v>17000</v>
      </c>
      <c r="T208" s="29">
        <v>57000</v>
      </c>
      <c r="U208" s="30">
        <f t="shared" ref="U208:U271" si="63">IFERROR(T208/S208,0)</f>
        <v>3.3529411764705883</v>
      </c>
      <c r="V208" s="30">
        <f t="shared" ref="V208:V271" si="64">ROUND(S208*$D$9,1)</f>
        <v>25500</v>
      </c>
      <c r="W208" s="30">
        <f t="shared" ref="W208:W271" si="65">ROUND(V208*$E$9,1)</f>
        <v>8925</v>
      </c>
      <c r="X208" s="29">
        <v>22000</v>
      </c>
      <c r="Y208" s="29">
        <v>58000</v>
      </c>
      <c r="Z208" s="30">
        <f t="shared" ref="Z208:Z271" si="66">IFERROR(Y208/X208,0)</f>
        <v>2.6363636363636362</v>
      </c>
      <c r="AA208" s="30">
        <f t="shared" ref="AA208:AA271" si="67">ROUND(X208*$D$10,1)</f>
        <v>33000</v>
      </c>
      <c r="AB208" s="30">
        <f t="shared" ref="AB208:AB271" si="68">ROUND(AA208*$E$10,1)</f>
        <v>9900</v>
      </c>
      <c r="AC208" s="29">
        <v>0</v>
      </c>
      <c r="AD208" s="29">
        <v>0</v>
      </c>
      <c r="AE208" s="30">
        <f t="shared" ref="AE208:AE271" si="69">IFERROR(AD208/AC208,0)</f>
        <v>0</v>
      </c>
      <c r="AF208" s="30">
        <f t="shared" ref="AF208:AF271" si="70">ROUND(AC208*$D$11,1)</f>
        <v>0</v>
      </c>
      <c r="AG208" s="30">
        <f t="shared" ref="AG208:AG271" si="71">ROUND(AF208*$E$11,1)</f>
        <v>0</v>
      </c>
    </row>
    <row r="209" spans="2:33" ht="15" customHeight="1" x14ac:dyDescent="0.2">
      <c r="B209" s="29" t="s">
        <v>2229</v>
      </c>
      <c r="C209" s="29" t="s">
        <v>29</v>
      </c>
      <c r="D209" s="29">
        <v>5000</v>
      </c>
      <c r="E209" s="29">
        <v>9000</v>
      </c>
      <c r="F209" s="30">
        <f t="shared" si="54"/>
        <v>1.8</v>
      </c>
      <c r="G209" s="30">
        <f t="shared" si="55"/>
        <v>6000</v>
      </c>
      <c r="H209" s="30">
        <f t="shared" si="56"/>
        <v>2100</v>
      </c>
      <c r="I209" s="29">
        <v>0</v>
      </c>
      <c r="J209" s="29">
        <v>0</v>
      </c>
      <c r="K209" s="30">
        <f t="shared" si="57"/>
        <v>0</v>
      </c>
      <c r="L209" s="30">
        <f t="shared" si="58"/>
        <v>0</v>
      </c>
      <c r="M209" s="30">
        <f t="shared" si="59"/>
        <v>0</v>
      </c>
      <c r="N209" s="29">
        <v>0</v>
      </c>
      <c r="O209" s="29">
        <v>0</v>
      </c>
      <c r="P209" s="30">
        <f t="shared" si="60"/>
        <v>0</v>
      </c>
      <c r="Q209" s="30">
        <f t="shared" si="61"/>
        <v>0</v>
      </c>
      <c r="R209" s="30">
        <f t="shared" si="62"/>
        <v>0</v>
      </c>
      <c r="S209" s="29">
        <v>28000</v>
      </c>
      <c r="T209" s="29">
        <v>94000</v>
      </c>
      <c r="U209" s="30">
        <f t="shared" si="63"/>
        <v>3.3571428571428572</v>
      </c>
      <c r="V209" s="30">
        <f t="shared" si="64"/>
        <v>42000</v>
      </c>
      <c r="W209" s="30">
        <f t="shared" si="65"/>
        <v>14700</v>
      </c>
      <c r="X209" s="29">
        <v>23000</v>
      </c>
      <c r="Y209" s="29">
        <v>57000</v>
      </c>
      <c r="Z209" s="30">
        <f t="shared" si="66"/>
        <v>2.4782608695652173</v>
      </c>
      <c r="AA209" s="30">
        <f t="shared" si="67"/>
        <v>34500</v>
      </c>
      <c r="AB209" s="30">
        <f t="shared" si="68"/>
        <v>10350</v>
      </c>
      <c r="AC209" s="29">
        <v>0</v>
      </c>
      <c r="AD209" s="29">
        <v>0</v>
      </c>
      <c r="AE209" s="30">
        <f t="shared" si="69"/>
        <v>0</v>
      </c>
      <c r="AF209" s="30">
        <f t="shared" si="70"/>
        <v>0</v>
      </c>
      <c r="AG209" s="30">
        <f t="shared" si="71"/>
        <v>0</v>
      </c>
    </row>
    <row r="210" spans="2:33" ht="15" customHeight="1" x14ac:dyDescent="0.2">
      <c r="B210" s="29" t="s">
        <v>2230</v>
      </c>
      <c r="C210" s="29" t="s">
        <v>29</v>
      </c>
      <c r="D210" s="29">
        <v>2000</v>
      </c>
      <c r="E210" s="29">
        <v>5000</v>
      </c>
      <c r="F210" s="30">
        <f t="shared" si="54"/>
        <v>2.5</v>
      </c>
      <c r="G210" s="30">
        <f t="shared" si="55"/>
        <v>2400</v>
      </c>
      <c r="H210" s="30">
        <f t="shared" si="56"/>
        <v>840</v>
      </c>
      <c r="I210" s="29">
        <v>0</v>
      </c>
      <c r="J210" s="29">
        <v>0</v>
      </c>
      <c r="K210" s="30">
        <f t="shared" si="57"/>
        <v>0</v>
      </c>
      <c r="L210" s="30">
        <f t="shared" si="58"/>
        <v>0</v>
      </c>
      <c r="M210" s="30">
        <f t="shared" si="59"/>
        <v>0</v>
      </c>
      <c r="N210" s="29">
        <v>0</v>
      </c>
      <c r="O210" s="29">
        <v>0</v>
      </c>
      <c r="P210" s="30">
        <f t="shared" si="60"/>
        <v>0</v>
      </c>
      <c r="Q210" s="30">
        <f t="shared" si="61"/>
        <v>0</v>
      </c>
      <c r="R210" s="30">
        <f t="shared" si="62"/>
        <v>0</v>
      </c>
      <c r="S210" s="29">
        <v>30000</v>
      </c>
      <c r="T210" s="29">
        <v>69000</v>
      </c>
      <c r="U210" s="30">
        <f t="shared" si="63"/>
        <v>2.2999999999999998</v>
      </c>
      <c r="V210" s="30">
        <f t="shared" si="64"/>
        <v>45000</v>
      </c>
      <c r="W210" s="30">
        <f t="shared" si="65"/>
        <v>15750</v>
      </c>
      <c r="X210" s="29">
        <v>35000</v>
      </c>
      <c r="Y210" s="29">
        <v>83000</v>
      </c>
      <c r="Z210" s="30">
        <f t="shared" si="66"/>
        <v>2.3714285714285714</v>
      </c>
      <c r="AA210" s="30">
        <f t="shared" si="67"/>
        <v>52500</v>
      </c>
      <c r="AB210" s="30">
        <f t="shared" si="68"/>
        <v>15750</v>
      </c>
      <c r="AC210" s="29">
        <v>0</v>
      </c>
      <c r="AD210" s="29">
        <v>0</v>
      </c>
      <c r="AE210" s="30">
        <f t="shared" si="69"/>
        <v>0</v>
      </c>
      <c r="AF210" s="30">
        <f t="shared" si="70"/>
        <v>0</v>
      </c>
      <c r="AG210" s="30">
        <f t="shared" si="71"/>
        <v>0</v>
      </c>
    </row>
    <row r="211" spans="2:33" ht="15" customHeight="1" x14ac:dyDescent="0.2">
      <c r="B211" s="29" t="s">
        <v>2243</v>
      </c>
      <c r="C211" s="29" t="s">
        <v>8305</v>
      </c>
      <c r="D211" s="29">
        <v>22000</v>
      </c>
      <c r="E211" s="29">
        <v>65000</v>
      </c>
      <c r="F211" s="30">
        <f t="shared" si="54"/>
        <v>2.9545454545454546</v>
      </c>
      <c r="G211" s="30">
        <f t="shared" si="55"/>
        <v>26400</v>
      </c>
      <c r="H211" s="30">
        <f t="shared" si="56"/>
        <v>9240</v>
      </c>
      <c r="I211" s="29">
        <v>0</v>
      </c>
      <c r="J211" s="29">
        <v>0</v>
      </c>
      <c r="K211" s="30">
        <f t="shared" si="57"/>
        <v>0</v>
      </c>
      <c r="L211" s="30">
        <f t="shared" si="58"/>
        <v>0</v>
      </c>
      <c r="M211" s="30">
        <f t="shared" si="59"/>
        <v>0</v>
      </c>
      <c r="N211" s="29">
        <v>0</v>
      </c>
      <c r="O211" s="29">
        <v>0</v>
      </c>
      <c r="P211" s="30">
        <f t="shared" si="60"/>
        <v>0</v>
      </c>
      <c r="Q211" s="30">
        <f t="shared" si="61"/>
        <v>0</v>
      </c>
      <c r="R211" s="30">
        <f t="shared" si="62"/>
        <v>0</v>
      </c>
      <c r="S211" s="29">
        <v>7000</v>
      </c>
      <c r="T211" s="29">
        <v>15000</v>
      </c>
      <c r="U211" s="30">
        <f t="shared" si="63"/>
        <v>2.1428571428571428</v>
      </c>
      <c r="V211" s="30">
        <f t="shared" si="64"/>
        <v>10500</v>
      </c>
      <c r="W211" s="30">
        <f t="shared" si="65"/>
        <v>3675</v>
      </c>
      <c r="X211" s="29">
        <v>0</v>
      </c>
      <c r="Y211" s="29">
        <v>0</v>
      </c>
      <c r="Z211" s="30">
        <f t="shared" si="66"/>
        <v>0</v>
      </c>
      <c r="AA211" s="30">
        <f t="shared" si="67"/>
        <v>0</v>
      </c>
      <c r="AB211" s="30">
        <f t="shared" si="68"/>
        <v>0</v>
      </c>
      <c r="AC211" s="29">
        <v>0</v>
      </c>
      <c r="AD211" s="29">
        <v>0</v>
      </c>
      <c r="AE211" s="30">
        <f t="shared" si="69"/>
        <v>0</v>
      </c>
      <c r="AF211" s="30">
        <f t="shared" si="70"/>
        <v>0</v>
      </c>
      <c r="AG211" s="30">
        <f t="shared" si="71"/>
        <v>0</v>
      </c>
    </row>
    <row r="212" spans="2:33" ht="15" customHeight="1" x14ac:dyDescent="0.2">
      <c r="B212" s="29" t="s">
        <v>2245</v>
      </c>
      <c r="C212" s="29" t="s">
        <v>8305</v>
      </c>
      <c r="D212" s="29">
        <v>13000</v>
      </c>
      <c r="E212" s="29">
        <v>43000</v>
      </c>
      <c r="F212" s="30">
        <f t="shared" si="54"/>
        <v>3.3076923076923075</v>
      </c>
      <c r="G212" s="30">
        <f t="shared" si="55"/>
        <v>15600</v>
      </c>
      <c r="H212" s="30">
        <f t="shared" si="56"/>
        <v>5460</v>
      </c>
      <c r="I212" s="29">
        <v>0</v>
      </c>
      <c r="J212" s="29">
        <v>0</v>
      </c>
      <c r="K212" s="30">
        <f t="shared" si="57"/>
        <v>0</v>
      </c>
      <c r="L212" s="30">
        <f t="shared" si="58"/>
        <v>0</v>
      </c>
      <c r="M212" s="30">
        <f t="shared" si="59"/>
        <v>0</v>
      </c>
      <c r="N212" s="29">
        <v>0</v>
      </c>
      <c r="O212" s="29">
        <v>0</v>
      </c>
      <c r="P212" s="30">
        <f t="shared" si="60"/>
        <v>0</v>
      </c>
      <c r="Q212" s="30">
        <f t="shared" si="61"/>
        <v>0</v>
      </c>
      <c r="R212" s="30">
        <f t="shared" si="62"/>
        <v>0</v>
      </c>
      <c r="S212" s="29">
        <v>7000</v>
      </c>
      <c r="T212" s="29">
        <v>23000</v>
      </c>
      <c r="U212" s="30">
        <f t="shared" si="63"/>
        <v>3.2857142857142856</v>
      </c>
      <c r="V212" s="30">
        <f t="shared" si="64"/>
        <v>10500</v>
      </c>
      <c r="W212" s="30">
        <f t="shared" si="65"/>
        <v>3675</v>
      </c>
      <c r="X212" s="29">
        <v>0</v>
      </c>
      <c r="Y212" s="29">
        <v>0</v>
      </c>
      <c r="Z212" s="30">
        <f t="shared" si="66"/>
        <v>0</v>
      </c>
      <c r="AA212" s="30">
        <f t="shared" si="67"/>
        <v>0</v>
      </c>
      <c r="AB212" s="30">
        <f t="shared" si="68"/>
        <v>0</v>
      </c>
      <c r="AC212" s="29">
        <v>0</v>
      </c>
      <c r="AD212" s="29">
        <v>0</v>
      </c>
      <c r="AE212" s="30">
        <f t="shared" si="69"/>
        <v>0</v>
      </c>
      <c r="AF212" s="30">
        <f t="shared" si="70"/>
        <v>0</v>
      </c>
      <c r="AG212" s="30">
        <f t="shared" si="71"/>
        <v>0</v>
      </c>
    </row>
    <row r="213" spans="2:33" ht="15" customHeight="1" x14ac:dyDescent="0.2">
      <c r="B213" s="29" t="s">
        <v>2246</v>
      </c>
      <c r="C213" s="29" t="s">
        <v>8305</v>
      </c>
      <c r="D213" s="29">
        <v>21000</v>
      </c>
      <c r="E213" s="29">
        <v>55000</v>
      </c>
      <c r="F213" s="30">
        <f t="shared" si="54"/>
        <v>2.6190476190476191</v>
      </c>
      <c r="G213" s="30">
        <f t="shared" si="55"/>
        <v>25200</v>
      </c>
      <c r="H213" s="30">
        <f t="shared" si="56"/>
        <v>8820</v>
      </c>
      <c r="I213" s="29">
        <v>0</v>
      </c>
      <c r="J213" s="29">
        <v>0</v>
      </c>
      <c r="K213" s="30">
        <f t="shared" si="57"/>
        <v>0</v>
      </c>
      <c r="L213" s="30">
        <f t="shared" si="58"/>
        <v>0</v>
      </c>
      <c r="M213" s="30">
        <f t="shared" si="59"/>
        <v>0</v>
      </c>
      <c r="N213" s="29">
        <v>0</v>
      </c>
      <c r="O213" s="29">
        <v>0</v>
      </c>
      <c r="P213" s="30">
        <f t="shared" si="60"/>
        <v>0</v>
      </c>
      <c r="Q213" s="30">
        <f t="shared" si="61"/>
        <v>0</v>
      </c>
      <c r="R213" s="30">
        <f t="shared" si="62"/>
        <v>0</v>
      </c>
      <c r="S213" s="29">
        <v>20000</v>
      </c>
      <c r="T213" s="29">
        <v>23000</v>
      </c>
      <c r="U213" s="30">
        <f t="shared" si="63"/>
        <v>1.1499999999999999</v>
      </c>
      <c r="V213" s="30">
        <f t="shared" si="64"/>
        <v>30000</v>
      </c>
      <c r="W213" s="30">
        <f t="shared" si="65"/>
        <v>10500</v>
      </c>
      <c r="X213" s="29">
        <v>0</v>
      </c>
      <c r="Y213" s="29">
        <v>0</v>
      </c>
      <c r="Z213" s="30">
        <f t="shared" si="66"/>
        <v>0</v>
      </c>
      <c r="AA213" s="30">
        <f t="shared" si="67"/>
        <v>0</v>
      </c>
      <c r="AB213" s="30">
        <f t="shared" si="68"/>
        <v>0</v>
      </c>
      <c r="AC213" s="29">
        <v>0</v>
      </c>
      <c r="AD213" s="29">
        <v>0</v>
      </c>
      <c r="AE213" s="30">
        <f t="shared" si="69"/>
        <v>0</v>
      </c>
      <c r="AF213" s="30">
        <f t="shared" si="70"/>
        <v>0</v>
      </c>
      <c r="AG213" s="30">
        <f t="shared" si="71"/>
        <v>0</v>
      </c>
    </row>
    <row r="214" spans="2:33" ht="15" customHeight="1" x14ac:dyDescent="0.2">
      <c r="B214" s="29" t="s">
        <v>2247</v>
      </c>
      <c r="C214" s="29" t="s">
        <v>8305</v>
      </c>
      <c r="D214" s="29">
        <v>24000</v>
      </c>
      <c r="E214" s="29">
        <v>57000</v>
      </c>
      <c r="F214" s="30">
        <f t="shared" si="54"/>
        <v>2.375</v>
      </c>
      <c r="G214" s="30">
        <f t="shared" si="55"/>
        <v>28800</v>
      </c>
      <c r="H214" s="30">
        <f t="shared" si="56"/>
        <v>10080</v>
      </c>
      <c r="I214" s="29">
        <v>0</v>
      </c>
      <c r="J214" s="29">
        <v>0</v>
      </c>
      <c r="K214" s="30">
        <f t="shared" si="57"/>
        <v>0</v>
      </c>
      <c r="L214" s="30">
        <f t="shared" si="58"/>
        <v>0</v>
      </c>
      <c r="M214" s="30">
        <f t="shared" si="59"/>
        <v>0</v>
      </c>
      <c r="N214" s="29">
        <v>0</v>
      </c>
      <c r="O214" s="29">
        <v>0</v>
      </c>
      <c r="P214" s="30">
        <f t="shared" si="60"/>
        <v>0</v>
      </c>
      <c r="Q214" s="30">
        <f t="shared" si="61"/>
        <v>0</v>
      </c>
      <c r="R214" s="30">
        <f t="shared" si="62"/>
        <v>0</v>
      </c>
      <c r="S214" s="29">
        <v>8000</v>
      </c>
      <c r="T214" s="29">
        <v>13000</v>
      </c>
      <c r="U214" s="30">
        <f t="shared" si="63"/>
        <v>1.625</v>
      </c>
      <c r="V214" s="30">
        <f t="shared" si="64"/>
        <v>12000</v>
      </c>
      <c r="W214" s="30">
        <f t="shared" si="65"/>
        <v>4200</v>
      </c>
      <c r="X214" s="29">
        <v>1000</v>
      </c>
      <c r="Y214" s="29">
        <v>0</v>
      </c>
      <c r="Z214" s="30">
        <f t="shared" si="66"/>
        <v>0</v>
      </c>
      <c r="AA214" s="30">
        <f t="shared" si="67"/>
        <v>1500</v>
      </c>
      <c r="AB214" s="30">
        <f t="shared" si="68"/>
        <v>450</v>
      </c>
      <c r="AC214" s="29">
        <v>0</v>
      </c>
      <c r="AD214" s="29">
        <v>0</v>
      </c>
      <c r="AE214" s="30">
        <f t="shared" si="69"/>
        <v>0</v>
      </c>
      <c r="AF214" s="30">
        <f t="shared" si="70"/>
        <v>0</v>
      </c>
      <c r="AG214" s="30">
        <f t="shared" si="71"/>
        <v>0</v>
      </c>
    </row>
    <row r="215" spans="2:33" ht="15" customHeight="1" x14ac:dyDescent="0.2">
      <c r="B215" s="29" t="s">
        <v>2248</v>
      </c>
      <c r="C215" s="29" t="s">
        <v>8305</v>
      </c>
      <c r="D215" s="29">
        <v>1000</v>
      </c>
      <c r="E215" s="29">
        <v>2000</v>
      </c>
      <c r="F215" s="30">
        <f t="shared" si="54"/>
        <v>2</v>
      </c>
      <c r="G215" s="30">
        <f t="shared" si="55"/>
        <v>1200</v>
      </c>
      <c r="H215" s="30">
        <f t="shared" si="56"/>
        <v>420</v>
      </c>
      <c r="I215" s="29">
        <v>0</v>
      </c>
      <c r="J215" s="29">
        <v>0</v>
      </c>
      <c r="K215" s="30">
        <f t="shared" si="57"/>
        <v>0</v>
      </c>
      <c r="L215" s="30">
        <f t="shared" si="58"/>
        <v>0</v>
      </c>
      <c r="M215" s="30">
        <f t="shared" si="59"/>
        <v>0</v>
      </c>
      <c r="N215" s="29">
        <v>0</v>
      </c>
      <c r="O215" s="29">
        <v>0</v>
      </c>
      <c r="P215" s="30">
        <f t="shared" si="60"/>
        <v>0</v>
      </c>
      <c r="Q215" s="30">
        <f t="shared" si="61"/>
        <v>0</v>
      </c>
      <c r="R215" s="30">
        <f t="shared" si="62"/>
        <v>0</v>
      </c>
      <c r="S215" s="29">
        <v>25000</v>
      </c>
      <c r="T215" s="29">
        <v>48000</v>
      </c>
      <c r="U215" s="30">
        <f t="shared" si="63"/>
        <v>1.92</v>
      </c>
      <c r="V215" s="30">
        <f t="shared" si="64"/>
        <v>37500</v>
      </c>
      <c r="W215" s="30">
        <f t="shared" si="65"/>
        <v>13125</v>
      </c>
      <c r="X215" s="29">
        <v>4000</v>
      </c>
      <c r="Y215" s="29">
        <v>10000</v>
      </c>
      <c r="Z215" s="30">
        <f t="shared" si="66"/>
        <v>2.5</v>
      </c>
      <c r="AA215" s="30">
        <f t="shared" si="67"/>
        <v>6000</v>
      </c>
      <c r="AB215" s="30">
        <f t="shared" si="68"/>
        <v>1800</v>
      </c>
      <c r="AC215" s="29">
        <v>0</v>
      </c>
      <c r="AD215" s="29">
        <v>0</v>
      </c>
      <c r="AE215" s="30">
        <f t="shared" si="69"/>
        <v>0</v>
      </c>
      <c r="AF215" s="30">
        <f t="shared" si="70"/>
        <v>0</v>
      </c>
      <c r="AG215" s="30">
        <f t="shared" si="71"/>
        <v>0</v>
      </c>
    </row>
    <row r="216" spans="2:33" ht="15" customHeight="1" x14ac:dyDescent="0.2">
      <c r="B216" s="29" t="s">
        <v>2249</v>
      </c>
      <c r="C216" s="29" t="s">
        <v>8305</v>
      </c>
      <c r="D216" s="29">
        <v>7000</v>
      </c>
      <c r="E216" s="29">
        <v>23000</v>
      </c>
      <c r="F216" s="30">
        <f t="shared" si="54"/>
        <v>3.2857142857142856</v>
      </c>
      <c r="G216" s="30">
        <f t="shared" si="55"/>
        <v>8400</v>
      </c>
      <c r="H216" s="30">
        <f t="shared" si="56"/>
        <v>2940</v>
      </c>
      <c r="I216" s="29">
        <v>0</v>
      </c>
      <c r="J216" s="29">
        <v>0</v>
      </c>
      <c r="K216" s="30">
        <f t="shared" si="57"/>
        <v>0</v>
      </c>
      <c r="L216" s="30">
        <f t="shared" si="58"/>
        <v>0</v>
      </c>
      <c r="M216" s="30">
        <f t="shared" si="59"/>
        <v>0</v>
      </c>
      <c r="N216" s="29">
        <v>0</v>
      </c>
      <c r="O216" s="29">
        <v>0</v>
      </c>
      <c r="P216" s="30">
        <f t="shared" si="60"/>
        <v>0</v>
      </c>
      <c r="Q216" s="30">
        <f t="shared" si="61"/>
        <v>0</v>
      </c>
      <c r="R216" s="30">
        <f t="shared" si="62"/>
        <v>0</v>
      </c>
      <c r="S216" s="29">
        <v>2000</v>
      </c>
      <c r="T216" s="29">
        <v>3000</v>
      </c>
      <c r="U216" s="30">
        <f t="shared" si="63"/>
        <v>1.5</v>
      </c>
      <c r="V216" s="30">
        <f t="shared" si="64"/>
        <v>3000</v>
      </c>
      <c r="W216" s="30">
        <f t="shared" si="65"/>
        <v>1050</v>
      </c>
      <c r="X216" s="29">
        <v>0</v>
      </c>
      <c r="Y216" s="29">
        <v>0</v>
      </c>
      <c r="Z216" s="30">
        <f t="shared" si="66"/>
        <v>0</v>
      </c>
      <c r="AA216" s="30">
        <f t="shared" si="67"/>
        <v>0</v>
      </c>
      <c r="AB216" s="30">
        <f t="shared" si="68"/>
        <v>0</v>
      </c>
      <c r="AC216" s="29">
        <v>0</v>
      </c>
      <c r="AD216" s="29">
        <v>0</v>
      </c>
      <c r="AE216" s="30">
        <f t="shared" si="69"/>
        <v>0</v>
      </c>
      <c r="AF216" s="30">
        <f t="shared" si="70"/>
        <v>0</v>
      </c>
      <c r="AG216" s="30">
        <f t="shared" si="71"/>
        <v>0</v>
      </c>
    </row>
    <row r="217" spans="2:33" ht="15" customHeight="1" x14ac:dyDescent="0.2">
      <c r="B217" s="29" t="s">
        <v>230</v>
      </c>
      <c r="C217" s="29" t="s">
        <v>8305</v>
      </c>
      <c r="D217" s="29">
        <v>54000</v>
      </c>
      <c r="E217" s="29">
        <v>169000</v>
      </c>
      <c r="F217" s="30">
        <f t="shared" si="54"/>
        <v>3.1296296296296298</v>
      </c>
      <c r="G217" s="30">
        <f t="shared" si="55"/>
        <v>64800</v>
      </c>
      <c r="H217" s="30">
        <f t="shared" si="56"/>
        <v>22680</v>
      </c>
      <c r="I217" s="29">
        <v>0</v>
      </c>
      <c r="J217" s="29">
        <v>0</v>
      </c>
      <c r="K217" s="30">
        <f t="shared" si="57"/>
        <v>0</v>
      </c>
      <c r="L217" s="30">
        <f t="shared" si="58"/>
        <v>0</v>
      </c>
      <c r="M217" s="30">
        <f t="shared" si="59"/>
        <v>0</v>
      </c>
      <c r="N217" s="29">
        <v>0</v>
      </c>
      <c r="O217" s="29">
        <v>0</v>
      </c>
      <c r="P217" s="30">
        <f t="shared" si="60"/>
        <v>0</v>
      </c>
      <c r="Q217" s="30">
        <f t="shared" si="61"/>
        <v>0</v>
      </c>
      <c r="R217" s="30">
        <f t="shared" si="62"/>
        <v>0</v>
      </c>
      <c r="S217" s="29">
        <v>14000</v>
      </c>
      <c r="T217" s="29">
        <v>33000</v>
      </c>
      <c r="U217" s="30">
        <f t="shared" si="63"/>
        <v>2.3571428571428572</v>
      </c>
      <c r="V217" s="30">
        <f t="shared" si="64"/>
        <v>21000</v>
      </c>
      <c r="W217" s="30">
        <f t="shared" si="65"/>
        <v>7350</v>
      </c>
      <c r="X217" s="29">
        <v>83000</v>
      </c>
      <c r="Y217" s="29">
        <v>211000</v>
      </c>
      <c r="Z217" s="30">
        <f t="shared" si="66"/>
        <v>2.5421686746987953</v>
      </c>
      <c r="AA217" s="30">
        <f t="shared" si="67"/>
        <v>124500</v>
      </c>
      <c r="AB217" s="30">
        <f t="shared" si="68"/>
        <v>37350</v>
      </c>
      <c r="AC217" s="29">
        <v>0</v>
      </c>
      <c r="AD217" s="29">
        <v>0</v>
      </c>
      <c r="AE217" s="30">
        <f t="shared" si="69"/>
        <v>0</v>
      </c>
      <c r="AF217" s="30">
        <f t="shared" si="70"/>
        <v>0</v>
      </c>
      <c r="AG217" s="30">
        <f t="shared" si="71"/>
        <v>0</v>
      </c>
    </row>
    <row r="218" spans="2:33" ht="15" customHeight="1" x14ac:dyDescent="0.2">
      <c r="B218" s="29" t="s">
        <v>2242</v>
      </c>
      <c r="C218" s="29" t="s">
        <v>8305</v>
      </c>
      <c r="D218" s="29">
        <v>33000</v>
      </c>
      <c r="E218" s="29">
        <v>68000</v>
      </c>
      <c r="F218" s="30">
        <f t="shared" si="54"/>
        <v>2.0606060606060606</v>
      </c>
      <c r="G218" s="30">
        <f t="shared" si="55"/>
        <v>39600</v>
      </c>
      <c r="H218" s="30">
        <f t="shared" si="56"/>
        <v>13860</v>
      </c>
      <c r="I218" s="29">
        <v>0</v>
      </c>
      <c r="J218" s="29">
        <v>0</v>
      </c>
      <c r="K218" s="30">
        <f t="shared" si="57"/>
        <v>0</v>
      </c>
      <c r="L218" s="30">
        <f t="shared" si="58"/>
        <v>0</v>
      </c>
      <c r="M218" s="30">
        <f t="shared" si="59"/>
        <v>0</v>
      </c>
      <c r="N218" s="29">
        <v>0</v>
      </c>
      <c r="O218" s="29">
        <v>0</v>
      </c>
      <c r="P218" s="30">
        <f t="shared" si="60"/>
        <v>0</v>
      </c>
      <c r="Q218" s="30">
        <f t="shared" si="61"/>
        <v>0</v>
      </c>
      <c r="R218" s="30">
        <f t="shared" si="62"/>
        <v>0</v>
      </c>
      <c r="S218" s="29">
        <v>17000</v>
      </c>
      <c r="T218" s="29">
        <v>40000</v>
      </c>
      <c r="U218" s="30">
        <f t="shared" si="63"/>
        <v>2.3529411764705883</v>
      </c>
      <c r="V218" s="30">
        <f t="shared" si="64"/>
        <v>25500</v>
      </c>
      <c r="W218" s="30">
        <f t="shared" si="65"/>
        <v>8925</v>
      </c>
      <c r="X218" s="29">
        <v>47000</v>
      </c>
      <c r="Y218" s="29">
        <v>80000</v>
      </c>
      <c r="Z218" s="30">
        <f t="shared" si="66"/>
        <v>1.7021276595744681</v>
      </c>
      <c r="AA218" s="30">
        <f t="shared" si="67"/>
        <v>70500</v>
      </c>
      <c r="AB218" s="30">
        <f t="shared" si="68"/>
        <v>21150</v>
      </c>
      <c r="AC218" s="29">
        <v>0</v>
      </c>
      <c r="AD218" s="29">
        <v>0</v>
      </c>
      <c r="AE218" s="30">
        <f t="shared" si="69"/>
        <v>0</v>
      </c>
      <c r="AF218" s="30">
        <f t="shared" si="70"/>
        <v>0</v>
      </c>
      <c r="AG218" s="30">
        <f t="shared" si="71"/>
        <v>0</v>
      </c>
    </row>
    <row r="219" spans="2:33" ht="15" customHeight="1" x14ac:dyDescent="0.2">
      <c r="B219" s="29" t="s">
        <v>2250</v>
      </c>
      <c r="C219" s="29" t="s">
        <v>8305</v>
      </c>
      <c r="D219" s="29">
        <v>1000</v>
      </c>
      <c r="E219" s="29">
        <v>2000</v>
      </c>
      <c r="F219" s="30">
        <f t="shared" si="54"/>
        <v>2</v>
      </c>
      <c r="G219" s="30">
        <f t="shared" si="55"/>
        <v>1200</v>
      </c>
      <c r="H219" s="30">
        <f t="shared" si="56"/>
        <v>420</v>
      </c>
      <c r="I219" s="29">
        <v>0</v>
      </c>
      <c r="J219" s="29">
        <v>0</v>
      </c>
      <c r="K219" s="30">
        <f t="shared" si="57"/>
        <v>0</v>
      </c>
      <c r="L219" s="30">
        <f t="shared" si="58"/>
        <v>0</v>
      </c>
      <c r="M219" s="30">
        <f t="shared" si="59"/>
        <v>0</v>
      </c>
      <c r="N219" s="29">
        <v>0</v>
      </c>
      <c r="O219" s="29">
        <v>0</v>
      </c>
      <c r="P219" s="30">
        <f t="shared" si="60"/>
        <v>0</v>
      </c>
      <c r="Q219" s="30">
        <f t="shared" si="61"/>
        <v>0</v>
      </c>
      <c r="R219" s="30">
        <f t="shared" si="62"/>
        <v>0</v>
      </c>
      <c r="S219" s="29">
        <v>12000</v>
      </c>
      <c r="T219" s="29">
        <v>12000</v>
      </c>
      <c r="U219" s="30">
        <f t="shared" si="63"/>
        <v>1</v>
      </c>
      <c r="V219" s="30">
        <f t="shared" si="64"/>
        <v>18000</v>
      </c>
      <c r="W219" s="30">
        <f t="shared" si="65"/>
        <v>6300</v>
      </c>
      <c r="X219" s="29">
        <v>2000</v>
      </c>
      <c r="Y219" s="29">
        <v>8000</v>
      </c>
      <c r="Z219" s="30">
        <f t="shared" si="66"/>
        <v>4</v>
      </c>
      <c r="AA219" s="30">
        <f t="shared" si="67"/>
        <v>3000</v>
      </c>
      <c r="AB219" s="30">
        <f t="shared" si="68"/>
        <v>900</v>
      </c>
      <c r="AC219" s="29">
        <v>0</v>
      </c>
      <c r="AD219" s="29">
        <v>0</v>
      </c>
      <c r="AE219" s="30">
        <f t="shared" si="69"/>
        <v>0</v>
      </c>
      <c r="AF219" s="30">
        <f t="shared" si="70"/>
        <v>0</v>
      </c>
      <c r="AG219" s="30">
        <f t="shared" si="71"/>
        <v>0</v>
      </c>
    </row>
    <row r="220" spans="2:33" ht="15" customHeight="1" x14ac:dyDescent="0.2">
      <c r="B220" s="29" t="s">
        <v>2251</v>
      </c>
      <c r="C220" s="29" t="s">
        <v>8305</v>
      </c>
      <c r="D220" s="29">
        <v>7000</v>
      </c>
      <c r="E220" s="29">
        <v>16000</v>
      </c>
      <c r="F220" s="30">
        <f t="shared" si="54"/>
        <v>2.2857142857142856</v>
      </c>
      <c r="G220" s="30">
        <f t="shared" si="55"/>
        <v>8400</v>
      </c>
      <c r="H220" s="30">
        <f t="shared" si="56"/>
        <v>2940</v>
      </c>
      <c r="I220" s="29">
        <v>0</v>
      </c>
      <c r="J220" s="29">
        <v>0</v>
      </c>
      <c r="K220" s="30">
        <f t="shared" si="57"/>
        <v>0</v>
      </c>
      <c r="L220" s="30">
        <f t="shared" si="58"/>
        <v>0</v>
      </c>
      <c r="M220" s="30">
        <f t="shared" si="59"/>
        <v>0</v>
      </c>
      <c r="N220" s="29">
        <v>0</v>
      </c>
      <c r="O220" s="29">
        <v>0</v>
      </c>
      <c r="P220" s="30">
        <f t="shared" si="60"/>
        <v>0</v>
      </c>
      <c r="Q220" s="30">
        <f t="shared" si="61"/>
        <v>0</v>
      </c>
      <c r="R220" s="30">
        <f t="shared" si="62"/>
        <v>0</v>
      </c>
      <c r="S220" s="29">
        <v>3000</v>
      </c>
      <c r="T220" s="29">
        <v>4000</v>
      </c>
      <c r="U220" s="30">
        <f t="shared" si="63"/>
        <v>1.3333333333333333</v>
      </c>
      <c r="V220" s="30">
        <f t="shared" si="64"/>
        <v>4500</v>
      </c>
      <c r="W220" s="30">
        <f t="shared" si="65"/>
        <v>1575</v>
      </c>
      <c r="X220" s="29">
        <v>0</v>
      </c>
      <c r="Y220" s="29">
        <v>0</v>
      </c>
      <c r="Z220" s="30">
        <f t="shared" si="66"/>
        <v>0</v>
      </c>
      <c r="AA220" s="30">
        <f t="shared" si="67"/>
        <v>0</v>
      </c>
      <c r="AB220" s="30">
        <f t="shared" si="68"/>
        <v>0</v>
      </c>
      <c r="AC220" s="29">
        <v>0</v>
      </c>
      <c r="AD220" s="29">
        <v>0</v>
      </c>
      <c r="AE220" s="30">
        <f t="shared" si="69"/>
        <v>0</v>
      </c>
      <c r="AF220" s="30">
        <f t="shared" si="70"/>
        <v>0</v>
      </c>
      <c r="AG220" s="30">
        <f t="shared" si="71"/>
        <v>0</v>
      </c>
    </row>
    <row r="221" spans="2:33" ht="15" customHeight="1" x14ac:dyDescent="0.2">
      <c r="B221" s="29" t="s">
        <v>2252</v>
      </c>
      <c r="C221" s="29" t="s">
        <v>8305</v>
      </c>
      <c r="D221" s="29">
        <v>17000</v>
      </c>
      <c r="E221" s="29">
        <v>40000</v>
      </c>
      <c r="F221" s="30">
        <f t="shared" si="54"/>
        <v>2.3529411764705883</v>
      </c>
      <c r="G221" s="30">
        <f t="shared" si="55"/>
        <v>20400</v>
      </c>
      <c r="H221" s="30">
        <f t="shared" si="56"/>
        <v>7140</v>
      </c>
      <c r="I221" s="29">
        <v>0</v>
      </c>
      <c r="J221" s="29">
        <v>0</v>
      </c>
      <c r="K221" s="30">
        <f t="shared" si="57"/>
        <v>0</v>
      </c>
      <c r="L221" s="30">
        <f t="shared" si="58"/>
        <v>0</v>
      </c>
      <c r="M221" s="30">
        <f t="shared" si="59"/>
        <v>0</v>
      </c>
      <c r="N221" s="29">
        <v>0</v>
      </c>
      <c r="O221" s="29">
        <v>0</v>
      </c>
      <c r="P221" s="30">
        <f t="shared" si="60"/>
        <v>0</v>
      </c>
      <c r="Q221" s="30">
        <f t="shared" si="61"/>
        <v>0</v>
      </c>
      <c r="R221" s="30">
        <f t="shared" si="62"/>
        <v>0</v>
      </c>
      <c r="S221" s="29">
        <v>19000</v>
      </c>
      <c r="T221" s="29">
        <v>37000</v>
      </c>
      <c r="U221" s="30">
        <f t="shared" si="63"/>
        <v>1.9473684210526316</v>
      </c>
      <c r="V221" s="30">
        <f t="shared" si="64"/>
        <v>28500</v>
      </c>
      <c r="W221" s="30">
        <f t="shared" si="65"/>
        <v>9975</v>
      </c>
      <c r="X221" s="29">
        <v>0</v>
      </c>
      <c r="Y221" s="29">
        <v>0</v>
      </c>
      <c r="Z221" s="30">
        <f t="shared" si="66"/>
        <v>0</v>
      </c>
      <c r="AA221" s="30">
        <f t="shared" si="67"/>
        <v>0</v>
      </c>
      <c r="AB221" s="30">
        <f t="shared" si="68"/>
        <v>0</v>
      </c>
      <c r="AC221" s="29">
        <v>0</v>
      </c>
      <c r="AD221" s="29">
        <v>0</v>
      </c>
      <c r="AE221" s="30">
        <f t="shared" si="69"/>
        <v>0</v>
      </c>
      <c r="AF221" s="30">
        <f t="shared" si="70"/>
        <v>0</v>
      </c>
      <c r="AG221" s="30">
        <f t="shared" si="71"/>
        <v>0</v>
      </c>
    </row>
    <row r="222" spans="2:33" ht="15" customHeight="1" x14ac:dyDescent="0.2">
      <c r="B222" s="29" t="s">
        <v>2253</v>
      </c>
      <c r="C222" s="29" t="s">
        <v>8305</v>
      </c>
      <c r="D222" s="29">
        <v>3000</v>
      </c>
      <c r="E222" s="29">
        <v>2000</v>
      </c>
      <c r="F222" s="30">
        <f t="shared" si="54"/>
        <v>0.66666666666666663</v>
      </c>
      <c r="G222" s="30">
        <f t="shared" si="55"/>
        <v>3600</v>
      </c>
      <c r="H222" s="30">
        <f t="shared" si="56"/>
        <v>1260</v>
      </c>
      <c r="I222" s="29">
        <v>0</v>
      </c>
      <c r="J222" s="29">
        <v>0</v>
      </c>
      <c r="K222" s="30">
        <f t="shared" si="57"/>
        <v>0</v>
      </c>
      <c r="L222" s="30">
        <f t="shared" si="58"/>
        <v>0</v>
      </c>
      <c r="M222" s="30">
        <f t="shared" si="59"/>
        <v>0</v>
      </c>
      <c r="N222" s="29">
        <v>0</v>
      </c>
      <c r="O222" s="29">
        <v>0</v>
      </c>
      <c r="P222" s="30">
        <f t="shared" si="60"/>
        <v>0</v>
      </c>
      <c r="Q222" s="30">
        <f t="shared" si="61"/>
        <v>0</v>
      </c>
      <c r="R222" s="30">
        <f t="shared" si="62"/>
        <v>0</v>
      </c>
      <c r="S222" s="29">
        <v>24000</v>
      </c>
      <c r="T222" s="29">
        <v>38000</v>
      </c>
      <c r="U222" s="30">
        <f t="shared" si="63"/>
        <v>1.5833333333333333</v>
      </c>
      <c r="V222" s="30">
        <f t="shared" si="64"/>
        <v>36000</v>
      </c>
      <c r="W222" s="30">
        <f t="shared" si="65"/>
        <v>12600</v>
      </c>
      <c r="X222" s="29">
        <v>16000</v>
      </c>
      <c r="Y222" s="29">
        <v>30000</v>
      </c>
      <c r="Z222" s="30">
        <f t="shared" si="66"/>
        <v>1.875</v>
      </c>
      <c r="AA222" s="30">
        <f t="shared" si="67"/>
        <v>24000</v>
      </c>
      <c r="AB222" s="30">
        <f t="shared" si="68"/>
        <v>7200</v>
      </c>
      <c r="AC222" s="29">
        <v>0</v>
      </c>
      <c r="AD222" s="29">
        <v>0</v>
      </c>
      <c r="AE222" s="30">
        <f t="shared" si="69"/>
        <v>0</v>
      </c>
      <c r="AF222" s="30">
        <f t="shared" si="70"/>
        <v>0</v>
      </c>
      <c r="AG222" s="30">
        <f t="shared" si="71"/>
        <v>0</v>
      </c>
    </row>
    <row r="223" spans="2:33" ht="15" customHeight="1" x14ac:dyDescent="0.2">
      <c r="B223" s="29" t="s">
        <v>2254</v>
      </c>
      <c r="C223" s="29" t="s">
        <v>8305</v>
      </c>
      <c r="D223" s="29">
        <v>11000</v>
      </c>
      <c r="E223" s="29">
        <v>24000</v>
      </c>
      <c r="F223" s="30">
        <f t="shared" si="54"/>
        <v>2.1818181818181817</v>
      </c>
      <c r="G223" s="30">
        <f t="shared" si="55"/>
        <v>13200</v>
      </c>
      <c r="H223" s="30">
        <f t="shared" si="56"/>
        <v>4620</v>
      </c>
      <c r="I223" s="29">
        <v>0</v>
      </c>
      <c r="J223" s="29">
        <v>0</v>
      </c>
      <c r="K223" s="30">
        <f t="shared" si="57"/>
        <v>0</v>
      </c>
      <c r="L223" s="30">
        <f t="shared" si="58"/>
        <v>0</v>
      </c>
      <c r="M223" s="30">
        <f t="shared" si="59"/>
        <v>0</v>
      </c>
      <c r="N223" s="29">
        <v>0</v>
      </c>
      <c r="O223" s="29">
        <v>0</v>
      </c>
      <c r="P223" s="30">
        <f t="shared" si="60"/>
        <v>0</v>
      </c>
      <c r="Q223" s="30">
        <f t="shared" si="61"/>
        <v>0</v>
      </c>
      <c r="R223" s="30">
        <f t="shared" si="62"/>
        <v>0</v>
      </c>
      <c r="S223" s="29">
        <v>3000</v>
      </c>
      <c r="T223" s="29">
        <v>2000</v>
      </c>
      <c r="U223" s="30">
        <f t="shared" si="63"/>
        <v>0.66666666666666663</v>
      </c>
      <c r="V223" s="30">
        <f t="shared" si="64"/>
        <v>4500</v>
      </c>
      <c r="W223" s="30">
        <f t="shared" si="65"/>
        <v>1575</v>
      </c>
      <c r="X223" s="29">
        <v>0</v>
      </c>
      <c r="Y223" s="29">
        <v>0</v>
      </c>
      <c r="Z223" s="30">
        <f t="shared" si="66"/>
        <v>0</v>
      </c>
      <c r="AA223" s="30">
        <f t="shared" si="67"/>
        <v>0</v>
      </c>
      <c r="AB223" s="30">
        <f t="shared" si="68"/>
        <v>0</v>
      </c>
      <c r="AC223" s="29">
        <v>0</v>
      </c>
      <c r="AD223" s="29">
        <v>0</v>
      </c>
      <c r="AE223" s="30">
        <f t="shared" si="69"/>
        <v>0</v>
      </c>
      <c r="AF223" s="30">
        <f t="shared" si="70"/>
        <v>0</v>
      </c>
      <c r="AG223" s="30">
        <f t="shared" si="71"/>
        <v>0</v>
      </c>
    </row>
    <row r="224" spans="2:33" ht="15" customHeight="1" x14ac:dyDescent="0.2">
      <c r="B224" s="29" t="s">
        <v>2255</v>
      </c>
      <c r="C224" s="29" t="s">
        <v>8305</v>
      </c>
      <c r="D224" s="29">
        <v>4000</v>
      </c>
      <c r="E224" s="29">
        <v>9000</v>
      </c>
      <c r="F224" s="30">
        <f t="shared" si="54"/>
        <v>2.25</v>
      </c>
      <c r="G224" s="30">
        <f t="shared" si="55"/>
        <v>4800</v>
      </c>
      <c r="H224" s="30">
        <f t="shared" si="56"/>
        <v>1680</v>
      </c>
      <c r="I224" s="29">
        <v>0</v>
      </c>
      <c r="J224" s="29">
        <v>0</v>
      </c>
      <c r="K224" s="30">
        <f t="shared" si="57"/>
        <v>0</v>
      </c>
      <c r="L224" s="30">
        <f t="shared" si="58"/>
        <v>0</v>
      </c>
      <c r="M224" s="30">
        <f t="shared" si="59"/>
        <v>0</v>
      </c>
      <c r="N224" s="29">
        <v>0</v>
      </c>
      <c r="O224" s="29">
        <v>0</v>
      </c>
      <c r="P224" s="30">
        <f t="shared" si="60"/>
        <v>0</v>
      </c>
      <c r="Q224" s="30">
        <f t="shared" si="61"/>
        <v>0</v>
      </c>
      <c r="R224" s="30">
        <f t="shared" si="62"/>
        <v>0</v>
      </c>
      <c r="S224" s="29">
        <v>48000</v>
      </c>
      <c r="T224" s="29">
        <v>128000</v>
      </c>
      <c r="U224" s="30">
        <f t="shared" si="63"/>
        <v>2.6666666666666665</v>
      </c>
      <c r="V224" s="30">
        <f t="shared" si="64"/>
        <v>72000</v>
      </c>
      <c r="W224" s="30">
        <f t="shared" si="65"/>
        <v>25200</v>
      </c>
      <c r="X224" s="29">
        <v>50000</v>
      </c>
      <c r="Y224" s="29">
        <v>121000</v>
      </c>
      <c r="Z224" s="30">
        <f t="shared" si="66"/>
        <v>2.42</v>
      </c>
      <c r="AA224" s="30">
        <f t="shared" si="67"/>
        <v>75000</v>
      </c>
      <c r="AB224" s="30">
        <f t="shared" si="68"/>
        <v>22500</v>
      </c>
      <c r="AC224" s="29">
        <v>0</v>
      </c>
      <c r="AD224" s="29">
        <v>0</v>
      </c>
      <c r="AE224" s="30">
        <f t="shared" si="69"/>
        <v>0</v>
      </c>
      <c r="AF224" s="30">
        <f t="shared" si="70"/>
        <v>0</v>
      </c>
      <c r="AG224" s="30">
        <f t="shared" si="71"/>
        <v>0</v>
      </c>
    </row>
    <row r="225" spans="2:33" ht="15" customHeight="1" x14ac:dyDescent="0.2">
      <c r="B225" s="29" t="s">
        <v>2256</v>
      </c>
      <c r="C225" s="29" t="s">
        <v>8305</v>
      </c>
      <c r="D225" s="29">
        <v>1000</v>
      </c>
      <c r="E225" s="29">
        <v>1000</v>
      </c>
      <c r="F225" s="30">
        <f t="shared" si="54"/>
        <v>1</v>
      </c>
      <c r="G225" s="30">
        <f t="shared" si="55"/>
        <v>1200</v>
      </c>
      <c r="H225" s="30">
        <f t="shared" si="56"/>
        <v>420</v>
      </c>
      <c r="I225" s="29">
        <v>0</v>
      </c>
      <c r="J225" s="29">
        <v>0</v>
      </c>
      <c r="K225" s="30">
        <f t="shared" si="57"/>
        <v>0</v>
      </c>
      <c r="L225" s="30">
        <f t="shared" si="58"/>
        <v>0</v>
      </c>
      <c r="M225" s="30">
        <f t="shared" si="59"/>
        <v>0</v>
      </c>
      <c r="N225" s="29">
        <v>0</v>
      </c>
      <c r="O225" s="29">
        <v>0</v>
      </c>
      <c r="P225" s="30">
        <f t="shared" si="60"/>
        <v>0</v>
      </c>
      <c r="Q225" s="30">
        <f t="shared" si="61"/>
        <v>0</v>
      </c>
      <c r="R225" s="30">
        <f t="shared" si="62"/>
        <v>0</v>
      </c>
      <c r="S225" s="29">
        <v>21000</v>
      </c>
      <c r="T225" s="29">
        <v>32000</v>
      </c>
      <c r="U225" s="30">
        <f t="shared" si="63"/>
        <v>1.5238095238095237</v>
      </c>
      <c r="V225" s="30">
        <f t="shared" si="64"/>
        <v>31500</v>
      </c>
      <c r="W225" s="30">
        <f t="shared" si="65"/>
        <v>11025</v>
      </c>
      <c r="X225" s="29">
        <v>5000</v>
      </c>
      <c r="Y225" s="29">
        <v>5000</v>
      </c>
      <c r="Z225" s="30">
        <f t="shared" si="66"/>
        <v>1</v>
      </c>
      <c r="AA225" s="30">
        <f t="shared" si="67"/>
        <v>7500</v>
      </c>
      <c r="AB225" s="30">
        <f t="shared" si="68"/>
        <v>2250</v>
      </c>
      <c r="AC225" s="29">
        <v>0</v>
      </c>
      <c r="AD225" s="29">
        <v>0</v>
      </c>
      <c r="AE225" s="30">
        <f t="shared" si="69"/>
        <v>0</v>
      </c>
      <c r="AF225" s="30">
        <f t="shared" si="70"/>
        <v>0</v>
      </c>
      <c r="AG225" s="30">
        <f t="shared" si="71"/>
        <v>0</v>
      </c>
    </row>
    <row r="226" spans="2:33" ht="15" customHeight="1" x14ac:dyDescent="0.2">
      <c r="B226" s="29" t="s">
        <v>2240</v>
      </c>
      <c r="C226" s="29" t="s">
        <v>8305</v>
      </c>
      <c r="D226" s="29">
        <v>1000</v>
      </c>
      <c r="E226" s="29">
        <v>3000</v>
      </c>
      <c r="F226" s="30">
        <f t="shared" si="54"/>
        <v>3</v>
      </c>
      <c r="G226" s="30">
        <f t="shared" si="55"/>
        <v>1200</v>
      </c>
      <c r="H226" s="30">
        <f t="shared" si="56"/>
        <v>420</v>
      </c>
      <c r="I226" s="29">
        <v>0</v>
      </c>
      <c r="J226" s="29">
        <v>0</v>
      </c>
      <c r="K226" s="30">
        <f t="shared" si="57"/>
        <v>0</v>
      </c>
      <c r="L226" s="30">
        <f t="shared" si="58"/>
        <v>0</v>
      </c>
      <c r="M226" s="30">
        <f t="shared" si="59"/>
        <v>0</v>
      </c>
      <c r="N226" s="29">
        <v>0</v>
      </c>
      <c r="O226" s="29">
        <v>0</v>
      </c>
      <c r="P226" s="30">
        <f t="shared" si="60"/>
        <v>0</v>
      </c>
      <c r="Q226" s="30">
        <f t="shared" si="61"/>
        <v>0</v>
      </c>
      <c r="R226" s="30">
        <f t="shared" si="62"/>
        <v>0</v>
      </c>
      <c r="S226" s="29">
        <v>23000</v>
      </c>
      <c r="T226" s="29">
        <v>70000</v>
      </c>
      <c r="U226" s="30">
        <f t="shared" si="63"/>
        <v>3.0434782608695654</v>
      </c>
      <c r="V226" s="30">
        <f t="shared" si="64"/>
        <v>34500</v>
      </c>
      <c r="W226" s="30">
        <f t="shared" si="65"/>
        <v>12075</v>
      </c>
      <c r="X226" s="29">
        <v>15000</v>
      </c>
      <c r="Y226" s="29">
        <v>23000</v>
      </c>
      <c r="Z226" s="30">
        <f t="shared" si="66"/>
        <v>1.5333333333333334</v>
      </c>
      <c r="AA226" s="30">
        <f t="shared" si="67"/>
        <v>22500</v>
      </c>
      <c r="AB226" s="30">
        <f t="shared" si="68"/>
        <v>6750</v>
      </c>
      <c r="AC226" s="29">
        <v>0</v>
      </c>
      <c r="AD226" s="29">
        <v>0</v>
      </c>
      <c r="AE226" s="30">
        <f t="shared" si="69"/>
        <v>0</v>
      </c>
      <c r="AF226" s="30">
        <f t="shared" si="70"/>
        <v>0</v>
      </c>
      <c r="AG226" s="30">
        <f t="shared" si="71"/>
        <v>0</v>
      </c>
    </row>
    <row r="227" spans="2:33" ht="15" customHeight="1" x14ac:dyDescent="0.2">
      <c r="B227" s="29" t="s">
        <v>2241</v>
      </c>
      <c r="C227" s="29" t="s">
        <v>8305</v>
      </c>
      <c r="D227" s="29">
        <v>19000</v>
      </c>
      <c r="E227" s="29">
        <v>29000</v>
      </c>
      <c r="F227" s="30">
        <f t="shared" si="54"/>
        <v>1.5263157894736843</v>
      </c>
      <c r="G227" s="30">
        <f t="shared" si="55"/>
        <v>22800</v>
      </c>
      <c r="H227" s="30">
        <f t="shared" si="56"/>
        <v>7980</v>
      </c>
      <c r="I227" s="29">
        <v>0</v>
      </c>
      <c r="J227" s="29">
        <v>0</v>
      </c>
      <c r="K227" s="30">
        <f t="shared" si="57"/>
        <v>0</v>
      </c>
      <c r="L227" s="30">
        <f t="shared" si="58"/>
        <v>0</v>
      </c>
      <c r="M227" s="30">
        <f t="shared" si="59"/>
        <v>0</v>
      </c>
      <c r="N227" s="29">
        <v>0</v>
      </c>
      <c r="O227" s="29">
        <v>0</v>
      </c>
      <c r="P227" s="30">
        <f t="shared" si="60"/>
        <v>0</v>
      </c>
      <c r="Q227" s="30">
        <f t="shared" si="61"/>
        <v>0</v>
      </c>
      <c r="R227" s="30">
        <f t="shared" si="62"/>
        <v>0</v>
      </c>
      <c r="S227" s="29">
        <v>4000</v>
      </c>
      <c r="T227" s="29">
        <v>7000</v>
      </c>
      <c r="U227" s="30">
        <f t="shared" si="63"/>
        <v>1.75</v>
      </c>
      <c r="V227" s="30">
        <f t="shared" si="64"/>
        <v>6000</v>
      </c>
      <c r="W227" s="30">
        <f t="shared" si="65"/>
        <v>2100</v>
      </c>
      <c r="X227" s="29">
        <v>28000</v>
      </c>
      <c r="Y227" s="29">
        <v>41000</v>
      </c>
      <c r="Z227" s="30">
        <f t="shared" si="66"/>
        <v>1.4642857142857142</v>
      </c>
      <c r="AA227" s="30">
        <f t="shared" si="67"/>
        <v>42000</v>
      </c>
      <c r="AB227" s="30">
        <f t="shared" si="68"/>
        <v>12600</v>
      </c>
      <c r="AC227" s="29">
        <v>0</v>
      </c>
      <c r="AD227" s="29">
        <v>0</v>
      </c>
      <c r="AE227" s="30">
        <f t="shared" si="69"/>
        <v>0</v>
      </c>
      <c r="AF227" s="30">
        <f t="shared" si="70"/>
        <v>0</v>
      </c>
      <c r="AG227" s="30">
        <f t="shared" si="71"/>
        <v>0</v>
      </c>
    </row>
    <row r="228" spans="2:33" ht="15" customHeight="1" x14ac:dyDescent="0.2">
      <c r="B228" s="29" t="s">
        <v>2257</v>
      </c>
      <c r="C228" s="29" t="s">
        <v>8305</v>
      </c>
      <c r="D228" s="29">
        <v>0</v>
      </c>
      <c r="E228" s="29">
        <v>1000</v>
      </c>
      <c r="F228" s="30">
        <f t="shared" si="54"/>
        <v>0</v>
      </c>
      <c r="G228" s="30">
        <f t="shared" si="55"/>
        <v>0</v>
      </c>
      <c r="H228" s="30">
        <f t="shared" si="56"/>
        <v>0</v>
      </c>
      <c r="I228" s="29">
        <v>0</v>
      </c>
      <c r="J228" s="29">
        <v>0</v>
      </c>
      <c r="K228" s="30">
        <f t="shared" si="57"/>
        <v>0</v>
      </c>
      <c r="L228" s="30">
        <f t="shared" si="58"/>
        <v>0</v>
      </c>
      <c r="M228" s="30">
        <f t="shared" si="59"/>
        <v>0</v>
      </c>
      <c r="N228" s="29">
        <v>0</v>
      </c>
      <c r="O228" s="29">
        <v>0</v>
      </c>
      <c r="P228" s="30">
        <f t="shared" si="60"/>
        <v>0</v>
      </c>
      <c r="Q228" s="30">
        <f t="shared" si="61"/>
        <v>0</v>
      </c>
      <c r="R228" s="30">
        <f t="shared" si="62"/>
        <v>0</v>
      </c>
      <c r="S228" s="29">
        <v>0</v>
      </c>
      <c r="T228" s="29">
        <v>1000</v>
      </c>
      <c r="U228" s="30">
        <f t="shared" si="63"/>
        <v>0</v>
      </c>
      <c r="V228" s="30">
        <f t="shared" si="64"/>
        <v>0</v>
      </c>
      <c r="W228" s="30">
        <f t="shared" si="65"/>
        <v>0</v>
      </c>
      <c r="X228" s="29">
        <v>0</v>
      </c>
      <c r="Y228" s="29">
        <v>0</v>
      </c>
      <c r="Z228" s="30">
        <f t="shared" si="66"/>
        <v>0</v>
      </c>
      <c r="AA228" s="30">
        <f t="shared" si="67"/>
        <v>0</v>
      </c>
      <c r="AB228" s="30">
        <f t="shared" si="68"/>
        <v>0</v>
      </c>
      <c r="AC228" s="29">
        <v>0</v>
      </c>
      <c r="AD228" s="29">
        <v>0</v>
      </c>
      <c r="AE228" s="30">
        <f t="shared" si="69"/>
        <v>0</v>
      </c>
      <c r="AF228" s="30">
        <f t="shared" si="70"/>
        <v>0</v>
      </c>
      <c r="AG228" s="30">
        <f t="shared" si="71"/>
        <v>0</v>
      </c>
    </row>
    <row r="229" spans="2:33" ht="15" customHeight="1" x14ac:dyDescent="0.2">
      <c r="B229" s="29" t="s">
        <v>2258</v>
      </c>
      <c r="C229" s="29" t="s">
        <v>8305</v>
      </c>
      <c r="D229" s="29">
        <v>3000</v>
      </c>
      <c r="E229" s="29">
        <v>9000</v>
      </c>
      <c r="F229" s="30">
        <f t="shared" si="54"/>
        <v>3</v>
      </c>
      <c r="G229" s="30">
        <f t="shared" si="55"/>
        <v>3600</v>
      </c>
      <c r="H229" s="30">
        <f t="shared" si="56"/>
        <v>1260</v>
      </c>
      <c r="I229" s="29">
        <v>0</v>
      </c>
      <c r="J229" s="29">
        <v>0</v>
      </c>
      <c r="K229" s="30">
        <f t="shared" si="57"/>
        <v>0</v>
      </c>
      <c r="L229" s="30">
        <f t="shared" si="58"/>
        <v>0</v>
      </c>
      <c r="M229" s="30">
        <f t="shared" si="59"/>
        <v>0</v>
      </c>
      <c r="N229" s="29">
        <v>0</v>
      </c>
      <c r="O229" s="29">
        <v>0</v>
      </c>
      <c r="P229" s="30">
        <f t="shared" si="60"/>
        <v>0</v>
      </c>
      <c r="Q229" s="30">
        <f t="shared" si="61"/>
        <v>0</v>
      </c>
      <c r="R229" s="30">
        <f t="shared" si="62"/>
        <v>0</v>
      </c>
      <c r="S229" s="29">
        <v>0</v>
      </c>
      <c r="T229" s="29">
        <v>0</v>
      </c>
      <c r="U229" s="30">
        <f t="shared" si="63"/>
        <v>0</v>
      </c>
      <c r="V229" s="30">
        <f t="shared" si="64"/>
        <v>0</v>
      </c>
      <c r="W229" s="30">
        <f t="shared" si="65"/>
        <v>0</v>
      </c>
      <c r="X229" s="29">
        <v>0</v>
      </c>
      <c r="Y229" s="29">
        <v>0</v>
      </c>
      <c r="Z229" s="30">
        <f t="shared" si="66"/>
        <v>0</v>
      </c>
      <c r="AA229" s="30">
        <f t="shared" si="67"/>
        <v>0</v>
      </c>
      <c r="AB229" s="30">
        <f t="shared" si="68"/>
        <v>0</v>
      </c>
      <c r="AC229" s="29">
        <v>0</v>
      </c>
      <c r="AD229" s="29">
        <v>0</v>
      </c>
      <c r="AE229" s="30">
        <f t="shared" si="69"/>
        <v>0</v>
      </c>
      <c r="AF229" s="30">
        <f t="shared" si="70"/>
        <v>0</v>
      </c>
      <c r="AG229" s="30">
        <f t="shared" si="71"/>
        <v>0</v>
      </c>
    </row>
    <row r="230" spans="2:33" ht="15" customHeight="1" x14ac:dyDescent="0.2">
      <c r="B230" s="29" t="s">
        <v>2239</v>
      </c>
      <c r="C230" s="29" t="s">
        <v>8305</v>
      </c>
      <c r="D230" s="29">
        <v>14000</v>
      </c>
      <c r="E230" s="29">
        <v>23000</v>
      </c>
      <c r="F230" s="30">
        <f t="shared" si="54"/>
        <v>1.6428571428571428</v>
      </c>
      <c r="G230" s="30">
        <f t="shared" si="55"/>
        <v>16800</v>
      </c>
      <c r="H230" s="30">
        <f t="shared" si="56"/>
        <v>5880</v>
      </c>
      <c r="I230" s="29">
        <v>0</v>
      </c>
      <c r="J230" s="29">
        <v>0</v>
      </c>
      <c r="K230" s="30">
        <f t="shared" si="57"/>
        <v>0</v>
      </c>
      <c r="L230" s="30">
        <f t="shared" si="58"/>
        <v>0</v>
      </c>
      <c r="M230" s="30">
        <f t="shared" si="59"/>
        <v>0</v>
      </c>
      <c r="N230" s="29">
        <v>0</v>
      </c>
      <c r="O230" s="29">
        <v>0</v>
      </c>
      <c r="P230" s="30">
        <f t="shared" si="60"/>
        <v>0</v>
      </c>
      <c r="Q230" s="30">
        <f t="shared" si="61"/>
        <v>0</v>
      </c>
      <c r="R230" s="30">
        <f t="shared" si="62"/>
        <v>0</v>
      </c>
      <c r="S230" s="29">
        <v>30000</v>
      </c>
      <c r="T230" s="29">
        <v>62000</v>
      </c>
      <c r="U230" s="30">
        <f t="shared" si="63"/>
        <v>2.0666666666666669</v>
      </c>
      <c r="V230" s="30">
        <f t="shared" si="64"/>
        <v>45000</v>
      </c>
      <c r="W230" s="30">
        <f t="shared" si="65"/>
        <v>15750</v>
      </c>
      <c r="X230" s="29">
        <v>33000</v>
      </c>
      <c r="Y230" s="29">
        <v>58000</v>
      </c>
      <c r="Z230" s="30">
        <f t="shared" si="66"/>
        <v>1.7575757575757576</v>
      </c>
      <c r="AA230" s="30">
        <f t="shared" si="67"/>
        <v>49500</v>
      </c>
      <c r="AB230" s="30">
        <f t="shared" si="68"/>
        <v>14850</v>
      </c>
      <c r="AC230" s="29">
        <v>0</v>
      </c>
      <c r="AD230" s="29">
        <v>0</v>
      </c>
      <c r="AE230" s="30">
        <f t="shared" si="69"/>
        <v>0</v>
      </c>
      <c r="AF230" s="30">
        <f t="shared" si="70"/>
        <v>0</v>
      </c>
      <c r="AG230" s="30">
        <f t="shared" si="71"/>
        <v>0</v>
      </c>
    </row>
    <row r="231" spans="2:33" ht="15" customHeight="1" x14ac:dyDescent="0.2">
      <c r="B231" s="29" t="s">
        <v>2259</v>
      </c>
      <c r="C231" s="29" t="s">
        <v>23</v>
      </c>
      <c r="D231" s="29">
        <v>28000</v>
      </c>
      <c r="E231" s="29">
        <v>36000</v>
      </c>
      <c r="F231" s="30">
        <f t="shared" si="54"/>
        <v>1.2857142857142858</v>
      </c>
      <c r="G231" s="30">
        <f t="shared" si="55"/>
        <v>33600</v>
      </c>
      <c r="H231" s="30">
        <f t="shared" si="56"/>
        <v>11760</v>
      </c>
      <c r="I231" s="29">
        <v>0</v>
      </c>
      <c r="J231" s="29">
        <v>0</v>
      </c>
      <c r="K231" s="30">
        <f t="shared" si="57"/>
        <v>0</v>
      </c>
      <c r="L231" s="30">
        <f t="shared" si="58"/>
        <v>0</v>
      </c>
      <c r="M231" s="30">
        <f t="shared" si="59"/>
        <v>0</v>
      </c>
      <c r="N231" s="29">
        <v>0</v>
      </c>
      <c r="O231" s="29">
        <v>0</v>
      </c>
      <c r="P231" s="30">
        <f t="shared" si="60"/>
        <v>0</v>
      </c>
      <c r="Q231" s="30">
        <f t="shared" si="61"/>
        <v>0</v>
      </c>
      <c r="R231" s="30">
        <f t="shared" si="62"/>
        <v>0</v>
      </c>
      <c r="S231" s="29">
        <v>9000</v>
      </c>
      <c r="T231" s="29">
        <v>34000</v>
      </c>
      <c r="U231" s="30">
        <f t="shared" si="63"/>
        <v>3.7777777777777777</v>
      </c>
      <c r="V231" s="30">
        <f t="shared" si="64"/>
        <v>13500</v>
      </c>
      <c r="W231" s="30">
        <f t="shared" si="65"/>
        <v>4725</v>
      </c>
      <c r="X231" s="29">
        <v>7000</v>
      </c>
      <c r="Y231" s="29">
        <v>17000</v>
      </c>
      <c r="Z231" s="30">
        <f t="shared" si="66"/>
        <v>2.4285714285714284</v>
      </c>
      <c r="AA231" s="30">
        <f t="shared" si="67"/>
        <v>10500</v>
      </c>
      <c r="AB231" s="30">
        <f t="shared" si="68"/>
        <v>3150</v>
      </c>
      <c r="AC231" s="29">
        <v>0</v>
      </c>
      <c r="AD231" s="29">
        <v>0</v>
      </c>
      <c r="AE231" s="30">
        <f t="shared" si="69"/>
        <v>0</v>
      </c>
      <c r="AF231" s="30">
        <f t="shared" si="70"/>
        <v>0</v>
      </c>
      <c r="AG231" s="30">
        <f t="shared" si="71"/>
        <v>0</v>
      </c>
    </row>
    <row r="232" spans="2:33" ht="15" customHeight="1" x14ac:dyDescent="0.2">
      <c r="B232" s="29" t="s">
        <v>2267</v>
      </c>
      <c r="C232" s="29" t="s">
        <v>23</v>
      </c>
      <c r="D232" s="29">
        <v>31000</v>
      </c>
      <c r="E232" s="29">
        <v>70000</v>
      </c>
      <c r="F232" s="30">
        <f t="shared" si="54"/>
        <v>2.2580645161290325</v>
      </c>
      <c r="G232" s="30">
        <f t="shared" si="55"/>
        <v>37200</v>
      </c>
      <c r="H232" s="30">
        <f t="shared" si="56"/>
        <v>13020</v>
      </c>
      <c r="I232" s="29">
        <v>0</v>
      </c>
      <c r="J232" s="29">
        <v>0</v>
      </c>
      <c r="K232" s="30">
        <f t="shared" si="57"/>
        <v>0</v>
      </c>
      <c r="L232" s="30">
        <f t="shared" si="58"/>
        <v>0</v>
      </c>
      <c r="M232" s="30">
        <f t="shared" si="59"/>
        <v>0</v>
      </c>
      <c r="N232" s="29">
        <v>0</v>
      </c>
      <c r="O232" s="29">
        <v>0</v>
      </c>
      <c r="P232" s="30">
        <f t="shared" si="60"/>
        <v>0</v>
      </c>
      <c r="Q232" s="30">
        <f t="shared" si="61"/>
        <v>0</v>
      </c>
      <c r="R232" s="30">
        <f t="shared" si="62"/>
        <v>0</v>
      </c>
      <c r="S232" s="29">
        <v>9000</v>
      </c>
      <c r="T232" s="29">
        <v>23000</v>
      </c>
      <c r="U232" s="30">
        <f t="shared" si="63"/>
        <v>2.5555555555555554</v>
      </c>
      <c r="V232" s="30">
        <f t="shared" si="64"/>
        <v>13500</v>
      </c>
      <c r="W232" s="30">
        <f t="shared" si="65"/>
        <v>4725</v>
      </c>
      <c r="X232" s="29">
        <v>13000</v>
      </c>
      <c r="Y232" s="29">
        <v>29000</v>
      </c>
      <c r="Z232" s="30">
        <f t="shared" si="66"/>
        <v>2.2307692307692308</v>
      </c>
      <c r="AA232" s="30">
        <f t="shared" si="67"/>
        <v>19500</v>
      </c>
      <c r="AB232" s="30">
        <f t="shared" si="68"/>
        <v>5850</v>
      </c>
      <c r="AC232" s="29">
        <v>0</v>
      </c>
      <c r="AD232" s="29">
        <v>0</v>
      </c>
      <c r="AE232" s="30">
        <f t="shared" si="69"/>
        <v>0</v>
      </c>
      <c r="AF232" s="30">
        <f t="shared" si="70"/>
        <v>0</v>
      </c>
      <c r="AG232" s="30">
        <f t="shared" si="71"/>
        <v>0</v>
      </c>
    </row>
    <row r="233" spans="2:33" ht="15" customHeight="1" x14ac:dyDescent="0.2">
      <c r="B233" s="29" t="s">
        <v>2266</v>
      </c>
      <c r="C233" s="29" t="s">
        <v>23</v>
      </c>
      <c r="D233" s="29">
        <v>44000</v>
      </c>
      <c r="E233" s="29">
        <v>112000</v>
      </c>
      <c r="F233" s="30">
        <f t="shared" si="54"/>
        <v>2.5454545454545454</v>
      </c>
      <c r="G233" s="30">
        <f t="shared" si="55"/>
        <v>52800</v>
      </c>
      <c r="H233" s="30">
        <f t="shared" si="56"/>
        <v>18480</v>
      </c>
      <c r="I233" s="29">
        <v>0</v>
      </c>
      <c r="J233" s="29">
        <v>0</v>
      </c>
      <c r="K233" s="30">
        <f t="shared" si="57"/>
        <v>0</v>
      </c>
      <c r="L233" s="30">
        <f t="shared" si="58"/>
        <v>0</v>
      </c>
      <c r="M233" s="30">
        <f t="shared" si="59"/>
        <v>0</v>
      </c>
      <c r="N233" s="29">
        <v>0</v>
      </c>
      <c r="O233" s="29">
        <v>0</v>
      </c>
      <c r="P233" s="30">
        <f t="shared" si="60"/>
        <v>0</v>
      </c>
      <c r="Q233" s="30">
        <f t="shared" si="61"/>
        <v>0</v>
      </c>
      <c r="R233" s="30">
        <f t="shared" si="62"/>
        <v>0</v>
      </c>
      <c r="S233" s="29">
        <v>17000</v>
      </c>
      <c r="T233" s="29">
        <v>49000</v>
      </c>
      <c r="U233" s="30">
        <f t="shared" si="63"/>
        <v>2.8823529411764706</v>
      </c>
      <c r="V233" s="30">
        <f t="shared" si="64"/>
        <v>25500</v>
      </c>
      <c r="W233" s="30">
        <f t="shared" si="65"/>
        <v>8925</v>
      </c>
      <c r="X233" s="29">
        <v>11000</v>
      </c>
      <c r="Y233" s="29">
        <v>28000</v>
      </c>
      <c r="Z233" s="30">
        <f t="shared" si="66"/>
        <v>2.5454545454545454</v>
      </c>
      <c r="AA233" s="30">
        <f t="shared" si="67"/>
        <v>16500</v>
      </c>
      <c r="AB233" s="30">
        <f t="shared" si="68"/>
        <v>4950</v>
      </c>
      <c r="AC233" s="29">
        <v>0</v>
      </c>
      <c r="AD233" s="29">
        <v>0</v>
      </c>
      <c r="AE233" s="30">
        <f t="shared" si="69"/>
        <v>0</v>
      </c>
      <c r="AF233" s="30">
        <f t="shared" si="70"/>
        <v>0</v>
      </c>
      <c r="AG233" s="30">
        <f t="shared" si="71"/>
        <v>0</v>
      </c>
    </row>
    <row r="234" spans="2:33" ht="15" customHeight="1" x14ac:dyDescent="0.2">
      <c r="B234" s="29" t="s">
        <v>2264</v>
      </c>
      <c r="C234" s="29" t="s">
        <v>23</v>
      </c>
      <c r="D234" s="29">
        <v>29000</v>
      </c>
      <c r="E234" s="29">
        <v>60000</v>
      </c>
      <c r="F234" s="30">
        <f t="shared" si="54"/>
        <v>2.0689655172413794</v>
      </c>
      <c r="G234" s="30">
        <f t="shared" si="55"/>
        <v>34800</v>
      </c>
      <c r="H234" s="30">
        <f t="shared" si="56"/>
        <v>12180</v>
      </c>
      <c r="I234" s="29">
        <v>0</v>
      </c>
      <c r="J234" s="29">
        <v>0</v>
      </c>
      <c r="K234" s="30">
        <f t="shared" si="57"/>
        <v>0</v>
      </c>
      <c r="L234" s="30">
        <f t="shared" si="58"/>
        <v>0</v>
      </c>
      <c r="M234" s="30">
        <f t="shared" si="59"/>
        <v>0</v>
      </c>
      <c r="N234" s="29">
        <v>0</v>
      </c>
      <c r="O234" s="29">
        <v>0</v>
      </c>
      <c r="P234" s="30">
        <f t="shared" si="60"/>
        <v>0</v>
      </c>
      <c r="Q234" s="30">
        <f t="shared" si="61"/>
        <v>0</v>
      </c>
      <c r="R234" s="30">
        <f t="shared" si="62"/>
        <v>0</v>
      </c>
      <c r="S234" s="29">
        <v>2000</v>
      </c>
      <c r="T234" s="29">
        <v>4000</v>
      </c>
      <c r="U234" s="30">
        <f t="shared" si="63"/>
        <v>2</v>
      </c>
      <c r="V234" s="30">
        <f t="shared" si="64"/>
        <v>3000</v>
      </c>
      <c r="W234" s="30">
        <f t="shared" si="65"/>
        <v>1050</v>
      </c>
      <c r="X234" s="29">
        <v>1000</v>
      </c>
      <c r="Y234" s="29">
        <v>3000</v>
      </c>
      <c r="Z234" s="30">
        <f t="shared" si="66"/>
        <v>3</v>
      </c>
      <c r="AA234" s="30">
        <f t="shared" si="67"/>
        <v>1500</v>
      </c>
      <c r="AB234" s="30">
        <f t="shared" si="68"/>
        <v>450</v>
      </c>
      <c r="AC234" s="29">
        <v>0</v>
      </c>
      <c r="AD234" s="29">
        <v>0</v>
      </c>
      <c r="AE234" s="30">
        <f t="shared" si="69"/>
        <v>0</v>
      </c>
      <c r="AF234" s="30">
        <f t="shared" si="70"/>
        <v>0</v>
      </c>
      <c r="AG234" s="30">
        <f t="shared" si="71"/>
        <v>0</v>
      </c>
    </row>
    <row r="235" spans="2:33" ht="15" customHeight="1" x14ac:dyDescent="0.2">
      <c r="B235" s="29" t="s">
        <v>2280</v>
      </c>
      <c r="C235" s="29" t="s">
        <v>23</v>
      </c>
      <c r="D235" s="29">
        <v>90000</v>
      </c>
      <c r="E235" s="29">
        <v>153000</v>
      </c>
      <c r="F235" s="30">
        <f t="shared" si="54"/>
        <v>1.7</v>
      </c>
      <c r="G235" s="30">
        <f t="shared" si="55"/>
        <v>108000</v>
      </c>
      <c r="H235" s="30">
        <f t="shared" si="56"/>
        <v>37800</v>
      </c>
      <c r="I235" s="29">
        <v>0</v>
      </c>
      <c r="J235" s="29">
        <v>0</v>
      </c>
      <c r="K235" s="30">
        <f t="shared" si="57"/>
        <v>0</v>
      </c>
      <c r="L235" s="30">
        <f t="shared" si="58"/>
        <v>0</v>
      </c>
      <c r="M235" s="30">
        <f t="shared" si="59"/>
        <v>0</v>
      </c>
      <c r="N235" s="29">
        <v>0</v>
      </c>
      <c r="O235" s="29">
        <v>0</v>
      </c>
      <c r="P235" s="30">
        <f t="shared" si="60"/>
        <v>0</v>
      </c>
      <c r="Q235" s="30">
        <f t="shared" si="61"/>
        <v>0</v>
      </c>
      <c r="R235" s="30">
        <f t="shared" si="62"/>
        <v>0</v>
      </c>
      <c r="S235" s="29">
        <v>19000</v>
      </c>
      <c r="T235" s="29">
        <v>42000</v>
      </c>
      <c r="U235" s="30">
        <f t="shared" si="63"/>
        <v>2.2105263157894739</v>
      </c>
      <c r="V235" s="30">
        <f t="shared" si="64"/>
        <v>28500</v>
      </c>
      <c r="W235" s="30">
        <f t="shared" si="65"/>
        <v>9975</v>
      </c>
      <c r="X235" s="29">
        <v>11000</v>
      </c>
      <c r="Y235" s="29">
        <v>23000</v>
      </c>
      <c r="Z235" s="30">
        <f t="shared" si="66"/>
        <v>2.0909090909090908</v>
      </c>
      <c r="AA235" s="30">
        <f t="shared" si="67"/>
        <v>16500</v>
      </c>
      <c r="AB235" s="30">
        <f t="shared" si="68"/>
        <v>4950</v>
      </c>
      <c r="AC235" s="29">
        <v>0</v>
      </c>
      <c r="AD235" s="29">
        <v>0</v>
      </c>
      <c r="AE235" s="30">
        <f t="shared" si="69"/>
        <v>0</v>
      </c>
      <c r="AF235" s="30">
        <f t="shared" si="70"/>
        <v>0</v>
      </c>
      <c r="AG235" s="30">
        <f t="shared" si="71"/>
        <v>0</v>
      </c>
    </row>
    <row r="236" spans="2:33" ht="15" customHeight="1" x14ac:dyDescent="0.2">
      <c r="B236" s="29" t="s">
        <v>2278</v>
      </c>
      <c r="C236" s="29" t="s">
        <v>23</v>
      </c>
      <c r="D236" s="29">
        <v>82000</v>
      </c>
      <c r="E236" s="29">
        <v>135000</v>
      </c>
      <c r="F236" s="30">
        <f t="shared" si="54"/>
        <v>1.6463414634146341</v>
      </c>
      <c r="G236" s="30">
        <f t="shared" si="55"/>
        <v>98400</v>
      </c>
      <c r="H236" s="30">
        <f t="shared" si="56"/>
        <v>34440</v>
      </c>
      <c r="I236" s="29">
        <v>0</v>
      </c>
      <c r="J236" s="29">
        <v>0</v>
      </c>
      <c r="K236" s="30">
        <f t="shared" si="57"/>
        <v>0</v>
      </c>
      <c r="L236" s="30">
        <f t="shared" si="58"/>
        <v>0</v>
      </c>
      <c r="M236" s="30">
        <f t="shared" si="59"/>
        <v>0</v>
      </c>
      <c r="N236" s="29">
        <v>0</v>
      </c>
      <c r="O236" s="29">
        <v>0</v>
      </c>
      <c r="P236" s="30">
        <f t="shared" si="60"/>
        <v>0</v>
      </c>
      <c r="Q236" s="30">
        <f t="shared" si="61"/>
        <v>0</v>
      </c>
      <c r="R236" s="30">
        <f t="shared" si="62"/>
        <v>0</v>
      </c>
      <c r="S236" s="29">
        <v>9000</v>
      </c>
      <c r="T236" s="29">
        <v>22000</v>
      </c>
      <c r="U236" s="30">
        <f t="shared" si="63"/>
        <v>2.4444444444444446</v>
      </c>
      <c r="V236" s="30">
        <f t="shared" si="64"/>
        <v>13500</v>
      </c>
      <c r="W236" s="30">
        <f t="shared" si="65"/>
        <v>4725</v>
      </c>
      <c r="X236" s="29">
        <v>5000</v>
      </c>
      <c r="Y236" s="29">
        <v>10000</v>
      </c>
      <c r="Z236" s="30">
        <f t="shared" si="66"/>
        <v>2</v>
      </c>
      <c r="AA236" s="30">
        <f t="shared" si="67"/>
        <v>7500</v>
      </c>
      <c r="AB236" s="30">
        <f t="shared" si="68"/>
        <v>2250</v>
      </c>
      <c r="AC236" s="29">
        <v>0</v>
      </c>
      <c r="AD236" s="29">
        <v>0</v>
      </c>
      <c r="AE236" s="30">
        <f t="shared" si="69"/>
        <v>0</v>
      </c>
      <c r="AF236" s="30">
        <f t="shared" si="70"/>
        <v>0</v>
      </c>
      <c r="AG236" s="30">
        <f t="shared" si="71"/>
        <v>0</v>
      </c>
    </row>
    <row r="237" spans="2:33" ht="15" customHeight="1" x14ac:dyDescent="0.2">
      <c r="B237" s="29" t="s">
        <v>2276</v>
      </c>
      <c r="C237" s="29" t="s">
        <v>23</v>
      </c>
      <c r="D237" s="29">
        <v>47000</v>
      </c>
      <c r="E237" s="29">
        <v>101000</v>
      </c>
      <c r="F237" s="30">
        <f t="shared" si="54"/>
        <v>2.1489361702127661</v>
      </c>
      <c r="G237" s="30">
        <f t="shared" si="55"/>
        <v>56400</v>
      </c>
      <c r="H237" s="30">
        <f t="shared" si="56"/>
        <v>19740</v>
      </c>
      <c r="I237" s="29">
        <v>0</v>
      </c>
      <c r="J237" s="29">
        <v>0</v>
      </c>
      <c r="K237" s="30">
        <f t="shared" si="57"/>
        <v>0</v>
      </c>
      <c r="L237" s="30">
        <f t="shared" si="58"/>
        <v>0</v>
      </c>
      <c r="M237" s="30">
        <f t="shared" si="59"/>
        <v>0</v>
      </c>
      <c r="N237" s="29">
        <v>0</v>
      </c>
      <c r="O237" s="29">
        <v>0</v>
      </c>
      <c r="P237" s="30">
        <f t="shared" si="60"/>
        <v>0</v>
      </c>
      <c r="Q237" s="30">
        <f t="shared" si="61"/>
        <v>0</v>
      </c>
      <c r="R237" s="30">
        <f t="shared" si="62"/>
        <v>0</v>
      </c>
      <c r="S237" s="29">
        <v>26000</v>
      </c>
      <c r="T237" s="29">
        <v>52000</v>
      </c>
      <c r="U237" s="30">
        <f t="shared" si="63"/>
        <v>2</v>
      </c>
      <c r="V237" s="30">
        <f t="shared" si="64"/>
        <v>39000</v>
      </c>
      <c r="W237" s="30">
        <f t="shared" si="65"/>
        <v>13650</v>
      </c>
      <c r="X237" s="29">
        <v>19000</v>
      </c>
      <c r="Y237" s="29">
        <v>47000</v>
      </c>
      <c r="Z237" s="30">
        <f t="shared" si="66"/>
        <v>2.4736842105263159</v>
      </c>
      <c r="AA237" s="30">
        <f t="shared" si="67"/>
        <v>28500</v>
      </c>
      <c r="AB237" s="30">
        <f t="shared" si="68"/>
        <v>8550</v>
      </c>
      <c r="AC237" s="29">
        <v>0</v>
      </c>
      <c r="AD237" s="29">
        <v>0</v>
      </c>
      <c r="AE237" s="30">
        <f t="shared" si="69"/>
        <v>0</v>
      </c>
      <c r="AF237" s="30">
        <f t="shared" si="70"/>
        <v>0</v>
      </c>
      <c r="AG237" s="30">
        <f t="shared" si="71"/>
        <v>0</v>
      </c>
    </row>
    <row r="238" spans="2:33" ht="15" customHeight="1" x14ac:dyDescent="0.2">
      <c r="B238" s="29" t="s">
        <v>2263</v>
      </c>
      <c r="C238" s="29" t="s">
        <v>23</v>
      </c>
      <c r="D238" s="29">
        <v>74000</v>
      </c>
      <c r="E238" s="29">
        <v>173000</v>
      </c>
      <c r="F238" s="30">
        <f t="shared" si="54"/>
        <v>2.3378378378378377</v>
      </c>
      <c r="G238" s="30">
        <f t="shared" si="55"/>
        <v>88800</v>
      </c>
      <c r="H238" s="30">
        <f t="shared" si="56"/>
        <v>31080</v>
      </c>
      <c r="I238" s="29">
        <v>0</v>
      </c>
      <c r="J238" s="29">
        <v>0</v>
      </c>
      <c r="K238" s="30">
        <f t="shared" si="57"/>
        <v>0</v>
      </c>
      <c r="L238" s="30">
        <f t="shared" si="58"/>
        <v>0</v>
      </c>
      <c r="M238" s="30">
        <f t="shared" si="59"/>
        <v>0</v>
      </c>
      <c r="N238" s="29">
        <v>0</v>
      </c>
      <c r="O238" s="29">
        <v>0</v>
      </c>
      <c r="P238" s="30">
        <f t="shared" si="60"/>
        <v>0</v>
      </c>
      <c r="Q238" s="30">
        <f t="shared" si="61"/>
        <v>0</v>
      </c>
      <c r="R238" s="30">
        <f t="shared" si="62"/>
        <v>0</v>
      </c>
      <c r="S238" s="29">
        <v>22000</v>
      </c>
      <c r="T238" s="29">
        <v>55000</v>
      </c>
      <c r="U238" s="30">
        <f t="shared" si="63"/>
        <v>2.5</v>
      </c>
      <c r="V238" s="30">
        <f t="shared" si="64"/>
        <v>33000</v>
      </c>
      <c r="W238" s="30">
        <f t="shared" si="65"/>
        <v>11550</v>
      </c>
      <c r="X238" s="29">
        <v>13000</v>
      </c>
      <c r="Y238" s="29">
        <v>32000</v>
      </c>
      <c r="Z238" s="30">
        <f t="shared" si="66"/>
        <v>2.4615384615384617</v>
      </c>
      <c r="AA238" s="30">
        <f t="shared" si="67"/>
        <v>19500</v>
      </c>
      <c r="AB238" s="30">
        <f t="shared" si="68"/>
        <v>5850</v>
      </c>
      <c r="AC238" s="29">
        <v>0</v>
      </c>
      <c r="AD238" s="29">
        <v>0</v>
      </c>
      <c r="AE238" s="30">
        <f t="shared" si="69"/>
        <v>0</v>
      </c>
      <c r="AF238" s="30">
        <f t="shared" si="70"/>
        <v>0</v>
      </c>
      <c r="AG238" s="30">
        <f t="shared" si="71"/>
        <v>0</v>
      </c>
    </row>
    <row r="239" spans="2:33" ht="15" customHeight="1" x14ac:dyDescent="0.2">
      <c r="B239" s="29" t="s">
        <v>2281</v>
      </c>
      <c r="C239" s="29" t="s">
        <v>23</v>
      </c>
      <c r="D239" s="29">
        <v>44000</v>
      </c>
      <c r="E239" s="29">
        <v>88000</v>
      </c>
      <c r="F239" s="30">
        <f t="shared" si="54"/>
        <v>2</v>
      </c>
      <c r="G239" s="30">
        <f t="shared" si="55"/>
        <v>52800</v>
      </c>
      <c r="H239" s="30">
        <f t="shared" si="56"/>
        <v>18480</v>
      </c>
      <c r="I239" s="29">
        <v>0</v>
      </c>
      <c r="J239" s="29">
        <v>0</v>
      </c>
      <c r="K239" s="30">
        <f t="shared" si="57"/>
        <v>0</v>
      </c>
      <c r="L239" s="30">
        <f t="shared" si="58"/>
        <v>0</v>
      </c>
      <c r="M239" s="30">
        <f t="shared" si="59"/>
        <v>0</v>
      </c>
      <c r="N239" s="29">
        <v>0</v>
      </c>
      <c r="O239" s="29">
        <v>0</v>
      </c>
      <c r="P239" s="30">
        <f t="shared" si="60"/>
        <v>0</v>
      </c>
      <c r="Q239" s="30">
        <f t="shared" si="61"/>
        <v>0</v>
      </c>
      <c r="R239" s="30">
        <f t="shared" si="62"/>
        <v>0</v>
      </c>
      <c r="S239" s="29">
        <v>12000</v>
      </c>
      <c r="T239" s="29">
        <v>31000</v>
      </c>
      <c r="U239" s="30">
        <f t="shared" si="63"/>
        <v>2.5833333333333335</v>
      </c>
      <c r="V239" s="30">
        <f t="shared" si="64"/>
        <v>18000</v>
      </c>
      <c r="W239" s="30">
        <f t="shared" si="65"/>
        <v>6300</v>
      </c>
      <c r="X239" s="29">
        <v>13000</v>
      </c>
      <c r="Y239" s="29">
        <v>32000</v>
      </c>
      <c r="Z239" s="30">
        <f t="shared" si="66"/>
        <v>2.4615384615384617</v>
      </c>
      <c r="AA239" s="30">
        <f t="shared" si="67"/>
        <v>19500</v>
      </c>
      <c r="AB239" s="30">
        <f t="shared" si="68"/>
        <v>5850</v>
      </c>
      <c r="AC239" s="29">
        <v>0</v>
      </c>
      <c r="AD239" s="29">
        <v>0</v>
      </c>
      <c r="AE239" s="30">
        <f t="shared" si="69"/>
        <v>0</v>
      </c>
      <c r="AF239" s="30">
        <f t="shared" si="70"/>
        <v>0</v>
      </c>
      <c r="AG239" s="30">
        <f t="shared" si="71"/>
        <v>0</v>
      </c>
    </row>
    <row r="240" spans="2:33" ht="15" customHeight="1" x14ac:dyDescent="0.2">
      <c r="B240" s="29" t="s">
        <v>2271</v>
      </c>
      <c r="C240" s="29" t="s">
        <v>23</v>
      </c>
      <c r="D240" s="29">
        <v>160000</v>
      </c>
      <c r="E240" s="29">
        <v>361000</v>
      </c>
      <c r="F240" s="30">
        <f t="shared" si="54"/>
        <v>2.2562500000000001</v>
      </c>
      <c r="G240" s="30">
        <f t="shared" si="55"/>
        <v>192000</v>
      </c>
      <c r="H240" s="30">
        <f t="shared" si="56"/>
        <v>67200</v>
      </c>
      <c r="I240" s="29">
        <v>0</v>
      </c>
      <c r="J240" s="29">
        <v>0</v>
      </c>
      <c r="K240" s="30">
        <f t="shared" si="57"/>
        <v>0</v>
      </c>
      <c r="L240" s="30">
        <f t="shared" si="58"/>
        <v>0</v>
      </c>
      <c r="M240" s="30">
        <f t="shared" si="59"/>
        <v>0</v>
      </c>
      <c r="N240" s="29">
        <v>0</v>
      </c>
      <c r="O240" s="29">
        <v>0</v>
      </c>
      <c r="P240" s="30">
        <f t="shared" si="60"/>
        <v>0</v>
      </c>
      <c r="Q240" s="30">
        <f t="shared" si="61"/>
        <v>0</v>
      </c>
      <c r="R240" s="30">
        <f t="shared" si="62"/>
        <v>0</v>
      </c>
      <c r="S240" s="29">
        <v>8000</v>
      </c>
      <c r="T240" s="29">
        <v>23000</v>
      </c>
      <c r="U240" s="30">
        <f t="shared" si="63"/>
        <v>2.875</v>
      </c>
      <c r="V240" s="30">
        <f t="shared" si="64"/>
        <v>12000</v>
      </c>
      <c r="W240" s="30">
        <f t="shared" si="65"/>
        <v>4200</v>
      </c>
      <c r="X240" s="29">
        <v>10000</v>
      </c>
      <c r="Y240" s="29">
        <v>33000</v>
      </c>
      <c r="Z240" s="30">
        <f t="shared" si="66"/>
        <v>3.3</v>
      </c>
      <c r="AA240" s="30">
        <f t="shared" si="67"/>
        <v>15000</v>
      </c>
      <c r="AB240" s="30">
        <f t="shared" si="68"/>
        <v>4500</v>
      </c>
      <c r="AC240" s="29">
        <v>0</v>
      </c>
      <c r="AD240" s="29">
        <v>0</v>
      </c>
      <c r="AE240" s="30">
        <f t="shared" si="69"/>
        <v>0</v>
      </c>
      <c r="AF240" s="30">
        <f t="shared" si="70"/>
        <v>0</v>
      </c>
      <c r="AG240" s="30">
        <f t="shared" si="71"/>
        <v>0</v>
      </c>
    </row>
    <row r="241" spans="2:33" ht="15" customHeight="1" x14ac:dyDescent="0.2">
      <c r="B241" s="29" t="s">
        <v>2261</v>
      </c>
      <c r="C241" s="29" t="s">
        <v>23</v>
      </c>
      <c r="D241" s="29">
        <v>72000</v>
      </c>
      <c r="E241" s="29">
        <v>137000</v>
      </c>
      <c r="F241" s="30">
        <f t="shared" si="54"/>
        <v>1.9027777777777777</v>
      </c>
      <c r="G241" s="30">
        <f t="shared" si="55"/>
        <v>86400</v>
      </c>
      <c r="H241" s="30">
        <f t="shared" si="56"/>
        <v>30240</v>
      </c>
      <c r="I241" s="29">
        <v>0</v>
      </c>
      <c r="J241" s="29">
        <v>0</v>
      </c>
      <c r="K241" s="30">
        <f t="shared" si="57"/>
        <v>0</v>
      </c>
      <c r="L241" s="30">
        <f t="shared" si="58"/>
        <v>0</v>
      </c>
      <c r="M241" s="30">
        <f t="shared" si="59"/>
        <v>0</v>
      </c>
      <c r="N241" s="29">
        <v>0</v>
      </c>
      <c r="O241" s="29">
        <v>0</v>
      </c>
      <c r="P241" s="30">
        <f t="shared" si="60"/>
        <v>0</v>
      </c>
      <c r="Q241" s="30">
        <f t="shared" si="61"/>
        <v>0</v>
      </c>
      <c r="R241" s="30">
        <f t="shared" si="62"/>
        <v>0</v>
      </c>
      <c r="S241" s="29">
        <v>11000</v>
      </c>
      <c r="T241" s="29">
        <v>25000</v>
      </c>
      <c r="U241" s="30">
        <f t="shared" si="63"/>
        <v>2.2727272727272729</v>
      </c>
      <c r="V241" s="30">
        <f t="shared" si="64"/>
        <v>16500</v>
      </c>
      <c r="W241" s="30">
        <f t="shared" si="65"/>
        <v>5775</v>
      </c>
      <c r="X241" s="29">
        <v>17000</v>
      </c>
      <c r="Y241" s="29">
        <v>34000</v>
      </c>
      <c r="Z241" s="30">
        <f t="shared" si="66"/>
        <v>2</v>
      </c>
      <c r="AA241" s="30">
        <f t="shared" si="67"/>
        <v>25500</v>
      </c>
      <c r="AB241" s="30">
        <f t="shared" si="68"/>
        <v>7650</v>
      </c>
      <c r="AC241" s="29">
        <v>0</v>
      </c>
      <c r="AD241" s="29">
        <v>0</v>
      </c>
      <c r="AE241" s="30">
        <f t="shared" si="69"/>
        <v>0</v>
      </c>
      <c r="AF241" s="30">
        <f t="shared" si="70"/>
        <v>0</v>
      </c>
      <c r="AG241" s="30">
        <f t="shared" si="71"/>
        <v>0</v>
      </c>
    </row>
    <row r="242" spans="2:33" ht="15" customHeight="1" x14ac:dyDescent="0.2">
      <c r="B242" s="29" t="s">
        <v>2282</v>
      </c>
      <c r="C242" s="29" t="s">
        <v>23</v>
      </c>
      <c r="D242" s="29">
        <v>46000</v>
      </c>
      <c r="E242" s="29">
        <v>84000</v>
      </c>
      <c r="F242" s="30">
        <f t="shared" si="54"/>
        <v>1.826086956521739</v>
      </c>
      <c r="G242" s="30">
        <f t="shared" si="55"/>
        <v>55200</v>
      </c>
      <c r="H242" s="30">
        <f t="shared" si="56"/>
        <v>19320</v>
      </c>
      <c r="I242" s="29">
        <v>0</v>
      </c>
      <c r="J242" s="29">
        <v>0</v>
      </c>
      <c r="K242" s="30">
        <f t="shared" si="57"/>
        <v>0</v>
      </c>
      <c r="L242" s="30">
        <f t="shared" si="58"/>
        <v>0</v>
      </c>
      <c r="M242" s="30">
        <f t="shared" si="59"/>
        <v>0</v>
      </c>
      <c r="N242" s="29">
        <v>0</v>
      </c>
      <c r="O242" s="29">
        <v>0</v>
      </c>
      <c r="P242" s="30">
        <f t="shared" si="60"/>
        <v>0</v>
      </c>
      <c r="Q242" s="30">
        <f t="shared" si="61"/>
        <v>0</v>
      </c>
      <c r="R242" s="30">
        <f t="shared" si="62"/>
        <v>0</v>
      </c>
      <c r="S242" s="29">
        <v>16000</v>
      </c>
      <c r="T242" s="29">
        <v>30000</v>
      </c>
      <c r="U242" s="30">
        <f t="shared" si="63"/>
        <v>1.875</v>
      </c>
      <c r="V242" s="30">
        <f t="shared" si="64"/>
        <v>24000</v>
      </c>
      <c r="W242" s="30">
        <f t="shared" si="65"/>
        <v>8400</v>
      </c>
      <c r="X242" s="29">
        <v>13000</v>
      </c>
      <c r="Y242" s="29">
        <v>27000</v>
      </c>
      <c r="Z242" s="30">
        <f t="shared" si="66"/>
        <v>2.0769230769230771</v>
      </c>
      <c r="AA242" s="30">
        <f t="shared" si="67"/>
        <v>19500</v>
      </c>
      <c r="AB242" s="30">
        <f t="shared" si="68"/>
        <v>5850</v>
      </c>
      <c r="AC242" s="29">
        <v>0</v>
      </c>
      <c r="AD242" s="29">
        <v>0</v>
      </c>
      <c r="AE242" s="30">
        <f t="shared" si="69"/>
        <v>0</v>
      </c>
      <c r="AF242" s="30">
        <f t="shared" si="70"/>
        <v>0</v>
      </c>
      <c r="AG242" s="30">
        <f t="shared" si="71"/>
        <v>0</v>
      </c>
    </row>
    <row r="243" spans="2:33" ht="15" customHeight="1" x14ac:dyDescent="0.2">
      <c r="B243" s="29" t="s">
        <v>2277</v>
      </c>
      <c r="C243" s="29" t="s">
        <v>23</v>
      </c>
      <c r="D243" s="29">
        <v>54000</v>
      </c>
      <c r="E243" s="29">
        <v>113000</v>
      </c>
      <c r="F243" s="30">
        <f t="shared" si="54"/>
        <v>2.0925925925925926</v>
      </c>
      <c r="G243" s="30">
        <f t="shared" si="55"/>
        <v>64800</v>
      </c>
      <c r="H243" s="30">
        <f t="shared" si="56"/>
        <v>22680</v>
      </c>
      <c r="I243" s="29">
        <v>0</v>
      </c>
      <c r="J243" s="29">
        <v>0</v>
      </c>
      <c r="K243" s="30">
        <f t="shared" si="57"/>
        <v>0</v>
      </c>
      <c r="L243" s="30">
        <f t="shared" si="58"/>
        <v>0</v>
      </c>
      <c r="M243" s="30">
        <f t="shared" si="59"/>
        <v>0</v>
      </c>
      <c r="N243" s="29">
        <v>0</v>
      </c>
      <c r="O243" s="29">
        <v>0</v>
      </c>
      <c r="P243" s="30">
        <f t="shared" si="60"/>
        <v>0</v>
      </c>
      <c r="Q243" s="30">
        <f t="shared" si="61"/>
        <v>0</v>
      </c>
      <c r="R243" s="30">
        <f t="shared" si="62"/>
        <v>0</v>
      </c>
      <c r="S243" s="29">
        <v>8000</v>
      </c>
      <c r="T243" s="29">
        <v>14000</v>
      </c>
      <c r="U243" s="30">
        <f t="shared" si="63"/>
        <v>1.75</v>
      </c>
      <c r="V243" s="30">
        <f t="shared" si="64"/>
        <v>12000</v>
      </c>
      <c r="W243" s="30">
        <f t="shared" si="65"/>
        <v>4200</v>
      </c>
      <c r="X243" s="29">
        <v>8000</v>
      </c>
      <c r="Y243" s="29">
        <v>11000</v>
      </c>
      <c r="Z243" s="30">
        <f t="shared" si="66"/>
        <v>1.375</v>
      </c>
      <c r="AA243" s="30">
        <f t="shared" si="67"/>
        <v>12000</v>
      </c>
      <c r="AB243" s="30">
        <f t="shared" si="68"/>
        <v>3600</v>
      </c>
      <c r="AC243" s="29">
        <v>0</v>
      </c>
      <c r="AD243" s="29">
        <v>0</v>
      </c>
      <c r="AE243" s="30">
        <f t="shared" si="69"/>
        <v>0</v>
      </c>
      <c r="AF243" s="30">
        <f t="shared" si="70"/>
        <v>0</v>
      </c>
      <c r="AG243" s="30">
        <f t="shared" si="71"/>
        <v>0</v>
      </c>
    </row>
    <row r="244" spans="2:33" ht="15" customHeight="1" x14ac:dyDescent="0.2">
      <c r="B244" s="29" t="s">
        <v>2265</v>
      </c>
      <c r="C244" s="29" t="s">
        <v>23</v>
      </c>
      <c r="D244" s="29">
        <v>14000</v>
      </c>
      <c r="E244" s="29">
        <v>24000</v>
      </c>
      <c r="F244" s="30">
        <f t="shared" si="54"/>
        <v>1.7142857142857142</v>
      </c>
      <c r="G244" s="30">
        <f t="shared" si="55"/>
        <v>16800</v>
      </c>
      <c r="H244" s="30">
        <f t="shared" si="56"/>
        <v>5880</v>
      </c>
      <c r="I244" s="29">
        <v>0</v>
      </c>
      <c r="J244" s="29">
        <v>0</v>
      </c>
      <c r="K244" s="30">
        <f t="shared" si="57"/>
        <v>0</v>
      </c>
      <c r="L244" s="30">
        <f t="shared" si="58"/>
        <v>0</v>
      </c>
      <c r="M244" s="30">
        <f t="shared" si="59"/>
        <v>0</v>
      </c>
      <c r="N244" s="29">
        <v>0</v>
      </c>
      <c r="O244" s="29">
        <v>0</v>
      </c>
      <c r="P244" s="30">
        <f t="shared" si="60"/>
        <v>0</v>
      </c>
      <c r="Q244" s="30">
        <f t="shared" si="61"/>
        <v>0</v>
      </c>
      <c r="R244" s="30">
        <f t="shared" si="62"/>
        <v>0</v>
      </c>
      <c r="S244" s="29">
        <v>8000</v>
      </c>
      <c r="T244" s="29">
        <v>9000</v>
      </c>
      <c r="U244" s="30">
        <f t="shared" si="63"/>
        <v>1.125</v>
      </c>
      <c r="V244" s="30">
        <f t="shared" si="64"/>
        <v>12000</v>
      </c>
      <c r="W244" s="30">
        <f t="shared" si="65"/>
        <v>4200</v>
      </c>
      <c r="X244" s="29">
        <v>10000</v>
      </c>
      <c r="Y244" s="29">
        <v>24000</v>
      </c>
      <c r="Z244" s="30">
        <f t="shared" si="66"/>
        <v>2.4</v>
      </c>
      <c r="AA244" s="30">
        <f t="shared" si="67"/>
        <v>15000</v>
      </c>
      <c r="AB244" s="30">
        <f t="shared" si="68"/>
        <v>4500</v>
      </c>
      <c r="AC244" s="29">
        <v>0</v>
      </c>
      <c r="AD244" s="29">
        <v>0</v>
      </c>
      <c r="AE244" s="30">
        <f t="shared" si="69"/>
        <v>0</v>
      </c>
      <c r="AF244" s="30">
        <f t="shared" si="70"/>
        <v>0</v>
      </c>
      <c r="AG244" s="30">
        <f t="shared" si="71"/>
        <v>0</v>
      </c>
    </row>
    <row r="245" spans="2:33" ht="15" customHeight="1" x14ac:dyDescent="0.2">
      <c r="B245" s="29" t="s">
        <v>2273</v>
      </c>
      <c r="C245" s="29" t="s">
        <v>23</v>
      </c>
      <c r="D245" s="29">
        <v>25000</v>
      </c>
      <c r="E245" s="29">
        <v>30000</v>
      </c>
      <c r="F245" s="30">
        <f t="shared" si="54"/>
        <v>1.2</v>
      </c>
      <c r="G245" s="30">
        <f t="shared" si="55"/>
        <v>30000</v>
      </c>
      <c r="H245" s="30">
        <f t="shared" si="56"/>
        <v>10500</v>
      </c>
      <c r="I245" s="29">
        <v>0</v>
      </c>
      <c r="J245" s="29">
        <v>0</v>
      </c>
      <c r="K245" s="30">
        <f t="shared" si="57"/>
        <v>0</v>
      </c>
      <c r="L245" s="30">
        <f t="shared" si="58"/>
        <v>0</v>
      </c>
      <c r="M245" s="30">
        <f t="shared" si="59"/>
        <v>0</v>
      </c>
      <c r="N245" s="29">
        <v>0</v>
      </c>
      <c r="O245" s="29">
        <v>0</v>
      </c>
      <c r="P245" s="30">
        <f t="shared" si="60"/>
        <v>0</v>
      </c>
      <c r="Q245" s="30">
        <f t="shared" si="61"/>
        <v>0</v>
      </c>
      <c r="R245" s="30">
        <f t="shared" si="62"/>
        <v>0</v>
      </c>
      <c r="S245" s="29">
        <v>20000</v>
      </c>
      <c r="T245" s="29">
        <v>63000</v>
      </c>
      <c r="U245" s="30">
        <f t="shared" si="63"/>
        <v>3.15</v>
      </c>
      <c r="V245" s="30">
        <f t="shared" si="64"/>
        <v>30000</v>
      </c>
      <c r="W245" s="30">
        <f t="shared" si="65"/>
        <v>10500</v>
      </c>
      <c r="X245" s="29">
        <v>9000</v>
      </c>
      <c r="Y245" s="29">
        <v>12000</v>
      </c>
      <c r="Z245" s="30">
        <f t="shared" si="66"/>
        <v>1.3333333333333333</v>
      </c>
      <c r="AA245" s="30">
        <f t="shared" si="67"/>
        <v>13500</v>
      </c>
      <c r="AB245" s="30">
        <f t="shared" si="68"/>
        <v>4050</v>
      </c>
      <c r="AC245" s="29">
        <v>0</v>
      </c>
      <c r="AD245" s="29">
        <v>0</v>
      </c>
      <c r="AE245" s="30">
        <f t="shared" si="69"/>
        <v>0</v>
      </c>
      <c r="AF245" s="30">
        <f t="shared" si="70"/>
        <v>0</v>
      </c>
      <c r="AG245" s="30">
        <f t="shared" si="71"/>
        <v>0</v>
      </c>
    </row>
    <row r="246" spans="2:33" ht="15" customHeight="1" x14ac:dyDescent="0.2">
      <c r="B246" s="29" t="s">
        <v>2274</v>
      </c>
      <c r="C246" s="29" t="s">
        <v>23</v>
      </c>
      <c r="D246" s="29">
        <v>39000</v>
      </c>
      <c r="E246" s="29">
        <v>69000</v>
      </c>
      <c r="F246" s="30">
        <f t="shared" si="54"/>
        <v>1.7692307692307692</v>
      </c>
      <c r="G246" s="30">
        <f t="shared" si="55"/>
        <v>46800</v>
      </c>
      <c r="H246" s="30">
        <f t="shared" si="56"/>
        <v>16380</v>
      </c>
      <c r="I246" s="29">
        <v>0</v>
      </c>
      <c r="J246" s="29">
        <v>0</v>
      </c>
      <c r="K246" s="30">
        <f t="shared" si="57"/>
        <v>0</v>
      </c>
      <c r="L246" s="30">
        <f t="shared" si="58"/>
        <v>0</v>
      </c>
      <c r="M246" s="30">
        <f t="shared" si="59"/>
        <v>0</v>
      </c>
      <c r="N246" s="29">
        <v>0</v>
      </c>
      <c r="O246" s="29">
        <v>0</v>
      </c>
      <c r="P246" s="30">
        <f t="shared" si="60"/>
        <v>0</v>
      </c>
      <c r="Q246" s="30">
        <f t="shared" si="61"/>
        <v>0</v>
      </c>
      <c r="R246" s="30">
        <f t="shared" si="62"/>
        <v>0</v>
      </c>
      <c r="S246" s="29">
        <v>5000</v>
      </c>
      <c r="T246" s="29">
        <v>28000</v>
      </c>
      <c r="U246" s="30">
        <f t="shared" si="63"/>
        <v>5.6</v>
      </c>
      <c r="V246" s="30">
        <f t="shared" si="64"/>
        <v>7500</v>
      </c>
      <c r="W246" s="30">
        <f t="shared" si="65"/>
        <v>2625</v>
      </c>
      <c r="X246" s="29">
        <v>5000</v>
      </c>
      <c r="Y246" s="29">
        <v>14000</v>
      </c>
      <c r="Z246" s="30">
        <f t="shared" si="66"/>
        <v>2.8</v>
      </c>
      <c r="AA246" s="30">
        <f t="shared" si="67"/>
        <v>7500</v>
      </c>
      <c r="AB246" s="30">
        <f t="shared" si="68"/>
        <v>2250</v>
      </c>
      <c r="AC246" s="29">
        <v>0</v>
      </c>
      <c r="AD246" s="29">
        <v>0</v>
      </c>
      <c r="AE246" s="30">
        <f t="shared" si="69"/>
        <v>0</v>
      </c>
      <c r="AF246" s="30">
        <f t="shared" si="70"/>
        <v>0</v>
      </c>
      <c r="AG246" s="30">
        <f t="shared" si="71"/>
        <v>0</v>
      </c>
    </row>
    <row r="247" spans="2:33" ht="15" customHeight="1" x14ac:dyDescent="0.2">
      <c r="B247" s="29" t="s">
        <v>2283</v>
      </c>
      <c r="C247" s="29" t="s">
        <v>23</v>
      </c>
      <c r="D247" s="29">
        <v>39000</v>
      </c>
      <c r="E247" s="29">
        <v>51000</v>
      </c>
      <c r="F247" s="30">
        <f t="shared" si="54"/>
        <v>1.3076923076923077</v>
      </c>
      <c r="G247" s="30">
        <f t="shared" si="55"/>
        <v>46800</v>
      </c>
      <c r="H247" s="30">
        <f t="shared" si="56"/>
        <v>16380</v>
      </c>
      <c r="I247" s="29">
        <v>0</v>
      </c>
      <c r="J247" s="29">
        <v>0</v>
      </c>
      <c r="K247" s="30">
        <f t="shared" si="57"/>
        <v>0</v>
      </c>
      <c r="L247" s="30">
        <f t="shared" si="58"/>
        <v>0</v>
      </c>
      <c r="M247" s="30">
        <f t="shared" si="59"/>
        <v>0</v>
      </c>
      <c r="N247" s="29">
        <v>0</v>
      </c>
      <c r="O247" s="29">
        <v>0</v>
      </c>
      <c r="P247" s="30">
        <f t="shared" si="60"/>
        <v>0</v>
      </c>
      <c r="Q247" s="30">
        <f t="shared" si="61"/>
        <v>0</v>
      </c>
      <c r="R247" s="30">
        <f t="shared" si="62"/>
        <v>0</v>
      </c>
      <c r="S247" s="29">
        <v>9000</v>
      </c>
      <c r="T247" s="29">
        <v>13000</v>
      </c>
      <c r="U247" s="30">
        <f t="shared" si="63"/>
        <v>1.4444444444444444</v>
      </c>
      <c r="V247" s="30">
        <f t="shared" si="64"/>
        <v>13500</v>
      </c>
      <c r="W247" s="30">
        <f t="shared" si="65"/>
        <v>4725</v>
      </c>
      <c r="X247" s="29">
        <v>7000</v>
      </c>
      <c r="Y247" s="29">
        <v>10000</v>
      </c>
      <c r="Z247" s="30">
        <f t="shared" si="66"/>
        <v>1.4285714285714286</v>
      </c>
      <c r="AA247" s="30">
        <f t="shared" si="67"/>
        <v>10500</v>
      </c>
      <c r="AB247" s="30">
        <f t="shared" si="68"/>
        <v>3150</v>
      </c>
      <c r="AC247" s="29">
        <v>0</v>
      </c>
      <c r="AD247" s="29">
        <v>0</v>
      </c>
      <c r="AE247" s="30">
        <f t="shared" si="69"/>
        <v>0</v>
      </c>
      <c r="AF247" s="30">
        <f t="shared" si="70"/>
        <v>0</v>
      </c>
      <c r="AG247" s="30">
        <f t="shared" si="71"/>
        <v>0</v>
      </c>
    </row>
    <row r="248" spans="2:33" ht="15" customHeight="1" x14ac:dyDescent="0.2">
      <c r="B248" s="29" t="s">
        <v>2268</v>
      </c>
      <c r="C248" s="29" t="s">
        <v>23</v>
      </c>
      <c r="D248" s="29">
        <v>44000</v>
      </c>
      <c r="E248" s="29">
        <v>72000</v>
      </c>
      <c r="F248" s="30">
        <f t="shared" si="54"/>
        <v>1.6363636363636365</v>
      </c>
      <c r="G248" s="30">
        <f t="shared" si="55"/>
        <v>52800</v>
      </c>
      <c r="H248" s="30">
        <f t="shared" si="56"/>
        <v>18480</v>
      </c>
      <c r="I248" s="29">
        <v>0</v>
      </c>
      <c r="J248" s="29">
        <v>0</v>
      </c>
      <c r="K248" s="30">
        <f t="shared" si="57"/>
        <v>0</v>
      </c>
      <c r="L248" s="30">
        <f t="shared" si="58"/>
        <v>0</v>
      </c>
      <c r="M248" s="30">
        <f t="shared" si="59"/>
        <v>0</v>
      </c>
      <c r="N248" s="29">
        <v>0</v>
      </c>
      <c r="O248" s="29">
        <v>0</v>
      </c>
      <c r="P248" s="30">
        <f t="shared" si="60"/>
        <v>0</v>
      </c>
      <c r="Q248" s="30">
        <f t="shared" si="61"/>
        <v>0</v>
      </c>
      <c r="R248" s="30">
        <f t="shared" si="62"/>
        <v>0</v>
      </c>
      <c r="S248" s="29">
        <v>25000</v>
      </c>
      <c r="T248" s="29">
        <v>37000</v>
      </c>
      <c r="U248" s="30">
        <f t="shared" si="63"/>
        <v>1.48</v>
      </c>
      <c r="V248" s="30">
        <f t="shared" si="64"/>
        <v>37500</v>
      </c>
      <c r="W248" s="30">
        <f t="shared" si="65"/>
        <v>13125</v>
      </c>
      <c r="X248" s="29">
        <v>21000</v>
      </c>
      <c r="Y248" s="29">
        <v>40000</v>
      </c>
      <c r="Z248" s="30">
        <f t="shared" si="66"/>
        <v>1.9047619047619047</v>
      </c>
      <c r="AA248" s="30">
        <f t="shared" si="67"/>
        <v>31500</v>
      </c>
      <c r="AB248" s="30">
        <f t="shared" si="68"/>
        <v>9450</v>
      </c>
      <c r="AC248" s="29">
        <v>0</v>
      </c>
      <c r="AD248" s="29">
        <v>0</v>
      </c>
      <c r="AE248" s="30">
        <f t="shared" si="69"/>
        <v>0</v>
      </c>
      <c r="AF248" s="30">
        <f t="shared" si="70"/>
        <v>0</v>
      </c>
      <c r="AG248" s="30">
        <f t="shared" si="71"/>
        <v>0</v>
      </c>
    </row>
    <row r="249" spans="2:33" ht="15" customHeight="1" x14ac:dyDescent="0.2">
      <c r="B249" s="29" t="s">
        <v>2262</v>
      </c>
      <c r="C249" s="29" t="s">
        <v>23</v>
      </c>
      <c r="D249" s="29">
        <v>30000</v>
      </c>
      <c r="E249" s="29">
        <v>47000</v>
      </c>
      <c r="F249" s="30">
        <f t="shared" si="54"/>
        <v>1.5666666666666667</v>
      </c>
      <c r="G249" s="30">
        <f t="shared" si="55"/>
        <v>36000</v>
      </c>
      <c r="H249" s="30">
        <f t="shared" si="56"/>
        <v>12600</v>
      </c>
      <c r="I249" s="29">
        <v>0</v>
      </c>
      <c r="J249" s="29">
        <v>0</v>
      </c>
      <c r="K249" s="30">
        <f t="shared" si="57"/>
        <v>0</v>
      </c>
      <c r="L249" s="30">
        <f t="shared" si="58"/>
        <v>0</v>
      </c>
      <c r="M249" s="30">
        <f t="shared" si="59"/>
        <v>0</v>
      </c>
      <c r="N249" s="29">
        <v>0</v>
      </c>
      <c r="O249" s="29">
        <v>0</v>
      </c>
      <c r="P249" s="30">
        <f t="shared" si="60"/>
        <v>0</v>
      </c>
      <c r="Q249" s="30">
        <f t="shared" si="61"/>
        <v>0</v>
      </c>
      <c r="R249" s="30">
        <f t="shared" si="62"/>
        <v>0</v>
      </c>
      <c r="S249" s="29">
        <v>8000</v>
      </c>
      <c r="T249" s="29">
        <v>19000</v>
      </c>
      <c r="U249" s="30">
        <f t="shared" si="63"/>
        <v>2.375</v>
      </c>
      <c r="V249" s="30">
        <f t="shared" si="64"/>
        <v>12000</v>
      </c>
      <c r="W249" s="30">
        <f t="shared" si="65"/>
        <v>4200</v>
      </c>
      <c r="X249" s="29">
        <v>6000</v>
      </c>
      <c r="Y249" s="29">
        <v>12000</v>
      </c>
      <c r="Z249" s="30">
        <f t="shared" si="66"/>
        <v>2</v>
      </c>
      <c r="AA249" s="30">
        <f t="shared" si="67"/>
        <v>9000</v>
      </c>
      <c r="AB249" s="30">
        <f t="shared" si="68"/>
        <v>2700</v>
      </c>
      <c r="AC249" s="29">
        <v>0</v>
      </c>
      <c r="AD249" s="29">
        <v>0</v>
      </c>
      <c r="AE249" s="30">
        <f t="shared" si="69"/>
        <v>0</v>
      </c>
      <c r="AF249" s="30">
        <f t="shared" si="70"/>
        <v>0</v>
      </c>
      <c r="AG249" s="30">
        <f t="shared" si="71"/>
        <v>0</v>
      </c>
    </row>
    <row r="250" spans="2:33" ht="15" customHeight="1" x14ac:dyDescent="0.2">
      <c r="B250" s="29" t="s">
        <v>2279</v>
      </c>
      <c r="C250" s="29" t="s">
        <v>23</v>
      </c>
      <c r="D250" s="29">
        <v>136000</v>
      </c>
      <c r="E250" s="29">
        <v>289000</v>
      </c>
      <c r="F250" s="30">
        <f t="shared" si="54"/>
        <v>2.125</v>
      </c>
      <c r="G250" s="30">
        <f t="shared" si="55"/>
        <v>163200</v>
      </c>
      <c r="H250" s="30">
        <f t="shared" si="56"/>
        <v>57120</v>
      </c>
      <c r="I250" s="29">
        <v>0</v>
      </c>
      <c r="J250" s="29">
        <v>0</v>
      </c>
      <c r="K250" s="30">
        <f t="shared" si="57"/>
        <v>0</v>
      </c>
      <c r="L250" s="30">
        <f t="shared" si="58"/>
        <v>0</v>
      </c>
      <c r="M250" s="30">
        <f t="shared" si="59"/>
        <v>0</v>
      </c>
      <c r="N250" s="29">
        <v>0</v>
      </c>
      <c r="O250" s="29">
        <v>0</v>
      </c>
      <c r="P250" s="30">
        <f t="shared" si="60"/>
        <v>0</v>
      </c>
      <c r="Q250" s="30">
        <f t="shared" si="61"/>
        <v>0</v>
      </c>
      <c r="R250" s="30">
        <f t="shared" si="62"/>
        <v>0</v>
      </c>
      <c r="S250" s="29">
        <v>12000</v>
      </c>
      <c r="T250" s="29">
        <v>35000</v>
      </c>
      <c r="U250" s="30">
        <f t="shared" si="63"/>
        <v>2.9166666666666665</v>
      </c>
      <c r="V250" s="30">
        <f t="shared" si="64"/>
        <v>18000</v>
      </c>
      <c r="W250" s="30">
        <f t="shared" si="65"/>
        <v>6300</v>
      </c>
      <c r="X250" s="29">
        <v>19000</v>
      </c>
      <c r="Y250" s="29">
        <v>47000</v>
      </c>
      <c r="Z250" s="30">
        <f t="shared" si="66"/>
        <v>2.4736842105263159</v>
      </c>
      <c r="AA250" s="30">
        <f t="shared" si="67"/>
        <v>28500</v>
      </c>
      <c r="AB250" s="30">
        <f t="shared" si="68"/>
        <v>8550</v>
      </c>
      <c r="AC250" s="29">
        <v>0</v>
      </c>
      <c r="AD250" s="29">
        <v>0</v>
      </c>
      <c r="AE250" s="30">
        <f t="shared" si="69"/>
        <v>0</v>
      </c>
      <c r="AF250" s="30">
        <f t="shared" si="70"/>
        <v>0</v>
      </c>
      <c r="AG250" s="30">
        <f t="shared" si="71"/>
        <v>0</v>
      </c>
    </row>
    <row r="251" spans="2:33" ht="15" customHeight="1" x14ac:dyDescent="0.2">
      <c r="B251" s="29" t="s">
        <v>2284</v>
      </c>
      <c r="C251" s="29" t="s">
        <v>23</v>
      </c>
      <c r="D251" s="29">
        <v>39000</v>
      </c>
      <c r="E251" s="29">
        <v>80000</v>
      </c>
      <c r="F251" s="30">
        <f t="shared" si="54"/>
        <v>2.0512820512820511</v>
      </c>
      <c r="G251" s="30">
        <f t="shared" si="55"/>
        <v>46800</v>
      </c>
      <c r="H251" s="30">
        <f t="shared" si="56"/>
        <v>16380</v>
      </c>
      <c r="I251" s="29">
        <v>0</v>
      </c>
      <c r="J251" s="29">
        <v>0</v>
      </c>
      <c r="K251" s="30">
        <f t="shared" si="57"/>
        <v>0</v>
      </c>
      <c r="L251" s="30">
        <f t="shared" si="58"/>
        <v>0</v>
      </c>
      <c r="M251" s="30">
        <f t="shared" si="59"/>
        <v>0</v>
      </c>
      <c r="N251" s="29">
        <v>0</v>
      </c>
      <c r="O251" s="29">
        <v>0</v>
      </c>
      <c r="P251" s="30">
        <f t="shared" si="60"/>
        <v>0</v>
      </c>
      <c r="Q251" s="30">
        <f t="shared" si="61"/>
        <v>0</v>
      </c>
      <c r="R251" s="30">
        <f t="shared" si="62"/>
        <v>0</v>
      </c>
      <c r="S251" s="29">
        <v>14000</v>
      </c>
      <c r="T251" s="29">
        <v>58000</v>
      </c>
      <c r="U251" s="30">
        <f t="shared" si="63"/>
        <v>4.1428571428571432</v>
      </c>
      <c r="V251" s="30">
        <f t="shared" si="64"/>
        <v>21000</v>
      </c>
      <c r="W251" s="30">
        <f t="shared" si="65"/>
        <v>7350</v>
      </c>
      <c r="X251" s="29">
        <v>13000</v>
      </c>
      <c r="Y251" s="29">
        <v>32000</v>
      </c>
      <c r="Z251" s="30">
        <f t="shared" si="66"/>
        <v>2.4615384615384617</v>
      </c>
      <c r="AA251" s="30">
        <f t="shared" si="67"/>
        <v>19500</v>
      </c>
      <c r="AB251" s="30">
        <f t="shared" si="68"/>
        <v>5850</v>
      </c>
      <c r="AC251" s="29">
        <v>0</v>
      </c>
      <c r="AD251" s="29">
        <v>0</v>
      </c>
      <c r="AE251" s="30">
        <f t="shared" si="69"/>
        <v>0</v>
      </c>
      <c r="AF251" s="30">
        <f t="shared" si="70"/>
        <v>0</v>
      </c>
      <c r="AG251" s="30">
        <f t="shared" si="71"/>
        <v>0</v>
      </c>
    </row>
    <row r="252" spans="2:33" ht="15" customHeight="1" x14ac:dyDescent="0.2">
      <c r="B252" s="29" t="s">
        <v>2269</v>
      </c>
      <c r="C252" s="29" t="s">
        <v>23</v>
      </c>
      <c r="D252" s="29">
        <v>78000</v>
      </c>
      <c r="E252" s="29">
        <v>148000</v>
      </c>
      <c r="F252" s="30">
        <f t="shared" si="54"/>
        <v>1.8974358974358974</v>
      </c>
      <c r="G252" s="30">
        <f t="shared" si="55"/>
        <v>93600</v>
      </c>
      <c r="H252" s="30">
        <f t="shared" si="56"/>
        <v>32760</v>
      </c>
      <c r="I252" s="29">
        <v>0</v>
      </c>
      <c r="J252" s="29">
        <v>0</v>
      </c>
      <c r="K252" s="30">
        <f t="shared" si="57"/>
        <v>0</v>
      </c>
      <c r="L252" s="30">
        <f t="shared" si="58"/>
        <v>0</v>
      </c>
      <c r="M252" s="30">
        <f t="shared" si="59"/>
        <v>0</v>
      </c>
      <c r="N252" s="29">
        <v>0</v>
      </c>
      <c r="O252" s="29">
        <v>0</v>
      </c>
      <c r="P252" s="30">
        <f t="shared" si="60"/>
        <v>0</v>
      </c>
      <c r="Q252" s="30">
        <f t="shared" si="61"/>
        <v>0</v>
      </c>
      <c r="R252" s="30">
        <f t="shared" si="62"/>
        <v>0</v>
      </c>
      <c r="S252" s="29">
        <v>5000</v>
      </c>
      <c r="T252" s="29">
        <v>6000</v>
      </c>
      <c r="U252" s="30">
        <f t="shared" si="63"/>
        <v>1.2</v>
      </c>
      <c r="V252" s="30">
        <f t="shared" si="64"/>
        <v>7500</v>
      </c>
      <c r="W252" s="30">
        <f t="shared" si="65"/>
        <v>2625</v>
      </c>
      <c r="X252" s="29">
        <v>5000</v>
      </c>
      <c r="Y252" s="29">
        <v>7000</v>
      </c>
      <c r="Z252" s="30">
        <f t="shared" si="66"/>
        <v>1.4</v>
      </c>
      <c r="AA252" s="30">
        <f t="shared" si="67"/>
        <v>7500</v>
      </c>
      <c r="AB252" s="30">
        <f t="shared" si="68"/>
        <v>2250</v>
      </c>
      <c r="AC252" s="29">
        <v>0</v>
      </c>
      <c r="AD252" s="29">
        <v>0</v>
      </c>
      <c r="AE252" s="30">
        <f t="shared" si="69"/>
        <v>0</v>
      </c>
      <c r="AF252" s="30">
        <f t="shared" si="70"/>
        <v>0</v>
      </c>
      <c r="AG252" s="30">
        <f t="shared" si="71"/>
        <v>0</v>
      </c>
    </row>
    <row r="253" spans="2:33" ht="15" customHeight="1" x14ac:dyDescent="0.2">
      <c r="B253" s="29" t="s">
        <v>2275</v>
      </c>
      <c r="C253" s="29" t="s">
        <v>23</v>
      </c>
      <c r="D253" s="29">
        <v>73000</v>
      </c>
      <c r="E253" s="29">
        <v>106000</v>
      </c>
      <c r="F253" s="30">
        <f t="shared" si="54"/>
        <v>1.452054794520548</v>
      </c>
      <c r="G253" s="30">
        <f t="shared" si="55"/>
        <v>87600</v>
      </c>
      <c r="H253" s="30">
        <f t="shared" si="56"/>
        <v>30660</v>
      </c>
      <c r="I253" s="29">
        <v>0</v>
      </c>
      <c r="J253" s="29">
        <v>0</v>
      </c>
      <c r="K253" s="30">
        <f t="shared" si="57"/>
        <v>0</v>
      </c>
      <c r="L253" s="30">
        <f t="shared" si="58"/>
        <v>0</v>
      </c>
      <c r="M253" s="30">
        <f t="shared" si="59"/>
        <v>0</v>
      </c>
      <c r="N253" s="29">
        <v>0</v>
      </c>
      <c r="O253" s="29">
        <v>0</v>
      </c>
      <c r="P253" s="30">
        <f t="shared" si="60"/>
        <v>0</v>
      </c>
      <c r="Q253" s="30">
        <f t="shared" si="61"/>
        <v>0</v>
      </c>
      <c r="R253" s="30">
        <f t="shared" si="62"/>
        <v>0</v>
      </c>
      <c r="S253" s="29">
        <v>6000</v>
      </c>
      <c r="T253" s="29">
        <v>14000</v>
      </c>
      <c r="U253" s="30">
        <f t="shared" si="63"/>
        <v>2.3333333333333335</v>
      </c>
      <c r="V253" s="30">
        <f t="shared" si="64"/>
        <v>9000</v>
      </c>
      <c r="W253" s="30">
        <f t="shared" si="65"/>
        <v>3150</v>
      </c>
      <c r="X253" s="29">
        <v>9000</v>
      </c>
      <c r="Y253" s="29">
        <v>20000</v>
      </c>
      <c r="Z253" s="30">
        <f t="shared" si="66"/>
        <v>2.2222222222222223</v>
      </c>
      <c r="AA253" s="30">
        <f t="shared" si="67"/>
        <v>13500</v>
      </c>
      <c r="AB253" s="30">
        <f t="shared" si="68"/>
        <v>4050</v>
      </c>
      <c r="AC253" s="29">
        <v>0</v>
      </c>
      <c r="AD253" s="29">
        <v>0</v>
      </c>
      <c r="AE253" s="30">
        <f t="shared" si="69"/>
        <v>0</v>
      </c>
      <c r="AF253" s="30">
        <f t="shared" si="70"/>
        <v>0</v>
      </c>
      <c r="AG253" s="30">
        <f t="shared" si="71"/>
        <v>0</v>
      </c>
    </row>
    <row r="254" spans="2:33" ht="15" customHeight="1" x14ac:dyDescent="0.2">
      <c r="B254" s="29" t="s">
        <v>2270</v>
      </c>
      <c r="C254" s="29" t="s">
        <v>23</v>
      </c>
      <c r="D254" s="29">
        <v>151000</v>
      </c>
      <c r="E254" s="29">
        <v>245000</v>
      </c>
      <c r="F254" s="30">
        <f t="shared" si="54"/>
        <v>1.6225165562913908</v>
      </c>
      <c r="G254" s="30">
        <f t="shared" si="55"/>
        <v>181200</v>
      </c>
      <c r="H254" s="30">
        <f t="shared" si="56"/>
        <v>63420</v>
      </c>
      <c r="I254" s="29">
        <v>0</v>
      </c>
      <c r="J254" s="29">
        <v>0</v>
      </c>
      <c r="K254" s="30">
        <f t="shared" si="57"/>
        <v>0</v>
      </c>
      <c r="L254" s="30">
        <f t="shared" si="58"/>
        <v>0</v>
      </c>
      <c r="M254" s="30">
        <f t="shared" si="59"/>
        <v>0</v>
      </c>
      <c r="N254" s="29">
        <v>0</v>
      </c>
      <c r="O254" s="29">
        <v>0</v>
      </c>
      <c r="P254" s="30">
        <f t="shared" si="60"/>
        <v>0</v>
      </c>
      <c r="Q254" s="30">
        <f t="shared" si="61"/>
        <v>0</v>
      </c>
      <c r="R254" s="30">
        <f t="shared" si="62"/>
        <v>0</v>
      </c>
      <c r="S254" s="29">
        <v>9000</v>
      </c>
      <c r="T254" s="29">
        <v>10000</v>
      </c>
      <c r="U254" s="30">
        <f t="shared" si="63"/>
        <v>1.1111111111111112</v>
      </c>
      <c r="V254" s="30">
        <f t="shared" si="64"/>
        <v>13500</v>
      </c>
      <c r="W254" s="30">
        <f t="shared" si="65"/>
        <v>4725</v>
      </c>
      <c r="X254" s="29">
        <v>5000</v>
      </c>
      <c r="Y254" s="29">
        <v>7000</v>
      </c>
      <c r="Z254" s="30">
        <f t="shared" si="66"/>
        <v>1.4</v>
      </c>
      <c r="AA254" s="30">
        <f t="shared" si="67"/>
        <v>7500</v>
      </c>
      <c r="AB254" s="30">
        <f t="shared" si="68"/>
        <v>2250</v>
      </c>
      <c r="AC254" s="29">
        <v>0</v>
      </c>
      <c r="AD254" s="29">
        <v>0</v>
      </c>
      <c r="AE254" s="30">
        <f t="shared" si="69"/>
        <v>0</v>
      </c>
      <c r="AF254" s="30">
        <f t="shared" si="70"/>
        <v>0</v>
      </c>
      <c r="AG254" s="30">
        <f t="shared" si="71"/>
        <v>0</v>
      </c>
    </row>
    <row r="255" spans="2:33" ht="15" customHeight="1" x14ac:dyDescent="0.2">
      <c r="B255" s="29" t="s">
        <v>2299</v>
      </c>
      <c r="C255" s="29" t="s">
        <v>15</v>
      </c>
      <c r="D255" s="29">
        <v>0</v>
      </c>
      <c r="E255" s="29">
        <v>0</v>
      </c>
      <c r="F255" s="30">
        <f t="shared" si="54"/>
        <v>0</v>
      </c>
      <c r="G255" s="30">
        <f t="shared" si="55"/>
        <v>0</v>
      </c>
      <c r="H255" s="30">
        <f t="shared" si="56"/>
        <v>0</v>
      </c>
      <c r="I255" s="29">
        <v>0</v>
      </c>
      <c r="J255" s="29">
        <v>0</v>
      </c>
      <c r="K255" s="30">
        <f t="shared" si="57"/>
        <v>0</v>
      </c>
      <c r="L255" s="30">
        <f t="shared" si="58"/>
        <v>0</v>
      </c>
      <c r="M255" s="30">
        <f t="shared" si="59"/>
        <v>0</v>
      </c>
      <c r="N255" s="29">
        <v>0</v>
      </c>
      <c r="O255" s="29">
        <v>0</v>
      </c>
      <c r="P255" s="30">
        <f t="shared" si="60"/>
        <v>0</v>
      </c>
      <c r="Q255" s="30">
        <f t="shared" si="61"/>
        <v>0</v>
      </c>
      <c r="R255" s="30">
        <f t="shared" si="62"/>
        <v>0</v>
      </c>
      <c r="S255" s="29">
        <v>94000</v>
      </c>
      <c r="T255" s="29">
        <v>392000</v>
      </c>
      <c r="U255" s="30">
        <f t="shared" si="63"/>
        <v>4.1702127659574471</v>
      </c>
      <c r="V255" s="30">
        <f t="shared" si="64"/>
        <v>141000</v>
      </c>
      <c r="W255" s="30">
        <f t="shared" si="65"/>
        <v>49350</v>
      </c>
      <c r="X255" s="29">
        <v>37000</v>
      </c>
      <c r="Y255" s="29">
        <v>44000</v>
      </c>
      <c r="Z255" s="30">
        <f t="shared" si="66"/>
        <v>1.1891891891891893</v>
      </c>
      <c r="AA255" s="30">
        <f t="shared" si="67"/>
        <v>55500</v>
      </c>
      <c r="AB255" s="30">
        <f t="shared" si="68"/>
        <v>16650</v>
      </c>
      <c r="AC255" s="29">
        <v>0</v>
      </c>
      <c r="AD255" s="29">
        <v>0</v>
      </c>
      <c r="AE255" s="30">
        <f t="shared" si="69"/>
        <v>0</v>
      </c>
      <c r="AF255" s="30">
        <f t="shared" si="70"/>
        <v>0</v>
      </c>
      <c r="AG255" s="30">
        <f t="shared" si="71"/>
        <v>0</v>
      </c>
    </row>
    <row r="256" spans="2:33" ht="15" customHeight="1" x14ac:dyDescent="0.2">
      <c r="B256" s="29" t="s">
        <v>2293</v>
      </c>
      <c r="C256" s="29" t="s">
        <v>15</v>
      </c>
      <c r="D256" s="29">
        <v>137000</v>
      </c>
      <c r="E256" s="29">
        <v>544000</v>
      </c>
      <c r="F256" s="30">
        <f t="shared" si="54"/>
        <v>3.9708029197080292</v>
      </c>
      <c r="G256" s="30">
        <f t="shared" si="55"/>
        <v>164400</v>
      </c>
      <c r="H256" s="30">
        <f t="shared" si="56"/>
        <v>57540</v>
      </c>
      <c r="I256" s="29">
        <v>0</v>
      </c>
      <c r="J256" s="29">
        <v>0</v>
      </c>
      <c r="K256" s="30">
        <f t="shared" si="57"/>
        <v>0</v>
      </c>
      <c r="L256" s="30">
        <f t="shared" si="58"/>
        <v>0</v>
      </c>
      <c r="M256" s="30">
        <f t="shared" si="59"/>
        <v>0</v>
      </c>
      <c r="N256" s="29">
        <v>0</v>
      </c>
      <c r="O256" s="29">
        <v>0</v>
      </c>
      <c r="P256" s="30">
        <f t="shared" si="60"/>
        <v>0</v>
      </c>
      <c r="Q256" s="30">
        <f t="shared" si="61"/>
        <v>0</v>
      </c>
      <c r="R256" s="30">
        <f t="shared" si="62"/>
        <v>0</v>
      </c>
      <c r="S256" s="29">
        <v>32000</v>
      </c>
      <c r="T256" s="29">
        <v>125000</v>
      </c>
      <c r="U256" s="30">
        <f t="shared" si="63"/>
        <v>3.90625</v>
      </c>
      <c r="V256" s="30">
        <f t="shared" si="64"/>
        <v>48000</v>
      </c>
      <c r="W256" s="30">
        <f t="shared" si="65"/>
        <v>16800</v>
      </c>
      <c r="X256" s="29">
        <v>0</v>
      </c>
      <c r="Y256" s="29">
        <v>0</v>
      </c>
      <c r="Z256" s="30">
        <f t="shared" si="66"/>
        <v>0</v>
      </c>
      <c r="AA256" s="30">
        <f t="shared" si="67"/>
        <v>0</v>
      </c>
      <c r="AB256" s="30">
        <f t="shared" si="68"/>
        <v>0</v>
      </c>
      <c r="AC256" s="29">
        <v>0</v>
      </c>
      <c r="AD256" s="29">
        <v>0</v>
      </c>
      <c r="AE256" s="30">
        <f t="shared" si="69"/>
        <v>0</v>
      </c>
      <c r="AF256" s="30">
        <f t="shared" si="70"/>
        <v>0</v>
      </c>
      <c r="AG256" s="30">
        <f t="shared" si="71"/>
        <v>0</v>
      </c>
    </row>
    <row r="257" spans="2:33" ht="15" customHeight="1" x14ac:dyDescent="0.2">
      <c r="B257" s="29" t="s">
        <v>2289</v>
      </c>
      <c r="C257" s="29" t="s">
        <v>15</v>
      </c>
      <c r="D257" s="29">
        <v>54000</v>
      </c>
      <c r="E257" s="29">
        <v>138000</v>
      </c>
      <c r="F257" s="30">
        <f t="shared" si="54"/>
        <v>2.5555555555555554</v>
      </c>
      <c r="G257" s="30">
        <f t="shared" si="55"/>
        <v>64800</v>
      </c>
      <c r="H257" s="30">
        <f t="shared" si="56"/>
        <v>22680</v>
      </c>
      <c r="I257" s="29">
        <v>0</v>
      </c>
      <c r="J257" s="29">
        <v>0</v>
      </c>
      <c r="K257" s="30">
        <f t="shared" si="57"/>
        <v>0</v>
      </c>
      <c r="L257" s="30">
        <f t="shared" si="58"/>
        <v>0</v>
      </c>
      <c r="M257" s="30">
        <f t="shared" si="59"/>
        <v>0</v>
      </c>
      <c r="N257" s="29">
        <v>0</v>
      </c>
      <c r="O257" s="29">
        <v>0</v>
      </c>
      <c r="P257" s="30">
        <f t="shared" si="60"/>
        <v>0</v>
      </c>
      <c r="Q257" s="30">
        <f t="shared" si="61"/>
        <v>0</v>
      </c>
      <c r="R257" s="30">
        <f t="shared" si="62"/>
        <v>0</v>
      </c>
      <c r="S257" s="29">
        <v>243000</v>
      </c>
      <c r="T257" s="29">
        <v>994000</v>
      </c>
      <c r="U257" s="30">
        <f t="shared" si="63"/>
        <v>4.0905349794238681</v>
      </c>
      <c r="V257" s="30">
        <f t="shared" si="64"/>
        <v>364500</v>
      </c>
      <c r="W257" s="30">
        <f t="shared" si="65"/>
        <v>127575</v>
      </c>
      <c r="X257" s="29">
        <v>52000</v>
      </c>
      <c r="Y257" s="29">
        <v>83000</v>
      </c>
      <c r="Z257" s="30">
        <f t="shared" si="66"/>
        <v>1.5961538461538463</v>
      </c>
      <c r="AA257" s="30">
        <f t="shared" si="67"/>
        <v>78000</v>
      </c>
      <c r="AB257" s="30">
        <f t="shared" si="68"/>
        <v>23400</v>
      </c>
      <c r="AC257" s="29">
        <v>0</v>
      </c>
      <c r="AD257" s="29">
        <v>0</v>
      </c>
      <c r="AE257" s="30">
        <f t="shared" si="69"/>
        <v>0</v>
      </c>
      <c r="AF257" s="30">
        <f t="shared" si="70"/>
        <v>0</v>
      </c>
      <c r="AG257" s="30">
        <f t="shared" si="71"/>
        <v>0</v>
      </c>
    </row>
    <row r="258" spans="2:33" ht="15" customHeight="1" x14ac:dyDescent="0.2">
      <c r="B258" s="29" t="s">
        <v>2285</v>
      </c>
      <c r="C258" s="29" t="s">
        <v>15</v>
      </c>
      <c r="D258" s="29">
        <v>0</v>
      </c>
      <c r="E258" s="29">
        <v>0</v>
      </c>
      <c r="F258" s="30">
        <f t="shared" si="54"/>
        <v>0</v>
      </c>
      <c r="G258" s="30">
        <f t="shared" si="55"/>
        <v>0</v>
      </c>
      <c r="H258" s="30">
        <f t="shared" si="56"/>
        <v>0</v>
      </c>
      <c r="I258" s="29">
        <v>0</v>
      </c>
      <c r="J258" s="29">
        <v>0</v>
      </c>
      <c r="K258" s="30">
        <f t="shared" si="57"/>
        <v>0</v>
      </c>
      <c r="L258" s="30">
        <f t="shared" si="58"/>
        <v>0</v>
      </c>
      <c r="M258" s="30">
        <f t="shared" si="59"/>
        <v>0</v>
      </c>
      <c r="N258" s="29">
        <v>0</v>
      </c>
      <c r="O258" s="29">
        <v>0</v>
      </c>
      <c r="P258" s="30">
        <f t="shared" si="60"/>
        <v>0</v>
      </c>
      <c r="Q258" s="30">
        <f t="shared" si="61"/>
        <v>0</v>
      </c>
      <c r="R258" s="30">
        <f t="shared" si="62"/>
        <v>0</v>
      </c>
      <c r="S258" s="29">
        <v>4000</v>
      </c>
      <c r="T258" s="29">
        <v>14000</v>
      </c>
      <c r="U258" s="30">
        <f t="shared" si="63"/>
        <v>3.5</v>
      </c>
      <c r="V258" s="30">
        <f t="shared" si="64"/>
        <v>6000</v>
      </c>
      <c r="W258" s="30">
        <f t="shared" si="65"/>
        <v>2100</v>
      </c>
      <c r="X258" s="29">
        <v>0</v>
      </c>
      <c r="Y258" s="29">
        <v>0</v>
      </c>
      <c r="Z258" s="30">
        <f t="shared" si="66"/>
        <v>0</v>
      </c>
      <c r="AA258" s="30">
        <f t="shared" si="67"/>
        <v>0</v>
      </c>
      <c r="AB258" s="30">
        <f t="shared" si="68"/>
        <v>0</v>
      </c>
      <c r="AC258" s="29">
        <v>0</v>
      </c>
      <c r="AD258" s="29">
        <v>0</v>
      </c>
      <c r="AE258" s="30">
        <f t="shared" si="69"/>
        <v>0</v>
      </c>
      <c r="AF258" s="30">
        <f t="shared" si="70"/>
        <v>0</v>
      </c>
      <c r="AG258" s="30">
        <f t="shared" si="71"/>
        <v>0</v>
      </c>
    </row>
    <row r="259" spans="2:33" ht="15" customHeight="1" x14ac:dyDescent="0.2">
      <c r="B259" s="29" t="s">
        <v>3151</v>
      </c>
      <c r="C259" s="29" t="s">
        <v>15</v>
      </c>
      <c r="D259" s="29">
        <v>3000</v>
      </c>
      <c r="E259" s="29">
        <v>9000</v>
      </c>
      <c r="F259" s="30">
        <f t="shared" si="54"/>
        <v>3</v>
      </c>
      <c r="G259" s="30">
        <f t="shared" si="55"/>
        <v>3600</v>
      </c>
      <c r="H259" s="30">
        <f t="shared" si="56"/>
        <v>1260</v>
      </c>
      <c r="I259" s="29">
        <v>0</v>
      </c>
      <c r="J259" s="29">
        <v>0</v>
      </c>
      <c r="K259" s="30">
        <f t="shared" si="57"/>
        <v>0</v>
      </c>
      <c r="L259" s="30">
        <f t="shared" si="58"/>
        <v>0</v>
      </c>
      <c r="M259" s="30">
        <f t="shared" si="59"/>
        <v>0</v>
      </c>
      <c r="N259" s="29">
        <v>0</v>
      </c>
      <c r="O259" s="29">
        <v>0</v>
      </c>
      <c r="P259" s="30">
        <f t="shared" si="60"/>
        <v>0</v>
      </c>
      <c r="Q259" s="30">
        <f t="shared" si="61"/>
        <v>0</v>
      </c>
      <c r="R259" s="30">
        <f t="shared" si="62"/>
        <v>0</v>
      </c>
      <c r="S259" s="29">
        <v>2000</v>
      </c>
      <c r="T259" s="29">
        <v>6000</v>
      </c>
      <c r="U259" s="30">
        <f t="shared" si="63"/>
        <v>3</v>
      </c>
      <c r="V259" s="30">
        <f t="shared" si="64"/>
        <v>3000</v>
      </c>
      <c r="W259" s="30">
        <f t="shared" si="65"/>
        <v>1050</v>
      </c>
      <c r="X259" s="29">
        <v>0</v>
      </c>
      <c r="Y259" s="29">
        <v>0</v>
      </c>
      <c r="Z259" s="30">
        <f t="shared" si="66"/>
        <v>0</v>
      </c>
      <c r="AA259" s="30">
        <f t="shared" si="67"/>
        <v>0</v>
      </c>
      <c r="AB259" s="30">
        <f t="shared" si="68"/>
        <v>0</v>
      </c>
      <c r="AC259" s="29">
        <v>0</v>
      </c>
      <c r="AD259" s="29">
        <v>0</v>
      </c>
      <c r="AE259" s="30">
        <f t="shared" si="69"/>
        <v>0</v>
      </c>
      <c r="AF259" s="30">
        <f t="shared" si="70"/>
        <v>0</v>
      </c>
      <c r="AG259" s="30">
        <f t="shared" si="71"/>
        <v>0</v>
      </c>
    </row>
    <row r="260" spans="2:33" ht="15" customHeight="1" x14ac:dyDescent="0.2">
      <c r="B260" s="29" t="s">
        <v>2286</v>
      </c>
      <c r="C260" s="29" t="s">
        <v>15</v>
      </c>
      <c r="D260" s="29">
        <v>0</v>
      </c>
      <c r="E260" s="29">
        <v>1000</v>
      </c>
      <c r="F260" s="30">
        <f t="shared" si="54"/>
        <v>0</v>
      </c>
      <c r="G260" s="30">
        <f t="shared" si="55"/>
        <v>0</v>
      </c>
      <c r="H260" s="30">
        <f t="shared" si="56"/>
        <v>0</v>
      </c>
      <c r="I260" s="29">
        <v>0</v>
      </c>
      <c r="J260" s="29">
        <v>0</v>
      </c>
      <c r="K260" s="30">
        <f t="shared" si="57"/>
        <v>0</v>
      </c>
      <c r="L260" s="30">
        <f t="shared" si="58"/>
        <v>0</v>
      </c>
      <c r="M260" s="30">
        <f t="shared" si="59"/>
        <v>0</v>
      </c>
      <c r="N260" s="29">
        <v>0</v>
      </c>
      <c r="O260" s="29">
        <v>0</v>
      </c>
      <c r="P260" s="30">
        <f t="shared" si="60"/>
        <v>0</v>
      </c>
      <c r="Q260" s="30">
        <f t="shared" si="61"/>
        <v>0</v>
      </c>
      <c r="R260" s="30">
        <f t="shared" si="62"/>
        <v>0</v>
      </c>
      <c r="S260" s="29">
        <v>1000</v>
      </c>
      <c r="T260" s="29">
        <v>2000</v>
      </c>
      <c r="U260" s="30">
        <f t="shared" si="63"/>
        <v>2</v>
      </c>
      <c r="V260" s="30">
        <f t="shared" si="64"/>
        <v>1500</v>
      </c>
      <c r="W260" s="30">
        <f t="shared" si="65"/>
        <v>525</v>
      </c>
      <c r="X260" s="29">
        <v>0</v>
      </c>
      <c r="Y260" s="29">
        <v>0</v>
      </c>
      <c r="Z260" s="30">
        <f t="shared" si="66"/>
        <v>0</v>
      </c>
      <c r="AA260" s="30">
        <f t="shared" si="67"/>
        <v>0</v>
      </c>
      <c r="AB260" s="30">
        <f t="shared" si="68"/>
        <v>0</v>
      </c>
      <c r="AC260" s="29">
        <v>0</v>
      </c>
      <c r="AD260" s="29">
        <v>0</v>
      </c>
      <c r="AE260" s="30">
        <f t="shared" si="69"/>
        <v>0</v>
      </c>
      <c r="AF260" s="30">
        <f t="shared" si="70"/>
        <v>0</v>
      </c>
      <c r="AG260" s="30">
        <f t="shared" si="71"/>
        <v>0</v>
      </c>
    </row>
    <row r="261" spans="2:33" ht="15" customHeight="1" x14ac:dyDescent="0.2">
      <c r="B261" s="29" t="s">
        <v>2295</v>
      </c>
      <c r="C261" s="29" t="s">
        <v>15</v>
      </c>
      <c r="D261" s="29">
        <v>1000</v>
      </c>
      <c r="E261" s="29">
        <v>2000</v>
      </c>
      <c r="F261" s="30">
        <f t="shared" si="54"/>
        <v>2</v>
      </c>
      <c r="G261" s="30">
        <f t="shared" si="55"/>
        <v>1200</v>
      </c>
      <c r="H261" s="30">
        <f t="shared" si="56"/>
        <v>420</v>
      </c>
      <c r="I261" s="29">
        <v>0</v>
      </c>
      <c r="J261" s="29">
        <v>0</v>
      </c>
      <c r="K261" s="30">
        <f t="shared" si="57"/>
        <v>0</v>
      </c>
      <c r="L261" s="30">
        <f t="shared" si="58"/>
        <v>0</v>
      </c>
      <c r="M261" s="30">
        <f t="shared" si="59"/>
        <v>0</v>
      </c>
      <c r="N261" s="29">
        <v>0</v>
      </c>
      <c r="O261" s="29">
        <v>0</v>
      </c>
      <c r="P261" s="30">
        <f t="shared" si="60"/>
        <v>0</v>
      </c>
      <c r="Q261" s="30">
        <f t="shared" si="61"/>
        <v>0</v>
      </c>
      <c r="R261" s="30">
        <f t="shared" si="62"/>
        <v>0</v>
      </c>
      <c r="S261" s="29">
        <v>0</v>
      </c>
      <c r="T261" s="29">
        <v>1000</v>
      </c>
      <c r="U261" s="30">
        <f t="shared" si="63"/>
        <v>0</v>
      </c>
      <c r="V261" s="30">
        <f t="shared" si="64"/>
        <v>0</v>
      </c>
      <c r="W261" s="30">
        <f t="shared" si="65"/>
        <v>0</v>
      </c>
      <c r="X261" s="29">
        <v>9000</v>
      </c>
      <c r="Y261" s="29">
        <v>9000</v>
      </c>
      <c r="Z261" s="30">
        <f t="shared" si="66"/>
        <v>1</v>
      </c>
      <c r="AA261" s="30">
        <f t="shared" si="67"/>
        <v>13500</v>
      </c>
      <c r="AB261" s="30">
        <f t="shared" si="68"/>
        <v>4050</v>
      </c>
      <c r="AC261" s="29">
        <v>0</v>
      </c>
      <c r="AD261" s="29">
        <v>0</v>
      </c>
      <c r="AE261" s="30">
        <f t="shared" si="69"/>
        <v>0</v>
      </c>
      <c r="AF261" s="30">
        <f t="shared" si="70"/>
        <v>0</v>
      </c>
      <c r="AG261" s="30">
        <f t="shared" si="71"/>
        <v>0</v>
      </c>
    </row>
    <row r="262" spans="2:33" ht="15" customHeight="1" x14ac:dyDescent="0.2">
      <c r="B262" s="29" t="s">
        <v>2311</v>
      </c>
      <c r="C262" s="29" t="s">
        <v>15</v>
      </c>
      <c r="D262" s="29">
        <v>12000</v>
      </c>
      <c r="E262" s="29">
        <v>40000</v>
      </c>
      <c r="F262" s="30">
        <f t="shared" si="54"/>
        <v>3.3333333333333335</v>
      </c>
      <c r="G262" s="30">
        <f t="shared" si="55"/>
        <v>14400</v>
      </c>
      <c r="H262" s="30">
        <f t="shared" si="56"/>
        <v>5040</v>
      </c>
      <c r="I262" s="29">
        <v>0</v>
      </c>
      <c r="J262" s="29">
        <v>0</v>
      </c>
      <c r="K262" s="30">
        <f t="shared" si="57"/>
        <v>0</v>
      </c>
      <c r="L262" s="30">
        <f t="shared" si="58"/>
        <v>0</v>
      </c>
      <c r="M262" s="30">
        <f t="shared" si="59"/>
        <v>0</v>
      </c>
      <c r="N262" s="29">
        <v>0</v>
      </c>
      <c r="O262" s="29">
        <v>0</v>
      </c>
      <c r="P262" s="30">
        <f t="shared" si="60"/>
        <v>0</v>
      </c>
      <c r="Q262" s="30">
        <f t="shared" si="61"/>
        <v>0</v>
      </c>
      <c r="R262" s="30">
        <f t="shared" si="62"/>
        <v>0</v>
      </c>
      <c r="S262" s="29">
        <v>33000</v>
      </c>
      <c r="T262" s="29">
        <v>122000</v>
      </c>
      <c r="U262" s="30">
        <f t="shared" si="63"/>
        <v>3.6969696969696968</v>
      </c>
      <c r="V262" s="30">
        <f t="shared" si="64"/>
        <v>49500</v>
      </c>
      <c r="W262" s="30">
        <f t="shared" si="65"/>
        <v>17325</v>
      </c>
      <c r="X262" s="29">
        <v>0</v>
      </c>
      <c r="Y262" s="29">
        <v>0</v>
      </c>
      <c r="Z262" s="30">
        <f t="shared" si="66"/>
        <v>0</v>
      </c>
      <c r="AA262" s="30">
        <f t="shared" si="67"/>
        <v>0</v>
      </c>
      <c r="AB262" s="30">
        <f t="shared" si="68"/>
        <v>0</v>
      </c>
      <c r="AC262" s="29">
        <v>0</v>
      </c>
      <c r="AD262" s="29">
        <v>0</v>
      </c>
      <c r="AE262" s="30">
        <f t="shared" si="69"/>
        <v>0</v>
      </c>
      <c r="AF262" s="30">
        <f t="shared" si="70"/>
        <v>0</v>
      </c>
      <c r="AG262" s="30">
        <f t="shared" si="71"/>
        <v>0</v>
      </c>
    </row>
    <row r="263" spans="2:33" ht="15" customHeight="1" x14ac:dyDescent="0.2">
      <c r="B263" s="29" t="s">
        <v>2316</v>
      </c>
      <c r="C263" s="29" t="s">
        <v>15</v>
      </c>
      <c r="D263" s="29">
        <v>2000</v>
      </c>
      <c r="E263" s="29">
        <v>6000</v>
      </c>
      <c r="F263" s="30">
        <f t="shared" si="54"/>
        <v>3</v>
      </c>
      <c r="G263" s="30">
        <f t="shared" si="55"/>
        <v>2400</v>
      </c>
      <c r="H263" s="30">
        <f t="shared" si="56"/>
        <v>840</v>
      </c>
      <c r="I263" s="29">
        <v>0</v>
      </c>
      <c r="J263" s="29">
        <v>0</v>
      </c>
      <c r="K263" s="30">
        <f t="shared" si="57"/>
        <v>0</v>
      </c>
      <c r="L263" s="30">
        <f t="shared" si="58"/>
        <v>0</v>
      </c>
      <c r="M263" s="30">
        <f t="shared" si="59"/>
        <v>0</v>
      </c>
      <c r="N263" s="29">
        <v>0</v>
      </c>
      <c r="O263" s="29">
        <v>0</v>
      </c>
      <c r="P263" s="30">
        <f t="shared" si="60"/>
        <v>0</v>
      </c>
      <c r="Q263" s="30">
        <f t="shared" si="61"/>
        <v>0</v>
      </c>
      <c r="R263" s="30">
        <f t="shared" si="62"/>
        <v>0</v>
      </c>
      <c r="S263" s="29">
        <v>60000</v>
      </c>
      <c r="T263" s="29">
        <v>143000</v>
      </c>
      <c r="U263" s="30">
        <f t="shared" si="63"/>
        <v>2.3833333333333333</v>
      </c>
      <c r="V263" s="30">
        <f t="shared" si="64"/>
        <v>90000</v>
      </c>
      <c r="W263" s="30">
        <f t="shared" si="65"/>
        <v>31500</v>
      </c>
      <c r="X263" s="29">
        <v>0</v>
      </c>
      <c r="Y263" s="29">
        <v>0</v>
      </c>
      <c r="Z263" s="30">
        <f t="shared" si="66"/>
        <v>0</v>
      </c>
      <c r="AA263" s="30">
        <f t="shared" si="67"/>
        <v>0</v>
      </c>
      <c r="AB263" s="30">
        <f t="shared" si="68"/>
        <v>0</v>
      </c>
      <c r="AC263" s="29">
        <v>0</v>
      </c>
      <c r="AD263" s="29">
        <v>0</v>
      </c>
      <c r="AE263" s="30">
        <f t="shared" si="69"/>
        <v>0</v>
      </c>
      <c r="AF263" s="30">
        <f t="shared" si="70"/>
        <v>0</v>
      </c>
      <c r="AG263" s="30">
        <f t="shared" si="71"/>
        <v>0</v>
      </c>
    </row>
    <row r="264" spans="2:33" ht="15" customHeight="1" x14ac:dyDescent="0.2">
      <c r="B264" s="29" t="s">
        <v>2302</v>
      </c>
      <c r="C264" s="29" t="s">
        <v>15</v>
      </c>
      <c r="D264" s="29">
        <v>9000</v>
      </c>
      <c r="E264" s="29">
        <v>24000</v>
      </c>
      <c r="F264" s="30">
        <f t="shared" si="54"/>
        <v>2.6666666666666665</v>
      </c>
      <c r="G264" s="30">
        <f t="shared" si="55"/>
        <v>10800</v>
      </c>
      <c r="H264" s="30">
        <f t="shared" si="56"/>
        <v>3780</v>
      </c>
      <c r="I264" s="29">
        <v>0</v>
      </c>
      <c r="J264" s="29">
        <v>0</v>
      </c>
      <c r="K264" s="30">
        <f t="shared" si="57"/>
        <v>0</v>
      </c>
      <c r="L264" s="30">
        <f t="shared" si="58"/>
        <v>0</v>
      </c>
      <c r="M264" s="30">
        <f t="shared" si="59"/>
        <v>0</v>
      </c>
      <c r="N264" s="29">
        <v>0</v>
      </c>
      <c r="O264" s="29">
        <v>0</v>
      </c>
      <c r="P264" s="30">
        <f t="shared" si="60"/>
        <v>0</v>
      </c>
      <c r="Q264" s="30">
        <f t="shared" si="61"/>
        <v>0</v>
      </c>
      <c r="R264" s="30">
        <f t="shared" si="62"/>
        <v>0</v>
      </c>
      <c r="S264" s="29">
        <v>5000</v>
      </c>
      <c r="T264" s="29">
        <v>16000</v>
      </c>
      <c r="U264" s="30">
        <f t="shared" si="63"/>
        <v>3.2</v>
      </c>
      <c r="V264" s="30">
        <f t="shared" si="64"/>
        <v>7500</v>
      </c>
      <c r="W264" s="30">
        <f t="shared" si="65"/>
        <v>2625</v>
      </c>
      <c r="X264" s="29">
        <v>0</v>
      </c>
      <c r="Y264" s="29">
        <v>0</v>
      </c>
      <c r="Z264" s="30">
        <f t="shared" si="66"/>
        <v>0</v>
      </c>
      <c r="AA264" s="30">
        <f t="shared" si="67"/>
        <v>0</v>
      </c>
      <c r="AB264" s="30">
        <f t="shared" si="68"/>
        <v>0</v>
      </c>
      <c r="AC264" s="29">
        <v>0</v>
      </c>
      <c r="AD264" s="29">
        <v>0</v>
      </c>
      <c r="AE264" s="30">
        <f t="shared" si="69"/>
        <v>0</v>
      </c>
      <c r="AF264" s="30">
        <f t="shared" si="70"/>
        <v>0</v>
      </c>
      <c r="AG264" s="30">
        <f t="shared" si="71"/>
        <v>0</v>
      </c>
    </row>
    <row r="265" spans="2:33" ht="15" customHeight="1" x14ac:dyDescent="0.2">
      <c r="B265" s="29" t="s">
        <v>2290</v>
      </c>
      <c r="C265" s="29" t="s">
        <v>15</v>
      </c>
      <c r="D265" s="29">
        <v>2000</v>
      </c>
      <c r="E265" s="29">
        <v>5000</v>
      </c>
      <c r="F265" s="30">
        <f t="shared" si="54"/>
        <v>2.5</v>
      </c>
      <c r="G265" s="30">
        <f t="shared" si="55"/>
        <v>2400</v>
      </c>
      <c r="H265" s="30">
        <f t="shared" si="56"/>
        <v>840</v>
      </c>
      <c r="I265" s="29">
        <v>0</v>
      </c>
      <c r="J265" s="29">
        <v>0</v>
      </c>
      <c r="K265" s="30">
        <f t="shared" si="57"/>
        <v>0</v>
      </c>
      <c r="L265" s="30">
        <f t="shared" si="58"/>
        <v>0</v>
      </c>
      <c r="M265" s="30">
        <f t="shared" si="59"/>
        <v>0</v>
      </c>
      <c r="N265" s="29">
        <v>0</v>
      </c>
      <c r="O265" s="29">
        <v>0</v>
      </c>
      <c r="P265" s="30">
        <f t="shared" si="60"/>
        <v>0</v>
      </c>
      <c r="Q265" s="30">
        <f t="shared" si="61"/>
        <v>0</v>
      </c>
      <c r="R265" s="30">
        <f t="shared" si="62"/>
        <v>0</v>
      </c>
      <c r="S265" s="29">
        <v>116000</v>
      </c>
      <c r="T265" s="29">
        <v>384000</v>
      </c>
      <c r="U265" s="30">
        <f t="shared" si="63"/>
        <v>3.3103448275862069</v>
      </c>
      <c r="V265" s="30">
        <f t="shared" si="64"/>
        <v>174000</v>
      </c>
      <c r="W265" s="30">
        <f t="shared" si="65"/>
        <v>60900</v>
      </c>
      <c r="X265" s="29">
        <v>0</v>
      </c>
      <c r="Y265" s="29">
        <v>0</v>
      </c>
      <c r="Z265" s="30">
        <f t="shared" si="66"/>
        <v>0</v>
      </c>
      <c r="AA265" s="30">
        <f t="shared" si="67"/>
        <v>0</v>
      </c>
      <c r="AB265" s="30">
        <f t="shared" si="68"/>
        <v>0</v>
      </c>
      <c r="AC265" s="29">
        <v>0</v>
      </c>
      <c r="AD265" s="29">
        <v>0</v>
      </c>
      <c r="AE265" s="30">
        <f t="shared" si="69"/>
        <v>0</v>
      </c>
      <c r="AF265" s="30">
        <f t="shared" si="70"/>
        <v>0</v>
      </c>
      <c r="AG265" s="30">
        <f t="shared" si="71"/>
        <v>0</v>
      </c>
    </row>
    <row r="266" spans="2:33" ht="15" customHeight="1" x14ac:dyDescent="0.2">
      <c r="B266" s="29" t="s">
        <v>2296</v>
      </c>
      <c r="C266" s="29" t="s">
        <v>15</v>
      </c>
      <c r="D266" s="29">
        <v>4000</v>
      </c>
      <c r="E266" s="29">
        <v>10000</v>
      </c>
      <c r="F266" s="30">
        <f t="shared" si="54"/>
        <v>2.5</v>
      </c>
      <c r="G266" s="30">
        <f t="shared" si="55"/>
        <v>4800</v>
      </c>
      <c r="H266" s="30">
        <f t="shared" si="56"/>
        <v>1680</v>
      </c>
      <c r="I266" s="29">
        <v>0</v>
      </c>
      <c r="J266" s="29">
        <v>0</v>
      </c>
      <c r="K266" s="30">
        <f t="shared" si="57"/>
        <v>0</v>
      </c>
      <c r="L266" s="30">
        <f t="shared" si="58"/>
        <v>0</v>
      </c>
      <c r="M266" s="30">
        <f t="shared" si="59"/>
        <v>0</v>
      </c>
      <c r="N266" s="29">
        <v>0</v>
      </c>
      <c r="O266" s="29">
        <v>0</v>
      </c>
      <c r="P266" s="30">
        <f t="shared" si="60"/>
        <v>0</v>
      </c>
      <c r="Q266" s="30">
        <f t="shared" si="61"/>
        <v>0</v>
      </c>
      <c r="R266" s="30">
        <f t="shared" si="62"/>
        <v>0</v>
      </c>
      <c r="S266" s="29">
        <v>0</v>
      </c>
      <c r="T266" s="29">
        <v>0</v>
      </c>
      <c r="U266" s="30">
        <f t="shared" si="63"/>
        <v>0</v>
      </c>
      <c r="V266" s="30">
        <f t="shared" si="64"/>
        <v>0</v>
      </c>
      <c r="W266" s="30">
        <f t="shared" si="65"/>
        <v>0</v>
      </c>
      <c r="X266" s="29">
        <v>0</v>
      </c>
      <c r="Y266" s="29">
        <v>0</v>
      </c>
      <c r="Z266" s="30">
        <f t="shared" si="66"/>
        <v>0</v>
      </c>
      <c r="AA266" s="30">
        <f t="shared" si="67"/>
        <v>0</v>
      </c>
      <c r="AB266" s="30">
        <f t="shared" si="68"/>
        <v>0</v>
      </c>
      <c r="AC266" s="29">
        <v>0</v>
      </c>
      <c r="AD266" s="29">
        <v>0</v>
      </c>
      <c r="AE266" s="30">
        <f t="shared" si="69"/>
        <v>0</v>
      </c>
      <c r="AF266" s="30">
        <f t="shared" si="70"/>
        <v>0</v>
      </c>
      <c r="AG266" s="30">
        <f t="shared" si="71"/>
        <v>0</v>
      </c>
    </row>
    <row r="267" spans="2:33" ht="15" customHeight="1" x14ac:dyDescent="0.2">
      <c r="B267" s="29" t="s">
        <v>2291</v>
      </c>
      <c r="C267" s="29" t="s">
        <v>15</v>
      </c>
      <c r="D267" s="29">
        <v>98000</v>
      </c>
      <c r="E267" s="29">
        <v>373000</v>
      </c>
      <c r="F267" s="30">
        <f t="shared" si="54"/>
        <v>3.806122448979592</v>
      </c>
      <c r="G267" s="30">
        <f t="shared" si="55"/>
        <v>117600</v>
      </c>
      <c r="H267" s="30">
        <f t="shared" si="56"/>
        <v>41160</v>
      </c>
      <c r="I267" s="29">
        <v>0</v>
      </c>
      <c r="J267" s="29">
        <v>0</v>
      </c>
      <c r="K267" s="30">
        <f t="shared" si="57"/>
        <v>0</v>
      </c>
      <c r="L267" s="30">
        <f t="shared" si="58"/>
        <v>0</v>
      </c>
      <c r="M267" s="30">
        <f t="shared" si="59"/>
        <v>0</v>
      </c>
      <c r="N267" s="29">
        <v>0</v>
      </c>
      <c r="O267" s="29">
        <v>0</v>
      </c>
      <c r="P267" s="30">
        <f t="shared" si="60"/>
        <v>0</v>
      </c>
      <c r="Q267" s="30">
        <f t="shared" si="61"/>
        <v>0</v>
      </c>
      <c r="R267" s="30">
        <f t="shared" si="62"/>
        <v>0</v>
      </c>
      <c r="S267" s="29">
        <v>116000</v>
      </c>
      <c r="T267" s="29">
        <v>357000</v>
      </c>
      <c r="U267" s="30">
        <f t="shared" si="63"/>
        <v>3.0775862068965516</v>
      </c>
      <c r="V267" s="30">
        <f t="shared" si="64"/>
        <v>174000</v>
      </c>
      <c r="W267" s="30">
        <f t="shared" si="65"/>
        <v>60900</v>
      </c>
      <c r="X267" s="29">
        <v>0</v>
      </c>
      <c r="Y267" s="29">
        <v>0</v>
      </c>
      <c r="Z267" s="30">
        <f t="shared" si="66"/>
        <v>0</v>
      </c>
      <c r="AA267" s="30">
        <f t="shared" si="67"/>
        <v>0</v>
      </c>
      <c r="AB267" s="30">
        <f t="shared" si="68"/>
        <v>0</v>
      </c>
      <c r="AC267" s="29">
        <v>0</v>
      </c>
      <c r="AD267" s="29">
        <v>0</v>
      </c>
      <c r="AE267" s="30">
        <f t="shared" si="69"/>
        <v>0</v>
      </c>
      <c r="AF267" s="30">
        <f t="shared" si="70"/>
        <v>0</v>
      </c>
      <c r="AG267" s="30">
        <f t="shared" si="71"/>
        <v>0</v>
      </c>
    </row>
    <row r="268" spans="2:33" ht="15" customHeight="1" x14ac:dyDescent="0.2">
      <c r="B268" s="29" t="s">
        <v>2288</v>
      </c>
      <c r="C268" s="29" t="s">
        <v>15</v>
      </c>
      <c r="D268" s="29">
        <v>8000</v>
      </c>
      <c r="E268" s="29">
        <v>11000</v>
      </c>
      <c r="F268" s="30">
        <f t="shared" si="54"/>
        <v>1.375</v>
      </c>
      <c r="G268" s="30">
        <f t="shared" si="55"/>
        <v>9600</v>
      </c>
      <c r="H268" s="30">
        <f t="shared" si="56"/>
        <v>3360</v>
      </c>
      <c r="I268" s="29">
        <v>0</v>
      </c>
      <c r="J268" s="29">
        <v>0</v>
      </c>
      <c r="K268" s="30">
        <f t="shared" si="57"/>
        <v>0</v>
      </c>
      <c r="L268" s="30">
        <f t="shared" si="58"/>
        <v>0</v>
      </c>
      <c r="M268" s="30">
        <f t="shared" si="59"/>
        <v>0</v>
      </c>
      <c r="N268" s="29">
        <v>0</v>
      </c>
      <c r="O268" s="29">
        <v>0</v>
      </c>
      <c r="P268" s="30">
        <f t="shared" si="60"/>
        <v>0</v>
      </c>
      <c r="Q268" s="30">
        <f t="shared" si="61"/>
        <v>0</v>
      </c>
      <c r="R268" s="30">
        <f t="shared" si="62"/>
        <v>0</v>
      </c>
      <c r="S268" s="29">
        <v>69000</v>
      </c>
      <c r="T268" s="29">
        <v>217000</v>
      </c>
      <c r="U268" s="30">
        <f t="shared" si="63"/>
        <v>3.1449275362318843</v>
      </c>
      <c r="V268" s="30">
        <f t="shared" si="64"/>
        <v>103500</v>
      </c>
      <c r="W268" s="30">
        <f t="shared" si="65"/>
        <v>36225</v>
      </c>
      <c r="X268" s="29">
        <v>11000</v>
      </c>
      <c r="Y268" s="29">
        <v>11000</v>
      </c>
      <c r="Z268" s="30">
        <f t="shared" si="66"/>
        <v>1</v>
      </c>
      <c r="AA268" s="30">
        <f t="shared" si="67"/>
        <v>16500</v>
      </c>
      <c r="AB268" s="30">
        <f t="shared" si="68"/>
        <v>4950</v>
      </c>
      <c r="AC268" s="29">
        <v>0</v>
      </c>
      <c r="AD268" s="29">
        <v>0</v>
      </c>
      <c r="AE268" s="30">
        <f t="shared" si="69"/>
        <v>0</v>
      </c>
      <c r="AF268" s="30">
        <f t="shared" si="70"/>
        <v>0</v>
      </c>
      <c r="AG268" s="30">
        <f t="shared" si="71"/>
        <v>0</v>
      </c>
    </row>
    <row r="269" spans="2:33" ht="15" customHeight="1" x14ac:dyDescent="0.2">
      <c r="B269" s="29" t="s">
        <v>2294</v>
      </c>
      <c r="C269" s="29" t="s">
        <v>15</v>
      </c>
      <c r="D269" s="29">
        <v>6000</v>
      </c>
      <c r="E269" s="29">
        <v>16000</v>
      </c>
      <c r="F269" s="30">
        <f t="shared" si="54"/>
        <v>2.6666666666666665</v>
      </c>
      <c r="G269" s="30">
        <f t="shared" si="55"/>
        <v>7200</v>
      </c>
      <c r="H269" s="30">
        <f t="shared" si="56"/>
        <v>2520</v>
      </c>
      <c r="I269" s="29">
        <v>0</v>
      </c>
      <c r="J269" s="29">
        <v>0</v>
      </c>
      <c r="K269" s="30">
        <f t="shared" si="57"/>
        <v>0</v>
      </c>
      <c r="L269" s="30">
        <f t="shared" si="58"/>
        <v>0</v>
      </c>
      <c r="M269" s="30">
        <f t="shared" si="59"/>
        <v>0</v>
      </c>
      <c r="N269" s="29">
        <v>0</v>
      </c>
      <c r="O269" s="29">
        <v>0</v>
      </c>
      <c r="P269" s="30">
        <f t="shared" si="60"/>
        <v>0</v>
      </c>
      <c r="Q269" s="30">
        <f t="shared" si="61"/>
        <v>0</v>
      </c>
      <c r="R269" s="30">
        <f t="shared" si="62"/>
        <v>0</v>
      </c>
      <c r="S269" s="29">
        <v>130000</v>
      </c>
      <c r="T269" s="29">
        <v>343000</v>
      </c>
      <c r="U269" s="30">
        <f t="shared" si="63"/>
        <v>2.6384615384615384</v>
      </c>
      <c r="V269" s="30">
        <f t="shared" si="64"/>
        <v>195000</v>
      </c>
      <c r="W269" s="30">
        <f t="shared" si="65"/>
        <v>68250</v>
      </c>
      <c r="X269" s="29">
        <v>14000</v>
      </c>
      <c r="Y269" s="29">
        <v>11000</v>
      </c>
      <c r="Z269" s="30">
        <f t="shared" si="66"/>
        <v>0.7857142857142857</v>
      </c>
      <c r="AA269" s="30">
        <f t="shared" si="67"/>
        <v>21000</v>
      </c>
      <c r="AB269" s="30">
        <f t="shared" si="68"/>
        <v>6300</v>
      </c>
      <c r="AC269" s="29">
        <v>0</v>
      </c>
      <c r="AD269" s="29">
        <v>0</v>
      </c>
      <c r="AE269" s="30">
        <f t="shared" si="69"/>
        <v>0</v>
      </c>
      <c r="AF269" s="30">
        <f t="shared" si="70"/>
        <v>0</v>
      </c>
      <c r="AG269" s="30">
        <f t="shared" si="71"/>
        <v>0</v>
      </c>
    </row>
    <row r="270" spans="2:33" ht="15" customHeight="1" x14ac:dyDescent="0.2">
      <c r="B270" s="29" t="s">
        <v>2304</v>
      </c>
      <c r="C270" s="29" t="s">
        <v>15</v>
      </c>
      <c r="D270" s="29">
        <v>22000</v>
      </c>
      <c r="E270" s="29">
        <v>77000</v>
      </c>
      <c r="F270" s="30">
        <f t="shared" si="54"/>
        <v>3.5</v>
      </c>
      <c r="G270" s="30">
        <f t="shared" si="55"/>
        <v>26400</v>
      </c>
      <c r="H270" s="30">
        <f t="shared" si="56"/>
        <v>9240</v>
      </c>
      <c r="I270" s="29">
        <v>0</v>
      </c>
      <c r="J270" s="29">
        <v>0</v>
      </c>
      <c r="K270" s="30">
        <f t="shared" si="57"/>
        <v>0</v>
      </c>
      <c r="L270" s="30">
        <f t="shared" si="58"/>
        <v>0</v>
      </c>
      <c r="M270" s="30">
        <f t="shared" si="59"/>
        <v>0</v>
      </c>
      <c r="N270" s="29">
        <v>0</v>
      </c>
      <c r="O270" s="29">
        <v>0</v>
      </c>
      <c r="P270" s="30">
        <f t="shared" si="60"/>
        <v>0</v>
      </c>
      <c r="Q270" s="30">
        <f t="shared" si="61"/>
        <v>0</v>
      </c>
      <c r="R270" s="30">
        <f t="shared" si="62"/>
        <v>0</v>
      </c>
      <c r="S270" s="29">
        <v>108000</v>
      </c>
      <c r="T270" s="29">
        <v>429000</v>
      </c>
      <c r="U270" s="30">
        <f t="shared" si="63"/>
        <v>3.9722222222222223</v>
      </c>
      <c r="V270" s="30">
        <f t="shared" si="64"/>
        <v>162000</v>
      </c>
      <c r="W270" s="30">
        <f t="shared" si="65"/>
        <v>56700</v>
      </c>
      <c r="X270" s="29">
        <v>0</v>
      </c>
      <c r="Y270" s="29">
        <v>0</v>
      </c>
      <c r="Z270" s="30">
        <f t="shared" si="66"/>
        <v>0</v>
      </c>
      <c r="AA270" s="30">
        <f t="shared" si="67"/>
        <v>0</v>
      </c>
      <c r="AB270" s="30">
        <f t="shared" si="68"/>
        <v>0</v>
      </c>
      <c r="AC270" s="29">
        <v>0</v>
      </c>
      <c r="AD270" s="29">
        <v>0</v>
      </c>
      <c r="AE270" s="30">
        <f t="shared" si="69"/>
        <v>0</v>
      </c>
      <c r="AF270" s="30">
        <f t="shared" si="70"/>
        <v>0</v>
      </c>
      <c r="AG270" s="30">
        <f t="shared" si="71"/>
        <v>0</v>
      </c>
    </row>
    <row r="271" spans="2:33" ht="15" customHeight="1" x14ac:dyDescent="0.2">
      <c r="B271" s="29" t="s">
        <v>2314</v>
      </c>
      <c r="C271" s="29" t="s">
        <v>15</v>
      </c>
      <c r="D271" s="29">
        <v>38000</v>
      </c>
      <c r="E271" s="29">
        <v>83000</v>
      </c>
      <c r="F271" s="30">
        <f t="shared" si="54"/>
        <v>2.1842105263157894</v>
      </c>
      <c r="G271" s="30">
        <f t="shared" si="55"/>
        <v>45600</v>
      </c>
      <c r="H271" s="30">
        <f t="shared" si="56"/>
        <v>15960</v>
      </c>
      <c r="I271" s="29">
        <v>0</v>
      </c>
      <c r="J271" s="29">
        <v>0</v>
      </c>
      <c r="K271" s="30">
        <f t="shared" si="57"/>
        <v>0</v>
      </c>
      <c r="L271" s="30">
        <f t="shared" si="58"/>
        <v>0</v>
      </c>
      <c r="M271" s="30">
        <f t="shared" si="59"/>
        <v>0</v>
      </c>
      <c r="N271" s="29">
        <v>0</v>
      </c>
      <c r="O271" s="29">
        <v>0</v>
      </c>
      <c r="P271" s="30">
        <f t="shared" si="60"/>
        <v>0</v>
      </c>
      <c r="Q271" s="30">
        <f t="shared" si="61"/>
        <v>0</v>
      </c>
      <c r="R271" s="30">
        <f t="shared" si="62"/>
        <v>0</v>
      </c>
      <c r="S271" s="29">
        <v>308000</v>
      </c>
      <c r="T271" s="29">
        <v>847000</v>
      </c>
      <c r="U271" s="30">
        <f t="shared" si="63"/>
        <v>2.75</v>
      </c>
      <c r="V271" s="30">
        <f t="shared" si="64"/>
        <v>462000</v>
      </c>
      <c r="W271" s="30">
        <f t="shared" si="65"/>
        <v>161700</v>
      </c>
      <c r="X271" s="29">
        <v>0</v>
      </c>
      <c r="Y271" s="29">
        <v>0</v>
      </c>
      <c r="Z271" s="30">
        <f t="shared" si="66"/>
        <v>0</v>
      </c>
      <c r="AA271" s="30">
        <f t="shared" si="67"/>
        <v>0</v>
      </c>
      <c r="AB271" s="30">
        <f t="shared" si="68"/>
        <v>0</v>
      </c>
      <c r="AC271" s="29">
        <v>0</v>
      </c>
      <c r="AD271" s="29">
        <v>0</v>
      </c>
      <c r="AE271" s="30">
        <f t="shared" si="69"/>
        <v>0</v>
      </c>
      <c r="AF271" s="30">
        <f t="shared" si="70"/>
        <v>0</v>
      </c>
      <c r="AG271" s="30">
        <f t="shared" si="71"/>
        <v>0</v>
      </c>
    </row>
    <row r="272" spans="2:33" ht="15" customHeight="1" x14ac:dyDescent="0.2">
      <c r="B272" s="29" t="s">
        <v>2306</v>
      </c>
      <c r="C272" s="29" t="s">
        <v>15</v>
      </c>
      <c r="D272" s="29">
        <v>10000</v>
      </c>
      <c r="E272" s="29">
        <v>29000</v>
      </c>
      <c r="F272" s="30">
        <f t="shared" ref="F272:F335" si="72">IFERROR(E272/D272,0)</f>
        <v>2.9</v>
      </c>
      <c r="G272" s="30">
        <f t="shared" ref="G272:G335" si="73">ROUND(D272*$D$6,1)</f>
        <v>12000</v>
      </c>
      <c r="H272" s="30">
        <f t="shared" ref="H272:H335" si="74">ROUND(G272*$E$6,1)</f>
        <v>4200</v>
      </c>
      <c r="I272" s="29">
        <v>0</v>
      </c>
      <c r="J272" s="29">
        <v>0</v>
      </c>
      <c r="K272" s="30">
        <f t="shared" ref="K272:K335" si="75">IFERROR(J272/I272,0)</f>
        <v>0</v>
      </c>
      <c r="L272" s="30">
        <f t="shared" ref="L272:L335" si="76">ROUND(I272*$D$7,1)</f>
        <v>0</v>
      </c>
      <c r="M272" s="30">
        <f t="shared" ref="M272:M335" si="77">ROUND(L272*$E$7,1)</f>
        <v>0</v>
      </c>
      <c r="N272" s="29">
        <v>0</v>
      </c>
      <c r="O272" s="29">
        <v>0</v>
      </c>
      <c r="P272" s="30">
        <f t="shared" ref="P272:P335" si="78">IFERROR(O272/N272,0)</f>
        <v>0</v>
      </c>
      <c r="Q272" s="30">
        <f t="shared" ref="Q272:Q335" si="79">ROUND(N272*$D$8,1)</f>
        <v>0</v>
      </c>
      <c r="R272" s="30">
        <f t="shared" ref="R272:R335" si="80">ROUND(Q272*$E$8,1)</f>
        <v>0</v>
      </c>
      <c r="S272" s="29">
        <v>1000</v>
      </c>
      <c r="T272" s="29">
        <v>5000</v>
      </c>
      <c r="U272" s="30">
        <f t="shared" ref="U272:U335" si="81">IFERROR(T272/S272,0)</f>
        <v>5</v>
      </c>
      <c r="V272" s="30">
        <f t="shared" ref="V272:V335" si="82">ROUND(S272*$D$9,1)</f>
        <v>1500</v>
      </c>
      <c r="W272" s="30">
        <f t="shared" ref="W272:W335" si="83">ROUND(V272*$E$9,1)</f>
        <v>525</v>
      </c>
      <c r="X272" s="29">
        <v>6000</v>
      </c>
      <c r="Y272" s="29">
        <v>9000</v>
      </c>
      <c r="Z272" s="30">
        <f t="shared" ref="Z272:Z335" si="84">IFERROR(Y272/X272,0)</f>
        <v>1.5</v>
      </c>
      <c r="AA272" s="30">
        <f t="shared" ref="AA272:AA335" si="85">ROUND(X272*$D$10,1)</f>
        <v>9000</v>
      </c>
      <c r="AB272" s="30">
        <f t="shared" ref="AB272:AB335" si="86">ROUND(AA272*$E$10,1)</f>
        <v>2700</v>
      </c>
      <c r="AC272" s="29">
        <v>0</v>
      </c>
      <c r="AD272" s="29">
        <v>0</v>
      </c>
      <c r="AE272" s="30">
        <f t="shared" ref="AE272:AE335" si="87">IFERROR(AD272/AC272,0)</f>
        <v>0</v>
      </c>
      <c r="AF272" s="30">
        <f t="shared" ref="AF272:AF335" si="88">ROUND(AC272*$D$11,1)</f>
        <v>0</v>
      </c>
      <c r="AG272" s="30">
        <f t="shared" ref="AG272:AG335" si="89">ROUND(AF272*$E$11,1)</f>
        <v>0</v>
      </c>
    </row>
    <row r="273" spans="2:33" ht="15" customHeight="1" x14ac:dyDescent="0.2">
      <c r="B273" s="29" t="s">
        <v>2305</v>
      </c>
      <c r="C273" s="29" t="s">
        <v>15</v>
      </c>
      <c r="D273" s="29">
        <v>12000</v>
      </c>
      <c r="E273" s="29">
        <v>31000</v>
      </c>
      <c r="F273" s="30">
        <f t="shared" si="72"/>
        <v>2.5833333333333335</v>
      </c>
      <c r="G273" s="30">
        <f t="shared" si="73"/>
        <v>14400</v>
      </c>
      <c r="H273" s="30">
        <f t="shared" si="74"/>
        <v>5040</v>
      </c>
      <c r="I273" s="29">
        <v>0</v>
      </c>
      <c r="J273" s="29">
        <v>0</v>
      </c>
      <c r="K273" s="30">
        <f t="shared" si="75"/>
        <v>0</v>
      </c>
      <c r="L273" s="30">
        <f t="shared" si="76"/>
        <v>0</v>
      </c>
      <c r="M273" s="30">
        <f t="shared" si="77"/>
        <v>0</v>
      </c>
      <c r="N273" s="29">
        <v>0</v>
      </c>
      <c r="O273" s="29">
        <v>0</v>
      </c>
      <c r="P273" s="30">
        <f t="shared" si="78"/>
        <v>0</v>
      </c>
      <c r="Q273" s="30">
        <f t="shared" si="79"/>
        <v>0</v>
      </c>
      <c r="R273" s="30">
        <f t="shared" si="80"/>
        <v>0</v>
      </c>
      <c r="S273" s="29">
        <v>1000</v>
      </c>
      <c r="T273" s="29">
        <v>2000</v>
      </c>
      <c r="U273" s="30">
        <f t="shared" si="81"/>
        <v>2</v>
      </c>
      <c r="V273" s="30">
        <f t="shared" si="82"/>
        <v>1500</v>
      </c>
      <c r="W273" s="30">
        <f t="shared" si="83"/>
        <v>525</v>
      </c>
      <c r="X273" s="29">
        <v>0</v>
      </c>
      <c r="Y273" s="29">
        <v>0</v>
      </c>
      <c r="Z273" s="30">
        <f t="shared" si="84"/>
        <v>0</v>
      </c>
      <c r="AA273" s="30">
        <f t="shared" si="85"/>
        <v>0</v>
      </c>
      <c r="AB273" s="30">
        <f t="shared" si="86"/>
        <v>0</v>
      </c>
      <c r="AC273" s="29">
        <v>0</v>
      </c>
      <c r="AD273" s="29">
        <v>0</v>
      </c>
      <c r="AE273" s="30">
        <f t="shared" si="87"/>
        <v>0</v>
      </c>
      <c r="AF273" s="30">
        <f t="shared" si="88"/>
        <v>0</v>
      </c>
      <c r="AG273" s="30">
        <f t="shared" si="89"/>
        <v>0</v>
      </c>
    </row>
    <row r="274" spans="2:33" ht="15" customHeight="1" x14ac:dyDescent="0.2">
      <c r="B274" s="29" t="s">
        <v>2298</v>
      </c>
      <c r="C274" s="29" t="s">
        <v>15</v>
      </c>
      <c r="D274" s="29">
        <v>3000</v>
      </c>
      <c r="E274" s="29">
        <v>11000</v>
      </c>
      <c r="F274" s="30">
        <f t="shared" si="72"/>
        <v>3.6666666666666665</v>
      </c>
      <c r="G274" s="30">
        <f t="shared" si="73"/>
        <v>3600</v>
      </c>
      <c r="H274" s="30">
        <f t="shared" si="74"/>
        <v>1260</v>
      </c>
      <c r="I274" s="29">
        <v>0</v>
      </c>
      <c r="J274" s="29">
        <v>0</v>
      </c>
      <c r="K274" s="30">
        <f t="shared" si="75"/>
        <v>0</v>
      </c>
      <c r="L274" s="30">
        <f t="shared" si="76"/>
        <v>0</v>
      </c>
      <c r="M274" s="30">
        <f t="shared" si="77"/>
        <v>0</v>
      </c>
      <c r="N274" s="29">
        <v>0</v>
      </c>
      <c r="O274" s="29">
        <v>0</v>
      </c>
      <c r="P274" s="30">
        <f t="shared" si="78"/>
        <v>0</v>
      </c>
      <c r="Q274" s="30">
        <f t="shared" si="79"/>
        <v>0</v>
      </c>
      <c r="R274" s="30">
        <f t="shared" si="80"/>
        <v>0</v>
      </c>
      <c r="S274" s="29">
        <v>4000</v>
      </c>
      <c r="T274" s="29">
        <v>14000</v>
      </c>
      <c r="U274" s="30">
        <f t="shared" si="81"/>
        <v>3.5</v>
      </c>
      <c r="V274" s="30">
        <f t="shared" si="82"/>
        <v>6000</v>
      </c>
      <c r="W274" s="30">
        <f t="shared" si="83"/>
        <v>2100</v>
      </c>
      <c r="X274" s="29">
        <v>0</v>
      </c>
      <c r="Y274" s="29">
        <v>0</v>
      </c>
      <c r="Z274" s="30">
        <f t="shared" si="84"/>
        <v>0</v>
      </c>
      <c r="AA274" s="30">
        <f t="shared" si="85"/>
        <v>0</v>
      </c>
      <c r="AB274" s="30">
        <f t="shared" si="86"/>
        <v>0</v>
      </c>
      <c r="AC274" s="29">
        <v>0</v>
      </c>
      <c r="AD274" s="29">
        <v>0</v>
      </c>
      <c r="AE274" s="30">
        <f t="shared" si="87"/>
        <v>0</v>
      </c>
      <c r="AF274" s="30">
        <f t="shared" si="88"/>
        <v>0</v>
      </c>
      <c r="AG274" s="30">
        <f t="shared" si="89"/>
        <v>0</v>
      </c>
    </row>
    <row r="275" spans="2:33" ht="15" customHeight="1" x14ac:dyDescent="0.2">
      <c r="B275" s="29" t="s">
        <v>2300</v>
      </c>
      <c r="C275" s="29" t="s">
        <v>15</v>
      </c>
      <c r="D275" s="29">
        <v>116000</v>
      </c>
      <c r="E275" s="29">
        <v>428000</v>
      </c>
      <c r="F275" s="30">
        <f t="shared" si="72"/>
        <v>3.6896551724137931</v>
      </c>
      <c r="G275" s="30">
        <f t="shared" si="73"/>
        <v>139200</v>
      </c>
      <c r="H275" s="30">
        <f t="shared" si="74"/>
        <v>48720</v>
      </c>
      <c r="I275" s="29">
        <v>0</v>
      </c>
      <c r="J275" s="29">
        <v>0</v>
      </c>
      <c r="K275" s="30">
        <f t="shared" si="75"/>
        <v>0</v>
      </c>
      <c r="L275" s="30">
        <f t="shared" si="76"/>
        <v>0</v>
      </c>
      <c r="M275" s="30">
        <f t="shared" si="77"/>
        <v>0</v>
      </c>
      <c r="N275" s="29">
        <v>0</v>
      </c>
      <c r="O275" s="29">
        <v>0</v>
      </c>
      <c r="P275" s="30">
        <f t="shared" si="78"/>
        <v>0</v>
      </c>
      <c r="Q275" s="30">
        <f t="shared" si="79"/>
        <v>0</v>
      </c>
      <c r="R275" s="30">
        <f t="shared" si="80"/>
        <v>0</v>
      </c>
      <c r="S275" s="29">
        <v>142000</v>
      </c>
      <c r="T275" s="29">
        <v>349000</v>
      </c>
      <c r="U275" s="30">
        <f t="shared" si="81"/>
        <v>2.4577464788732395</v>
      </c>
      <c r="V275" s="30">
        <f t="shared" si="82"/>
        <v>213000</v>
      </c>
      <c r="W275" s="30">
        <f t="shared" si="83"/>
        <v>74550</v>
      </c>
      <c r="X275" s="29">
        <v>1000</v>
      </c>
      <c r="Y275" s="29">
        <v>1000</v>
      </c>
      <c r="Z275" s="30">
        <f t="shared" si="84"/>
        <v>1</v>
      </c>
      <c r="AA275" s="30">
        <f t="shared" si="85"/>
        <v>1500</v>
      </c>
      <c r="AB275" s="30">
        <f t="shared" si="86"/>
        <v>450</v>
      </c>
      <c r="AC275" s="29">
        <v>0</v>
      </c>
      <c r="AD275" s="29">
        <v>0</v>
      </c>
      <c r="AE275" s="30">
        <f t="shared" si="87"/>
        <v>0</v>
      </c>
      <c r="AF275" s="30">
        <f t="shared" si="88"/>
        <v>0</v>
      </c>
      <c r="AG275" s="30">
        <f t="shared" si="89"/>
        <v>0</v>
      </c>
    </row>
    <row r="276" spans="2:33" ht="15" customHeight="1" x14ac:dyDescent="0.2">
      <c r="B276" s="29" t="s">
        <v>2310</v>
      </c>
      <c r="C276" s="29" t="s">
        <v>15</v>
      </c>
      <c r="D276" s="29">
        <v>65000</v>
      </c>
      <c r="E276" s="29">
        <v>202000</v>
      </c>
      <c r="F276" s="30">
        <f t="shared" si="72"/>
        <v>3.1076923076923078</v>
      </c>
      <c r="G276" s="30">
        <f t="shared" si="73"/>
        <v>78000</v>
      </c>
      <c r="H276" s="30">
        <f t="shared" si="74"/>
        <v>27300</v>
      </c>
      <c r="I276" s="29">
        <v>0</v>
      </c>
      <c r="J276" s="29">
        <v>0</v>
      </c>
      <c r="K276" s="30">
        <f t="shared" si="75"/>
        <v>0</v>
      </c>
      <c r="L276" s="30">
        <f t="shared" si="76"/>
        <v>0</v>
      </c>
      <c r="M276" s="30">
        <f t="shared" si="77"/>
        <v>0</v>
      </c>
      <c r="N276" s="29">
        <v>0</v>
      </c>
      <c r="O276" s="29">
        <v>0</v>
      </c>
      <c r="P276" s="30">
        <f t="shared" si="78"/>
        <v>0</v>
      </c>
      <c r="Q276" s="30">
        <f t="shared" si="79"/>
        <v>0</v>
      </c>
      <c r="R276" s="30">
        <f t="shared" si="80"/>
        <v>0</v>
      </c>
      <c r="S276" s="29">
        <v>5000</v>
      </c>
      <c r="T276" s="29">
        <v>15000</v>
      </c>
      <c r="U276" s="30">
        <f t="shared" si="81"/>
        <v>3</v>
      </c>
      <c r="V276" s="30">
        <f t="shared" si="82"/>
        <v>7500</v>
      </c>
      <c r="W276" s="30">
        <f t="shared" si="83"/>
        <v>2625</v>
      </c>
      <c r="X276" s="29">
        <v>0</v>
      </c>
      <c r="Y276" s="29">
        <v>0</v>
      </c>
      <c r="Z276" s="30">
        <f t="shared" si="84"/>
        <v>0</v>
      </c>
      <c r="AA276" s="30">
        <f t="shared" si="85"/>
        <v>0</v>
      </c>
      <c r="AB276" s="30">
        <f t="shared" si="86"/>
        <v>0</v>
      </c>
      <c r="AC276" s="29">
        <v>0</v>
      </c>
      <c r="AD276" s="29">
        <v>0</v>
      </c>
      <c r="AE276" s="30">
        <f t="shared" si="87"/>
        <v>0</v>
      </c>
      <c r="AF276" s="30">
        <f t="shared" si="88"/>
        <v>0</v>
      </c>
      <c r="AG276" s="30">
        <f t="shared" si="89"/>
        <v>0</v>
      </c>
    </row>
    <row r="277" spans="2:33" ht="15" customHeight="1" x14ac:dyDescent="0.2">
      <c r="B277" s="29" t="s">
        <v>2308</v>
      </c>
      <c r="C277" s="29" t="s">
        <v>15</v>
      </c>
      <c r="D277" s="29">
        <v>81000</v>
      </c>
      <c r="E277" s="29">
        <v>270000</v>
      </c>
      <c r="F277" s="30">
        <f t="shared" si="72"/>
        <v>3.3333333333333335</v>
      </c>
      <c r="G277" s="30">
        <f t="shared" si="73"/>
        <v>97200</v>
      </c>
      <c r="H277" s="30">
        <f t="shared" si="74"/>
        <v>34020</v>
      </c>
      <c r="I277" s="29">
        <v>0</v>
      </c>
      <c r="J277" s="29">
        <v>0</v>
      </c>
      <c r="K277" s="30">
        <f t="shared" si="75"/>
        <v>0</v>
      </c>
      <c r="L277" s="30">
        <f t="shared" si="76"/>
        <v>0</v>
      </c>
      <c r="M277" s="30">
        <f t="shared" si="77"/>
        <v>0</v>
      </c>
      <c r="N277" s="29">
        <v>0</v>
      </c>
      <c r="O277" s="29">
        <v>0</v>
      </c>
      <c r="P277" s="30">
        <f t="shared" si="78"/>
        <v>0</v>
      </c>
      <c r="Q277" s="30">
        <f t="shared" si="79"/>
        <v>0</v>
      </c>
      <c r="R277" s="30">
        <f t="shared" si="80"/>
        <v>0</v>
      </c>
      <c r="S277" s="29">
        <v>61000</v>
      </c>
      <c r="T277" s="29">
        <v>222000</v>
      </c>
      <c r="U277" s="30">
        <f t="shared" si="81"/>
        <v>3.639344262295082</v>
      </c>
      <c r="V277" s="30">
        <f t="shared" si="82"/>
        <v>91500</v>
      </c>
      <c r="W277" s="30">
        <f t="shared" si="83"/>
        <v>32025</v>
      </c>
      <c r="X277" s="29">
        <v>0</v>
      </c>
      <c r="Y277" s="29">
        <v>0</v>
      </c>
      <c r="Z277" s="30">
        <f t="shared" si="84"/>
        <v>0</v>
      </c>
      <c r="AA277" s="30">
        <f t="shared" si="85"/>
        <v>0</v>
      </c>
      <c r="AB277" s="30">
        <f t="shared" si="86"/>
        <v>0</v>
      </c>
      <c r="AC277" s="29">
        <v>0</v>
      </c>
      <c r="AD277" s="29">
        <v>0</v>
      </c>
      <c r="AE277" s="30">
        <f t="shared" si="87"/>
        <v>0</v>
      </c>
      <c r="AF277" s="30">
        <f t="shared" si="88"/>
        <v>0</v>
      </c>
      <c r="AG277" s="30">
        <f t="shared" si="89"/>
        <v>0</v>
      </c>
    </row>
    <row r="278" spans="2:33" ht="15" customHeight="1" x14ac:dyDescent="0.2">
      <c r="B278" s="29" t="s">
        <v>2301</v>
      </c>
      <c r="C278" s="29" t="s">
        <v>15</v>
      </c>
      <c r="D278" s="29">
        <v>196000</v>
      </c>
      <c r="E278" s="29">
        <v>719000</v>
      </c>
      <c r="F278" s="30">
        <f t="shared" si="72"/>
        <v>3.6683673469387754</v>
      </c>
      <c r="G278" s="30">
        <f t="shared" si="73"/>
        <v>235200</v>
      </c>
      <c r="H278" s="30">
        <f t="shared" si="74"/>
        <v>82320</v>
      </c>
      <c r="I278" s="29">
        <v>0</v>
      </c>
      <c r="J278" s="29">
        <v>0</v>
      </c>
      <c r="K278" s="30">
        <f t="shared" si="75"/>
        <v>0</v>
      </c>
      <c r="L278" s="30">
        <f t="shared" si="76"/>
        <v>0</v>
      </c>
      <c r="M278" s="30">
        <f t="shared" si="77"/>
        <v>0</v>
      </c>
      <c r="N278" s="29">
        <v>0</v>
      </c>
      <c r="O278" s="29">
        <v>0</v>
      </c>
      <c r="P278" s="30">
        <f t="shared" si="78"/>
        <v>0</v>
      </c>
      <c r="Q278" s="30">
        <f t="shared" si="79"/>
        <v>0</v>
      </c>
      <c r="R278" s="30">
        <f t="shared" si="80"/>
        <v>0</v>
      </c>
      <c r="S278" s="29">
        <v>2000</v>
      </c>
      <c r="T278" s="29">
        <v>3000</v>
      </c>
      <c r="U278" s="30">
        <f t="shared" si="81"/>
        <v>1.5</v>
      </c>
      <c r="V278" s="30">
        <f t="shared" si="82"/>
        <v>3000</v>
      </c>
      <c r="W278" s="30">
        <f t="shared" si="83"/>
        <v>1050</v>
      </c>
      <c r="X278" s="29">
        <v>0</v>
      </c>
      <c r="Y278" s="29">
        <v>0</v>
      </c>
      <c r="Z278" s="30">
        <f t="shared" si="84"/>
        <v>0</v>
      </c>
      <c r="AA278" s="30">
        <f t="shared" si="85"/>
        <v>0</v>
      </c>
      <c r="AB278" s="30">
        <f t="shared" si="86"/>
        <v>0</v>
      </c>
      <c r="AC278" s="29">
        <v>0</v>
      </c>
      <c r="AD278" s="29">
        <v>0</v>
      </c>
      <c r="AE278" s="30">
        <f t="shared" si="87"/>
        <v>0</v>
      </c>
      <c r="AF278" s="30">
        <f t="shared" si="88"/>
        <v>0</v>
      </c>
      <c r="AG278" s="30">
        <f t="shared" si="89"/>
        <v>0</v>
      </c>
    </row>
    <row r="279" spans="2:33" ht="15" customHeight="1" x14ac:dyDescent="0.2">
      <c r="B279" s="29" t="s">
        <v>2315</v>
      </c>
      <c r="C279" s="29" t="s">
        <v>15</v>
      </c>
      <c r="D279" s="29">
        <v>68000</v>
      </c>
      <c r="E279" s="29">
        <v>195000</v>
      </c>
      <c r="F279" s="30">
        <f t="shared" si="72"/>
        <v>2.8676470588235294</v>
      </c>
      <c r="G279" s="30">
        <f t="shared" si="73"/>
        <v>81600</v>
      </c>
      <c r="H279" s="30">
        <f t="shared" si="74"/>
        <v>28560</v>
      </c>
      <c r="I279" s="29">
        <v>0</v>
      </c>
      <c r="J279" s="29">
        <v>0</v>
      </c>
      <c r="K279" s="30">
        <f t="shared" si="75"/>
        <v>0</v>
      </c>
      <c r="L279" s="30">
        <f t="shared" si="76"/>
        <v>0</v>
      </c>
      <c r="M279" s="30">
        <f t="shared" si="77"/>
        <v>0</v>
      </c>
      <c r="N279" s="29">
        <v>0</v>
      </c>
      <c r="O279" s="29">
        <v>0</v>
      </c>
      <c r="P279" s="30">
        <f t="shared" si="78"/>
        <v>0</v>
      </c>
      <c r="Q279" s="30">
        <f t="shared" si="79"/>
        <v>0</v>
      </c>
      <c r="R279" s="30">
        <f t="shared" si="80"/>
        <v>0</v>
      </c>
      <c r="S279" s="29">
        <v>42000</v>
      </c>
      <c r="T279" s="29">
        <v>134000</v>
      </c>
      <c r="U279" s="30">
        <f t="shared" si="81"/>
        <v>3.1904761904761907</v>
      </c>
      <c r="V279" s="30">
        <f t="shared" si="82"/>
        <v>63000</v>
      </c>
      <c r="W279" s="30">
        <f t="shared" si="83"/>
        <v>22050</v>
      </c>
      <c r="X279" s="29">
        <v>0</v>
      </c>
      <c r="Y279" s="29">
        <v>0</v>
      </c>
      <c r="Z279" s="30">
        <f t="shared" si="84"/>
        <v>0</v>
      </c>
      <c r="AA279" s="30">
        <f t="shared" si="85"/>
        <v>0</v>
      </c>
      <c r="AB279" s="30">
        <f t="shared" si="86"/>
        <v>0</v>
      </c>
      <c r="AC279" s="29">
        <v>0</v>
      </c>
      <c r="AD279" s="29">
        <v>0</v>
      </c>
      <c r="AE279" s="30">
        <f t="shared" si="87"/>
        <v>0</v>
      </c>
      <c r="AF279" s="30">
        <f t="shared" si="88"/>
        <v>0</v>
      </c>
      <c r="AG279" s="30">
        <f t="shared" si="89"/>
        <v>0</v>
      </c>
    </row>
    <row r="280" spans="2:33" ht="15" customHeight="1" x14ac:dyDescent="0.2">
      <c r="B280" s="29" t="s">
        <v>2287</v>
      </c>
      <c r="C280" s="29" t="s">
        <v>15</v>
      </c>
      <c r="D280" s="29">
        <v>4000</v>
      </c>
      <c r="E280" s="29">
        <v>11000</v>
      </c>
      <c r="F280" s="30">
        <f t="shared" si="72"/>
        <v>2.75</v>
      </c>
      <c r="G280" s="30">
        <f t="shared" si="73"/>
        <v>4800</v>
      </c>
      <c r="H280" s="30">
        <f t="shared" si="74"/>
        <v>1680</v>
      </c>
      <c r="I280" s="29">
        <v>0</v>
      </c>
      <c r="J280" s="29">
        <v>0</v>
      </c>
      <c r="K280" s="30">
        <f t="shared" si="75"/>
        <v>0</v>
      </c>
      <c r="L280" s="30">
        <f t="shared" si="76"/>
        <v>0</v>
      </c>
      <c r="M280" s="30">
        <f t="shared" si="77"/>
        <v>0</v>
      </c>
      <c r="N280" s="29">
        <v>0</v>
      </c>
      <c r="O280" s="29">
        <v>0</v>
      </c>
      <c r="P280" s="30">
        <f t="shared" si="78"/>
        <v>0</v>
      </c>
      <c r="Q280" s="30">
        <f t="shared" si="79"/>
        <v>0</v>
      </c>
      <c r="R280" s="30">
        <f t="shared" si="80"/>
        <v>0</v>
      </c>
      <c r="S280" s="29">
        <v>27000</v>
      </c>
      <c r="T280" s="29">
        <v>92000</v>
      </c>
      <c r="U280" s="30">
        <f t="shared" si="81"/>
        <v>3.4074074074074074</v>
      </c>
      <c r="V280" s="30">
        <f t="shared" si="82"/>
        <v>40500</v>
      </c>
      <c r="W280" s="30">
        <f t="shared" si="83"/>
        <v>14175</v>
      </c>
      <c r="X280" s="29">
        <v>0</v>
      </c>
      <c r="Y280" s="29">
        <v>0</v>
      </c>
      <c r="Z280" s="30">
        <f t="shared" si="84"/>
        <v>0</v>
      </c>
      <c r="AA280" s="30">
        <f t="shared" si="85"/>
        <v>0</v>
      </c>
      <c r="AB280" s="30">
        <f t="shared" si="86"/>
        <v>0</v>
      </c>
      <c r="AC280" s="29">
        <v>0</v>
      </c>
      <c r="AD280" s="29">
        <v>0</v>
      </c>
      <c r="AE280" s="30">
        <f t="shared" si="87"/>
        <v>0</v>
      </c>
      <c r="AF280" s="30">
        <f t="shared" si="88"/>
        <v>0</v>
      </c>
      <c r="AG280" s="30">
        <f t="shared" si="89"/>
        <v>0</v>
      </c>
    </row>
    <row r="281" spans="2:33" ht="15" customHeight="1" x14ac:dyDescent="0.2">
      <c r="B281" s="29" t="s">
        <v>2292</v>
      </c>
      <c r="C281" s="29" t="s">
        <v>15</v>
      </c>
      <c r="D281" s="29">
        <v>28000</v>
      </c>
      <c r="E281" s="29">
        <v>79000</v>
      </c>
      <c r="F281" s="30">
        <f t="shared" si="72"/>
        <v>2.8214285714285716</v>
      </c>
      <c r="G281" s="30">
        <f t="shared" si="73"/>
        <v>33600</v>
      </c>
      <c r="H281" s="30">
        <f t="shared" si="74"/>
        <v>11760</v>
      </c>
      <c r="I281" s="29">
        <v>0</v>
      </c>
      <c r="J281" s="29">
        <v>0</v>
      </c>
      <c r="K281" s="30">
        <f t="shared" si="75"/>
        <v>0</v>
      </c>
      <c r="L281" s="30">
        <f t="shared" si="76"/>
        <v>0</v>
      </c>
      <c r="M281" s="30">
        <f t="shared" si="77"/>
        <v>0</v>
      </c>
      <c r="N281" s="29">
        <v>0</v>
      </c>
      <c r="O281" s="29">
        <v>0</v>
      </c>
      <c r="P281" s="30">
        <f t="shared" si="78"/>
        <v>0</v>
      </c>
      <c r="Q281" s="30">
        <f t="shared" si="79"/>
        <v>0</v>
      </c>
      <c r="R281" s="30">
        <f t="shared" si="80"/>
        <v>0</v>
      </c>
      <c r="S281" s="29">
        <v>0</v>
      </c>
      <c r="T281" s="29">
        <v>0</v>
      </c>
      <c r="U281" s="30">
        <f t="shared" si="81"/>
        <v>0</v>
      </c>
      <c r="V281" s="30">
        <f t="shared" si="82"/>
        <v>0</v>
      </c>
      <c r="W281" s="30">
        <f t="shared" si="83"/>
        <v>0</v>
      </c>
      <c r="X281" s="29">
        <v>0</v>
      </c>
      <c r="Y281" s="29">
        <v>0</v>
      </c>
      <c r="Z281" s="30">
        <f t="shared" si="84"/>
        <v>0</v>
      </c>
      <c r="AA281" s="30">
        <f t="shared" si="85"/>
        <v>0</v>
      </c>
      <c r="AB281" s="30">
        <f t="shared" si="86"/>
        <v>0</v>
      </c>
      <c r="AC281" s="29">
        <v>0</v>
      </c>
      <c r="AD281" s="29">
        <v>0</v>
      </c>
      <c r="AE281" s="30">
        <f t="shared" si="87"/>
        <v>0</v>
      </c>
      <c r="AF281" s="30">
        <f t="shared" si="88"/>
        <v>0</v>
      </c>
      <c r="AG281" s="30">
        <f t="shared" si="89"/>
        <v>0</v>
      </c>
    </row>
    <row r="282" spans="2:33" ht="15" customHeight="1" x14ac:dyDescent="0.2">
      <c r="B282" s="29" t="s">
        <v>2312</v>
      </c>
      <c r="C282" s="29" t="s">
        <v>15</v>
      </c>
      <c r="D282" s="29">
        <v>38000</v>
      </c>
      <c r="E282" s="29">
        <v>83000</v>
      </c>
      <c r="F282" s="30">
        <f t="shared" si="72"/>
        <v>2.1842105263157894</v>
      </c>
      <c r="G282" s="30">
        <f t="shared" si="73"/>
        <v>45600</v>
      </c>
      <c r="H282" s="30">
        <f t="shared" si="74"/>
        <v>15960</v>
      </c>
      <c r="I282" s="29">
        <v>0</v>
      </c>
      <c r="J282" s="29">
        <v>0</v>
      </c>
      <c r="K282" s="30">
        <f t="shared" si="75"/>
        <v>0</v>
      </c>
      <c r="L282" s="30">
        <f t="shared" si="76"/>
        <v>0</v>
      </c>
      <c r="M282" s="30">
        <f t="shared" si="77"/>
        <v>0</v>
      </c>
      <c r="N282" s="29">
        <v>0</v>
      </c>
      <c r="O282" s="29">
        <v>0</v>
      </c>
      <c r="P282" s="30">
        <f t="shared" si="78"/>
        <v>0</v>
      </c>
      <c r="Q282" s="30">
        <f t="shared" si="79"/>
        <v>0</v>
      </c>
      <c r="R282" s="30">
        <f t="shared" si="80"/>
        <v>0</v>
      </c>
      <c r="S282" s="29">
        <v>13000</v>
      </c>
      <c r="T282" s="29">
        <v>49000</v>
      </c>
      <c r="U282" s="30">
        <f t="shared" si="81"/>
        <v>3.7692307692307692</v>
      </c>
      <c r="V282" s="30">
        <f t="shared" si="82"/>
        <v>19500</v>
      </c>
      <c r="W282" s="30">
        <f t="shared" si="83"/>
        <v>6825</v>
      </c>
      <c r="X282" s="29">
        <v>0</v>
      </c>
      <c r="Y282" s="29">
        <v>0</v>
      </c>
      <c r="Z282" s="30">
        <f t="shared" si="84"/>
        <v>0</v>
      </c>
      <c r="AA282" s="30">
        <f t="shared" si="85"/>
        <v>0</v>
      </c>
      <c r="AB282" s="30">
        <f t="shared" si="86"/>
        <v>0</v>
      </c>
      <c r="AC282" s="29">
        <v>0</v>
      </c>
      <c r="AD282" s="29">
        <v>0</v>
      </c>
      <c r="AE282" s="30">
        <f t="shared" si="87"/>
        <v>0</v>
      </c>
      <c r="AF282" s="30">
        <f t="shared" si="88"/>
        <v>0</v>
      </c>
      <c r="AG282" s="30">
        <f t="shared" si="89"/>
        <v>0</v>
      </c>
    </row>
    <row r="283" spans="2:33" ht="15" customHeight="1" x14ac:dyDescent="0.2">
      <c r="B283" s="29" t="s">
        <v>3179</v>
      </c>
      <c r="C283" s="29" t="s">
        <v>15</v>
      </c>
      <c r="D283" s="29">
        <v>28000</v>
      </c>
      <c r="E283" s="29">
        <v>96000</v>
      </c>
      <c r="F283" s="30">
        <f t="shared" si="72"/>
        <v>3.4285714285714284</v>
      </c>
      <c r="G283" s="30">
        <f t="shared" si="73"/>
        <v>33600</v>
      </c>
      <c r="H283" s="30">
        <f t="shared" si="74"/>
        <v>11760</v>
      </c>
      <c r="I283" s="29">
        <v>0</v>
      </c>
      <c r="J283" s="29">
        <v>0</v>
      </c>
      <c r="K283" s="30">
        <f t="shared" si="75"/>
        <v>0</v>
      </c>
      <c r="L283" s="30">
        <f t="shared" si="76"/>
        <v>0</v>
      </c>
      <c r="M283" s="30">
        <f t="shared" si="77"/>
        <v>0</v>
      </c>
      <c r="N283" s="29">
        <v>0</v>
      </c>
      <c r="O283" s="29">
        <v>0</v>
      </c>
      <c r="P283" s="30">
        <f t="shared" si="78"/>
        <v>0</v>
      </c>
      <c r="Q283" s="30">
        <f t="shared" si="79"/>
        <v>0</v>
      </c>
      <c r="R283" s="30">
        <f t="shared" si="80"/>
        <v>0</v>
      </c>
      <c r="S283" s="29">
        <v>200000</v>
      </c>
      <c r="T283" s="29">
        <v>566000</v>
      </c>
      <c r="U283" s="30">
        <f t="shared" si="81"/>
        <v>2.83</v>
      </c>
      <c r="V283" s="30">
        <f t="shared" si="82"/>
        <v>300000</v>
      </c>
      <c r="W283" s="30">
        <f t="shared" si="83"/>
        <v>105000</v>
      </c>
      <c r="X283" s="29">
        <v>0</v>
      </c>
      <c r="Y283" s="29">
        <v>0</v>
      </c>
      <c r="Z283" s="30">
        <f t="shared" si="84"/>
        <v>0</v>
      </c>
      <c r="AA283" s="30">
        <f t="shared" si="85"/>
        <v>0</v>
      </c>
      <c r="AB283" s="30">
        <f t="shared" si="86"/>
        <v>0</v>
      </c>
      <c r="AC283" s="29">
        <v>0</v>
      </c>
      <c r="AD283" s="29">
        <v>0</v>
      </c>
      <c r="AE283" s="30">
        <f t="shared" si="87"/>
        <v>0</v>
      </c>
      <c r="AF283" s="30">
        <f t="shared" si="88"/>
        <v>0</v>
      </c>
      <c r="AG283" s="30">
        <f t="shared" si="89"/>
        <v>0</v>
      </c>
    </row>
    <row r="284" spans="2:33" ht="15" customHeight="1" x14ac:dyDescent="0.2">
      <c r="B284" s="29" t="s">
        <v>2307</v>
      </c>
      <c r="C284" s="29" t="s">
        <v>15</v>
      </c>
      <c r="D284" s="29">
        <v>0</v>
      </c>
      <c r="E284" s="29">
        <v>0</v>
      </c>
      <c r="F284" s="30">
        <f t="shared" si="72"/>
        <v>0</v>
      </c>
      <c r="G284" s="30">
        <f t="shared" si="73"/>
        <v>0</v>
      </c>
      <c r="H284" s="30">
        <f t="shared" si="74"/>
        <v>0</v>
      </c>
      <c r="I284" s="29">
        <v>0</v>
      </c>
      <c r="J284" s="29">
        <v>0</v>
      </c>
      <c r="K284" s="30">
        <f t="shared" si="75"/>
        <v>0</v>
      </c>
      <c r="L284" s="30">
        <f t="shared" si="76"/>
        <v>0</v>
      </c>
      <c r="M284" s="30">
        <f t="shared" si="77"/>
        <v>0</v>
      </c>
      <c r="N284" s="29">
        <v>0</v>
      </c>
      <c r="O284" s="29">
        <v>0</v>
      </c>
      <c r="P284" s="30">
        <f t="shared" si="78"/>
        <v>0</v>
      </c>
      <c r="Q284" s="30">
        <f t="shared" si="79"/>
        <v>0</v>
      </c>
      <c r="R284" s="30">
        <f t="shared" si="80"/>
        <v>0</v>
      </c>
      <c r="S284" s="29">
        <v>95000</v>
      </c>
      <c r="T284" s="29">
        <v>343000</v>
      </c>
      <c r="U284" s="30">
        <f t="shared" si="81"/>
        <v>3.6105263157894738</v>
      </c>
      <c r="V284" s="30">
        <f t="shared" si="82"/>
        <v>142500</v>
      </c>
      <c r="W284" s="30">
        <f t="shared" si="83"/>
        <v>49875</v>
      </c>
      <c r="X284" s="29">
        <v>32000</v>
      </c>
      <c r="Y284" s="29">
        <v>35000</v>
      </c>
      <c r="Z284" s="30">
        <f t="shared" si="84"/>
        <v>1.09375</v>
      </c>
      <c r="AA284" s="30">
        <f t="shared" si="85"/>
        <v>48000</v>
      </c>
      <c r="AB284" s="30">
        <f t="shared" si="86"/>
        <v>14400</v>
      </c>
      <c r="AC284" s="29">
        <v>0</v>
      </c>
      <c r="AD284" s="29">
        <v>0</v>
      </c>
      <c r="AE284" s="30">
        <f t="shared" si="87"/>
        <v>0</v>
      </c>
      <c r="AF284" s="30">
        <f t="shared" si="88"/>
        <v>0</v>
      </c>
      <c r="AG284" s="30">
        <f t="shared" si="89"/>
        <v>0</v>
      </c>
    </row>
    <row r="285" spans="2:33" ht="15" customHeight="1" x14ac:dyDescent="0.2">
      <c r="B285" s="29" t="s">
        <v>2317</v>
      </c>
      <c r="C285" s="29" t="s">
        <v>15</v>
      </c>
      <c r="D285" s="29">
        <v>138000</v>
      </c>
      <c r="E285" s="29">
        <v>458000</v>
      </c>
      <c r="F285" s="30">
        <f t="shared" si="72"/>
        <v>3.318840579710145</v>
      </c>
      <c r="G285" s="30">
        <f t="shared" si="73"/>
        <v>165600</v>
      </c>
      <c r="H285" s="30">
        <f t="shared" si="74"/>
        <v>57960</v>
      </c>
      <c r="I285" s="29">
        <v>0</v>
      </c>
      <c r="J285" s="29">
        <v>0</v>
      </c>
      <c r="K285" s="30">
        <f t="shared" si="75"/>
        <v>0</v>
      </c>
      <c r="L285" s="30">
        <f t="shared" si="76"/>
        <v>0</v>
      </c>
      <c r="M285" s="30">
        <f t="shared" si="77"/>
        <v>0</v>
      </c>
      <c r="N285" s="29">
        <v>0</v>
      </c>
      <c r="O285" s="29">
        <v>0</v>
      </c>
      <c r="P285" s="30">
        <f t="shared" si="78"/>
        <v>0</v>
      </c>
      <c r="Q285" s="30">
        <f t="shared" si="79"/>
        <v>0</v>
      </c>
      <c r="R285" s="30">
        <f t="shared" si="80"/>
        <v>0</v>
      </c>
      <c r="S285" s="29">
        <v>1000</v>
      </c>
      <c r="T285" s="29">
        <v>3000</v>
      </c>
      <c r="U285" s="30">
        <f t="shared" si="81"/>
        <v>3</v>
      </c>
      <c r="V285" s="30">
        <f t="shared" si="82"/>
        <v>1500</v>
      </c>
      <c r="W285" s="30">
        <f t="shared" si="83"/>
        <v>525</v>
      </c>
      <c r="X285" s="29">
        <v>1000</v>
      </c>
      <c r="Y285" s="29">
        <v>1000</v>
      </c>
      <c r="Z285" s="30">
        <f t="shared" si="84"/>
        <v>1</v>
      </c>
      <c r="AA285" s="30">
        <f t="shared" si="85"/>
        <v>1500</v>
      </c>
      <c r="AB285" s="30">
        <f t="shared" si="86"/>
        <v>450</v>
      </c>
      <c r="AC285" s="29">
        <v>0</v>
      </c>
      <c r="AD285" s="29">
        <v>0</v>
      </c>
      <c r="AE285" s="30">
        <f t="shared" si="87"/>
        <v>0</v>
      </c>
      <c r="AF285" s="30">
        <f t="shared" si="88"/>
        <v>0</v>
      </c>
      <c r="AG285" s="30">
        <f t="shared" si="89"/>
        <v>0</v>
      </c>
    </row>
    <row r="286" spans="2:33" ht="15" customHeight="1" x14ac:dyDescent="0.2">
      <c r="B286" s="29" t="s">
        <v>2327</v>
      </c>
      <c r="C286" s="29" t="s">
        <v>26</v>
      </c>
      <c r="D286" s="29">
        <v>37000</v>
      </c>
      <c r="E286" s="29">
        <v>99000</v>
      </c>
      <c r="F286" s="30">
        <f t="shared" si="72"/>
        <v>2.6756756756756759</v>
      </c>
      <c r="G286" s="30">
        <f t="shared" si="73"/>
        <v>44400</v>
      </c>
      <c r="H286" s="30">
        <f t="shared" si="74"/>
        <v>15540</v>
      </c>
      <c r="I286" s="29">
        <v>0</v>
      </c>
      <c r="J286" s="29">
        <v>0</v>
      </c>
      <c r="K286" s="30">
        <f t="shared" si="75"/>
        <v>0</v>
      </c>
      <c r="L286" s="30">
        <f t="shared" si="76"/>
        <v>0</v>
      </c>
      <c r="M286" s="30">
        <f t="shared" si="77"/>
        <v>0</v>
      </c>
      <c r="N286" s="29">
        <v>0</v>
      </c>
      <c r="O286" s="29">
        <v>0</v>
      </c>
      <c r="P286" s="30">
        <f t="shared" si="78"/>
        <v>0</v>
      </c>
      <c r="Q286" s="30">
        <f t="shared" si="79"/>
        <v>0</v>
      </c>
      <c r="R286" s="30">
        <f t="shared" si="80"/>
        <v>0</v>
      </c>
      <c r="S286" s="29">
        <v>0</v>
      </c>
      <c r="T286" s="29">
        <v>0</v>
      </c>
      <c r="U286" s="30">
        <f t="shared" si="81"/>
        <v>0</v>
      </c>
      <c r="V286" s="30">
        <f t="shared" si="82"/>
        <v>0</v>
      </c>
      <c r="W286" s="30">
        <f t="shared" si="83"/>
        <v>0</v>
      </c>
      <c r="X286" s="29">
        <v>0</v>
      </c>
      <c r="Y286" s="29">
        <v>0</v>
      </c>
      <c r="Z286" s="30">
        <f t="shared" si="84"/>
        <v>0</v>
      </c>
      <c r="AA286" s="30">
        <f t="shared" si="85"/>
        <v>0</v>
      </c>
      <c r="AB286" s="30">
        <f t="shared" si="86"/>
        <v>0</v>
      </c>
      <c r="AC286" s="29">
        <v>0</v>
      </c>
      <c r="AD286" s="29">
        <v>0</v>
      </c>
      <c r="AE286" s="30">
        <f t="shared" si="87"/>
        <v>0</v>
      </c>
      <c r="AF286" s="30">
        <f t="shared" si="88"/>
        <v>0</v>
      </c>
      <c r="AG286" s="30">
        <f t="shared" si="89"/>
        <v>0</v>
      </c>
    </row>
    <row r="287" spans="2:33" ht="15" customHeight="1" x14ac:dyDescent="0.2">
      <c r="B287" s="29" t="s">
        <v>2319</v>
      </c>
      <c r="C287" s="29" t="s">
        <v>26</v>
      </c>
      <c r="D287" s="29">
        <v>4000</v>
      </c>
      <c r="E287" s="29">
        <v>8000</v>
      </c>
      <c r="F287" s="30">
        <f t="shared" si="72"/>
        <v>2</v>
      </c>
      <c r="G287" s="30">
        <f t="shared" si="73"/>
        <v>4800</v>
      </c>
      <c r="H287" s="30">
        <f t="shared" si="74"/>
        <v>1680</v>
      </c>
      <c r="I287" s="29">
        <v>0</v>
      </c>
      <c r="J287" s="29">
        <v>0</v>
      </c>
      <c r="K287" s="30">
        <f t="shared" si="75"/>
        <v>0</v>
      </c>
      <c r="L287" s="30">
        <f t="shared" si="76"/>
        <v>0</v>
      </c>
      <c r="M287" s="30">
        <f t="shared" si="77"/>
        <v>0</v>
      </c>
      <c r="N287" s="29">
        <v>0</v>
      </c>
      <c r="O287" s="29">
        <v>0</v>
      </c>
      <c r="P287" s="30">
        <f t="shared" si="78"/>
        <v>0</v>
      </c>
      <c r="Q287" s="30">
        <f t="shared" si="79"/>
        <v>0</v>
      </c>
      <c r="R287" s="30">
        <f t="shared" si="80"/>
        <v>0</v>
      </c>
      <c r="S287" s="29">
        <v>0</v>
      </c>
      <c r="T287" s="29">
        <v>0</v>
      </c>
      <c r="U287" s="30">
        <f t="shared" si="81"/>
        <v>0</v>
      </c>
      <c r="V287" s="30">
        <f t="shared" si="82"/>
        <v>0</v>
      </c>
      <c r="W287" s="30">
        <f t="shared" si="83"/>
        <v>0</v>
      </c>
      <c r="X287" s="29">
        <v>0</v>
      </c>
      <c r="Y287" s="29">
        <v>0</v>
      </c>
      <c r="Z287" s="30">
        <f t="shared" si="84"/>
        <v>0</v>
      </c>
      <c r="AA287" s="30">
        <f t="shared" si="85"/>
        <v>0</v>
      </c>
      <c r="AB287" s="30">
        <f t="shared" si="86"/>
        <v>0</v>
      </c>
      <c r="AC287" s="29">
        <v>0</v>
      </c>
      <c r="AD287" s="29">
        <v>0</v>
      </c>
      <c r="AE287" s="30">
        <f t="shared" si="87"/>
        <v>0</v>
      </c>
      <c r="AF287" s="30">
        <f t="shared" si="88"/>
        <v>0</v>
      </c>
      <c r="AG287" s="30">
        <f t="shared" si="89"/>
        <v>0</v>
      </c>
    </row>
    <row r="288" spans="2:33" ht="15" customHeight="1" x14ac:dyDescent="0.2">
      <c r="B288" s="29" t="s">
        <v>2331</v>
      </c>
      <c r="C288" s="29" t="s">
        <v>26</v>
      </c>
      <c r="D288" s="29">
        <v>0</v>
      </c>
      <c r="E288" s="29">
        <v>1000</v>
      </c>
      <c r="F288" s="30">
        <f t="shared" si="72"/>
        <v>0</v>
      </c>
      <c r="G288" s="30">
        <f t="shared" si="73"/>
        <v>0</v>
      </c>
      <c r="H288" s="30">
        <f t="shared" si="74"/>
        <v>0</v>
      </c>
      <c r="I288" s="29">
        <v>0</v>
      </c>
      <c r="J288" s="29">
        <v>0</v>
      </c>
      <c r="K288" s="30">
        <f t="shared" si="75"/>
        <v>0</v>
      </c>
      <c r="L288" s="30">
        <f t="shared" si="76"/>
        <v>0</v>
      </c>
      <c r="M288" s="30">
        <f t="shared" si="77"/>
        <v>0</v>
      </c>
      <c r="N288" s="29">
        <v>0</v>
      </c>
      <c r="O288" s="29">
        <v>0</v>
      </c>
      <c r="P288" s="30">
        <f t="shared" si="78"/>
        <v>0</v>
      </c>
      <c r="Q288" s="30">
        <f t="shared" si="79"/>
        <v>0</v>
      </c>
      <c r="R288" s="30">
        <f t="shared" si="80"/>
        <v>0</v>
      </c>
      <c r="S288" s="29">
        <v>0</v>
      </c>
      <c r="T288" s="29">
        <v>0</v>
      </c>
      <c r="U288" s="30">
        <f t="shared" si="81"/>
        <v>0</v>
      </c>
      <c r="V288" s="30">
        <f t="shared" si="82"/>
        <v>0</v>
      </c>
      <c r="W288" s="30">
        <f t="shared" si="83"/>
        <v>0</v>
      </c>
      <c r="X288" s="29">
        <v>0</v>
      </c>
      <c r="Y288" s="29">
        <v>0</v>
      </c>
      <c r="Z288" s="30">
        <f t="shared" si="84"/>
        <v>0</v>
      </c>
      <c r="AA288" s="30">
        <f t="shared" si="85"/>
        <v>0</v>
      </c>
      <c r="AB288" s="30">
        <f t="shared" si="86"/>
        <v>0</v>
      </c>
      <c r="AC288" s="29">
        <v>0</v>
      </c>
      <c r="AD288" s="29">
        <v>0</v>
      </c>
      <c r="AE288" s="30">
        <f t="shared" si="87"/>
        <v>0</v>
      </c>
      <c r="AF288" s="30">
        <f t="shared" si="88"/>
        <v>0</v>
      </c>
      <c r="AG288" s="30">
        <f t="shared" si="89"/>
        <v>0</v>
      </c>
    </row>
    <row r="289" spans="2:33" ht="15" customHeight="1" x14ac:dyDescent="0.2">
      <c r="B289" s="29" t="s">
        <v>2323</v>
      </c>
      <c r="C289" s="29" t="s">
        <v>26</v>
      </c>
      <c r="D289" s="29">
        <v>4000</v>
      </c>
      <c r="E289" s="29">
        <v>8000</v>
      </c>
      <c r="F289" s="30">
        <f t="shared" si="72"/>
        <v>2</v>
      </c>
      <c r="G289" s="30">
        <f t="shared" si="73"/>
        <v>4800</v>
      </c>
      <c r="H289" s="30">
        <f t="shared" si="74"/>
        <v>1680</v>
      </c>
      <c r="I289" s="29">
        <v>0</v>
      </c>
      <c r="J289" s="29">
        <v>0</v>
      </c>
      <c r="K289" s="30">
        <f t="shared" si="75"/>
        <v>0</v>
      </c>
      <c r="L289" s="30">
        <f t="shared" si="76"/>
        <v>0</v>
      </c>
      <c r="M289" s="30">
        <f t="shared" si="77"/>
        <v>0</v>
      </c>
      <c r="N289" s="29">
        <v>0</v>
      </c>
      <c r="O289" s="29">
        <v>0</v>
      </c>
      <c r="P289" s="30">
        <f t="shared" si="78"/>
        <v>0</v>
      </c>
      <c r="Q289" s="30">
        <f t="shared" si="79"/>
        <v>0</v>
      </c>
      <c r="R289" s="30">
        <f t="shared" si="80"/>
        <v>0</v>
      </c>
      <c r="S289" s="29">
        <v>0</v>
      </c>
      <c r="T289" s="29">
        <v>0</v>
      </c>
      <c r="U289" s="30">
        <f t="shared" si="81"/>
        <v>0</v>
      </c>
      <c r="V289" s="30">
        <f t="shared" si="82"/>
        <v>0</v>
      </c>
      <c r="W289" s="30">
        <f t="shared" si="83"/>
        <v>0</v>
      </c>
      <c r="X289" s="29">
        <v>0</v>
      </c>
      <c r="Y289" s="29">
        <v>0</v>
      </c>
      <c r="Z289" s="30">
        <f t="shared" si="84"/>
        <v>0</v>
      </c>
      <c r="AA289" s="30">
        <f t="shared" si="85"/>
        <v>0</v>
      </c>
      <c r="AB289" s="30">
        <f t="shared" si="86"/>
        <v>0</v>
      </c>
      <c r="AC289" s="29">
        <v>0</v>
      </c>
      <c r="AD289" s="29">
        <v>0</v>
      </c>
      <c r="AE289" s="30">
        <f t="shared" si="87"/>
        <v>0</v>
      </c>
      <c r="AF289" s="30">
        <f t="shared" si="88"/>
        <v>0</v>
      </c>
      <c r="AG289" s="30">
        <f t="shared" si="89"/>
        <v>0</v>
      </c>
    </row>
    <row r="290" spans="2:33" ht="15" customHeight="1" x14ac:dyDescent="0.2">
      <c r="B290" s="29" t="s">
        <v>2324</v>
      </c>
      <c r="C290" s="29" t="s">
        <v>26</v>
      </c>
      <c r="D290" s="29">
        <v>2000</v>
      </c>
      <c r="E290" s="29">
        <v>4000</v>
      </c>
      <c r="F290" s="30">
        <f t="shared" si="72"/>
        <v>2</v>
      </c>
      <c r="G290" s="30">
        <f t="shared" si="73"/>
        <v>2400</v>
      </c>
      <c r="H290" s="30">
        <f t="shared" si="74"/>
        <v>840</v>
      </c>
      <c r="I290" s="29">
        <v>0</v>
      </c>
      <c r="J290" s="29">
        <v>0</v>
      </c>
      <c r="K290" s="30">
        <f t="shared" si="75"/>
        <v>0</v>
      </c>
      <c r="L290" s="30">
        <f t="shared" si="76"/>
        <v>0</v>
      </c>
      <c r="M290" s="30">
        <f t="shared" si="77"/>
        <v>0</v>
      </c>
      <c r="N290" s="29">
        <v>0</v>
      </c>
      <c r="O290" s="29">
        <v>0</v>
      </c>
      <c r="P290" s="30">
        <f t="shared" si="78"/>
        <v>0</v>
      </c>
      <c r="Q290" s="30">
        <f t="shared" si="79"/>
        <v>0</v>
      </c>
      <c r="R290" s="30">
        <f t="shared" si="80"/>
        <v>0</v>
      </c>
      <c r="S290" s="29">
        <v>0</v>
      </c>
      <c r="T290" s="29">
        <v>0</v>
      </c>
      <c r="U290" s="30">
        <f t="shared" si="81"/>
        <v>0</v>
      </c>
      <c r="V290" s="30">
        <f t="shared" si="82"/>
        <v>0</v>
      </c>
      <c r="W290" s="30">
        <f t="shared" si="83"/>
        <v>0</v>
      </c>
      <c r="X290" s="29">
        <v>0</v>
      </c>
      <c r="Y290" s="29">
        <v>0</v>
      </c>
      <c r="Z290" s="30">
        <f t="shared" si="84"/>
        <v>0</v>
      </c>
      <c r="AA290" s="30">
        <f t="shared" si="85"/>
        <v>0</v>
      </c>
      <c r="AB290" s="30">
        <f t="shared" si="86"/>
        <v>0</v>
      </c>
      <c r="AC290" s="29">
        <v>0</v>
      </c>
      <c r="AD290" s="29">
        <v>0</v>
      </c>
      <c r="AE290" s="30">
        <f t="shared" si="87"/>
        <v>0</v>
      </c>
      <c r="AF290" s="30">
        <f t="shared" si="88"/>
        <v>0</v>
      </c>
      <c r="AG290" s="30">
        <f t="shared" si="89"/>
        <v>0</v>
      </c>
    </row>
    <row r="291" spans="2:33" ht="15" customHeight="1" x14ac:dyDescent="0.2">
      <c r="B291" s="29" t="s">
        <v>2329</v>
      </c>
      <c r="C291" s="29" t="s">
        <v>26</v>
      </c>
      <c r="D291" s="29">
        <v>1000</v>
      </c>
      <c r="E291" s="29">
        <v>3000</v>
      </c>
      <c r="F291" s="30">
        <f t="shared" si="72"/>
        <v>3</v>
      </c>
      <c r="G291" s="30">
        <f t="shared" si="73"/>
        <v>1200</v>
      </c>
      <c r="H291" s="30">
        <f t="shared" si="74"/>
        <v>420</v>
      </c>
      <c r="I291" s="29">
        <v>0</v>
      </c>
      <c r="J291" s="29">
        <v>0</v>
      </c>
      <c r="K291" s="30">
        <f t="shared" si="75"/>
        <v>0</v>
      </c>
      <c r="L291" s="30">
        <f t="shared" si="76"/>
        <v>0</v>
      </c>
      <c r="M291" s="30">
        <f t="shared" si="77"/>
        <v>0</v>
      </c>
      <c r="N291" s="29">
        <v>0</v>
      </c>
      <c r="O291" s="29">
        <v>0</v>
      </c>
      <c r="P291" s="30">
        <f t="shared" si="78"/>
        <v>0</v>
      </c>
      <c r="Q291" s="30">
        <f t="shared" si="79"/>
        <v>0</v>
      </c>
      <c r="R291" s="30">
        <f t="shared" si="80"/>
        <v>0</v>
      </c>
      <c r="S291" s="29">
        <v>0</v>
      </c>
      <c r="T291" s="29">
        <v>0</v>
      </c>
      <c r="U291" s="30">
        <f t="shared" si="81"/>
        <v>0</v>
      </c>
      <c r="V291" s="30">
        <f t="shared" si="82"/>
        <v>0</v>
      </c>
      <c r="W291" s="30">
        <f t="shared" si="83"/>
        <v>0</v>
      </c>
      <c r="X291" s="29">
        <v>0</v>
      </c>
      <c r="Y291" s="29">
        <v>0</v>
      </c>
      <c r="Z291" s="30">
        <f t="shared" si="84"/>
        <v>0</v>
      </c>
      <c r="AA291" s="30">
        <f t="shared" si="85"/>
        <v>0</v>
      </c>
      <c r="AB291" s="30">
        <f t="shared" si="86"/>
        <v>0</v>
      </c>
      <c r="AC291" s="29">
        <v>0</v>
      </c>
      <c r="AD291" s="29">
        <v>0</v>
      </c>
      <c r="AE291" s="30">
        <f t="shared" si="87"/>
        <v>0</v>
      </c>
      <c r="AF291" s="30">
        <f t="shared" si="88"/>
        <v>0</v>
      </c>
      <c r="AG291" s="30">
        <f t="shared" si="89"/>
        <v>0</v>
      </c>
    </row>
    <row r="292" spans="2:33" ht="15" customHeight="1" x14ac:dyDescent="0.2">
      <c r="B292" s="29" t="s">
        <v>2333</v>
      </c>
      <c r="C292" s="29" t="s">
        <v>26</v>
      </c>
      <c r="D292" s="29">
        <v>18000</v>
      </c>
      <c r="E292" s="29">
        <v>48000</v>
      </c>
      <c r="F292" s="30">
        <f t="shared" si="72"/>
        <v>2.6666666666666665</v>
      </c>
      <c r="G292" s="30">
        <f t="shared" si="73"/>
        <v>21600</v>
      </c>
      <c r="H292" s="30">
        <f t="shared" si="74"/>
        <v>7560</v>
      </c>
      <c r="I292" s="29">
        <v>0</v>
      </c>
      <c r="J292" s="29">
        <v>0</v>
      </c>
      <c r="K292" s="30">
        <f t="shared" si="75"/>
        <v>0</v>
      </c>
      <c r="L292" s="30">
        <f t="shared" si="76"/>
        <v>0</v>
      </c>
      <c r="M292" s="30">
        <f t="shared" si="77"/>
        <v>0</v>
      </c>
      <c r="N292" s="29">
        <v>0</v>
      </c>
      <c r="O292" s="29">
        <v>0</v>
      </c>
      <c r="P292" s="30">
        <f t="shared" si="78"/>
        <v>0</v>
      </c>
      <c r="Q292" s="30">
        <f t="shared" si="79"/>
        <v>0</v>
      </c>
      <c r="R292" s="30">
        <f t="shared" si="80"/>
        <v>0</v>
      </c>
      <c r="S292" s="29">
        <v>0</v>
      </c>
      <c r="T292" s="29">
        <v>0</v>
      </c>
      <c r="U292" s="30">
        <f t="shared" si="81"/>
        <v>0</v>
      </c>
      <c r="V292" s="30">
        <f t="shared" si="82"/>
        <v>0</v>
      </c>
      <c r="W292" s="30">
        <f t="shared" si="83"/>
        <v>0</v>
      </c>
      <c r="X292" s="29">
        <v>0</v>
      </c>
      <c r="Y292" s="29">
        <v>0</v>
      </c>
      <c r="Z292" s="30">
        <f t="shared" si="84"/>
        <v>0</v>
      </c>
      <c r="AA292" s="30">
        <f t="shared" si="85"/>
        <v>0</v>
      </c>
      <c r="AB292" s="30">
        <f t="shared" si="86"/>
        <v>0</v>
      </c>
      <c r="AC292" s="29">
        <v>0</v>
      </c>
      <c r="AD292" s="29">
        <v>0</v>
      </c>
      <c r="AE292" s="30">
        <f t="shared" si="87"/>
        <v>0</v>
      </c>
      <c r="AF292" s="30">
        <f t="shared" si="88"/>
        <v>0</v>
      </c>
      <c r="AG292" s="30">
        <f t="shared" si="89"/>
        <v>0</v>
      </c>
    </row>
    <row r="293" spans="2:33" ht="15" customHeight="1" x14ac:dyDescent="0.2">
      <c r="B293" s="29" t="s">
        <v>2320</v>
      </c>
      <c r="C293" s="29" t="s">
        <v>26</v>
      </c>
      <c r="D293" s="29">
        <v>1000</v>
      </c>
      <c r="E293" s="29">
        <v>2000</v>
      </c>
      <c r="F293" s="30">
        <f t="shared" si="72"/>
        <v>2</v>
      </c>
      <c r="G293" s="30">
        <f t="shared" si="73"/>
        <v>1200</v>
      </c>
      <c r="H293" s="30">
        <f t="shared" si="74"/>
        <v>420</v>
      </c>
      <c r="I293" s="29">
        <v>0</v>
      </c>
      <c r="J293" s="29">
        <v>0</v>
      </c>
      <c r="K293" s="30">
        <f t="shared" si="75"/>
        <v>0</v>
      </c>
      <c r="L293" s="30">
        <f t="shared" si="76"/>
        <v>0</v>
      </c>
      <c r="M293" s="30">
        <f t="shared" si="77"/>
        <v>0</v>
      </c>
      <c r="N293" s="29">
        <v>0</v>
      </c>
      <c r="O293" s="29">
        <v>0</v>
      </c>
      <c r="P293" s="30">
        <f t="shared" si="78"/>
        <v>0</v>
      </c>
      <c r="Q293" s="30">
        <f t="shared" si="79"/>
        <v>0</v>
      </c>
      <c r="R293" s="30">
        <f t="shared" si="80"/>
        <v>0</v>
      </c>
      <c r="S293" s="29">
        <v>0</v>
      </c>
      <c r="T293" s="29">
        <v>0</v>
      </c>
      <c r="U293" s="30">
        <f t="shared" si="81"/>
        <v>0</v>
      </c>
      <c r="V293" s="30">
        <f t="shared" si="82"/>
        <v>0</v>
      </c>
      <c r="W293" s="30">
        <f t="shared" si="83"/>
        <v>0</v>
      </c>
      <c r="X293" s="29">
        <v>0</v>
      </c>
      <c r="Y293" s="29">
        <v>0</v>
      </c>
      <c r="Z293" s="30">
        <f t="shared" si="84"/>
        <v>0</v>
      </c>
      <c r="AA293" s="30">
        <f t="shared" si="85"/>
        <v>0</v>
      </c>
      <c r="AB293" s="30">
        <f t="shared" si="86"/>
        <v>0</v>
      </c>
      <c r="AC293" s="29">
        <v>0</v>
      </c>
      <c r="AD293" s="29">
        <v>0</v>
      </c>
      <c r="AE293" s="30">
        <f t="shared" si="87"/>
        <v>0</v>
      </c>
      <c r="AF293" s="30">
        <f t="shared" si="88"/>
        <v>0</v>
      </c>
      <c r="AG293" s="30">
        <f t="shared" si="89"/>
        <v>0</v>
      </c>
    </row>
    <row r="294" spans="2:33" ht="15" customHeight="1" x14ac:dyDescent="0.2">
      <c r="B294" s="29" t="s">
        <v>2322</v>
      </c>
      <c r="C294" s="29" t="s">
        <v>26</v>
      </c>
      <c r="D294" s="29">
        <v>9000</v>
      </c>
      <c r="E294" s="29">
        <v>29000</v>
      </c>
      <c r="F294" s="30">
        <f t="shared" si="72"/>
        <v>3.2222222222222223</v>
      </c>
      <c r="G294" s="30">
        <f t="shared" si="73"/>
        <v>10800</v>
      </c>
      <c r="H294" s="30">
        <f t="shared" si="74"/>
        <v>3780</v>
      </c>
      <c r="I294" s="29">
        <v>0</v>
      </c>
      <c r="J294" s="29">
        <v>0</v>
      </c>
      <c r="K294" s="30">
        <f t="shared" si="75"/>
        <v>0</v>
      </c>
      <c r="L294" s="30">
        <f t="shared" si="76"/>
        <v>0</v>
      </c>
      <c r="M294" s="30">
        <f t="shared" si="77"/>
        <v>0</v>
      </c>
      <c r="N294" s="29">
        <v>0</v>
      </c>
      <c r="O294" s="29">
        <v>0</v>
      </c>
      <c r="P294" s="30">
        <f t="shared" si="78"/>
        <v>0</v>
      </c>
      <c r="Q294" s="30">
        <f t="shared" si="79"/>
        <v>0</v>
      </c>
      <c r="R294" s="30">
        <f t="shared" si="80"/>
        <v>0</v>
      </c>
      <c r="S294" s="29">
        <v>0</v>
      </c>
      <c r="T294" s="29">
        <v>0</v>
      </c>
      <c r="U294" s="30">
        <f t="shared" si="81"/>
        <v>0</v>
      </c>
      <c r="V294" s="30">
        <f t="shared" si="82"/>
        <v>0</v>
      </c>
      <c r="W294" s="30">
        <f t="shared" si="83"/>
        <v>0</v>
      </c>
      <c r="X294" s="29">
        <v>0</v>
      </c>
      <c r="Y294" s="29">
        <v>0</v>
      </c>
      <c r="Z294" s="30">
        <f t="shared" si="84"/>
        <v>0</v>
      </c>
      <c r="AA294" s="30">
        <f t="shared" si="85"/>
        <v>0</v>
      </c>
      <c r="AB294" s="30">
        <f t="shared" si="86"/>
        <v>0</v>
      </c>
      <c r="AC294" s="29">
        <v>0</v>
      </c>
      <c r="AD294" s="29">
        <v>0</v>
      </c>
      <c r="AE294" s="30">
        <f t="shared" si="87"/>
        <v>0</v>
      </c>
      <c r="AF294" s="30">
        <f t="shared" si="88"/>
        <v>0</v>
      </c>
      <c r="AG294" s="30">
        <f t="shared" si="89"/>
        <v>0</v>
      </c>
    </row>
    <row r="295" spans="2:33" ht="15" customHeight="1" x14ac:dyDescent="0.2">
      <c r="B295" s="29" t="s">
        <v>2325</v>
      </c>
      <c r="C295" s="29" t="s">
        <v>26</v>
      </c>
      <c r="D295" s="29">
        <v>66000</v>
      </c>
      <c r="E295" s="29">
        <v>208000</v>
      </c>
      <c r="F295" s="30">
        <f t="shared" si="72"/>
        <v>3.1515151515151514</v>
      </c>
      <c r="G295" s="30">
        <f t="shared" si="73"/>
        <v>79200</v>
      </c>
      <c r="H295" s="30">
        <f t="shared" si="74"/>
        <v>27720</v>
      </c>
      <c r="I295" s="29">
        <v>0</v>
      </c>
      <c r="J295" s="29">
        <v>0</v>
      </c>
      <c r="K295" s="30">
        <f t="shared" si="75"/>
        <v>0</v>
      </c>
      <c r="L295" s="30">
        <f t="shared" si="76"/>
        <v>0</v>
      </c>
      <c r="M295" s="30">
        <f t="shared" si="77"/>
        <v>0</v>
      </c>
      <c r="N295" s="29">
        <v>0</v>
      </c>
      <c r="O295" s="29">
        <v>0</v>
      </c>
      <c r="P295" s="30">
        <f t="shared" si="78"/>
        <v>0</v>
      </c>
      <c r="Q295" s="30">
        <f t="shared" si="79"/>
        <v>0</v>
      </c>
      <c r="R295" s="30">
        <f t="shared" si="80"/>
        <v>0</v>
      </c>
      <c r="S295" s="29">
        <v>0</v>
      </c>
      <c r="T295" s="29">
        <v>0</v>
      </c>
      <c r="U295" s="30">
        <f t="shared" si="81"/>
        <v>0</v>
      </c>
      <c r="V295" s="30">
        <f t="shared" si="82"/>
        <v>0</v>
      </c>
      <c r="W295" s="30">
        <f t="shared" si="83"/>
        <v>0</v>
      </c>
      <c r="X295" s="29">
        <v>0</v>
      </c>
      <c r="Y295" s="29">
        <v>0</v>
      </c>
      <c r="Z295" s="30">
        <f t="shared" si="84"/>
        <v>0</v>
      </c>
      <c r="AA295" s="30">
        <f t="shared" si="85"/>
        <v>0</v>
      </c>
      <c r="AB295" s="30">
        <f t="shared" si="86"/>
        <v>0</v>
      </c>
      <c r="AC295" s="29">
        <v>0</v>
      </c>
      <c r="AD295" s="29">
        <v>0</v>
      </c>
      <c r="AE295" s="30">
        <f t="shared" si="87"/>
        <v>0</v>
      </c>
      <c r="AF295" s="30">
        <f t="shared" si="88"/>
        <v>0</v>
      </c>
      <c r="AG295" s="30">
        <f t="shared" si="89"/>
        <v>0</v>
      </c>
    </row>
    <row r="296" spans="2:33" ht="15" customHeight="1" x14ac:dyDescent="0.2">
      <c r="B296" s="29" t="s">
        <v>2334</v>
      </c>
      <c r="C296" s="29" t="s">
        <v>26</v>
      </c>
      <c r="D296" s="29">
        <v>3000</v>
      </c>
      <c r="E296" s="29">
        <v>8000</v>
      </c>
      <c r="F296" s="30">
        <f t="shared" si="72"/>
        <v>2.6666666666666665</v>
      </c>
      <c r="G296" s="30">
        <f t="shared" si="73"/>
        <v>3600</v>
      </c>
      <c r="H296" s="30">
        <f t="shared" si="74"/>
        <v>1260</v>
      </c>
      <c r="I296" s="29">
        <v>0</v>
      </c>
      <c r="J296" s="29">
        <v>0</v>
      </c>
      <c r="K296" s="30">
        <f t="shared" si="75"/>
        <v>0</v>
      </c>
      <c r="L296" s="30">
        <f t="shared" si="76"/>
        <v>0</v>
      </c>
      <c r="M296" s="30">
        <f t="shared" si="77"/>
        <v>0</v>
      </c>
      <c r="N296" s="29">
        <v>0</v>
      </c>
      <c r="O296" s="29">
        <v>0</v>
      </c>
      <c r="P296" s="30">
        <f t="shared" si="78"/>
        <v>0</v>
      </c>
      <c r="Q296" s="30">
        <f t="shared" si="79"/>
        <v>0</v>
      </c>
      <c r="R296" s="30">
        <f t="shared" si="80"/>
        <v>0</v>
      </c>
      <c r="S296" s="29">
        <v>0</v>
      </c>
      <c r="T296" s="29">
        <v>0</v>
      </c>
      <c r="U296" s="30">
        <f t="shared" si="81"/>
        <v>0</v>
      </c>
      <c r="V296" s="30">
        <f t="shared" si="82"/>
        <v>0</v>
      </c>
      <c r="W296" s="30">
        <f t="shared" si="83"/>
        <v>0</v>
      </c>
      <c r="X296" s="29">
        <v>0</v>
      </c>
      <c r="Y296" s="29">
        <v>0</v>
      </c>
      <c r="Z296" s="30">
        <f t="shared" si="84"/>
        <v>0</v>
      </c>
      <c r="AA296" s="30">
        <f t="shared" si="85"/>
        <v>0</v>
      </c>
      <c r="AB296" s="30">
        <f t="shared" si="86"/>
        <v>0</v>
      </c>
      <c r="AC296" s="29">
        <v>0</v>
      </c>
      <c r="AD296" s="29">
        <v>0</v>
      </c>
      <c r="AE296" s="30">
        <f t="shared" si="87"/>
        <v>0</v>
      </c>
      <c r="AF296" s="30">
        <f t="shared" si="88"/>
        <v>0</v>
      </c>
      <c r="AG296" s="30">
        <f t="shared" si="89"/>
        <v>0</v>
      </c>
    </row>
    <row r="297" spans="2:33" ht="15" customHeight="1" x14ac:dyDescent="0.2">
      <c r="B297" s="29" t="s">
        <v>2330</v>
      </c>
      <c r="C297" s="29" t="s">
        <v>26</v>
      </c>
      <c r="D297" s="29">
        <v>1000</v>
      </c>
      <c r="E297" s="29">
        <v>3000</v>
      </c>
      <c r="F297" s="30">
        <f t="shared" si="72"/>
        <v>3</v>
      </c>
      <c r="G297" s="30">
        <f t="shared" si="73"/>
        <v>1200</v>
      </c>
      <c r="H297" s="30">
        <f t="shared" si="74"/>
        <v>420</v>
      </c>
      <c r="I297" s="29">
        <v>0</v>
      </c>
      <c r="J297" s="29">
        <v>0</v>
      </c>
      <c r="K297" s="30">
        <f t="shared" si="75"/>
        <v>0</v>
      </c>
      <c r="L297" s="30">
        <f t="shared" si="76"/>
        <v>0</v>
      </c>
      <c r="M297" s="30">
        <f t="shared" si="77"/>
        <v>0</v>
      </c>
      <c r="N297" s="29">
        <v>0</v>
      </c>
      <c r="O297" s="29">
        <v>0</v>
      </c>
      <c r="P297" s="30">
        <f t="shared" si="78"/>
        <v>0</v>
      </c>
      <c r="Q297" s="30">
        <f t="shared" si="79"/>
        <v>0</v>
      </c>
      <c r="R297" s="30">
        <f t="shared" si="80"/>
        <v>0</v>
      </c>
      <c r="S297" s="29">
        <v>0</v>
      </c>
      <c r="T297" s="29">
        <v>0</v>
      </c>
      <c r="U297" s="30">
        <f t="shared" si="81"/>
        <v>0</v>
      </c>
      <c r="V297" s="30">
        <f t="shared" si="82"/>
        <v>0</v>
      </c>
      <c r="W297" s="30">
        <f t="shared" si="83"/>
        <v>0</v>
      </c>
      <c r="X297" s="29">
        <v>0</v>
      </c>
      <c r="Y297" s="29">
        <v>0</v>
      </c>
      <c r="Z297" s="30">
        <f t="shared" si="84"/>
        <v>0</v>
      </c>
      <c r="AA297" s="30">
        <f t="shared" si="85"/>
        <v>0</v>
      </c>
      <c r="AB297" s="30">
        <f t="shared" si="86"/>
        <v>0</v>
      </c>
      <c r="AC297" s="29">
        <v>0</v>
      </c>
      <c r="AD297" s="29">
        <v>0</v>
      </c>
      <c r="AE297" s="30">
        <f t="shared" si="87"/>
        <v>0</v>
      </c>
      <c r="AF297" s="30">
        <f t="shared" si="88"/>
        <v>0</v>
      </c>
      <c r="AG297" s="30">
        <f t="shared" si="89"/>
        <v>0</v>
      </c>
    </row>
    <row r="298" spans="2:33" ht="15" customHeight="1" x14ac:dyDescent="0.2">
      <c r="B298" s="29" t="s">
        <v>2326</v>
      </c>
      <c r="C298" s="29" t="s">
        <v>26</v>
      </c>
      <c r="D298" s="29">
        <v>24000</v>
      </c>
      <c r="E298" s="29">
        <v>73000</v>
      </c>
      <c r="F298" s="30">
        <f t="shared" si="72"/>
        <v>3.0416666666666665</v>
      </c>
      <c r="G298" s="30">
        <f t="shared" si="73"/>
        <v>28800</v>
      </c>
      <c r="H298" s="30">
        <f t="shared" si="74"/>
        <v>10080</v>
      </c>
      <c r="I298" s="29">
        <v>0</v>
      </c>
      <c r="J298" s="29">
        <v>0</v>
      </c>
      <c r="K298" s="30">
        <f t="shared" si="75"/>
        <v>0</v>
      </c>
      <c r="L298" s="30">
        <f t="shared" si="76"/>
        <v>0</v>
      </c>
      <c r="M298" s="30">
        <f t="shared" si="77"/>
        <v>0</v>
      </c>
      <c r="N298" s="29">
        <v>0</v>
      </c>
      <c r="O298" s="29">
        <v>0</v>
      </c>
      <c r="P298" s="30">
        <f t="shared" si="78"/>
        <v>0</v>
      </c>
      <c r="Q298" s="30">
        <f t="shared" si="79"/>
        <v>0</v>
      </c>
      <c r="R298" s="30">
        <f t="shared" si="80"/>
        <v>0</v>
      </c>
      <c r="S298" s="29">
        <v>0</v>
      </c>
      <c r="T298" s="29">
        <v>0</v>
      </c>
      <c r="U298" s="30">
        <f t="shared" si="81"/>
        <v>0</v>
      </c>
      <c r="V298" s="30">
        <f t="shared" si="82"/>
        <v>0</v>
      </c>
      <c r="W298" s="30">
        <f t="shared" si="83"/>
        <v>0</v>
      </c>
      <c r="X298" s="29">
        <v>0</v>
      </c>
      <c r="Y298" s="29">
        <v>0</v>
      </c>
      <c r="Z298" s="30">
        <f t="shared" si="84"/>
        <v>0</v>
      </c>
      <c r="AA298" s="30">
        <f t="shared" si="85"/>
        <v>0</v>
      </c>
      <c r="AB298" s="30">
        <f t="shared" si="86"/>
        <v>0</v>
      </c>
      <c r="AC298" s="29">
        <v>0</v>
      </c>
      <c r="AD298" s="29">
        <v>0</v>
      </c>
      <c r="AE298" s="30">
        <f t="shared" si="87"/>
        <v>0</v>
      </c>
      <c r="AF298" s="30">
        <f t="shared" si="88"/>
        <v>0</v>
      </c>
      <c r="AG298" s="30">
        <f t="shared" si="89"/>
        <v>0</v>
      </c>
    </row>
    <row r="299" spans="2:33" ht="15" customHeight="1" x14ac:dyDescent="0.2">
      <c r="B299" s="29" t="s">
        <v>2321</v>
      </c>
      <c r="C299" s="29" t="s">
        <v>26</v>
      </c>
      <c r="D299" s="29">
        <v>7000</v>
      </c>
      <c r="E299" s="29">
        <v>22000</v>
      </c>
      <c r="F299" s="30">
        <f t="shared" si="72"/>
        <v>3.1428571428571428</v>
      </c>
      <c r="G299" s="30">
        <f t="shared" si="73"/>
        <v>8400</v>
      </c>
      <c r="H299" s="30">
        <f t="shared" si="74"/>
        <v>2940</v>
      </c>
      <c r="I299" s="29">
        <v>0</v>
      </c>
      <c r="J299" s="29">
        <v>0</v>
      </c>
      <c r="K299" s="30">
        <f t="shared" si="75"/>
        <v>0</v>
      </c>
      <c r="L299" s="30">
        <f t="shared" si="76"/>
        <v>0</v>
      </c>
      <c r="M299" s="30">
        <f t="shared" si="77"/>
        <v>0</v>
      </c>
      <c r="N299" s="29">
        <v>0</v>
      </c>
      <c r="O299" s="29">
        <v>0</v>
      </c>
      <c r="P299" s="30">
        <f t="shared" si="78"/>
        <v>0</v>
      </c>
      <c r="Q299" s="30">
        <f t="shared" si="79"/>
        <v>0</v>
      </c>
      <c r="R299" s="30">
        <f t="shared" si="80"/>
        <v>0</v>
      </c>
      <c r="S299" s="29">
        <v>0</v>
      </c>
      <c r="T299" s="29">
        <v>0</v>
      </c>
      <c r="U299" s="30">
        <f t="shared" si="81"/>
        <v>0</v>
      </c>
      <c r="V299" s="30">
        <f t="shared" si="82"/>
        <v>0</v>
      </c>
      <c r="W299" s="30">
        <f t="shared" si="83"/>
        <v>0</v>
      </c>
      <c r="X299" s="29">
        <v>0</v>
      </c>
      <c r="Y299" s="29">
        <v>0</v>
      </c>
      <c r="Z299" s="30">
        <f t="shared" si="84"/>
        <v>0</v>
      </c>
      <c r="AA299" s="30">
        <f t="shared" si="85"/>
        <v>0</v>
      </c>
      <c r="AB299" s="30">
        <f t="shared" si="86"/>
        <v>0</v>
      </c>
      <c r="AC299" s="29">
        <v>0</v>
      </c>
      <c r="AD299" s="29">
        <v>0</v>
      </c>
      <c r="AE299" s="30">
        <f t="shared" si="87"/>
        <v>0</v>
      </c>
      <c r="AF299" s="30">
        <f t="shared" si="88"/>
        <v>0</v>
      </c>
      <c r="AG299" s="30">
        <f t="shared" si="89"/>
        <v>0</v>
      </c>
    </row>
    <row r="300" spans="2:33" ht="15" customHeight="1" x14ac:dyDescent="0.2">
      <c r="B300" s="29" t="s">
        <v>8306</v>
      </c>
      <c r="C300" s="29" t="s">
        <v>243</v>
      </c>
      <c r="D300" s="29">
        <v>0</v>
      </c>
      <c r="E300" s="29">
        <v>0</v>
      </c>
      <c r="F300" s="30">
        <f t="shared" si="72"/>
        <v>0</v>
      </c>
      <c r="G300" s="30">
        <f t="shared" si="73"/>
        <v>0</v>
      </c>
      <c r="H300" s="30">
        <f t="shared" si="74"/>
        <v>0</v>
      </c>
      <c r="I300" s="29">
        <v>0</v>
      </c>
      <c r="J300" s="29">
        <v>0</v>
      </c>
      <c r="K300" s="30">
        <f t="shared" si="75"/>
        <v>0</v>
      </c>
      <c r="L300" s="30">
        <f t="shared" si="76"/>
        <v>0</v>
      </c>
      <c r="M300" s="30">
        <f t="shared" si="77"/>
        <v>0</v>
      </c>
      <c r="N300" s="29">
        <v>0</v>
      </c>
      <c r="O300" s="29">
        <v>0</v>
      </c>
      <c r="P300" s="30">
        <f t="shared" si="78"/>
        <v>0</v>
      </c>
      <c r="Q300" s="30">
        <f t="shared" si="79"/>
        <v>0</v>
      </c>
      <c r="R300" s="30">
        <f t="shared" si="80"/>
        <v>0</v>
      </c>
      <c r="S300" s="29">
        <v>0</v>
      </c>
      <c r="T300" s="29">
        <v>0</v>
      </c>
      <c r="U300" s="30">
        <f t="shared" si="81"/>
        <v>0</v>
      </c>
      <c r="V300" s="30">
        <f t="shared" si="82"/>
        <v>0</v>
      </c>
      <c r="W300" s="30">
        <f t="shared" si="83"/>
        <v>0</v>
      </c>
      <c r="X300" s="29">
        <v>2000</v>
      </c>
      <c r="Y300" s="29">
        <v>4000</v>
      </c>
      <c r="Z300" s="30">
        <f t="shared" si="84"/>
        <v>2</v>
      </c>
      <c r="AA300" s="30">
        <f t="shared" si="85"/>
        <v>3000</v>
      </c>
      <c r="AB300" s="30">
        <f t="shared" si="86"/>
        <v>900</v>
      </c>
      <c r="AC300" s="29">
        <v>0</v>
      </c>
      <c r="AD300" s="29">
        <v>0</v>
      </c>
      <c r="AE300" s="30">
        <f t="shared" si="87"/>
        <v>0</v>
      </c>
      <c r="AF300" s="30">
        <f t="shared" si="88"/>
        <v>0</v>
      </c>
      <c r="AG300" s="30">
        <f t="shared" si="89"/>
        <v>0</v>
      </c>
    </row>
    <row r="301" spans="2:33" ht="15" customHeight="1" x14ac:dyDescent="0.2">
      <c r="B301" s="29" t="s">
        <v>8307</v>
      </c>
      <c r="C301" s="29" t="s">
        <v>243</v>
      </c>
      <c r="D301" s="29">
        <v>0</v>
      </c>
      <c r="E301" s="29">
        <v>0</v>
      </c>
      <c r="F301" s="30">
        <f t="shared" si="72"/>
        <v>0</v>
      </c>
      <c r="G301" s="30">
        <f t="shared" si="73"/>
        <v>0</v>
      </c>
      <c r="H301" s="30">
        <f t="shared" si="74"/>
        <v>0</v>
      </c>
      <c r="I301" s="29">
        <v>0</v>
      </c>
      <c r="J301" s="29">
        <v>0</v>
      </c>
      <c r="K301" s="30">
        <f t="shared" si="75"/>
        <v>0</v>
      </c>
      <c r="L301" s="30">
        <f t="shared" si="76"/>
        <v>0</v>
      </c>
      <c r="M301" s="30">
        <f t="shared" si="77"/>
        <v>0</v>
      </c>
      <c r="N301" s="29">
        <v>0</v>
      </c>
      <c r="O301" s="29">
        <v>0</v>
      </c>
      <c r="P301" s="30">
        <f t="shared" si="78"/>
        <v>0</v>
      </c>
      <c r="Q301" s="30">
        <f t="shared" si="79"/>
        <v>0</v>
      </c>
      <c r="R301" s="30">
        <f t="shared" si="80"/>
        <v>0</v>
      </c>
      <c r="S301" s="29">
        <v>0</v>
      </c>
      <c r="T301" s="29">
        <v>0</v>
      </c>
      <c r="U301" s="30">
        <f t="shared" si="81"/>
        <v>0</v>
      </c>
      <c r="V301" s="30">
        <f t="shared" si="82"/>
        <v>0</v>
      </c>
      <c r="W301" s="30">
        <f t="shared" si="83"/>
        <v>0</v>
      </c>
      <c r="X301" s="29">
        <v>3000</v>
      </c>
      <c r="Y301" s="29">
        <v>5000</v>
      </c>
      <c r="Z301" s="30">
        <f t="shared" si="84"/>
        <v>1.6666666666666667</v>
      </c>
      <c r="AA301" s="30">
        <f t="shared" si="85"/>
        <v>4500</v>
      </c>
      <c r="AB301" s="30">
        <f t="shared" si="86"/>
        <v>1350</v>
      </c>
      <c r="AC301" s="29">
        <v>0</v>
      </c>
      <c r="AD301" s="29">
        <v>0</v>
      </c>
      <c r="AE301" s="30">
        <f t="shared" si="87"/>
        <v>0</v>
      </c>
      <c r="AF301" s="30">
        <f t="shared" si="88"/>
        <v>0</v>
      </c>
      <c r="AG301" s="30">
        <f t="shared" si="89"/>
        <v>0</v>
      </c>
    </row>
    <row r="302" spans="2:33" ht="15" customHeight="1" x14ac:dyDescent="0.2">
      <c r="B302" s="29" t="s">
        <v>2362</v>
      </c>
      <c r="C302" s="29" t="s">
        <v>9</v>
      </c>
      <c r="D302" s="29">
        <v>1000</v>
      </c>
      <c r="E302" s="29">
        <v>1000</v>
      </c>
      <c r="F302" s="30">
        <f t="shared" si="72"/>
        <v>1</v>
      </c>
      <c r="G302" s="30">
        <f t="shared" si="73"/>
        <v>1200</v>
      </c>
      <c r="H302" s="30">
        <f t="shared" si="74"/>
        <v>420</v>
      </c>
      <c r="I302" s="29">
        <v>0</v>
      </c>
      <c r="J302" s="29">
        <v>0</v>
      </c>
      <c r="K302" s="30">
        <f t="shared" si="75"/>
        <v>0</v>
      </c>
      <c r="L302" s="30">
        <f t="shared" si="76"/>
        <v>0</v>
      </c>
      <c r="M302" s="30">
        <f t="shared" si="77"/>
        <v>0</v>
      </c>
      <c r="N302" s="29">
        <v>0</v>
      </c>
      <c r="O302" s="29">
        <v>0</v>
      </c>
      <c r="P302" s="30">
        <f t="shared" si="78"/>
        <v>0</v>
      </c>
      <c r="Q302" s="30">
        <f t="shared" si="79"/>
        <v>0</v>
      </c>
      <c r="R302" s="30">
        <f t="shared" si="80"/>
        <v>0</v>
      </c>
      <c r="S302" s="29">
        <v>2000</v>
      </c>
      <c r="T302" s="29">
        <v>5000</v>
      </c>
      <c r="U302" s="30">
        <f t="shared" si="81"/>
        <v>2.5</v>
      </c>
      <c r="V302" s="30">
        <f t="shared" si="82"/>
        <v>3000</v>
      </c>
      <c r="W302" s="30">
        <f t="shared" si="83"/>
        <v>1050</v>
      </c>
      <c r="X302" s="29">
        <v>116000</v>
      </c>
      <c r="Y302" s="29">
        <v>315000</v>
      </c>
      <c r="Z302" s="30">
        <f t="shared" si="84"/>
        <v>2.7155172413793105</v>
      </c>
      <c r="AA302" s="30">
        <f t="shared" si="85"/>
        <v>174000</v>
      </c>
      <c r="AB302" s="30">
        <f t="shared" si="86"/>
        <v>52200</v>
      </c>
      <c r="AC302" s="29">
        <v>0</v>
      </c>
      <c r="AD302" s="29">
        <v>0</v>
      </c>
      <c r="AE302" s="30">
        <f t="shared" si="87"/>
        <v>0</v>
      </c>
      <c r="AF302" s="30">
        <f t="shared" si="88"/>
        <v>0</v>
      </c>
      <c r="AG302" s="30">
        <f t="shared" si="89"/>
        <v>0</v>
      </c>
    </row>
    <row r="303" spans="2:33" ht="15" customHeight="1" x14ac:dyDescent="0.2">
      <c r="B303" s="29" t="s">
        <v>2393</v>
      </c>
      <c r="C303" s="29" t="s">
        <v>9</v>
      </c>
      <c r="D303" s="29">
        <v>6000</v>
      </c>
      <c r="E303" s="29">
        <v>6000</v>
      </c>
      <c r="F303" s="30">
        <f t="shared" si="72"/>
        <v>1</v>
      </c>
      <c r="G303" s="30">
        <f t="shared" si="73"/>
        <v>7200</v>
      </c>
      <c r="H303" s="30">
        <f t="shared" si="74"/>
        <v>2520</v>
      </c>
      <c r="I303" s="29">
        <v>0</v>
      </c>
      <c r="J303" s="29">
        <v>0</v>
      </c>
      <c r="K303" s="30">
        <f t="shared" si="75"/>
        <v>0</v>
      </c>
      <c r="L303" s="30">
        <f t="shared" si="76"/>
        <v>0</v>
      </c>
      <c r="M303" s="30">
        <f t="shared" si="77"/>
        <v>0</v>
      </c>
      <c r="N303" s="29">
        <v>0</v>
      </c>
      <c r="O303" s="29">
        <v>0</v>
      </c>
      <c r="P303" s="30">
        <f t="shared" si="78"/>
        <v>0</v>
      </c>
      <c r="Q303" s="30">
        <f t="shared" si="79"/>
        <v>0</v>
      </c>
      <c r="R303" s="30">
        <f t="shared" si="80"/>
        <v>0</v>
      </c>
      <c r="S303" s="29">
        <v>49000</v>
      </c>
      <c r="T303" s="29">
        <v>152000</v>
      </c>
      <c r="U303" s="30">
        <f t="shared" si="81"/>
        <v>3.1020408163265305</v>
      </c>
      <c r="V303" s="30">
        <f t="shared" si="82"/>
        <v>73500</v>
      </c>
      <c r="W303" s="30">
        <f t="shared" si="83"/>
        <v>25725</v>
      </c>
      <c r="X303" s="29">
        <v>31000</v>
      </c>
      <c r="Y303" s="29">
        <v>62000</v>
      </c>
      <c r="Z303" s="30">
        <f t="shared" si="84"/>
        <v>2</v>
      </c>
      <c r="AA303" s="30">
        <f t="shared" si="85"/>
        <v>46500</v>
      </c>
      <c r="AB303" s="30">
        <f t="shared" si="86"/>
        <v>13950</v>
      </c>
      <c r="AC303" s="29">
        <v>0</v>
      </c>
      <c r="AD303" s="29">
        <v>0</v>
      </c>
      <c r="AE303" s="30">
        <f t="shared" si="87"/>
        <v>0</v>
      </c>
      <c r="AF303" s="30">
        <f t="shared" si="88"/>
        <v>0</v>
      </c>
      <c r="AG303" s="30">
        <f t="shared" si="89"/>
        <v>0</v>
      </c>
    </row>
    <row r="304" spans="2:33" ht="15" customHeight="1" x14ac:dyDescent="0.2">
      <c r="B304" s="29" t="s">
        <v>2355</v>
      </c>
      <c r="C304" s="29" t="s">
        <v>9</v>
      </c>
      <c r="D304" s="29">
        <v>136000</v>
      </c>
      <c r="E304" s="29">
        <v>252000</v>
      </c>
      <c r="F304" s="30">
        <f t="shared" si="72"/>
        <v>1.8529411764705883</v>
      </c>
      <c r="G304" s="30">
        <f t="shared" si="73"/>
        <v>163200</v>
      </c>
      <c r="H304" s="30">
        <f t="shared" si="74"/>
        <v>57120</v>
      </c>
      <c r="I304" s="29">
        <v>0</v>
      </c>
      <c r="J304" s="29">
        <v>0</v>
      </c>
      <c r="K304" s="30">
        <f t="shared" si="75"/>
        <v>0</v>
      </c>
      <c r="L304" s="30">
        <f t="shared" si="76"/>
        <v>0</v>
      </c>
      <c r="M304" s="30">
        <f t="shared" si="77"/>
        <v>0</v>
      </c>
      <c r="N304" s="29">
        <v>0</v>
      </c>
      <c r="O304" s="29">
        <v>0</v>
      </c>
      <c r="P304" s="30">
        <f t="shared" si="78"/>
        <v>0</v>
      </c>
      <c r="Q304" s="30">
        <f t="shared" si="79"/>
        <v>0</v>
      </c>
      <c r="R304" s="30">
        <f t="shared" si="80"/>
        <v>0</v>
      </c>
      <c r="S304" s="29">
        <v>7000</v>
      </c>
      <c r="T304" s="29">
        <v>16000</v>
      </c>
      <c r="U304" s="30">
        <f t="shared" si="81"/>
        <v>2.2857142857142856</v>
      </c>
      <c r="V304" s="30">
        <f t="shared" si="82"/>
        <v>10500</v>
      </c>
      <c r="W304" s="30">
        <f t="shared" si="83"/>
        <v>3675</v>
      </c>
      <c r="X304" s="29">
        <v>11000</v>
      </c>
      <c r="Y304" s="29">
        <v>23000</v>
      </c>
      <c r="Z304" s="30">
        <f t="shared" si="84"/>
        <v>2.0909090909090908</v>
      </c>
      <c r="AA304" s="30">
        <f t="shared" si="85"/>
        <v>16500</v>
      </c>
      <c r="AB304" s="30">
        <f t="shared" si="86"/>
        <v>4950</v>
      </c>
      <c r="AC304" s="29">
        <v>0</v>
      </c>
      <c r="AD304" s="29">
        <v>0</v>
      </c>
      <c r="AE304" s="30">
        <f t="shared" si="87"/>
        <v>0</v>
      </c>
      <c r="AF304" s="30">
        <f t="shared" si="88"/>
        <v>0</v>
      </c>
      <c r="AG304" s="30">
        <f t="shared" si="89"/>
        <v>0</v>
      </c>
    </row>
    <row r="305" spans="2:33" ht="15" customHeight="1" x14ac:dyDescent="0.2">
      <c r="B305" s="29" t="s">
        <v>2342</v>
      </c>
      <c r="C305" s="29" t="s">
        <v>9</v>
      </c>
      <c r="D305" s="29">
        <v>38000</v>
      </c>
      <c r="E305" s="29">
        <v>89000</v>
      </c>
      <c r="F305" s="30">
        <f t="shared" si="72"/>
        <v>2.3421052631578947</v>
      </c>
      <c r="G305" s="30">
        <f t="shared" si="73"/>
        <v>45600</v>
      </c>
      <c r="H305" s="30">
        <f t="shared" si="74"/>
        <v>15960</v>
      </c>
      <c r="I305" s="29">
        <v>0</v>
      </c>
      <c r="J305" s="29">
        <v>0</v>
      </c>
      <c r="K305" s="30">
        <f t="shared" si="75"/>
        <v>0</v>
      </c>
      <c r="L305" s="30">
        <f t="shared" si="76"/>
        <v>0</v>
      </c>
      <c r="M305" s="30">
        <f t="shared" si="77"/>
        <v>0</v>
      </c>
      <c r="N305" s="29">
        <v>0</v>
      </c>
      <c r="O305" s="29">
        <v>0</v>
      </c>
      <c r="P305" s="30">
        <f t="shared" si="78"/>
        <v>0</v>
      </c>
      <c r="Q305" s="30">
        <f t="shared" si="79"/>
        <v>0</v>
      </c>
      <c r="R305" s="30">
        <f t="shared" si="80"/>
        <v>0</v>
      </c>
      <c r="S305" s="29">
        <v>66000</v>
      </c>
      <c r="T305" s="29">
        <v>191000</v>
      </c>
      <c r="U305" s="30">
        <f t="shared" si="81"/>
        <v>2.893939393939394</v>
      </c>
      <c r="V305" s="30">
        <f t="shared" si="82"/>
        <v>99000</v>
      </c>
      <c r="W305" s="30">
        <f t="shared" si="83"/>
        <v>34650</v>
      </c>
      <c r="X305" s="29">
        <v>151000</v>
      </c>
      <c r="Y305" s="29">
        <v>437000</v>
      </c>
      <c r="Z305" s="30">
        <f t="shared" si="84"/>
        <v>2.8940397350993377</v>
      </c>
      <c r="AA305" s="30">
        <f t="shared" si="85"/>
        <v>226500</v>
      </c>
      <c r="AB305" s="30">
        <f t="shared" si="86"/>
        <v>67950</v>
      </c>
      <c r="AC305" s="29">
        <v>0</v>
      </c>
      <c r="AD305" s="29">
        <v>0</v>
      </c>
      <c r="AE305" s="30">
        <f t="shared" si="87"/>
        <v>0</v>
      </c>
      <c r="AF305" s="30">
        <f t="shared" si="88"/>
        <v>0</v>
      </c>
      <c r="AG305" s="30">
        <f t="shared" si="89"/>
        <v>0</v>
      </c>
    </row>
    <row r="306" spans="2:33" ht="15" customHeight="1" x14ac:dyDescent="0.2">
      <c r="B306" s="29" t="s">
        <v>2380</v>
      </c>
      <c r="C306" s="29" t="s">
        <v>9</v>
      </c>
      <c r="D306" s="29">
        <v>349000</v>
      </c>
      <c r="E306" s="29">
        <v>784000</v>
      </c>
      <c r="F306" s="30">
        <f t="shared" si="72"/>
        <v>2.2464183381088825</v>
      </c>
      <c r="G306" s="30">
        <f t="shared" si="73"/>
        <v>418800</v>
      </c>
      <c r="H306" s="30">
        <f t="shared" si="74"/>
        <v>146580</v>
      </c>
      <c r="I306" s="29">
        <v>0</v>
      </c>
      <c r="J306" s="29">
        <v>0</v>
      </c>
      <c r="K306" s="30">
        <f t="shared" si="75"/>
        <v>0</v>
      </c>
      <c r="L306" s="30">
        <f t="shared" si="76"/>
        <v>0</v>
      </c>
      <c r="M306" s="30">
        <f t="shared" si="77"/>
        <v>0</v>
      </c>
      <c r="N306" s="29">
        <v>0</v>
      </c>
      <c r="O306" s="29">
        <v>0</v>
      </c>
      <c r="P306" s="30">
        <f t="shared" si="78"/>
        <v>0</v>
      </c>
      <c r="Q306" s="30">
        <f t="shared" si="79"/>
        <v>0</v>
      </c>
      <c r="R306" s="30">
        <f t="shared" si="80"/>
        <v>0</v>
      </c>
      <c r="S306" s="29">
        <v>2000</v>
      </c>
      <c r="T306" s="29">
        <v>5000</v>
      </c>
      <c r="U306" s="30">
        <f t="shared" si="81"/>
        <v>2.5</v>
      </c>
      <c r="V306" s="30">
        <f t="shared" si="82"/>
        <v>3000</v>
      </c>
      <c r="W306" s="30">
        <f t="shared" si="83"/>
        <v>1050</v>
      </c>
      <c r="X306" s="29">
        <v>26000</v>
      </c>
      <c r="Y306" s="29">
        <v>50000</v>
      </c>
      <c r="Z306" s="30">
        <f t="shared" si="84"/>
        <v>1.9230769230769231</v>
      </c>
      <c r="AA306" s="30">
        <f t="shared" si="85"/>
        <v>39000</v>
      </c>
      <c r="AB306" s="30">
        <f t="shared" si="86"/>
        <v>11700</v>
      </c>
      <c r="AC306" s="29">
        <v>0</v>
      </c>
      <c r="AD306" s="29">
        <v>0</v>
      </c>
      <c r="AE306" s="30">
        <f t="shared" si="87"/>
        <v>0</v>
      </c>
      <c r="AF306" s="30">
        <f t="shared" si="88"/>
        <v>0</v>
      </c>
      <c r="AG306" s="30">
        <f t="shared" si="89"/>
        <v>0</v>
      </c>
    </row>
    <row r="307" spans="2:33" ht="15" customHeight="1" x14ac:dyDescent="0.2">
      <c r="B307" s="29" t="s">
        <v>2395</v>
      </c>
      <c r="C307" s="29" t="s">
        <v>9</v>
      </c>
      <c r="D307" s="29">
        <v>1000</v>
      </c>
      <c r="E307" s="29">
        <v>1000</v>
      </c>
      <c r="F307" s="30">
        <f t="shared" si="72"/>
        <v>1</v>
      </c>
      <c r="G307" s="30">
        <f t="shared" si="73"/>
        <v>1200</v>
      </c>
      <c r="H307" s="30">
        <f t="shared" si="74"/>
        <v>420</v>
      </c>
      <c r="I307" s="29">
        <v>0</v>
      </c>
      <c r="J307" s="29">
        <v>0</v>
      </c>
      <c r="K307" s="30">
        <f t="shared" si="75"/>
        <v>0</v>
      </c>
      <c r="L307" s="30">
        <f t="shared" si="76"/>
        <v>0</v>
      </c>
      <c r="M307" s="30">
        <f t="shared" si="77"/>
        <v>0</v>
      </c>
      <c r="N307" s="29">
        <v>0</v>
      </c>
      <c r="O307" s="29">
        <v>0</v>
      </c>
      <c r="P307" s="30">
        <f t="shared" si="78"/>
        <v>0</v>
      </c>
      <c r="Q307" s="30">
        <f t="shared" si="79"/>
        <v>0</v>
      </c>
      <c r="R307" s="30">
        <f t="shared" si="80"/>
        <v>0</v>
      </c>
      <c r="S307" s="29">
        <v>122000</v>
      </c>
      <c r="T307" s="29">
        <v>419000</v>
      </c>
      <c r="U307" s="30">
        <f t="shared" si="81"/>
        <v>3.4344262295081966</v>
      </c>
      <c r="V307" s="30">
        <f t="shared" si="82"/>
        <v>183000</v>
      </c>
      <c r="W307" s="30">
        <f t="shared" si="83"/>
        <v>64050</v>
      </c>
      <c r="X307" s="29">
        <v>70000</v>
      </c>
      <c r="Y307" s="29">
        <v>218000</v>
      </c>
      <c r="Z307" s="30">
        <f t="shared" si="84"/>
        <v>3.1142857142857143</v>
      </c>
      <c r="AA307" s="30">
        <f t="shared" si="85"/>
        <v>105000</v>
      </c>
      <c r="AB307" s="30">
        <f t="shared" si="86"/>
        <v>31500</v>
      </c>
      <c r="AC307" s="29">
        <v>0</v>
      </c>
      <c r="AD307" s="29">
        <v>0</v>
      </c>
      <c r="AE307" s="30">
        <f t="shared" si="87"/>
        <v>0</v>
      </c>
      <c r="AF307" s="30">
        <f t="shared" si="88"/>
        <v>0</v>
      </c>
      <c r="AG307" s="30">
        <f t="shared" si="89"/>
        <v>0</v>
      </c>
    </row>
    <row r="308" spans="2:33" ht="15" customHeight="1" x14ac:dyDescent="0.2">
      <c r="B308" s="29" t="s">
        <v>2376</v>
      </c>
      <c r="C308" s="29" t="s">
        <v>9</v>
      </c>
      <c r="D308" s="29">
        <v>40000</v>
      </c>
      <c r="E308" s="29">
        <v>100000</v>
      </c>
      <c r="F308" s="30">
        <f t="shared" si="72"/>
        <v>2.5</v>
      </c>
      <c r="G308" s="30">
        <f t="shared" si="73"/>
        <v>48000</v>
      </c>
      <c r="H308" s="30">
        <f t="shared" si="74"/>
        <v>16800</v>
      </c>
      <c r="I308" s="29">
        <v>0</v>
      </c>
      <c r="J308" s="29">
        <v>0</v>
      </c>
      <c r="K308" s="30">
        <f t="shared" si="75"/>
        <v>0</v>
      </c>
      <c r="L308" s="30">
        <f t="shared" si="76"/>
        <v>0</v>
      </c>
      <c r="M308" s="30">
        <f t="shared" si="77"/>
        <v>0</v>
      </c>
      <c r="N308" s="29">
        <v>0</v>
      </c>
      <c r="O308" s="29">
        <v>0</v>
      </c>
      <c r="P308" s="30">
        <f t="shared" si="78"/>
        <v>0</v>
      </c>
      <c r="Q308" s="30">
        <f t="shared" si="79"/>
        <v>0</v>
      </c>
      <c r="R308" s="30">
        <f t="shared" si="80"/>
        <v>0</v>
      </c>
      <c r="S308" s="29">
        <v>221000</v>
      </c>
      <c r="T308" s="29">
        <v>567000</v>
      </c>
      <c r="U308" s="30">
        <f t="shared" si="81"/>
        <v>2.565610859728507</v>
      </c>
      <c r="V308" s="30">
        <f t="shared" si="82"/>
        <v>331500</v>
      </c>
      <c r="W308" s="30">
        <f t="shared" si="83"/>
        <v>116025</v>
      </c>
      <c r="X308" s="29">
        <v>199000</v>
      </c>
      <c r="Y308" s="29">
        <v>585000</v>
      </c>
      <c r="Z308" s="30">
        <f t="shared" si="84"/>
        <v>2.9396984924623117</v>
      </c>
      <c r="AA308" s="30">
        <f t="shared" si="85"/>
        <v>298500</v>
      </c>
      <c r="AB308" s="30">
        <f t="shared" si="86"/>
        <v>89550</v>
      </c>
      <c r="AC308" s="29">
        <v>0</v>
      </c>
      <c r="AD308" s="29">
        <v>0</v>
      </c>
      <c r="AE308" s="30">
        <f t="shared" si="87"/>
        <v>0</v>
      </c>
      <c r="AF308" s="30">
        <f t="shared" si="88"/>
        <v>0</v>
      </c>
      <c r="AG308" s="30">
        <f t="shared" si="89"/>
        <v>0</v>
      </c>
    </row>
    <row r="309" spans="2:33" ht="15" customHeight="1" x14ac:dyDescent="0.2">
      <c r="B309" s="29" t="s">
        <v>2359</v>
      </c>
      <c r="C309" s="29" t="s">
        <v>9</v>
      </c>
      <c r="D309" s="29">
        <v>42000</v>
      </c>
      <c r="E309" s="29">
        <v>128000</v>
      </c>
      <c r="F309" s="30">
        <f t="shared" si="72"/>
        <v>3.0476190476190474</v>
      </c>
      <c r="G309" s="30">
        <f t="shared" si="73"/>
        <v>50400</v>
      </c>
      <c r="H309" s="30">
        <f t="shared" si="74"/>
        <v>17640</v>
      </c>
      <c r="I309" s="29">
        <v>0</v>
      </c>
      <c r="J309" s="29">
        <v>0</v>
      </c>
      <c r="K309" s="30">
        <f t="shared" si="75"/>
        <v>0</v>
      </c>
      <c r="L309" s="30">
        <f t="shared" si="76"/>
        <v>0</v>
      </c>
      <c r="M309" s="30">
        <f t="shared" si="77"/>
        <v>0</v>
      </c>
      <c r="N309" s="29">
        <v>0</v>
      </c>
      <c r="O309" s="29">
        <v>0</v>
      </c>
      <c r="P309" s="30">
        <f t="shared" si="78"/>
        <v>0</v>
      </c>
      <c r="Q309" s="30">
        <f t="shared" si="79"/>
        <v>0</v>
      </c>
      <c r="R309" s="30">
        <f t="shared" si="80"/>
        <v>0</v>
      </c>
      <c r="S309" s="29">
        <v>0</v>
      </c>
      <c r="T309" s="29">
        <v>0</v>
      </c>
      <c r="U309" s="30">
        <f t="shared" si="81"/>
        <v>0</v>
      </c>
      <c r="V309" s="30">
        <f t="shared" si="82"/>
        <v>0</v>
      </c>
      <c r="W309" s="30">
        <f t="shared" si="83"/>
        <v>0</v>
      </c>
      <c r="X309" s="29">
        <v>117000</v>
      </c>
      <c r="Y309" s="29">
        <v>437000</v>
      </c>
      <c r="Z309" s="30">
        <f t="shared" si="84"/>
        <v>3.7350427350427351</v>
      </c>
      <c r="AA309" s="30">
        <f t="shared" si="85"/>
        <v>175500</v>
      </c>
      <c r="AB309" s="30">
        <f t="shared" si="86"/>
        <v>52650</v>
      </c>
      <c r="AC309" s="29">
        <v>0</v>
      </c>
      <c r="AD309" s="29">
        <v>0</v>
      </c>
      <c r="AE309" s="30">
        <f t="shared" si="87"/>
        <v>0</v>
      </c>
      <c r="AF309" s="30">
        <f t="shared" si="88"/>
        <v>0</v>
      </c>
      <c r="AG309" s="30">
        <f t="shared" si="89"/>
        <v>0</v>
      </c>
    </row>
    <row r="310" spans="2:33" ht="15" customHeight="1" x14ac:dyDescent="0.2">
      <c r="B310" s="29" t="s">
        <v>2336</v>
      </c>
      <c r="C310" s="29" t="s">
        <v>9</v>
      </c>
      <c r="D310" s="29">
        <v>31000</v>
      </c>
      <c r="E310" s="29">
        <v>80000</v>
      </c>
      <c r="F310" s="30">
        <f t="shared" si="72"/>
        <v>2.5806451612903225</v>
      </c>
      <c r="G310" s="30">
        <f t="shared" si="73"/>
        <v>37200</v>
      </c>
      <c r="H310" s="30">
        <f t="shared" si="74"/>
        <v>13020</v>
      </c>
      <c r="I310" s="29">
        <v>0</v>
      </c>
      <c r="J310" s="29">
        <v>0</v>
      </c>
      <c r="K310" s="30">
        <f t="shared" si="75"/>
        <v>0</v>
      </c>
      <c r="L310" s="30">
        <f t="shared" si="76"/>
        <v>0</v>
      </c>
      <c r="M310" s="30">
        <f t="shared" si="77"/>
        <v>0</v>
      </c>
      <c r="N310" s="29">
        <v>0</v>
      </c>
      <c r="O310" s="29">
        <v>0</v>
      </c>
      <c r="P310" s="30">
        <f t="shared" si="78"/>
        <v>0</v>
      </c>
      <c r="Q310" s="30">
        <f t="shared" si="79"/>
        <v>0</v>
      </c>
      <c r="R310" s="30">
        <f t="shared" si="80"/>
        <v>0</v>
      </c>
      <c r="S310" s="29">
        <v>1000</v>
      </c>
      <c r="T310" s="29">
        <v>3000</v>
      </c>
      <c r="U310" s="30">
        <f t="shared" si="81"/>
        <v>3</v>
      </c>
      <c r="V310" s="30">
        <f t="shared" si="82"/>
        <v>1500</v>
      </c>
      <c r="W310" s="30">
        <f t="shared" si="83"/>
        <v>525</v>
      </c>
      <c r="X310" s="29">
        <v>115000</v>
      </c>
      <c r="Y310" s="29">
        <v>360000</v>
      </c>
      <c r="Z310" s="30">
        <f t="shared" si="84"/>
        <v>3.1304347826086958</v>
      </c>
      <c r="AA310" s="30">
        <f t="shared" si="85"/>
        <v>172500</v>
      </c>
      <c r="AB310" s="30">
        <f t="shared" si="86"/>
        <v>51750</v>
      </c>
      <c r="AC310" s="29">
        <v>0</v>
      </c>
      <c r="AD310" s="29">
        <v>0</v>
      </c>
      <c r="AE310" s="30">
        <f t="shared" si="87"/>
        <v>0</v>
      </c>
      <c r="AF310" s="30">
        <f t="shared" si="88"/>
        <v>0</v>
      </c>
      <c r="AG310" s="30">
        <f t="shared" si="89"/>
        <v>0</v>
      </c>
    </row>
    <row r="311" spans="2:33" ht="15" customHeight="1" x14ac:dyDescent="0.2">
      <c r="B311" s="29" t="s">
        <v>2366</v>
      </c>
      <c r="C311" s="29" t="s">
        <v>9</v>
      </c>
      <c r="D311" s="29">
        <v>1000</v>
      </c>
      <c r="E311" s="29">
        <v>1000</v>
      </c>
      <c r="F311" s="30">
        <f t="shared" si="72"/>
        <v>1</v>
      </c>
      <c r="G311" s="30">
        <f t="shared" si="73"/>
        <v>1200</v>
      </c>
      <c r="H311" s="30">
        <f t="shared" si="74"/>
        <v>420</v>
      </c>
      <c r="I311" s="29">
        <v>0</v>
      </c>
      <c r="J311" s="29">
        <v>0</v>
      </c>
      <c r="K311" s="30">
        <f t="shared" si="75"/>
        <v>0</v>
      </c>
      <c r="L311" s="30">
        <f t="shared" si="76"/>
        <v>0</v>
      </c>
      <c r="M311" s="30">
        <f t="shared" si="77"/>
        <v>0</v>
      </c>
      <c r="N311" s="29">
        <v>0</v>
      </c>
      <c r="O311" s="29">
        <v>0</v>
      </c>
      <c r="P311" s="30">
        <f t="shared" si="78"/>
        <v>0</v>
      </c>
      <c r="Q311" s="30">
        <f t="shared" si="79"/>
        <v>0</v>
      </c>
      <c r="R311" s="30">
        <f t="shared" si="80"/>
        <v>0</v>
      </c>
      <c r="S311" s="29">
        <v>38000</v>
      </c>
      <c r="T311" s="29">
        <v>137000</v>
      </c>
      <c r="U311" s="30">
        <f t="shared" si="81"/>
        <v>3.6052631578947367</v>
      </c>
      <c r="V311" s="30">
        <f t="shared" si="82"/>
        <v>57000</v>
      </c>
      <c r="W311" s="30">
        <f t="shared" si="83"/>
        <v>19950</v>
      </c>
      <c r="X311" s="29">
        <v>10000</v>
      </c>
      <c r="Y311" s="29">
        <v>25000</v>
      </c>
      <c r="Z311" s="30">
        <f t="shared" si="84"/>
        <v>2.5</v>
      </c>
      <c r="AA311" s="30">
        <f t="shared" si="85"/>
        <v>15000</v>
      </c>
      <c r="AB311" s="30">
        <f t="shared" si="86"/>
        <v>4500</v>
      </c>
      <c r="AC311" s="29">
        <v>0</v>
      </c>
      <c r="AD311" s="29">
        <v>0</v>
      </c>
      <c r="AE311" s="30">
        <f t="shared" si="87"/>
        <v>0</v>
      </c>
      <c r="AF311" s="30">
        <f t="shared" si="88"/>
        <v>0</v>
      </c>
      <c r="AG311" s="30">
        <f t="shared" si="89"/>
        <v>0</v>
      </c>
    </row>
    <row r="312" spans="2:33" ht="15" customHeight="1" x14ac:dyDescent="0.2">
      <c r="B312" s="29" t="s">
        <v>2374</v>
      </c>
      <c r="C312" s="29" t="s">
        <v>9</v>
      </c>
      <c r="D312" s="29">
        <v>4000</v>
      </c>
      <c r="E312" s="29">
        <v>6000</v>
      </c>
      <c r="F312" s="30">
        <f t="shared" si="72"/>
        <v>1.5</v>
      </c>
      <c r="G312" s="30">
        <f t="shared" si="73"/>
        <v>4800</v>
      </c>
      <c r="H312" s="30">
        <f t="shared" si="74"/>
        <v>1680</v>
      </c>
      <c r="I312" s="29">
        <v>0</v>
      </c>
      <c r="J312" s="29">
        <v>0</v>
      </c>
      <c r="K312" s="30">
        <f t="shared" si="75"/>
        <v>0</v>
      </c>
      <c r="L312" s="30">
        <f t="shared" si="76"/>
        <v>0</v>
      </c>
      <c r="M312" s="30">
        <f t="shared" si="77"/>
        <v>0</v>
      </c>
      <c r="N312" s="29">
        <v>0</v>
      </c>
      <c r="O312" s="29">
        <v>0</v>
      </c>
      <c r="P312" s="30">
        <f t="shared" si="78"/>
        <v>0</v>
      </c>
      <c r="Q312" s="30">
        <f t="shared" si="79"/>
        <v>0</v>
      </c>
      <c r="R312" s="30">
        <f t="shared" si="80"/>
        <v>0</v>
      </c>
      <c r="S312" s="29">
        <v>1000</v>
      </c>
      <c r="T312" s="29">
        <v>2000</v>
      </c>
      <c r="U312" s="30">
        <f t="shared" si="81"/>
        <v>2</v>
      </c>
      <c r="V312" s="30">
        <f t="shared" si="82"/>
        <v>1500</v>
      </c>
      <c r="W312" s="30">
        <f t="shared" si="83"/>
        <v>525</v>
      </c>
      <c r="X312" s="29">
        <v>252000</v>
      </c>
      <c r="Y312" s="29">
        <v>630000</v>
      </c>
      <c r="Z312" s="30">
        <f t="shared" si="84"/>
        <v>2.5</v>
      </c>
      <c r="AA312" s="30">
        <f t="shared" si="85"/>
        <v>378000</v>
      </c>
      <c r="AB312" s="30">
        <f t="shared" si="86"/>
        <v>113400</v>
      </c>
      <c r="AC312" s="29">
        <v>0</v>
      </c>
      <c r="AD312" s="29">
        <v>0</v>
      </c>
      <c r="AE312" s="30">
        <f t="shared" si="87"/>
        <v>0</v>
      </c>
      <c r="AF312" s="30">
        <f t="shared" si="88"/>
        <v>0</v>
      </c>
      <c r="AG312" s="30">
        <f t="shared" si="89"/>
        <v>0</v>
      </c>
    </row>
    <row r="313" spans="2:33" ht="15" customHeight="1" x14ac:dyDescent="0.2">
      <c r="B313" s="29" t="s">
        <v>2378</v>
      </c>
      <c r="C313" s="29" t="s">
        <v>9</v>
      </c>
      <c r="D313" s="29">
        <v>25000</v>
      </c>
      <c r="E313" s="29">
        <v>50000</v>
      </c>
      <c r="F313" s="30">
        <f t="shared" si="72"/>
        <v>2</v>
      </c>
      <c r="G313" s="30">
        <f t="shared" si="73"/>
        <v>30000</v>
      </c>
      <c r="H313" s="30">
        <f t="shared" si="74"/>
        <v>10500</v>
      </c>
      <c r="I313" s="29">
        <v>0</v>
      </c>
      <c r="J313" s="29">
        <v>0</v>
      </c>
      <c r="K313" s="30">
        <f t="shared" si="75"/>
        <v>0</v>
      </c>
      <c r="L313" s="30">
        <f t="shared" si="76"/>
        <v>0</v>
      </c>
      <c r="M313" s="30">
        <f t="shared" si="77"/>
        <v>0</v>
      </c>
      <c r="N313" s="29">
        <v>0</v>
      </c>
      <c r="O313" s="29">
        <v>0</v>
      </c>
      <c r="P313" s="30">
        <f t="shared" si="78"/>
        <v>0</v>
      </c>
      <c r="Q313" s="30">
        <f t="shared" si="79"/>
        <v>0</v>
      </c>
      <c r="R313" s="30">
        <f t="shared" si="80"/>
        <v>0</v>
      </c>
      <c r="S313" s="29">
        <v>336000</v>
      </c>
      <c r="T313" s="29">
        <v>1123000</v>
      </c>
      <c r="U313" s="30">
        <f t="shared" si="81"/>
        <v>3.3422619047619047</v>
      </c>
      <c r="V313" s="30">
        <f t="shared" si="82"/>
        <v>504000</v>
      </c>
      <c r="W313" s="30">
        <f t="shared" si="83"/>
        <v>176400</v>
      </c>
      <c r="X313" s="29">
        <v>203000</v>
      </c>
      <c r="Y313" s="29">
        <v>614000</v>
      </c>
      <c r="Z313" s="30">
        <f t="shared" si="84"/>
        <v>3.0246305418719213</v>
      </c>
      <c r="AA313" s="30">
        <f t="shared" si="85"/>
        <v>304500</v>
      </c>
      <c r="AB313" s="30">
        <f t="shared" si="86"/>
        <v>91350</v>
      </c>
      <c r="AC313" s="29">
        <v>0</v>
      </c>
      <c r="AD313" s="29">
        <v>0</v>
      </c>
      <c r="AE313" s="30">
        <f t="shared" si="87"/>
        <v>0</v>
      </c>
      <c r="AF313" s="30">
        <f t="shared" si="88"/>
        <v>0</v>
      </c>
      <c r="AG313" s="30">
        <f t="shared" si="89"/>
        <v>0</v>
      </c>
    </row>
    <row r="314" spans="2:33" ht="15" customHeight="1" x14ac:dyDescent="0.2">
      <c r="B314" s="29" t="s">
        <v>2381</v>
      </c>
      <c r="C314" s="29" t="s">
        <v>9</v>
      </c>
      <c r="D314" s="29">
        <v>84000</v>
      </c>
      <c r="E314" s="29">
        <v>231000</v>
      </c>
      <c r="F314" s="30">
        <f t="shared" si="72"/>
        <v>2.75</v>
      </c>
      <c r="G314" s="30">
        <f t="shared" si="73"/>
        <v>100800</v>
      </c>
      <c r="H314" s="30">
        <f t="shared" si="74"/>
        <v>35280</v>
      </c>
      <c r="I314" s="29">
        <v>0</v>
      </c>
      <c r="J314" s="29">
        <v>0</v>
      </c>
      <c r="K314" s="30">
        <f t="shared" si="75"/>
        <v>0</v>
      </c>
      <c r="L314" s="30">
        <f t="shared" si="76"/>
        <v>0</v>
      </c>
      <c r="M314" s="30">
        <f t="shared" si="77"/>
        <v>0</v>
      </c>
      <c r="N314" s="29">
        <v>0</v>
      </c>
      <c r="O314" s="29">
        <v>0</v>
      </c>
      <c r="P314" s="30">
        <f t="shared" si="78"/>
        <v>0</v>
      </c>
      <c r="Q314" s="30">
        <f t="shared" si="79"/>
        <v>0</v>
      </c>
      <c r="R314" s="30">
        <f t="shared" si="80"/>
        <v>0</v>
      </c>
      <c r="S314" s="29">
        <v>17000</v>
      </c>
      <c r="T314" s="29">
        <v>41000</v>
      </c>
      <c r="U314" s="30">
        <f t="shared" si="81"/>
        <v>2.4117647058823528</v>
      </c>
      <c r="V314" s="30">
        <f t="shared" si="82"/>
        <v>25500</v>
      </c>
      <c r="W314" s="30">
        <f t="shared" si="83"/>
        <v>8925</v>
      </c>
      <c r="X314" s="29">
        <v>138000</v>
      </c>
      <c r="Y314" s="29">
        <v>379000</v>
      </c>
      <c r="Z314" s="30">
        <f t="shared" si="84"/>
        <v>2.7463768115942031</v>
      </c>
      <c r="AA314" s="30">
        <f t="shared" si="85"/>
        <v>207000</v>
      </c>
      <c r="AB314" s="30">
        <f t="shared" si="86"/>
        <v>62100</v>
      </c>
      <c r="AC314" s="29">
        <v>0</v>
      </c>
      <c r="AD314" s="29">
        <v>0</v>
      </c>
      <c r="AE314" s="30">
        <f t="shared" si="87"/>
        <v>0</v>
      </c>
      <c r="AF314" s="30">
        <f t="shared" si="88"/>
        <v>0</v>
      </c>
      <c r="AG314" s="30">
        <f t="shared" si="89"/>
        <v>0</v>
      </c>
    </row>
    <row r="315" spans="2:33" ht="15" customHeight="1" x14ac:dyDescent="0.2">
      <c r="B315" s="29" t="s">
        <v>2361</v>
      </c>
      <c r="C315" s="29" t="s">
        <v>9</v>
      </c>
      <c r="D315" s="29">
        <v>100000</v>
      </c>
      <c r="E315" s="29">
        <v>193000</v>
      </c>
      <c r="F315" s="30">
        <f t="shared" si="72"/>
        <v>1.93</v>
      </c>
      <c r="G315" s="30">
        <f t="shared" si="73"/>
        <v>120000</v>
      </c>
      <c r="H315" s="30">
        <f t="shared" si="74"/>
        <v>42000</v>
      </c>
      <c r="I315" s="29">
        <v>0</v>
      </c>
      <c r="J315" s="29">
        <v>0</v>
      </c>
      <c r="K315" s="30">
        <f t="shared" si="75"/>
        <v>0</v>
      </c>
      <c r="L315" s="30">
        <f t="shared" si="76"/>
        <v>0</v>
      </c>
      <c r="M315" s="30">
        <f t="shared" si="77"/>
        <v>0</v>
      </c>
      <c r="N315" s="29">
        <v>0</v>
      </c>
      <c r="O315" s="29">
        <v>0</v>
      </c>
      <c r="P315" s="30">
        <f t="shared" si="78"/>
        <v>0</v>
      </c>
      <c r="Q315" s="30">
        <f t="shared" si="79"/>
        <v>0</v>
      </c>
      <c r="R315" s="30">
        <f t="shared" si="80"/>
        <v>0</v>
      </c>
      <c r="S315" s="29">
        <v>0</v>
      </c>
      <c r="T315" s="29">
        <v>1000</v>
      </c>
      <c r="U315" s="30">
        <f t="shared" si="81"/>
        <v>0</v>
      </c>
      <c r="V315" s="30">
        <f t="shared" si="82"/>
        <v>0</v>
      </c>
      <c r="W315" s="30">
        <f t="shared" si="83"/>
        <v>0</v>
      </c>
      <c r="X315" s="29">
        <v>146000</v>
      </c>
      <c r="Y315" s="29">
        <v>425000</v>
      </c>
      <c r="Z315" s="30">
        <f t="shared" si="84"/>
        <v>2.9109589041095889</v>
      </c>
      <c r="AA315" s="30">
        <f t="shared" si="85"/>
        <v>219000</v>
      </c>
      <c r="AB315" s="30">
        <f t="shared" si="86"/>
        <v>65700</v>
      </c>
      <c r="AC315" s="29">
        <v>0</v>
      </c>
      <c r="AD315" s="29">
        <v>0</v>
      </c>
      <c r="AE315" s="30">
        <f t="shared" si="87"/>
        <v>0</v>
      </c>
      <c r="AF315" s="30">
        <f t="shared" si="88"/>
        <v>0</v>
      </c>
      <c r="AG315" s="30">
        <f t="shared" si="89"/>
        <v>0</v>
      </c>
    </row>
    <row r="316" spans="2:33" ht="15" customHeight="1" x14ac:dyDescent="0.2">
      <c r="B316" s="29" t="s">
        <v>260</v>
      </c>
      <c r="C316" s="29" t="s">
        <v>9</v>
      </c>
      <c r="D316" s="29">
        <v>1000</v>
      </c>
      <c r="E316" s="29">
        <v>1000</v>
      </c>
      <c r="F316" s="30">
        <f t="shared" si="72"/>
        <v>1</v>
      </c>
      <c r="G316" s="30">
        <f t="shared" si="73"/>
        <v>1200</v>
      </c>
      <c r="H316" s="30">
        <f t="shared" si="74"/>
        <v>420</v>
      </c>
      <c r="I316" s="29">
        <v>0</v>
      </c>
      <c r="J316" s="29">
        <v>0</v>
      </c>
      <c r="K316" s="30">
        <f t="shared" si="75"/>
        <v>0</v>
      </c>
      <c r="L316" s="30">
        <f t="shared" si="76"/>
        <v>0</v>
      </c>
      <c r="M316" s="30">
        <f t="shared" si="77"/>
        <v>0</v>
      </c>
      <c r="N316" s="29">
        <v>0</v>
      </c>
      <c r="O316" s="29">
        <v>0</v>
      </c>
      <c r="P316" s="30">
        <f t="shared" si="78"/>
        <v>0</v>
      </c>
      <c r="Q316" s="30">
        <f t="shared" si="79"/>
        <v>0</v>
      </c>
      <c r="R316" s="30">
        <f t="shared" si="80"/>
        <v>0</v>
      </c>
      <c r="S316" s="29">
        <v>30000</v>
      </c>
      <c r="T316" s="29">
        <v>70000</v>
      </c>
      <c r="U316" s="30">
        <f t="shared" si="81"/>
        <v>2.3333333333333335</v>
      </c>
      <c r="V316" s="30">
        <f t="shared" si="82"/>
        <v>45000</v>
      </c>
      <c r="W316" s="30">
        <f t="shared" si="83"/>
        <v>15750</v>
      </c>
      <c r="X316" s="29">
        <v>241000</v>
      </c>
      <c r="Y316" s="29">
        <v>767000</v>
      </c>
      <c r="Z316" s="30">
        <f t="shared" si="84"/>
        <v>3.1825726141078836</v>
      </c>
      <c r="AA316" s="30">
        <f t="shared" si="85"/>
        <v>361500</v>
      </c>
      <c r="AB316" s="30">
        <f t="shared" si="86"/>
        <v>108450</v>
      </c>
      <c r="AC316" s="29">
        <v>0</v>
      </c>
      <c r="AD316" s="29">
        <v>0</v>
      </c>
      <c r="AE316" s="30">
        <f t="shared" si="87"/>
        <v>0</v>
      </c>
      <c r="AF316" s="30">
        <f t="shared" si="88"/>
        <v>0</v>
      </c>
      <c r="AG316" s="30">
        <f t="shared" si="89"/>
        <v>0</v>
      </c>
    </row>
    <row r="317" spans="2:33" ht="15" customHeight="1" x14ac:dyDescent="0.2">
      <c r="B317" s="29" t="s">
        <v>2335</v>
      </c>
      <c r="C317" s="29" t="s">
        <v>9</v>
      </c>
      <c r="D317" s="29">
        <v>1000</v>
      </c>
      <c r="E317" s="29">
        <v>0</v>
      </c>
      <c r="F317" s="30">
        <f t="shared" si="72"/>
        <v>0</v>
      </c>
      <c r="G317" s="30">
        <f t="shared" si="73"/>
        <v>1200</v>
      </c>
      <c r="H317" s="30">
        <f t="shared" si="74"/>
        <v>420</v>
      </c>
      <c r="I317" s="29">
        <v>0</v>
      </c>
      <c r="J317" s="29">
        <v>0</v>
      </c>
      <c r="K317" s="30">
        <f t="shared" si="75"/>
        <v>0</v>
      </c>
      <c r="L317" s="30">
        <f t="shared" si="76"/>
        <v>0</v>
      </c>
      <c r="M317" s="30">
        <f t="shared" si="77"/>
        <v>0</v>
      </c>
      <c r="N317" s="29">
        <v>0</v>
      </c>
      <c r="O317" s="29">
        <v>0</v>
      </c>
      <c r="P317" s="30">
        <f t="shared" si="78"/>
        <v>0</v>
      </c>
      <c r="Q317" s="30">
        <f t="shared" si="79"/>
        <v>0</v>
      </c>
      <c r="R317" s="30">
        <f t="shared" si="80"/>
        <v>0</v>
      </c>
      <c r="S317" s="29">
        <v>90000</v>
      </c>
      <c r="T317" s="29">
        <v>289000</v>
      </c>
      <c r="U317" s="30">
        <f t="shared" si="81"/>
        <v>3.2111111111111112</v>
      </c>
      <c r="V317" s="30">
        <f t="shared" si="82"/>
        <v>135000</v>
      </c>
      <c r="W317" s="30">
        <f t="shared" si="83"/>
        <v>47250</v>
      </c>
      <c r="X317" s="29">
        <v>261000</v>
      </c>
      <c r="Y317" s="29">
        <v>903000</v>
      </c>
      <c r="Z317" s="30">
        <f t="shared" si="84"/>
        <v>3.4597701149425286</v>
      </c>
      <c r="AA317" s="30">
        <f t="shared" si="85"/>
        <v>391500</v>
      </c>
      <c r="AB317" s="30">
        <f t="shared" si="86"/>
        <v>117450</v>
      </c>
      <c r="AC317" s="29">
        <v>0</v>
      </c>
      <c r="AD317" s="29">
        <v>0</v>
      </c>
      <c r="AE317" s="30">
        <f t="shared" si="87"/>
        <v>0</v>
      </c>
      <c r="AF317" s="30">
        <f t="shared" si="88"/>
        <v>0</v>
      </c>
      <c r="AG317" s="30">
        <f t="shared" si="89"/>
        <v>0</v>
      </c>
    </row>
    <row r="318" spans="2:33" ht="15" customHeight="1" x14ac:dyDescent="0.2">
      <c r="B318" s="29" t="s">
        <v>2387</v>
      </c>
      <c r="C318" s="29" t="s">
        <v>9</v>
      </c>
      <c r="D318" s="29">
        <v>132000</v>
      </c>
      <c r="E318" s="29">
        <v>225000</v>
      </c>
      <c r="F318" s="30">
        <f t="shared" si="72"/>
        <v>1.7045454545454546</v>
      </c>
      <c r="G318" s="30">
        <f t="shared" si="73"/>
        <v>158400</v>
      </c>
      <c r="H318" s="30">
        <f t="shared" si="74"/>
        <v>55440</v>
      </c>
      <c r="I318" s="29">
        <v>0</v>
      </c>
      <c r="J318" s="29">
        <v>0</v>
      </c>
      <c r="K318" s="30">
        <f t="shared" si="75"/>
        <v>0</v>
      </c>
      <c r="L318" s="30">
        <f t="shared" si="76"/>
        <v>0</v>
      </c>
      <c r="M318" s="30">
        <f t="shared" si="77"/>
        <v>0</v>
      </c>
      <c r="N318" s="29">
        <v>0</v>
      </c>
      <c r="O318" s="29">
        <v>0</v>
      </c>
      <c r="P318" s="30">
        <f t="shared" si="78"/>
        <v>0</v>
      </c>
      <c r="Q318" s="30">
        <f t="shared" si="79"/>
        <v>0</v>
      </c>
      <c r="R318" s="30">
        <f t="shared" si="80"/>
        <v>0</v>
      </c>
      <c r="S318" s="29">
        <v>18000</v>
      </c>
      <c r="T318" s="29">
        <v>44000</v>
      </c>
      <c r="U318" s="30">
        <f t="shared" si="81"/>
        <v>2.4444444444444446</v>
      </c>
      <c r="V318" s="30">
        <f t="shared" si="82"/>
        <v>27000</v>
      </c>
      <c r="W318" s="30">
        <f t="shared" si="83"/>
        <v>9450</v>
      </c>
      <c r="X318" s="29">
        <v>33000</v>
      </c>
      <c r="Y318" s="29">
        <v>61000</v>
      </c>
      <c r="Z318" s="30">
        <f t="shared" si="84"/>
        <v>1.8484848484848484</v>
      </c>
      <c r="AA318" s="30">
        <f t="shared" si="85"/>
        <v>49500</v>
      </c>
      <c r="AB318" s="30">
        <f t="shared" si="86"/>
        <v>14850</v>
      </c>
      <c r="AC318" s="29">
        <v>0</v>
      </c>
      <c r="AD318" s="29">
        <v>0</v>
      </c>
      <c r="AE318" s="30">
        <f t="shared" si="87"/>
        <v>0</v>
      </c>
      <c r="AF318" s="30">
        <f t="shared" si="88"/>
        <v>0</v>
      </c>
      <c r="AG318" s="30">
        <f t="shared" si="89"/>
        <v>0</v>
      </c>
    </row>
    <row r="319" spans="2:33" ht="15" customHeight="1" x14ac:dyDescent="0.2">
      <c r="B319" s="29" t="s">
        <v>2338</v>
      </c>
      <c r="C319" s="29" t="s">
        <v>9</v>
      </c>
      <c r="D319" s="29">
        <v>11000</v>
      </c>
      <c r="E319" s="29">
        <v>26000</v>
      </c>
      <c r="F319" s="30">
        <f t="shared" si="72"/>
        <v>2.3636363636363638</v>
      </c>
      <c r="G319" s="30">
        <f t="shared" si="73"/>
        <v>13200</v>
      </c>
      <c r="H319" s="30">
        <f t="shared" si="74"/>
        <v>4620</v>
      </c>
      <c r="I319" s="29">
        <v>0</v>
      </c>
      <c r="J319" s="29">
        <v>0</v>
      </c>
      <c r="K319" s="30">
        <f t="shared" si="75"/>
        <v>0</v>
      </c>
      <c r="L319" s="30">
        <f t="shared" si="76"/>
        <v>0</v>
      </c>
      <c r="M319" s="30">
        <f t="shared" si="77"/>
        <v>0</v>
      </c>
      <c r="N319" s="29">
        <v>0</v>
      </c>
      <c r="O319" s="29">
        <v>0</v>
      </c>
      <c r="P319" s="30">
        <f t="shared" si="78"/>
        <v>0</v>
      </c>
      <c r="Q319" s="30">
        <f t="shared" si="79"/>
        <v>0</v>
      </c>
      <c r="R319" s="30">
        <f t="shared" si="80"/>
        <v>0</v>
      </c>
      <c r="S319" s="29">
        <v>217000</v>
      </c>
      <c r="T319" s="29">
        <v>652000</v>
      </c>
      <c r="U319" s="30">
        <f t="shared" si="81"/>
        <v>3.0046082949308754</v>
      </c>
      <c r="V319" s="30">
        <f t="shared" si="82"/>
        <v>325500</v>
      </c>
      <c r="W319" s="30">
        <f t="shared" si="83"/>
        <v>113925</v>
      </c>
      <c r="X319" s="29">
        <v>191000</v>
      </c>
      <c r="Y319" s="29">
        <v>645000</v>
      </c>
      <c r="Z319" s="30">
        <f t="shared" si="84"/>
        <v>3.3769633507853403</v>
      </c>
      <c r="AA319" s="30">
        <f t="shared" si="85"/>
        <v>286500</v>
      </c>
      <c r="AB319" s="30">
        <f t="shared" si="86"/>
        <v>85950</v>
      </c>
      <c r="AC319" s="29">
        <v>0</v>
      </c>
      <c r="AD319" s="29">
        <v>0</v>
      </c>
      <c r="AE319" s="30">
        <f t="shared" si="87"/>
        <v>0</v>
      </c>
      <c r="AF319" s="30">
        <f t="shared" si="88"/>
        <v>0</v>
      </c>
      <c r="AG319" s="30">
        <f t="shared" si="89"/>
        <v>0</v>
      </c>
    </row>
    <row r="320" spans="2:33" ht="15" customHeight="1" x14ac:dyDescent="0.2">
      <c r="B320" s="29" t="s">
        <v>1786</v>
      </c>
      <c r="C320" s="29" t="s">
        <v>9</v>
      </c>
      <c r="D320" s="29">
        <v>110000</v>
      </c>
      <c r="E320" s="29">
        <v>297000</v>
      </c>
      <c r="F320" s="30">
        <f t="shared" si="72"/>
        <v>2.7</v>
      </c>
      <c r="G320" s="30">
        <f t="shared" si="73"/>
        <v>132000</v>
      </c>
      <c r="H320" s="30">
        <f t="shared" si="74"/>
        <v>46200</v>
      </c>
      <c r="I320" s="29">
        <v>0</v>
      </c>
      <c r="J320" s="29">
        <v>0</v>
      </c>
      <c r="K320" s="30">
        <f t="shared" si="75"/>
        <v>0</v>
      </c>
      <c r="L320" s="30">
        <f t="shared" si="76"/>
        <v>0</v>
      </c>
      <c r="M320" s="30">
        <f t="shared" si="77"/>
        <v>0</v>
      </c>
      <c r="N320" s="29">
        <v>0</v>
      </c>
      <c r="O320" s="29">
        <v>0</v>
      </c>
      <c r="P320" s="30">
        <f t="shared" si="78"/>
        <v>0</v>
      </c>
      <c r="Q320" s="30">
        <f t="shared" si="79"/>
        <v>0</v>
      </c>
      <c r="R320" s="30">
        <f t="shared" si="80"/>
        <v>0</v>
      </c>
      <c r="S320" s="29">
        <v>0</v>
      </c>
      <c r="T320" s="29">
        <v>1000</v>
      </c>
      <c r="U320" s="30">
        <f t="shared" si="81"/>
        <v>0</v>
      </c>
      <c r="V320" s="30">
        <f t="shared" si="82"/>
        <v>0</v>
      </c>
      <c r="W320" s="30">
        <f t="shared" si="83"/>
        <v>0</v>
      </c>
      <c r="X320" s="29">
        <v>129000</v>
      </c>
      <c r="Y320" s="29">
        <v>433000</v>
      </c>
      <c r="Z320" s="30">
        <f t="shared" si="84"/>
        <v>3.3565891472868219</v>
      </c>
      <c r="AA320" s="30">
        <f t="shared" si="85"/>
        <v>193500</v>
      </c>
      <c r="AB320" s="30">
        <f t="shared" si="86"/>
        <v>58050</v>
      </c>
      <c r="AC320" s="29">
        <v>0</v>
      </c>
      <c r="AD320" s="29">
        <v>0</v>
      </c>
      <c r="AE320" s="30">
        <f t="shared" si="87"/>
        <v>0</v>
      </c>
      <c r="AF320" s="30">
        <f t="shared" si="88"/>
        <v>0</v>
      </c>
      <c r="AG320" s="30">
        <f t="shared" si="89"/>
        <v>0</v>
      </c>
    </row>
    <row r="321" spans="2:33" ht="15" customHeight="1" x14ac:dyDescent="0.2">
      <c r="B321" s="29" t="s">
        <v>2370</v>
      </c>
      <c r="C321" s="29" t="s">
        <v>9</v>
      </c>
      <c r="D321" s="29">
        <v>3000</v>
      </c>
      <c r="E321" s="29">
        <v>7000</v>
      </c>
      <c r="F321" s="30">
        <f t="shared" si="72"/>
        <v>2.3333333333333335</v>
      </c>
      <c r="G321" s="30">
        <f t="shared" si="73"/>
        <v>3600</v>
      </c>
      <c r="H321" s="30">
        <f t="shared" si="74"/>
        <v>1260</v>
      </c>
      <c r="I321" s="29">
        <v>0</v>
      </c>
      <c r="J321" s="29">
        <v>0</v>
      </c>
      <c r="K321" s="30">
        <f t="shared" si="75"/>
        <v>0</v>
      </c>
      <c r="L321" s="30">
        <f t="shared" si="76"/>
        <v>0</v>
      </c>
      <c r="M321" s="30">
        <f t="shared" si="77"/>
        <v>0</v>
      </c>
      <c r="N321" s="29">
        <v>0</v>
      </c>
      <c r="O321" s="29">
        <v>0</v>
      </c>
      <c r="P321" s="30">
        <f t="shared" si="78"/>
        <v>0</v>
      </c>
      <c r="Q321" s="30">
        <f t="shared" si="79"/>
        <v>0</v>
      </c>
      <c r="R321" s="30">
        <f t="shared" si="80"/>
        <v>0</v>
      </c>
      <c r="S321" s="29">
        <v>31000</v>
      </c>
      <c r="T321" s="29">
        <v>94000</v>
      </c>
      <c r="U321" s="30">
        <f t="shared" si="81"/>
        <v>3.032258064516129</v>
      </c>
      <c r="V321" s="30">
        <f t="shared" si="82"/>
        <v>46500</v>
      </c>
      <c r="W321" s="30">
        <f t="shared" si="83"/>
        <v>16275</v>
      </c>
      <c r="X321" s="29">
        <v>83000</v>
      </c>
      <c r="Y321" s="29">
        <v>300000</v>
      </c>
      <c r="Z321" s="30">
        <f t="shared" si="84"/>
        <v>3.6144578313253013</v>
      </c>
      <c r="AA321" s="30">
        <f t="shared" si="85"/>
        <v>124500</v>
      </c>
      <c r="AB321" s="30">
        <f t="shared" si="86"/>
        <v>37350</v>
      </c>
      <c r="AC321" s="29">
        <v>0</v>
      </c>
      <c r="AD321" s="29">
        <v>0</v>
      </c>
      <c r="AE321" s="30">
        <f t="shared" si="87"/>
        <v>0</v>
      </c>
      <c r="AF321" s="30">
        <f t="shared" si="88"/>
        <v>0</v>
      </c>
      <c r="AG321" s="30">
        <f t="shared" si="89"/>
        <v>0</v>
      </c>
    </row>
    <row r="322" spans="2:33" ht="15" customHeight="1" x14ac:dyDescent="0.2">
      <c r="B322" s="29" t="s">
        <v>2354</v>
      </c>
      <c r="C322" s="29" t="s">
        <v>9</v>
      </c>
      <c r="D322" s="29">
        <v>1000</v>
      </c>
      <c r="E322" s="29">
        <v>1000</v>
      </c>
      <c r="F322" s="30">
        <f t="shared" si="72"/>
        <v>1</v>
      </c>
      <c r="G322" s="30">
        <f t="shared" si="73"/>
        <v>1200</v>
      </c>
      <c r="H322" s="30">
        <f t="shared" si="74"/>
        <v>420</v>
      </c>
      <c r="I322" s="29">
        <v>0</v>
      </c>
      <c r="J322" s="29">
        <v>0</v>
      </c>
      <c r="K322" s="30">
        <f t="shared" si="75"/>
        <v>0</v>
      </c>
      <c r="L322" s="30">
        <f t="shared" si="76"/>
        <v>0</v>
      </c>
      <c r="M322" s="30">
        <f t="shared" si="77"/>
        <v>0</v>
      </c>
      <c r="N322" s="29">
        <v>0</v>
      </c>
      <c r="O322" s="29">
        <v>0</v>
      </c>
      <c r="P322" s="30">
        <f t="shared" si="78"/>
        <v>0</v>
      </c>
      <c r="Q322" s="30">
        <f t="shared" si="79"/>
        <v>0</v>
      </c>
      <c r="R322" s="30">
        <f t="shared" si="80"/>
        <v>0</v>
      </c>
      <c r="S322" s="29">
        <v>3000</v>
      </c>
      <c r="T322" s="29">
        <v>9000</v>
      </c>
      <c r="U322" s="30">
        <f t="shared" si="81"/>
        <v>3</v>
      </c>
      <c r="V322" s="30">
        <f t="shared" si="82"/>
        <v>4500</v>
      </c>
      <c r="W322" s="30">
        <f t="shared" si="83"/>
        <v>1575</v>
      </c>
      <c r="X322" s="29">
        <v>165000</v>
      </c>
      <c r="Y322" s="29">
        <v>615000</v>
      </c>
      <c r="Z322" s="30">
        <f t="shared" si="84"/>
        <v>3.7272727272727271</v>
      </c>
      <c r="AA322" s="30">
        <f t="shared" si="85"/>
        <v>247500</v>
      </c>
      <c r="AB322" s="30">
        <f t="shared" si="86"/>
        <v>74250</v>
      </c>
      <c r="AC322" s="29">
        <v>0</v>
      </c>
      <c r="AD322" s="29">
        <v>0</v>
      </c>
      <c r="AE322" s="30">
        <f t="shared" si="87"/>
        <v>0</v>
      </c>
      <c r="AF322" s="30">
        <f t="shared" si="88"/>
        <v>0</v>
      </c>
      <c r="AG322" s="30">
        <f t="shared" si="89"/>
        <v>0</v>
      </c>
    </row>
    <row r="323" spans="2:33" ht="15" customHeight="1" x14ac:dyDescent="0.2">
      <c r="B323" s="29" t="s">
        <v>2383</v>
      </c>
      <c r="C323" s="29" t="s">
        <v>9</v>
      </c>
      <c r="D323" s="29">
        <v>168000</v>
      </c>
      <c r="E323" s="29">
        <v>394000</v>
      </c>
      <c r="F323" s="30">
        <f t="shared" si="72"/>
        <v>2.3452380952380953</v>
      </c>
      <c r="G323" s="30">
        <f t="shared" si="73"/>
        <v>201600</v>
      </c>
      <c r="H323" s="30">
        <f t="shared" si="74"/>
        <v>70560</v>
      </c>
      <c r="I323" s="29">
        <v>0</v>
      </c>
      <c r="J323" s="29">
        <v>0</v>
      </c>
      <c r="K323" s="30">
        <f t="shared" si="75"/>
        <v>0</v>
      </c>
      <c r="L323" s="30">
        <f t="shared" si="76"/>
        <v>0</v>
      </c>
      <c r="M323" s="30">
        <f t="shared" si="77"/>
        <v>0</v>
      </c>
      <c r="N323" s="29">
        <v>0</v>
      </c>
      <c r="O323" s="29">
        <v>0</v>
      </c>
      <c r="P323" s="30">
        <f t="shared" si="78"/>
        <v>0</v>
      </c>
      <c r="Q323" s="30">
        <f t="shared" si="79"/>
        <v>0</v>
      </c>
      <c r="R323" s="30">
        <f t="shared" si="80"/>
        <v>0</v>
      </c>
      <c r="S323" s="29">
        <v>53000</v>
      </c>
      <c r="T323" s="29">
        <v>125000</v>
      </c>
      <c r="U323" s="30">
        <f t="shared" si="81"/>
        <v>2.358490566037736</v>
      </c>
      <c r="V323" s="30">
        <f t="shared" si="82"/>
        <v>79500</v>
      </c>
      <c r="W323" s="30">
        <f t="shared" si="83"/>
        <v>27825</v>
      </c>
      <c r="X323" s="29">
        <v>144000</v>
      </c>
      <c r="Y323" s="29">
        <v>517000</v>
      </c>
      <c r="Z323" s="30">
        <f t="shared" si="84"/>
        <v>3.5902777777777777</v>
      </c>
      <c r="AA323" s="30">
        <f t="shared" si="85"/>
        <v>216000</v>
      </c>
      <c r="AB323" s="30">
        <f t="shared" si="86"/>
        <v>64800</v>
      </c>
      <c r="AC323" s="29">
        <v>0</v>
      </c>
      <c r="AD323" s="29">
        <v>0</v>
      </c>
      <c r="AE323" s="30">
        <f t="shared" si="87"/>
        <v>0</v>
      </c>
      <c r="AF323" s="30">
        <f t="shared" si="88"/>
        <v>0</v>
      </c>
      <c r="AG323" s="30">
        <f t="shared" si="89"/>
        <v>0</v>
      </c>
    </row>
    <row r="324" spans="2:33" ht="15" customHeight="1" x14ac:dyDescent="0.2">
      <c r="B324" s="29" t="s">
        <v>2356</v>
      </c>
      <c r="C324" s="29" t="s">
        <v>9</v>
      </c>
      <c r="D324" s="29">
        <v>5000</v>
      </c>
      <c r="E324" s="29">
        <v>5000</v>
      </c>
      <c r="F324" s="30">
        <f t="shared" si="72"/>
        <v>1</v>
      </c>
      <c r="G324" s="30">
        <f t="shared" si="73"/>
        <v>6000</v>
      </c>
      <c r="H324" s="30">
        <f t="shared" si="74"/>
        <v>2100</v>
      </c>
      <c r="I324" s="29">
        <v>0</v>
      </c>
      <c r="J324" s="29">
        <v>0</v>
      </c>
      <c r="K324" s="30">
        <f t="shared" si="75"/>
        <v>0</v>
      </c>
      <c r="L324" s="30">
        <f t="shared" si="76"/>
        <v>0</v>
      </c>
      <c r="M324" s="30">
        <f t="shared" si="77"/>
        <v>0</v>
      </c>
      <c r="N324" s="29">
        <v>0</v>
      </c>
      <c r="O324" s="29">
        <v>0</v>
      </c>
      <c r="P324" s="30">
        <f t="shared" si="78"/>
        <v>0</v>
      </c>
      <c r="Q324" s="30">
        <f t="shared" si="79"/>
        <v>0</v>
      </c>
      <c r="R324" s="30">
        <f t="shared" si="80"/>
        <v>0</v>
      </c>
      <c r="S324" s="29">
        <v>81000</v>
      </c>
      <c r="T324" s="29">
        <v>198000</v>
      </c>
      <c r="U324" s="30">
        <f t="shared" si="81"/>
        <v>2.4444444444444446</v>
      </c>
      <c r="V324" s="30">
        <f t="shared" si="82"/>
        <v>121500</v>
      </c>
      <c r="W324" s="30">
        <f t="shared" si="83"/>
        <v>42525</v>
      </c>
      <c r="X324" s="29">
        <v>68000</v>
      </c>
      <c r="Y324" s="29">
        <v>160000</v>
      </c>
      <c r="Z324" s="30">
        <f t="shared" si="84"/>
        <v>2.3529411764705883</v>
      </c>
      <c r="AA324" s="30">
        <f t="shared" si="85"/>
        <v>102000</v>
      </c>
      <c r="AB324" s="30">
        <f t="shared" si="86"/>
        <v>30600</v>
      </c>
      <c r="AC324" s="29">
        <v>0</v>
      </c>
      <c r="AD324" s="29">
        <v>0</v>
      </c>
      <c r="AE324" s="30">
        <f t="shared" si="87"/>
        <v>0</v>
      </c>
      <c r="AF324" s="30">
        <f t="shared" si="88"/>
        <v>0</v>
      </c>
      <c r="AG324" s="30">
        <f t="shared" si="89"/>
        <v>0</v>
      </c>
    </row>
    <row r="325" spans="2:33" ht="15" customHeight="1" x14ac:dyDescent="0.2">
      <c r="B325" s="29" t="s">
        <v>2384</v>
      </c>
      <c r="C325" s="29" t="s">
        <v>9</v>
      </c>
      <c r="D325" s="29">
        <v>195000</v>
      </c>
      <c r="E325" s="29">
        <v>533000</v>
      </c>
      <c r="F325" s="30">
        <f t="shared" si="72"/>
        <v>2.7333333333333334</v>
      </c>
      <c r="G325" s="30">
        <f t="shared" si="73"/>
        <v>234000</v>
      </c>
      <c r="H325" s="30">
        <f t="shared" si="74"/>
        <v>81900</v>
      </c>
      <c r="I325" s="29">
        <v>0</v>
      </c>
      <c r="J325" s="29">
        <v>0</v>
      </c>
      <c r="K325" s="30">
        <f t="shared" si="75"/>
        <v>0</v>
      </c>
      <c r="L325" s="30">
        <f t="shared" si="76"/>
        <v>0</v>
      </c>
      <c r="M325" s="30">
        <f t="shared" si="77"/>
        <v>0</v>
      </c>
      <c r="N325" s="29">
        <v>0</v>
      </c>
      <c r="O325" s="29">
        <v>0</v>
      </c>
      <c r="P325" s="30">
        <f t="shared" si="78"/>
        <v>0</v>
      </c>
      <c r="Q325" s="30">
        <f t="shared" si="79"/>
        <v>0</v>
      </c>
      <c r="R325" s="30">
        <f t="shared" si="80"/>
        <v>0</v>
      </c>
      <c r="S325" s="29">
        <v>1000</v>
      </c>
      <c r="T325" s="29">
        <v>3000</v>
      </c>
      <c r="U325" s="30">
        <f t="shared" si="81"/>
        <v>3</v>
      </c>
      <c r="V325" s="30">
        <f t="shared" si="82"/>
        <v>1500</v>
      </c>
      <c r="W325" s="30">
        <f t="shared" si="83"/>
        <v>525</v>
      </c>
      <c r="X325" s="29">
        <v>159000</v>
      </c>
      <c r="Y325" s="29">
        <v>499000</v>
      </c>
      <c r="Z325" s="30">
        <f t="shared" si="84"/>
        <v>3.1383647798742138</v>
      </c>
      <c r="AA325" s="30">
        <f t="shared" si="85"/>
        <v>238500</v>
      </c>
      <c r="AB325" s="30">
        <f t="shared" si="86"/>
        <v>71550</v>
      </c>
      <c r="AC325" s="29">
        <v>0</v>
      </c>
      <c r="AD325" s="29">
        <v>0</v>
      </c>
      <c r="AE325" s="30">
        <f t="shared" si="87"/>
        <v>0</v>
      </c>
      <c r="AF325" s="30">
        <f t="shared" si="88"/>
        <v>0</v>
      </c>
      <c r="AG325" s="30">
        <f t="shared" si="89"/>
        <v>0</v>
      </c>
    </row>
    <row r="326" spans="2:33" ht="15" customHeight="1" x14ac:dyDescent="0.2">
      <c r="B326" s="29" t="s">
        <v>2368</v>
      </c>
      <c r="C326" s="29" t="s">
        <v>9</v>
      </c>
      <c r="D326" s="29">
        <v>2000</v>
      </c>
      <c r="E326" s="29">
        <v>1000</v>
      </c>
      <c r="F326" s="30">
        <f t="shared" si="72"/>
        <v>0.5</v>
      </c>
      <c r="G326" s="30">
        <f t="shared" si="73"/>
        <v>2400</v>
      </c>
      <c r="H326" s="30">
        <f t="shared" si="74"/>
        <v>840</v>
      </c>
      <c r="I326" s="29">
        <v>0</v>
      </c>
      <c r="J326" s="29">
        <v>0</v>
      </c>
      <c r="K326" s="30">
        <f t="shared" si="75"/>
        <v>0</v>
      </c>
      <c r="L326" s="30">
        <f t="shared" si="76"/>
        <v>0</v>
      </c>
      <c r="M326" s="30">
        <f t="shared" si="77"/>
        <v>0</v>
      </c>
      <c r="N326" s="29">
        <v>0</v>
      </c>
      <c r="O326" s="29">
        <v>0</v>
      </c>
      <c r="P326" s="30">
        <f t="shared" si="78"/>
        <v>0</v>
      </c>
      <c r="Q326" s="30">
        <f t="shared" si="79"/>
        <v>0</v>
      </c>
      <c r="R326" s="30">
        <f t="shared" si="80"/>
        <v>0</v>
      </c>
      <c r="S326" s="29">
        <v>44000</v>
      </c>
      <c r="T326" s="29">
        <v>156000</v>
      </c>
      <c r="U326" s="30">
        <f t="shared" si="81"/>
        <v>3.5454545454545454</v>
      </c>
      <c r="V326" s="30">
        <f t="shared" si="82"/>
        <v>66000</v>
      </c>
      <c r="W326" s="30">
        <f t="shared" si="83"/>
        <v>23100</v>
      </c>
      <c r="X326" s="29">
        <v>134000</v>
      </c>
      <c r="Y326" s="29">
        <v>343000</v>
      </c>
      <c r="Z326" s="30">
        <f t="shared" si="84"/>
        <v>2.5597014925373136</v>
      </c>
      <c r="AA326" s="30">
        <f t="shared" si="85"/>
        <v>201000</v>
      </c>
      <c r="AB326" s="30">
        <f t="shared" si="86"/>
        <v>60300</v>
      </c>
      <c r="AC326" s="29">
        <v>0</v>
      </c>
      <c r="AD326" s="29">
        <v>0</v>
      </c>
      <c r="AE326" s="30">
        <f t="shared" si="87"/>
        <v>0</v>
      </c>
      <c r="AF326" s="30">
        <f t="shared" si="88"/>
        <v>0</v>
      </c>
      <c r="AG326" s="30">
        <f t="shared" si="89"/>
        <v>0</v>
      </c>
    </row>
    <row r="327" spans="2:33" ht="15" customHeight="1" x14ac:dyDescent="0.2">
      <c r="B327" s="29" t="s">
        <v>2369</v>
      </c>
      <c r="C327" s="29" t="s">
        <v>9</v>
      </c>
      <c r="D327" s="29">
        <v>1000</v>
      </c>
      <c r="E327" s="29">
        <v>0</v>
      </c>
      <c r="F327" s="30">
        <f t="shared" si="72"/>
        <v>0</v>
      </c>
      <c r="G327" s="30">
        <f t="shared" si="73"/>
        <v>1200</v>
      </c>
      <c r="H327" s="30">
        <f t="shared" si="74"/>
        <v>420</v>
      </c>
      <c r="I327" s="29">
        <v>0</v>
      </c>
      <c r="J327" s="29">
        <v>0</v>
      </c>
      <c r="K327" s="30">
        <f t="shared" si="75"/>
        <v>0</v>
      </c>
      <c r="L327" s="30">
        <f t="shared" si="76"/>
        <v>0</v>
      </c>
      <c r="M327" s="30">
        <f t="shared" si="77"/>
        <v>0</v>
      </c>
      <c r="N327" s="29">
        <v>0</v>
      </c>
      <c r="O327" s="29">
        <v>0</v>
      </c>
      <c r="P327" s="30">
        <f t="shared" si="78"/>
        <v>0</v>
      </c>
      <c r="Q327" s="30">
        <f t="shared" si="79"/>
        <v>0</v>
      </c>
      <c r="R327" s="30">
        <f t="shared" si="80"/>
        <v>0</v>
      </c>
      <c r="S327" s="29">
        <v>112000</v>
      </c>
      <c r="T327" s="29">
        <v>398000</v>
      </c>
      <c r="U327" s="30">
        <f t="shared" si="81"/>
        <v>3.5535714285714284</v>
      </c>
      <c r="V327" s="30">
        <f t="shared" si="82"/>
        <v>168000</v>
      </c>
      <c r="W327" s="30">
        <f t="shared" si="83"/>
        <v>58800</v>
      </c>
      <c r="X327" s="29">
        <v>128000</v>
      </c>
      <c r="Y327" s="29">
        <v>469000</v>
      </c>
      <c r="Z327" s="30">
        <f t="shared" si="84"/>
        <v>3.6640625</v>
      </c>
      <c r="AA327" s="30">
        <f t="shared" si="85"/>
        <v>192000</v>
      </c>
      <c r="AB327" s="30">
        <f t="shared" si="86"/>
        <v>57600</v>
      </c>
      <c r="AC327" s="29">
        <v>0</v>
      </c>
      <c r="AD327" s="29">
        <v>0</v>
      </c>
      <c r="AE327" s="30">
        <f t="shared" si="87"/>
        <v>0</v>
      </c>
      <c r="AF327" s="30">
        <f t="shared" si="88"/>
        <v>0</v>
      </c>
      <c r="AG327" s="30">
        <f t="shared" si="89"/>
        <v>0</v>
      </c>
    </row>
    <row r="328" spans="2:33" ht="15" customHeight="1" x14ac:dyDescent="0.2">
      <c r="B328" s="29" t="s">
        <v>3230</v>
      </c>
      <c r="C328" s="29" t="s">
        <v>9</v>
      </c>
      <c r="D328" s="29">
        <v>86000</v>
      </c>
      <c r="E328" s="29">
        <v>226000</v>
      </c>
      <c r="F328" s="30">
        <f t="shared" si="72"/>
        <v>2.6279069767441858</v>
      </c>
      <c r="G328" s="30">
        <f t="shared" si="73"/>
        <v>103200</v>
      </c>
      <c r="H328" s="30">
        <f t="shared" si="74"/>
        <v>36120</v>
      </c>
      <c r="I328" s="29">
        <v>0</v>
      </c>
      <c r="J328" s="29">
        <v>0</v>
      </c>
      <c r="K328" s="30">
        <f t="shared" si="75"/>
        <v>0</v>
      </c>
      <c r="L328" s="30">
        <f t="shared" si="76"/>
        <v>0</v>
      </c>
      <c r="M328" s="30">
        <f t="shared" si="77"/>
        <v>0</v>
      </c>
      <c r="N328" s="29">
        <v>0</v>
      </c>
      <c r="O328" s="29">
        <v>0</v>
      </c>
      <c r="P328" s="30">
        <f t="shared" si="78"/>
        <v>0</v>
      </c>
      <c r="Q328" s="30">
        <f t="shared" si="79"/>
        <v>0</v>
      </c>
      <c r="R328" s="30">
        <f t="shared" si="80"/>
        <v>0</v>
      </c>
      <c r="S328" s="29">
        <v>0</v>
      </c>
      <c r="T328" s="29">
        <v>0</v>
      </c>
      <c r="U328" s="30">
        <f t="shared" si="81"/>
        <v>0</v>
      </c>
      <c r="V328" s="30">
        <f t="shared" si="82"/>
        <v>0</v>
      </c>
      <c r="W328" s="30">
        <f t="shared" si="83"/>
        <v>0</v>
      </c>
      <c r="X328" s="29">
        <v>72000</v>
      </c>
      <c r="Y328" s="29">
        <v>213000</v>
      </c>
      <c r="Z328" s="30">
        <f t="shared" si="84"/>
        <v>2.9583333333333335</v>
      </c>
      <c r="AA328" s="30">
        <f t="shared" si="85"/>
        <v>108000</v>
      </c>
      <c r="AB328" s="30">
        <f t="shared" si="86"/>
        <v>32400</v>
      </c>
      <c r="AC328" s="29">
        <v>0</v>
      </c>
      <c r="AD328" s="29">
        <v>0</v>
      </c>
      <c r="AE328" s="30">
        <f t="shared" si="87"/>
        <v>0</v>
      </c>
      <c r="AF328" s="30">
        <f t="shared" si="88"/>
        <v>0</v>
      </c>
      <c r="AG328" s="30">
        <f t="shared" si="89"/>
        <v>0</v>
      </c>
    </row>
    <row r="329" spans="2:33" ht="15" customHeight="1" x14ac:dyDescent="0.2">
      <c r="B329" s="29" t="s">
        <v>2385</v>
      </c>
      <c r="C329" s="29" t="s">
        <v>9</v>
      </c>
      <c r="D329" s="29">
        <v>184000</v>
      </c>
      <c r="E329" s="29">
        <v>419000</v>
      </c>
      <c r="F329" s="30">
        <f t="shared" si="72"/>
        <v>2.277173913043478</v>
      </c>
      <c r="G329" s="30">
        <f t="shared" si="73"/>
        <v>220800</v>
      </c>
      <c r="H329" s="30">
        <f t="shared" si="74"/>
        <v>77280</v>
      </c>
      <c r="I329" s="29">
        <v>0</v>
      </c>
      <c r="J329" s="29">
        <v>0</v>
      </c>
      <c r="K329" s="30">
        <f t="shared" si="75"/>
        <v>0</v>
      </c>
      <c r="L329" s="30">
        <f t="shared" si="76"/>
        <v>0</v>
      </c>
      <c r="M329" s="30">
        <f t="shared" si="77"/>
        <v>0</v>
      </c>
      <c r="N329" s="29">
        <v>0</v>
      </c>
      <c r="O329" s="29">
        <v>0</v>
      </c>
      <c r="P329" s="30">
        <f t="shared" si="78"/>
        <v>0</v>
      </c>
      <c r="Q329" s="30">
        <f t="shared" si="79"/>
        <v>0</v>
      </c>
      <c r="R329" s="30">
        <f t="shared" si="80"/>
        <v>0</v>
      </c>
      <c r="S329" s="29">
        <v>27000</v>
      </c>
      <c r="T329" s="29">
        <v>70000</v>
      </c>
      <c r="U329" s="30">
        <f t="shared" si="81"/>
        <v>2.5925925925925926</v>
      </c>
      <c r="V329" s="30">
        <f t="shared" si="82"/>
        <v>40500</v>
      </c>
      <c r="W329" s="30">
        <f t="shared" si="83"/>
        <v>14175</v>
      </c>
      <c r="X329" s="29">
        <v>52000</v>
      </c>
      <c r="Y329" s="29">
        <v>119000</v>
      </c>
      <c r="Z329" s="30">
        <f t="shared" si="84"/>
        <v>2.2884615384615383</v>
      </c>
      <c r="AA329" s="30">
        <f t="shared" si="85"/>
        <v>78000</v>
      </c>
      <c r="AB329" s="30">
        <f t="shared" si="86"/>
        <v>23400</v>
      </c>
      <c r="AC329" s="29">
        <v>0</v>
      </c>
      <c r="AD329" s="29">
        <v>0</v>
      </c>
      <c r="AE329" s="30">
        <f t="shared" si="87"/>
        <v>0</v>
      </c>
      <c r="AF329" s="30">
        <f t="shared" si="88"/>
        <v>0</v>
      </c>
      <c r="AG329" s="30">
        <f t="shared" si="89"/>
        <v>0</v>
      </c>
    </row>
    <row r="330" spans="2:33" ht="15" customHeight="1" x14ac:dyDescent="0.2">
      <c r="B330" s="29" t="s">
        <v>2365</v>
      </c>
      <c r="C330" s="29" t="s">
        <v>9</v>
      </c>
      <c r="D330" s="29">
        <v>1000</v>
      </c>
      <c r="E330" s="29">
        <v>0</v>
      </c>
      <c r="F330" s="30">
        <f t="shared" si="72"/>
        <v>0</v>
      </c>
      <c r="G330" s="30">
        <f t="shared" si="73"/>
        <v>1200</v>
      </c>
      <c r="H330" s="30">
        <f t="shared" si="74"/>
        <v>420</v>
      </c>
      <c r="I330" s="29">
        <v>0</v>
      </c>
      <c r="J330" s="29">
        <v>0</v>
      </c>
      <c r="K330" s="30">
        <f t="shared" si="75"/>
        <v>0</v>
      </c>
      <c r="L330" s="30">
        <f t="shared" si="76"/>
        <v>0</v>
      </c>
      <c r="M330" s="30">
        <f t="shared" si="77"/>
        <v>0</v>
      </c>
      <c r="N330" s="29">
        <v>0</v>
      </c>
      <c r="O330" s="29">
        <v>0</v>
      </c>
      <c r="P330" s="30">
        <f t="shared" si="78"/>
        <v>0</v>
      </c>
      <c r="Q330" s="30">
        <f t="shared" si="79"/>
        <v>0</v>
      </c>
      <c r="R330" s="30">
        <f t="shared" si="80"/>
        <v>0</v>
      </c>
      <c r="S330" s="29">
        <v>7000</v>
      </c>
      <c r="T330" s="29">
        <v>20000</v>
      </c>
      <c r="U330" s="30">
        <f t="shared" si="81"/>
        <v>2.8571428571428572</v>
      </c>
      <c r="V330" s="30">
        <f t="shared" si="82"/>
        <v>10500</v>
      </c>
      <c r="W330" s="30">
        <f t="shared" si="83"/>
        <v>3675</v>
      </c>
      <c r="X330" s="29">
        <v>188000</v>
      </c>
      <c r="Y330" s="29">
        <v>675000</v>
      </c>
      <c r="Z330" s="30">
        <f t="shared" si="84"/>
        <v>3.5904255319148937</v>
      </c>
      <c r="AA330" s="30">
        <f t="shared" si="85"/>
        <v>282000</v>
      </c>
      <c r="AB330" s="30">
        <f t="shared" si="86"/>
        <v>84600</v>
      </c>
      <c r="AC330" s="29">
        <v>0</v>
      </c>
      <c r="AD330" s="29">
        <v>0</v>
      </c>
      <c r="AE330" s="30">
        <f t="shared" si="87"/>
        <v>0</v>
      </c>
      <c r="AF330" s="30">
        <f t="shared" si="88"/>
        <v>0</v>
      </c>
      <c r="AG330" s="30">
        <f t="shared" si="89"/>
        <v>0</v>
      </c>
    </row>
    <row r="331" spans="2:33" ht="15" customHeight="1" x14ac:dyDescent="0.2">
      <c r="B331" s="29" t="s">
        <v>3234</v>
      </c>
      <c r="C331" s="29" t="s">
        <v>9</v>
      </c>
      <c r="D331" s="29">
        <v>80000</v>
      </c>
      <c r="E331" s="29">
        <v>216000</v>
      </c>
      <c r="F331" s="30">
        <f t="shared" si="72"/>
        <v>2.7</v>
      </c>
      <c r="G331" s="30">
        <f t="shared" si="73"/>
        <v>96000</v>
      </c>
      <c r="H331" s="30">
        <f t="shared" si="74"/>
        <v>33600</v>
      </c>
      <c r="I331" s="29">
        <v>0</v>
      </c>
      <c r="J331" s="29">
        <v>0</v>
      </c>
      <c r="K331" s="30">
        <f t="shared" si="75"/>
        <v>0</v>
      </c>
      <c r="L331" s="30">
        <f t="shared" si="76"/>
        <v>0</v>
      </c>
      <c r="M331" s="30">
        <f t="shared" si="77"/>
        <v>0</v>
      </c>
      <c r="N331" s="29">
        <v>0</v>
      </c>
      <c r="O331" s="29">
        <v>0</v>
      </c>
      <c r="P331" s="30">
        <f t="shared" si="78"/>
        <v>0</v>
      </c>
      <c r="Q331" s="30">
        <f t="shared" si="79"/>
        <v>0</v>
      </c>
      <c r="R331" s="30">
        <f t="shared" si="80"/>
        <v>0</v>
      </c>
      <c r="S331" s="29">
        <v>1000</v>
      </c>
      <c r="T331" s="29">
        <v>1000</v>
      </c>
      <c r="U331" s="30">
        <f t="shared" si="81"/>
        <v>1</v>
      </c>
      <c r="V331" s="30">
        <f t="shared" si="82"/>
        <v>1500</v>
      </c>
      <c r="W331" s="30">
        <f t="shared" si="83"/>
        <v>525</v>
      </c>
      <c r="X331" s="29">
        <v>58000</v>
      </c>
      <c r="Y331" s="29">
        <v>153000</v>
      </c>
      <c r="Z331" s="30">
        <f t="shared" si="84"/>
        <v>2.6379310344827585</v>
      </c>
      <c r="AA331" s="30">
        <f t="shared" si="85"/>
        <v>87000</v>
      </c>
      <c r="AB331" s="30">
        <f t="shared" si="86"/>
        <v>26100</v>
      </c>
      <c r="AC331" s="29">
        <v>0</v>
      </c>
      <c r="AD331" s="29">
        <v>0</v>
      </c>
      <c r="AE331" s="30">
        <f t="shared" si="87"/>
        <v>0</v>
      </c>
      <c r="AF331" s="30">
        <f t="shared" si="88"/>
        <v>0</v>
      </c>
      <c r="AG331" s="30">
        <f t="shared" si="89"/>
        <v>0</v>
      </c>
    </row>
    <row r="332" spans="2:33" ht="15" customHeight="1" x14ac:dyDescent="0.2">
      <c r="B332" s="29" t="s">
        <v>2345</v>
      </c>
      <c r="C332" s="29" t="s">
        <v>9</v>
      </c>
      <c r="D332" s="29">
        <v>13000</v>
      </c>
      <c r="E332" s="29">
        <v>31000</v>
      </c>
      <c r="F332" s="30">
        <f t="shared" si="72"/>
        <v>2.3846153846153846</v>
      </c>
      <c r="G332" s="30">
        <f t="shared" si="73"/>
        <v>15600</v>
      </c>
      <c r="H332" s="30">
        <f t="shared" si="74"/>
        <v>5460</v>
      </c>
      <c r="I332" s="29">
        <v>0</v>
      </c>
      <c r="J332" s="29">
        <v>0</v>
      </c>
      <c r="K332" s="30">
        <f t="shared" si="75"/>
        <v>0</v>
      </c>
      <c r="L332" s="30">
        <f t="shared" si="76"/>
        <v>0</v>
      </c>
      <c r="M332" s="30">
        <f t="shared" si="77"/>
        <v>0</v>
      </c>
      <c r="N332" s="29">
        <v>0</v>
      </c>
      <c r="O332" s="29">
        <v>0</v>
      </c>
      <c r="P332" s="30">
        <f t="shared" si="78"/>
        <v>0</v>
      </c>
      <c r="Q332" s="30">
        <f t="shared" si="79"/>
        <v>0</v>
      </c>
      <c r="R332" s="30">
        <f t="shared" si="80"/>
        <v>0</v>
      </c>
      <c r="S332" s="29">
        <v>0</v>
      </c>
      <c r="T332" s="29">
        <v>0</v>
      </c>
      <c r="U332" s="30">
        <f t="shared" si="81"/>
        <v>0</v>
      </c>
      <c r="V332" s="30">
        <f t="shared" si="82"/>
        <v>0</v>
      </c>
      <c r="W332" s="30">
        <f t="shared" si="83"/>
        <v>0</v>
      </c>
      <c r="X332" s="29">
        <v>102000</v>
      </c>
      <c r="Y332" s="29">
        <v>361000</v>
      </c>
      <c r="Z332" s="30">
        <f t="shared" si="84"/>
        <v>3.5392156862745097</v>
      </c>
      <c r="AA332" s="30">
        <f t="shared" si="85"/>
        <v>153000</v>
      </c>
      <c r="AB332" s="30">
        <f t="shared" si="86"/>
        <v>45900</v>
      </c>
      <c r="AC332" s="29">
        <v>0</v>
      </c>
      <c r="AD332" s="29">
        <v>0</v>
      </c>
      <c r="AE332" s="30">
        <f t="shared" si="87"/>
        <v>0</v>
      </c>
      <c r="AF332" s="30">
        <f t="shared" si="88"/>
        <v>0</v>
      </c>
      <c r="AG332" s="30">
        <f t="shared" si="89"/>
        <v>0</v>
      </c>
    </row>
    <row r="333" spans="2:33" ht="15" customHeight="1" x14ac:dyDescent="0.2">
      <c r="B333" s="29" t="s">
        <v>2388</v>
      </c>
      <c r="C333" s="29" t="s">
        <v>9</v>
      </c>
      <c r="D333" s="29">
        <v>217000</v>
      </c>
      <c r="E333" s="29">
        <v>533000</v>
      </c>
      <c r="F333" s="30">
        <f t="shared" si="72"/>
        <v>2.4562211981566819</v>
      </c>
      <c r="G333" s="30">
        <f t="shared" si="73"/>
        <v>260400</v>
      </c>
      <c r="H333" s="30">
        <f t="shared" si="74"/>
        <v>91140</v>
      </c>
      <c r="I333" s="29">
        <v>0</v>
      </c>
      <c r="J333" s="29">
        <v>0</v>
      </c>
      <c r="K333" s="30">
        <f t="shared" si="75"/>
        <v>0</v>
      </c>
      <c r="L333" s="30">
        <f t="shared" si="76"/>
        <v>0</v>
      </c>
      <c r="M333" s="30">
        <f t="shared" si="77"/>
        <v>0</v>
      </c>
      <c r="N333" s="29">
        <v>0</v>
      </c>
      <c r="O333" s="29">
        <v>0</v>
      </c>
      <c r="P333" s="30">
        <f t="shared" si="78"/>
        <v>0</v>
      </c>
      <c r="Q333" s="30">
        <f t="shared" si="79"/>
        <v>0</v>
      </c>
      <c r="R333" s="30">
        <f t="shared" si="80"/>
        <v>0</v>
      </c>
      <c r="S333" s="29">
        <v>48000</v>
      </c>
      <c r="T333" s="29">
        <v>105000</v>
      </c>
      <c r="U333" s="30">
        <f t="shared" si="81"/>
        <v>2.1875</v>
      </c>
      <c r="V333" s="30">
        <f t="shared" si="82"/>
        <v>72000</v>
      </c>
      <c r="W333" s="30">
        <f t="shared" si="83"/>
        <v>25200</v>
      </c>
      <c r="X333" s="29">
        <v>206000</v>
      </c>
      <c r="Y333" s="29">
        <v>800000</v>
      </c>
      <c r="Z333" s="30">
        <f t="shared" si="84"/>
        <v>3.883495145631068</v>
      </c>
      <c r="AA333" s="30">
        <f t="shared" si="85"/>
        <v>309000</v>
      </c>
      <c r="AB333" s="30">
        <f t="shared" si="86"/>
        <v>92700</v>
      </c>
      <c r="AC333" s="29">
        <v>0</v>
      </c>
      <c r="AD333" s="29">
        <v>0</v>
      </c>
      <c r="AE333" s="30">
        <f t="shared" si="87"/>
        <v>0</v>
      </c>
      <c r="AF333" s="30">
        <f t="shared" si="88"/>
        <v>0</v>
      </c>
      <c r="AG333" s="30">
        <f t="shared" si="89"/>
        <v>0</v>
      </c>
    </row>
    <row r="334" spans="2:33" ht="15" customHeight="1" x14ac:dyDescent="0.2">
      <c r="B334" s="29" t="s">
        <v>2390</v>
      </c>
      <c r="C334" s="29" t="s">
        <v>9</v>
      </c>
      <c r="D334" s="29">
        <v>79000</v>
      </c>
      <c r="E334" s="29">
        <v>205000</v>
      </c>
      <c r="F334" s="30">
        <f t="shared" si="72"/>
        <v>2.5949367088607596</v>
      </c>
      <c r="G334" s="30">
        <f t="shared" si="73"/>
        <v>94800</v>
      </c>
      <c r="H334" s="30">
        <f t="shared" si="74"/>
        <v>33180</v>
      </c>
      <c r="I334" s="29">
        <v>0</v>
      </c>
      <c r="J334" s="29">
        <v>0</v>
      </c>
      <c r="K334" s="30">
        <f t="shared" si="75"/>
        <v>0</v>
      </c>
      <c r="L334" s="30">
        <f t="shared" si="76"/>
        <v>0</v>
      </c>
      <c r="M334" s="30">
        <f t="shared" si="77"/>
        <v>0</v>
      </c>
      <c r="N334" s="29">
        <v>0</v>
      </c>
      <c r="O334" s="29">
        <v>0</v>
      </c>
      <c r="P334" s="30">
        <f t="shared" si="78"/>
        <v>0</v>
      </c>
      <c r="Q334" s="30">
        <f t="shared" si="79"/>
        <v>0</v>
      </c>
      <c r="R334" s="30">
        <f t="shared" si="80"/>
        <v>0</v>
      </c>
      <c r="S334" s="29">
        <v>69000</v>
      </c>
      <c r="T334" s="29">
        <v>181000</v>
      </c>
      <c r="U334" s="30">
        <f t="shared" si="81"/>
        <v>2.6231884057971016</v>
      </c>
      <c r="V334" s="30">
        <f t="shared" si="82"/>
        <v>103500</v>
      </c>
      <c r="W334" s="30">
        <f t="shared" si="83"/>
        <v>36225</v>
      </c>
      <c r="X334" s="29">
        <v>132000</v>
      </c>
      <c r="Y334" s="29">
        <v>407000</v>
      </c>
      <c r="Z334" s="30">
        <f t="shared" si="84"/>
        <v>3.0833333333333335</v>
      </c>
      <c r="AA334" s="30">
        <f t="shared" si="85"/>
        <v>198000</v>
      </c>
      <c r="AB334" s="30">
        <f t="shared" si="86"/>
        <v>59400</v>
      </c>
      <c r="AC334" s="29">
        <v>0</v>
      </c>
      <c r="AD334" s="29">
        <v>0</v>
      </c>
      <c r="AE334" s="30">
        <f t="shared" si="87"/>
        <v>0</v>
      </c>
      <c r="AF334" s="30">
        <f t="shared" si="88"/>
        <v>0</v>
      </c>
      <c r="AG334" s="30">
        <f t="shared" si="89"/>
        <v>0</v>
      </c>
    </row>
    <row r="335" spans="2:33" ht="15" customHeight="1" x14ac:dyDescent="0.2">
      <c r="B335" s="29" t="s">
        <v>2364</v>
      </c>
      <c r="C335" s="29" t="s">
        <v>9</v>
      </c>
      <c r="D335" s="29">
        <v>1000</v>
      </c>
      <c r="E335" s="29">
        <v>0</v>
      </c>
      <c r="F335" s="30">
        <f t="shared" si="72"/>
        <v>0</v>
      </c>
      <c r="G335" s="30">
        <f t="shared" si="73"/>
        <v>1200</v>
      </c>
      <c r="H335" s="30">
        <f t="shared" si="74"/>
        <v>420</v>
      </c>
      <c r="I335" s="29">
        <v>0</v>
      </c>
      <c r="J335" s="29">
        <v>0</v>
      </c>
      <c r="K335" s="30">
        <f t="shared" si="75"/>
        <v>0</v>
      </c>
      <c r="L335" s="30">
        <f t="shared" si="76"/>
        <v>0</v>
      </c>
      <c r="M335" s="30">
        <f t="shared" si="77"/>
        <v>0</v>
      </c>
      <c r="N335" s="29">
        <v>0</v>
      </c>
      <c r="O335" s="29">
        <v>0</v>
      </c>
      <c r="P335" s="30">
        <f t="shared" si="78"/>
        <v>0</v>
      </c>
      <c r="Q335" s="30">
        <f t="shared" si="79"/>
        <v>0</v>
      </c>
      <c r="R335" s="30">
        <f t="shared" si="80"/>
        <v>0</v>
      </c>
      <c r="S335" s="29">
        <v>18000</v>
      </c>
      <c r="T335" s="29">
        <v>57000</v>
      </c>
      <c r="U335" s="30">
        <f t="shared" si="81"/>
        <v>3.1666666666666665</v>
      </c>
      <c r="V335" s="30">
        <f t="shared" si="82"/>
        <v>27000</v>
      </c>
      <c r="W335" s="30">
        <f t="shared" si="83"/>
        <v>9450</v>
      </c>
      <c r="X335" s="29">
        <v>79000</v>
      </c>
      <c r="Y335" s="29">
        <v>238000</v>
      </c>
      <c r="Z335" s="30">
        <f t="shared" si="84"/>
        <v>3.0126582278481013</v>
      </c>
      <c r="AA335" s="30">
        <f t="shared" si="85"/>
        <v>118500</v>
      </c>
      <c r="AB335" s="30">
        <f t="shared" si="86"/>
        <v>35550</v>
      </c>
      <c r="AC335" s="29">
        <v>0</v>
      </c>
      <c r="AD335" s="29">
        <v>0</v>
      </c>
      <c r="AE335" s="30">
        <f t="shared" si="87"/>
        <v>0</v>
      </c>
      <c r="AF335" s="30">
        <f t="shared" si="88"/>
        <v>0</v>
      </c>
      <c r="AG335" s="30">
        <f t="shared" si="89"/>
        <v>0</v>
      </c>
    </row>
    <row r="336" spans="2:33" ht="15" customHeight="1" x14ac:dyDescent="0.2">
      <c r="B336" s="29" t="s">
        <v>2373</v>
      </c>
      <c r="C336" s="29" t="s">
        <v>9</v>
      </c>
      <c r="D336" s="29">
        <v>1000</v>
      </c>
      <c r="E336" s="29">
        <v>1000</v>
      </c>
      <c r="F336" s="30">
        <f t="shared" ref="F336:F399" si="90">IFERROR(E336/D336,0)</f>
        <v>1</v>
      </c>
      <c r="G336" s="30">
        <f t="shared" ref="G336:G399" si="91">ROUND(D336*$D$6,1)</f>
        <v>1200</v>
      </c>
      <c r="H336" s="30">
        <f t="shared" ref="H336:H399" si="92">ROUND(G336*$E$6,1)</f>
        <v>420</v>
      </c>
      <c r="I336" s="29">
        <v>0</v>
      </c>
      <c r="J336" s="29">
        <v>0</v>
      </c>
      <c r="K336" s="30">
        <f t="shared" ref="K336:K399" si="93">IFERROR(J336/I336,0)</f>
        <v>0</v>
      </c>
      <c r="L336" s="30">
        <f t="shared" ref="L336:L399" si="94">ROUND(I336*$D$7,1)</f>
        <v>0</v>
      </c>
      <c r="M336" s="30">
        <f t="shared" ref="M336:M399" si="95">ROUND(L336*$E$7,1)</f>
        <v>0</v>
      </c>
      <c r="N336" s="29">
        <v>0</v>
      </c>
      <c r="O336" s="29">
        <v>0</v>
      </c>
      <c r="P336" s="30">
        <f t="shared" ref="P336:P399" si="96">IFERROR(O336/N336,0)</f>
        <v>0</v>
      </c>
      <c r="Q336" s="30">
        <f t="shared" ref="Q336:Q399" si="97">ROUND(N336*$D$8,1)</f>
        <v>0</v>
      </c>
      <c r="R336" s="30">
        <f t="shared" ref="R336:R399" si="98">ROUND(Q336*$E$8,1)</f>
        <v>0</v>
      </c>
      <c r="S336" s="29">
        <v>0</v>
      </c>
      <c r="T336" s="29">
        <v>0</v>
      </c>
      <c r="U336" s="30">
        <f t="shared" ref="U336:U399" si="99">IFERROR(T336/S336,0)</f>
        <v>0</v>
      </c>
      <c r="V336" s="30">
        <f t="shared" ref="V336:V399" si="100">ROUND(S336*$D$9,1)</f>
        <v>0</v>
      </c>
      <c r="W336" s="30">
        <f t="shared" ref="W336:W399" si="101">ROUND(V336*$E$9,1)</f>
        <v>0</v>
      </c>
      <c r="X336" s="29">
        <v>62000</v>
      </c>
      <c r="Y336" s="29">
        <v>152000</v>
      </c>
      <c r="Z336" s="30">
        <f t="shared" ref="Z336:Z399" si="102">IFERROR(Y336/X336,0)</f>
        <v>2.4516129032258065</v>
      </c>
      <c r="AA336" s="30">
        <f t="shared" ref="AA336:AA399" si="103">ROUND(X336*$D$10,1)</f>
        <v>93000</v>
      </c>
      <c r="AB336" s="30">
        <f t="shared" ref="AB336:AB399" si="104">ROUND(AA336*$E$10,1)</f>
        <v>27900</v>
      </c>
      <c r="AC336" s="29">
        <v>0</v>
      </c>
      <c r="AD336" s="29">
        <v>0</v>
      </c>
      <c r="AE336" s="30">
        <f t="shared" ref="AE336:AE399" si="105">IFERROR(AD336/AC336,0)</f>
        <v>0</v>
      </c>
      <c r="AF336" s="30">
        <f t="shared" ref="AF336:AF399" si="106">ROUND(AC336*$D$11,1)</f>
        <v>0</v>
      </c>
      <c r="AG336" s="30">
        <f t="shared" ref="AG336:AG399" si="107">ROUND(AF336*$E$11,1)</f>
        <v>0</v>
      </c>
    </row>
    <row r="337" spans="2:33" ht="15" customHeight="1" x14ac:dyDescent="0.2">
      <c r="B337" s="29" t="s">
        <v>3240</v>
      </c>
      <c r="C337" s="29" t="s">
        <v>9</v>
      </c>
      <c r="D337" s="29">
        <v>1000</v>
      </c>
      <c r="E337" s="29">
        <v>2000</v>
      </c>
      <c r="F337" s="30">
        <f t="shared" si="90"/>
        <v>2</v>
      </c>
      <c r="G337" s="30">
        <f t="shared" si="91"/>
        <v>1200</v>
      </c>
      <c r="H337" s="30">
        <f t="shared" si="92"/>
        <v>420</v>
      </c>
      <c r="I337" s="29">
        <v>0</v>
      </c>
      <c r="J337" s="29">
        <v>0</v>
      </c>
      <c r="K337" s="30">
        <f t="shared" si="93"/>
        <v>0</v>
      </c>
      <c r="L337" s="30">
        <f t="shared" si="94"/>
        <v>0</v>
      </c>
      <c r="M337" s="30">
        <f t="shared" si="95"/>
        <v>0</v>
      </c>
      <c r="N337" s="29">
        <v>0</v>
      </c>
      <c r="O337" s="29">
        <v>0</v>
      </c>
      <c r="P337" s="30">
        <f t="shared" si="96"/>
        <v>0</v>
      </c>
      <c r="Q337" s="30">
        <f t="shared" si="97"/>
        <v>0</v>
      </c>
      <c r="R337" s="30">
        <f t="shared" si="98"/>
        <v>0</v>
      </c>
      <c r="S337" s="29">
        <v>15000</v>
      </c>
      <c r="T337" s="29">
        <v>50000</v>
      </c>
      <c r="U337" s="30">
        <f t="shared" si="99"/>
        <v>3.3333333333333335</v>
      </c>
      <c r="V337" s="30">
        <f t="shared" si="100"/>
        <v>22500</v>
      </c>
      <c r="W337" s="30">
        <f t="shared" si="101"/>
        <v>7875</v>
      </c>
      <c r="X337" s="29">
        <v>11000</v>
      </c>
      <c r="Y337" s="29">
        <v>33000</v>
      </c>
      <c r="Z337" s="30">
        <f t="shared" si="102"/>
        <v>3</v>
      </c>
      <c r="AA337" s="30">
        <f t="shared" si="103"/>
        <v>16500</v>
      </c>
      <c r="AB337" s="30">
        <f t="shared" si="104"/>
        <v>4950</v>
      </c>
      <c r="AC337" s="29">
        <v>0</v>
      </c>
      <c r="AD337" s="29">
        <v>0</v>
      </c>
      <c r="AE337" s="30">
        <f t="shared" si="105"/>
        <v>0</v>
      </c>
      <c r="AF337" s="30">
        <f t="shared" si="106"/>
        <v>0</v>
      </c>
      <c r="AG337" s="30">
        <f t="shared" si="107"/>
        <v>0</v>
      </c>
    </row>
    <row r="338" spans="2:33" ht="15" customHeight="1" x14ac:dyDescent="0.2">
      <c r="B338" s="29" t="s">
        <v>2375</v>
      </c>
      <c r="C338" s="29" t="s">
        <v>9</v>
      </c>
      <c r="D338" s="29">
        <v>136000</v>
      </c>
      <c r="E338" s="29">
        <v>277000</v>
      </c>
      <c r="F338" s="30">
        <f t="shared" si="90"/>
        <v>2.0367647058823528</v>
      </c>
      <c r="G338" s="30">
        <f t="shared" si="91"/>
        <v>163200</v>
      </c>
      <c r="H338" s="30">
        <f t="shared" si="92"/>
        <v>57120</v>
      </c>
      <c r="I338" s="29">
        <v>0</v>
      </c>
      <c r="J338" s="29">
        <v>0</v>
      </c>
      <c r="K338" s="30">
        <f t="shared" si="93"/>
        <v>0</v>
      </c>
      <c r="L338" s="30">
        <f t="shared" si="94"/>
        <v>0</v>
      </c>
      <c r="M338" s="30">
        <f t="shared" si="95"/>
        <v>0</v>
      </c>
      <c r="N338" s="29">
        <v>0</v>
      </c>
      <c r="O338" s="29">
        <v>0</v>
      </c>
      <c r="P338" s="30">
        <f t="shared" si="96"/>
        <v>0</v>
      </c>
      <c r="Q338" s="30">
        <f t="shared" si="97"/>
        <v>0</v>
      </c>
      <c r="R338" s="30">
        <f t="shared" si="98"/>
        <v>0</v>
      </c>
      <c r="S338" s="29">
        <v>1000</v>
      </c>
      <c r="T338" s="29">
        <v>2000</v>
      </c>
      <c r="U338" s="30">
        <f t="shared" si="99"/>
        <v>2</v>
      </c>
      <c r="V338" s="30">
        <f t="shared" si="100"/>
        <v>1500</v>
      </c>
      <c r="W338" s="30">
        <f t="shared" si="101"/>
        <v>525</v>
      </c>
      <c r="X338" s="29">
        <v>116000</v>
      </c>
      <c r="Y338" s="29">
        <v>335000</v>
      </c>
      <c r="Z338" s="30">
        <f t="shared" si="102"/>
        <v>2.8879310344827585</v>
      </c>
      <c r="AA338" s="30">
        <f t="shared" si="103"/>
        <v>174000</v>
      </c>
      <c r="AB338" s="30">
        <f t="shared" si="104"/>
        <v>52200</v>
      </c>
      <c r="AC338" s="29">
        <v>0</v>
      </c>
      <c r="AD338" s="29">
        <v>0</v>
      </c>
      <c r="AE338" s="30">
        <f t="shared" si="105"/>
        <v>0</v>
      </c>
      <c r="AF338" s="30">
        <f t="shared" si="106"/>
        <v>0</v>
      </c>
      <c r="AG338" s="30">
        <f t="shared" si="107"/>
        <v>0</v>
      </c>
    </row>
    <row r="339" spans="2:33" ht="15" customHeight="1" x14ac:dyDescent="0.2">
      <c r="B339" s="29" t="s">
        <v>2346</v>
      </c>
      <c r="C339" s="29" t="s">
        <v>9</v>
      </c>
      <c r="D339" s="29">
        <v>269000</v>
      </c>
      <c r="E339" s="29">
        <v>649000</v>
      </c>
      <c r="F339" s="30">
        <f t="shared" si="90"/>
        <v>2.4126394052044611</v>
      </c>
      <c r="G339" s="30">
        <f t="shared" si="91"/>
        <v>322800</v>
      </c>
      <c r="H339" s="30">
        <f t="shared" si="92"/>
        <v>112980</v>
      </c>
      <c r="I339" s="29">
        <v>0</v>
      </c>
      <c r="J339" s="29">
        <v>0</v>
      </c>
      <c r="K339" s="30">
        <f t="shared" si="93"/>
        <v>0</v>
      </c>
      <c r="L339" s="30">
        <f t="shared" si="94"/>
        <v>0</v>
      </c>
      <c r="M339" s="30">
        <f t="shared" si="95"/>
        <v>0</v>
      </c>
      <c r="N339" s="29">
        <v>0</v>
      </c>
      <c r="O339" s="29">
        <v>0</v>
      </c>
      <c r="P339" s="30">
        <f t="shared" si="96"/>
        <v>0</v>
      </c>
      <c r="Q339" s="30">
        <f t="shared" si="97"/>
        <v>0</v>
      </c>
      <c r="R339" s="30">
        <f t="shared" si="98"/>
        <v>0</v>
      </c>
      <c r="S339" s="29">
        <v>16000</v>
      </c>
      <c r="T339" s="29">
        <v>32000</v>
      </c>
      <c r="U339" s="30">
        <f t="shared" si="99"/>
        <v>2</v>
      </c>
      <c r="V339" s="30">
        <f t="shared" si="100"/>
        <v>24000</v>
      </c>
      <c r="W339" s="30">
        <f t="shared" si="101"/>
        <v>8400</v>
      </c>
      <c r="X339" s="29">
        <v>234000</v>
      </c>
      <c r="Y339" s="29">
        <v>749000</v>
      </c>
      <c r="Z339" s="30">
        <f t="shared" si="102"/>
        <v>3.200854700854701</v>
      </c>
      <c r="AA339" s="30">
        <f t="shared" si="103"/>
        <v>351000</v>
      </c>
      <c r="AB339" s="30">
        <f t="shared" si="104"/>
        <v>105300</v>
      </c>
      <c r="AC339" s="29">
        <v>0</v>
      </c>
      <c r="AD339" s="29">
        <v>0</v>
      </c>
      <c r="AE339" s="30">
        <f t="shared" si="105"/>
        <v>0</v>
      </c>
      <c r="AF339" s="30">
        <f t="shared" si="106"/>
        <v>0</v>
      </c>
      <c r="AG339" s="30">
        <f t="shared" si="107"/>
        <v>0</v>
      </c>
    </row>
    <row r="340" spans="2:33" ht="15" customHeight="1" x14ac:dyDescent="0.2">
      <c r="B340" s="29" t="s">
        <v>2337</v>
      </c>
      <c r="C340" s="29" t="s">
        <v>9</v>
      </c>
      <c r="D340" s="29">
        <v>1000</v>
      </c>
      <c r="E340" s="29">
        <v>1000</v>
      </c>
      <c r="F340" s="30">
        <f t="shared" si="90"/>
        <v>1</v>
      </c>
      <c r="G340" s="30">
        <f t="shared" si="91"/>
        <v>1200</v>
      </c>
      <c r="H340" s="30">
        <f t="shared" si="92"/>
        <v>420</v>
      </c>
      <c r="I340" s="29">
        <v>0</v>
      </c>
      <c r="J340" s="29">
        <v>0</v>
      </c>
      <c r="K340" s="30">
        <f t="shared" si="93"/>
        <v>0</v>
      </c>
      <c r="L340" s="30">
        <f t="shared" si="94"/>
        <v>0</v>
      </c>
      <c r="M340" s="30">
        <f t="shared" si="95"/>
        <v>0</v>
      </c>
      <c r="N340" s="29">
        <v>0</v>
      </c>
      <c r="O340" s="29">
        <v>0</v>
      </c>
      <c r="P340" s="30">
        <f t="shared" si="96"/>
        <v>0</v>
      </c>
      <c r="Q340" s="30">
        <f t="shared" si="97"/>
        <v>0</v>
      </c>
      <c r="R340" s="30">
        <f t="shared" si="98"/>
        <v>0</v>
      </c>
      <c r="S340" s="29">
        <v>29000</v>
      </c>
      <c r="T340" s="29">
        <v>66000</v>
      </c>
      <c r="U340" s="30">
        <f t="shared" si="99"/>
        <v>2.2758620689655173</v>
      </c>
      <c r="V340" s="30">
        <f t="shared" si="100"/>
        <v>43500</v>
      </c>
      <c r="W340" s="30">
        <f t="shared" si="101"/>
        <v>15225</v>
      </c>
      <c r="X340" s="29">
        <v>313000</v>
      </c>
      <c r="Y340" s="29">
        <v>1077000</v>
      </c>
      <c r="Z340" s="30">
        <f t="shared" si="102"/>
        <v>3.440894568690096</v>
      </c>
      <c r="AA340" s="30">
        <f t="shared" si="103"/>
        <v>469500</v>
      </c>
      <c r="AB340" s="30">
        <f t="shared" si="104"/>
        <v>140850</v>
      </c>
      <c r="AC340" s="29">
        <v>0</v>
      </c>
      <c r="AD340" s="29">
        <v>0</v>
      </c>
      <c r="AE340" s="30">
        <f t="shared" si="105"/>
        <v>0</v>
      </c>
      <c r="AF340" s="30">
        <f t="shared" si="106"/>
        <v>0</v>
      </c>
      <c r="AG340" s="30">
        <f t="shared" si="107"/>
        <v>0</v>
      </c>
    </row>
    <row r="341" spans="2:33" ht="15" customHeight="1" x14ac:dyDescent="0.2">
      <c r="B341" s="29" t="s">
        <v>2358</v>
      </c>
      <c r="C341" s="29" t="s">
        <v>9</v>
      </c>
      <c r="D341" s="29">
        <v>1000</v>
      </c>
      <c r="E341" s="29">
        <v>0</v>
      </c>
      <c r="F341" s="30">
        <f t="shared" si="90"/>
        <v>0</v>
      </c>
      <c r="G341" s="30">
        <f t="shared" si="91"/>
        <v>1200</v>
      </c>
      <c r="H341" s="30">
        <f t="shared" si="92"/>
        <v>420</v>
      </c>
      <c r="I341" s="29">
        <v>0</v>
      </c>
      <c r="J341" s="29">
        <v>0</v>
      </c>
      <c r="K341" s="30">
        <f t="shared" si="93"/>
        <v>0</v>
      </c>
      <c r="L341" s="30">
        <f t="shared" si="94"/>
        <v>0</v>
      </c>
      <c r="M341" s="30">
        <f t="shared" si="95"/>
        <v>0</v>
      </c>
      <c r="N341" s="29">
        <v>0</v>
      </c>
      <c r="O341" s="29">
        <v>0</v>
      </c>
      <c r="P341" s="30">
        <f t="shared" si="96"/>
        <v>0</v>
      </c>
      <c r="Q341" s="30">
        <f t="shared" si="97"/>
        <v>0</v>
      </c>
      <c r="R341" s="30">
        <f t="shared" si="98"/>
        <v>0</v>
      </c>
      <c r="S341" s="29">
        <v>28000</v>
      </c>
      <c r="T341" s="29">
        <v>69000</v>
      </c>
      <c r="U341" s="30">
        <f t="shared" si="99"/>
        <v>2.4642857142857144</v>
      </c>
      <c r="V341" s="30">
        <f t="shared" si="100"/>
        <v>42000</v>
      </c>
      <c r="W341" s="30">
        <f t="shared" si="101"/>
        <v>14700</v>
      </c>
      <c r="X341" s="29">
        <v>189000</v>
      </c>
      <c r="Y341" s="29">
        <v>660000</v>
      </c>
      <c r="Z341" s="30">
        <f t="shared" si="102"/>
        <v>3.4920634920634921</v>
      </c>
      <c r="AA341" s="30">
        <f t="shared" si="103"/>
        <v>283500</v>
      </c>
      <c r="AB341" s="30">
        <f t="shared" si="104"/>
        <v>85050</v>
      </c>
      <c r="AC341" s="29">
        <v>0</v>
      </c>
      <c r="AD341" s="29">
        <v>0</v>
      </c>
      <c r="AE341" s="30">
        <f t="shared" si="105"/>
        <v>0</v>
      </c>
      <c r="AF341" s="30">
        <f t="shared" si="106"/>
        <v>0</v>
      </c>
      <c r="AG341" s="30">
        <f t="shared" si="107"/>
        <v>0</v>
      </c>
    </row>
    <row r="342" spans="2:33" ht="15" customHeight="1" x14ac:dyDescent="0.2">
      <c r="B342" s="29" t="s">
        <v>2339</v>
      </c>
      <c r="C342" s="29" t="s">
        <v>9</v>
      </c>
      <c r="D342" s="29">
        <v>196000</v>
      </c>
      <c r="E342" s="29">
        <v>577000</v>
      </c>
      <c r="F342" s="30">
        <f t="shared" si="90"/>
        <v>2.943877551020408</v>
      </c>
      <c r="G342" s="30">
        <f t="shared" si="91"/>
        <v>235200</v>
      </c>
      <c r="H342" s="30">
        <f t="shared" si="92"/>
        <v>82320</v>
      </c>
      <c r="I342" s="29">
        <v>0</v>
      </c>
      <c r="J342" s="29">
        <v>0</v>
      </c>
      <c r="K342" s="30">
        <f t="shared" si="93"/>
        <v>0</v>
      </c>
      <c r="L342" s="30">
        <f t="shared" si="94"/>
        <v>0</v>
      </c>
      <c r="M342" s="30">
        <f t="shared" si="95"/>
        <v>0</v>
      </c>
      <c r="N342" s="29">
        <v>0</v>
      </c>
      <c r="O342" s="29">
        <v>0</v>
      </c>
      <c r="P342" s="30">
        <f t="shared" si="96"/>
        <v>0</v>
      </c>
      <c r="Q342" s="30">
        <f t="shared" si="97"/>
        <v>0</v>
      </c>
      <c r="R342" s="30">
        <f t="shared" si="98"/>
        <v>0</v>
      </c>
      <c r="S342" s="29">
        <v>0</v>
      </c>
      <c r="T342" s="29">
        <v>0</v>
      </c>
      <c r="U342" s="30">
        <f t="shared" si="99"/>
        <v>0</v>
      </c>
      <c r="V342" s="30">
        <f t="shared" si="100"/>
        <v>0</v>
      </c>
      <c r="W342" s="30">
        <f t="shared" si="101"/>
        <v>0</v>
      </c>
      <c r="X342" s="29">
        <v>172000</v>
      </c>
      <c r="Y342" s="29">
        <v>520000</v>
      </c>
      <c r="Z342" s="30">
        <f t="shared" si="102"/>
        <v>3.0232558139534884</v>
      </c>
      <c r="AA342" s="30">
        <f t="shared" si="103"/>
        <v>258000</v>
      </c>
      <c r="AB342" s="30">
        <f t="shared" si="104"/>
        <v>77400</v>
      </c>
      <c r="AC342" s="29">
        <v>0</v>
      </c>
      <c r="AD342" s="29">
        <v>0</v>
      </c>
      <c r="AE342" s="30">
        <f t="shared" si="105"/>
        <v>0</v>
      </c>
      <c r="AF342" s="30">
        <f t="shared" si="106"/>
        <v>0</v>
      </c>
      <c r="AG342" s="30">
        <f t="shared" si="107"/>
        <v>0</v>
      </c>
    </row>
    <row r="343" spans="2:33" ht="15" customHeight="1" x14ac:dyDescent="0.2">
      <c r="B343" s="29" t="s">
        <v>2391</v>
      </c>
      <c r="C343" s="29" t="s">
        <v>9</v>
      </c>
      <c r="D343" s="29">
        <v>30000</v>
      </c>
      <c r="E343" s="29">
        <v>42000</v>
      </c>
      <c r="F343" s="30">
        <f t="shared" si="90"/>
        <v>1.4</v>
      </c>
      <c r="G343" s="30">
        <f t="shared" si="91"/>
        <v>36000</v>
      </c>
      <c r="H343" s="30">
        <f t="shared" si="92"/>
        <v>12600</v>
      </c>
      <c r="I343" s="29">
        <v>0</v>
      </c>
      <c r="J343" s="29">
        <v>0</v>
      </c>
      <c r="K343" s="30">
        <f t="shared" si="93"/>
        <v>0</v>
      </c>
      <c r="L343" s="30">
        <f t="shared" si="94"/>
        <v>0</v>
      </c>
      <c r="M343" s="30">
        <f t="shared" si="95"/>
        <v>0</v>
      </c>
      <c r="N343" s="29">
        <v>0</v>
      </c>
      <c r="O343" s="29">
        <v>0</v>
      </c>
      <c r="P343" s="30">
        <f t="shared" si="96"/>
        <v>0</v>
      </c>
      <c r="Q343" s="30">
        <f t="shared" si="97"/>
        <v>0</v>
      </c>
      <c r="R343" s="30">
        <f t="shared" si="98"/>
        <v>0</v>
      </c>
      <c r="S343" s="29">
        <v>89000</v>
      </c>
      <c r="T343" s="29">
        <v>220000</v>
      </c>
      <c r="U343" s="30">
        <f t="shared" si="99"/>
        <v>2.4719101123595504</v>
      </c>
      <c r="V343" s="30">
        <f t="shared" si="100"/>
        <v>133500</v>
      </c>
      <c r="W343" s="30">
        <f t="shared" si="101"/>
        <v>46725</v>
      </c>
      <c r="X343" s="29">
        <v>257000</v>
      </c>
      <c r="Y343" s="29">
        <v>723000</v>
      </c>
      <c r="Z343" s="30">
        <f t="shared" si="102"/>
        <v>2.813229571984436</v>
      </c>
      <c r="AA343" s="30">
        <f t="shared" si="103"/>
        <v>385500</v>
      </c>
      <c r="AB343" s="30">
        <f t="shared" si="104"/>
        <v>115650</v>
      </c>
      <c r="AC343" s="29">
        <v>0</v>
      </c>
      <c r="AD343" s="29">
        <v>0</v>
      </c>
      <c r="AE343" s="30">
        <f t="shared" si="105"/>
        <v>0</v>
      </c>
      <c r="AF343" s="30">
        <f t="shared" si="106"/>
        <v>0</v>
      </c>
      <c r="AG343" s="30">
        <f t="shared" si="107"/>
        <v>0</v>
      </c>
    </row>
    <row r="344" spans="2:33" ht="15" customHeight="1" x14ac:dyDescent="0.2">
      <c r="B344" s="29" t="s">
        <v>2340</v>
      </c>
      <c r="C344" s="29" t="s">
        <v>9</v>
      </c>
      <c r="D344" s="29">
        <v>177000</v>
      </c>
      <c r="E344" s="29">
        <v>497000</v>
      </c>
      <c r="F344" s="30">
        <f t="shared" si="90"/>
        <v>2.8079096045197742</v>
      </c>
      <c r="G344" s="30">
        <f t="shared" si="91"/>
        <v>212400</v>
      </c>
      <c r="H344" s="30">
        <f t="shared" si="92"/>
        <v>74340</v>
      </c>
      <c r="I344" s="29">
        <v>0</v>
      </c>
      <c r="J344" s="29">
        <v>0</v>
      </c>
      <c r="K344" s="30">
        <f t="shared" si="93"/>
        <v>0</v>
      </c>
      <c r="L344" s="30">
        <f t="shared" si="94"/>
        <v>0</v>
      </c>
      <c r="M344" s="30">
        <f t="shared" si="95"/>
        <v>0</v>
      </c>
      <c r="N344" s="29">
        <v>0</v>
      </c>
      <c r="O344" s="29">
        <v>0</v>
      </c>
      <c r="P344" s="30">
        <f t="shared" si="96"/>
        <v>0</v>
      </c>
      <c r="Q344" s="30">
        <f t="shared" si="97"/>
        <v>0</v>
      </c>
      <c r="R344" s="30">
        <f t="shared" si="98"/>
        <v>0</v>
      </c>
      <c r="S344" s="29">
        <v>0</v>
      </c>
      <c r="T344" s="29">
        <v>0</v>
      </c>
      <c r="U344" s="30">
        <f t="shared" si="99"/>
        <v>0</v>
      </c>
      <c r="V344" s="30">
        <f t="shared" si="100"/>
        <v>0</v>
      </c>
      <c r="W344" s="30">
        <f t="shared" si="101"/>
        <v>0</v>
      </c>
      <c r="X344" s="29">
        <v>175000</v>
      </c>
      <c r="Y344" s="29">
        <v>556000</v>
      </c>
      <c r="Z344" s="30">
        <f t="shared" si="102"/>
        <v>3.177142857142857</v>
      </c>
      <c r="AA344" s="30">
        <f t="shared" si="103"/>
        <v>262500</v>
      </c>
      <c r="AB344" s="30">
        <f t="shared" si="104"/>
        <v>78750</v>
      </c>
      <c r="AC344" s="29">
        <v>0</v>
      </c>
      <c r="AD344" s="29">
        <v>0</v>
      </c>
      <c r="AE344" s="30">
        <f t="shared" si="105"/>
        <v>0</v>
      </c>
      <c r="AF344" s="30">
        <f t="shared" si="106"/>
        <v>0</v>
      </c>
      <c r="AG344" s="30">
        <f t="shared" si="107"/>
        <v>0</v>
      </c>
    </row>
    <row r="345" spans="2:33" ht="15" customHeight="1" x14ac:dyDescent="0.2">
      <c r="B345" s="29" t="s">
        <v>2348</v>
      </c>
      <c r="C345" s="29" t="s">
        <v>9</v>
      </c>
      <c r="D345" s="29">
        <v>47000</v>
      </c>
      <c r="E345" s="29">
        <v>118000</v>
      </c>
      <c r="F345" s="30">
        <f t="shared" si="90"/>
        <v>2.5106382978723403</v>
      </c>
      <c r="G345" s="30">
        <f t="shared" si="91"/>
        <v>56400</v>
      </c>
      <c r="H345" s="30">
        <f t="shared" si="92"/>
        <v>19740</v>
      </c>
      <c r="I345" s="29">
        <v>0</v>
      </c>
      <c r="J345" s="29">
        <v>0</v>
      </c>
      <c r="K345" s="30">
        <f t="shared" si="93"/>
        <v>0</v>
      </c>
      <c r="L345" s="30">
        <f t="shared" si="94"/>
        <v>0</v>
      </c>
      <c r="M345" s="30">
        <f t="shared" si="95"/>
        <v>0</v>
      </c>
      <c r="N345" s="29">
        <v>0</v>
      </c>
      <c r="O345" s="29">
        <v>0</v>
      </c>
      <c r="P345" s="30">
        <f t="shared" si="96"/>
        <v>0</v>
      </c>
      <c r="Q345" s="30">
        <f t="shared" si="97"/>
        <v>0</v>
      </c>
      <c r="R345" s="30">
        <f t="shared" si="98"/>
        <v>0</v>
      </c>
      <c r="S345" s="29">
        <v>37000</v>
      </c>
      <c r="T345" s="29">
        <v>95000</v>
      </c>
      <c r="U345" s="30">
        <f t="shared" si="99"/>
        <v>2.5675675675675675</v>
      </c>
      <c r="V345" s="30">
        <f t="shared" si="100"/>
        <v>55500</v>
      </c>
      <c r="W345" s="30">
        <f t="shared" si="101"/>
        <v>19425</v>
      </c>
      <c r="X345" s="29">
        <v>267000</v>
      </c>
      <c r="Y345" s="29">
        <v>981000</v>
      </c>
      <c r="Z345" s="30">
        <f t="shared" si="102"/>
        <v>3.6741573033707864</v>
      </c>
      <c r="AA345" s="30">
        <f t="shared" si="103"/>
        <v>400500</v>
      </c>
      <c r="AB345" s="30">
        <f t="shared" si="104"/>
        <v>120150</v>
      </c>
      <c r="AC345" s="29">
        <v>0</v>
      </c>
      <c r="AD345" s="29">
        <v>0</v>
      </c>
      <c r="AE345" s="30">
        <f t="shared" si="105"/>
        <v>0</v>
      </c>
      <c r="AF345" s="30">
        <f t="shared" si="106"/>
        <v>0</v>
      </c>
      <c r="AG345" s="30">
        <f t="shared" si="107"/>
        <v>0</v>
      </c>
    </row>
    <row r="346" spans="2:33" ht="15" customHeight="1" x14ac:dyDescent="0.2">
      <c r="B346" s="29" t="s">
        <v>2379</v>
      </c>
      <c r="C346" s="29" t="s">
        <v>9</v>
      </c>
      <c r="D346" s="29">
        <v>178000</v>
      </c>
      <c r="E346" s="29">
        <v>362000</v>
      </c>
      <c r="F346" s="30">
        <f t="shared" si="90"/>
        <v>2.0337078651685392</v>
      </c>
      <c r="G346" s="30">
        <f t="shared" si="91"/>
        <v>213600</v>
      </c>
      <c r="H346" s="30">
        <f t="shared" si="92"/>
        <v>74760</v>
      </c>
      <c r="I346" s="29">
        <v>0</v>
      </c>
      <c r="J346" s="29">
        <v>0</v>
      </c>
      <c r="K346" s="30">
        <f t="shared" si="93"/>
        <v>0</v>
      </c>
      <c r="L346" s="30">
        <f t="shared" si="94"/>
        <v>0</v>
      </c>
      <c r="M346" s="30">
        <f t="shared" si="95"/>
        <v>0</v>
      </c>
      <c r="N346" s="29">
        <v>0</v>
      </c>
      <c r="O346" s="29">
        <v>0</v>
      </c>
      <c r="P346" s="30">
        <f t="shared" si="96"/>
        <v>0</v>
      </c>
      <c r="Q346" s="30">
        <f t="shared" si="97"/>
        <v>0</v>
      </c>
      <c r="R346" s="30">
        <f t="shared" si="98"/>
        <v>0</v>
      </c>
      <c r="S346" s="29">
        <v>255000</v>
      </c>
      <c r="T346" s="29">
        <v>661000</v>
      </c>
      <c r="U346" s="30">
        <f t="shared" si="99"/>
        <v>2.5921568627450982</v>
      </c>
      <c r="V346" s="30">
        <f t="shared" si="100"/>
        <v>382500</v>
      </c>
      <c r="W346" s="30">
        <f t="shared" si="101"/>
        <v>133875</v>
      </c>
      <c r="X346" s="29">
        <v>189000</v>
      </c>
      <c r="Y346" s="29">
        <v>651000</v>
      </c>
      <c r="Z346" s="30">
        <f t="shared" si="102"/>
        <v>3.4444444444444446</v>
      </c>
      <c r="AA346" s="30">
        <f t="shared" si="103"/>
        <v>283500</v>
      </c>
      <c r="AB346" s="30">
        <f t="shared" si="104"/>
        <v>85050</v>
      </c>
      <c r="AC346" s="29">
        <v>0</v>
      </c>
      <c r="AD346" s="29">
        <v>0</v>
      </c>
      <c r="AE346" s="30">
        <f t="shared" si="105"/>
        <v>0</v>
      </c>
      <c r="AF346" s="30">
        <f t="shared" si="106"/>
        <v>0</v>
      </c>
      <c r="AG346" s="30">
        <f t="shared" si="107"/>
        <v>0</v>
      </c>
    </row>
    <row r="347" spans="2:33" ht="15" customHeight="1" x14ac:dyDescent="0.2">
      <c r="B347" s="29" t="s">
        <v>2341</v>
      </c>
      <c r="C347" s="29" t="s">
        <v>9</v>
      </c>
      <c r="D347" s="29">
        <v>171000</v>
      </c>
      <c r="E347" s="29">
        <v>322000</v>
      </c>
      <c r="F347" s="30">
        <f t="shared" si="90"/>
        <v>1.8830409356725146</v>
      </c>
      <c r="G347" s="30">
        <f t="shared" si="91"/>
        <v>205200</v>
      </c>
      <c r="H347" s="30">
        <f t="shared" si="92"/>
        <v>71820</v>
      </c>
      <c r="I347" s="29">
        <v>0</v>
      </c>
      <c r="J347" s="29">
        <v>0</v>
      </c>
      <c r="K347" s="30">
        <f t="shared" si="93"/>
        <v>0</v>
      </c>
      <c r="L347" s="30">
        <f t="shared" si="94"/>
        <v>0</v>
      </c>
      <c r="M347" s="30">
        <f t="shared" si="95"/>
        <v>0</v>
      </c>
      <c r="N347" s="29">
        <v>0</v>
      </c>
      <c r="O347" s="29">
        <v>0</v>
      </c>
      <c r="P347" s="30">
        <f t="shared" si="96"/>
        <v>0</v>
      </c>
      <c r="Q347" s="30">
        <f t="shared" si="97"/>
        <v>0</v>
      </c>
      <c r="R347" s="30">
        <f t="shared" si="98"/>
        <v>0</v>
      </c>
      <c r="S347" s="29">
        <v>4000</v>
      </c>
      <c r="T347" s="29">
        <v>8000</v>
      </c>
      <c r="U347" s="30">
        <f t="shared" si="99"/>
        <v>2</v>
      </c>
      <c r="V347" s="30">
        <f t="shared" si="100"/>
        <v>6000</v>
      </c>
      <c r="W347" s="30">
        <f t="shared" si="101"/>
        <v>2100</v>
      </c>
      <c r="X347" s="29">
        <v>46000</v>
      </c>
      <c r="Y347" s="29">
        <v>98000</v>
      </c>
      <c r="Z347" s="30">
        <f t="shared" si="102"/>
        <v>2.1304347826086958</v>
      </c>
      <c r="AA347" s="30">
        <f t="shared" si="103"/>
        <v>69000</v>
      </c>
      <c r="AB347" s="30">
        <f t="shared" si="104"/>
        <v>20700</v>
      </c>
      <c r="AC347" s="29">
        <v>0</v>
      </c>
      <c r="AD347" s="29">
        <v>0</v>
      </c>
      <c r="AE347" s="30">
        <f t="shared" si="105"/>
        <v>0</v>
      </c>
      <c r="AF347" s="30">
        <f t="shared" si="106"/>
        <v>0</v>
      </c>
      <c r="AG347" s="30">
        <f t="shared" si="107"/>
        <v>0</v>
      </c>
    </row>
    <row r="348" spans="2:33" ht="15" customHeight="1" x14ac:dyDescent="0.2">
      <c r="B348" s="29" t="s">
        <v>2347</v>
      </c>
      <c r="C348" s="29" t="s">
        <v>9</v>
      </c>
      <c r="D348" s="29">
        <v>1000</v>
      </c>
      <c r="E348" s="29">
        <v>0</v>
      </c>
      <c r="F348" s="30">
        <f t="shared" si="90"/>
        <v>0</v>
      </c>
      <c r="G348" s="30">
        <f t="shared" si="91"/>
        <v>1200</v>
      </c>
      <c r="H348" s="30">
        <f t="shared" si="92"/>
        <v>420</v>
      </c>
      <c r="I348" s="29">
        <v>0</v>
      </c>
      <c r="J348" s="29">
        <v>0</v>
      </c>
      <c r="K348" s="30">
        <f t="shared" si="93"/>
        <v>0</v>
      </c>
      <c r="L348" s="30">
        <f t="shared" si="94"/>
        <v>0</v>
      </c>
      <c r="M348" s="30">
        <f t="shared" si="95"/>
        <v>0</v>
      </c>
      <c r="N348" s="29">
        <v>0</v>
      </c>
      <c r="O348" s="29">
        <v>0</v>
      </c>
      <c r="P348" s="30">
        <f t="shared" si="96"/>
        <v>0</v>
      </c>
      <c r="Q348" s="30">
        <f t="shared" si="97"/>
        <v>0</v>
      </c>
      <c r="R348" s="30">
        <f t="shared" si="98"/>
        <v>0</v>
      </c>
      <c r="S348" s="29">
        <v>1000</v>
      </c>
      <c r="T348" s="29">
        <v>2000</v>
      </c>
      <c r="U348" s="30">
        <f t="shared" si="99"/>
        <v>2</v>
      </c>
      <c r="V348" s="30">
        <f t="shared" si="100"/>
        <v>1500</v>
      </c>
      <c r="W348" s="30">
        <f t="shared" si="101"/>
        <v>525</v>
      </c>
      <c r="X348" s="29">
        <v>181000</v>
      </c>
      <c r="Y348" s="29">
        <v>593000</v>
      </c>
      <c r="Z348" s="30">
        <f t="shared" si="102"/>
        <v>3.2762430939226519</v>
      </c>
      <c r="AA348" s="30">
        <f t="shared" si="103"/>
        <v>271500</v>
      </c>
      <c r="AB348" s="30">
        <f t="shared" si="104"/>
        <v>81450</v>
      </c>
      <c r="AC348" s="29">
        <v>0</v>
      </c>
      <c r="AD348" s="29">
        <v>0</v>
      </c>
      <c r="AE348" s="30">
        <f t="shared" si="105"/>
        <v>0</v>
      </c>
      <c r="AF348" s="30">
        <f t="shared" si="106"/>
        <v>0</v>
      </c>
      <c r="AG348" s="30">
        <f t="shared" si="107"/>
        <v>0</v>
      </c>
    </row>
    <row r="349" spans="2:33" ht="15" customHeight="1" x14ac:dyDescent="0.2">
      <c r="B349" s="29" t="s">
        <v>2344</v>
      </c>
      <c r="C349" s="29" t="s">
        <v>9</v>
      </c>
      <c r="D349" s="29">
        <v>89000</v>
      </c>
      <c r="E349" s="29">
        <v>254000</v>
      </c>
      <c r="F349" s="30">
        <f t="shared" si="90"/>
        <v>2.8539325842696628</v>
      </c>
      <c r="G349" s="30">
        <f t="shared" si="91"/>
        <v>106800</v>
      </c>
      <c r="H349" s="30">
        <f t="shared" si="92"/>
        <v>37380</v>
      </c>
      <c r="I349" s="29">
        <v>0</v>
      </c>
      <c r="J349" s="29">
        <v>0</v>
      </c>
      <c r="K349" s="30">
        <f t="shared" si="93"/>
        <v>0</v>
      </c>
      <c r="L349" s="30">
        <f t="shared" si="94"/>
        <v>0</v>
      </c>
      <c r="M349" s="30">
        <f t="shared" si="95"/>
        <v>0</v>
      </c>
      <c r="N349" s="29">
        <v>0</v>
      </c>
      <c r="O349" s="29">
        <v>0</v>
      </c>
      <c r="P349" s="30">
        <f t="shared" si="96"/>
        <v>0</v>
      </c>
      <c r="Q349" s="30">
        <f t="shared" si="97"/>
        <v>0</v>
      </c>
      <c r="R349" s="30">
        <f t="shared" si="98"/>
        <v>0</v>
      </c>
      <c r="S349" s="29">
        <v>4000</v>
      </c>
      <c r="T349" s="29">
        <v>8000</v>
      </c>
      <c r="U349" s="30">
        <f t="shared" si="99"/>
        <v>2</v>
      </c>
      <c r="V349" s="30">
        <f t="shared" si="100"/>
        <v>6000</v>
      </c>
      <c r="W349" s="30">
        <f t="shared" si="101"/>
        <v>2100</v>
      </c>
      <c r="X349" s="29">
        <v>104000</v>
      </c>
      <c r="Y349" s="29">
        <v>379000</v>
      </c>
      <c r="Z349" s="30">
        <f t="shared" si="102"/>
        <v>3.6442307692307692</v>
      </c>
      <c r="AA349" s="30">
        <f t="shared" si="103"/>
        <v>156000</v>
      </c>
      <c r="AB349" s="30">
        <f t="shared" si="104"/>
        <v>46800</v>
      </c>
      <c r="AC349" s="29">
        <v>0</v>
      </c>
      <c r="AD349" s="29">
        <v>0</v>
      </c>
      <c r="AE349" s="30">
        <f t="shared" si="105"/>
        <v>0</v>
      </c>
      <c r="AF349" s="30">
        <f t="shared" si="106"/>
        <v>0</v>
      </c>
      <c r="AG349" s="30">
        <f t="shared" si="107"/>
        <v>0</v>
      </c>
    </row>
    <row r="350" spans="2:33" ht="15" customHeight="1" x14ac:dyDescent="0.2">
      <c r="B350" s="29" t="s">
        <v>2349</v>
      </c>
      <c r="C350" s="29" t="s">
        <v>9</v>
      </c>
      <c r="D350" s="29">
        <v>62000</v>
      </c>
      <c r="E350" s="29">
        <v>165000</v>
      </c>
      <c r="F350" s="30">
        <f t="shared" si="90"/>
        <v>2.661290322580645</v>
      </c>
      <c r="G350" s="30">
        <f t="shared" si="91"/>
        <v>74400</v>
      </c>
      <c r="H350" s="30">
        <f t="shared" si="92"/>
        <v>26040</v>
      </c>
      <c r="I350" s="29">
        <v>0</v>
      </c>
      <c r="J350" s="29">
        <v>0</v>
      </c>
      <c r="K350" s="30">
        <f t="shared" si="93"/>
        <v>0</v>
      </c>
      <c r="L350" s="30">
        <f t="shared" si="94"/>
        <v>0</v>
      </c>
      <c r="M350" s="30">
        <f t="shared" si="95"/>
        <v>0</v>
      </c>
      <c r="N350" s="29">
        <v>0</v>
      </c>
      <c r="O350" s="29">
        <v>0</v>
      </c>
      <c r="P350" s="30">
        <f t="shared" si="96"/>
        <v>0</v>
      </c>
      <c r="Q350" s="30">
        <f t="shared" si="97"/>
        <v>0</v>
      </c>
      <c r="R350" s="30">
        <f t="shared" si="98"/>
        <v>0</v>
      </c>
      <c r="S350" s="29">
        <v>58000</v>
      </c>
      <c r="T350" s="29">
        <v>182000</v>
      </c>
      <c r="U350" s="30">
        <f t="shared" si="99"/>
        <v>3.1379310344827585</v>
      </c>
      <c r="V350" s="30">
        <f t="shared" si="100"/>
        <v>87000</v>
      </c>
      <c r="W350" s="30">
        <f t="shared" si="101"/>
        <v>30450</v>
      </c>
      <c r="X350" s="29">
        <v>246000</v>
      </c>
      <c r="Y350" s="29">
        <v>787000</v>
      </c>
      <c r="Z350" s="30">
        <f t="shared" si="102"/>
        <v>3.1991869918699187</v>
      </c>
      <c r="AA350" s="30">
        <f t="shared" si="103"/>
        <v>369000</v>
      </c>
      <c r="AB350" s="30">
        <f t="shared" si="104"/>
        <v>110700</v>
      </c>
      <c r="AC350" s="29">
        <v>0</v>
      </c>
      <c r="AD350" s="29">
        <v>0</v>
      </c>
      <c r="AE350" s="30">
        <f t="shared" si="105"/>
        <v>0</v>
      </c>
      <c r="AF350" s="30">
        <f t="shared" si="106"/>
        <v>0</v>
      </c>
      <c r="AG350" s="30">
        <f t="shared" si="107"/>
        <v>0</v>
      </c>
    </row>
    <row r="351" spans="2:33" ht="15" customHeight="1" x14ac:dyDescent="0.2">
      <c r="B351" s="29" t="s">
        <v>2350</v>
      </c>
      <c r="C351" s="29" t="s">
        <v>9</v>
      </c>
      <c r="D351" s="29">
        <v>93000</v>
      </c>
      <c r="E351" s="29">
        <v>219000</v>
      </c>
      <c r="F351" s="30">
        <f t="shared" si="90"/>
        <v>2.3548387096774195</v>
      </c>
      <c r="G351" s="30">
        <f t="shared" si="91"/>
        <v>111600</v>
      </c>
      <c r="H351" s="30">
        <f t="shared" si="92"/>
        <v>39060</v>
      </c>
      <c r="I351" s="29">
        <v>0</v>
      </c>
      <c r="J351" s="29">
        <v>0</v>
      </c>
      <c r="K351" s="30">
        <f t="shared" si="93"/>
        <v>0</v>
      </c>
      <c r="L351" s="30">
        <f t="shared" si="94"/>
        <v>0</v>
      </c>
      <c r="M351" s="30">
        <f t="shared" si="95"/>
        <v>0</v>
      </c>
      <c r="N351" s="29">
        <v>0</v>
      </c>
      <c r="O351" s="29">
        <v>0</v>
      </c>
      <c r="P351" s="30">
        <f t="shared" si="96"/>
        <v>0</v>
      </c>
      <c r="Q351" s="30">
        <f t="shared" si="97"/>
        <v>0</v>
      </c>
      <c r="R351" s="30">
        <f t="shared" si="98"/>
        <v>0</v>
      </c>
      <c r="S351" s="29">
        <v>6000</v>
      </c>
      <c r="T351" s="29">
        <v>16000</v>
      </c>
      <c r="U351" s="30">
        <f t="shared" si="99"/>
        <v>2.6666666666666665</v>
      </c>
      <c r="V351" s="30">
        <f t="shared" si="100"/>
        <v>9000</v>
      </c>
      <c r="W351" s="30">
        <f t="shared" si="101"/>
        <v>3150</v>
      </c>
      <c r="X351" s="29">
        <v>78000</v>
      </c>
      <c r="Y351" s="29">
        <v>186000</v>
      </c>
      <c r="Z351" s="30">
        <f t="shared" si="102"/>
        <v>2.3846153846153846</v>
      </c>
      <c r="AA351" s="30">
        <f t="shared" si="103"/>
        <v>117000</v>
      </c>
      <c r="AB351" s="30">
        <f t="shared" si="104"/>
        <v>35100</v>
      </c>
      <c r="AC351" s="29">
        <v>0</v>
      </c>
      <c r="AD351" s="29">
        <v>0</v>
      </c>
      <c r="AE351" s="30">
        <f t="shared" si="105"/>
        <v>0</v>
      </c>
      <c r="AF351" s="30">
        <f t="shared" si="106"/>
        <v>0</v>
      </c>
      <c r="AG351" s="30">
        <f t="shared" si="107"/>
        <v>0</v>
      </c>
    </row>
    <row r="352" spans="2:33" ht="15" customHeight="1" x14ac:dyDescent="0.2">
      <c r="B352" s="29" t="s">
        <v>2351</v>
      </c>
      <c r="C352" s="29" t="s">
        <v>9</v>
      </c>
      <c r="D352" s="29">
        <v>91000</v>
      </c>
      <c r="E352" s="29">
        <v>239000</v>
      </c>
      <c r="F352" s="30">
        <f t="shared" si="90"/>
        <v>2.6263736263736264</v>
      </c>
      <c r="G352" s="30">
        <f t="shared" si="91"/>
        <v>109200</v>
      </c>
      <c r="H352" s="30">
        <f t="shared" si="92"/>
        <v>38220</v>
      </c>
      <c r="I352" s="29">
        <v>0</v>
      </c>
      <c r="J352" s="29">
        <v>0</v>
      </c>
      <c r="K352" s="30">
        <f t="shared" si="93"/>
        <v>0</v>
      </c>
      <c r="L352" s="30">
        <f t="shared" si="94"/>
        <v>0</v>
      </c>
      <c r="M352" s="30">
        <f t="shared" si="95"/>
        <v>0</v>
      </c>
      <c r="N352" s="29">
        <v>0</v>
      </c>
      <c r="O352" s="29">
        <v>0</v>
      </c>
      <c r="P352" s="30">
        <f t="shared" si="96"/>
        <v>0</v>
      </c>
      <c r="Q352" s="30">
        <f t="shared" si="97"/>
        <v>0</v>
      </c>
      <c r="R352" s="30">
        <f t="shared" si="98"/>
        <v>0</v>
      </c>
      <c r="S352" s="29">
        <v>17000</v>
      </c>
      <c r="T352" s="29">
        <v>29000</v>
      </c>
      <c r="U352" s="30">
        <f t="shared" si="99"/>
        <v>1.7058823529411764</v>
      </c>
      <c r="V352" s="30">
        <f t="shared" si="100"/>
        <v>25500</v>
      </c>
      <c r="W352" s="30">
        <f t="shared" si="101"/>
        <v>8925</v>
      </c>
      <c r="X352" s="29">
        <v>55000</v>
      </c>
      <c r="Y352" s="29">
        <v>143000</v>
      </c>
      <c r="Z352" s="30">
        <f t="shared" si="102"/>
        <v>2.6</v>
      </c>
      <c r="AA352" s="30">
        <f t="shared" si="103"/>
        <v>82500</v>
      </c>
      <c r="AB352" s="30">
        <f t="shared" si="104"/>
        <v>24750</v>
      </c>
      <c r="AC352" s="29">
        <v>0</v>
      </c>
      <c r="AD352" s="29">
        <v>0</v>
      </c>
      <c r="AE352" s="30">
        <f t="shared" si="105"/>
        <v>0</v>
      </c>
      <c r="AF352" s="30">
        <f t="shared" si="106"/>
        <v>0</v>
      </c>
      <c r="AG352" s="30">
        <f t="shared" si="107"/>
        <v>0</v>
      </c>
    </row>
    <row r="353" spans="2:33" ht="15" customHeight="1" x14ac:dyDescent="0.2">
      <c r="B353" s="29" t="s">
        <v>2371</v>
      </c>
      <c r="C353" s="29" t="s">
        <v>9</v>
      </c>
      <c r="D353" s="29">
        <v>6000</v>
      </c>
      <c r="E353" s="29">
        <v>5000</v>
      </c>
      <c r="F353" s="30">
        <f t="shared" si="90"/>
        <v>0.83333333333333337</v>
      </c>
      <c r="G353" s="30">
        <f t="shared" si="91"/>
        <v>7200</v>
      </c>
      <c r="H353" s="30">
        <f t="shared" si="92"/>
        <v>2520</v>
      </c>
      <c r="I353" s="29">
        <v>0</v>
      </c>
      <c r="J353" s="29">
        <v>0</v>
      </c>
      <c r="K353" s="30">
        <f t="shared" si="93"/>
        <v>0</v>
      </c>
      <c r="L353" s="30">
        <f t="shared" si="94"/>
        <v>0</v>
      </c>
      <c r="M353" s="30">
        <f t="shared" si="95"/>
        <v>0</v>
      </c>
      <c r="N353" s="29">
        <v>0</v>
      </c>
      <c r="O353" s="29">
        <v>0</v>
      </c>
      <c r="P353" s="30">
        <f t="shared" si="96"/>
        <v>0</v>
      </c>
      <c r="Q353" s="30">
        <f t="shared" si="97"/>
        <v>0</v>
      </c>
      <c r="R353" s="30">
        <f t="shared" si="98"/>
        <v>0</v>
      </c>
      <c r="S353" s="29">
        <v>0</v>
      </c>
      <c r="T353" s="29">
        <v>1000</v>
      </c>
      <c r="U353" s="30">
        <f t="shared" si="99"/>
        <v>0</v>
      </c>
      <c r="V353" s="30">
        <f t="shared" si="100"/>
        <v>0</v>
      </c>
      <c r="W353" s="30">
        <f t="shared" si="101"/>
        <v>0</v>
      </c>
      <c r="X353" s="29">
        <v>168000</v>
      </c>
      <c r="Y353" s="29">
        <v>454000</v>
      </c>
      <c r="Z353" s="30">
        <f t="shared" si="102"/>
        <v>2.7023809523809526</v>
      </c>
      <c r="AA353" s="30">
        <f t="shared" si="103"/>
        <v>252000</v>
      </c>
      <c r="AB353" s="30">
        <f t="shared" si="104"/>
        <v>75600</v>
      </c>
      <c r="AC353" s="29">
        <v>0</v>
      </c>
      <c r="AD353" s="29">
        <v>0</v>
      </c>
      <c r="AE353" s="30">
        <f t="shared" si="105"/>
        <v>0</v>
      </c>
      <c r="AF353" s="30">
        <f t="shared" si="106"/>
        <v>0</v>
      </c>
      <c r="AG353" s="30">
        <f t="shared" si="107"/>
        <v>0</v>
      </c>
    </row>
    <row r="354" spans="2:33" ht="15" customHeight="1" x14ac:dyDescent="0.2">
      <c r="B354" s="29" t="s">
        <v>2352</v>
      </c>
      <c r="C354" s="29" t="s">
        <v>9</v>
      </c>
      <c r="D354" s="29">
        <v>1000</v>
      </c>
      <c r="E354" s="29">
        <v>0</v>
      </c>
      <c r="F354" s="30">
        <f t="shared" si="90"/>
        <v>0</v>
      </c>
      <c r="G354" s="30">
        <f t="shared" si="91"/>
        <v>1200</v>
      </c>
      <c r="H354" s="30">
        <f t="shared" si="92"/>
        <v>420</v>
      </c>
      <c r="I354" s="29">
        <v>0</v>
      </c>
      <c r="J354" s="29">
        <v>0</v>
      </c>
      <c r="K354" s="30">
        <f t="shared" si="93"/>
        <v>0</v>
      </c>
      <c r="L354" s="30">
        <f t="shared" si="94"/>
        <v>0</v>
      </c>
      <c r="M354" s="30">
        <f t="shared" si="95"/>
        <v>0</v>
      </c>
      <c r="N354" s="29">
        <v>0</v>
      </c>
      <c r="O354" s="29">
        <v>0</v>
      </c>
      <c r="P354" s="30">
        <f t="shared" si="96"/>
        <v>0</v>
      </c>
      <c r="Q354" s="30">
        <f t="shared" si="97"/>
        <v>0</v>
      </c>
      <c r="R354" s="30">
        <f t="shared" si="98"/>
        <v>0</v>
      </c>
      <c r="S354" s="29">
        <v>2000</v>
      </c>
      <c r="T354" s="29">
        <v>6000</v>
      </c>
      <c r="U354" s="30">
        <f t="shared" si="99"/>
        <v>3</v>
      </c>
      <c r="V354" s="30">
        <f t="shared" si="100"/>
        <v>3000</v>
      </c>
      <c r="W354" s="30">
        <f t="shared" si="101"/>
        <v>1050</v>
      </c>
      <c r="X354" s="29">
        <v>341000</v>
      </c>
      <c r="Y354" s="29">
        <v>1209000</v>
      </c>
      <c r="Z354" s="30">
        <f t="shared" si="102"/>
        <v>3.5454545454545454</v>
      </c>
      <c r="AA354" s="30">
        <f t="shared" si="103"/>
        <v>511500</v>
      </c>
      <c r="AB354" s="30">
        <f t="shared" si="104"/>
        <v>153450</v>
      </c>
      <c r="AC354" s="29">
        <v>0</v>
      </c>
      <c r="AD354" s="29">
        <v>0</v>
      </c>
      <c r="AE354" s="30">
        <f t="shared" si="105"/>
        <v>0</v>
      </c>
      <c r="AF354" s="30">
        <f t="shared" si="106"/>
        <v>0</v>
      </c>
      <c r="AG354" s="30">
        <f t="shared" si="107"/>
        <v>0</v>
      </c>
    </row>
    <row r="355" spans="2:33" ht="15" customHeight="1" x14ac:dyDescent="0.2">
      <c r="B355" s="29" t="s">
        <v>2386</v>
      </c>
      <c r="C355" s="29" t="s">
        <v>9</v>
      </c>
      <c r="D355" s="29">
        <v>88000</v>
      </c>
      <c r="E355" s="29">
        <v>184000</v>
      </c>
      <c r="F355" s="30">
        <f t="shared" si="90"/>
        <v>2.0909090909090908</v>
      </c>
      <c r="G355" s="30">
        <f t="shared" si="91"/>
        <v>105600</v>
      </c>
      <c r="H355" s="30">
        <f t="shared" si="92"/>
        <v>36960</v>
      </c>
      <c r="I355" s="29">
        <v>0</v>
      </c>
      <c r="J355" s="29">
        <v>0</v>
      </c>
      <c r="K355" s="30">
        <f t="shared" si="93"/>
        <v>0</v>
      </c>
      <c r="L355" s="30">
        <f t="shared" si="94"/>
        <v>0</v>
      </c>
      <c r="M355" s="30">
        <f t="shared" si="95"/>
        <v>0</v>
      </c>
      <c r="N355" s="29">
        <v>0</v>
      </c>
      <c r="O355" s="29">
        <v>0</v>
      </c>
      <c r="P355" s="30">
        <f t="shared" si="96"/>
        <v>0</v>
      </c>
      <c r="Q355" s="30">
        <f t="shared" si="97"/>
        <v>0</v>
      </c>
      <c r="R355" s="30">
        <f t="shared" si="98"/>
        <v>0</v>
      </c>
      <c r="S355" s="29">
        <v>5000</v>
      </c>
      <c r="T355" s="29">
        <v>10000</v>
      </c>
      <c r="U355" s="30">
        <f t="shared" si="99"/>
        <v>2</v>
      </c>
      <c r="V355" s="30">
        <f t="shared" si="100"/>
        <v>7500</v>
      </c>
      <c r="W355" s="30">
        <f t="shared" si="101"/>
        <v>2625</v>
      </c>
      <c r="X355" s="29">
        <v>57000</v>
      </c>
      <c r="Y355" s="29">
        <v>145000</v>
      </c>
      <c r="Z355" s="30">
        <f t="shared" si="102"/>
        <v>2.5438596491228069</v>
      </c>
      <c r="AA355" s="30">
        <f t="shared" si="103"/>
        <v>85500</v>
      </c>
      <c r="AB355" s="30">
        <f t="shared" si="104"/>
        <v>25650</v>
      </c>
      <c r="AC355" s="29">
        <v>0</v>
      </c>
      <c r="AD355" s="29">
        <v>0</v>
      </c>
      <c r="AE355" s="30">
        <f t="shared" si="105"/>
        <v>0</v>
      </c>
      <c r="AF355" s="30">
        <f t="shared" si="106"/>
        <v>0</v>
      </c>
      <c r="AG355" s="30">
        <f t="shared" si="107"/>
        <v>0</v>
      </c>
    </row>
    <row r="356" spans="2:33" ht="15" customHeight="1" x14ac:dyDescent="0.2">
      <c r="B356" s="29" t="s">
        <v>2392</v>
      </c>
      <c r="C356" s="29" t="s">
        <v>9</v>
      </c>
      <c r="D356" s="29">
        <v>103000</v>
      </c>
      <c r="E356" s="29">
        <v>148000</v>
      </c>
      <c r="F356" s="30">
        <f t="shared" si="90"/>
        <v>1.4368932038834952</v>
      </c>
      <c r="G356" s="30">
        <f t="shared" si="91"/>
        <v>123600</v>
      </c>
      <c r="H356" s="30">
        <f t="shared" si="92"/>
        <v>43260</v>
      </c>
      <c r="I356" s="29">
        <v>0</v>
      </c>
      <c r="J356" s="29">
        <v>0</v>
      </c>
      <c r="K356" s="30">
        <f t="shared" si="93"/>
        <v>0</v>
      </c>
      <c r="L356" s="30">
        <f t="shared" si="94"/>
        <v>0</v>
      </c>
      <c r="M356" s="30">
        <f t="shared" si="95"/>
        <v>0</v>
      </c>
      <c r="N356" s="29">
        <v>0</v>
      </c>
      <c r="O356" s="29">
        <v>0</v>
      </c>
      <c r="P356" s="30">
        <f t="shared" si="96"/>
        <v>0</v>
      </c>
      <c r="Q356" s="30">
        <f t="shared" si="97"/>
        <v>0</v>
      </c>
      <c r="R356" s="30">
        <f t="shared" si="98"/>
        <v>0</v>
      </c>
      <c r="S356" s="29">
        <v>22000</v>
      </c>
      <c r="T356" s="29">
        <v>48000</v>
      </c>
      <c r="U356" s="30">
        <f t="shared" si="99"/>
        <v>2.1818181818181817</v>
      </c>
      <c r="V356" s="30">
        <f t="shared" si="100"/>
        <v>33000</v>
      </c>
      <c r="W356" s="30">
        <f t="shared" si="101"/>
        <v>11550</v>
      </c>
      <c r="X356" s="29">
        <v>275000</v>
      </c>
      <c r="Y356" s="29">
        <v>839000</v>
      </c>
      <c r="Z356" s="30">
        <f t="shared" si="102"/>
        <v>3.0509090909090908</v>
      </c>
      <c r="AA356" s="30">
        <f t="shared" si="103"/>
        <v>412500</v>
      </c>
      <c r="AB356" s="30">
        <f t="shared" si="104"/>
        <v>123750</v>
      </c>
      <c r="AC356" s="29">
        <v>0</v>
      </c>
      <c r="AD356" s="29">
        <v>0</v>
      </c>
      <c r="AE356" s="30">
        <f t="shared" si="105"/>
        <v>0</v>
      </c>
      <c r="AF356" s="30">
        <f t="shared" si="106"/>
        <v>0</v>
      </c>
      <c r="AG356" s="30">
        <f t="shared" si="107"/>
        <v>0</v>
      </c>
    </row>
    <row r="357" spans="2:33" ht="15" customHeight="1" x14ac:dyDescent="0.2">
      <c r="B357" s="29" t="s">
        <v>2037</v>
      </c>
      <c r="C357" s="29" t="s">
        <v>8</v>
      </c>
      <c r="D357" s="29">
        <v>19000</v>
      </c>
      <c r="E357" s="29">
        <v>52000</v>
      </c>
      <c r="F357" s="30">
        <f t="shared" si="90"/>
        <v>2.736842105263158</v>
      </c>
      <c r="G357" s="30">
        <f t="shared" si="91"/>
        <v>22800</v>
      </c>
      <c r="H357" s="30">
        <f t="shared" si="92"/>
        <v>7980</v>
      </c>
      <c r="I357" s="29">
        <v>0</v>
      </c>
      <c r="J357" s="29">
        <v>0</v>
      </c>
      <c r="K357" s="30">
        <f t="shared" si="93"/>
        <v>0</v>
      </c>
      <c r="L357" s="30">
        <f t="shared" si="94"/>
        <v>0</v>
      </c>
      <c r="M357" s="30">
        <f t="shared" si="95"/>
        <v>0</v>
      </c>
      <c r="N357" s="29">
        <v>0</v>
      </c>
      <c r="O357" s="29">
        <v>0</v>
      </c>
      <c r="P357" s="30">
        <f t="shared" si="96"/>
        <v>0</v>
      </c>
      <c r="Q357" s="30">
        <f t="shared" si="97"/>
        <v>0</v>
      </c>
      <c r="R357" s="30">
        <f t="shared" si="98"/>
        <v>0</v>
      </c>
      <c r="S357" s="29">
        <v>139000</v>
      </c>
      <c r="T357" s="29">
        <v>423000</v>
      </c>
      <c r="U357" s="30">
        <f t="shared" si="99"/>
        <v>3.0431654676258995</v>
      </c>
      <c r="V357" s="30">
        <f t="shared" si="100"/>
        <v>208500</v>
      </c>
      <c r="W357" s="30">
        <f t="shared" si="101"/>
        <v>72975</v>
      </c>
      <c r="X357" s="29">
        <v>128000</v>
      </c>
      <c r="Y357" s="29">
        <v>255000</v>
      </c>
      <c r="Z357" s="30">
        <f t="shared" si="102"/>
        <v>1.9921875</v>
      </c>
      <c r="AA357" s="30">
        <f t="shared" si="103"/>
        <v>192000</v>
      </c>
      <c r="AB357" s="30">
        <f t="shared" si="104"/>
        <v>57600</v>
      </c>
      <c r="AC357" s="29">
        <v>0</v>
      </c>
      <c r="AD357" s="29">
        <v>0</v>
      </c>
      <c r="AE357" s="30">
        <f t="shared" si="105"/>
        <v>0</v>
      </c>
      <c r="AF357" s="30">
        <f t="shared" si="106"/>
        <v>0</v>
      </c>
      <c r="AG357" s="30">
        <f t="shared" si="107"/>
        <v>0</v>
      </c>
    </row>
    <row r="358" spans="2:33" ht="15" customHeight="1" x14ac:dyDescent="0.2">
      <c r="B358" s="29" t="s">
        <v>2038</v>
      </c>
      <c r="C358" s="29" t="s">
        <v>8</v>
      </c>
      <c r="D358" s="29">
        <v>0</v>
      </c>
      <c r="E358" s="29">
        <v>0</v>
      </c>
      <c r="F358" s="30">
        <f t="shared" si="90"/>
        <v>0</v>
      </c>
      <c r="G358" s="30">
        <f t="shared" si="91"/>
        <v>0</v>
      </c>
      <c r="H358" s="30">
        <f t="shared" si="92"/>
        <v>0</v>
      </c>
      <c r="I358" s="29">
        <v>0</v>
      </c>
      <c r="J358" s="29">
        <v>0</v>
      </c>
      <c r="K358" s="30">
        <f t="shared" si="93"/>
        <v>0</v>
      </c>
      <c r="L358" s="30">
        <f t="shared" si="94"/>
        <v>0</v>
      </c>
      <c r="M358" s="30">
        <f t="shared" si="95"/>
        <v>0</v>
      </c>
      <c r="N358" s="29">
        <v>0</v>
      </c>
      <c r="O358" s="29">
        <v>0</v>
      </c>
      <c r="P358" s="30">
        <f t="shared" si="96"/>
        <v>0</v>
      </c>
      <c r="Q358" s="30">
        <f t="shared" si="97"/>
        <v>0</v>
      </c>
      <c r="R358" s="30">
        <f t="shared" si="98"/>
        <v>0</v>
      </c>
      <c r="S358" s="29">
        <v>1000</v>
      </c>
      <c r="T358" s="29">
        <v>1000</v>
      </c>
      <c r="U358" s="30">
        <f t="shared" si="99"/>
        <v>1</v>
      </c>
      <c r="V358" s="30">
        <f t="shared" si="100"/>
        <v>1500</v>
      </c>
      <c r="W358" s="30">
        <f t="shared" si="101"/>
        <v>525</v>
      </c>
      <c r="X358" s="29">
        <v>29000</v>
      </c>
      <c r="Y358" s="29">
        <v>64000</v>
      </c>
      <c r="Z358" s="30">
        <f t="shared" si="102"/>
        <v>2.2068965517241379</v>
      </c>
      <c r="AA358" s="30">
        <f t="shared" si="103"/>
        <v>43500</v>
      </c>
      <c r="AB358" s="30">
        <f t="shared" si="104"/>
        <v>13050</v>
      </c>
      <c r="AC358" s="29">
        <v>0</v>
      </c>
      <c r="AD358" s="29">
        <v>0</v>
      </c>
      <c r="AE358" s="30">
        <f t="shared" si="105"/>
        <v>0</v>
      </c>
      <c r="AF358" s="30">
        <f t="shared" si="106"/>
        <v>0</v>
      </c>
      <c r="AG358" s="30">
        <f t="shared" si="107"/>
        <v>0</v>
      </c>
    </row>
    <row r="359" spans="2:33" ht="15" customHeight="1" x14ac:dyDescent="0.2">
      <c r="B359" s="29" t="s">
        <v>2039</v>
      </c>
      <c r="C359" s="29" t="s">
        <v>8</v>
      </c>
      <c r="D359" s="29">
        <v>6000</v>
      </c>
      <c r="E359" s="29">
        <v>5000</v>
      </c>
      <c r="F359" s="30">
        <f t="shared" si="90"/>
        <v>0.83333333333333337</v>
      </c>
      <c r="G359" s="30">
        <f t="shared" si="91"/>
        <v>7200</v>
      </c>
      <c r="H359" s="30">
        <f t="shared" si="92"/>
        <v>2520</v>
      </c>
      <c r="I359" s="29">
        <v>0</v>
      </c>
      <c r="J359" s="29">
        <v>0</v>
      </c>
      <c r="K359" s="30">
        <f t="shared" si="93"/>
        <v>0</v>
      </c>
      <c r="L359" s="30">
        <f t="shared" si="94"/>
        <v>0</v>
      </c>
      <c r="M359" s="30">
        <f t="shared" si="95"/>
        <v>0</v>
      </c>
      <c r="N359" s="29">
        <v>0</v>
      </c>
      <c r="O359" s="29">
        <v>0</v>
      </c>
      <c r="P359" s="30">
        <f t="shared" si="96"/>
        <v>0</v>
      </c>
      <c r="Q359" s="30">
        <f t="shared" si="97"/>
        <v>0</v>
      </c>
      <c r="R359" s="30">
        <f t="shared" si="98"/>
        <v>0</v>
      </c>
      <c r="S359" s="29">
        <v>26000</v>
      </c>
      <c r="T359" s="29">
        <v>57000</v>
      </c>
      <c r="U359" s="30">
        <f t="shared" si="99"/>
        <v>2.1923076923076925</v>
      </c>
      <c r="V359" s="30">
        <f t="shared" si="100"/>
        <v>39000</v>
      </c>
      <c r="W359" s="30">
        <f t="shared" si="101"/>
        <v>13650</v>
      </c>
      <c r="X359" s="29">
        <v>52000</v>
      </c>
      <c r="Y359" s="29">
        <v>84000</v>
      </c>
      <c r="Z359" s="30">
        <f t="shared" si="102"/>
        <v>1.6153846153846154</v>
      </c>
      <c r="AA359" s="30">
        <f t="shared" si="103"/>
        <v>78000</v>
      </c>
      <c r="AB359" s="30">
        <f t="shared" si="104"/>
        <v>23400</v>
      </c>
      <c r="AC359" s="29">
        <v>0</v>
      </c>
      <c r="AD359" s="29">
        <v>0</v>
      </c>
      <c r="AE359" s="30">
        <f t="shared" si="105"/>
        <v>0</v>
      </c>
      <c r="AF359" s="30">
        <f t="shared" si="106"/>
        <v>0</v>
      </c>
      <c r="AG359" s="30">
        <f t="shared" si="107"/>
        <v>0</v>
      </c>
    </row>
    <row r="360" spans="2:33" ht="15" customHeight="1" x14ac:dyDescent="0.2">
      <c r="B360" s="29" t="s">
        <v>2040</v>
      </c>
      <c r="C360" s="29" t="s">
        <v>8</v>
      </c>
      <c r="D360" s="29">
        <v>0</v>
      </c>
      <c r="E360" s="29">
        <v>0</v>
      </c>
      <c r="F360" s="30">
        <f t="shared" si="90"/>
        <v>0</v>
      </c>
      <c r="G360" s="30">
        <f t="shared" si="91"/>
        <v>0</v>
      </c>
      <c r="H360" s="30">
        <f t="shared" si="92"/>
        <v>0</v>
      </c>
      <c r="I360" s="29">
        <v>0</v>
      </c>
      <c r="J360" s="29">
        <v>0</v>
      </c>
      <c r="K360" s="30">
        <f t="shared" si="93"/>
        <v>0</v>
      </c>
      <c r="L360" s="30">
        <f t="shared" si="94"/>
        <v>0</v>
      </c>
      <c r="M360" s="30">
        <f t="shared" si="95"/>
        <v>0</v>
      </c>
      <c r="N360" s="29">
        <v>0</v>
      </c>
      <c r="O360" s="29">
        <v>0</v>
      </c>
      <c r="P360" s="30">
        <f t="shared" si="96"/>
        <v>0</v>
      </c>
      <c r="Q360" s="30">
        <f t="shared" si="97"/>
        <v>0</v>
      </c>
      <c r="R360" s="30">
        <f t="shared" si="98"/>
        <v>0</v>
      </c>
      <c r="S360" s="29">
        <v>13000</v>
      </c>
      <c r="T360" s="29">
        <v>28000</v>
      </c>
      <c r="U360" s="30">
        <f t="shared" si="99"/>
        <v>2.1538461538461537</v>
      </c>
      <c r="V360" s="30">
        <f t="shared" si="100"/>
        <v>19500</v>
      </c>
      <c r="W360" s="30">
        <f t="shared" si="101"/>
        <v>6825</v>
      </c>
      <c r="X360" s="29">
        <v>48000</v>
      </c>
      <c r="Y360" s="29">
        <v>81000</v>
      </c>
      <c r="Z360" s="30">
        <f t="shared" si="102"/>
        <v>1.6875</v>
      </c>
      <c r="AA360" s="30">
        <f t="shared" si="103"/>
        <v>72000</v>
      </c>
      <c r="AB360" s="30">
        <f t="shared" si="104"/>
        <v>21600</v>
      </c>
      <c r="AC360" s="29">
        <v>0</v>
      </c>
      <c r="AD360" s="29">
        <v>0</v>
      </c>
      <c r="AE360" s="30">
        <f t="shared" si="105"/>
        <v>0</v>
      </c>
      <c r="AF360" s="30">
        <f t="shared" si="106"/>
        <v>0</v>
      </c>
      <c r="AG360" s="30">
        <f t="shared" si="107"/>
        <v>0</v>
      </c>
    </row>
    <row r="361" spans="2:33" ht="15" customHeight="1" x14ac:dyDescent="0.2">
      <c r="B361" s="29" t="s">
        <v>2041</v>
      </c>
      <c r="C361" s="29" t="s">
        <v>8</v>
      </c>
      <c r="D361" s="29">
        <v>250000</v>
      </c>
      <c r="E361" s="29">
        <v>571000</v>
      </c>
      <c r="F361" s="30">
        <f t="shared" si="90"/>
        <v>2.2839999999999998</v>
      </c>
      <c r="G361" s="30">
        <f t="shared" si="91"/>
        <v>300000</v>
      </c>
      <c r="H361" s="30">
        <f t="shared" si="92"/>
        <v>105000</v>
      </c>
      <c r="I361" s="29">
        <v>0</v>
      </c>
      <c r="J361" s="29">
        <v>0</v>
      </c>
      <c r="K361" s="30">
        <f t="shared" si="93"/>
        <v>0</v>
      </c>
      <c r="L361" s="30">
        <f t="shared" si="94"/>
        <v>0</v>
      </c>
      <c r="M361" s="30">
        <f t="shared" si="95"/>
        <v>0</v>
      </c>
      <c r="N361" s="29">
        <v>0</v>
      </c>
      <c r="O361" s="29">
        <v>0</v>
      </c>
      <c r="P361" s="30">
        <f t="shared" si="96"/>
        <v>0</v>
      </c>
      <c r="Q361" s="30">
        <f t="shared" si="97"/>
        <v>0</v>
      </c>
      <c r="R361" s="30">
        <f t="shared" si="98"/>
        <v>0</v>
      </c>
      <c r="S361" s="29">
        <v>2000</v>
      </c>
      <c r="T361" s="29">
        <v>5000</v>
      </c>
      <c r="U361" s="30">
        <f t="shared" si="99"/>
        <v>2.5</v>
      </c>
      <c r="V361" s="30">
        <f t="shared" si="100"/>
        <v>3000</v>
      </c>
      <c r="W361" s="30">
        <f t="shared" si="101"/>
        <v>1050</v>
      </c>
      <c r="X361" s="29">
        <v>13000</v>
      </c>
      <c r="Y361" s="29">
        <v>19000</v>
      </c>
      <c r="Z361" s="30">
        <f t="shared" si="102"/>
        <v>1.4615384615384615</v>
      </c>
      <c r="AA361" s="30">
        <f t="shared" si="103"/>
        <v>19500</v>
      </c>
      <c r="AB361" s="30">
        <f t="shared" si="104"/>
        <v>5850</v>
      </c>
      <c r="AC361" s="29">
        <v>0</v>
      </c>
      <c r="AD361" s="29">
        <v>0</v>
      </c>
      <c r="AE361" s="30">
        <f t="shared" si="105"/>
        <v>0</v>
      </c>
      <c r="AF361" s="30">
        <f t="shared" si="106"/>
        <v>0</v>
      </c>
      <c r="AG361" s="30">
        <f t="shared" si="107"/>
        <v>0</v>
      </c>
    </row>
    <row r="362" spans="2:33" ht="15" customHeight="1" x14ac:dyDescent="0.2">
      <c r="B362" s="29" t="s">
        <v>2847</v>
      </c>
      <c r="C362" s="29" t="s">
        <v>8</v>
      </c>
      <c r="D362" s="29">
        <v>0</v>
      </c>
      <c r="E362" s="29">
        <v>0</v>
      </c>
      <c r="F362" s="30">
        <f t="shared" si="90"/>
        <v>0</v>
      </c>
      <c r="G362" s="30">
        <f t="shared" si="91"/>
        <v>0</v>
      </c>
      <c r="H362" s="30">
        <f t="shared" si="92"/>
        <v>0</v>
      </c>
      <c r="I362" s="29">
        <v>0</v>
      </c>
      <c r="J362" s="29">
        <v>0</v>
      </c>
      <c r="K362" s="30">
        <f t="shared" si="93"/>
        <v>0</v>
      </c>
      <c r="L362" s="30">
        <f t="shared" si="94"/>
        <v>0</v>
      </c>
      <c r="M362" s="30">
        <f t="shared" si="95"/>
        <v>0</v>
      </c>
      <c r="N362" s="29">
        <v>0</v>
      </c>
      <c r="O362" s="29">
        <v>0</v>
      </c>
      <c r="P362" s="30">
        <f t="shared" si="96"/>
        <v>0</v>
      </c>
      <c r="Q362" s="30">
        <f t="shared" si="97"/>
        <v>0</v>
      </c>
      <c r="R362" s="30">
        <f t="shared" si="98"/>
        <v>0</v>
      </c>
      <c r="S362" s="29">
        <v>50000</v>
      </c>
      <c r="T362" s="29">
        <v>174000</v>
      </c>
      <c r="U362" s="30">
        <f t="shared" si="99"/>
        <v>3.48</v>
      </c>
      <c r="V362" s="30">
        <f t="shared" si="100"/>
        <v>75000</v>
      </c>
      <c r="W362" s="30">
        <f t="shared" si="101"/>
        <v>26250</v>
      </c>
      <c r="X362" s="29">
        <v>68000</v>
      </c>
      <c r="Y362" s="29">
        <v>129000</v>
      </c>
      <c r="Z362" s="30">
        <f t="shared" si="102"/>
        <v>1.8970588235294117</v>
      </c>
      <c r="AA362" s="30">
        <f t="shared" si="103"/>
        <v>102000</v>
      </c>
      <c r="AB362" s="30">
        <f t="shared" si="104"/>
        <v>30600</v>
      </c>
      <c r="AC362" s="29">
        <v>0</v>
      </c>
      <c r="AD362" s="29">
        <v>0</v>
      </c>
      <c r="AE362" s="30">
        <f t="shared" si="105"/>
        <v>0</v>
      </c>
      <c r="AF362" s="30">
        <f t="shared" si="106"/>
        <v>0</v>
      </c>
      <c r="AG362" s="30">
        <f t="shared" si="107"/>
        <v>0</v>
      </c>
    </row>
    <row r="363" spans="2:33" ht="15" customHeight="1" x14ac:dyDescent="0.2">
      <c r="B363" s="29" t="s">
        <v>2042</v>
      </c>
      <c r="C363" s="29" t="s">
        <v>8</v>
      </c>
      <c r="D363" s="29">
        <v>199000</v>
      </c>
      <c r="E363" s="29">
        <v>371000</v>
      </c>
      <c r="F363" s="30">
        <f t="shared" si="90"/>
        <v>1.864321608040201</v>
      </c>
      <c r="G363" s="30">
        <f t="shared" si="91"/>
        <v>238800</v>
      </c>
      <c r="H363" s="30">
        <f t="shared" si="92"/>
        <v>83580</v>
      </c>
      <c r="I363" s="29">
        <v>0</v>
      </c>
      <c r="J363" s="29">
        <v>0</v>
      </c>
      <c r="K363" s="30">
        <f t="shared" si="93"/>
        <v>0</v>
      </c>
      <c r="L363" s="30">
        <f t="shared" si="94"/>
        <v>0</v>
      </c>
      <c r="M363" s="30">
        <f t="shared" si="95"/>
        <v>0</v>
      </c>
      <c r="N363" s="29">
        <v>0</v>
      </c>
      <c r="O363" s="29">
        <v>0</v>
      </c>
      <c r="P363" s="30">
        <f t="shared" si="96"/>
        <v>0</v>
      </c>
      <c r="Q363" s="30">
        <f t="shared" si="97"/>
        <v>0</v>
      </c>
      <c r="R363" s="30">
        <f t="shared" si="98"/>
        <v>0</v>
      </c>
      <c r="S363" s="29">
        <v>1000</v>
      </c>
      <c r="T363" s="29">
        <v>0</v>
      </c>
      <c r="U363" s="30">
        <f t="shared" si="99"/>
        <v>0</v>
      </c>
      <c r="V363" s="30">
        <f t="shared" si="100"/>
        <v>1500</v>
      </c>
      <c r="W363" s="30">
        <f t="shared" si="101"/>
        <v>525</v>
      </c>
      <c r="X363" s="29">
        <v>16000</v>
      </c>
      <c r="Y363" s="29">
        <v>19000</v>
      </c>
      <c r="Z363" s="30">
        <f t="shared" si="102"/>
        <v>1.1875</v>
      </c>
      <c r="AA363" s="30">
        <f t="shared" si="103"/>
        <v>24000</v>
      </c>
      <c r="AB363" s="30">
        <f t="shared" si="104"/>
        <v>7200</v>
      </c>
      <c r="AC363" s="29">
        <v>0</v>
      </c>
      <c r="AD363" s="29">
        <v>0</v>
      </c>
      <c r="AE363" s="30">
        <f t="shared" si="105"/>
        <v>0</v>
      </c>
      <c r="AF363" s="30">
        <f t="shared" si="106"/>
        <v>0</v>
      </c>
      <c r="AG363" s="30">
        <f t="shared" si="107"/>
        <v>0</v>
      </c>
    </row>
    <row r="364" spans="2:33" ht="15" customHeight="1" x14ac:dyDescent="0.2">
      <c r="B364" s="29" t="s">
        <v>2043</v>
      </c>
      <c r="C364" s="29" t="s">
        <v>8</v>
      </c>
      <c r="D364" s="29">
        <v>0</v>
      </c>
      <c r="E364" s="29">
        <v>0</v>
      </c>
      <c r="F364" s="30">
        <f t="shared" si="90"/>
        <v>0</v>
      </c>
      <c r="G364" s="30">
        <f t="shared" si="91"/>
        <v>0</v>
      </c>
      <c r="H364" s="30">
        <f t="shared" si="92"/>
        <v>0</v>
      </c>
      <c r="I364" s="29">
        <v>0</v>
      </c>
      <c r="J364" s="29">
        <v>0</v>
      </c>
      <c r="K364" s="30">
        <f t="shared" si="93"/>
        <v>0</v>
      </c>
      <c r="L364" s="30">
        <f t="shared" si="94"/>
        <v>0</v>
      </c>
      <c r="M364" s="30">
        <f t="shared" si="95"/>
        <v>0</v>
      </c>
      <c r="N364" s="29">
        <v>0</v>
      </c>
      <c r="O364" s="29">
        <v>0</v>
      </c>
      <c r="P364" s="30">
        <f t="shared" si="96"/>
        <v>0</v>
      </c>
      <c r="Q364" s="30">
        <f t="shared" si="97"/>
        <v>0</v>
      </c>
      <c r="R364" s="30">
        <f t="shared" si="98"/>
        <v>0</v>
      </c>
      <c r="S364" s="29">
        <v>268000</v>
      </c>
      <c r="T364" s="29">
        <v>615000</v>
      </c>
      <c r="U364" s="30">
        <f t="shared" si="99"/>
        <v>2.294776119402985</v>
      </c>
      <c r="V364" s="30">
        <f t="shared" si="100"/>
        <v>402000</v>
      </c>
      <c r="W364" s="30">
        <f t="shared" si="101"/>
        <v>140700</v>
      </c>
      <c r="X364" s="29">
        <v>88000</v>
      </c>
      <c r="Y364" s="29">
        <v>272000</v>
      </c>
      <c r="Z364" s="30">
        <f t="shared" si="102"/>
        <v>3.0909090909090908</v>
      </c>
      <c r="AA364" s="30">
        <f t="shared" si="103"/>
        <v>132000</v>
      </c>
      <c r="AB364" s="30">
        <f t="shared" si="104"/>
        <v>39600</v>
      </c>
      <c r="AC364" s="29">
        <v>0</v>
      </c>
      <c r="AD364" s="29">
        <v>0</v>
      </c>
      <c r="AE364" s="30">
        <f t="shared" si="105"/>
        <v>0</v>
      </c>
      <c r="AF364" s="30">
        <f t="shared" si="106"/>
        <v>0</v>
      </c>
      <c r="AG364" s="30">
        <f t="shared" si="107"/>
        <v>0</v>
      </c>
    </row>
    <row r="365" spans="2:33" ht="15" customHeight="1" x14ac:dyDescent="0.2">
      <c r="B365" s="29" t="s">
        <v>2044</v>
      </c>
      <c r="C365" s="29" t="s">
        <v>8</v>
      </c>
      <c r="D365" s="29">
        <v>0</v>
      </c>
      <c r="E365" s="29">
        <v>0</v>
      </c>
      <c r="F365" s="30">
        <f t="shared" si="90"/>
        <v>0</v>
      </c>
      <c r="G365" s="30">
        <f t="shared" si="91"/>
        <v>0</v>
      </c>
      <c r="H365" s="30">
        <f t="shared" si="92"/>
        <v>0</v>
      </c>
      <c r="I365" s="29">
        <v>0</v>
      </c>
      <c r="J365" s="29">
        <v>0</v>
      </c>
      <c r="K365" s="30">
        <f t="shared" si="93"/>
        <v>0</v>
      </c>
      <c r="L365" s="30">
        <f t="shared" si="94"/>
        <v>0</v>
      </c>
      <c r="M365" s="30">
        <f t="shared" si="95"/>
        <v>0</v>
      </c>
      <c r="N365" s="29">
        <v>0</v>
      </c>
      <c r="O365" s="29">
        <v>0</v>
      </c>
      <c r="P365" s="30">
        <f t="shared" si="96"/>
        <v>0</v>
      </c>
      <c r="Q365" s="30">
        <f t="shared" si="97"/>
        <v>0</v>
      </c>
      <c r="R365" s="30">
        <f t="shared" si="98"/>
        <v>0</v>
      </c>
      <c r="S365" s="29">
        <v>19000</v>
      </c>
      <c r="T365" s="29">
        <v>25000</v>
      </c>
      <c r="U365" s="30">
        <f t="shared" si="99"/>
        <v>1.3157894736842106</v>
      </c>
      <c r="V365" s="30">
        <f t="shared" si="100"/>
        <v>28500</v>
      </c>
      <c r="W365" s="30">
        <f t="shared" si="101"/>
        <v>9975</v>
      </c>
      <c r="X365" s="29">
        <v>24000</v>
      </c>
      <c r="Y365" s="29">
        <v>33000</v>
      </c>
      <c r="Z365" s="30">
        <f t="shared" si="102"/>
        <v>1.375</v>
      </c>
      <c r="AA365" s="30">
        <f t="shared" si="103"/>
        <v>36000</v>
      </c>
      <c r="AB365" s="30">
        <f t="shared" si="104"/>
        <v>10800</v>
      </c>
      <c r="AC365" s="29">
        <v>0</v>
      </c>
      <c r="AD365" s="29">
        <v>0</v>
      </c>
      <c r="AE365" s="30">
        <f t="shared" si="105"/>
        <v>0</v>
      </c>
      <c r="AF365" s="30">
        <f t="shared" si="106"/>
        <v>0</v>
      </c>
      <c r="AG365" s="30">
        <f t="shared" si="107"/>
        <v>0</v>
      </c>
    </row>
    <row r="366" spans="2:33" ht="15" customHeight="1" x14ac:dyDescent="0.2">
      <c r="B366" s="29" t="s">
        <v>2045</v>
      </c>
      <c r="C366" s="29" t="s">
        <v>8</v>
      </c>
      <c r="D366" s="29">
        <v>5000</v>
      </c>
      <c r="E366" s="29">
        <v>7000</v>
      </c>
      <c r="F366" s="30">
        <f t="shared" si="90"/>
        <v>1.4</v>
      </c>
      <c r="G366" s="30">
        <f t="shared" si="91"/>
        <v>6000</v>
      </c>
      <c r="H366" s="30">
        <f t="shared" si="92"/>
        <v>2100</v>
      </c>
      <c r="I366" s="29">
        <v>0</v>
      </c>
      <c r="J366" s="29">
        <v>0</v>
      </c>
      <c r="K366" s="30">
        <f t="shared" si="93"/>
        <v>0</v>
      </c>
      <c r="L366" s="30">
        <f t="shared" si="94"/>
        <v>0</v>
      </c>
      <c r="M366" s="30">
        <f t="shared" si="95"/>
        <v>0</v>
      </c>
      <c r="N366" s="29">
        <v>0</v>
      </c>
      <c r="O366" s="29">
        <v>0</v>
      </c>
      <c r="P366" s="30">
        <f t="shared" si="96"/>
        <v>0</v>
      </c>
      <c r="Q366" s="30">
        <f t="shared" si="97"/>
        <v>0</v>
      </c>
      <c r="R366" s="30">
        <f t="shared" si="98"/>
        <v>0</v>
      </c>
      <c r="S366" s="29">
        <v>94000</v>
      </c>
      <c r="T366" s="29">
        <v>111000</v>
      </c>
      <c r="U366" s="30">
        <f t="shared" si="99"/>
        <v>1.1808510638297873</v>
      </c>
      <c r="V366" s="30">
        <f t="shared" si="100"/>
        <v>141000</v>
      </c>
      <c r="W366" s="30">
        <f t="shared" si="101"/>
        <v>49350</v>
      </c>
      <c r="X366" s="29">
        <v>43000</v>
      </c>
      <c r="Y366" s="29">
        <v>102000</v>
      </c>
      <c r="Z366" s="30">
        <f t="shared" si="102"/>
        <v>2.3720930232558142</v>
      </c>
      <c r="AA366" s="30">
        <f t="shared" si="103"/>
        <v>64500</v>
      </c>
      <c r="AB366" s="30">
        <f t="shared" si="104"/>
        <v>19350</v>
      </c>
      <c r="AC366" s="29">
        <v>0</v>
      </c>
      <c r="AD366" s="29">
        <v>0</v>
      </c>
      <c r="AE366" s="30">
        <f t="shared" si="105"/>
        <v>0</v>
      </c>
      <c r="AF366" s="30">
        <f t="shared" si="106"/>
        <v>0</v>
      </c>
      <c r="AG366" s="30">
        <f t="shared" si="107"/>
        <v>0</v>
      </c>
    </row>
    <row r="367" spans="2:33" ht="15" customHeight="1" x14ac:dyDescent="0.2">
      <c r="B367" s="29" t="s">
        <v>2859</v>
      </c>
      <c r="C367" s="29" t="s">
        <v>8</v>
      </c>
      <c r="D367" s="29">
        <v>200000</v>
      </c>
      <c r="E367" s="29">
        <v>425000</v>
      </c>
      <c r="F367" s="30">
        <f t="shared" si="90"/>
        <v>2.125</v>
      </c>
      <c r="G367" s="30">
        <f t="shared" si="91"/>
        <v>240000</v>
      </c>
      <c r="H367" s="30">
        <f t="shared" si="92"/>
        <v>84000</v>
      </c>
      <c r="I367" s="29">
        <v>0</v>
      </c>
      <c r="J367" s="29">
        <v>0</v>
      </c>
      <c r="K367" s="30">
        <f t="shared" si="93"/>
        <v>0</v>
      </c>
      <c r="L367" s="30">
        <f t="shared" si="94"/>
        <v>0</v>
      </c>
      <c r="M367" s="30">
        <f t="shared" si="95"/>
        <v>0</v>
      </c>
      <c r="N367" s="29">
        <v>0</v>
      </c>
      <c r="O367" s="29">
        <v>0</v>
      </c>
      <c r="P367" s="30">
        <f t="shared" si="96"/>
        <v>0</v>
      </c>
      <c r="Q367" s="30">
        <f t="shared" si="97"/>
        <v>0</v>
      </c>
      <c r="R367" s="30">
        <f t="shared" si="98"/>
        <v>0</v>
      </c>
      <c r="S367" s="29">
        <v>10000</v>
      </c>
      <c r="T367" s="29">
        <v>48000</v>
      </c>
      <c r="U367" s="30">
        <f t="shared" si="99"/>
        <v>4.8</v>
      </c>
      <c r="V367" s="30">
        <f t="shared" si="100"/>
        <v>15000</v>
      </c>
      <c r="W367" s="30">
        <f t="shared" si="101"/>
        <v>5250</v>
      </c>
      <c r="X367" s="29">
        <v>0</v>
      </c>
      <c r="Y367" s="29">
        <v>0</v>
      </c>
      <c r="Z367" s="30">
        <f t="shared" si="102"/>
        <v>0</v>
      </c>
      <c r="AA367" s="30">
        <f t="shared" si="103"/>
        <v>0</v>
      </c>
      <c r="AB367" s="30">
        <f t="shared" si="104"/>
        <v>0</v>
      </c>
      <c r="AC367" s="29">
        <v>0</v>
      </c>
      <c r="AD367" s="29">
        <v>0</v>
      </c>
      <c r="AE367" s="30">
        <f t="shared" si="105"/>
        <v>0</v>
      </c>
      <c r="AF367" s="30">
        <f t="shared" si="106"/>
        <v>0</v>
      </c>
      <c r="AG367" s="30">
        <f t="shared" si="107"/>
        <v>0</v>
      </c>
    </row>
    <row r="368" spans="2:33" ht="15" customHeight="1" x14ac:dyDescent="0.2">
      <c r="B368" s="29" t="s">
        <v>2860</v>
      </c>
      <c r="C368" s="29" t="s">
        <v>8</v>
      </c>
      <c r="D368" s="29">
        <v>265000</v>
      </c>
      <c r="E368" s="29">
        <v>650000</v>
      </c>
      <c r="F368" s="30">
        <f t="shared" si="90"/>
        <v>2.4528301886792452</v>
      </c>
      <c r="G368" s="30">
        <f t="shared" si="91"/>
        <v>318000</v>
      </c>
      <c r="H368" s="30">
        <f t="shared" si="92"/>
        <v>111300</v>
      </c>
      <c r="I368" s="29">
        <v>0</v>
      </c>
      <c r="J368" s="29">
        <v>0</v>
      </c>
      <c r="K368" s="30">
        <f t="shared" si="93"/>
        <v>0</v>
      </c>
      <c r="L368" s="30">
        <f t="shared" si="94"/>
        <v>0</v>
      </c>
      <c r="M368" s="30">
        <f t="shared" si="95"/>
        <v>0</v>
      </c>
      <c r="N368" s="29">
        <v>0</v>
      </c>
      <c r="O368" s="29">
        <v>0</v>
      </c>
      <c r="P368" s="30">
        <f t="shared" si="96"/>
        <v>0</v>
      </c>
      <c r="Q368" s="30">
        <f t="shared" si="97"/>
        <v>0</v>
      </c>
      <c r="R368" s="30">
        <f t="shared" si="98"/>
        <v>0</v>
      </c>
      <c r="S368" s="29">
        <v>4000</v>
      </c>
      <c r="T368" s="29">
        <v>13000</v>
      </c>
      <c r="U368" s="30">
        <f t="shared" si="99"/>
        <v>3.25</v>
      </c>
      <c r="V368" s="30">
        <f t="shared" si="100"/>
        <v>6000</v>
      </c>
      <c r="W368" s="30">
        <f t="shared" si="101"/>
        <v>2100</v>
      </c>
      <c r="X368" s="29">
        <v>1000</v>
      </c>
      <c r="Y368" s="29">
        <v>1000</v>
      </c>
      <c r="Z368" s="30">
        <f t="shared" si="102"/>
        <v>1</v>
      </c>
      <c r="AA368" s="30">
        <f t="shared" si="103"/>
        <v>1500</v>
      </c>
      <c r="AB368" s="30">
        <f t="shared" si="104"/>
        <v>450</v>
      </c>
      <c r="AC368" s="29">
        <v>0</v>
      </c>
      <c r="AD368" s="29">
        <v>0</v>
      </c>
      <c r="AE368" s="30">
        <f t="shared" si="105"/>
        <v>0</v>
      </c>
      <c r="AF368" s="30">
        <f t="shared" si="106"/>
        <v>0</v>
      </c>
      <c r="AG368" s="30">
        <f t="shared" si="107"/>
        <v>0</v>
      </c>
    </row>
    <row r="369" spans="2:33" ht="15" customHeight="1" x14ac:dyDescent="0.2">
      <c r="B369" s="29" t="s">
        <v>2046</v>
      </c>
      <c r="C369" s="29" t="s">
        <v>8</v>
      </c>
      <c r="D369" s="29">
        <v>0</v>
      </c>
      <c r="E369" s="29">
        <v>0</v>
      </c>
      <c r="F369" s="30">
        <f t="shared" si="90"/>
        <v>0</v>
      </c>
      <c r="G369" s="30">
        <f t="shared" si="91"/>
        <v>0</v>
      </c>
      <c r="H369" s="30">
        <f t="shared" si="92"/>
        <v>0</v>
      </c>
      <c r="I369" s="29">
        <v>0</v>
      </c>
      <c r="J369" s="29">
        <v>0</v>
      </c>
      <c r="K369" s="30">
        <f t="shared" si="93"/>
        <v>0</v>
      </c>
      <c r="L369" s="30">
        <f t="shared" si="94"/>
        <v>0</v>
      </c>
      <c r="M369" s="30">
        <f t="shared" si="95"/>
        <v>0</v>
      </c>
      <c r="N369" s="29">
        <v>0</v>
      </c>
      <c r="O369" s="29">
        <v>0</v>
      </c>
      <c r="P369" s="30">
        <f t="shared" si="96"/>
        <v>0</v>
      </c>
      <c r="Q369" s="30">
        <f t="shared" si="97"/>
        <v>0</v>
      </c>
      <c r="R369" s="30">
        <f t="shared" si="98"/>
        <v>0</v>
      </c>
      <c r="S369" s="29">
        <v>3000</v>
      </c>
      <c r="T369" s="29">
        <v>3000</v>
      </c>
      <c r="U369" s="30">
        <f t="shared" si="99"/>
        <v>1</v>
      </c>
      <c r="V369" s="30">
        <f t="shared" si="100"/>
        <v>4500</v>
      </c>
      <c r="W369" s="30">
        <f t="shared" si="101"/>
        <v>1575</v>
      </c>
      <c r="X369" s="29">
        <v>41000</v>
      </c>
      <c r="Y369" s="29">
        <v>64000</v>
      </c>
      <c r="Z369" s="30">
        <f t="shared" si="102"/>
        <v>1.5609756097560976</v>
      </c>
      <c r="AA369" s="30">
        <f t="shared" si="103"/>
        <v>61500</v>
      </c>
      <c r="AB369" s="30">
        <f t="shared" si="104"/>
        <v>18450</v>
      </c>
      <c r="AC369" s="29">
        <v>0</v>
      </c>
      <c r="AD369" s="29">
        <v>0</v>
      </c>
      <c r="AE369" s="30">
        <f t="shared" si="105"/>
        <v>0</v>
      </c>
      <c r="AF369" s="30">
        <f t="shared" si="106"/>
        <v>0</v>
      </c>
      <c r="AG369" s="30">
        <f t="shared" si="107"/>
        <v>0</v>
      </c>
    </row>
    <row r="370" spans="2:33" ht="15" customHeight="1" x14ac:dyDescent="0.2">
      <c r="B370" s="29" t="s">
        <v>2047</v>
      </c>
      <c r="C370" s="29" t="s">
        <v>8</v>
      </c>
      <c r="D370" s="29">
        <v>0</v>
      </c>
      <c r="E370" s="29">
        <v>0</v>
      </c>
      <c r="F370" s="30">
        <f t="shared" si="90"/>
        <v>0</v>
      </c>
      <c r="G370" s="30">
        <f t="shared" si="91"/>
        <v>0</v>
      </c>
      <c r="H370" s="30">
        <f t="shared" si="92"/>
        <v>0</v>
      </c>
      <c r="I370" s="29">
        <v>0</v>
      </c>
      <c r="J370" s="29">
        <v>0</v>
      </c>
      <c r="K370" s="30">
        <f t="shared" si="93"/>
        <v>0</v>
      </c>
      <c r="L370" s="30">
        <f t="shared" si="94"/>
        <v>0</v>
      </c>
      <c r="M370" s="30">
        <f t="shared" si="95"/>
        <v>0</v>
      </c>
      <c r="N370" s="29">
        <v>0</v>
      </c>
      <c r="O370" s="29">
        <v>0</v>
      </c>
      <c r="P370" s="30">
        <f t="shared" si="96"/>
        <v>0</v>
      </c>
      <c r="Q370" s="30">
        <f t="shared" si="97"/>
        <v>0</v>
      </c>
      <c r="R370" s="30">
        <f t="shared" si="98"/>
        <v>0</v>
      </c>
      <c r="S370" s="29">
        <v>243000</v>
      </c>
      <c r="T370" s="29">
        <v>766000</v>
      </c>
      <c r="U370" s="30">
        <f t="shared" si="99"/>
        <v>3.1522633744855968</v>
      </c>
      <c r="V370" s="30">
        <f t="shared" si="100"/>
        <v>364500</v>
      </c>
      <c r="W370" s="30">
        <f t="shared" si="101"/>
        <v>127575</v>
      </c>
      <c r="X370" s="29">
        <v>56000</v>
      </c>
      <c r="Y370" s="29">
        <v>138000</v>
      </c>
      <c r="Z370" s="30">
        <f t="shared" si="102"/>
        <v>2.4642857142857144</v>
      </c>
      <c r="AA370" s="30">
        <f t="shared" si="103"/>
        <v>84000</v>
      </c>
      <c r="AB370" s="30">
        <f t="shared" si="104"/>
        <v>25200</v>
      </c>
      <c r="AC370" s="29">
        <v>0</v>
      </c>
      <c r="AD370" s="29">
        <v>0</v>
      </c>
      <c r="AE370" s="30">
        <f t="shared" si="105"/>
        <v>0</v>
      </c>
      <c r="AF370" s="30">
        <f t="shared" si="106"/>
        <v>0</v>
      </c>
      <c r="AG370" s="30">
        <f t="shared" si="107"/>
        <v>0</v>
      </c>
    </row>
    <row r="371" spans="2:33" ht="15" customHeight="1" x14ac:dyDescent="0.2">
      <c r="B371" s="29" t="s">
        <v>2048</v>
      </c>
      <c r="C371" s="29" t="s">
        <v>8</v>
      </c>
      <c r="D371" s="29">
        <v>0</v>
      </c>
      <c r="E371" s="29">
        <v>0</v>
      </c>
      <c r="F371" s="30">
        <f t="shared" si="90"/>
        <v>0</v>
      </c>
      <c r="G371" s="30">
        <f t="shared" si="91"/>
        <v>0</v>
      </c>
      <c r="H371" s="30">
        <f t="shared" si="92"/>
        <v>0</v>
      </c>
      <c r="I371" s="29">
        <v>0</v>
      </c>
      <c r="J371" s="29">
        <v>0</v>
      </c>
      <c r="K371" s="30">
        <f t="shared" si="93"/>
        <v>0</v>
      </c>
      <c r="L371" s="30">
        <f t="shared" si="94"/>
        <v>0</v>
      </c>
      <c r="M371" s="30">
        <f t="shared" si="95"/>
        <v>0</v>
      </c>
      <c r="N371" s="29">
        <v>0</v>
      </c>
      <c r="O371" s="29">
        <v>0</v>
      </c>
      <c r="P371" s="30">
        <f t="shared" si="96"/>
        <v>0</v>
      </c>
      <c r="Q371" s="30">
        <f t="shared" si="97"/>
        <v>0</v>
      </c>
      <c r="R371" s="30">
        <f t="shared" si="98"/>
        <v>0</v>
      </c>
      <c r="S371" s="29">
        <v>50000</v>
      </c>
      <c r="T371" s="29">
        <v>142000</v>
      </c>
      <c r="U371" s="30">
        <f t="shared" si="99"/>
        <v>2.84</v>
      </c>
      <c r="V371" s="30">
        <f t="shared" si="100"/>
        <v>75000</v>
      </c>
      <c r="W371" s="30">
        <f t="shared" si="101"/>
        <v>26250</v>
      </c>
      <c r="X371" s="29">
        <v>58000</v>
      </c>
      <c r="Y371" s="29">
        <v>109000</v>
      </c>
      <c r="Z371" s="30">
        <f t="shared" si="102"/>
        <v>1.8793103448275863</v>
      </c>
      <c r="AA371" s="30">
        <f t="shared" si="103"/>
        <v>87000</v>
      </c>
      <c r="AB371" s="30">
        <f t="shared" si="104"/>
        <v>26100</v>
      </c>
      <c r="AC371" s="29">
        <v>0</v>
      </c>
      <c r="AD371" s="29">
        <v>0</v>
      </c>
      <c r="AE371" s="30">
        <f t="shared" si="105"/>
        <v>0</v>
      </c>
      <c r="AF371" s="30">
        <f t="shared" si="106"/>
        <v>0</v>
      </c>
      <c r="AG371" s="30">
        <f t="shared" si="107"/>
        <v>0</v>
      </c>
    </row>
    <row r="372" spans="2:33" ht="15" customHeight="1" x14ac:dyDescent="0.2">
      <c r="B372" s="29" t="s">
        <v>2049</v>
      </c>
      <c r="C372" s="29" t="s">
        <v>8</v>
      </c>
      <c r="D372" s="29">
        <v>89000</v>
      </c>
      <c r="E372" s="29">
        <v>332000</v>
      </c>
      <c r="F372" s="30">
        <f t="shared" si="90"/>
        <v>3.7303370786516852</v>
      </c>
      <c r="G372" s="30">
        <f t="shared" si="91"/>
        <v>106800</v>
      </c>
      <c r="H372" s="30">
        <f t="shared" si="92"/>
        <v>37380</v>
      </c>
      <c r="I372" s="29">
        <v>0</v>
      </c>
      <c r="J372" s="29">
        <v>0</v>
      </c>
      <c r="K372" s="30">
        <f t="shared" si="93"/>
        <v>0</v>
      </c>
      <c r="L372" s="30">
        <f t="shared" si="94"/>
        <v>0</v>
      </c>
      <c r="M372" s="30">
        <f t="shared" si="95"/>
        <v>0</v>
      </c>
      <c r="N372" s="29">
        <v>0</v>
      </c>
      <c r="O372" s="29">
        <v>0</v>
      </c>
      <c r="P372" s="30">
        <f t="shared" si="96"/>
        <v>0</v>
      </c>
      <c r="Q372" s="30">
        <f t="shared" si="97"/>
        <v>0</v>
      </c>
      <c r="R372" s="30">
        <f t="shared" si="98"/>
        <v>0</v>
      </c>
      <c r="S372" s="29">
        <v>3000</v>
      </c>
      <c r="T372" s="29">
        <v>8000</v>
      </c>
      <c r="U372" s="30">
        <f t="shared" si="99"/>
        <v>2.6666666666666665</v>
      </c>
      <c r="V372" s="30">
        <f t="shared" si="100"/>
        <v>4500</v>
      </c>
      <c r="W372" s="30">
        <f t="shared" si="101"/>
        <v>1575</v>
      </c>
      <c r="X372" s="29">
        <v>1000</v>
      </c>
      <c r="Y372" s="29">
        <v>2000</v>
      </c>
      <c r="Z372" s="30">
        <f t="shared" si="102"/>
        <v>2</v>
      </c>
      <c r="AA372" s="30">
        <f t="shared" si="103"/>
        <v>1500</v>
      </c>
      <c r="AB372" s="30">
        <f t="shared" si="104"/>
        <v>450</v>
      </c>
      <c r="AC372" s="29">
        <v>0</v>
      </c>
      <c r="AD372" s="29">
        <v>0</v>
      </c>
      <c r="AE372" s="30">
        <f t="shared" si="105"/>
        <v>0</v>
      </c>
      <c r="AF372" s="30">
        <f t="shared" si="106"/>
        <v>0</v>
      </c>
      <c r="AG372" s="30">
        <f t="shared" si="107"/>
        <v>0</v>
      </c>
    </row>
    <row r="373" spans="2:33" ht="15" customHeight="1" x14ac:dyDescent="0.2">
      <c r="B373" s="29" t="s">
        <v>2050</v>
      </c>
      <c r="C373" s="29" t="s">
        <v>8</v>
      </c>
      <c r="D373" s="29">
        <v>0</v>
      </c>
      <c r="E373" s="29">
        <v>0</v>
      </c>
      <c r="F373" s="30">
        <f t="shared" si="90"/>
        <v>0</v>
      </c>
      <c r="G373" s="30">
        <f t="shared" si="91"/>
        <v>0</v>
      </c>
      <c r="H373" s="30">
        <f t="shared" si="92"/>
        <v>0</v>
      </c>
      <c r="I373" s="29">
        <v>0</v>
      </c>
      <c r="J373" s="29">
        <v>0</v>
      </c>
      <c r="K373" s="30">
        <f t="shared" si="93"/>
        <v>0</v>
      </c>
      <c r="L373" s="30">
        <f t="shared" si="94"/>
        <v>0</v>
      </c>
      <c r="M373" s="30">
        <f t="shared" si="95"/>
        <v>0</v>
      </c>
      <c r="N373" s="29">
        <v>0</v>
      </c>
      <c r="O373" s="29">
        <v>0</v>
      </c>
      <c r="P373" s="30">
        <f t="shared" si="96"/>
        <v>0</v>
      </c>
      <c r="Q373" s="30">
        <f t="shared" si="97"/>
        <v>0</v>
      </c>
      <c r="R373" s="30">
        <f t="shared" si="98"/>
        <v>0</v>
      </c>
      <c r="S373" s="29">
        <v>6000</v>
      </c>
      <c r="T373" s="29">
        <v>5000</v>
      </c>
      <c r="U373" s="30">
        <f t="shared" si="99"/>
        <v>0.83333333333333337</v>
      </c>
      <c r="V373" s="30">
        <f t="shared" si="100"/>
        <v>9000</v>
      </c>
      <c r="W373" s="30">
        <f t="shared" si="101"/>
        <v>3150</v>
      </c>
      <c r="X373" s="29">
        <v>13000</v>
      </c>
      <c r="Y373" s="29">
        <v>23000</v>
      </c>
      <c r="Z373" s="30">
        <f t="shared" si="102"/>
        <v>1.7692307692307692</v>
      </c>
      <c r="AA373" s="30">
        <f t="shared" si="103"/>
        <v>19500</v>
      </c>
      <c r="AB373" s="30">
        <f t="shared" si="104"/>
        <v>5850</v>
      </c>
      <c r="AC373" s="29">
        <v>0</v>
      </c>
      <c r="AD373" s="29">
        <v>0</v>
      </c>
      <c r="AE373" s="30">
        <f t="shared" si="105"/>
        <v>0</v>
      </c>
      <c r="AF373" s="30">
        <f t="shared" si="106"/>
        <v>0</v>
      </c>
      <c r="AG373" s="30">
        <f t="shared" si="107"/>
        <v>0</v>
      </c>
    </row>
    <row r="374" spans="2:33" ht="15" customHeight="1" x14ac:dyDescent="0.2">
      <c r="B374" s="29" t="s">
        <v>2051</v>
      </c>
      <c r="C374" s="29" t="s">
        <v>8</v>
      </c>
      <c r="D374" s="29">
        <v>99000</v>
      </c>
      <c r="E374" s="29">
        <v>194000</v>
      </c>
      <c r="F374" s="30">
        <f t="shared" si="90"/>
        <v>1.9595959595959596</v>
      </c>
      <c r="G374" s="30">
        <f t="shared" si="91"/>
        <v>118800</v>
      </c>
      <c r="H374" s="30">
        <f t="shared" si="92"/>
        <v>41580</v>
      </c>
      <c r="I374" s="29">
        <v>0</v>
      </c>
      <c r="J374" s="29">
        <v>0</v>
      </c>
      <c r="K374" s="30">
        <f t="shared" si="93"/>
        <v>0</v>
      </c>
      <c r="L374" s="30">
        <f t="shared" si="94"/>
        <v>0</v>
      </c>
      <c r="M374" s="30">
        <f t="shared" si="95"/>
        <v>0</v>
      </c>
      <c r="N374" s="29">
        <v>0</v>
      </c>
      <c r="O374" s="29">
        <v>0</v>
      </c>
      <c r="P374" s="30">
        <f t="shared" si="96"/>
        <v>0</v>
      </c>
      <c r="Q374" s="30">
        <f t="shared" si="97"/>
        <v>0</v>
      </c>
      <c r="R374" s="30">
        <f t="shared" si="98"/>
        <v>0</v>
      </c>
      <c r="S374" s="29">
        <v>2000</v>
      </c>
      <c r="T374" s="29">
        <v>5000</v>
      </c>
      <c r="U374" s="30">
        <f t="shared" si="99"/>
        <v>2.5</v>
      </c>
      <c r="V374" s="30">
        <f t="shared" si="100"/>
        <v>3000</v>
      </c>
      <c r="W374" s="30">
        <f t="shared" si="101"/>
        <v>1050</v>
      </c>
      <c r="X374" s="29">
        <v>99000</v>
      </c>
      <c r="Y374" s="29">
        <v>154000</v>
      </c>
      <c r="Z374" s="30">
        <f t="shared" si="102"/>
        <v>1.5555555555555556</v>
      </c>
      <c r="AA374" s="30">
        <f t="shared" si="103"/>
        <v>148500</v>
      </c>
      <c r="AB374" s="30">
        <f t="shared" si="104"/>
        <v>44550</v>
      </c>
      <c r="AC374" s="29">
        <v>0</v>
      </c>
      <c r="AD374" s="29">
        <v>0</v>
      </c>
      <c r="AE374" s="30">
        <f t="shared" si="105"/>
        <v>0</v>
      </c>
      <c r="AF374" s="30">
        <f t="shared" si="106"/>
        <v>0</v>
      </c>
      <c r="AG374" s="30">
        <f t="shared" si="107"/>
        <v>0</v>
      </c>
    </row>
    <row r="375" spans="2:33" ht="15" customHeight="1" x14ac:dyDescent="0.2">
      <c r="B375" s="29" t="s">
        <v>2052</v>
      </c>
      <c r="C375" s="29" t="s">
        <v>8</v>
      </c>
      <c r="D375" s="29">
        <v>1000</v>
      </c>
      <c r="E375" s="29">
        <v>2000</v>
      </c>
      <c r="F375" s="30">
        <f t="shared" si="90"/>
        <v>2</v>
      </c>
      <c r="G375" s="30">
        <f t="shared" si="91"/>
        <v>1200</v>
      </c>
      <c r="H375" s="30">
        <f t="shared" si="92"/>
        <v>420</v>
      </c>
      <c r="I375" s="29">
        <v>0</v>
      </c>
      <c r="J375" s="29">
        <v>0</v>
      </c>
      <c r="K375" s="30">
        <f t="shared" si="93"/>
        <v>0</v>
      </c>
      <c r="L375" s="30">
        <f t="shared" si="94"/>
        <v>0</v>
      </c>
      <c r="M375" s="30">
        <f t="shared" si="95"/>
        <v>0</v>
      </c>
      <c r="N375" s="29">
        <v>0</v>
      </c>
      <c r="O375" s="29">
        <v>0</v>
      </c>
      <c r="P375" s="30">
        <f t="shared" si="96"/>
        <v>0</v>
      </c>
      <c r="Q375" s="30">
        <f t="shared" si="97"/>
        <v>0</v>
      </c>
      <c r="R375" s="30">
        <f t="shared" si="98"/>
        <v>0</v>
      </c>
      <c r="S375" s="29">
        <v>14000</v>
      </c>
      <c r="T375" s="29">
        <v>19000</v>
      </c>
      <c r="U375" s="30">
        <f t="shared" si="99"/>
        <v>1.3571428571428572</v>
      </c>
      <c r="V375" s="30">
        <f t="shared" si="100"/>
        <v>21000</v>
      </c>
      <c r="W375" s="30">
        <f t="shared" si="101"/>
        <v>7350</v>
      </c>
      <c r="X375" s="29">
        <v>41000</v>
      </c>
      <c r="Y375" s="29">
        <v>30000</v>
      </c>
      <c r="Z375" s="30">
        <f t="shared" si="102"/>
        <v>0.73170731707317072</v>
      </c>
      <c r="AA375" s="30">
        <f t="shared" si="103"/>
        <v>61500</v>
      </c>
      <c r="AB375" s="30">
        <f t="shared" si="104"/>
        <v>18450</v>
      </c>
      <c r="AC375" s="29">
        <v>0</v>
      </c>
      <c r="AD375" s="29">
        <v>0</v>
      </c>
      <c r="AE375" s="30">
        <f t="shared" si="105"/>
        <v>0</v>
      </c>
      <c r="AF375" s="30">
        <f t="shared" si="106"/>
        <v>0</v>
      </c>
      <c r="AG375" s="30">
        <f t="shared" si="107"/>
        <v>0</v>
      </c>
    </row>
    <row r="376" spans="2:33" ht="15" customHeight="1" x14ac:dyDescent="0.2">
      <c r="B376" s="29" t="s">
        <v>2053</v>
      </c>
      <c r="C376" s="29" t="s">
        <v>8</v>
      </c>
      <c r="D376" s="29">
        <v>24000</v>
      </c>
      <c r="E376" s="29">
        <v>35000</v>
      </c>
      <c r="F376" s="30">
        <f t="shared" si="90"/>
        <v>1.4583333333333333</v>
      </c>
      <c r="G376" s="30">
        <f t="shared" si="91"/>
        <v>28800</v>
      </c>
      <c r="H376" s="30">
        <f t="shared" si="92"/>
        <v>10080</v>
      </c>
      <c r="I376" s="29">
        <v>0</v>
      </c>
      <c r="J376" s="29">
        <v>0</v>
      </c>
      <c r="K376" s="30">
        <f t="shared" si="93"/>
        <v>0</v>
      </c>
      <c r="L376" s="30">
        <f t="shared" si="94"/>
        <v>0</v>
      </c>
      <c r="M376" s="30">
        <f t="shared" si="95"/>
        <v>0</v>
      </c>
      <c r="N376" s="29">
        <v>0</v>
      </c>
      <c r="O376" s="29">
        <v>0</v>
      </c>
      <c r="P376" s="30">
        <f t="shared" si="96"/>
        <v>0</v>
      </c>
      <c r="Q376" s="30">
        <f t="shared" si="97"/>
        <v>0</v>
      </c>
      <c r="R376" s="30">
        <f t="shared" si="98"/>
        <v>0</v>
      </c>
      <c r="S376" s="29">
        <v>48000</v>
      </c>
      <c r="T376" s="29">
        <v>128000</v>
      </c>
      <c r="U376" s="30">
        <f t="shared" si="99"/>
        <v>2.6666666666666665</v>
      </c>
      <c r="V376" s="30">
        <f t="shared" si="100"/>
        <v>72000</v>
      </c>
      <c r="W376" s="30">
        <f t="shared" si="101"/>
        <v>25200</v>
      </c>
      <c r="X376" s="29">
        <v>29000</v>
      </c>
      <c r="Y376" s="29">
        <v>71000</v>
      </c>
      <c r="Z376" s="30">
        <f t="shared" si="102"/>
        <v>2.4482758620689653</v>
      </c>
      <c r="AA376" s="30">
        <f t="shared" si="103"/>
        <v>43500</v>
      </c>
      <c r="AB376" s="30">
        <f t="shared" si="104"/>
        <v>13050</v>
      </c>
      <c r="AC376" s="29">
        <v>0</v>
      </c>
      <c r="AD376" s="29">
        <v>0</v>
      </c>
      <c r="AE376" s="30">
        <f t="shared" si="105"/>
        <v>0</v>
      </c>
      <c r="AF376" s="30">
        <f t="shared" si="106"/>
        <v>0</v>
      </c>
      <c r="AG376" s="30">
        <f t="shared" si="107"/>
        <v>0</v>
      </c>
    </row>
    <row r="377" spans="2:33" ht="15" customHeight="1" x14ac:dyDescent="0.2">
      <c r="B377" s="29" t="s">
        <v>58</v>
      </c>
      <c r="C377" s="29" t="s">
        <v>8</v>
      </c>
      <c r="D377" s="29">
        <v>94000</v>
      </c>
      <c r="E377" s="29">
        <v>186000</v>
      </c>
      <c r="F377" s="30">
        <f t="shared" si="90"/>
        <v>1.9787234042553192</v>
      </c>
      <c r="G377" s="30">
        <f t="shared" si="91"/>
        <v>112800</v>
      </c>
      <c r="H377" s="30">
        <f t="shared" si="92"/>
        <v>39480</v>
      </c>
      <c r="I377" s="29">
        <v>0</v>
      </c>
      <c r="J377" s="29">
        <v>0</v>
      </c>
      <c r="K377" s="30">
        <f t="shared" si="93"/>
        <v>0</v>
      </c>
      <c r="L377" s="30">
        <f t="shared" si="94"/>
        <v>0</v>
      </c>
      <c r="M377" s="30">
        <f t="shared" si="95"/>
        <v>0</v>
      </c>
      <c r="N377" s="29">
        <v>0</v>
      </c>
      <c r="O377" s="29">
        <v>0</v>
      </c>
      <c r="P377" s="30">
        <f t="shared" si="96"/>
        <v>0</v>
      </c>
      <c r="Q377" s="30">
        <f t="shared" si="97"/>
        <v>0</v>
      </c>
      <c r="R377" s="30">
        <f t="shared" si="98"/>
        <v>0</v>
      </c>
      <c r="S377" s="29">
        <v>293000</v>
      </c>
      <c r="T377" s="29">
        <v>1233000</v>
      </c>
      <c r="U377" s="30">
        <f t="shared" si="99"/>
        <v>4.2081911262798632</v>
      </c>
      <c r="V377" s="30">
        <f t="shared" si="100"/>
        <v>439500</v>
      </c>
      <c r="W377" s="30">
        <f t="shared" si="101"/>
        <v>153825</v>
      </c>
      <c r="X377" s="29">
        <v>40000</v>
      </c>
      <c r="Y377" s="29">
        <v>101000</v>
      </c>
      <c r="Z377" s="30">
        <f t="shared" si="102"/>
        <v>2.5249999999999999</v>
      </c>
      <c r="AA377" s="30">
        <f t="shared" si="103"/>
        <v>60000</v>
      </c>
      <c r="AB377" s="30">
        <f t="shared" si="104"/>
        <v>18000</v>
      </c>
      <c r="AC377" s="29">
        <v>0</v>
      </c>
      <c r="AD377" s="29">
        <v>0</v>
      </c>
      <c r="AE377" s="30">
        <f t="shared" si="105"/>
        <v>0</v>
      </c>
      <c r="AF377" s="30">
        <f t="shared" si="106"/>
        <v>0</v>
      </c>
      <c r="AG377" s="30">
        <f t="shared" si="107"/>
        <v>0</v>
      </c>
    </row>
    <row r="378" spans="2:33" ht="15" customHeight="1" x14ac:dyDescent="0.2">
      <c r="B378" s="29" t="s">
        <v>2054</v>
      </c>
      <c r="C378" s="29" t="s">
        <v>8</v>
      </c>
      <c r="D378" s="29">
        <v>80000</v>
      </c>
      <c r="E378" s="29">
        <v>194000</v>
      </c>
      <c r="F378" s="30">
        <f t="shared" si="90"/>
        <v>2.4249999999999998</v>
      </c>
      <c r="G378" s="30">
        <f t="shared" si="91"/>
        <v>96000</v>
      </c>
      <c r="H378" s="30">
        <f t="shared" si="92"/>
        <v>33600</v>
      </c>
      <c r="I378" s="29">
        <v>0</v>
      </c>
      <c r="J378" s="29">
        <v>0</v>
      </c>
      <c r="K378" s="30">
        <f t="shared" si="93"/>
        <v>0</v>
      </c>
      <c r="L378" s="30">
        <f t="shared" si="94"/>
        <v>0</v>
      </c>
      <c r="M378" s="30">
        <f t="shared" si="95"/>
        <v>0</v>
      </c>
      <c r="N378" s="29">
        <v>0</v>
      </c>
      <c r="O378" s="29">
        <v>0</v>
      </c>
      <c r="P378" s="30">
        <f t="shared" si="96"/>
        <v>0</v>
      </c>
      <c r="Q378" s="30">
        <f t="shared" si="97"/>
        <v>0</v>
      </c>
      <c r="R378" s="30">
        <f t="shared" si="98"/>
        <v>0</v>
      </c>
      <c r="S378" s="29">
        <v>0</v>
      </c>
      <c r="T378" s="29">
        <v>0</v>
      </c>
      <c r="U378" s="30">
        <f t="shared" si="99"/>
        <v>0</v>
      </c>
      <c r="V378" s="30">
        <f t="shared" si="100"/>
        <v>0</v>
      </c>
      <c r="W378" s="30">
        <f t="shared" si="101"/>
        <v>0</v>
      </c>
      <c r="X378" s="29">
        <v>0</v>
      </c>
      <c r="Y378" s="29">
        <v>0</v>
      </c>
      <c r="Z378" s="30">
        <f t="shared" si="102"/>
        <v>0</v>
      </c>
      <c r="AA378" s="30">
        <f t="shared" si="103"/>
        <v>0</v>
      </c>
      <c r="AB378" s="30">
        <f t="shared" si="104"/>
        <v>0</v>
      </c>
      <c r="AC378" s="29">
        <v>0</v>
      </c>
      <c r="AD378" s="29">
        <v>0</v>
      </c>
      <c r="AE378" s="30">
        <f t="shared" si="105"/>
        <v>0</v>
      </c>
      <c r="AF378" s="30">
        <f t="shared" si="106"/>
        <v>0</v>
      </c>
      <c r="AG378" s="30">
        <f t="shared" si="107"/>
        <v>0</v>
      </c>
    </row>
    <row r="379" spans="2:33" ht="15" customHeight="1" x14ac:dyDescent="0.2">
      <c r="B379" s="29" t="s">
        <v>2055</v>
      </c>
      <c r="C379" s="29" t="s">
        <v>8</v>
      </c>
      <c r="D379" s="29">
        <v>0</v>
      </c>
      <c r="E379" s="29">
        <v>0</v>
      </c>
      <c r="F379" s="30">
        <f t="shared" si="90"/>
        <v>0</v>
      </c>
      <c r="G379" s="30">
        <f t="shared" si="91"/>
        <v>0</v>
      </c>
      <c r="H379" s="30">
        <f t="shared" si="92"/>
        <v>0</v>
      </c>
      <c r="I379" s="29">
        <v>0</v>
      </c>
      <c r="J379" s="29">
        <v>0</v>
      </c>
      <c r="K379" s="30">
        <f t="shared" si="93"/>
        <v>0</v>
      </c>
      <c r="L379" s="30">
        <f t="shared" si="94"/>
        <v>0</v>
      </c>
      <c r="M379" s="30">
        <f t="shared" si="95"/>
        <v>0</v>
      </c>
      <c r="N379" s="29">
        <v>0</v>
      </c>
      <c r="O379" s="29">
        <v>0</v>
      </c>
      <c r="P379" s="30">
        <f t="shared" si="96"/>
        <v>0</v>
      </c>
      <c r="Q379" s="30">
        <f t="shared" si="97"/>
        <v>0</v>
      </c>
      <c r="R379" s="30">
        <f t="shared" si="98"/>
        <v>0</v>
      </c>
      <c r="S379" s="29">
        <v>3000</v>
      </c>
      <c r="T379" s="29">
        <v>4000</v>
      </c>
      <c r="U379" s="30">
        <f t="shared" si="99"/>
        <v>1.3333333333333333</v>
      </c>
      <c r="V379" s="30">
        <f t="shared" si="100"/>
        <v>4500</v>
      </c>
      <c r="W379" s="30">
        <f t="shared" si="101"/>
        <v>1575</v>
      </c>
      <c r="X379" s="29">
        <v>31000</v>
      </c>
      <c r="Y379" s="29">
        <v>39000</v>
      </c>
      <c r="Z379" s="30">
        <f t="shared" si="102"/>
        <v>1.2580645161290323</v>
      </c>
      <c r="AA379" s="30">
        <f t="shared" si="103"/>
        <v>46500</v>
      </c>
      <c r="AB379" s="30">
        <f t="shared" si="104"/>
        <v>13950</v>
      </c>
      <c r="AC379" s="29">
        <v>0</v>
      </c>
      <c r="AD379" s="29">
        <v>0</v>
      </c>
      <c r="AE379" s="30">
        <f t="shared" si="105"/>
        <v>0</v>
      </c>
      <c r="AF379" s="30">
        <f t="shared" si="106"/>
        <v>0</v>
      </c>
      <c r="AG379" s="30">
        <f t="shared" si="107"/>
        <v>0</v>
      </c>
    </row>
    <row r="380" spans="2:33" ht="15" customHeight="1" x14ac:dyDescent="0.2">
      <c r="B380" s="29" t="s">
        <v>59</v>
      </c>
      <c r="C380" s="29" t="s">
        <v>8</v>
      </c>
      <c r="D380" s="29">
        <v>61000</v>
      </c>
      <c r="E380" s="29">
        <v>183000</v>
      </c>
      <c r="F380" s="30">
        <f t="shared" si="90"/>
        <v>3</v>
      </c>
      <c r="G380" s="30">
        <f t="shared" si="91"/>
        <v>73200</v>
      </c>
      <c r="H380" s="30">
        <f t="shared" si="92"/>
        <v>25620</v>
      </c>
      <c r="I380" s="29">
        <v>0</v>
      </c>
      <c r="J380" s="29">
        <v>0</v>
      </c>
      <c r="K380" s="30">
        <f t="shared" si="93"/>
        <v>0</v>
      </c>
      <c r="L380" s="30">
        <f t="shared" si="94"/>
        <v>0</v>
      </c>
      <c r="M380" s="30">
        <f t="shared" si="95"/>
        <v>0</v>
      </c>
      <c r="N380" s="29">
        <v>0</v>
      </c>
      <c r="O380" s="29">
        <v>0</v>
      </c>
      <c r="P380" s="30">
        <f t="shared" si="96"/>
        <v>0</v>
      </c>
      <c r="Q380" s="30">
        <f t="shared" si="97"/>
        <v>0</v>
      </c>
      <c r="R380" s="30">
        <f t="shared" si="98"/>
        <v>0</v>
      </c>
      <c r="S380" s="29">
        <v>70000</v>
      </c>
      <c r="T380" s="29">
        <v>202000</v>
      </c>
      <c r="U380" s="30">
        <f t="shared" si="99"/>
        <v>2.8857142857142857</v>
      </c>
      <c r="V380" s="30">
        <f t="shared" si="100"/>
        <v>105000</v>
      </c>
      <c r="W380" s="30">
        <f t="shared" si="101"/>
        <v>36750</v>
      </c>
      <c r="X380" s="29">
        <v>42000</v>
      </c>
      <c r="Y380" s="29">
        <v>93000</v>
      </c>
      <c r="Z380" s="30">
        <f t="shared" si="102"/>
        <v>2.2142857142857144</v>
      </c>
      <c r="AA380" s="30">
        <f t="shared" si="103"/>
        <v>63000</v>
      </c>
      <c r="AB380" s="30">
        <f t="shared" si="104"/>
        <v>18900</v>
      </c>
      <c r="AC380" s="29">
        <v>0</v>
      </c>
      <c r="AD380" s="29">
        <v>0</v>
      </c>
      <c r="AE380" s="30">
        <f t="shared" si="105"/>
        <v>0</v>
      </c>
      <c r="AF380" s="30">
        <f t="shared" si="106"/>
        <v>0</v>
      </c>
      <c r="AG380" s="30">
        <f t="shared" si="107"/>
        <v>0</v>
      </c>
    </row>
    <row r="381" spans="2:33" ht="15" customHeight="1" x14ac:dyDescent="0.2">
      <c r="B381" s="29" t="s">
        <v>2891</v>
      </c>
      <c r="C381" s="29" t="s">
        <v>8</v>
      </c>
      <c r="D381" s="29">
        <v>80000</v>
      </c>
      <c r="E381" s="29">
        <v>196000</v>
      </c>
      <c r="F381" s="30">
        <f t="shared" si="90"/>
        <v>2.4500000000000002</v>
      </c>
      <c r="G381" s="30">
        <f t="shared" si="91"/>
        <v>96000</v>
      </c>
      <c r="H381" s="30">
        <f t="shared" si="92"/>
        <v>33600</v>
      </c>
      <c r="I381" s="29">
        <v>0</v>
      </c>
      <c r="J381" s="29">
        <v>0</v>
      </c>
      <c r="K381" s="30">
        <f t="shared" si="93"/>
        <v>0</v>
      </c>
      <c r="L381" s="30">
        <f t="shared" si="94"/>
        <v>0</v>
      </c>
      <c r="M381" s="30">
        <f t="shared" si="95"/>
        <v>0</v>
      </c>
      <c r="N381" s="29">
        <v>0</v>
      </c>
      <c r="O381" s="29">
        <v>0</v>
      </c>
      <c r="P381" s="30">
        <f t="shared" si="96"/>
        <v>0</v>
      </c>
      <c r="Q381" s="30">
        <f t="shared" si="97"/>
        <v>0</v>
      </c>
      <c r="R381" s="30">
        <f t="shared" si="98"/>
        <v>0</v>
      </c>
      <c r="S381" s="29">
        <v>0</v>
      </c>
      <c r="T381" s="29">
        <v>0</v>
      </c>
      <c r="U381" s="30">
        <f t="shared" si="99"/>
        <v>0</v>
      </c>
      <c r="V381" s="30">
        <f t="shared" si="100"/>
        <v>0</v>
      </c>
      <c r="W381" s="30">
        <f t="shared" si="101"/>
        <v>0</v>
      </c>
      <c r="X381" s="29">
        <v>0</v>
      </c>
      <c r="Y381" s="29">
        <v>0</v>
      </c>
      <c r="Z381" s="30">
        <f t="shared" si="102"/>
        <v>0</v>
      </c>
      <c r="AA381" s="30">
        <f t="shared" si="103"/>
        <v>0</v>
      </c>
      <c r="AB381" s="30">
        <f t="shared" si="104"/>
        <v>0</v>
      </c>
      <c r="AC381" s="29">
        <v>0</v>
      </c>
      <c r="AD381" s="29">
        <v>0</v>
      </c>
      <c r="AE381" s="30">
        <f t="shared" si="105"/>
        <v>0</v>
      </c>
      <c r="AF381" s="30">
        <f t="shared" si="106"/>
        <v>0</v>
      </c>
      <c r="AG381" s="30">
        <f t="shared" si="107"/>
        <v>0</v>
      </c>
    </row>
    <row r="382" spans="2:33" ht="15" customHeight="1" x14ac:dyDescent="0.2">
      <c r="B382" s="29" t="s">
        <v>2056</v>
      </c>
      <c r="C382" s="29" t="s">
        <v>8</v>
      </c>
      <c r="D382" s="29">
        <v>41000</v>
      </c>
      <c r="E382" s="29">
        <v>109000</v>
      </c>
      <c r="F382" s="30">
        <f t="shared" si="90"/>
        <v>2.6585365853658538</v>
      </c>
      <c r="G382" s="30">
        <f t="shared" si="91"/>
        <v>49200</v>
      </c>
      <c r="H382" s="30">
        <f t="shared" si="92"/>
        <v>17220</v>
      </c>
      <c r="I382" s="29">
        <v>0</v>
      </c>
      <c r="J382" s="29">
        <v>0</v>
      </c>
      <c r="K382" s="30">
        <f t="shared" si="93"/>
        <v>0</v>
      </c>
      <c r="L382" s="30">
        <f t="shared" si="94"/>
        <v>0</v>
      </c>
      <c r="M382" s="30">
        <f t="shared" si="95"/>
        <v>0</v>
      </c>
      <c r="N382" s="29">
        <v>0</v>
      </c>
      <c r="O382" s="29">
        <v>0</v>
      </c>
      <c r="P382" s="30">
        <f t="shared" si="96"/>
        <v>0</v>
      </c>
      <c r="Q382" s="30">
        <f t="shared" si="97"/>
        <v>0</v>
      </c>
      <c r="R382" s="30">
        <f t="shared" si="98"/>
        <v>0</v>
      </c>
      <c r="S382" s="29">
        <v>0</v>
      </c>
      <c r="T382" s="29">
        <v>0</v>
      </c>
      <c r="U382" s="30">
        <f t="shared" si="99"/>
        <v>0</v>
      </c>
      <c r="V382" s="30">
        <f t="shared" si="100"/>
        <v>0</v>
      </c>
      <c r="W382" s="30">
        <f t="shared" si="101"/>
        <v>0</v>
      </c>
      <c r="X382" s="29">
        <v>0</v>
      </c>
      <c r="Y382" s="29">
        <v>0</v>
      </c>
      <c r="Z382" s="30">
        <f t="shared" si="102"/>
        <v>0</v>
      </c>
      <c r="AA382" s="30">
        <f t="shared" si="103"/>
        <v>0</v>
      </c>
      <c r="AB382" s="30">
        <f t="shared" si="104"/>
        <v>0</v>
      </c>
      <c r="AC382" s="29">
        <v>0</v>
      </c>
      <c r="AD382" s="29">
        <v>0</v>
      </c>
      <c r="AE382" s="30">
        <f t="shared" si="105"/>
        <v>0</v>
      </c>
      <c r="AF382" s="30">
        <f t="shared" si="106"/>
        <v>0</v>
      </c>
      <c r="AG382" s="30">
        <f t="shared" si="107"/>
        <v>0</v>
      </c>
    </row>
    <row r="383" spans="2:33" ht="15" customHeight="1" x14ac:dyDescent="0.2">
      <c r="B383" s="29" t="s">
        <v>2057</v>
      </c>
      <c r="C383" s="29" t="s">
        <v>8</v>
      </c>
      <c r="D383" s="29">
        <v>12000</v>
      </c>
      <c r="E383" s="29">
        <v>28000</v>
      </c>
      <c r="F383" s="30">
        <f t="shared" si="90"/>
        <v>2.3333333333333335</v>
      </c>
      <c r="G383" s="30">
        <f t="shared" si="91"/>
        <v>14400</v>
      </c>
      <c r="H383" s="30">
        <f t="shared" si="92"/>
        <v>5040</v>
      </c>
      <c r="I383" s="29">
        <v>0</v>
      </c>
      <c r="J383" s="29">
        <v>0</v>
      </c>
      <c r="K383" s="30">
        <f t="shared" si="93"/>
        <v>0</v>
      </c>
      <c r="L383" s="30">
        <f t="shared" si="94"/>
        <v>0</v>
      </c>
      <c r="M383" s="30">
        <f t="shared" si="95"/>
        <v>0</v>
      </c>
      <c r="N383" s="29">
        <v>0</v>
      </c>
      <c r="O383" s="29">
        <v>0</v>
      </c>
      <c r="P383" s="30">
        <f t="shared" si="96"/>
        <v>0</v>
      </c>
      <c r="Q383" s="30">
        <f t="shared" si="97"/>
        <v>0</v>
      </c>
      <c r="R383" s="30">
        <f t="shared" si="98"/>
        <v>0</v>
      </c>
      <c r="S383" s="29">
        <v>70000</v>
      </c>
      <c r="T383" s="29">
        <v>202000</v>
      </c>
      <c r="U383" s="30">
        <f t="shared" si="99"/>
        <v>2.8857142857142857</v>
      </c>
      <c r="V383" s="30">
        <f t="shared" si="100"/>
        <v>105000</v>
      </c>
      <c r="W383" s="30">
        <f t="shared" si="101"/>
        <v>36750</v>
      </c>
      <c r="X383" s="29">
        <v>16000</v>
      </c>
      <c r="Y383" s="29">
        <v>39000</v>
      </c>
      <c r="Z383" s="30">
        <f t="shared" si="102"/>
        <v>2.4375</v>
      </c>
      <c r="AA383" s="30">
        <f t="shared" si="103"/>
        <v>24000</v>
      </c>
      <c r="AB383" s="30">
        <f t="shared" si="104"/>
        <v>7200</v>
      </c>
      <c r="AC383" s="29">
        <v>0</v>
      </c>
      <c r="AD383" s="29">
        <v>0</v>
      </c>
      <c r="AE383" s="30">
        <f t="shared" si="105"/>
        <v>0</v>
      </c>
      <c r="AF383" s="30">
        <f t="shared" si="106"/>
        <v>0</v>
      </c>
      <c r="AG383" s="30">
        <f t="shared" si="107"/>
        <v>0</v>
      </c>
    </row>
    <row r="384" spans="2:33" ht="15" customHeight="1" x14ac:dyDescent="0.2">
      <c r="B384" s="29" t="s">
        <v>2058</v>
      </c>
      <c r="C384" s="29" t="s">
        <v>8</v>
      </c>
      <c r="D384" s="29">
        <v>44000</v>
      </c>
      <c r="E384" s="29">
        <v>72000</v>
      </c>
      <c r="F384" s="30">
        <f t="shared" si="90"/>
        <v>1.6363636363636365</v>
      </c>
      <c r="G384" s="30">
        <f t="shared" si="91"/>
        <v>52800</v>
      </c>
      <c r="H384" s="30">
        <f t="shared" si="92"/>
        <v>18480</v>
      </c>
      <c r="I384" s="29">
        <v>0</v>
      </c>
      <c r="J384" s="29">
        <v>0</v>
      </c>
      <c r="K384" s="30">
        <f t="shared" si="93"/>
        <v>0</v>
      </c>
      <c r="L384" s="30">
        <f t="shared" si="94"/>
        <v>0</v>
      </c>
      <c r="M384" s="30">
        <f t="shared" si="95"/>
        <v>0</v>
      </c>
      <c r="N384" s="29">
        <v>0</v>
      </c>
      <c r="O384" s="29">
        <v>0</v>
      </c>
      <c r="P384" s="30">
        <f t="shared" si="96"/>
        <v>0</v>
      </c>
      <c r="Q384" s="30">
        <f t="shared" si="97"/>
        <v>0</v>
      </c>
      <c r="R384" s="30">
        <f t="shared" si="98"/>
        <v>0</v>
      </c>
      <c r="S384" s="29">
        <v>38000</v>
      </c>
      <c r="T384" s="29">
        <v>111000</v>
      </c>
      <c r="U384" s="30">
        <f t="shared" si="99"/>
        <v>2.9210526315789473</v>
      </c>
      <c r="V384" s="30">
        <f t="shared" si="100"/>
        <v>57000</v>
      </c>
      <c r="W384" s="30">
        <f t="shared" si="101"/>
        <v>19950</v>
      </c>
      <c r="X384" s="29">
        <v>39000</v>
      </c>
      <c r="Y384" s="29">
        <v>68000</v>
      </c>
      <c r="Z384" s="30">
        <f t="shared" si="102"/>
        <v>1.7435897435897436</v>
      </c>
      <c r="AA384" s="30">
        <f t="shared" si="103"/>
        <v>58500</v>
      </c>
      <c r="AB384" s="30">
        <f t="shared" si="104"/>
        <v>17550</v>
      </c>
      <c r="AC384" s="29">
        <v>0</v>
      </c>
      <c r="AD384" s="29">
        <v>0</v>
      </c>
      <c r="AE384" s="30">
        <f t="shared" si="105"/>
        <v>0</v>
      </c>
      <c r="AF384" s="30">
        <f t="shared" si="106"/>
        <v>0</v>
      </c>
      <c r="AG384" s="30">
        <f t="shared" si="107"/>
        <v>0</v>
      </c>
    </row>
    <row r="385" spans="2:33" ht="15" customHeight="1" x14ac:dyDescent="0.2">
      <c r="B385" s="29" t="s">
        <v>2059</v>
      </c>
      <c r="C385" s="29" t="s">
        <v>8</v>
      </c>
      <c r="D385" s="29">
        <v>58000</v>
      </c>
      <c r="E385" s="29">
        <v>163000</v>
      </c>
      <c r="F385" s="30">
        <f t="shared" si="90"/>
        <v>2.8103448275862069</v>
      </c>
      <c r="G385" s="30">
        <f t="shared" si="91"/>
        <v>69600</v>
      </c>
      <c r="H385" s="30">
        <f t="shared" si="92"/>
        <v>24360</v>
      </c>
      <c r="I385" s="29">
        <v>0</v>
      </c>
      <c r="J385" s="29">
        <v>0</v>
      </c>
      <c r="K385" s="30">
        <f t="shared" si="93"/>
        <v>0</v>
      </c>
      <c r="L385" s="30">
        <f t="shared" si="94"/>
        <v>0</v>
      </c>
      <c r="M385" s="30">
        <f t="shared" si="95"/>
        <v>0</v>
      </c>
      <c r="N385" s="29">
        <v>0</v>
      </c>
      <c r="O385" s="29">
        <v>0</v>
      </c>
      <c r="P385" s="30">
        <f t="shared" si="96"/>
        <v>0</v>
      </c>
      <c r="Q385" s="30">
        <f t="shared" si="97"/>
        <v>0</v>
      </c>
      <c r="R385" s="30">
        <f t="shared" si="98"/>
        <v>0</v>
      </c>
      <c r="S385" s="29">
        <v>0</v>
      </c>
      <c r="T385" s="29">
        <v>1000</v>
      </c>
      <c r="U385" s="30">
        <f t="shared" si="99"/>
        <v>0</v>
      </c>
      <c r="V385" s="30">
        <f t="shared" si="100"/>
        <v>0</v>
      </c>
      <c r="W385" s="30">
        <f t="shared" si="101"/>
        <v>0</v>
      </c>
      <c r="X385" s="29">
        <v>0</v>
      </c>
      <c r="Y385" s="29">
        <v>0</v>
      </c>
      <c r="Z385" s="30">
        <f t="shared" si="102"/>
        <v>0</v>
      </c>
      <c r="AA385" s="30">
        <f t="shared" si="103"/>
        <v>0</v>
      </c>
      <c r="AB385" s="30">
        <f t="shared" si="104"/>
        <v>0</v>
      </c>
      <c r="AC385" s="29">
        <v>0</v>
      </c>
      <c r="AD385" s="29">
        <v>0</v>
      </c>
      <c r="AE385" s="30">
        <f t="shared" si="105"/>
        <v>0</v>
      </c>
      <c r="AF385" s="30">
        <f t="shared" si="106"/>
        <v>0</v>
      </c>
      <c r="AG385" s="30">
        <f t="shared" si="107"/>
        <v>0</v>
      </c>
    </row>
    <row r="386" spans="2:33" ht="15" customHeight="1" x14ac:dyDescent="0.2">
      <c r="B386" s="29" t="s">
        <v>2060</v>
      </c>
      <c r="C386" s="29" t="s">
        <v>8</v>
      </c>
      <c r="D386" s="29">
        <v>0</v>
      </c>
      <c r="E386" s="29">
        <v>0</v>
      </c>
      <c r="F386" s="30">
        <f t="shared" si="90"/>
        <v>0</v>
      </c>
      <c r="G386" s="30">
        <f t="shared" si="91"/>
        <v>0</v>
      </c>
      <c r="H386" s="30">
        <f t="shared" si="92"/>
        <v>0</v>
      </c>
      <c r="I386" s="29">
        <v>0</v>
      </c>
      <c r="J386" s="29">
        <v>0</v>
      </c>
      <c r="K386" s="30">
        <f t="shared" si="93"/>
        <v>0</v>
      </c>
      <c r="L386" s="30">
        <f t="shared" si="94"/>
        <v>0</v>
      </c>
      <c r="M386" s="30">
        <f t="shared" si="95"/>
        <v>0</v>
      </c>
      <c r="N386" s="29">
        <v>0</v>
      </c>
      <c r="O386" s="29">
        <v>0</v>
      </c>
      <c r="P386" s="30">
        <f t="shared" si="96"/>
        <v>0</v>
      </c>
      <c r="Q386" s="30">
        <f t="shared" si="97"/>
        <v>0</v>
      </c>
      <c r="R386" s="30">
        <f t="shared" si="98"/>
        <v>0</v>
      </c>
      <c r="S386" s="29">
        <v>154000</v>
      </c>
      <c r="T386" s="29">
        <v>417000</v>
      </c>
      <c r="U386" s="30">
        <f t="shared" si="99"/>
        <v>2.7077922077922079</v>
      </c>
      <c r="V386" s="30">
        <f t="shared" si="100"/>
        <v>231000</v>
      </c>
      <c r="W386" s="30">
        <f t="shared" si="101"/>
        <v>80850</v>
      </c>
      <c r="X386" s="29">
        <v>43000</v>
      </c>
      <c r="Y386" s="29">
        <v>84000</v>
      </c>
      <c r="Z386" s="30">
        <f t="shared" si="102"/>
        <v>1.9534883720930232</v>
      </c>
      <c r="AA386" s="30">
        <f t="shared" si="103"/>
        <v>64500</v>
      </c>
      <c r="AB386" s="30">
        <f t="shared" si="104"/>
        <v>19350</v>
      </c>
      <c r="AC386" s="29">
        <v>0</v>
      </c>
      <c r="AD386" s="29">
        <v>0</v>
      </c>
      <c r="AE386" s="30">
        <f t="shared" si="105"/>
        <v>0</v>
      </c>
      <c r="AF386" s="30">
        <f t="shared" si="106"/>
        <v>0</v>
      </c>
      <c r="AG386" s="30">
        <f t="shared" si="107"/>
        <v>0</v>
      </c>
    </row>
    <row r="387" spans="2:33" ht="15" customHeight="1" x14ac:dyDescent="0.2">
      <c r="B387" s="29" t="s">
        <v>56</v>
      </c>
      <c r="C387" s="29" t="s">
        <v>8</v>
      </c>
      <c r="D387" s="29">
        <v>55000</v>
      </c>
      <c r="E387" s="29">
        <v>93000</v>
      </c>
      <c r="F387" s="30">
        <f t="shared" si="90"/>
        <v>1.6909090909090909</v>
      </c>
      <c r="G387" s="30">
        <f t="shared" si="91"/>
        <v>66000</v>
      </c>
      <c r="H387" s="30">
        <f t="shared" si="92"/>
        <v>23100</v>
      </c>
      <c r="I387" s="29">
        <v>0</v>
      </c>
      <c r="J387" s="29">
        <v>0</v>
      </c>
      <c r="K387" s="30">
        <f t="shared" si="93"/>
        <v>0</v>
      </c>
      <c r="L387" s="30">
        <f t="shared" si="94"/>
        <v>0</v>
      </c>
      <c r="M387" s="30">
        <f t="shared" si="95"/>
        <v>0</v>
      </c>
      <c r="N387" s="29">
        <v>0</v>
      </c>
      <c r="O387" s="29">
        <v>0</v>
      </c>
      <c r="P387" s="30">
        <f t="shared" si="96"/>
        <v>0</v>
      </c>
      <c r="Q387" s="30">
        <f t="shared" si="97"/>
        <v>0</v>
      </c>
      <c r="R387" s="30">
        <f t="shared" si="98"/>
        <v>0</v>
      </c>
      <c r="S387" s="29">
        <v>0</v>
      </c>
      <c r="T387" s="29">
        <v>0</v>
      </c>
      <c r="U387" s="30">
        <f t="shared" si="99"/>
        <v>0</v>
      </c>
      <c r="V387" s="30">
        <f t="shared" si="100"/>
        <v>0</v>
      </c>
      <c r="W387" s="30">
        <f t="shared" si="101"/>
        <v>0</v>
      </c>
      <c r="X387" s="29">
        <v>0</v>
      </c>
      <c r="Y387" s="29">
        <v>0</v>
      </c>
      <c r="Z387" s="30">
        <f t="shared" si="102"/>
        <v>0</v>
      </c>
      <c r="AA387" s="30">
        <f t="shared" si="103"/>
        <v>0</v>
      </c>
      <c r="AB387" s="30">
        <f t="shared" si="104"/>
        <v>0</v>
      </c>
      <c r="AC387" s="29">
        <v>0</v>
      </c>
      <c r="AD387" s="29">
        <v>0</v>
      </c>
      <c r="AE387" s="30">
        <f t="shared" si="105"/>
        <v>0</v>
      </c>
      <c r="AF387" s="30">
        <f t="shared" si="106"/>
        <v>0</v>
      </c>
      <c r="AG387" s="30">
        <f t="shared" si="107"/>
        <v>0</v>
      </c>
    </row>
    <row r="388" spans="2:33" ht="15" customHeight="1" x14ac:dyDescent="0.2">
      <c r="B388" s="29" t="s">
        <v>2061</v>
      </c>
      <c r="C388" s="29" t="s">
        <v>8</v>
      </c>
      <c r="D388" s="29">
        <v>0</v>
      </c>
      <c r="E388" s="29">
        <v>0</v>
      </c>
      <c r="F388" s="30">
        <f t="shared" si="90"/>
        <v>0</v>
      </c>
      <c r="G388" s="30">
        <f t="shared" si="91"/>
        <v>0</v>
      </c>
      <c r="H388" s="30">
        <f t="shared" si="92"/>
        <v>0</v>
      </c>
      <c r="I388" s="29">
        <v>0</v>
      </c>
      <c r="J388" s="29">
        <v>0</v>
      </c>
      <c r="K388" s="30">
        <f t="shared" si="93"/>
        <v>0</v>
      </c>
      <c r="L388" s="30">
        <f t="shared" si="94"/>
        <v>0</v>
      </c>
      <c r="M388" s="30">
        <f t="shared" si="95"/>
        <v>0</v>
      </c>
      <c r="N388" s="29">
        <v>0</v>
      </c>
      <c r="O388" s="29">
        <v>0</v>
      </c>
      <c r="P388" s="30">
        <f t="shared" si="96"/>
        <v>0</v>
      </c>
      <c r="Q388" s="30">
        <f t="shared" si="97"/>
        <v>0</v>
      </c>
      <c r="R388" s="30">
        <f t="shared" si="98"/>
        <v>0</v>
      </c>
      <c r="S388" s="29">
        <v>0</v>
      </c>
      <c r="T388" s="29">
        <v>0</v>
      </c>
      <c r="U388" s="30">
        <f t="shared" si="99"/>
        <v>0</v>
      </c>
      <c r="V388" s="30">
        <f t="shared" si="100"/>
        <v>0</v>
      </c>
      <c r="W388" s="30">
        <f t="shared" si="101"/>
        <v>0</v>
      </c>
      <c r="X388" s="29">
        <v>31000</v>
      </c>
      <c r="Y388" s="29">
        <v>63000</v>
      </c>
      <c r="Z388" s="30">
        <f t="shared" si="102"/>
        <v>2.032258064516129</v>
      </c>
      <c r="AA388" s="30">
        <f t="shared" si="103"/>
        <v>46500</v>
      </c>
      <c r="AB388" s="30">
        <f t="shared" si="104"/>
        <v>13950</v>
      </c>
      <c r="AC388" s="29">
        <v>0</v>
      </c>
      <c r="AD388" s="29">
        <v>0</v>
      </c>
      <c r="AE388" s="30">
        <f t="shared" si="105"/>
        <v>0</v>
      </c>
      <c r="AF388" s="30">
        <f t="shared" si="106"/>
        <v>0</v>
      </c>
      <c r="AG388" s="30">
        <f t="shared" si="107"/>
        <v>0</v>
      </c>
    </row>
    <row r="389" spans="2:33" ht="15" customHeight="1" x14ac:dyDescent="0.2">
      <c r="B389" s="29" t="s">
        <v>2062</v>
      </c>
      <c r="C389" s="29" t="s">
        <v>8</v>
      </c>
      <c r="D389" s="29">
        <v>0</v>
      </c>
      <c r="E389" s="29">
        <v>0</v>
      </c>
      <c r="F389" s="30">
        <f t="shared" si="90"/>
        <v>0</v>
      </c>
      <c r="G389" s="30">
        <f t="shared" si="91"/>
        <v>0</v>
      </c>
      <c r="H389" s="30">
        <f t="shared" si="92"/>
        <v>0</v>
      </c>
      <c r="I389" s="29">
        <v>0</v>
      </c>
      <c r="J389" s="29">
        <v>0</v>
      </c>
      <c r="K389" s="30">
        <f t="shared" si="93"/>
        <v>0</v>
      </c>
      <c r="L389" s="30">
        <f t="shared" si="94"/>
        <v>0</v>
      </c>
      <c r="M389" s="30">
        <f t="shared" si="95"/>
        <v>0</v>
      </c>
      <c r="N389" s="29">
        <v>0</v>
      </c>
      <c r="O389" s="29">
        <v>0</v>
      </c>
      <c r="P389" s="30">
        <f t="shared" si="96"/>
        <v>0</v>
      </c>
      <c r="Q389" s="30">
        <f t="shared" si="97"/>
        <v>0</v>
      </c>
      <c r="R389" s="30">
        <f t="shared" si="98"/>
        <v>0</v>
      </c>
      <c r="S389" s="29">
        <v>0</v>
      </c>
      <c r="T389" s="29">
        <v>1000</v>
      </c>
      <c r="U389" s="30">
        <f t="shared" si="99"/>
        <v>0</v>
      </c>
      <c r="V389" s="30">
        <f t="shared" si="100"/>
        <v>0</v>
      </c>
      <c r="W389" s="30">
        <f t="shared" si="101"/>
        <v>0</v>
      </c>
      <c r="X389" s="29">
        <v>39000</v>
      </c>
      <c r="Y389" s="29">
        <v>84000</v>
      </c>
      <c r="Z389" s="30">
        <f t="shared" si="102"/>
        <v>2.1538461538461537</v>
      </c>
      <c r="AA389" s="30">
        <f t="shared" si="103"/>
        <v>58500</v>
      </c>
      <c r="AB389" s="30">
        <f t="shared" si="104"/>
        <v>17550</v>
      </c>
      <c r="AC389" s="29">
        <v>0</v>
      </c>
      <c r="AD389" s="29">
        <v>0</v>
      </c>
      <c r="AE389" s="30">
        <f t="shared" si="105"/>
        <v>0</v>
      </c>
      <c r="AF389" s="30">
        <f t="shared" si="106"/>
        <v>0</v>
      </c>
      <c r="AG389" s="30">
        <f t="shared" si="107"/>
        <v>0</v>
      </c>
    </row>
    <row r="390" spans="2:33" ht="15" customHeight="1" x14ac:dyDescent="0.2">
      <c r="B390" s="29" t="s">
        <v>2063</v>
      </c>
      <c r="C390" s="29" t="s">
        <v>8</v>
      </c>
      <c r="D390" s="29">
        <v>0</v>
      </c>
      <c r="E390" s="29">
        <v>0</v>
      </c>
      <c r="F390" s="30">
        <f t="shared" si="90"/>
        <v>0</v>
      </c>
      <c r="G390" s="30">
        <f t="shared" si="91"/>
        <v>0</v>
      </c>
      <c r="H390" s="30">
        <f t="shared" si="92"/>
        <v>0</v>
      </c>
      <c r="I390" s="29">
        <v>0</v>
      </c>
      <c r="J390" s="29">
        <v>0</v>
      </c>
      <c r="K390" s="30">
        <f t="shared" si="93"/>
        <v>0</v>
      </c>
      <c r="L390" s="30">
        <f t="shared" si="94"/>
        <v>0</v>
      </c>
      <c r="M390" s="30">
        <f t="shared" si="95"/>
        <v>0</v>
      </c>
      <c r="N390" s="29">
        <v>0</v>
      </c>
      <c r="O390" s="29">
        <v>0</v>
      </c>
      <c r="P390" s="30">
        <f t="shared" si="96"/>
        <v>0</v>
      </c>
      <c r="Q390" s="30">
        <f t="shared" si="97"/>
        <v>0</v>
      </c>
      <c r="R390" s="30">
        <f t="shared" si="98"/>
        <v>0</v>
      </c>
      <c r="S390" s="29">
        <v>1000</v>
      </c>
      <c r="T390" s="29">
        <v>1000</v>
      </c>
      <c r="U390" s="30">
        <f t="shared" si="99"/>
        <v>1</v>
      </c>
      <c r="V390" s="30">
        <f t="shared" si="100"/>
        <v>1500</v>
      </c>
      <c r="W390" s="30">
        <f t="shared" si="101"/>
        <v>525</v>
      </c>
      <c r="X390" s="29">
        <v>59000</v>
      </c>
      <c r="Y390" s="29">
        <v>68000</v>
      </c>
      <c r="Z390" s="30">
        <f t="shared" si="102"/>
        <v>1.152542372881356</v>
      </c>
      <c r="AA390" s="30">
        <f t="shared" si="103"/>
        <v>88500</v>
      </c>
      <c r="AB390" s="30">
        <f t="shared" si="104"/>
        <v>26550</v>
      </c>
      <c r="AC390" s="29">
        <v>0</v>
      </c>
      <c r="AD390" s="29">
        <v>0</v>
      </c>
      <c r="AE390" s="30">
        <f t="shared" si="105"/>
        <v>0</v>
      </c>
      <c r="AF390" s="30">
        <f t="shared" si="106"/>
        <v>0</v>
      </c>
      <c r="AG390" s="30">
        <f t="shared" si="107"/>
        <v>0</v>
      </c>
    </row>
    <row r="391" spans="2:33" ht="15" customHeight="1" x14ac:dyDescent="0.2">
      <c r="B391" s="29" t="s">
        <v>8308</v>
      </c>
      <c r="C391" s="29" t="s">
        <v>238</v>
      </c>
      <c r="D391" s="29">
        <v>2000</v>
      </c>
      <c r="E391" s="29">
        <v>3000</v>
      </c>
      <c r="F391" s="30">
        <f t="shared" si="90"/>
        <v>1.5</v>
      </c>
      <c r="G391" s="30">
        <f t="shared" si="91"/>
        <v>2400</v>
      </c>
      <c r="H391" s="30">
        <f t="shared" si="92"/>
        <v>840</v>
      </c>
      <c r="I391" s="29">
        <v>0</v>
      </c>
      <c r="J391" s="29">
        <v>0</v>
      </c>
      <c r="K391" s="30">
        <f t="shared" si="93"/>
        <v>0</v>
      </c>
      <c r="L391" s="30">
        <f t="shared" si="94"/>
        <v>0</v>
      </c>
      <c r="M391" s="30">
        <f t="shared" si="95"/>
        <v>0</v>
      </c>
      <c r="N391" s="29">
        <v>0</v>
      </c>
      <c r="O391" s="29">
        <v>0</v>
      </c>
      <c r="P391" s="30">
        <f t="shared" si="96"/>
        <v>0</v>
      </c>
      <c r="Q391" s="30">
        <f t="shared" si="97"/>
        <v>0</v>
      </c>
      <c r="R391" s="30">
        <f t="shared" si="98"/>
        <v>0</v>
      </c>
      <c r="S391" s="29">
        <v>1000</v>
      </c>
      <c r="T391" s="29">
        <v>1000</v>
      </c>
      <c r="U391" s="30">
        <f t="shared" si="99"/>
        <v>1</v>
      </c>
      <c r="V391" s="30">
        <f t="shared" si="100"/>
        <v>1500</v>
      </c>
      <c r="W391" s="30">
        <f t="shared" si="101"/>
        <v>525</v>
      </c>
      <c r="X391" s="29">
        <v>0</v>
      </c>
      <c r="Y391" s="29">
        <v>0</v>
      </c>
      <c r="Z391" s="30">
        <f t="shared" si="102"/>
        <v>0</v>
      </c>
      <c r="AA391" s="30">
        <f t="shared" si="103"/>
        <v>0</v>
      </c>
      <c r="AB391" s="30">
        <f t="shared" si="104"/>
        <v>0</v>
      </c>
      <c r="AC391" s="29">
        <v>0</v>
      </c>
      <c r="AD391" s="29">
        <v>0</v>
      </c>
      <c r="AE391" s="30">
        <f t="shared" si="105"/>
        <v>0</v>
      </c>
      <c r="AF391" s="30">
        <f t="shared" si="106"/>
        <v>0</v>
      </c>
      <c r="AG391" s="30">
        <f t="shared" si="107"/>
        <v>0</v>
      </c>
    </row>
    <row r="392" spans="2:33" ht="15" customHeight="1" x14ac:dyDescent="0.2">
      <c r="B392" s="29" t="s">
        <v>8309</v>
      </c>
      <c r="C392" s="29" t="s">
        <v>238</v>
      </c>
      <c r="D392" s="29">
        <v>2000</v>
      </c>
      <c r="E392" s="29">
        <v>4000</v>
      </c>
      <c r="F392" s="30">
        <f t="shared" si="90"/>
        <v>2</v>
      </c>
      <c r="G392" s="30">
        <f t="shared" si="91"/>
        <v>2400</v>
      </c>
      <c r="H392" s="30">
        <f t="shared" si="92"/>
        <v>840</v>
      </c>
      <c r="I392" s="29">
        <v>0</v>
      </c>
      <c r="J392" s="29">
        <v>0</v>
      </c>
      <c r="K392" s="30">
        <f t="shared" si="93"/>
        <v>0</v>
      </c>
      <c r="L392" s="30">
        <f t="shared" si="94"/>
        <v>0</v>
      </c>
      <c r="M392" s="30">
        <f t="shared" si="95"/>
        <v>0</v>
      </c>
      <c r="N392" s="29">
        <v>0</v>
      </c>
      <c r="O392" s="29">
        <v>0</v>
      </c>
      <c r="P392" s="30">
        <f t="shared" si="96"/>
        <v>0</v>
      </c>
      <c r="Q392" s="30">
        <f t="shared" si="97"/>
        <v>0</v>
      </c>
      <c r="R392" s="30">
        <f t="shared" si="98"/>
        <v>0</v>
      </c>
      <c r="S392" s="29">
        <v>0</v>
      </c>
      <c r="T392" s="29">
        <v>0</v>
      </c>
      <c r="U392" s="30">
        <f t="shared" si="99"/>
        <v>0</v>
      </c>
      <c r="V392" s="30">
        <f t="shared" si="100"/>
        <v>0</v>
      </c>
      <c r="W392" s="30">
        <f t="shared" si="101"/>
        <v>0</v>
      </c>
      <c r="X392" s="29">
        <v>0</v>
      </c>
      <c r="Y392" s="29">
        <v>0</v>
      </c>
      <c r="Z392" s="30">
        <f t="shared" si="102"/>
        <v>0</v>
      </c>
      <c r="AA392" s="30">
        <f t="shared" si="103"/>
        <v>0</v>
      </c>
      <c r="AB392" s="30">
        <f t="shared" si="104"/>
        <v>0</v>
      </c>
      <c r="AC392" s="29">
        <v>0</v>
      </c>
      <c r="AD392" s="29">
        <v>0</v>
      </c>
      <c r="AE392" s="30">
        <f t="shared" si="105"/>
        <v>0</v>
      </c>
      <c r="AF392" s="30">
        <f t="shared" si="106"/>
        <v>0</v>
      </c>
      <c r="AG392" s="30">
        <f t="shared" si="107"/>
        <v>0</v>
      </c>
    </row>
    <row r="393" spans="2:33" ht="15" customHeight="1" x14ac:dyDescent="0.2">
      <c r="B393" s="29" t="s">
        <v>8310</v>
      </c>
      <c r="C393" s="29" t="s">
        <v>238</v>
      </c>
      <c r="D393" s="29">
        <v>1000</v>
      </c>
      <c r="E393" s="29">
        <v>1000</v>
      </c>
      <c r="F393" s="30">
        <f t="shared" si="90"/>
        <v>1</v>
      </c>
      <c r="G393" s="30">
        <f t="shared" si="91"/>
        <v>1200</v>
      </c>
      <c r="H393" s="30">
        <f t="shared" si="92"/>
        <v>420</v>
      </c>
      <c r="I393" s="29">
        <v>0</v>
      </c>
      <c r="J393" s="29">
        <v>0</v>
      </c>
      <c r="K393" s="30">
        <f t="shared" si="93"/>
        <v>0</v>
      </c>
      <c r="L393" s="30">
        <f t="shared" si="94"/>
        <v>0</v>
      </c>
      <c r="M393" s="30">
        <f t="shared" si="95"/>
        <v>0</v>
      </c>
      <c r="N393" s="29">
        <v>0</v>
      </c>
      <c r="O393" s="29">
        <v>0</v>
      </c>
      <c r="P393" s="30">
        <f t="shared" si="96"/>
        <v>0</v>
      </c>
      <c r="Q393" s="30">
        <f t="shared" si="97"/>
        <v>0</v>
      </c>
      <c r="R393" s="30">
        <f t="shared" si="98"/>
        <v>0</v>
      </c>
      <c r="S393" s="29">
        <v>0</v>
      </c>
      <c r="T393" s="29">
        <v>0</v>
      </c>
      <c r="U393" s="30">
        <f t="shared" si="99"/>
        <v>0</v>
      </c>
      <c r="V393" s="30">
        <f t="shared" si="100"/>
        <v>0</v>
      </c>
      <c r="W393" s="30">
        <f t="shared" si="101"/>
        <v>0</v>
      </c>
      <c r="X393" s="29">
        <v>0</v>
      </c>
      <c r="Y393" s="29">
        <v>0</v>
      </c>
      <c r="Z393" s="30">
        <f t="shared" si="102"/>
        <v>0</v>
      </c>
      <c r="AA393" s="30">
        <f t="shared" si="103"/>
        <v>0</v>
      </c>
      <c r="AB393" s="30">
        <f t="shared" si="104"/>
        <v>0</v>
      </c>
      <c r="AC393" s="29">
        <v>0</v>
      </c>
      <c r="AD393" s="29">
        <v>0</v>
      </c>
      <c r="AE393" s="30">
        <f t="shared" si="105"/>
        <v>0</v>
      </c>
      <c r="AF393" s="30">
        <f t="shared" si="106"/>
        <v>0</v>
      </c>
      <c r="AG393" s="30">
        <f t="shared" si="107"/>
        <v>0</v>
      </c>
    </row>
    <row r="394" spans="2:33" ht="15" customHeight="1" x14ac:dyDescent="0.2">
      <c r="B394" s="29" t="s">
        <v>8311</v>
      </c>
      <c r="C394" s="29" t="s">
        <v>238</v>
      </c>
      <c r="D394" s="29">
        <v>1000</v>
      </c>
      <c r="E394" s="29">
        <v>1000</v>
      </c>
      <c r="F394" s="30">
        <f t="shared" si="90"/>
        <v>1</v>
      </c>
      <c r="G394" s="30">
        <f t="shared" si="91"/>
        <v>1200</v>
      </c>
      <c r="H394" s="30">
        <f t="shared" si="92"/>
        <v>420</v>
      </c>
      <c r="I394" s="29">
        <v>0</v>
      </c>
      <c r="J394" s="29">
        <v>0</v>
      </c>
      <c r="K394" s="30">
        <f t="shared" si="93"/>
        <v>0</v>
      </c>
      <c r="L394" s="30">
        <f t="shared" si="94"/>
        <v>0</v>
      </c>
      <c r="M394" s="30">
        <f t="shared" si="95"/>
        <v>0</v>
      </c>
      <c r="N394" s="29">
        <v>0</v>
      </c>
      <c r="O394" s="29">
        <v>0</v>
      </c>
      <c r="P394" s="30">
        <f t="shared" si="96"/>
        <v>0</v>
      </c>
      <c r="Q394" s="30">
        <f t="shared" si="97"/>
        <v>0</v>
      </c>
      <c r="R394" s="30">
        <f t="shared" si="98"/>
        <v>0</v>
      </c>
      <c r="S394" s="29">
        <v>0</v>
      </c>
      <c r="T394" s="29">
        <v>0</v>
      </c>
      <c r="U394" s="30">
        <f t="shared" si="99"/>
        <v>0</v>
      </c>
      <c r="V394" s="30">
        <f t="shared" si="100"/>
        <v>0</v>
      </c>
      <c r="W394" s="30">
        <f t="shared" si="101"/>
        <v>0</v>
      </c>
      <c r="X394" s="29">
        <v>0</v>
      </c>
      <c r="Y394" s="29">
        <v>0</v>
      </c>
      <c r="Z394" s="30">
        <f t="shared" si="102"/>
        <v>0</v>
      </c>
      <c r="AA394" s="30">
        <f t="shared" si="103"/>
        <v>0</v>
      </c>
      <c r="AB394" s="30">
        <f t="shared" si="104"/>
        <v>0</v>
      </c>
      <c r="AC394" s="29">
        <v>0</v>
      </c>
      <c r="AD394" s="29">
        <v>0</v>
      </c>
      <c r="AE394" s="30">
        <f t="shared" si="105"/>
        <v>0</v>
      </c>
      <c r="AF394" s="30">
        <f t="shared" si="106"/>
        <v>0</v>
      </c>
      <c r="AG394" s="30">
        <f t="shared" si="107"/>
        <v>0</v>
      </c>
    </row>
    <row r="395" spans="2:33" ht="15" customHeight="1" x14ac:dyDescent="0.2">
      <c r="B395" s="29" t="s">
        <v>8312</v>
      </c>
      <c r="C395" s="29" t="s">
        <v>238</v>
      </c>
      <c r="D395" s="29">
        <v>2000</v>
      </c>
      <c r="E395" s="29">
        <v>6000</v>
      </c>
      <c r="F395" s="30">
        <f t="shared" si="90"/>
        <v>3</v>
      </c>
      <c r="G395" s="30">
        <f t="shared" si="91"/>
        <v>2400</v>
      </c>
      <c r="H395" s="30">
        <f t="shared" si="92"/>
        <v>840</v>
      </c>
      <c r="I395" s="29">
        <v>0</v>
      </c>
      <c r="J395" s="29">
        <v>0</v>
      </c>
      <c r="K395" s="30">
        <f t="shared" si="93"/>
        <v>0</v>
      </c>
      <c r="L395" s="30">
        <f t="shared" si="94"/>
        <v>0</v>
      </c>
      <c r="M395" s="30">
        <f t="shared" si="95"/>
        <v>0</v>
      </c>
      <c r="N395" s="29">
        <v>0</v>
      </c>
      <c r="O395" s="29">
        <v>0</v>
      </c>
      <c r="P395" s="30">
        <f t="shared" si="96"/>
        <v>0</v>
      </c>
      <c r="Q395" s="30">
        <f t="shared" si="97"/>
        <v>0</v>
      </c>
      <c r="R395" s="30">
        <f t="shared" si="98"/>
        <v>0</v>
      </c>
      <c r="S395" s="29">
        <v>1000</v>
      </c>
      <c r="T395" s="29">
        <v>1000</v>
      </c>
      <c r="U395" s="30">
        <f t="shared" si="99"/>
        <v>1</v>
      </c>
      <c r="V395" s="30">
        <f t="shared" si="100"/>
        <v>1500</v>
      </c>
      <c r="W395" s="30">
        <f t="shared" si="101"/>
        <v>525</v>
      </c>
      <c r="X395" s="29">
        <v>0</v>
      </c>
      <c r="Y395" s="29">
        <v>0</v>
      </c>
      <c r="Z395" s="30">
        <f t="shared" si="102"/>
        <v>0</v>
      </c>
      <c r="AA395" s="30">
        <f t="shared" si="103"/>
        <v>0</v>
      </c>
      <c r="AB395" s="30">
        <f t="shared" si="104"/>
        <v>0</v>
      </c>
      <c r="AC395" s="29">
        <v>0</v>
      </c>
      <c r="AD395" s="29">
        <v>0</v>
      </c>
      <c r="AE395" s="30">
        <f t="shared" si="105"/>
        <v>0</v>
      </c>
      <c r="AF395" s="30">
        <f t="shared" si="106"/>
        <v>0</v>
      </c>
      <c r="AG395" s="30">
        <f t="shared" si="107"/>
        <v>0</v>
      </c>
    </row>
    <row r="396" spans="2:33" ht="15" customHeight="1" x14ac:dyDescent="0.2">
      <c r="B396" s="29" t="s">
        <v>8313</v>
      </c>
      <c r="C396" s="29" t="s">
        <v>238</v>
      </c>
      <c r="D396" s="29">
        <v>3000</v>
      </c>
      <c r="E396" s="29">
        <v>6000</v>
      </c>
      <c r="F396" s="30">
        <f t="shared" si="90"/>
        <v>2</v>
      </c>
      <c r="G396" s="30">
        <f t="shared" si="91"/>
        <v>3600</v>
      </c>
      <c r="H396" s="30">
        <f t="shared" si="92"/>
        <v>1260</v>
      </c>
      <c r="I396" s="29">
        <v>0</v>
      </c>
      <c r="J396" s="29">
        <v>0</v>
      </c>
      <c r="K396" s="30">
        <f t="shared" si="93"/>
        <v>0</v>
      </c>
      <c r="L396" s="30">
        <f t="shared" si="94"/>
        <v>0</v>
      </c>
      <c r="M396" s="30">
        <f t="shared" si="95"/>
        <v>0</v>
      </c>
      <c r="N396" s="29">
        <v>0</v>
      </c>
      <c r="O396" s="29">
        <v>0</v>
      </c>
      <c r="P396" s="30">
        <f t="shared" si="96"/>
        <v>0</v>
      </c>
      <c r="Q396" s="30">
        <f t="shared" si="97"/>
        <v>0</v>
      </c>
      <c r="R396" s="30">
        <f t="shared" si="98"/>
        <v>0</v>
      </c>
      <c r="S396" s="29">
        <v>1000</v>
      </c>
      <c r="T396" s="29">
        <v>2000</v>
      </c>
      <c r="U396" s="30">
        <f t="shared" si="99"/>
        <v>2</v>
      </c>
      <c r="V396" s="30">
        <f t="shared" si="100"/>
        <v>1500</v>
      </c>
      <c r="W396" s="30">
        <f t="shared" si="101"/>
        <v>525</v>
      </c>
      <c r="X396" s="29">
        <v>0</v>
      </c>
      <c r="Y396" s="29">
        <v>0</v>
      </c>
      <c r="Z396" s="30">
        <f t="shared" si="102"/>
        <v>0</v>
      </c>
      <c r="AA396" s="30">
        <f t="shared" si="103"/>
        <v>0</v>
      </c>
      <c r="AB396" s="30">
        <f t="shared" si="104"/>
        <v>0</v>
      </c>
      <c r="AC396" s="29">
        <v>0</v>
      </c>
      <c r="AD396" s="29">
        <v>0</v>
      </c>
      <c r="AE396" s="30">
        <f t="shared" si="105"/>
        <v>0</v>
      </c>
      <c r="AF396" s="30">
        <f t="shared" si="106"/>
        <v>0</v>
      </c>
      <c r="AG396" s="30">
        <f t="shared" si="107"/>
        <v>0</v>
      </c>
    </row>
    <row r="397" spans="2:33" ht="15" customHeight="1" x14ac:dyDescent="0.2">
      <c r="B397" s="29" t="s">
        <v>8314</v>
      </c>
      <c r="C397" s="29" t="s">
        <v>238</v>
      </c>
      <c r="D397" s="29">
        <v>2000</v>
      </c>
      <c r="E397" s="29">
        <v>3000</v>
      </c>
      <c r="F397" s="30">
        <f t="shared" si="90"/>
        <v>1.5</v>
      </c>
      <c r="G397" s="30">
        <f t="shared" si="91"/>
        <v>2400</v>
      </c>
      <c r="H397" s="30">
        <f t="shared" si="92"/>
        <v>840</v>
      </c>
      <c r="I397" s="29">
        <v>0</v>
      </c>
      <c r="J397" s="29">
        <v>0</v>
      </c>
      <c r="K397" s="30">
        <f t="shared" si="93"/>
        <v>0</v>
      </c>
      <c r="L397" s="30">
        <f t="shared" si="94"/>
        <v>0</v>
      </c>
      <c r="M397" s="30">
        <f t="shared" si="95"/>
        <v>0</v>
      </c>
      <c r="N397" s="29">
        <v>0</v>
      </c>
      <c r="O397" s="29">
        <v>0</v>
      </c>
      <c r="P397" s="30">
        <f t="shared" si="96"/>
        <v>0</v>
      </c>
      <c r="Q397" s="30">
        <f t="shared" si="97"/>
        <v>0</v>
      </c>
      <c r="R397" s="30">
        <f t="shared" si="98"/>
        <v>0</v>
      </c>
      <c r="S397" s="29">
        <v>0</v>
      </c>
      <c r="T397" s="29">
        <v>1000</v>
      </c>
      <c r="U397" s="30">
        <f t="shared" si="99"/>
        <v>0</v>
      </c>
      <c r="V397" s="30">
        <f t="shared" si="100"/>
        <v>0</v>
      </c>
      <c r="W397" s="30">
        <f t="shared" si="101"/>
        <v>0</v>
      </c>
      <c r="X397" s="29">
        <v>0</v>
      </c>
      <c r="Y397" s="29">
        <v>0</v>
      </c>
      <c r="Z397" s="30">
        <f t="shared" si="102"/>
        <v>0</v>
      </c>
      <c r="AA397" s="30">
        <f t="shared" si="103"/>
        <v>0</v>
      </c>
      <c r="AB397" s="30">
        <f t="shared" si="104"/>
        <v>0</v>
      </c>
      <c r="AC397" s="29">
        <v>0</v>
      </c>
      <c r="AD397" s="29">
        <v>0</v>
      </c>
      <c r="AE397" s="30">
        <f t="shared" si="105"/>
        <v>0</v>
      </c>
      <c r="AF397" s="30">
        <f t="shared" si="106"/>
        <v>0</v>
      </c>
      <c r="AG397" s="30">
        <f t="shared" si="107"/>
        <v>0</v>
      </c>
    </row>
    <row r="398" spans="2:33" ht="15" customHeight="1" x14ac:dyDescent="0.2">
      <c r="B398" s="29" t="s">
        <v>8315</v>
      </c>
      <c r="C398" s="29" t="s">
        <v>238</v>
      </c>
      <c r="D398" s="29">
        <v>3000</v>
      </c>
      <c r="E398" s="29">
        <v>4000</v>
      </c>
      <c r="F398" s="30">
        <f t="shared" si="90"/>
        <v>1.3333333333333333</v>
      </c>
      <c r="G398" s="30">
        <f t="shared" si="91"/>
        <v>3600</v>
      </c>
      <c r="H398" s="30">
        <f t="shared" si="92"/>
        <v>1260</v>
      </c>
      <c r="I398" s="29">
        <v>0</v>
      </c>
      <c r="J398" s="29">
        <v>0</v>
      </c>
      <c r="K398" s="30">
        <f t="shared" si="93"/>
        <v>0</v>
      </c>
      <c r="L398" s="30">
        <f t="shared" si="94"/>
        <v>0</v>
      </c>
      <c r="M398" s="30">
        <f t="shared" si="95"/>
        <v>0</v>
      </c>
      <c r="N398" s="29">
        <v>0</v>
      </c>
      <c r="O398" s="29">
        <v>0</v>
      </c>
      <c r="P398" s="30">
        <f t="shared" si="96"/>
        <v>0</v>
      </c>
      <c r="Q398" s="30">
        <f t="shared" si="97"/>
        <v>0</v>
      </c>
      <c r="R398" s="30">
        <f t="shared" si="98"/>
        <v>0</v>
      </c>
      <c r="S398" s="29">
        <v>1000</v>
      </c>
      <c r="T398" s="29">
        <v>2000</v>
      </c>
      <c r="U398" s="30">
        <f t="shared" si="99"/>
        <v>2</v>
      </c>
      <c r="V398" s="30">
        <f t="shared" si="100"/>
        <v>1500</v>
      </c>
      <c r="W398" s="30">
        <f t="shared" si="101"/>
        <v>525</v>
      </c>
      <c r="X398" s="29">
        <v>0</v>
      </c>
      <c r="Y398" s="29">
        <v>0</v>
      </c>
      <c r="Z398" s="30">
        <f t="shared" si="102"/>
        <v>0</v>
      </c>
      <c r="AA398" s="30">
        <f t="shared" si="103"/>
        <v>0</v>
      </c>
      <c r="AB398" s="30">
        <f t="shared" si="104"/>
        <v>0</v>
      </c>
      <c r="AC398" s="29">
        <v>0</v>
      </c>
      <c r="AD398" s="29">
        <v>0</v>
      </c>
      <c r="AE398" s="30">
        <f t="shared" si="105"/>
        <v>0</v>
      </c>
      <c r="AF398" s="30">
        <f t="shared" si="106"/>
        <v>0</v>
      </c>
      <c r="AG398" s="30">
        <f t="shared" si="107"/>
        <v>0</v>
      </c>
    </row>
    <row r="399" spans="2:33" ht="15" customHeight="1" x14ac:dyDescent="0.2">
      <c r="B399" s="29" t="s">
        <v>8316</v>
      </c>
      <c r="C399" s="29" t="s">
        <v>238</v>
      </c>
      <c r="D399" s="29">
        <v>2000</v>
      </c>
      <c r="E399" s="29">
        <v>2000</v>
      </c>
      <c r="F399" s="30">
        <f t="shared" si="90"/>
        <v>1</v>
      </c>
      <c r="G399" s="30">
        <f t="shared" si="91"/>
        <v>2400</v>
      </c>
      <c r="H399" s="30">
        <f t="shared" si="92"/>
        <v>840</v>
      </c>
      <c r="I399" s="29">
        <v>0</v>
      </c>
      <c r="J399" s="29">
        <v>0</v>
      </c>
      <c r="K399" s="30">
        <f t="shared" si="93"/>
        <v>0</v>
      </c>
      <c r="L399" s="30">
        <f t="shared" si="94"/>
        <v>0</v>
      </c>
      <c r="M399" s="30">
        <f t="shared" si="95"/>
        <v>0</v>
      </c>
      <c r="N399" s="29">
        <v>0</v>
      </c>
      <c r="O399" s="29">
        <v>0</v>
      </c>
      <c r="P399" s="30">
        <f t="shared" si="96"/>
        <v>0</v>
      </c>
      <c r="Q399" s="30">
        <f t="shared" si="97"/>
        <v>0</v>
      </c>
      <c r="R399" s="30">
        <f t="shared" si="98"/>
        <v>0</v>
      </c>
      <c r="S399" s="29">
        <v>0</v>
      </c>
      <c r="T399" s="29">
        <v>1000</v>
      </c>
      <c r="U399" s="30">
        <f t="shared" si="99"/>
        <v>0</v>
      </c>
      <c r="V399" s="30">
        <f t="shared" si="100"/>
        <v>0</v>
      </c>
      <c r="W399" s="30">
        <f t="shared" si="101"/>
        <v>0</v>
      </c>
      <c r="X399" s="29">
        <v>0</v>
      </c>
      <c r="Y399" s="29">
        <v>0</v>
      </c>
      <c r="Z399" s="30">
        <f t="shared" si="102"/>
        <v>0</v>
      </c>
      <c r="AA399" s="30">
        <f t="shared" si="103"/>
        <v>0</v>
      </c>
      <c r="AB399" s="30">
        <f t="shared" si="104"/>
        <v>0</v>
      </c>
      <c r="AC399" s="29">
        <v>0</v>
      </c>
      <c r="AD399" s="29">
        <v>0</v>
      </c>
      <c r="AE399" s="30">
        <f t="shared" si="105"/>
        <v>0</v>
      </c>
      <c r="AF399" s="30">
        <f t="shared" si="106"/>
        <v>0</v>
      </c>
      <c r="AG399" s="30">
        <f t="shared" si="107"/>
        <v>0</v>
      </c>
    </row>
    <row r="400" spans="2:33" ht="15" customHeight="1" x14ac:dyDescent="0.2">
      <c r="B400" s="29" t="s">
        <v>8317</v>
      </c>
      <c r="C400" s="29" t="s">
        <v>238</v>
      </c>
      <c r="D400" s="29">
        <v>2000</v>
      </c>
      <c r="E400" s="29">
        <v>3000</v>
      </c>
      <c r="F400" s="30">
        <f t="shared" ref="F400:F463" si="108">IFERROR(E400/D400,0)</f>
        <v>1.5</v>
      </c>
      <c r="G400" s="30">
        <f t="shared" ref="G400:G463" si="109">ROUND(D400*$D$6,1)</f>
        <v>2400</v>
      </c>
      <c r="H400" s="30">
        <f t="shared" ref="H400:H463" si="110">ROUND(G400*$E$6,1)</f>
        <v>840</v>
      </c>
      <c r="I400" s="29">
        <v>0</v>
      </c>
      <c r="J400" s="29">
        <v>0</v>
      </c>
      <c r="K400" s="30">
        <f t="shared" ref="K400:K463" si="111">IFERROR(J400/I400,0)</f>
        <v>0</v>
      </c>
      <c r="L400" s="30">
        <f t="shared" ref="L400:L463" si="112">ROUND(I400*$D$7,1)</f>
        <v>0</v>
      </c>
      <c r="M400" s="30">
        <f t="shared" ref="M400:M463" si="113">ROUND(L400*$E$7,1)</f>
        <v>0</v>
      </c>
      <c r="N400" s="29">
        <v>0</v>
      </c>
      <c r="O400" s="29">
        <v>0</v>
      </c>
      <c r="P400" s="30">
        <f t="shared" ref="P400:P463" si="114">IFERROR(O400/N400,0)</f>
        <v>0</v>
      </c>
      <c r="Q400" s="30">
        <f t="shared" ref="Q400:Q463" si="115">ROUND(N400*$D$8,1)</f>
        <v>0</v>
      </c>
      <c r="R400" s="30">
        <f t="shared" ref="R400:R463" si="116">ROUND(Q400*$E$8,1)</f>
        <v>0</v>
      </c>
      <c r="S400" s="29">
        <v>0</v>
      </c>
      <c r="T400" s="29">
        <v>0</v>
      </c>
      <c r="U400" s="30">
        <f t="shared" ref="U400:U463" si="117">IFERROR(T400/S400,0)</f>
        <v>0</v>
      </c>
      <c r="V400" s="30">
        <f t="shared" ref="V400:V463" si="118">ROUND(S400*$D$9,1)</f>
        <v>0</v>
      </c>
      <c r="W400" s="30">
        <f t="shared" ref="W400:W463" si="119">ROUND(V400*$E$9,1)</f>
        <v>0</v>
      </c>
      <c r="X400" s="29">
        <v>0</v>
      </c>
      <c r="Y400" s="29">
        <v>0</v>
      </c>
      <c r="Z400" s="30">
        <f t="shared" ref="Z400:Z463" si="120">IFERROR(Y400/X400,0)</f>
        <v>0</v>
      </c>
      <c r="AA400" s="30">
        <f t="shared" ref="AA400:AA463" si="121">ROUND(X400*$D$10,1)</f>
        <v>0</v>
      </c>
      <c r="AB400" s="30">
        <f t="shared" ref="AB400:AB463" si="122">ROUND(AA400*$E$10,1)</f>
        <v>0</v>
      </c>
      <c r="AC400" s="29">
        <v>0</v>
      </c>
      <c r="AD400" s="29">
        <v>0</v>
      </c>
      <c r="AE400" s="30">
        <f t="shared" ref="AE400:AE463" si="123">IFERROR(AD400/AC400,0)</f>
        <v>0</v>
      </c>
      <c r="AF400" s="30">
        <f t="shared" ref="AF400:AF463" si="124">ROUND(AC400*$D$11,1)</f>
        <v>0</v>
      </c>
      <c r="AG400" s="30">
        <f t="shared" ref="AG400:AG463" si="125">ROUND(AF400*$E$11,1)</f>
        <v>0</v>
      </c>
    </row>
    <row r="401" spans="2:33" ht="15" customHeight="1" x14ac:dyDescent="0.2">
      <c r="B401" s="29" t="s">
        <v>8318</v>
      </c>
      <c r="C401" s="29" t="s">
        <v>238</v>
      </c>
      <c r="D401" s="29">
        <v>1000</v>
      </c>
      <c r="E401" s="29">
        <v>2000</v>
      </c>
      <c r="F401" s="30">
        <f t="shared" si="108"/>
        <v>2</v>
      </c>
      <c r="G401" s="30">
        <f t="shared" si="109"/>
        <v>1200</v>
      </c>
      <c r="H401" s="30">
        <f t="shared" si="110"/>
        <v>420</v>
      </c>
      <c r="I401" s="29">
        <v>0</v>
      </c>
      <c r="J401" s="29">
        <v>0</v>
      </c>
      <c r="K401" s="30">
        <f t="shared" si="111"/>
        <v>0</v>
      </c>
      <c r="L401" s="30">
        <f t="shared" si="112"/>
        <v>0</v>
      </c>
      <c r="M401" s="30">
        <f t="shared" si="113"/>
        <v>0</v>
      </c>
      <c r="N401" s="29">
        <v>0</v>
      </c>
      <c r="O401" s="29">
        <v>0</v>
      </c>
      <c r="P401" s="30">
        <f t="shared" si="114"/>
        <v>0</v>
      </c>
      <c r="Q401" s="30">
        <f t="shared" si="115"/>
        <v>0</v>
      </c>
      <c r="R401" s="30">
        <f t="shared" si="116"/>
        <v>0</v>
      </c>
      <c r="S401" s="29">
        <v>0</v>
      </c>
      <c r="T401" s="29">
        <v>0</v>
      </c>
      <c r="U401" s="30">
        <f t="shared" si="117"/>
        <v>0</v>
      </c>
      <c r="V401" s="30">
        <f t="shared" si="118"/>
        <v>0</v>
      </c>
      <c r="W401" s="30">
        <f t="shared" si="119"/>
        <v>0</v>
      </c>
      <c r="X401" s="29">
        <v>0</v>
      </c>
      <c r="Y401" s="29">
        <v>0</v>
      </c>
      <c r="Z401" s="30">
        <f t="shared" si="120"/>
        <v>0</v>
      </c>
      <c r="AA401" s="30">
        <f t="shared" si="121"/>
        <v>0</v>
      </c>
      <c r="AB401" s="30">
        <f t="shared" si="122"/>
        <v>0</v>
      </c>
      <c r="AC401" s="29">
        <v>0</v>
      </c>
      <c r="AD401" s="29">
        <v>0</v>
      </c>
      <c r="AE401" s="30">
        <f t="shared" si="123"/>
        <v>0</v>
      </c>
      <c r="AF401" s="30">
        <f t="shared" si="124"/>
        <v>0</v>
      </c>
      <c r="AG401" s="30">
        <f t="shared" si="125"/>
        <v>0</v>
      </c>
    </row>
    <row r="402" spans="2:33" ht="15" customHeight="1" x14ac:dyDescent="0.2">
      <c r="B402" s="29" t="s">
        <v>8319</v>
      </c>
      <c r="C402" s="29" t="s">
        <v>239</v>
      </c>
      <c r="D402" s="29">
        <v>17000</v>
      </c>
      <c r="E402" s="29">
        <v>33000</v>
      </c>
      <c r="F402" s="30">
        <f t="shared" si="108"/>
        <v>1.9411764705882353</v>
      </c>
      <c r="G402" s="30">
        <f t="shared" si="109"/>
        <v>20400</v>
      </c>
      <c r="H402" s="30">
        <f t="shared" si="110"/>
        <v>7140</v>
      </c>
      <c r="I402" s="29">
        <v>0</v>
      </c>
      <c r="J402" s="29">
        <v>0</v>
      </c>
      <c r="K402" s="30">
        <f t="shared" si="111"/>
        <v>0</v>
      </c>
      <c r="L402" s="30">
        <f t="shared" si="112"/>
        <v>0</v>
      </c>
      <c r="M402" s="30">
        <f t="shared" si="113"/>
        <v>0</v>
      </c>
      <c r="N402" s="29">
        <v>0</v>
      </c>
      <c r="O402" s="29">
        <v>0</v>
      </c>
      <c r="P402" s="30">
        <f t="shared" si="114"/>
        <v>0</v>
      </c>
      <c r="Q402" s="30">
        <f t="shared" si="115"/>
        <v>0</v>
      </c>
      <c r="R402" s="30">
        <f t="shared" si="116"/>
        <v>0</v>
      </c>
      <c r="S402" s="29">
        <v>1000</v>
      </c>
      <c r="T402" s="29">
        <v>3000</v>
      </c>
      <c r="U402" s="30">
        <f t="shared" si="117"/>
        <v>3</v>
      </c>
      <c r="V402" s="30">
        <f t="shared" si="118"/>
        <v>1500</v>
      </c>
      <c r="W402" s="30">
        <f t="shared" si="119"/>
        <v>525</v>
      </c>
      <c r="X402" s="29">
        <v>0</v>
      </c>
      <c r="Y402" s="29">
        <v>0</v>
      </c>
      <c r="Z402" s="30">
        <f t="shared" si="120"/>
        <v>0</v>
      </c>
      <c r="AA402" s="30">
        <f t="shared" si="121"/>
        <v>0</v>
      </c>
      <c r="AB402" s="30">
        <f t="shared" si="122"/>
        <v>0</v>
      </c>
      <c r="AC402" s="29">
        <v>0</v>
      </c>
      <c r="AD402" s="29">
        <v>0</v>
      </c>
      <c r="AE402" s="30">
        <f t="shared" si="123"/>
        <v>0</v>
      </c>
      <c r="AF402" s="30">
        <f t="shared" si="124"/>
        <v>0</v>
      </c>
      <c r="AG402" s="30">
        <f t="shared" si="125"/>
        <v>0</v>
      </c>
    </row>
    <row r="403" spans="2:33" ht="15" customHeight="1" x14ac:dyDescent="0.2">
      <c r="B403" s="29" t="s">
        <v>8320</v>
      </c>
      <c r="C403" s="29" t="s">
        <v>239</v>
      </c>
      <c r="D403" s="29">
        <v>6000</v>
      </c>
      <c r="E403" s="29">
        <v>11000</v>
      </c>
      <c r="F403" s="30">
        <f t="shared" si="108"/>
        <v>1.8333333333333333</v>
      </c>
      <c r="G403" s="30">
        <f t="shared" si="109"/>
        <v>7200</v>
      </c>
      <c r="H403" s="30">
        <f t="shared" si="110"/>
        <v>2520</v>
      </c>
      <c r="I403" s="29">
        <v>0</v>
      </c>
      <c r="J403" s="29">
        <v>0</v>
      </c>
      <c r="K403" s="30">
        <f t="shared" si="111"/>
        <v>0</v>
      </c>
      <c r="L403" s="30">
        <f t="shared" si="112"/>
        <v>0</v>
      </c>
      <c r="M403" s="30">
        <f t="shared" si="113"/>
        <v>0</v>
      </c>
      <c r="N403" s="29">
        <v>0</v>
      </c>
      <c r="O403" s="29">
        <v>0</v>
      </c>
      <c r="P403" s="30">
        <f t="shared" si="114"/>
        <v>0</v>
      </c>
      <c r="Q403" s="30">
        <f t="shared" si="115"/>
        <v>0</v>
      </c>
      <c r="R403" s="30">
        <f t="shared" si="116"/>
        <v>0</v>
      </c>
      <c r="S403" s="29">
        <v>1000</v>
      </c>
      <c r="T403" s="29">
        <v>1000</v>
      </c>
      <c r="U403" s="30">
        <f t="shared" si="117"/>
        <v>1</v>
      </c>
      <c r="V403" s="30">
        <f t="shared" si="118"/>
        <v>1500</v>
      </c>
      <c r="W403" s="30">
        <f t="shared" si="119"/>
        <v>525</v>
      </c>
      <c r="X403" s="29">
        <v>0</v>
      </c>
      <c r="Y403" s="29">
        <v>0</v>
      </c>
      <c r="Z403" s="30">
        <f t="shared" si="120"/>
        <v>0</v>
      </c>
      <c r="AA403" s="30">
        <f t="shared" si="121"/>
        <v>0</v>
      </c>
      <c r="AB403" s="30">
        <f t="shared" si="122"/>
        <v>0</v>
      </c>
      <c r="AC403" s="29">
        <v>0</v>
      </c>
      <c r="AD403" s="29">
        <v>0</v>
      </c>
      <c r="AE403" s="30">
        <f t="shared" si="123"/>
        <v>0</v>
      </c>
      <c r="AF403" s="30">
        <f t="shared" si="124"/>
        <v>0</v>
      </c>
      <c r="AG403" s="30">
        <f t="shared" si="125"/>
        <v>0</v>
      </c>
    </row>
    <row r="404" spans="2:33" ht="15" customHeight="1" x14ac:dyDescent="0.2">
      <c r="B404" s="29" t="s">
        <v>8321</v>
      </c>
      <c r="C404" s="29" t="s">
        <v>239</v>
      </c>
      <c r="D404" s="29">
        <v>11000</v>
      </c>
      <c r="E404" s="29">
        <v>17000</v>
      </c>
      <c r="F404" s="30">
        <f t="shared" si="108"/>
        <v>1.5454545454545454</v>
      </c>
      <c r="G404" s="30">
        <f t="shared" si="109"/>
        <v>13200</v>
      </c>
      <c r="H404" s="30">
        <f t="shared" si="110"/>
        <v>4620</v>
      </c>
      <c r="I404" s="29">
        <v>0</v>
      </c>
      <c r="J404" s="29">
        <v>0</v>
      </c>
      <c r="K404" s="30">
        <f t="shared" si="111"/>
        <v>0</v>
      </c>
      <c r="L404" s="30">
        <f t="shared" si="112"/>
        <v>0</v>
      </c>
      <c r="M404" s="30">
        <f t="shared" si="113"/>
        <v>0</v>
      </c>
      <c r="N404" s="29">
        <v>0</v>
      </c>
      <c r="O404" s="29">
        <v>0</v>
      </c>
      <c r="P404" s="30">
        <f t="shared" si="114"/>
        <v>0</v>
      </c>
      <c r="Q404" s="30">
        <f t="shared" si="115"/>
        <v>0</v>
      </c>
      <c r="R404" s="30">
        <f t="shared" si="116"/>
        <v>0</v>
      </c>
      <c r="S404" s="29">
        <v>5000</v>
      </c>
      <c r="T404" s="29">
        <v>9000</v>
      </c>
      <c r="U404" s="30">
        <f t="shared" si="117"/>
        <v>1.8</v>
      </c>
      <c r="V404" s="30">
        <f t="shared" si="118"/>
        <v>7500</v>
      </c>
      <c r="W404" s="30">
        <f t="shared" si="119"/>
        <v>2625</v>
      </c>
      <c r="X404" s="29">
        <v>0</v>
      </c>
      <c r="Y404" s="29">
        <v>0</v>
      </c>
      <c r="Z404" s="30">
        <f t="shared" si="120"/>
        <v>0</v>
      </c>
      <c r="AA404" s="30">
        <f t="shared" si="121"/>
        <v>0</v>
      </c>
      <c r="AB404" s="30">
        <f t="shared" si="122"/>
        <v>0</v>
      </c>
      <c r="AC404" s="29">
        <v>0</v>
      </c>
      <c r="AD404" s="29">
        <v>0</v>
      </c>
      <c r="AE404" s="30">
        <f t="shared" si="123"/>
        <v>0</v>
      </c>
      <c r="AF404" s="30">
        <f t="shared" si="124"/>
        <v>0</v>
      </c>
      <c r="AG404" s="30">
        <f t="shared" si="125"/>
        <v>0</v>
      </c>
    </row>
    <row r="405" spans="2:33" ht="15" customHeight="1" x14ac:dyDescent="0.2">
      <c r="B405" s="29" t="s">
        <v>8322</v>
      </c>
      <c r="C405" s="29" t="s">
        <v>239</v>
      </c>
      <c r="D405" s="29">
        <v>11000</v>
      </c>
      <c r="E405" s="29">
        <v>22000</v>
      </c>
      <c r="F405" s="30">
        <f t="shared" si="108"/>
        <v>2</v>
      </c>
      <c r="G405" s="30">
        <f t="shared" si="109"/>
        <v>13200</v>
      </c>
      <c r="H405" s="30">
        <f t="shared" si="110"/>
        <v>4620</v>
      </c>
      <c r="I405" s="29">
        <v>0</v>
      </c>
      <c r="J405" s="29">
        <v>0</v>
      </c>
      <c r="K405" s="30">
        <f t="shared" si="111"/>
        <v>0</v>
      </c>
      <c r="L405" s="30">
        <f t="shared" si="112"/>
        <v>0</v>
      </c>
      <c r="M405" s="30">
        <f t="shared" si="113"/>
        <v>0</v>
      </c>
      <c r="N405" s="29">
        <v>0</v>
      </c>
      <c r="O405" s="29">
        <v>0</v>
      </c>
      <c r="P405" s="30">
        <f t="shared" si="114"/>
        <v>0</v>
      </c>
      <c r="Q405" s="30">
        <f t="shared" si="115"/>
        <v>0</v>
      </c>
      <c r="R405" s="30">
        <f t="shared" si="116"/>
        <v>0</v>
      </c>
      <c r="S405" s="29">
        <v>2000</v>
      </c>
      <c r="T405" s="29">
        <v>3000</v>
      </c>
      <c r="U405" s="30">
        <f t="shared" si="117"/>
        <v>1.5</v>
      </c>
      <c r="V405" s="30">
        <f t="shared" si="118"/>
        <v>3000</v>
      </c>
      <c r="W405" s="30">
        <f t="shared" si="119"/>
        <v>1050</v>
      </c>
      <c r="X405" s="29">
        <v>0</v>
      </c>
      <c r="Y405" s="29">
        <v>0</v>
      </c>
      <c r="Z405" s="30">
        <f t="shared" si="120"/>
        <v>0</v>
      </c>
      <c r="AA405" s="30">
        <f t="shared" si="121"/>
        <v>0</v>
      </c>
      <c r="AB405" s="30">
        <f t="shared" si="122"/>
        <v>0</v>
      </c>
      <c r="AC405" s="29">
        <v>0</v>
      </c>
      <c r="AD405" s="29">
        <v>0</v>
      </c>
      <c r="AE405" s="30">
        <f t="shared" si="123"/>
        <v>0</v>
      </c>
      <c r="AF405" s="30">
        <f t="shared" si="124"/>
        <v>0</v>
      </c>
      <c r="AG405" s="30">
        <f t="shared" si="125"/>
        <v>0</v>
      </c>
    </row>
    <row r="406" spans="2:33" ht="15" customHeight="1" x14ac:dyDescent="0.2">
      <c r="B406" s="29" t="s">
        <v>8323</v>
      </c>
      <c r="C406" s="29" t="s">
        <v>239</v>
      </c>
      <c r="D406" s="29">
        <v>8000</v>
      </c>
      <c r="E406" s="29">
        <v>13000</v>
      </c>
      <c r="F406" s="30">
        <f t="shared" si="108"/>
        <v>1.625</v>
      </c>
      <c r="G406" s="30">
        <f t="shared" si="109"/>
        <v>9600</v>
      </c>
      <c r="H406" s="30">
        <f t="shared" si="110"/>
        <v>3360</v>
      </c>
      <c r="I406" s="29">
        <v>0</v>
      </c>
      <c r="J406" s="29">
        <v>0</v>
      </c>
      <c r="K406" s="30">
        <f t="shared" si="111"/>
        <v>0</v>
      </c>
      <c r="L406" s="30">
        <f t="shared" si="112"/>
        <v>0</v>
      </c>
      <c r="M406" s="30">
        <f t="shared" si="113"/>
        <v>0</v>
      </c>
      <c r="N406" s="29">
        <v>0</v>
      </c>
      <c r="O406" s="29">
        <v>0</v>
      </c>
      <c r="P406" s="30">
        <f t="shared" si="114"/>
        <v>0</v>
      </c>
      <c r="Q406" s="30">
        <f t="shared" si="115"/>
        <v>0</v>
      </c>
      <c r="R406" s="30">
        <f t="shared" si="116"/>
        <v>0</v>
      </c>
      <c r="S406" s="29">
        <v>2000</v>
      </c>
      <c r="T406" s="29">
        <v>4000</v>
      </c>
      <c r="U406" s="30">
        <f t="shared" si="117"/>
        <v>2</v>
      </c>
      <c r="V406" s="30">
        <f t="shared" si="118"/>
        <v>3000</v>
      </c>
      <c r="W406" s="30">
        <f t="shared" si="119"/>
        <v>1050</v>
      </c>
      <c r="X406" s="29">
        <v>0</v>
      </c>
      <c r="Y406" s="29">
        <v>0</v>
      </c>
      <c r="Z406" s="30">
        <f t="shared" si="120"/>
        <v>0</v>
      </c>
      <c r="AA406" s="30">
        <f t="shared" si="121"/>
        <v>0</v>
      </c>
      <c r="AB406" s="30">
        <f t="shared" si="122"/>
        <v>0</v>
      </c>
      <c r="AC406" s="29">
        <v>0</v>
      </c>
      <c r="AD406" s="29">
        <v>0</v>
      </c>
      <c r="AE406" s="30">
        <f t="shared" si="123"/>
        <v>0</v>
      </c>
      <c r="AF406" s="30">
        <f t="shared" si="124"/>
        <v>0</v>
      </c>
      <c r="AG406" s="30">
        <f t="shared" si="125"/>
        <v>0</v>
      </c>
    </row>
    <row r="407" spans="2:33" ht="15" customHeight="1" x14ac:dyDescent="0.2">
      <c r="B407" s="29" t="s">
        <v>8324</v>
      </c>
      <c r="C407" s="29" t="s">
        <v>239</v>
      </c>
      <c r="D407" s="29">
        <v>16000</v>
      </c>
      <c r="E407" s="29">
        <v>26000</v>
      </c>
      <c r="F407" s="30">
        <f t="shared" si="108"/>
        <v>1.625</v>
      </c>
      <c r="G407" s="30">
        <f t="shared" si="109"/>
        <v>19200</v>
      </c>
      <c r="H407" s="30">
        <f t="shared" si="110"/>
        <v>6720</v>
      </c>
      <c r="I407" s="29">
        <v>0</v>
      </c>
      <c r="J407" s="29">
        <v>0</v>
      </c>
      <c r="K407" s="30">
        <f t="shared" si="111"/>
        <v>0</v>
      </c>
      <c r="L407" s="30">
        <f t="shared" si="112"/>
        <v>0</v>
      </c>
      <c r="M407" s="30">
        <f t="shared" si="113"/>
        <v>0</v>
      </c>
      <c r="N407" s="29">
        <v>0</v>
      </c>
      <c r="O407" s="29">
        <v>0</v>
      </c>
      <c r="P407" s="30">
        <f t="shared" si="114"/>
        <v>0</v>
      </c>
      <c r="Q407" s="30">
        <f t="shared" si="115"/>
        <v>0</v>
      </c>
      <c r="R407" s="30">
        <f t="shared" si="116"/>
        <v>0</v>
      </c>
      <c r="S407" s="29">
        <v>3000</v>
      </c>
      <c r="T407" s="29">
        <v>6000</v>
      </c>
      <c r="U407" s="30">
        <f t="shared" si="117"/>
        <v>2</v>
      </c>
      <c r="V407" s="30">
        <f t="shared" si="118"/>
        <v>4500</v>
      </c>
      <c r="W407" s="30">
        <f t="shared" si="119"/>
        <v>1575</v>
      </c>
      <c r="X407" s="29">
        <v>0</v>
      </c>
      <c r="Y407" s="29">
        <v>0</v>
      </c>
      <c r="Z407" s="30">
        <f t="shared" si="120"/>
        <v>0</v>
      </c>
      <c r="AA407" s="30">
        <f t="shared" si="121"/>
        <v>0</v>
      </c>
      <c r="AB407" s="30">
        <f t="shared" si="122"/>
        <v>0</v>
      </c>
      <c r="AC407" s="29">
        <v>0</v>
      </c>
      <c r="AD407" s="29">
        <v>0</v>
      </c>
      <c r="AE407" s="30">
        <f t="shared" si="123"/>
        <v>0</v>
      </c>
      <c r="AF407" s="30">
        <f t="shared" si="124"/>
        <v>0</v>
      </c>
      <c r="AG407" s="30">
        <f t="shared" si="125"/>
        <v>0</v>
      </c>
    </row>
    <row r="408" spans="2:33" ht="15" customHeight="1" x14ac:dyDescent="0.2">
      <c r="B408" s="29" t="s">
        <v>8325</v>
      </c>
      <c r="C408" s="29" t="s">
        <v>239</v>
      </c>
      <c r="D408" s="29">
        <v>22000</v>
      </c>
      <c r="E408" s="29">
        <v>33000</v>
      </c>
      <c r="F408" s="30">
        <f t="shared" si="108"/>
        <v>1.5</v>
      </c>
      <c r="G408" s="30">
        <f t="shared" si="109"/>
        <v>26400</v>
      </c>
      <c r="H408" s="30">
        <f t="shared" si="110"/>
        <v>9240</v>
      </c>
      <c r="I408" s="29">
        <v>0</v>
      </c>
      <c r="J408" s="29">
        <v>0</v>
      </c>
      <c r="K408" s="30">
        <f t="shared" si="111"/>
        <v>0</v>
      </c>
      <c r="L408" s="30">
        <f t="shared" si="112"/>
        <v>0</v>
      </c>
      <c r="M408" s="30">
        <f t="shared" si="113"/>
        <v>0</v>
      </c>
      <c r="N408" s="29">
        <v>0</v>
      </c>
      <c r="O408" s="29">
        <v>0</v>
      </c>
      <c r="P408" s="30">
        <f t="shared" si="114"/>
        <v>0</v>
      </c>
      <c r="Q408" s="30">
        <f t="shared" si="115"/>
        <v>0</v>
      </c>
      <c r="R408" s="30">
        <f t="shared" si="116"/>
        <v>0</v>
      </c>
      <c r="S408" s="29">
        <v>4000</v>
      </c>
      <c r="T408" s="29">
        <v>7000</v>
      </c>
      <c r="U408" s="30">
        <f t="shared" si="117"/>
        <v>1.75</v>
      </c>
      <c r="V408" s="30">
        <f t="shared" si="118"/>
        <v>6000</v>
      </c>
      <c r="W408" s="30">
        <f t="shared" si="119"/>
        <v>2100</v>
      </c>
      <c r="X408" s="29">
        <v>0</v>
      </c>
      <c r="Y408" s="29">
        <v>0</v>
      </c>
      <c r="Z408" s="30">
        <f t="shared" si="120"/>
        <v>0</v>
      </c>
      <c r="AA408" s="30">
        <f t="shared" si="121"/>
        <v>0</v>
      </c>
      <c r="AB408" s="30">
        <f t="shared" si="122"/>
        <v>0</v>
      </c>
      <c r="AC408" s="29">
        <v>0</v>
      </c>
      <c r="AD408" s="29">
        <v>0</v>
      </c>
      <c r="AE408" s="30">
        <f t="shared" si="123"/>
        <v>0</v>
      </c>
      <c r="AF408" s="30">
        <f t="shared" si="124"/>
        <v>0</v>
      </c>
      <c r="AG408" s="30">
        <f t="shared" si="125"/>
        <v>0</v>
      </c>
    </row>
    <row r="409" spans="2:33" ht="15" customHeight="1" x14ac:dyDescent="0.2">
      <c r="B409" s="29" t="s">
        <v>8326</v>
      </c>
      <c r="C409" s="29" t="s">
        <v>239</v>
      </c>
      <c r="D409" s="29">
        <v>17000</v>
      </c>
      <c r="E409" s="29">
        <v>34000</v>
      </c>
      <c r="F409" s="30">
        <f t="shared" si="108"/>
        <v>2</v>
      </c>
      <c r="G409" s="30">
        <f t="shared" si="109"/>
        <v>20400</v>
      </c>
      <c r="H409" s="30">
        <f t="shared" si="110"/>
        <v>7140</v>
      </c>
      <c r="I409" s="29">
        <v>0</v>
      </c>
      <c r="J409" s="29">
        <v>0</v>
      </c>
      <c r="K409" s="30">
        <f t="shared" si="111"/>
        <v>0</v>
      </c>
      <c r="L409" s="30">
        <f t="shared" si="112"/>
        <v>0</v>
      </c>
      <c r="M409" s="30">
        <f t="shared" si="113"/>
        <v>0</v>
      </c>
      <c r="N409" s="29">
        <v>0</v>
      </c>
      <c r="O409" s="29">
        <v>0</v>
      </c>
      <c r="P409" s="30">
        <f t="shared" si="114"/>
        <v>0</v>
      </c>
      <c r="Q409" s="30">
        <f t="shared" si="115"/>
        <v>0</v>
      </c>
      <c r="R409" s="30">
        <f t="shared" si="116"/>
        <v>0</v>
      </c>
      <c r="S409" s="29">
        <v>2000</v>
      </c>
      <c r="T409" s="29">
        <v>5000</v>
      </c>
      <c r="U409" s="30">
        <f t="shared" si="117"/>
        <v>2.5</v>
      </c>
      <c r="V409" s="30">
        <f t="shared" si="118"/>
        <v>3000</v>
      </c>
      <c r="W409" s="30">
        <f t="shared" si="119"/>
        <v>1050</v>
      </c>
      <c r="X409" s="29">
        <v>0</v>
      </c>
      <c r="Y409" s="29">
        <v>0</v>
      </c>
      <c r="Z409" s="30">
        <f t="shared" si="120"/>
        <v>0</v>
      </c>
      <c r="AA409" s="30">
        <f t="shared" si="121"/>
        <v>0</v>
      </c>
      <c r="AB409" s="30">
        <f t="shared" si="122"/>
        <v>0</v>
      </c>
      <c r="AC409" s="29">
        <v>0</v>
      </c>
      <c r="AD409" s="29">
        <v>0</v>
      </c>
      <c r="AE409" s="30">
        <f t="shared" si="123"/>
        <v>0</v>
      </c>
      <c r="AF409" s="30">
        <f t="shared" si="124"/>
        <v>0</v>
      </c>
      <c r="AG409" s="30">
        <f t="shared" si="125"/>
        <v>0</v>
      </c>
    </row>
    <row r="410" spans="2:33" ht="15" customHeight="1" x14ac:dyDescent="0.2">
      <c r="B410" s="29" t="s">
        <v>8327</v>
      </c>
      <c r="C410" s="29" t="s">
        <v>239</v>
      </c>
      <c r="D410" s="29">
        <v>6000</v>
      </c>
      <c r="E410" s="29">
        <v>10000</v>
      </c>
      <c r="F410" s="30">
        <f t="shared" si="108"/>
        <v>1.6666666666666667</v>
      </c>
      <c r="G410" s="30">
        <f t="shared" si="109"/>
        <v>7200</v>
      </c>
      <c r="H410" s="30">
        <f t="shared" si="110"/>
        <v>2520</v>
      </c>
      <c r="I410" s="29">
        <v>0</v>
      </c>
      <c r="J410" s="29">
        <v>0</v>
      </c>
      <c r="K410" s="30">
        <f t="shared" si="111"/>
        <v>0</v>
      </c>
      <c r="L410" s="30">
        <f t="shared" si="112"/>
        <v>0</v>
      </c>
      <c r="M410" s="30">
        <f t="shared" si="113"/>
        <v>0</v>
      </c>
      <c r="N410" s="29">
        <v>0</v>
      </c>
      <c r="O410" s="29">
        <v>0</v>
      </c>
      <c r="P410" s="30">
        <f t="shared" si="114"/>
        <v>0</v>
      </c>
      <c r="Q410" s="30">
        <f t="shared" si="115"/>
        <v>0</v>
      </c>
      <c r="R410" s="30">
        <f t="shared" si="116"/>
        <v>0</v>
      </c>
      <c r="S410" s="29">
        <v>2000</v>
      </c>
      <c r="T410" s="29">
        <v>4000</v>
      </c>
      <c r="U410" s="30">
        <f t="shared" si="117"/>
        <v>2</v>
      </c>
      <c r="V410" s="30">
        <f t="shared" si="118"/>
        <v>3000</v>
      </c>
      <c r="W410" s="30">
        <f t="shared" si="119"/>
        <v>1050</v>
      </c>
      <c r="X410" s="29">
        <v>0</v>
      </c>
      <c r="Y410" s="29">
        <v>0</v>
      </c>
      <c r="Z410" s="30">
        <f t="shared" si="120"/>
        <v>0</v>
      </c>
      <c r="AA410" s="30">
        <f t="shared" si="121"/>
        <v>0</v>
      </c>
      <c r="AB410" s="30">
        <f t="shared" si="122"/>
        <v>0</v>
      </c>
      <c r="AC410" s="29">
        <v>0</v>
      </c>
      <c r="AD410" s="29">
        <v>0</v>
      </c>
      <c r="AE410" s="30">
        <f t="shared" si="123"/>
        <v>0</v>
      </c>
      <c r="AF410" s="30">
        <f t="shared" si="124"/>
        <v>0</v>
      </c>
      <c r="AG410" s="30">
        <f t="shared" si="125"/>
        <v>0</v>
      </c>
    </row>
    <row r="411" spans="2:33" ht="15" customHeight="1" x14ac:dyDescent="0.2">
      <c r="B411" s="29" t="s">
        <v>8328</v>
      </c>
      <c r="C411" s="29" t="s">
        <v>239</v>
      </c>
      <c r="D411" s="29">
        <v>14000</v>
      </c>
      <c r="E411" s="29">
        <v>26000</v>
      </c>
      <c r="F411" s="30">
        <f t="shared" si="108"/>
        <v>1.8571428571428572</v>
      </c>
      <c r="G411" s="30">
        <f t="shared" si="109"/>
        <v>16800</v>
      </c>
      <c r="H411" s="30">
        <f t="shared" si="110"/>
        <v>5880</v>
      </c>
      <c r="I411" s="29">
        <v>0</v>
      </c>
      <c r="J411" s="29">
        <v>0</v>
      </c>
      <c r="K411" s="30">
        <f t="shared" si="111"/>
        <v>0</v>
      </c>
      <c r="L411" s="30">
        <f t="shared" si="112"/>
        <v>0</v>
      </c>
      <c r="M411" s="30">
        <f t="shared" si="113"/>
        <v>0</v>
      </c>
      <c r="N411" s="29">
        <v>0</v>
      </c>
      <c r="O411" s="29">
        <v>0</v>
      </c>
      <c r="P411" s="30">
        <f t="shared" si="114"/>
        <v>0</v>
      </c>
      <c r="Q411" s="30">
        <f t="shared" si="115"/>
        <v>0</v>
      </c>
      <c r="R411" s="30">
        <f t="shared" si="116"/>
        <v>0</v>
      </c>
      <c r="S411" s="29">
        <v>2000</v>
      </c>
      <c r="T411" s="29">
        <v>4000</v>
      </c>
      <c r="U411" s="30">
        <f t="shared" si="117"/>
        <v>2</v>
      </c>
      <c r="V411" s="30">
        <f t="shared" si="118"/>
        <v>3000</v>
      </c>
      <c r="W411" s="30">
        <f t="shared" si="119"/>
        <v>1050</v>
      </c>
      <c r="X411" s="29">
        <v>0</v>
      </c>
      <c r="Y411" s="29">
        <v>0</v>
      </c>
      <c r="Z411" s="30">
        <f t="shared" si="120"/>
        <v>0</v>
      </c>
      <c r="AA411" s="30">
        <f t="shared" si="121"/>
        <v>0</v>
      </c>
      <c r="AB411" s="30">
        <f t="shared" si="122"/>
        <v>0</v>
      </c>
      <c r="AC411" s="29">
        <v>0</v>
      </c>
      <c r="AD411" s="29">
        <v>0</v>
      </c>
      <c r="AE411" s="30">
        <f t="shared" si="123"/>
        <v>0</v>
      </c>
      <c r="AF411" s="30">
        <f t="shared" si="124"/>
        <v>0</v>
      </c>
      <c r="AG411" s="30">
        <f t="shared" si="125"/>
        <v>0</v>
      </c>
    </row>
    <row r="412" spans="2:33" ht="15" customHeight="1" x14ac:dyDescent="0.2">
      <c r="B412" s="29" t="s">
        <v>8329</v>
      </c>
      <c r="C412" s="29" t="s">
        <v>239</v>
      </c>
      <c r="D412" s="29">
        <v>16000</v>
      </c>
      <c r="E412" s="29">
        <v>32000</v>
      </c>
      <c r="F412" s="30">
        <f t="shared" si="108"/>
        <v>2</v>
      </c>
      <c r="G412" s="30">
        <f t="shared" si="109"/>
        <v>19200</v>
      </c>
      <c r="H412" s="30">
        <f t="shared" si="110"/>
        <v>6720</v>
      </c>
      <c r="I412" s="29">
        <v>0</v>
      </c>
      <c r="J412" s="29">
        <v>0</v>
      </c>
      <c r="K412" s="30">
        <f t="shared" si="111"/>
        <v>0</v>
      </c>
      <c r="L412" s="30">
        <f t="shared" si="112"/>
        <v>0</v>
      </c>
      <c r="M412" s="30">
        <f t="shared" si="113"/>
        <v>0</v>
      </c>
      <c r="N412" s="29">
        <v>0</v>
      </c>
      <c r="O412" s="29">
        <v>0</v>
      </c>
      <c r="P412" s="30">
        <f t="shared" si="114"/>
        <v>0</v>
      </c>
      <c r="Q412" s="30">
        <f t="shared" si="115"/>
        <v>0</v>
      </c>
      <c r="R412" s="30">
        <f t="shared" si="116"/>
        <v>0</v>
      </c>
      <c r="S412" s="29">
        <v>5000</v>
      </c>
      <c r="T412" s="29">
        <v>11000</v>
      </c>
      <c r="U412" s="30">
        <f t="shared" si="117"/>
        <v>2.2000000000000002</v>
      </c>
      <c r="V412" s="30">
        <f t="shared" si="118"/>
        <v>7500</v>
      </c>
      <c r="W412" s="30">
        <f t="shared" si="119"/>
        <v>2625</v>
      </c>
      <c r="X412" s="29">
        <v>0</v>
      </c>
      <c r="Y412" s="29">
        <v>0</v>
      </c>
      <c r="Z412" s="30">
        <f t="shared" si="120"/>
        <v>0</v>
      </c>
      <c r="AA412" s="30">
        <f t="shared" si="121"/>
        <v>0</v>
      </c>
      <c r="AB412" s="30">
        <f t="shared" si="122"/>
        <v>0</v>
      </c>
      <c r="AC412" s="29">
        <v>0</v>
      </c>
      <c r="AD412" s="29">
        <v>0</v>
      </c>
      <c r="AE412" s="30">
        <f t="shared" si="123"/>
        <v>0</v>
      </c>
      <c r="AF412" s="30">
        <f t="shared" si="124"/>
        <v>0</v>
      </c>
      <c r="AG412" s="30">
        <f t="shared" si="125"/>
        <v>0</v>
      </c>
    </row>
    <row r="413" spans="2:33" ht="15" customHeight="1" x14ac:dyDescent="0.2">
      <c r="B413" s="29" t="s">
        <v>8330</v>
      </c>
      <c r="C413" s="29" t="s">
        <v>239</v>
      </c>
      <c r="D413" s="29">
        <v>6000</v>
      </c>
      <c r="E413" s="29">
        <v>9000</v>
      </c>
      <c r="F413" s="30">
        <f t="shared" si="108"/>
        <v>1.5</v>
      </c>
      <c r="G413" s="30">
        <f t="shared" si="109"/>
        <v>7200</v>
      </c>
      <c r="H413" s="30">
        <f t="shared" si="110"/>
        <v>2520</v>
      </c>
      <c r="I413" s="29">
        <v>0</v>
      </c>
      <c r="J413" s="29">
        <v>0</v>
      </c>
      <c r="K413" s="30">
        <f t="shared" si="111"/>
        <v>0</v>
      </c>
      <c r="L413" s="30">
        <f t="shared" si="112"/>
        <v>0</v>
      </c>
      <c r="M413" s="30">
        <f t="shared" si="113"/>
        <v>0</v>
      </c>
      <c r="N413" s="29">
        <v>0</v>
      </c>
      <c r="O413" s="29">
        <v>0</v>
      </c>
      <c r="P413" s="30">
        <f t="shared" si="114"/>
        <v>0</v>
      </c>
      <c r="Q413" s="30">
        <f t="shared" si="115"/>
        <v>0</v>
      </c>
      <c r="R413" s="30">
        <f t="shared" si="116"/>
        <v>0</v>
      </c>
      <c r="S413" s="29">
        <v>2000</v>
      </c>
      <c r="T413" s="29">
        <v>4000</v>
      </c>
      <c r="U413" s="30">
        <f t="shared" si="117"/>
        <v>2</v>
      </c>
      <c r="V413" s="30">
        <f t="shared" si="118"/>
        <v>3000</v>
      </c>
      <c r="W413" s="30">
        <f t="shared" si="119"/>
        <v>1050</v>
      </c>
      <c r="X413" s="29">
        <v>0</v>
      </c>
      <c r="Y413" s="29">
        <v>0</v>
      </c>
      <c r="Z413" s="30">
        <f t="shared" si="120"/>
        <v>0</v>
      </c>
      <c r="AA413" s="30">
        <f t="shared" si="121"/>
        <v>0</v>
      </c>
      <c r="AB413" s="30">
        <f t="shared" si="122"/>
        <v>0</v>
      </c>
      <c r="AC413" s="29">
        <v>0</v>
      </c>
      <c r="AD413" s="29">
        <v>0</v>
      </c>
      <c r="AE413" s="30">
        <f t="shared" si="123"/>
        <v>0</v>
      </c>
      <c r="AF413" s="30">
        <f t="shared" si="124"/>
        <v>0</v>
      </c>
      <c r="AG413" s="30">
        <f t="shared" si="125"/>
        <v>0</v>
      </c>
    </row>
    <row r="414" spans="2:33" ht="15" customHeight="1" x14ac:dyDescent="0.2">
      <c r="B414" s="29" t="s">
        <v>8331</v>
      </c>
      <c r="C414" s="29" t="s">
        <v>239</v>
      </c>
      <c r="D414" s="29">
        <v>5000</v>
      </c>
      <c r="E414" s="29">
        <v>7000</v>
      </c>
      <c r="F414" s="30">
        <f t="shared" si="108"/>
        <v>1.4</v>
      </c>
      <c r="G414" s="30">
        <f t="shared" si="109"/>
        <v>6000</v>
      </c>
      <c r="H414" s="30">
        <f t="shared" si="110"/>
        <v>2100</v>
      </c>
      <c r="I414" s="29">
        <v>0</v>
      </c>
      <c r="J414" s="29">
        <v>0</v>
      </c>
      <c r="K414" s="30">
        <f t="shared" si="111"/>
        <v>0</v>
      </c>
      <c r="L414" s="30">
        <f t="shared" si="112"/>
        <v>0</v>
      </c>
      <c r="M414" s="30">
        <f t="shared" si="113"/>
        <v>0</v>
      </c>
      <c r="N414" s="29">
        <v>0</v>
      </c>
      <c r="O414" s="29">
        <v>0</v>
      </c>
      <c r="P414" s="30">
        <f t="shared" si="114"/>
        <v>0</v>
      </c>
      <c r="Q414" s="30">
        <f t="shared" si="115"/>
        <v>0</v>
      </c>
      <c r="R414" s="30">
        <f t="shared" si="116"/>
        <v>0</v>
      </c>
      <c r="S414" s="29">
        <v>1000</v>
      </c>
      <c r="T414" s="29">
        <v>2000</v>
      </c>
      <c r="U414" s="30">
        <f t="shared" si="117"/>
        <v>2</v>
      </c>
      <c r="V414" s="30">
        <f t="shared" si="118"/>
        <v>1500</v>
      </c>
      <c r="W414" s="30">
        <f t="shared" si="119"/>
        <v>525</v>
      </c>
      <c r="X414" s="29">
        <v>0</v>
      </c>
      <c r="Y414" s="29">
        <v>0</v>
      </c>
      <c r="Z414" s="30">
        <f t="shared" si="120"/>
        <v>0</v>
      </c>
      <c r="AA414" s="30">
        <f t="shared" si="121"/>
        <v>0</v>
      </c>
      <c r="AB414" s="30">
        <f t="shared" si="122"/>
        <v>0</v>
      </c>
      <c r="AC414" s="29">
        <v>0</v>
      </c>
      <c r="AD414" s="29">
        <v>0</v>
      </c>
      <c r="AE414" s="30">
        <f t="shared" si="123"/>
        <v>0</v>
      </c>
      <c r="AF414" s="30">
        <f t="shared" si="124"/>
        <v>0</v>
      </c>
      <c r="AG414" s="30">
        <f t="shared" si="125"/>
        <v>0</v>
      </c>
    </row>
    <row r="415" spans="2:33" ht="15" customHeight="1" x14ac:dyDescent="0.2">
      <c r="B415" s="29" t="s">
        <v>8332</v>
      </c>
      <c r="C415" s="29" t="s">
        <v>239</v>
      </c>
      <c r="D415" s="29">
        <v>10000</v>
      </c>
      <c r="E415" s="29">
        <v>16000</v>
      </c>
      <c r="F415" s="30">
        <f t="shared" si="108"/>
        <v>1.6</v>
      </c>
      <c r="G415" s="30">
        <f t="shared" si="109"/>
        <v>12000</v>
      </c>
      <c r="H415" s="30">
        <f t="shared" si="110"/>
        <v>4200</v>
      </c>
      <c r="I415" s="29">
        <v>0</v>
      </c>
      <c r="J415" s="29">
        <v>0</v>
      </c>
      <c r="K415" s="30">
        <f t="shared" si="111"/>
        <v>0</v>
      </c>
      <c r="L415" s="30">
        <f t="shared" si="112"/>
        <v>0</v>
      </c>
      <c r="M415" s="30">
        <f t="shared" si="113"/>
        <v>0</v>
      </c>
      <c r="N415" s="29">
        <v>0</v>
      </c>
      <c r="O415" s="29">
        <v>0</v>
      </c>
      <c r="P415" s="30">
        <f t="shared" si="114"/>
        <v>0</v>
      </c>
      <c r="Q415" s="30">
        <f t="shared" si="115"/>
        <v>0</v>
      </c>
      <c r="R415" s="30">
        <f t="shared" si="116"/>
        <v>0</v>
      </c>
      <c r="S415" s="29">
        <v>2000</v>
      </c>
      <c r="T415" s="29">
        <v>4000</v>
      </c>
      <c r="U415" s="30">
        <f t="shared" si="117"/>
        <v>2</v>
      </c>
      <c r="V415" s="30">
        <f t="shared" si="118"/>
        <v>3000</v>
      </c>
      <c r="W415" s="30">
        <f t="shared" si="119"/>
        <v>1050</v>
      </c>
      <c r="X415" s="29">
        <v>0</v>
      </c>
      <c r="Y415" s="29">
        <v>0</v>
      </c>
      <c r="Z415" s="30">
        <f t="shared" si="120"/>
        <v>0</v>
      </c>
      <c r="AA415" s="30">
        <f t="shared" si="121"/>
        <v>0</v>
      </c>
      <c r="AB415" s="30">
        <f t="shared" si="122"/>
        <v>0</v>
      </c>
      <c r="AC415" s="29">
        <v>0</v>
      </c>
      <c r="AD415" s="29">
        <v>0</v>
      </c>
      <c r="AE415" s="30">
        <f t="shared" si="123"/>
        <v>0</v>
      </c>
      <c r="AF415" s="30">
        <f t="shared" si="124"/>
        <v>0</v>
      </c>
      <c r="AG415" s="30">
        <f t="shared" si="125"/>
        <v>0</v>
      </c>
    </row>
    <row r="416" spans="2:33" ht="15" customHeight="1" x14ac:dyDescent="0.2">
      <c r="B416" s="29" t="s">
        <v>8333</v>
      </c>
      <c r="C416" s="29" t="s">
        <v>239</v>
      </c>
      <c r="D416" s="29">
        <v>19000</v>
      </c>
      <c r="E416" s="29">
        <v>32000</v>
      </c>
      <c r="F416" s="30">
        <f t="shared" si="108"/>
        <v>1.6842105263157894</v>
      </c>
      <c r="G416" s="30">
        <f t="shared" si="109"/>
        <v>22800</v>
      </c>
      <c r="H416" s="30">
        <f t="shared" si="110"/>
        <v>7980</v>
      </c>
      <c r="I416" s="29">
        <v>0</v>
      </c>
      <c r="J416" s="29">
        <v>0</v>
      </c>
      <c r="K416" s="30">
        <f t="shared" si="111"/>
        <v>0</v>
      </c>
      <c r="L416" s="30">
        <f t="shared" si="112"/>
        <v>0</v>
      </c>
      <c r="M416" s="30">
        <f t="shared" si="113"/>
        <v>0</v>
      </c>
      <c r="N416" s="29">
        <v>0</v>
      </c>
      <c r="O416" s="29">
        <v>0</v>
      </c>
      <c r="P416" s="30">
        <f t="shared" si="114"/>
        <v>0</v>
      </c>
      <c r="Q416" s="30">
        <f t="shared" si="115"/>
        <v>0</v>
      </c>
      <c r="R416" s="30">
        <f t="shared" si="116"/>
        <v>0</v>
      </c>
      <c r="S416" s="29">
        <v>3000</v>
      </c>
      <c r="T416" s="29">
        <v>7000</v>
      </c>
      <c r="U416" s="30">
        <f t="shared" si="117"/>
        <v>2.3333333333333335</v>
      </c>
      <c r="V416" s="30">
        <f t="shared" si="118"/>
        <v>4500</v>
      </c>
      <c r="W416" s="30">
        <f t="shared" si="119"/>
        <v>1575</v>
      </c>
      <c r="X416" s="29">
        <v>0</v>
      </c>
      <c r="Y416" s="29">
        <v>0</v>
      </c>
      <c r="Z416" s="30">
        <f t="shared" si="120"/>
        <v>0</v>
      </c>
      <c r="AA416" s="30">
        <f t="shared" si="121"/>
        <v>0</v>
      </c>
      <c r="AB416" s="30">
        <f t="shared" si="122"/>
        <v>0</v>
      </c>
      <c r="AC416" s="29">
        <v>0</v>
      </c>
      <c r="AD416" s="29">
        <v>0</v>
      </c>
      <c r="AE416" s="30">
        <f t="shared" si="123"/>
        <v>0</v>
      </c>
      <c r="AF416" s="30">
        <f t="shared" si="124"/>
        <v>0</v>
      </c>
      <c r="AG416" s="30">
        <f t="shared" si="125"/>
        <v>0</v>
      </c>
    </row>
    <row r="417" spans="2:33" ht="15" customHeight="1" x14ac:dyDescent="0.2">
      <c r="B417" s="29" t="s">
        <v>8334</v>
      </c>
      <c r="C417" s="29" t="s">
        <v>239</v>
      </c>
      <c r="D417" s="29">
        <v>14000</v>
      </c>
      <c r="E417" s="29">
        <v>23000</v>
      </c>
      <c r="F417" s="30">
        <f t="shared" si="108"/>
        <v>1.6428571428571428</v>
      </c>
      <c r="G417" s="30">
        <f t="shared" si="109"/>
        <v>16800</v>
      </c>
      <c r="H417" s="30">
        <f t="shared" si="110"/>
        <v>5880</v>
      </c>
      <c r="I417" s="29">
        <v>0</v>
      </c>
      <c r="J417" s="29">
        <v>0</v>
      </c>
      <c r="K417" s="30">
        <f t="shared" si="111"/>
        <v>0</v>
      </c>
      <c r="L417" s="30">
        <f t="shared" si="112"/>
        <v>0</v>
      </c>
      <c r="M417" s="30">
        <f t="shared" si="113"/>
        <v>0</v>
      </c>
      <c r="N417" s="29">
        <v>0</v>
      </c>
      <c r="O417" s="29">
        <v>0</v>
      </c>
      <c r="P417" s="30">
        <f t="shared" si="114"/>
        <v>0</v>
      </c>
      <c r="Q417" s="30">
        <f t="shared" si="115"/>
        <v>0</v>
      </c>
      <c r="R417" s="30">
        <f t="shared" si="116"/>
        <v>0</v>
      </c>
      <c r="S417" s="29">
        <v>6000</v>
      </c>
      <c r="T417" s="29">
        <v>12000</v>
      </c>
      <c r="U417" s="30">
        <f t="shared" si="117"/>
        <v>2</v>
      </c>
      <c r="V417" s="30">
        <f t="shared" si="118"/>
        <v>9000</v>
      </c>
      <c r="W417" s="30">
        <f t="shared" si="119"/>
        <v>3150</v>
      </c>
      <c r="X417" s="29">
        <v>0</v>
      </c>
      <c r="Y417" s="29">
        <v>0</v>
      </c>
      <c r="Z417" s="30">
        <f t="shared" si="120"/>
        <v>0</v>
      </c>
      <c r="AA417" s="30">
        <f t="shared" si="121"/>
        <v>0</v>
      </c>
      <c r="AB417" s="30">
        <f t="shared" si="122"/>
        <v>0</v>
      </c>
      <c r="AC417" s="29">
        <v>0</v>
      </c>
      <c r="AD417" s="29">
        <v>0</v>
      </c>
      <c r="AE417" s="30">
        <f t="shared" si="123"/>
        <v>0</v>
      </c>
      <c r="AF417" s="30">
        <f t="shared" si="124"/>
        <v>0</v>
      </c>
      <c r="AG417" s="30">
        <f t="shared" si="125"/>
        <v>0</v>
      </c>
    </row>
    <row r="418" spans="2:33" ht="15" customHeight="1" x14ac:dyDescent="0.2">
      <c r="B418" s="29" t="s">
        <v>2396</v>
      </c>
      <c r="C418" s="29" t="s">
        <v>19</v>
      </c>
      <c r="D418" s="29">
        <v>91000</v>
      </c>
      <c r="E418" s="29">
        <v>269000</v>
      </c>
      <c r="F418" s="30">
        <f t="shared" si="108"/>
        <v>2.9560439560439562</v>
      </c>
      <c r="G418" s="30">
        <f t="shared" si="109"/>
        <v>109200</v>
      </c>
      <c r="H418" s="30">
        <f t="shared" si="110"/>
        <v>38220</v>
      </c>
      <c r="I418" s="29">
        <v>0</v>
      </c>
      <c r="J418" s="29">
        <v>0</v>
      </c>
      <c r="K418" s="30">
        <f t="shared" si="111"/>
        <v>0</v>
      </c>
      <c r="L418" s="30">
        <f t="shared" si="112"/>
        <v>0</v>
      </c>
      <c r="M418" s="30">
        <f t="shared" si="113"/>
        <v>0</v>
      </c>
      <c r="N418" s="29">
        <v>0</v>
      </c>
      <c r="O418" s="29">
        <v>0</v>
      </c>
      <c r="P418" s="30">
        <f t="shared" si="114"/>
        <v>0</v>
      </c>
      <c r="Q418" s="30">
        <f t="shared" si="115"/>
        <v>0</v>
      </c>
      <c r="R418" s="30">
        <f t="shared" si="116"/>
        <v>0</v>
      </c>
      <c r="S418" s="29">
        <v>0</v>
      </c>
      <c r="T418" s="29">
        <v>1000</v>
      </c>
      <c r="U418" s="30">
        <f t="shared" si="117"/>
        <v>0</v>
      </c>
      <c r="V418" s="30">
        <f t="shared" si="118"/>
        <v>0</v>
      </c>
      <c r="W418" s="30">
        <f t="shared" si="119"/>
        <v>0</v>
      </c>
      <c r="X418" s="29">
        <v>0</v>
      </c>
      <c r="Y418" s="29">
        <v>0</v>
      </c>
      <c r="Z418" s="30">
        <f t="shared" si="120"/>
        <v>0</v>
      </c>
      <c r="AA418" s="30">
        <f t="shared" si="121"/>
        <v>0</v>
      </c>
      <c r="AB418" s="30">
        <f t="shared" si="122"/>
        <v>0</v>
      </c>
      <c r="AC418" s="29">
        <v>0</v>
      </c>
      <c r="AD418" s="29">
        <v>0</v>
      </c>
      <c r="AE418" s="30">
        <f t="shared" si="123"/>
        <v>0</v>
      </c>
      <c r="AF418" s="30">
        <f t="shared" si="124"/>
        <v>0</v>
      </c>
      <c r="AG418" s="30">
        <f t="shared" si="125"/>
        <v>0</v>
      </c>
    </row>
    <row r="419" spans="2:33" ht="15" customHeight="1" x14ac:dyDescent="0.2">
      <c r="B419" s="29" t="s">
        <v>2427</v>
      </c>
      <c r="C419" s="29" t="s">
        <v>19</v>
      </c>
      <c r="D419" s="29">
        <v>163000</v>
      </c>
      <c r="E419" s="29">
        <v>358000</v>
      </c>
      <c r="F419" s="30">
        <f t="shared" si="108"/>
        <v>2.1963190184049082</v>
      </c>
      <c r="G419" s="30">
        <f t="shared" si="109"/>
        <v>195600</v>
      </c>
      <c r="H419" s="30">
        <f t="shared" si="110"/>
        <v>68460</v>
      </c>
      <c r="I419" s="29">
        <v>0</v>
      </c>
      <c r="J419" s="29">
        <v>0</v>
      </c>
      <c r="K419" s="30">
        <f t="shared" si="111"/>
        <v>0</v>
      </c>
      <c r="L419" s="30">
        <f t="shared" si="112"/>
        <v>0</v>
      </c>
      <c r="M419" s="30">
        <f t="shared" si="113"/>
        <v>0</v>
      </c>
      <c r="N419" s="29">
        <v>0</v>
      </c>
      <c r="O419" s="29">
        <v>0</v>
      </c>
      <c r="P419" s="30">
        <f t="shared" si="114"/>
        <v>0</v>
      </c>
      <c r="Q419" s="30">
        <f t="shared" si="115"/>
        <v>0</v>
      </c>
      <c r="R419" s="30">
        <f t="shared" si="116"/>
        <v>0</v>
      </c>
      <c r="S419" s="29">
        <v>1000</v>
      </c>
      <c r="T419" s="29">
        <v>2000</v>
      </c>
      <c r="U419" s="30">
        <f t="shared" si="117"/>
        <v>2</v>
      </c>
      <c r="V419" s="30">
        <f t="shared" si="118"/>
        <v>1500</v>
      </c>
      <c r="W419" s="30">
        <f t="shared" si="119"/>
        <v>525</v>
      </c>
      <c r="X419" s="29">
        <v>0</v>
      </c>
      <c r="Y419" s="29">
        <v>0</v>
      </c>
      <c r="Z419" s="30">
        <f t="shared" si="120"/>
        <v>0</v>
      </c>
      <c r="AA419" s="30">
        <f t="shared" si="121"/>
        <v>0</v>
      </c>
      <c r="AB419" s="30">
        <f t="shared" si="122"/>
        <v>0</v>
      </c>
      <c r="AC419" s="29">
        <v>0</v>
      </c>
      <c r="AD419" s="29">
        <v>0</v>
      </c>
      <c r="AE419" s="30">
        <f t="shared" si="123"/>
        <v>0</v>
      </c>
      <c r="AF419" s="30">
        <f t="shared" si="124"/>
        <v>0</v>
      </c>
      <c r="AG419" s="30">
        <f t="shared" si="125"/>
        <v>0</v>
      </c>
    </row>
    <row r="420" spans="2:33" ht="15" customHeight="1" x14ac:dyDescent="0.2">
      <c r="B420" s="29" t="s">
        <v>2400</v>
      </c>
      <c r="C420" s="29" t="s">
        <v>19</v>
      </c>
      <c r="D420" s="29">
        <v>235000</v>
      </c>
      <c r="E420" s="29">
        <v>565000</v>
      </c>
      <c r="F420" s="30">
        <f t="shared" si="108"/>
        <v>2.4042553191489362</v>
      </c>
      <c r="G420" s="30">
        <f t="shared" si="109"/>
        <v>282000</v>
      </c>
      <c r="H420" s="30">
        <f t="shared" si="110"/>
        <v>98700</v>
      </c>
      <c r="I420" s="29">
        <v>0</v>
      </c>
      <c r="J420" s="29">
        <v>0</v>
      </c>
      <c r="K420" s="30">
        <f t="shared" si="111"/>
        <v>0</v>
      </c>
      <c r="L420" s="30">
        <f t="shared" si="112"/>
        <v>0</v>
      </c>
      <c r="M420" s="30">
        <f t="shared" si="113"/>
        <v>0</v>
      </c>
      <c r="N420" s="29">
        <v>0</v>
      </c>
      <c r="O420" s="29">
        <v>0</v>
      </c>
      <c r="P420" s="30">
        <f t="shared" si="114"/>
        <v>0</v>
      </c>
      <c r="Q420" s="30">
        <f t="shared" si="115"/>
        <v>0</v>
      </c>
      <c r="R420" s="30">
        <f t="shared" si="116"/>
        <v>0</v>
      </c>
      <c r="S420" s="29">
        <v>0</v>
      </c>
      <c r="T420" s="29">
        <v>0</v>
      </c>
      <c r="U420" s="30">
        <f t="shared" si="117"/>
        <v>0</v>
      </c>
      <c r="V420" s="30">
        <f t="shared" si="118"/>
        <v>0</v>
      </c>
      <c r="W420" s="30">
        <f t="shared" si="119"/>
        <v>0</v>
      </c>
      <c r="X420" s="29">
        <v>0</v>
      </c>
      <c r="Y420" s="29">
        <v>0</v>
      </c>
      <c r="Z420" s="30">
        <f t="shared" si="120"/>
        <v>0</v>
      </c>
      <c r="AA420" s="30">
        <f t="shared" si="121"/>
        <v>0</v>
      </c>
      <c r="AB420" s="30">
        <f t="shared" si="122"/>
        <v>0</v>
      </c>
      <c r="AC420" s="29">
        <v>0</v>
      </c>
      <c r="AD420" s="29">
        <v>0</v>
      </c>
      <c r="AE420" s="30">
        <f t="shared" si="123"/>
        <v>0</v>
      </c>
      <c r="AF420" s="30">
        <f t="shared" si="124"/>
        <v>0</v>
      </c>
      <c r="AG420" s="30">
        <f t="shared" si="125"/>
        <v>0</v>
      </c>
    </row>
    <row r="421" spans="2:33" ht="15" customHeight="1" x14ac:dyDescent="0.2">
      <c r="B421" s="29" t="s">
        <v>2404</v>
      </c>
      <c r="C421" s="29" t="s">
        <v>19</v>
      </c>
      <c r="D421" s="29">
        <v>316000</v>
      </c>
      <c r="E421" s="29">
        <v>1043000</v>
      </c>
      <c r="F421" s="30">
        <f t="shared" si="108"/>
        <v>3.3006329113924049</v>
      </c>
      <c r="G421" s="30">
        <f t="shared" si="109"/>
        <v>379200</v>
      </c>
      <c r="H421" s="30">
        <f t="shared" si="110"/>
        <v>132720</v>
      </c>
      <c r="I421" s="29">
        <v>0</v>
      </c>
      <c r="J421" s="29">
        <v>0</v>
      </c>
      <c r="K421" s="30">
        <f t="shared" si="111"/>
        <v>0</v>
      </c>
      <c r="L421" s="30">
        <f t="shared" si="112"/>
        <v>0</v>
      </c>
      <c r="M421" s="30">
        <f t="shared" si="113"/>
        <v>0</v>
      </c>
      <c r="N421" s="29">
        <v>0</v>
      </c>
      <c r="O421" s="29">
        <v>0</v>
      </c>
      <c r="P421" s="30">
        <f t="shared" si="114"/>
        <v>0</v>
      </c>
      <c r="Q421" s="30">
        <f t="shared" si="115"/>
        <v>0</v>
      </c>
      <c r="R421" s="30">
        <f t="shared" si="116"/>
        <v>0</v>
      </c>
      <c r="S421" s="29">
        <v>0</v>
      </c>
      <c r="T421" s="29">
        <v>0</v>
      </c>
      <c r="U421" s="30">
        <f t="shared" si="117"/>
        <v>0</v>
      </c>
      <c r="V421" s="30">
        <f t="shared" si="118"/>
        <v>0</v>
      </c>
      <c r="W421" s="30">
        <f t="shared" si="119"/>
        <v>0</v>
      </c>
      <c r="X421" s="29">
        <v>0</v>
      </c>
      <c r="Y421" s="29">
        <v>0</v>
      </c>
      <c r="Z421" s="30">
        <f t="shared" si="120"/>
        <v>0</v>
      </c>
      <c r="AA421" s="30">
        <f t="shared" si="121"/>
        <v>0</v>
      </c>
      <c r="AB421" s="30">
        <f t="shared" si="122"/>
        <v>0</v>
      </c>
      <c r="AC421" s="29">
        <v>0</v>
      </c>
      <c r="AD421" s="29">
        <v>0</v>
      </c>
      <c r="AE421" s="30">
        <f t="shared" si="123"/>
        <v>0</v>
      </c>
      <c r="AF421" s="30">
        <f t="shared" si="124"/>
        <v>0</v>
      </c>
      <c r="AG421" s="30">
        <f t="shared" si="125"/>
        <v>0</v>
      </c>
    </row>
    <row r="422" spans="2:33" ht="15" customHeight="1" x14ac:dyDescent="0.2">
      <c r="B422" s="29" t="s">
        <v>2402</v>
      </c>
      <c r="C422" s="29" t="s">
        <v>19</v>
      </c>
      <c r="D422" s="29">
        <v>138000</v>
      </c>
      <c r="E422" s="29">
        <v>269000</v>
      </c>
      <c r="F422" s="30">
        <f t="shared" si="108"/>
        <v>1.9492753623188406</v>
      </c>
      <c r="G422" s="30">
        <f t="shared" si="109"/>
        <v>165600</v>
      </c>
      <c r="H422" s="30">
        <f t="shared" si="110"/>
        <v>57960</v>
      </c>
      <c r="I422" s="29">
        <v>0</v>
      </c>
      <c r="J422" s="29">
        <v>0</v>
      </c>
      <c r="K422" s="30">
        <f t="shared" si="111"/>
        <v>0</v>
      </c>
      <c r="L422" s="30">
        <f t="shared" si="112"/>
        <v>0</v>
      </c>
      <c r="M422" s="30">
        <f t="shared" si="113"/>
        <v>0</v>
      </c>
      <c r="N422" s="29">
        <v>0</v>
      </c>
      <c r="O422" s="29">
        <v>0</v>
      </c>
      <c r="P422" s="30">
        <f t="shared" si="114"/>
        <v>0</v>
      </c>
      <c r="Q422" s="30">
        <f t="shared" si="115"/>
        <v>0</v>
      </c>
      <c r="R422" s="30">
        <f t="shared" si="116"/>
        <v>0</v>
      </c>
      <c r="S422" s="29">
        <v>0</v>
      </c>
      <c r="T422" s="29">
        <v>0</v>
      </c>
      <c r="U422" s="30">
        <f t="shared" si="117"/>
        <v>0</v>
      </c>
      <c r="V422" s="30">
        <f t="shared" si="118"/>
        <v>0</v>
      </c>
      <c r="W422" s="30">
        <f t="shared" si="119"/>
        <v>0</v>
      </c>
      <c r="X422" s="29">
        <v>0</v>
      </c>
      <c r="Y422" s="29">
        <v>0</v>
      </c>
      <c r="Z422" s="30">
        <f t="shared" si="120"/>
        <v>0</v>
      </c>
      <c r="AA422" s="30">
        <f t="shared" si="121"/>
        <v>0</v>
      </c>
      <c r="AB422" s="30">
        <f t="shared" si="122"/>
        <v>0</v>
      </c>
      <c r="AC422" s="29">
        <v>0</v>
      </c>
      <c r="AD422" s="29">
        <v>0</v>
      </c>
      <c r="AE422" s="30">
        <f t="shared" si="123"/>
        <v>0</v>
      </c>
      <c r="AF422" s="30">
        <f t="shared" si="124"/>
        <v>0</v>
      </c>
      <c r="AG422" s="30">
        <f t="shared" si="125"/>
        <v>0</v>
      </c>
    </row>
    <row r="423" spans="2:33" ht="15" customHeight="1" x14ac:dyDescent="0.2">
      <c r="B423" s="29" t="s">
        <v>2422</v>
      </c>
      <c r="C423" s="29" t="s">
        <v>19</v>
      </c>
      <c r="D423" s="29">
        <v>67000</v>
      </c>
      <c r="E423" s="29">
        <v>182000</v>
      </c>
      <c r="F423" s="30">
        <f t="shared" si="108"/>
        <v>2.716417910447761</v>
      </c>
      <c r="G423" s="30">
        <f t="shared" si="109"/>
        <v>80400</v>
      </c>
      <c r="H423" s="30">
        <f t="shared" si="110"/>
        <v>28140</v>
      </c>
      <c r="I423" s="29">
        <v>0</v>
      </c>
      <c r="J423" s="29">
        <v>0</v>
      </c>
      <c r="K423" s="30">
        <f t="shared" si="111"/>
        <v>0</v>
      </c>
      <c r="L423" s="30">
        <f t="shared" si="112"/>
        <v>0</v>
      </c>
      <c r="M423" s="30">
        <f t="shared" si="113"/>
        <v>0</v>
      </c>
      <c r="N423" s="29">
        <v>0</v>
      </c>
      <c r="O423" s="29">
        <v>0</v>
      </c>
      <c r="P423" s="30">
        <f t="shared" si="114"/>
        <v>0</v>
      </c>
      <c r="Q423" s="30">
        <f t="shared" si="115"/>
        <v>0</v>
      </c>
      <c r="R423" s="30">
        <f t="shared" si="116"/>
        <v>0</v>
      </c>
      <c r="S423" s="29">
        <v>0</v>
      </c>
      <c r="T423" s="29">
        <v>0</v>
      </c>
      <c r="U423" s="30">
        <f t="shared" si="117"/>
        <v>0</v>
      </c>
      <c r="V423" s="30">
        <f t="shared" si="118"/>
        <v>0</v>
      </c>
      <c r="W423" s="30">
        <f t="shared" si="119"/>
        <v>0</v>
      </c>
      <c r="X423" s="29">
        <v>0</v>
      </c>
      <c r="Y423" s="29">
        <v>0</v>
      </c>
      <c r="Z423" s="30">
        <f t="shared" si="120"/>
        <v>0</v>
      </c>
      <c r="AA423" s="30">
        <f t="shared" si="121"/>
        <v>0</v>
      </c>
      <c r="AB423" s="30">
        <f t="shared" si="122"/>
        <v>0</v>
      </c>
      <c r="AC423" s="29">
        <v>0</v>
      </c>
      <c r="AD423" s="29">
        <v>0</v>
      </c>
      <c r="AE423" s="30">
        <f t="shared" si="123"/>
        <v>0</v>
      </c>
      <c r="AF423" s="30">
        <f t="shared" si="124"/>
        <v>0</v>
      </c>
      <c r="AG423" s="30">
        <f t="shared" si="125"/>
        <v>0</v>
      </c>
    </row>
    <row r="424" spans="2:33" ht="15" customHeight="1" x14ac:dyDescent="0.2">
      <c r="B424" s="29" t="s">
        <v>2430</v>
      </c>
      <c r="C424" s="29" t="s">
        <v>19</v>
      </c>
      <c r="D424" s="29">
        <v>115000</v>
      </c>
      <c r="E424" s="29">
        <v>315000</v>
      </c>
      <c r="F424" s="30">
        <f t="shared" si="108"/>
        <v>2.7391304347826089</v>
      </c>
      <c r="G424" s="30">
        <f t="shared" si="109"/>
        <v>138000</v>
      </c>
      <c r="H424" s="30">
        <f t="shared" si="110"/>
        <v>48300</v>
      </c>
      <c r="I424" s="29">
        <v>0</v>
      </c>
      <c r="J424" s="29">
        <v>0</v>
      </c>
      <c r="K424" s="30">
        <f t="shared" si="111"/>
        <v>0</v>
      </c>
      <c r="L424" s="30">
        <f t="shared" si="112"/>
        <v>0</v>
      </c>
      <c r="M424" s="30">
        <f t="shared" si="113"/>
        <v>0</v>
      </c>
      <c r="N424" s="29">
        <v>0</v>
      </c>
      <c r="O424" s="29">
        <v>0</v>
      </c>
      <c r="P424" s="30">
        <f t="shared" si="114"/>
        <v>0</v>
      </c>
      <c r="Q424" s="30">
        <f t="shared" si="115"/>
        <v>0</v>
      </c>
      <c r="R424" s="30">
        <f t="shared" si="116"/>
        <v>0</v>
      </c>
      <c r="S424" s="29">
        <v>0</v>
      </c>
      <c r="T424" s="29">
        <v>0</v>
      </c>
      <c r="U424" s="30">
        <f t="shared" si="117"/>
        <v>0</v>
      </c>
      <c r="V424" s="30">
        <f t="shared" si="118"/>
        <v>0</v>
      </c>
      <c r="W424" s="30">
        <f t="shared" si="119"/>
        <v>0</v>
      </c>
      <c r="X424" s="29">
        <v>0</v>
      </c>
      <c r="Y424" s="29">
        <v>0</v>
      </c>
      <c r="Z424" s="30">
        <f t="shared" si="120"/>
        <v>0</v>
      </c>
      <c r="AA424" s="30">
        <f t="shared" si="121"/>
        <v>0</v>
      </c>
      <c r="AB424" s="30">
        <f t="shared" si="122"/>
        <v>0</v>
      </c>
      <c r="AC424" s="29">
        <v>0</v>
      </c>
      <c r="AD424" s="29">
        <v>0</v>
      </c>
      <c r="AE424" s="30">
        <f t="shared" si="123"/>
        <v>0</v>
      </c>
      <c r="AF424" s="30">
        <f t="shared" si="124"/>
        <v>0</v>
      </c>
      <c r="AG424" s="30">
        <f t="shared" si="125"/>
        <v>0</v>
      </c>
    </row>
    <row r="425" spans="2:33" ht="15" customHeight="1" x14ac:dyDescent="0.2">
      <c r="B425" s="29" t="s">
        <v>2406</v>
      </c>
      <c r="C425" s="29" t="s">
        <v>19</v>
      </c>
      <c r="D425" s="29">
        <v>32000</v>
      </c>
      <c r="E425" s="29">
        <v>71000</v>
      </c>
      <c r="F425" s="30">
        <f t="shared" si="108"/>
        <v>2.21875</v>
      </c>
      <c r="G425" s="30">
        <f t="shared" si="109"/>
        <v>38400</v>
      </c>
      <c r="H425" s="30">
        <f t="shared" si="110"/>
        <v>13440</v>
      </c>
      <c r="I425" s="29">
        <v>0</v>
      </c>
      <c r="J425" s="29">
        <v>0</v>
      </c>
      <c r="K425" s="30">
        <f t="shared" si="111"/>
        <v>0</v>
      </c>
      <c r="L425" s="30">
        <f t="shared" si="112"/>
        <v>0</v>
      </c>
      <c r="M425" s="30">
        <f t="shared" si="113"/>
        <v>0</v>
      </c>
      <c r="N425" s="29">
        <v>0</v>
      </c>
      <c r="O425" s="29">
        <v>0</v>
      </c>
      <c r="P425" s="30">
        <f t="shared" si="114"/>
        <v>0</v>
      </c>
      <c r="Q425" s="30">
        <f t="shared" si="115"/>
        <v>0</v>
      </c>
      <c r="R425" s="30">
        <f t="shared" si="116"/>
        <v>0</v>
      </c>
      <c r="S425" s="29">
        <v>0</v>
      </c>
      <c r="T425" s="29">
        <v>0</v>
      </c>
      <c r="U425" s="30">
        <f t="shared" si="117"/>
        <v>0</v>
      </c>
      <c r="V425" s="30">
        <f t="shared" si="118"/>
        <v>0</v>
      </c>
      <c r="W425" s="30">
        <f t="shared" si="119"/>
        <v>0</v>
      </c>
      <c r="X425" s="29">
        <v>0</v>
      </c>
      <c r="Y425" s="29">
        <v>0</v>
      </c>
      <c r="Z425" s="30">
        <f t="shared" si="120"/>
        <v>0</v>
      </c>
      <c r="AA425" s="30">
        <f t="shared" si="121"/>
        <v>0</v>
      </c>
      <c r="AB425" s="30">
        <f t="shared" si="122"/>
        <v>0</v>
      </c>
      <c r="AC425" s="29">
        <v>0</v>
      </c>
      <c r="AD425" s="29">
        <v>0</v>
      </c>
      <c r="AE425" s="30">
        <f t="shared" si="123"/>
        <v>0</v>
      </c>
      <c r="AF425" s="30">
        <f t="shared" si="124"/>
        <v>0</v>
      </c>
      <c r="AG425" s="30">
        <f t="shared" si="125"/>
        <v>0</v>
      </c>
    </row>
    <row r="426" spans="2:33" ht="15" customHeight="1" x14ac:dyDescent="0.2">
      <c r="B426" s="29" t="s">
        <v>2397</v>
      </c>
      <c r="C426" s="29" t="s">
        <v>19</v>
      </c>
      <c r="D426" s="29">
        <v>90000</v>
      </c>
      <c r="E426" s="29">
        <v>282000</v>
      </c>
      <c r="F426" s="30">
        <f t="shared" si="108"/>
        <v>3.1333333333333333</v>
      </c>
      <c r="G426" s="30">
        <f t="shared" si="109"/>
        <v>108000</v>
      </c>
      <c r="H426" s="30">
        <f t="shared" si="110"/>
        <v>37800</v>
      </c>
      <c r="I426" s="29">
        <v>0</v>
      </c>
      <c r="J426" s="29">
        <v>0</v>
      </c>
      <c r="K426" s="30">
        <f t="shared" si="111"/>
        <v>0</v>
      </c>
      <c r="L426" s="30">
        <f t="shared" si="112"/>
        <v>0</v>
      </c>
      <c r="M426" s="30">
        <f t="shared" si="113"/>
        <v>0</v>
      </c>
      <c r="N426" s="29">
        <v>0</v>
      </c>
      <c r="O426" s="29">
        <v>0</v>
      </c>
      <c r="P426" s="30">
        <f t="shared" si="114"/>
        <v>0</v>
      </c>
      <c r="Q426" s="30">
        <f t="shared" si="115"/>
        <v>0</v>
      </c>
      <c r="R426" s="30">
        <f t="shared" si="116"/>
        <v>0</v>
      </c>
      <c r="S426" s="29">
        <v>0</v>
      </c>
      <c r="T426" s="29">
        <v>1000</v>
      </c>
      <c r="U426" s="30">
        <f t="shared" si="117"/>
        <v>0</v>
      </c>
      <c r="V426" s="30">
        <f t="shared" si="118"/>
        <v>0</v>
      </c>
      <c r="W426" s="30">
        <f t="shared" si="119"/>
        <v>0</v>
      </c>
      <c r="X426" s="29">
        <v>0</v>
      </c>
      <c r="Y426" s="29">
        <v>0</v>
      </c>
      <c r="Z426" s="30">
        <f t="shared" si="120"/>
        <v>0</v>
      </c>
      <c r="AA426" s="30">
        <f t="shared" si="121"/>
        <v>0</v>
      </c>
      <c r="AB426" s="30">
        <f t="shared" si="122"/>
        <v>0</v>
      </c>
      <c r="AC426" s="29">
        <v>0</v>
      </c>
      <c r="AD426" s="29">
        <v>0</v>
      </c>
      <c r="AE426" s="30">
        <f t="shared" si="123"/>
        <v>0</v>
      </c>
      <c r="AF426" s="30">
        <f t="shared" si="124"/>
        <v>0</v>
      </c>
      <c r="AG426" s="30">
        <f t="shared" si="125"/>
        <v>0</v>
      </c>
    </row>
    <row r="427" spans="2:33" ht="15" customHeight="1" x14ac:dyDescent="0.2">
      <c r="B427" s="29" t="s">
        <v>2419</v>
      </c>
      <c r="C427" s="29" t="s">
        <v>19</v>
      </c>
      <c r="D427" s="29">
        <v>35000</v>
      </c>
      <c r="E427" s="29">
        <v>64000</v>
      </c>
      <c r="F427" s="30">
        <f t="shared" si="108"/>
        <v>1.8285714285714285</v>
      </c>
      <c r="G427" s="30">
        <f t="shared" si="109"/>
        <v>42000</v>
      </c>
      <c r="H427" s="30">
        <f t="shared" si="110"/>
        <v>14700</v>
      </c>
      <c r="I427" s="29">
        <v>0</v>
      </c>
      <c r="J427" s="29">
        <v>0</v>
      </c>
      <c r="K427" s="30">
        <f t="shared" si="111"/>
        <v>0</v>
      </c>
      <c r="L427" s="30">
        <f t="shared" si="112"/>
        <v>0</v>
      </c>
      <c r="M427" s="30">
        <f t="shared" si="113"/>
        <v>0</v>
      </c>
      <c r="N427" s="29">
        <v>0</v>
      </c>
      <c r="O427" s="29">
        <v>0</v>
      </c>
      <c r="P427" s="30">
        <f t="shared" si="114"/>
        <v>0</v>
      </c>
      <c r="Q427" s="30">
        <f t="shared" si="115"/>
        <v>0</v>
      </c>
      <c r="R427" s="30">
        <f t="shared" si="116"/>
        <v>0</v>
      </c>
      <c r="S427" s="29">
        <v>17000</v>
      </c>
      <c r="T427" s="29">
        <v>43000</v>
      </c>
      <c r="U427" s="30">
        <f t="shared" si="117"/>
        <v>2.5294117647058822</v>
      </c>
      <c r="V427" s="30">
        <f t="shared" si="118"/>
        <v>25500</v>
      </c>
      <c r="W427" s="30">
        <f t="shared" si="119"/>
        <v>8925</v>
      </c>
      <c r="X427" s="29">
        <v>0</v>
      </c>
      <c r="Y427" s="29">
        <v>0</v>
      </c>
      <c r="Z427" s="30">
        <f t="shared" si="120"/>
        <v>0</v>
      </c>
      <c r="AA427" s="30">
        <f t="shared" si="121"/>
        <v>0</v>
      </c>
      <c r="AB427" s="30">
        <f t="shared" si="122"/>
        <v>0</v>
      </c>
      <c r="AC427" s="29">
        <v>0</v>
      </c>
      <c r="AD427" s="29">
        <v>0</v>
      </c>
      <c r="AE427" s="30">
        <f t="shared" si="123"/>
        <v>0</v>
      </c>
      <c r="AF427" s="30">
        <f t="shared" si="124"/>
        <v>0</v>
      </c>
      <c r="AG427" s="30">
        <f t="shared" si="125"/>
        <v>0</v>
      </c>
    </row>
    <row r="428" spans="2:33" ht="15" customHeight="1" x14ac:dyDescent="0.2">
      <c r="B428" s="29" t="s">
        <v>2408</v>
      </c>
      <c r="C428" s="29" t="s">
        <v>19</v>
      </c>
      <c r="D428" s="29">
        <v>262000</v>
      </c>
      <c r="E428" s="29">
        <v>607000</v>
      </c>
      <c r="F428" s="30">
        <f t="shared" si="108"/>
        <v>2.3167938931297711</v>
      </c>
      <c r="G428" s="30">
        <f t="shared" si="109"/>
        <v>314400</v>
      </c>
      <c r="H428" s="30">
        <f t="shared" si="110"/>
        <v>110040</v>
      </c>
      <c r="I428" s="29">
        <v>0</v>
      </c>
      <c r="J428" s="29">
        <v>0</v>
      </c>
      <c r="K428" s="30">
        <f t="shared" si="111"/>
        <v>0</v>
      </c>
      <c r="L428" s="30">
        <f t="shared" si="112"/>
        <v>0</v>
      </c>
      <c r="M428" s="30">
        <f t="shared" si="113"/>
        <v>0</v>
      </c>
      <c r="N428" s="29">
        <v>0</v>
      </c>
      <c r="O428" s="29">
        <v>0</v>
      </c>
      <c r="P428" s="30">
        <f t="shared" si="114"/>
        <v>0</v>
      </c>
      <c r="Q428" s="30">
        <f t="shared" si="115"/>
        <v>0</v>
      </c>
      <c r="R428" s="30">
        <f t="shared" si="116"/>
        <v>0</v>
      </c>
      <c r="S428" s="29">
        <v>2000</v>
      </c>
      <c r="T428" s="29">
        <v>7000</v>
      </c>
      <c r="U428" s="30">
        <f t="shared" si="117"/>
        <v>3.5</v>
      </c>
      <c r="V428" s="30">
        <f t="shared" si="118"/>
        <v>3000</v>
      </c>
      <c r="W428" s="30">
        <f t="shared" si="119"/>
        <v>1050</v>
      </c>
      <c r="X428" s="29">
        <v>0</v>
      </c>
      <c r="Y428" s="29">
        <v>0</v>
      </c>
      <c r="Z428" s="30">
        <f t="shared" si="120"/>
        <v>0</v>
      </c>
      <c r="AA428" s="30">
        <f t="shared" si="121"/>
        <v>0</v>
      </c>
      <c r="AB428" s="30">
        <f t="shared" si="122"/>
        <v>0</v>
      </c>
      <c r="AC428" s="29">
        <v>0</v>
      </c>
      <c r="AD428" s="29">
        <v>0</v>
      </c>
      <c r="AE428" s="30">
        <f t="shared" si="123"/>
        <v>0</v>
      </c>
      <c r="AF428" s="30">
        <f t="shared" si="124"/>
        <v>0</v>
      </c>
      <c r="AG428" s="30">
        <f t="shared" si="125"/>
        <v>0</v>
      </c>
    </row>
    <row r="429" spans="2:33" ht="15" customHeight="1" x14ac:dyDescent="0.2">
      <c r="B429" s="29" t="s">
        <v>2411</v>
      </c>
      <c r="C429" s="29" t="s">
        <v>19</v>
      </c>
      <c r="D429" s="29">
        <v>80000</v>
      </c>
      <c r="E429" s="29">
        <v>184000</v>
      </c>
      <c r="F429" s="30">
        <f t="shared" si="108"/>
        <v>2.2999999999999998</v>
      </c>
      <c r="G429" s="30">
        <f t="shared" si="109"/>
        <v>96000</v>
      </c>
      <c r="H429" s="30">
        <f t="shared" si="110"/>
        <v>33600</v>
      </c>
      <c r="I429" s="29">
        <v>0</v>
      </c>
      <c r="J429" s="29">
        <v>0</v>
      </c>
      <c r="K429" s="30">
        <f t="shared" si="111"/>
        <v>0</v>
      </c>
      <c r="L429" s="30">
        <f t="shared" si="112"/>
        <v>0</v>
      </c>
      <c r="M429" s="30">
        <f t="shared" si="113"/>
        <v>0</v>
      </c>
      <c r="N429" s="29">
        <v>0</v>
      </c>
      <c r="O429" s="29">
        <v>0</v>
      </c>
      <c r="P429" s="30">
        <f t="shared" si="114"/>
        <v>0</v>
      </c>
      <c r="Q429" s="30">
        <f t="shared" si="115"/>
        <v>0</v>
      </c>
      <c r="R429" s="30">
        <f t="shared" si="116"/>
        <v>0</v>
      </c>
      <c r="S429" s="29">
        <v>0</v>
      </c>
      <c r="T429" s="29">
        <v>0</v>
      </c>
      <c r="U429" s="30">
        <f t="shared" si="117"/>
        <v>0</v>
      </c>
      <c r="V429" s="30">
        <f t="shared" si="118"/>
        <v>0</v>
      </c>
      <c r="W429" s="30">
        <f t="shared" si="119"/>
        <v>0</v>
      </c>
      <c r="X429" s="29">
        <v>0</v>
      </c>
      <c r="Y429" s="29">
        <v>0</v>
      </c>
      <c r="Z429" s="30">
        <f t="shared" si="120"/>
        <v>0</v>
      </c>
      <c r="AA429" s="30">
        <f t="shared" si="121"/>
        <v>0</v>
      </c>
      <c r="AB429" s="30">
        <f t="shared" si="122"/>
        <v>0</v>
      </c>
      <c r="AC429" s="29">
        <v>0</v>
      </c>
      <c r="AD429" s="29">
        <v>0</v>
      </c>
      <c r="AE429" s="30">
        <f t="shared" si="123"/>
        <v>0</v>
      </c>
      <c r="AF429" s="30">
        <f t="shared" si="124"/>
        <v>0</v>
      </c>
      <c r="AG429" s="30">
        <f t="shared" si="125"/>
        <v>0</v>
      </c>
    </row>
    <row r="430" spans="2:33" ht="15" customHeight="1" x14ac:dyDescent="0.2">
      <c r="B430" s="29" t="s">
        <v>2413</v>
      </c>
      <c r="C430" s="29" t="s">
        <v>19</v>
      </c>
      <c r="D430" s="29">
        <v>110000</v>
      </c>
      <c r="E430" s="29">
        <v>226000</v>
      </c>
      <c r="F430" s="30">
        <f t="shared" si="108"/>
        <v>2.0545454545454547</v>
      </c>
      <c r="G430" s="30">
        <f t="shared" si="109"/>
        <v>132000</v>
      </c>
      <c r="H430" s="30">
        <f t="shared" si="110"/>
        <v>46200</v>
      </c>
      <c r="I430" s="29">
        <v>0</v>
      </c>
      <c r="J430" s="29">
        <v>0</v>
      </c>
      <c r="K430" s="30">
        <f t="shared" si="111"/>
        <v>0</v>
      </c>
      <c r="L430" s="30">
        <f t="shared" si="112"/>
        <v>0</v>
      </c>
      <c r="M430" s="30">
        <f t="shared" si="113"/>
        <v>0</v>
      </c>
      <c r="N430" s="29">
        <v>0</v>
      </c>
      <c r="O430" s="29">
        <v>0</v>
      </c>
      <c r="P430" s="30">
        <f t="shared" si="114"/>
        <v>0</v>
      </c>
      <c r="Q430" s="30">
        <f t="shared" si="115"/>
        <v>0</v>
      </c>
      <c r="R430" s="30">
        <f t="shared" si="116"/>
        <v>0</v>
      </c>
      <c r="S430" s="29">
        <v>0</v>
      </c>
      <c r="T430" s="29">
        <v>0</v>
      </c>
      <c r="U430" s="30">
        <f t="shared" si="117"/>
        <v>0</v>
      </c>
      <c r="V430" s="30">
        <f t="shared" si="118"/>
        <v>0</v>
      </c>
      <c r="W430" s="30">
        <f t="shared" si="119"/>
        <v>0</v>
      </c>
      <c r="X430" s="29">
        <v>0</v>
      </c>
      <c r="Y430" s="29">
        <v>0</v>
      </c>
      <c r="Z430" s="30">
        <f t="shared" si="120"/>
        <v>0</v>
      </c>
      <c r="AA430" s="30">
        <f t="shared" si="121"/>
        <v>0</v>
      </c>
      <c r="AB430" s="30">
        <f t="shared" si="122"/>
        <v>0</v>
      </c>
      <c r="AC430" s="29">
        <v>0</v>
      </c>
      <c r="AD430" s="29">
        <v>0</v>
      </c>
      <c r="AE430" s="30">
        <f t="shared" si="123"/>
        <v>0</v>
      </c>
      <c r="AF430" s="30">
        <f t="shared" si="124"/>
        <v>0</v>
      </c>
      <c r="AG430" s="30">
        <f t="shared" si="125"/>
        <v>0</v>
      </c>
    </row>
    <row r="431" spans="2:33" ht="15" customHeight="1" x14ac:dyDescent="0.2">
      <c r="B431" s="29" t="s">
        <v>2399</v>
      </c>
      <c r="C431" s="29" t="s">
        <v>19</v>
      </c>
      <c r="D431" s="29">
        <v>31000</v>
      </c>
      <c r="E431" s="29">
        <v>74000</v>
      </c>
      <c r="F431" s="30">
        <f t="shared" si="108"/>
        <v>2.3870967741935485</v>
      </c>
      <c r="G431" s="30">
        <f t="shared" si="109"/>
        <v>37200</v>
      </c>
      <c r="H431" s="30">
        <f t="shared" si="110"/>
        <v>13020</v>
      </c>
      <c r="I431" s="29">
        <v>0</v>
      </c>
      <c r="J431" s="29">
        <v>0</v>
      </c>
      <c r="K431" s="30">
        <f t="shared" si="111"/>
        <v>0</v>
      </c>
      <c r="L431" s="30">
        <f t="shared" si="112"/>
        <v>0</v>
      </c>
      <c r="M431" s="30">
        <f t="shared" si="113"/>
        <v>0</v>
      </c>
      <c r="N431" s="29">
        <v>0</v>
      </c>
      <c r="O431" s="29">
        <v>0</v>
      </c>
      <c r="P431" s="30">
        <f t="shared" si="114"/>
        <v>0</v>
      </c>
      <c r="Q431" s="30">
        <f t="shared" si="115"/>
        <v>0</v>
      </c>
      <c r="R431" s="30">
        <f t="shared" si="116"/>
        <v>0</v>
      </c>
      <c r="S431" s="29">
        <v>0</v>
      </c>
      <c r="T431" s="29">
        <v>0</v>
      </c>
      <c r="U431" s="30">
        <f t="shared" si="117"/>
        <v>0</v>
      </c>
      <c r="V431" s="30">
        <f t="shared" si="118"/>
        <v>0</v>
      </c>
      <c r="W431" s="30">
        <f t="shared" si="119"/>
        <v>0</v>
      </c>
      <c r="X431" s="29">
        <v>0</v>
      </c>
      <c r="Y431" s="29">
        <v>0</v>
      </c>
      <c r="Z431" s="30">
        <f t="shared" si="120"/>
        <v>0</v>
      </c>
      <c r="AA431" s="30">
        <f t="shared" si="121"/>
        <v>0</v>
      </c>
      <c r="AB431" s="30">
        <f t="shared" si="122"/>
        <v>0</v>
      </c>
      <c r="AC431" s="29">
        <v>0</v>
      </c>
      <c r="AD431" s="29">
        <v>0</v>
      </c>
      <c r="AE431" s="30">
        <f t="shared" si="123"/>
        <v>0</v>
      </c>
      <c r="AF431" s="30">
        <f t="shared" si="124"/>
        <v>0</v>
      </c>
      <c r="AG431" s="30">
        <f t="shared" si="125"/>
        <v>0</v>
      </c>
    </row>
    <row r="432" spans="2:33" ht="15" customHeight="1" x14ac:dyDescent="0.2">
      <c r="B432" s="29" t="s">
        <v>2426</v>
      </c>
      <c r="C432" s="29" t="s">
        <v>19</v>
      </c>
      <c r="D432" s="29">
        <v>249000</v>
      </c>
      <c r="E432" s="29">
        <v>687000</v>
      </c>
      <c r="F432" s="30">
        <f t="shared" si="108"/>
        <v>2.7590361445783134</v>
      </c>
      <c r="G432" s="30">
        <f t="shared" si="109"/>
        <v>298800</v>
      </c>
      <c r="H432" s="30">
        <f t="shared" si="110"/>
        <v>104580</v>
      </c>
      <c r="I432" s="29">
        <v>0</v>
      </c>
      <c r="J432" s="29">
        <v>0</v>
      </c>
      <c r="K432" s="30">
        <f t="shared" si="111"/>
        <v>0</v>
      </c>
      <c r="L432" s="30">
        <f t="shared" si="112"/>
        <v>0</v>
      </c>
      <c r="M432" s="30">
        <f t="shared" si="113"/>
        <v>0</v>
      </c>
      <c r="N432" s="29">
        <v>0</v>
      </c>
      <c r="O432" s="29">
        <v>0</v>
      </c>
      <c r="P432" s="30">
        <f t="shared" si="114"/>
        <v>0</v>
      </c>
      <c r="Q432" s="30">
        <f t="shared" si="115"/>
        <v>0</v>
      </c>
      <c r="R432" s="30">
        <f t="shared" si="116"/>
        <v>0</v>
      </c>
      <c r="S432" s="29">
        <v>2000</v>
      </c>
      <c r="T432" s="29">
        <v>4000</v>
      </c>
      <c r="U432" s="30">
        <f t="shared" si="117"/>
        <v>2</v>
      </c>
      <c r="V432" s="30">
        <f t="shared" si="118"/>
        <v>3000</v>
      </c>
      <c r="W432" s="30">
        <f t="shared" si="119"/>
        <v>1050</v>
      </c>
      <c r="X432" s="29">
        <v>0</v>
      </c>
      <c r="Y432" s="29">
        <v>0</v>
      </c>
      <c r="Z432" s="30">
        <f t="shared" si="120"/>
        <v>0</v>
      </c>
      <c r="AA432" s="30">
        <f t="shared" si="121"/>
        <v>0</v>
      </c>
      <c r="AB432" s="30">
        <f t="shared" si="122"/>
        <v>0</v>
      </c>
      <c r="AC432" s="29">
        <v>0</v>
      </c>
      <c r="AD432" s="29">
        <v>0</v>
      </c>
      <c r="AE432" s="30">
        <f t="shared" si="123"/>
        <v>0</v>
      </c>
      <c r="AF432" s="30">
        <f t="shared" si="124"/>
        <v>0</v>
      </c>
      <c r="AG432" s="30">
        <f t="shared" si="125"/>
        <v>0</v>
      </c>
    </row>
    <row r="433" spans="2:33" ht="15" customHeight="1" x14ac:dyDescent="0.2">
      <c r="B433" s="29" t="s">
        <v>2421</v>
      </c>
      <c r="C433" s="29" t="s">
        <v>19</v>
      </c>
      <c r="D433" s="29">
        <v>42000</v>
      </c>
      <c r="E433" s="29">
        <v>65000</v>
      </c>
      <c r="F433" s="30">
        <f t="shared" si="108"/>
        <v>1.5476190476190477</v>
      </c>
      <c r="G433" s="30">
        <f t="shared" si="109"/>
        <v>50400</v>
      </c>
      <c r="H433" s="30">
        <f t="shared" si="110"/>
        <v>17640</v>
      </c>
      <c r="I433" s="29">
        <v>0</v>
      </c>
      <c r="J433" s="29">
        <v>0</v>
      </c>
      <c r="K433" s="30">
        <f t="shared" si="111"/>
        <v>0</v>
      </c>
      <c r="L433" s="30">
        <f t="shared" si="112"/>
        <v>0</v>
      </c>
      <c r="M433" s="30">
        <f t="shared" si="113"/>
        <v>0</v>
      </c>
      <c r="N433" s="29">
        <v>0</v>
      </c>
      <c r="O433" s="29">
        <v>0</v>
      </c>
      <c r="P433" s="30">
        <f t="shared" si="114"/>
        <v>0</v>
      </c>
      <c r="Q433" s="30">
        <f t="shared" si="115"/>
        <v>0</v>
      </c>
      <c r="R433" s="30">
        <f t="shared" si="116"/>
        <v>0</v>
      </c>
      <c r="S433" s="29">
        <v>2000</v>
      </c>
      <c r="T433" s="29">
        <v>3000</v>
      </c>
      <c r="U433" s="30">
        <f t="shared" si="117"/>
        <v>1.5</v>
      </c>
      <c r="V433" s="30">
        <f t="shared" si="118"/>
        <v>3000</v>
      </c>
      <c r="W433" s="30">
        <f t="shared" si="119"/>
        <v>1050</v>
      </c>
      <c r="X433" s="29">
        <v>0</v>
      </c>
      <c r="Y433" s="29">
        <v>0</v>
      </c>
      <c r="Z433" s="30">
        <f t="shared" si="120"/>
        <v>0</v>
      </c>
      <c r="AA433" s="30">
        <f t="shared" si="121"/>
        <v>0</v>
      </c>
      <c r="AB433" s="30">
        <f t="shared" si="122"/>
        <v>0</v>
      </c>
      <c r="AC433" s="29">
        <v>0</v>
      </c>
      <c r="AD433" s="29">
        <v>0</v>
      </c>
      <c r="AE433" s="30">
        <f t="shared" si="123"/>
        <v>0</v>
      </c>
      <c r="AF433" s="30">
        <f t="shared" si="124"/>
        <v>0</v>
      </c>
      <c r="AG433" s="30">
        <f t="shared" si="125"/>
        <v>0</v>
      </c>
    </row>
    <row r="434" spans="2:33" ht="15" customHeight="1" x14ac:dyDescent="0.2">
      <c r="B434" s="29" t="s">
        <v>2412</v>
      </c>
      <c r="C434" s="29" t="s">
        <v>19</v>
      </c>
      <c r="D434" s="29">
        <v>125000</v>
      </c>
      <c r="E434" s="29">
        <v>261000</v>
      </c>
      <c r="F434" s="30">
        <f t="shared" si="108"/>
        <v>2.0880000000000001</v>
      </c>
      <c r="G434" s="30">
        <f t="shared" si="109"/>
        <v>150000</v>
      </c>
      <c r="H434" s="30">
        <f t="shared" si="110"/>
        <v>52500</v>
      </c>
      <c r="I434" s="29">
        <v>0</v>
      </c>
      <c r="J434" s="29">
        <v>0</v>
      </c>
      <c r="K434" s="30">
        <f t="shared" si="111"/>
        <v>0</v>
      </c>
      <c r="L434" s="30">
        <f t="shared" si="112"/>
        <v>0</v>
      </c>
      <c r="M434" s="30">
        <f t="shared" si="113"/>
        <v>0</v>
      </c>
      <c r="N434" s="29">
        <v>0</v>
      </c>
      <c r="O434" s="29">
        <v>0</v>
      </c>
      <c r="P434" s="30">
        <f t="shared" si="114"/>
        <v>0</v>
      </c>
      <c r="Q434" s="30">
        <f t="shared" si="115"/>
        <v>0</v>
      </c>
      <c r="R434" s="30">
        <f t="shared" si="116"/>
        <v>0</v>
      </c>
      <c r="S434" s="29">
        <v>0</v>
      </c>
      <c r="T434" s="29">
        <v>0</v>
      </c>
      <c r="U434" s="30">
        <f t="shared" si="117"/>
        <v>0</v>
      </c>
      <c r="V434" s="30">
        <f t="shared" si="118"/>
        <v>0</v>
      </c>
      <c r="W434" s="30">
        <f t="shared" si="119"/>
        <v>0</v>
      </c>
      <c r="X434" s="29">
        <v>0</v>
      </c>
      <c r="Y434" s="29">
        <v>0</v>
      </c>
      <c r="Z434" s="30">
        <f t="shared" si="120"/>
        <v>0</v>
      </c>
      <c r="AA434" s="30">
        <f t="shared" si="121"/>
        <v>0</v>
      </c>
      <c r="AB434" s="30">
        <f t="shared" si="122"/>
        <v>0</v>
      </c>
      <c r="AC434" s="29">
        <v>0</v>
      </c>
      <c r="AD434" s="29">
        <v>0</v>
      </c>
      <c r="AE434" s="30">
        <f t="shared" si="123"/>
        <v>0</v>
      </c>
      <c r="AF434" s="30">
        <f t="shared" si="124"/>
        <v>0</v>
      </c>
      <c r="AG434" s="30">
        <f t="shared" si="125"/>
        <v>0</v>
      </c>
    </row>
    <row r="435" spans="2:33" ht="15" customHeight="1" x14ac:dyDescent="0.2">
      <c r="B435" s="29" t="s">
        <v>2414</v>
      </c>
      <c r="C435" s="29" t="s">
        <v>19</v>
      </c>
      <c r="D435" s="29">
        <v>174000</v>
      </c>
      <c r="E435" s="29">
        <v>459000</v>
      </c>
      <c r="F435" s="30">
        <f t="shared" si="108"/>
        <v>2.6379310344827585</v>
      </c>
      <c r="G435" s="30">
        <f t="shared" si="109"/>
        <v>208800</v>
      </c>
      <c r="H435" s="30">
        <f t="shared" si="110"/>
        <v>73080</v>
      </c>
      <c r="I435" s="29">
        <v>0</v>
      </c>
      <c r="J435" s="29">
        <v>0</v>
      </c>
      <c r="K435" s="30">
        <f t="shared" si="111"/>
        <v>0</v>
      </c>
      <c r="L435" s="30">
        <f t="shared" si="112"/>
        <v>0</v>
      </c>
      <c r="M435" s="30">
        <f t="shared" si="113"/>
        <v>0</v>
      </c>
      <c r="N435" s="29">
        <v>0</v>
      </c>
      <c r="O435" s="29">
        <v>0</v>
      </c>
      <c r="P435" s="30">
        <f t="shared" si="114"/>
        <v>0</v>
      </c>
      <c r="Q435" s="30">
        <f t="shared" si="115"/>
        <v>0</v>
      </c>
      <c r="R435" s="30">
        <f t="shared" si="116"/>
        <v>0</v>
      </c>
      <c r="S435" s="29">
        <v>1000</v>
      </c>
      <c r="T435" s="29">
        <v>5000</v>
      </c>
      <c r="U435" s="30">
        <f t="shared" si="117"/>
        <v>5</v>
      </c>
      <c r="V435" s="30">
        <f t="shared" si="118"/>
        <v>1500</v>
      </c>
      <c r="W435" s="30">
        <f t="shared" si="119"/>
        <v>525</v>
      </c>
      <c r="X435" s="29">
        <v>0</v>
      </c>
      <c r="Y435" s="29">
        <v>0</v>
      </c>
      <c r="Z435" s="30">
        <f t="shared" si="120"/>
        <v>0</v>
      </c>
      <c r="AA435" s="30">
        <f t="shared" si="121"/>
        <v>0</v>
      </c>
      <c r="AB435" s="30">
        <f t="shared" si="122"/>
        <v>0</v>
      </c>
      <c r="AC435" s="29">
        <v>0</v>
      </c>
      <c r="AD435" s="29">
        <v>0</v>
      </c>
      <c r="AE435" s="30">
        <f t="shared" si="123"/>
        <v>0</v>
      </c>
      <c r="AF435" s="30">
        <f t="shared" si="124"/>
        <v>0</v>
      </c>
      <c r="AG435" s="30">
        <f t="shared" si="125"/>
        <v>0</v>
      </c>
    </row>
    <row r="436" spans="2:33" ht="15" customHeight="1" x14ac:dyDescent="0.2">
      <c r="B436" s="29" t="s">
        <v>2429</v>
      </c>
      <c r="C436" s="29" t="s">
        <v>19</v>
      </c>
      <c r="D436" s="29">
        <v>88000</v>
      </c>
      <c r="E436" s="29">
        <v>235000</v>
      </c>
      <c r="F436" s="30">
        <f t="shared" si="108"/>
        <v>2.6704545454545454</v>
      </c>
      <c r="G436" s="30">
        <f t="shared" si="109"/>
        <v>105600</v>
      </c>
      <c r="H436" s="30">
        <f t="shared" si="110"/>
        <v>36960</v>
      </c>
      <c r="I436" s="29">
        <v>0</v>
      </c>
      <c r="J436" s="29">
        <v>0</v>
      </c>
      <c r="K436" s="30">
        <f t="shared" si="111"/>
        <v>0</v>
      </c>
      <c r="L436" s="30">
        <f t="shared" si="112"/>
        <v>0</v>
      </c>
      <c r="M436" s="30">
        <f t="shared" si="113"/>
        <v>0</v>
      </c>
      <c r="N436" s="29">
        <v>0</v>
      </c>
      <c r="O436" s="29">
        <v>0</v>
      </c>
      <c r="P436" s="30">
        <f t="shared" si="114"/>
        <v>0</v>
      </c>
      <c r="Q436" s="30">
        <f t="shared" si="115"/>
        <v>0</v>
      </c>
      <c r="R436" s="30">
        <f t="shared" si="116"/>
        <v>0</v>
      </c>
      <c r="S436" s="29">
        <v>0</v>
      </c>
      <c r="T436" s="29">
        <v>0</v>
      </c>
      <c r="U436" s="30">
        <f t="shared" si="117"/>
        <v>0</v>
      </c>
      <c r="V436" s="30">
        <f t="shared" si="118"/>
        <v>0</v>
      </c>
      <c r="W436" s="30">
        <f t="shared" si="119"/>
        <v>0</v>
      </c>
      <c r="X436" s="29">
        <v>0</v>
      </c>
      <c r="Y436" s="29">
        <v>0</v>
      </c>
      <c r="Z436" s="30">
        <f t="shared" si="120"/>
        <v>0</v>
      </c>
      <c r="AA436" s="30">
        <f t="shared" si="121"/>
        <v>0</v>
      </c>
      <c r="AB436" s="30">
        <f t="shared" si="122"/>
        <v>0</v>
      </c>
      <c r="AC436" s="29">
        <v>0</v>
      </c>
      <c r="AD436" s="29">
        <v>0</v>
      </c>
      <c r="AE436" s="30">
        <f t="shared" si="123"/>
        <v>0</v>
      </c>
      <c r="AF436" s="30">
        <f t="shared" si="124"/>
        <v>0</v>
      </c>
      <c r="AG436" s="30">
        <f t="shared" si="125"/>
        <v>0</v>
      </c>
    </row>
    <row r="437" spans="2:33" ht="15" customHeight="1" x14ac:dyDescent="0.2">
      <c r="B437" s="29" t="s">
        <v>2415</v>
      </c>
      <c r="C437" s="29" t="s">
        <v>19</v>
      </c>
      <c r="D437" s="29">
        <v>121000</v>
      </c>
      <c r="E437" s="29">
        <v>348000</v>
      </c>
      <c r="F437" s="30">
        <f t="shared" si="108"/>
        <v>2.8760330578512399</v>
      </c>
      <c r="G437" s="30">
        <f t="shared" si="109"/>
        <v>145200</v>
      </c>
      <c r="H437" s="30">
        <f t="shared" si="110"/>
        <v>50820</v>
      </c>
      <c r="I437" s="29">
        <v>0</v>
      </c>
      <c r="J437" s="29">
        <v>0</v>
      </c>
      <c r="K437" s="30">
        <f t="shared" si="111"/>
        <v>0</v>
      </c>
      <c r="L437" s="30">
        <f t="shared" si="112"/>
        <v>0</v>
      </c>
      <c r="M437" s="30">
        <f t="shared" si="113"/>
        <v>0</v>
      </c>
      <c r="N437" s="29">
        <v>0</v>
      </c>
      <c r="O437" s="29">
        <v>0</v>
      </c>
      <c r="P437" s="30">
        <f t="shared" si="114"/>
        <v>0</v>
      </c>
      <c r="Q437" s="30">
        <f t="shared" si="115"/>
        <v>0</v>
      </c>
      <c r="R437" s="30">
        <f t="shared" si="116"/>
        <v>0</v>
      </c>
      <c r="S437" s="29">
        <v>12000</v>
      </c>
      <c r="T437" s="29">
        <v>32000</v>
      </c>
      <c r="U437" s="30">
        <f t="shared" si="117"/>
        <v>2.6666666666666665</v>
      </c>
      <c r="V437" s="30">
        <f t="shared" si="118"/>
        <v>18000</v>
      </c>
      <c r="W437" s="30">
        <f t="shared" si="119"/>
        <v>6300</v>
      </c>
      <c r="X437" s="29">
        <v>0</v>
      </c>
      <c r="Y437" s="29">
        <v>0</v>
      </c>
      <c r="Z437" s="30">
        <f t="shared" si="120"/>
        <v>0</v>
      </c>
      <c r="AA437" s="30">
        <f t="shared" si="121"/>
        <v>0</v>
      </c>
      <c r="AB437" s="30">
        <f t="shared" si="122"/>
        <v>0</v>
      </c>
      <c r="AC437" s="29">
        <v>0</v>
      </c>
      <c r="AD437" s="29">
        <v>0</v>
      </c>
      <c r="AE437" s="30">
        <f t="shared" si="123"/>
        <v>0</v>
      </c>
      <c r="AF437" s="30">
        <f t="shared" si="124"/>
        <v>0</v>
      </c>
      <c r="AG437" s="30">
        <f t="shared" si="125"/>
        <v>0</v>
      </c>
    </row>
    <row r="438" spans="2:33" ht="15" customHeight="1" x14ac:dyDescent="0.2">
      <c r="B438" s="29" t="s">
        <v>2417</v>
      </c>
      <c r="C438" s="29" t="s">
        <v>19</v>
      </c>
      <c r="D438" s="29">
        <v>112000</v>
      </c>
      <c r="E438" s="29">
        <v>247000</v>
      </c>
      <c r="F438" s="30">
        <f t="shared" si="108"/>
        <v>2.2053571428571428</v>
      </c>
      <c r="G438" s="30">
        <f t="shared" si="109"/>
        <v>134400</v>
      </c>
      <c r="H438" s="30">
        <f t="shared" si="110"/>
        <v>47040</v>
      </c>
      <c r="I438" s="29">
        <v>0</v>
      </c>
      <c r="J438" s="29">
        <v>0</v>
      </c>
      <c r="K438" s="30">
        <f t="shared" si="111"/>
        <v>0</v>
      </c>
      <c r="L438" s="30">
        <f t="shared" si="112"/>
        <v>0</v>
      </c>
      <c r="M438" s="30">
        <f t="shared" si="113"/>
        <v>0</v>
      </c>
      <c r="N438" s="29">
        <v>0</v>
      </c>
      <c r="O438" s="29">
        <v>0</v>
      </c>
      <c r="P438" s="30">
        <f t="shared" si="114"/>
        <v>0</v>
      </c>
      <c r="Q438" s="30">
        <f t="shared" si="115"/>
        <v>0</v>
      </c>
      <c r="R438" s="30">
        <f t="shared" si="116"/>
        <v>0</v>
      </c>
      <c r="S438" s="29">
        <v>1000</v>
      </c>
      <c r="T438" s="29">
        <v>1000</v>
      </c>
      <c r="U438" s="30">
        <f t="shared" si="117"/>
        <v>1</v>
      </c>
      <c r="V438" s="30">
        <f t="shared" si="118"/>
        <v>1500</v>
      </c>
      <c r="W438" s="30">
        <f t="shared" si="119"/>
        <v>525</v>
      </c>
      <c r="X438" s="29">
        <v>0</v>
      </c>
      <c r="Y438" s="29">
        <v>0</v>
      </c>
      <c r="Z438" s="30">
        <f t="shared" si="120"/>
        <v>0</v>
      </c>
      <c r="AA438" s="30">
        <f t="shared" si="121"/>
        <v>0</v>
      </c>
      <c r="AB438" s="30">
        <f t="shared" si="122"/>
        <v>0</v>
      </c>
      <c r="AC438" s="29">
        <v>0</v>
      </c>
      <c r="AD438" s="29">
        <v>0</v>
      </c>
      <c r="AE438" s="30">
        <f t="shared" si="123"/>
        <v>0</v>
      </c>
      <c r="AF438" s="30">
        <f t="shared" si="124"/>
        <v>0</v>
      </c>
      <c r="AG438" s="30">
        <f t="shared" si="125"/>
        <v>0</v>
      </c>
    </row>
    <row r="439" spans="2:33" ht="15" customHeight="1" x14ac:dyDescent="0.2">
      <c r="B439" s="29" t="s">
        <v>2403</v>
      </c>
      <c r="C439" s="29" t="s">
        <v>19</v>
      </c>
      <c r="D439" s="29">
        <v>353000</v>
      </c>
      <c r="E439" s="29">
        <v>757000</v>
      </c>
      <c r="F439" s="30">
        <f t="shared" si="108"/>
        <v>2.1444759206798869</v>
      </c>
      <c r="G439" s="30">
        <f t="shared" si="109"/>
        <v>423600</v>
      </c>
      <c r="H439" s="30">
        <f t="shared" si="110"/>
        <v>148260</v>
      </c>
      <c r="I439" s="29">
        <v>0</v>
      </c>
      <c r="J439" s="29">
        <v>0</v>
      </c>
      <c r="K439" s="30">
        <f t="shared" si="111"/>
        <v>0</v>
      </c>
      <c r="L439" s="30">
        <f t="shared" si="112"/>
        <v>0</v>
      </c>
      <c r="M439" s="30">
        <f t="shared" si="113"/>
        <v>0</v>
      </c>
      <c r="N439" s="29">
        <v>0</v>
      </c>
      <c r="O439" s="29">
        <v>0</v>
      </c>
      <c r="P439" s="30">
        <f t="shared" si="114"/>
        <v>0</v>
      </c>
      <c r="Q439" s="30">
        <f t="shared" si="115"/>
        <v>0</v>
      </c>
      <c r="R439" s="30">
        <f t="shared" si="116"/>
        <v>0</v>
      </c>
      <c r="S439" s="29">
        <v>1000</v>
      </c>
      <c r="T439" s="29">
        <v>2000</v>
      </c>
      <c r="U439" s="30">
        <f t="shared" si="117"/>
        <v>2</v>
      </c>
      <c r="V439" s="30">
        <f t="shared" si="118"/>
        <v>1500</v>
      </c>
      <c r="W439" s="30">
        <f t="shared" si="119"/>
        <v>525</v>
      </c>
      <c r="X439" s="29">
        <v>0</v>
      </c>
      <c r="Y439" s="29">
        <v>0</v>
      </c>
      <c r="Z439" s="30">
        <f t="shared" si="120"/>
        <v>0</v>
      </c>
      <c r="AA439" s="30">
        <f t="shared" si="121"/>
        <v>0</v>
      </c>
      <c r="AB439" s="30">
        <f t="shared" si="122"/>
        <v>0</v>
      </c>
      <c r="AC439" s="29">
        <v>0</v>
      </c>
      <c r="AD439" s="29">
        <v>0</v>
      </c>
      <c r="AE439" s="30">
        <f t="shared" si="123"/>
        <v>0</v>
      </c>
      <c r="AF439" s="30">
        <f t="shared" si="124"/>
        <v>0</v>
      </c>
      <c r="AG439" s="30">
        <f t="shared" si="125"/>
        <v>0</v>
      </c>
    </row>
    <row r="440" spans="2:33" ht="15" customHeight="1" x14ac:dyDescent="0.2">
      <c r="B440" s="29" t="s">
        <v>2418</v>
      </c>
      <c r="C440" s="29" t="s">
        <v>19</v>
      </c>
      <c r="D440" s="29">
        <v>101000</v>
      </c>
      <c r="E440" s="29">
        <v>237000</v>
      </c>
      <c r="F440" s="30">
        <f t="shared" si="108"/>
        <v>2.3465346534653464</v>
      </c>
      <c r="G440" s="30">
        <f t="shared" si="109"/>
        <v>121200</v>
      </c>
      <c r="H440" s="30">
        <f t="shared" si="110"/>
        <v>42420</v>
      </c>
      <c r="I440" s="29">
        <v>0</v>
      </c>
      <c r="J440" s="29">
        <v>0</v>
      </c>
      <c r="K440" s="30">
        <f t="shared" si="111"/>
        <v>0</v>
      </c>
      <c r="L440" s="30">
        <f t="shared" si="112"/>
        <v>0</v>
      </c>
      <c r="M440" s="30">
        <f t="shared" si="113"/>
        <v>0</v>
      </c>
      <c r="N440" s="29">
        <v>0</v>
      </c>
      <c r="O440" s="29">
        <v>0</v>
      </c>
      <c r="P440" s="30">
        <f t="shared" si="114"/>
        <v>0</v>
      </c>
      <c r="Q440" s="30">
        <f t="shared" si="115"/>
        <v>0</v>
      </c>
      <c r="R440" s="30">
        <f t="shared" si="116"/>
        <v>0</v>
      </c>
      <c r="S440" s="29">
        <v>40000</v>
      </c>
      <c r="T440" s="29">
        <v>151000</v>
      </c>
      <c r="U440" s="30">
        <f t="shared" si="117"/>
        <v>3.7749999999999999</v>
      </c>
      <c r="V440" s="30">
        <f t="shared" si="118"/>
        <v>60000</v>
      </c>
      <c r="W440" s="30">
        <f t="shared" si="119"/>
        <v>21000</v>
      </c>
      <c r="X440" s="29">
        <v>0</v>
      </c>
      <c r="Y440" s="29">
        <v>0</v>
      </c>
      <c r="Z440" s="30">
        <f t="shared" si="120"/>
        <v>0</v>
      </c>
      <c r="AA440" s="30">
        <f t="shared" si="121"/>
        <v>0</v>
      </c>
      <c r="AB440" s="30">
        <f t="shared" si="122"/>
        <v>0</v>
      </c>
      <c r="AC440" s="29">
        <v>0</v>
      </c>
      <c r="AD440" s="29">
        <v>0</v>
      </c>
      <c r="AE440" s="30">
        <f t="shared" si="123"/>
        <v>0</v>
      </c>
      <c r="AF440" s="30">
        <f t="shared" si="124"/>
        <v>0</v>
      </c>
      <c r="AG440" s="30">
        <f t="shared" si="125"/>
        <v>0</v>
      </c>
    </row>
    <row r="441" spans="2:33" ht="15" customHeight="1" x14ac:dyDescent="0.2">
      <c r="B441" s="29" t="s">
        <v>2409</v>
      </c>
      <c r="C441" s="29" t="s">
        <v>19</v>
      </c>
      <c r="D441" s="29">
        <v>87000</v>
      </c>
      <c r="E441" s="29">
        <v>194000</v>
      </c>
      <c r="F441" s="30">
        <f t="shared" si="108"/>
        <v>2.2298850574712645</v>
      </c>
      <c r="G441" s="30">
        <f t="shared" si="109"/>
        <v>104400</v>
      </c>
      <c r="H441" s="30">
        <f t="shared" si="110"/>
        <v>36540</v>
      </c>
      <c r="I441" s="29">
        <v>0</v>
      </c>
      <c r="J441" s="29">
        <v>0</v>
      </c>
      <c r="K441" s="30">
        <f t="shared" si="111"/>
        <v>0</v>
      </c>
      <c r="L441" s="30">
        <f t="shared" si="112"/>
        <v>0</v>
      </c>
      <c r="M441" s="30">
        <f t="shared" si="113"/>
        <v>0</v>
      </c>
      <c r="N441" s="29">
        <v>0</v>
      </c>
      <c r="O441" s="29">
        <v>0</v>
      </c>
      <c r="P441" s="30">
        <f t="shared" si="114"/>
        <v>0</v>
      </c>
      <c r="Q441" s="30">
        <f t="shared" si="115"/>
        <v>0</v>
      </c>
      <c r="R441" s="30">
        <f t="shared" si="116"/>
        <v>0</v>
      </c>
      <c r="S441" s="29">
        <v>1000</v>
      </c>
      <c r="T441" s="29">
        <v>2000</v>
      </c>
      <c r="U441" s="30">
        <f t="shared" si="117"/>
        <v>2</v>
      </c>
      <c r="V441" s="30">
        <f t="shared" si="118"/>
        <v>1500</v>
      </c>
      <c r="W441" s="30">
        <f t="shared" si="119"/>
        <v>525</v>
      </c>
      <c r="X441" s="29">
        <v>0</v>
      </c>
      <c r="Y441" s="29">
        <v>0</v>
      </c>
      <c r="Z441" s="30">
        <f t="shared" si="120"/>
        <v>0</v>
      </c>
      <c r="AA441" s="30">
        <f t="shared" si="121"/>
        <v>0</v>
      </c>
      <c r="AB441" s="30">
        <f t="shared" si="122"/>
        <v>0</v>
      </c>
      <c r="AC441" s="29">
        <v>0</v>
      </c>
      <c r="AD441" s="29">
        <v>0</v>
      </c>
      <c r="AE441" s="30">
        <f t="shared" si="123"/>
        <v>0</v>
      </c>
      <c r="AF441" s="30">
        <f t="shared" si="124"/>
        <v>0</v>
      </c>
      <c r="AG441" s="30">
        <f t="shared" si="125"/>
        <v>0</v>
      </c>
    </row>
    <row r="442" spans="2:33" ht="15" customHeight="1" x14ac:dyDescent="0.2">
      <c r="B442" s="29" t="s">
        <v>2428</v>
      </c>
      <c r="C442" s="29" t="s">
        <v>19</v>
      </c>
      <c r="D442" s="29">
        <v>65000</v>
      </c>
      <c r="E442" s="29">
        <v>143000</v>
      </c>
      <c r="F442" s="30">
        <f t="shared" si="108"/>
        <v>2.2000000000000002</v>
      </c>
      <c r="G442" s="30">
        <f t="shared" si="109"/>
        <v>78000</v>
      </c>
      <c r="H442" s="30">
        <f t="shared" si="110"/>
        <v>27300</v>
      </c>
      <c r="I442" s="29">
        <v>0</v>
      </c>
      <c r="J442" s="29">
        <v>0</v>
      </c>
      <c r="K442" s="30">
        <f t="shared" si="111"/>
        <v>0</v>
      </c>
      <c r="L442" s="30">
        <f t="shared" si="112"/>
        <v>0</v>
      </c>
      <c r="M442" s="30">
        <f t="shared" si="113"/>
        <v>0</v>
      </c>
      <c r="N442" s="29">
        <v>0</v>
      </c>
      <c r="O442" s="29">
        <v>0</v>
      </c>
      <c r="P442" s="30">
        <f t="shared" si="114"/>
        <v>0</v>
      </c>
      <c r="Q442" s="30">
        <f t="shared" si="115"/>
        <v>0</v>
      </c>
      <c r="R442" s="30">
        <f t="shared" si="116"/>
        <v>0</v>
      </c>
      <c r="S442" s="29">
        <v>1000</v>
      </c>
      <c r="T442" s="29">
        <v>3000</v>
      </c>
      <c r="U442" s="30">
        <f t="shared" si="117"/>
        <v>3</v>
      </c>
      <c r="V442" s="30">
        <f t="shared" si="118"/>
        <v>1500</v>
      </c>
      <c r="W442" s="30">
        <f t="shared" si="119"/>
        <v>525</v>
      </c>
      <c r="X442" s="29">
        <v>0</v>
      </c>
      <c r="Y442" s="29">
        <v>0</v>
      </c>
      <c r="Z442" s="30">
        <f t="shared" si="120"/>
        <v>0</v>
      </c>
      <c r="AA442" s="30">
        <f t="shared" si="121"/>
        <v>0</v>
      </c>
      <c r="AB442" s="30">
        <f t="shared" si="122"/>
        <v>0</v>
      </c>
      <c r="AC442" s="29">
        <v>0</v>
      </c>
      <c r="AD442" s="29">
        <v>0</v>
      </c>
      <c r="AE442" s="30">
        <f t="shared" si="123"/>
        <v>0</v>
      </c>
      <c r="AF442" s="30">
        <f t="shared" si="124"/>
        <v>0</v>
      </c>
      <c r="AG442" s="30">
        <f t="shared" si="125"/>
        <v>0</v>
      </c>
    </row>
    <row r="443" spans="2:33" ht="15" customHeight="1" x14ac:dyDescent="0.2">
      <c r="B443" s="29" t="s">
        <v>2410</v>
      </c>
      <c r="C443" s="29" t="s">
        <v>19</v>
      </c>
      <c r="D443" s="29">
        <v>122000</v>
      </c>
      <c r="E443" s="29">
        <v>332000</v>
      </c>
      <c r="F443" s="30">
        <f t="shared" si="108"/>
        <v>2.721311475409836</v>
      </c>
      <c r="G443" s="30">
        <f t="shared" si="109"/>
        <v>146400</v>
      </c>
      <c r="H443" s="30">
        <f t="shared" si="110"/>
        <v>51240</v>
      </c>
      <c r="I443" s="29">
        <v>0</v>
      </c>
      <c r="J443" s="29">
        <v>0</v>
      </c>
      <c r="K443" s="30">
        <f t="shared" si="111"/>
        <v>0</v>
      </c>
      <c r="L443" s="30">
        <f t="shared" si="112"/>
        <v>0</v>
      </c>
      <c r="M443" s="30">
        <f t="shared" si="113"/>
        <v>0</v>
      </c>
      <c r="N443" s="29">
        <v>0</v>
      </c>
      <c r="O443" s="29">
        <v>0</v>
      </c>
      <c r="P443" s="30">
        <f t="shared" si="114"/>
        <v>0</v>
      </c>
      <c r="Q443" s="30">
        <f t="shared" si="115"/>
        <v>0</v>
      </c>
      <c r="R443" s="30">
        <f t="shared" si="116"/>
        <v>0</v>
      </c>
      <c r="S443" s="29">
        <v>0</v>
      </c>
      <c r="T443" s="29">
        <v>0</v>
      </c>
      <c r="U443" s="30">
        <f t="shared" si="117"/>
        <v>0</v>
      </c>
      <c r="V443" s="30">
        <f t="shared" si="118"/>
        <v>0</v>
      </c>
      <c r="W443" s="30">
        <f t="shared" si="119"/>
        <v>0</v>
      </c>
      <c r="X443" s="29">
        <v>0</v>
      </c>
      <c r="Y443" s="29">
        <v>0</v>
      </c>
      <c r="Z443" s="30">
        <f t="shared" si="120"/>
        <v>0</v>
      </c>
      <c r="AA443" s="30">
        <f t="shared" si="121"/>
        <v>0</v>
      </c>
      <c r="AB443" s="30">
        <f t="shared" si="122"/>
        <v>0</v>
      </c>
      <c r="AC443" s="29">
        <v>0</v>
      </c>
      <c r="AD443" s="29">
        <v>0</v>
      </c>
      <c r="AE443" s="30">
        <f t="shared" si="123"/>
        <v>0</v>
      </c>
      <c r="AF443" s="30">
        <f t="shared" si="124"/>
        <v>0</v>
      </c>
      <c r="AG443" s="30">
        <f t="shared" si="125"/>
        <v>0</v>
      </c>
    </row>
    <row r="444" spans="2:33" ht="15" customHeight="1" x14ac:dyDescent="0.2">
      <c r="B444" s="29" t="s">
        <v>2424</v>
      </c>
      <c r="C444" s="29" t="s">
        <v>19</v>
      </c>
      <c r="D444" s="29">
        <v>53000</v>
      </c>
      <c r="E444" s="29">
        <v>128000</v>
      </c>
      <c r="F444" s="30">
        <f t="shared" si="108"/>
        <v>2.4150943396226414</v>
      </c>
      <c r="G444" s="30">
        <f t="shared" si="109"/>
        <v>63600</v>
      </c>
      <c r="H444" s="30">
        <f t="shared" si="110"/>
        <v>22260</v>
      </c>
      <c r="I444" s="29">
        <v>0</v>
      </c>
      <c r="J444" s="29">
        <v>0</v>
      </c>
      <c r="K444" s="30">
        <f t="shared" si="111"/>
        <v>0</v>
      </c>
      <c r="L444" s="30">
        <f t="shared" si="112"/>
        <v>0</v>
      </c>
      <c r="M444" s="30">
        <f t="shared" si="113"/>
        <v>0</v>
      </c>
      <c r="N444" s="29">
        <v>0</v>
      </c>
      <c r="O444" s="29">
        <v>0</v>
      </c>
      <c r="P444" s="30">
        <f t="shared" si="114"/>
        <v>0</v>
      </c>
      <c r="Q444" s="30">
        <f t="shared" si="115"/>
        <v>0</v>
      </c>
      <c r="R444" s="30">
        <f t="shared" si="116"/>
        <v>0</v>
      </c>
      <c r="S444" s="29">
        <v>3000</v>
      </c>
      <c r="T444" s="29">
        <v>5000</v>
      </c>
      <c r="U444" s="30">
        <f t="shared" si="117"/>
        <v>1.6666666666666667</v>
      </c>
      <c r="V444" s="30">
        <f t="shared" si="118"/>
        <v>4500</v>
      </c>
      <c r="W444" s="30">
        <f t="shared" si="119"/>
        <v>1575</v>
      </c>
      <c r="X444" s="29">
        <v>0</v>
      </c>
      <c r="Y444" s="29">
        <v>0</v>
      </c>
      <c r="Z444" s="30">
        <f t="shared" si="120"/>
        <v>0</v>
      </c>
      <c r="AA444" s="30">
        <f t="shared" si="121"/>
        <v>0</v>
      </c>
      <c r="AB444" s="30">
        <f t="shared" si="122"/>
        <v>0</v>
      </c>
      <c r="AC444" s="29">
        <v>0</v>
      </c>
      <c r="AD444" s="29">
        <v>0</v>
      </c>
      <c r="AE444" s="30">
        <f t="shared" si="123"/>
        <v>0</v>
      </c>
      <c r="AF444" s="30">
        <f t="shared" si="124"/>
        <v>0</v>
      </c>
      <c r="AG444" s="30">
        <f t="shared" si="125"/>
        <v>0</v>
      </c>
    </row>
    <row r="445" spans="2:33" ht="15" customHeight="1" x14ac:dyDescent="0.2">
      <c r="B445" s="29" t="s">
        <v>2407</v>
      </c>
      <c r="C445" s="29" t="s">
        <v>19</v>
      </c>
      <c r="D445" s="29">
        <v>112000</v>
      </c>
      <c r="E445" s="29">
        <v>291000</v>
      </c>
      <c r="F445" s="30">
        <f t="shared" si="108"/>
        <v>2.5982142857142856</v>
      </c>
      <c r="G445" s="30">
        <f t="shared" si="109"/>
        <v>134400</v>
      </c>
      <c r="H445" s="30">
        <f t="shared" si="110"/>
        <v>47040</v>
      </c>
      <c r="I445" s="29">
        <v>0</v>
      </c>
      <c r="J445" s="29">
        <v>0</v>
      </c>
      <c r="K445" s="30">
        <f t="shared" si="111"/>
        <v>0</v>
      </c>
      <c r="L445" s="30">
        <f t="shared" si="112"/>
        <v>0</v>
      </c>
      <c r="M445" s="30">
        <f t="shared" si="113"/>
        <v>0</v>
      </c>
      <c r="N445" s="29">
        <v>0</v>
      </c>
      <c r="O445" s="29">
        <v>0</v>
      </c>
      <c r="P445" s="30">
        <f t="shared" si="114"/>
        <v>0</v>
      </c>
      <c r="Q445" s="30">
        <f t="shared" si="115"/>
        <v>0</v>
      </c>
      <c r="R445" s="30">
        <f t="shared" si="116"/>
        <v>0</v>
      </c>
      <c r="S445" s="29">
        <v>0</v>
      </c>
      <c r="T445" s="29">
        <v>0</v>
      </c>
      <c r="U445" s="30">
        <f t="shared" si="117"/>
        <v>0</v>
      </c>
      <c r="V445" s="30">
        <f t="shared" si="118"/>
        <v>0</v>
      </c>
      <c r="W445" s="30">
        <f t="shared" si="119"/>
        <v>0</v>
      </c>
      <c r="X445" s="29">
        <v>0</v>
      </c>
      <c r="Y445" s="29">
        <v>0</v>
      </c>
      <c r="Z445" s="30">
        <f t="shared" si="120"/>
        <v>0</v>
      </c>
      <c r="AA445" s="30">
        <f t="shared" si="121"/>
        <v>0</v>
      </c>
      <c r="AB445" s="30">
        <f t="shared" si="122"/>
        <v>0</v>
      </c>
      <c r="AC445" s="29">
        <v>0</v>
      </c>
      <c r="AD445" s="29">
        <v>0</v>
      </c>
      <c r="AE445" s="30">
        <f t="shared" si="123"/>
        <v>0</v>
      </c>
      <c r="AF445" s="30">
        <f t="shared" si="124"/>
        <v>0</v>
      </c>
      <c r="AG445" s="30">
        <f t="shared" si="125"/>
        <v>0</v>
      </c>
    </row>
    <row r="446" spans="2:33" ht="15" customHeight="1" x14ac:dyDescent="0.2">
      <c r="B446" s="29" t="s">
        <v>2423</v>
      </c>
      <c r="C446" s="29" t="s">
        <v>19</v>
      </c>
      <c r="D446" s="29">
        <v>134000</v>
      </c>
      <c r="E446" s="29">
        <v>427000</v>
      </c>
      <c r="F446" s="30">
        <f t="shared" si="108"/>
        <v>3.1865671641791047</v>
      </c>
      <c r="G446" s="30">
        <f t="shared" si="109"/>
        <v>160800</v>
      </c>
      <c r="H446" s="30">
        <f t="shared" si="110"/>
        <v>56280</v>
      </c>
      <c r="I446" s="29">
        <v>0</v>
      </c>
      <c r="J446" s="29">
        <v>0</v>
      </c>
      <c r="K446" s="30">
        <f t="shared" si="111"/>
        <v>0</v>
      </c>
      <c r="L446" s="30">
        <f t="shared" si="112"/>
        <v>0</v>
      </c>
      <c r="M446" s="30">
        <f t="shared" si="113"/>
        <v>0</v>
      </c>
      <c r="N446" s="29">
        <v>0</v>
      </c>
      <c r="O446" s="29">
        <v>0</v>
      </c>
      <c r="P446" s="30">
        <f t="shared" si="114"/>
        <v>0</v>
      </c>
      <c r="Q446" s="30">
        <f t="shared" si="115"/>
        <v>0</v>
      </c>
      <c r="R446" s="30">
        <f t="shared" si="116"/>
        <v>0</v>
      </c>
      <c r="S446" s="29">
        <v>0</v>
      </c>
      <c r="T446" s="29">
        <v>0</v>
      </c>
      <c r="U446" s="30">
        <f t="shared" si="117"/>
        <v>0</v>
      </c>
      <c r="V446" s="30">
        <f t="shared" si="118"/>
        <v>0</v>
      </c>
      <c r="W446" s="30">
        <f t="shared" si="119"/>
        <v>0</v>
      </c>
      <c r="X446" s="29">
        <v>0</v>
      </c>
      <c r="Y446" s="29">
        <v>0</v>
      </c>
      <c r="Z446" s="30">
        <f t="shared" si="120"/>
        <v>0</v>
      </c>
      <c r="AA446" s="30">
        <f t="shared" si="121"/>
        <v>0</v>
      </c>
      <c r="AB446" s="30">
        <f t="shared" si="122"/>
        <v>0</v>
      </c>
      <c r="AC446" s="29">
        <v>0</v>
      </c>
      <c r="AD446" s="29">
        <v>0</v>
      </c>
      <c r="AE446" s="30">
        <f t="shared" si="123"/>
        <v>0</v>
      </c>
      <c r="AF446" s="30">
        <f t="shared" si="124"/>
        <v>0</v>
      </c>
      <c r="AG446" s="30">
        <f t="shared" si="125"/>
        <v>0</v>
      </c>
    </row>
    <row r="447" spans="2:33" ht="15" customHeight="1" x14ac:dyDescent="0.2">
      <c r="B447" s="29" t="s">
        <v>2398</v>
      </c>
      <c r="C447" s="29" t="s">
        <v>19</v>
      </c>
      <c r="D447" s="29">
        <v>130000</v>
      </c>
      <c r="E447" s="29">
        <v>206000</v>
      </c>
      <c r="F447" s="30">
        <f t="shared" si="108"/>
        <v>1.5846153846153845</v>
      </c>
      <c r="G447" s="30">
        <f t="shared" si="109"/>
        <v>156000</v>
      </c>
      <c r="H447" s="30">
        <f t="shared" si="110"/>
        <v>54600</v>
      </c>
      <c r="I447" s="29">
        <v>0</v>
      </c>
      <c r="J447" s="29">
        <v>0</v>
      </c>
      <c r="K447" s="30">
        <f t="shared" si="111"/>
        <v>0</v>
      </c>
      <c r="L447" s="30">
        <f t="shared" si="112"/>
        <v>0</v>
      </c>
      <c r="M447" s="30">
        <f t="shared" si="113"/>
        <v>0</v>
      </c>
      <c r="N447" s="29">
        <v>0</v>
      </c>
      <c r="O447" s="29">
        <v>0</v>
      </c>
      <c r="P447" s="30">
        <f t="shared" si="114"/>
        <v>0</v>
      </c>
      <c r="Q447" s="30">
        <f t="shared" si="115"/>
        <v>0</v>
      </c>
      <c r="R447" s="30">
        <f t="shared" si="116"/>
        <v>0</v>
      </c>
      <c r="S447" s="29">
        <v>1000</v>
      </c>
      <c r="T447" s="29">
        <v>2000</v>
      </c>
      <c r="U447" s="30">
        <f t="shared" si="117"/>
        <v>2</v>
      </c>
      <c r="V447" s="30">
        <f t="shared" si="118"/>
        <v>1500</v>
      </c>
      <c r="W447" s="30">
        <f t="shared" si="119"/>
        <v>525</v>
      </c>
      <c r="X447" s="29">
        <v>0</v>
      </c>
      <c r="Y447" s="29">
        <v>0</v>
      </c>
      <c r="Z447" s="30">
        <f t="shared" si="120"/>
        <v>0</v>
      </c>
      <c r="AA447" s="30">
        <f t="shared" si="121"/>
        <v>0</v>
      </c>
      <c r="AB447" s="30">
        <f t="shared" si="122"/>
        <v>0</v>
      </c>
      <c r="AC447" s="29">
        <v>0</v>
      </c>
      <c r="AD447" s="29">
        <v>0</v>
      </c>
      <c r="AE447" s="30">
        <f t="shared" si="123"/>
        <v>0</v>
      </c>
      <c r="AF447" s="30">
        <f t="shared" si="124"/>
        <v>0</v>
      </c>
      <c r="AG447" s="30">
        <f t="shared" si="125"/>
        <v>0</v>
      </c>
    </row>
    <row r="448" spans="2:33" ht="15" customHeight="1" x14ac:dyDescent="0.2">
      <c r="B448" s="29" t="s">
        <v>8335</v>
      </c>
      <c r="C448" s="29" t="s">
        <v>240</v>
      </c>
      <c r="D448" s="29">
        <v>5000</v>
      </c>
      <c r="E448" s="29">
        <v>10000</v>
      </c>
      <c r="F448" s="30">
        <f t="shared" si="108"/>
        <v>2</v>
      </c>
      <c r="G448" s="30">
        <f t="shared" si="109"/>
        <v>6000</v>
      </c>
      <c r="H448" s="30">
        <f t="shared" si="110"/>
        <v>2100</v>
      </c>
      <c r="I448" s="29">
        <v>0</v>
      </c>
      <c r="J448" s="29">
        <v>0</v>
      </c>
      <c r="K448" s="30">
        <f t="shared" si="111"/>
        <v>0</v>
      </c>
      <c r="L448" s="30">
        <f t="shared" si="112"/>
        <v>0</v>
      </c>
      <c r="M448" s="30">
        <f t="shared" si="113"/>
        <v>0</v>
      </c>
      <c r="N448" s="29">
        <v>0</v>
      </c>
      <c r="O448" s="29">
        <v>0</v>
      </c>
      <c r="P448" s="30">
        <f t="shared" si="114"/>
        <v>0</v>
      </c>
      <c r="Q448" s="30">
        <f t="shared" si="115"/>
        <v>0</v>
      </c>
      <c r="R448" s="30">
        <f t="shared" si="116"/>
        <v>0</v>
      </c>
      <c r="S448" s="29">
        <v>0</v>
      </c>
      <c r="T448" s="29">
        <v>0</v>
      </c>
      <c r="U448" s="30">
        <f t="shared" si="117"/>
        <v>0</v>
      </c>
      <c r="V448" s="30">
        <f t="shared" si="118"/>
        <v>0</v>
      </c>
      <c r="W448" s="30">
        <f t="shared" si="119"/>
        <v>0</v>
      </c>
      <c r="X448" s="29">
        <v>0</v>
      </c>
      <c r="Y448" s="29">
        <v>0</v>
      </c>
      <c r="Z448" s="30">
        <f t="shared" si="120"/>
        <v>0</v>
      </c>
      <c r="AA448" s="30">
        <f t="shared" si="121"/>
        <v>0</v>
      </c>
      <c r="AB448" s="30">
        <f t="shared" si="122"/>
        <v>0</v>
      </c>
      <c r="AC448" s="29">
        <v>0</v>
      </c>
      <c r="AD448" s="29">
        <v>0</v>
      </c>
      <c r="AE448" s="30">
        <f t="shared" si="123"/>
        <v>0</v>
      </c>
      <c r="AF448" s="30">
        <f t="shared" si="124"/>
        <v>0</v>
      </c>
      <c r="AG448" s="30">
        <f t="shared" si="125"/>
        <v>0</v>
      </c>
    </row>
    <row r="449" spans="2:33" ht="15" customHeight="1" x14ac:dyDescent="0.2">
      <c r="B449" s="29" t="s">
        <v>240</v>
      </c>
      <c r="C449" s="29" t="s">
        <v>240</v>
      </c>
      <c r="D449" s="29">
        <v>12000</v>
      </c>
      <c r="E449" s="29">
        <v>37000</v>
      </c>
      <c r="F449" s="30">
        <f t="shared" si="108"/>
        <v>3.0833333333333335</v>
      </c>
      <c r="G449" s="30">
        <f t="shared" si="109"/>
        <v>14400</v>
      </c>
      <c r="H449" s="30">
        <f t="shared" si="110"/>
        <v>5040</v>
      </c>
      <c r="I449" s="29">
        <v>0</v>
      </c>
      <c r="J449" s="29">
        <v>0</v>
      </c>
      <c r="K449" s="30">
        <f t="shared" si="111"/>
        <v>0</v>
      </c>
      <c r="L449" s="30">
        <f t="shared" si="112"/>
        <v>0</v>
      </c>
      <c r="M449" s="30">
        <f t="shared" si="113"/>
        <v>0</v>
      </c>
      <c r="N449" s="29">
        <v>0</v>
      </c>
      <c r="O449" s="29">
        <v>0</v>
      </c>
      <c r="P449" s="30">
        <f t="shared" si="114"/>
        <v>0</v>
      </c>
      <c r="Q449" s="30">
        <f t="shared" si="115"/>
        <v>0</v>
      </c>
      <c r="R449" s="30">
        <f t="shared" si="116"/>
        <v>0</v>
      </c>
      <c r="S449" s="29">
        <v>0</v>
      </c>
      <c r="T449" s="29">
        <v>0</v>
      </c>
      <c r="U449" s="30">
        <f t="shared" si="117"/>
        <v>0</v>
      </c>
      <c r="V449" s="30">
        <f t="shared" si="118"/>
        <v>0</v>
      </c>
      <c r="W449" s="30">
        <f t="shared" si="119"/>
        <v>0</v>
      </c>
      <c r="X449" s="29">
        <v>0</v>
      </c>
      <c r="Y449" s="29">
        <v>0</v>
      </c>
      <c r="Z449" s="30">
        <f t="shared" si="120"/>
        <v>0</v>
      </c>
      <c r="AA449" s="30">
        <f t="shared" si="121"/>
        <v>0</v>
      </c>
      <c r="AB449" s="30">
        <f t="shared" si="122"/>
        <v>0</v>
      </c>
      <c r="AC449" s="29">
        <v>0</v>
      </c>
      <c r="AD449" s="29">
        <v>0</v>
      </c>
      <c r="AE449" s="30">
        <f t="shared" si="123"/>
        <v>0</v>
      </c>
      <c r="AF449" s="30">
        <f t="shared" si="124"/>
        <v>0</v>
      </c>
      <c r="AG449" s="30">
        <f t="shared" si="125"/>
        <v>0</v>
      </c>
    </row>
    <row r="450" spans="2:33" ht="15" customHeight="1" x14ac:dyDescent="0.2">
      <c r="B450" s="29" t="s">
        <v>1864</v>
      </c>
      <c r="C450" s="29" t="s">
        <v>240</v>
      </c>
      <c r="D450" s="29">
        <v>0</v>
      </c>
      <c r="E450" s="29">
        <v>0</v>
      </c>
      <c r="F450" s="30">
        <f t="shared" si="108"/>
        <v>0</v>
      </c>
      <c r="G450" s="30">
        <f t="shared" si="109"/>
        <v>0</v>
      </c>
      <c r="H450" s="30">
        <f t="shared" si="110"/>
        <v>0</v>
      </c>
      <c r="I450" s="29">
        <v>0</v>
      </c>
      <c r="J450" s="29">
        <v>0</v>
      </c>
      <c r="K450" s="30">
        <f t="shared" si="111"/>
        <v>0</v>
      </c>
      <c r="L450" s="30">
        <f t="shared" si="112"/>
        <v>0</v>
      </c>
      <c r="M450" s="30">
        <f t="shared" si="113"/>
        <v>0</v>
      </c>
      <c r="N450" s="29">
        <v>0</v>
      </c>
      <c r="O450" s="29">
        <v>0</v>
      </c>
      <c r="P450" s="30">
        <f t="shared" si="114"/>
        <v>0</v>
      </c>
      <c r="Q450" s="30">
        <f t="shared" si="115"/>
        <v>0</v>
      </c>
      <c r="R450" s="30">
        <f t="shared" si="116"/>
        <v>0</v>
      </c>
      <c r="S450" s="29">
        <v>0</v>
      </c>
      <c r="T450" s="29">
        <v>0</v>
      </c>
      <c r="U450" s="30">
        <f t="shared" si="117"/>
        <v>0</v>
      </c>
      <c r="V450" s="30">
        <f t="shared" si="118"/>
        <v>0</v>
      </c>
      <c r="W450" s="30">
        <f t="shared" si="119"/>
        <v>0</v>
      </c>
      <c r="X450" s="29">
        <v>0</v>
      </c>
      <c r="Y450" s="29">
        <v>0</v>
      </c>
      <c r="Z450" s="30">
        <f t="shared" si="120"/>
        <v>0</v>
      </c>
      <c r="AA450" s="30">
        <f t="shared" si="121"/>
        <v>0</v>
      </c>
      <c r="AB450" s="30">
        <f t="shared" si="122"/>
        <v>0</v>
      </c>
      <c r="AC450" s="29">
        <v>0</v>
      </c>
      <c r="AD450" s="29">
        <v>0</v>
      </c>
      <c r="AE450" s="30">
        <f t="shared" si="123"/>
        <v>0</v>
      </c>
      <c r="AF450" s="30">
        <f t="shared" si="124"/>
        <v>0</v>
      </c>
      <c r="AG450" s="30">
        <f t="shared" si="125"/>
        <v>0</v>
      </c>
    </row>
    <row r="451" spans="2:33" ht="15" customHeight="1" x14ac:dyDescent="0.2">
      <c r="B451" s="29" t="s">
        <v>2092</v>
      </c>
      <c r="C451" s="29" t="s">
        <v>11</v>
      </c>
      <c r="D451" s="29">
        <v>182000</v>
      </c>
      <c r="E451" s="29">
        <v>627000</v>
      </c>
      <c r="F451" s="30">
        <f t="shared" si="108"/>
        <v>3.4450549450549453</v>
      </c>
      <c r="G451" s="30">
        <f t="shared" si="109"/>
        <v>218400</v>
      </c>
      <c r="H451" s="30">
        <f t="shared" si="110"/>
        <v>76440</v>
      </c>
      <c r="I451" s="29">
        <v>0</v>
      </c>
      <c r="J451" s="29">
        <v>0</v>
      </c>
      <c r="K451" s="30">
        <f t="shared" si="111"/>
        <v>0</v>
      </c>
      <c r="L451" s="30">
        <f t="shared" si="112"/>
        <v>0</v>
      </c>
      <c r="M451" s="30">
        <f t="shared" si="113"/>
        <v>0</v>
      </c>
      <c r="N451" s="29">
        <v>0</v>
      </c>
      <c r="O451" s="29">
        <v>0</v>
      </c>
      <c r="P451" s="30">
        <f t="shared" si="114"/>
        <v>0</v>
      </c>
      <c r="Q451" s="30">
        <f t="shared" si="115"/>
        <v>0</v>
      </c>
      <c r="R451" s="30">
        <f t="shared" si="116"/>
        <v>0</v>
      </c>
      <c r="S451" s="29">
        <v>0</v>
      </c>
      <c r="T451" s="29">
        <v>1000</v>
      </c>
      <c r="U451" s="30">
        <f t="shared" si="117"/>
        <v>0</v>
      </c>
      <c r="V451" s="30">
        <f t="shared" si="118"/>
        <v>0</v>
      </c>
      <c r="W451" s="30">
        <f t="shared" si="119"/>
        <v>0</v>
      </c>
      <c r="X451" s="29">
        <v>186000</v>
      </c>
      <c r="Y451" s="29">
        <v>967000</v>
      </c>
      <c r="Z451" s="30">
        <f t="shared" si="120"/>
        <v>5.198924731182796</v>
      </c>
      <c r="AA451" s="30">
        <f t="shared" si="121"/>
        <v>279000</v>
      </c>
      <c r="AB451" s="30">
        <f t="shared" si="122"/>
        <v>83700</v>
      </c>
      <c r="AC451" s="29">
        <v>0</v>
      </c>
      <c r="AD451" s="29">
        <v>0</v>
      </c>
      <c r="AE451" s="30">
        <f t="shared" si="123"/>
        <v>0</v>
      </c>
      <c r="AF451" s="30">
        <f t="shared" si="124"/>
        <v>0</v>
      </c>
      <c r="AG451" s="30">
        <f t="shared" si="125"/>
        <v>0</v>
      </c>
    </row>
    <row r="452" spans="2:33" ht="15" customHeight="1" x14ac:dyDescent="0.2">
      <c r="B452" s="29" t="s">
        <v>2093</v>
      </c>
      <c r="C452" s="29" t="s">
        <v>11</v>
      </c>
      <c r="D452" s="29">
        <v>115000</v>
      </c>
      <c r="E452" s="29">
        <v>562000</v>
      </c>
      <c r="F452" s="30">
        <f t="shared" si="108"/>
        <v>4.8869565217391306</v>
      </c>
      <c r="G452" s="30">
        <f t="shared" si="109"/>
        <v>138000</v>
      </c>
      <c r="H452" s="30">
        <f t="shared" si="110"/>
        <v>48300</v>
      </c>
      <c r="I452" s="29">
        <v>0</v>
      </c>
      <c r="J452" s="29">
        <v>0</v>
      </c>
      <c r="K452" s="30">
        <f t="shared" si="111"/>
        <v>0</v>
      </c>
      <c r="L452" s="30">
        <f t="shared" si="112"/>
        <v>0</v>
      </c>
      <c r="M452" s="30">
        <f t="shared" si="113"/>
        <v>0</v>
      </c>
      <c r="N452" s="29">
        <v>0</v>
      </c>
      <c r="O452" s="29">
        <v>0</v>
      </c>
      <c r="P452" s="30">
        <f t="shared" si="114"/>
        <v>0</v>
      </c>
      <c r="Q452" s="30">
        <f t="shared" si="115"/>
        <v>0</v>
      </c>
      <c r="R452" s="30">
        <f t="shared" si="116"/>
        <v>0</v>
      </c>
      <c r="S452" s="29">
        <v>0</v>
      </c>
      <c r="T452" s="29">
        <v>0</v>
      </c>
      <c r="U452" s="30">
        <f t="shared" si="117"/>
        <v>0</v>
      </c>
      <c r="V452" s="30">
        <f t="shared" si="118"/>
        <v>0</v>
      </c>
      <c r="W452" s="30">
        <f t="shared" si="119"/>
        <v>0</v>
      </c>
      <c r="X452" s="29">
        <v>114000</v>
      </c>
      <c r="Y452" s="29">
        <v>603000</v>
      </c>
      <c r="Z452" s="30">
        <f t="shared" si="120"/>
        <v>5.2894736842105265</v>
      </c>
      <c r="AA452" s="30">
        <f t="shared" si="121"/>
        <v>171000</v>
      </c>
      <c r="AB452" s="30">
        <f t="shared" si="122"/>
        <v>51300</v>
      </c>
      <c r="AC452" s="29">
        <v>0</v>
      </c>
      <c r="AD452" s="29">
        <v>0</v>
      </c>
      <c r="AE452" s="30">
        <f t="shared" si="123"/>
        <v>0</v>
      </c>
      <c r="AF452" s="30">
        <f t="shared" si="124"/>
        <v>0</v>
      </c>
      <c r="AG452" s="30">
        <f t="shared" si="125"/>
        <v>0</v>
      </c>
    </row>
    <row r="453" spans="2:33" ht="15" customHeight="1" x14ac:dyDescent="0.2">
      <c r="B453" s="29" t="s">
        <v>2973</v>
      </c>
      <c r="C453" s="29" t="s">
        <v>11</v>
      </c>
      <c r="D453" s="29">
        <v>217000</v>
      </c>
      <c r="E453" s="29">
        <v>981000</v>
      </c>
      <c r="F453" s="30">
        <f t="shared" si="108"/>
        <v>4.5207373271889404</v>
      </c>
      <c r="G453" s="30">
        <f t="shared" si="109"/>
        <v>260400</v>
      </c>
      <c r="H453" s="30">
        <f t="shared" si="110"/>
        <v>91140</v>
      </c>
      <c r="I453" s="29">
        <v>0</v>
      </c>
      <c r="J453" s="29">
        <v>0</v>
      </c>
      <c r="K453" s="30">
        <f t="shared" si="111"/>
        <v>0</v>
      </c>
      <c r="L453" s="30">
        <f t="shared" si="112"/>
        <v>0</v>
      </c>
      <c r="M453" s="30">
        <f t="shared" si="113"/>
        <v>0</v>
      </c>
      <c r="N453" s="29">
        <v>0</v>
      </c>
      <c r="O453" s="29">
        <v>0</v>
      </c>
      <c r="P453" s="30">
        <f t="shared" si="114"/>
        <v>0</v>
      </c>
      <c r="Q453" s="30">
        <f t="shared" si="115"/>
        <v>0</v>
      </c>
      <c r="R453" s="30">
        <f t="shared" si="116"/>
        <v>0</v>
      </c>
      <c r="S453" s="29">
        <v>0</v>
      </c>
      <c r="T453" s="29">
        <v>0</v>
      </c>
      <c r="U453" s="30">
        <f t="shared" si="117"/>
        <v>0</v>
      </c>
      <c r="V453" s="30">
        <f t="shared" si="118"/>
        <v>0</v>
      </c>
      <c r="W453" s="30">
        <f t="shared" si="119"/>
        <v>0</v>
      </c>
      <c r="X453" s="29">
        <v>255000</v>
      </c>
      <c r="Y453" s="29">
        <v>1366000</v>
      </c>
      <c r="Z453" s="30">
        <f t="shared" si="120"/>
        <v>5.3568627450980388</v>
      </c>
      <c r="AA453" s="30">
        <f t="shared" si="121"/>
        <v>382500</v>
      </c>
      <c r="AB453" s="30">
        <f t="shared" si="122"/>
        <v>114750</v>
      </c>
      <c r="AC453" s="29">
        <v>0</v>
      </c>
      <c r="AD453" s="29">
        <v>0</v>
      </c>
      <c r="AE453" s="30">
        <f t="shared" si="123"/>
        <v>0</v>
      </c>
      <c r="AF453" s="30">
        <f t="shared" si="124"/>
        <v>0</v>
      </c>
      <c r="AG453" s="30">
        <f t="shared" si="125"/>
        <v>0</v>
      </c>
    </row>
    <row r="454" spans="2:33" ht="15" customHeight="1" x14ac:dyDescent="0.2">
      <c r="B454" s="29" t="s">
        <v>2094</v>
      </c>
      <c r="C454" s="29" t="s">
        <v>11</v>
      </c>
      <c r="D454" s="29">
        <v>117000</v>
      </c>
      <c r="E454" s="29">
        <v>514000</v>
      </c>
      <c r="F454" s="30">
        <f t="shared" si="108"/>
        <v>4.3931623931623935</v>
      </c>
      <c r="G454" s="30">
        <f t="shared" si="109"/>
        <v>140400</v>
      </c>
      <c r="H454" s="30">
        <f t="shared" si="110"/>
        <v>49140</v>
      </c>
      <c r="I454" s="29">
        <v>0</v>
      </c>
      <c r="J454" s="29">
        <v>0</v>
      </c>
      <c r="K454" s="30">
        <f t="shared" si="111"/>
        <v>0</v>
      </c>
      <c r="L454" s="30">
        <f t="shared" si="112"/>
        <v>0</v>
      </c>
      <c r="M454" s="30">
        <f t="shared" si="113"/>
        <v>0</v>
      </c>
      <c r="N454" s="29">
        <v>0</v>
      </c>
      <c r="O454" s="29">
        <v>0</v>
      </c>
      <c r="P454" s="30">
        <f t="shared" si="114"/>
        <v>0</v>
      </c>
      <c r="Q454" s="30">
        <f t="shared" si="115"/>
        <v>0</v>
      </c>
      <c r="R454" s="30">
        <f t="shared" si="116"/>
        <v>0</v>
      </c>
      <c r="S454" s="29">
        <v>0</v>
      </c>
      <c r="T454" s="29">
        <v>0</v>
      </c>
      <c r="U454" s="30">
        <f t="shared" si="117"/>
        <v>0</v>
      </c>
      <c r="V454" s="30">
        <f t="shared" si="118"/>
        <v>0</v>
      </c>
      <c r="W454" s="30">
        <f t="shared" si="119"/>
        <v>0</v>
      </c>
      <c r="X454" s="29">
        <v>115000</v>
      </c>
      <c r="Y454" s="29">
        <v>608000</v>
      </c>
      <c r="Z454" s="30">
        <f t="shared" si="120"/>
        <v>5.2869565217391301</v>
      </c>
      <c r="AA454" s="30">
        <f t="shared" si="121"/>
        <v>172500</v>
      </c>
      <c r="AB454" s="30">
        <f t="shared" si="122"/>
        <v>51750</v>
      </c>
      <c r="AC454" s="29">
        <v>0</v>
      </c>
      <c r="AD454" s="29">
        <v>0</v>
      </c>
      <c r="AE454" s="30">
        <f t="shared" si="123"/>
        <v>0</v>
      </c>
      <c r="AF454" s="30">
        <f t="shared" si="124"/>
        <v>0</v>
      </c>
      <c r="AG454" s="30">
        <f t="shared" si="125"/>
        <v>0</v>
      </c>
    </row>
    <row r="455" spans="2:33" ht="15" customHeight="1" x14ac:dyDescent="0.2">
      <c r="B455" s="29" t="s">
        <v>2095</v>
      </c>
      <c r="C455" s="29" t="s">
        <v>11</v>
      </c>
      <c r="D455" s="29">
        <v>88000</v>
      </c>
      <c r="E455" s="29">
        <v>410000</v>
      </c>
      <c r="F455" s="30">
        <f t="shared" si="108"/>
        <v>4.6590909090909092</v>
      </c>
      <c r="G455" s="30">
        <f t="shared" si="109"/>
        <v>105600</v>
      </c>
      <c r="H455" s="30">
        <f t="shared" si="110"/>
        <v>36960</v>
      </c>
      <c r="I455" s="29">
        <v>0</v>
      </c>
      <c r="J455" s="29">
        <v>0</v>
      </c>
      <c r="K455" s="30">
        <f t="shared" si="111"/>
        <v>0</v>
      </c>
      <c r="L455" s="30">
        <f t="shared" si="112"/>
        <v>0</v>
      </c>
      <c r="M455" s="30">
        <f t="shared" si="113"/>
        <v>0</v>
      </c>
      <c r="N455" s="29">
        <v>0</v>
      </c>
      <c r="O455" s="29">
        <v>0</v>
      </c>
      <c r="P455" s="30">
        <f t="shared" si="114"/>
        <v>0</v>
      </c>
      <c r="Q455" s="30">
        <f t="shared" si="115"/>
        <v>0</v>
      </c>
      <c r="R455" s="30">
        <f t="shared" si="116"/>
        <v>0</v>
      </c>
      <c r="S455" s="29">
        <v>0</v>
      </c>
      <c r="T455" s="29">
        <v>1000</v>
      </c>
      <c r="U455" s="30">
        <f t="shared" si="117"/>
        <v>0</v>
      </c>
      <c r="V455" s="30">
        <f t="shared" si="118"/>
        <v>0</v>
      </c>
      <c r="W455" s="30">
        <f t="shared" si="119"/>
        <v>0</v>
      </c>
      <c r="X455" s="29">
        <v>85000</v>
      </c>
      <c r="Y455" s="29">
        <v>447000</v>
      </c>
      <c r="Z455" s="30">
        <f t="shared" si="120"/>
        <v>5.2588235294117647</v>
      </c>
      <c r="AA455" s="30">
        <f t="shared" si="121"/>
        <v>127500</v>
      </c>
      <c r="AB455" s="30">
        <f t="shared" si="122"/>
        <v>38250</v>
      </c>
      <c r="AC455" s="29">
        <v>0</v>
      </c>
      <c r="AD455" s="29">
        <v>0</v>
      </c>
      <c r="AE455" s="30">
        <f t="shared" si="123"/>
        <v>0</v>
      </c>
      <c r="AF455" s="30">
        <f t="shared" si="124"/>
        <v>0</v>
      </c>
      <c r="AG455" s="30">
        <f t="shared" si="125"/>
        <v>0</v>
      </c>
    </row>
    <row r="456" spans="2:33" ht="15" customHeight="1" x14ac:dyDescent="0.2">
      <c r="B456" s="29" t="s">
        <v>2096</v>
      </c>
      <c r="C456" s="29" t="s">
        <v>11</v>
      </c>
      <c r="D456" s="29">
        <v>128000</v>
      </c>
      <c r="E456" s="29">
        <v>429000</v>
      </c>
      <c r="F456" s="30">
        <f t="shared" si="108"/>
        <v>3.3515625</v>
      </c>
      <c r="G456" s="30">
        <f t="shared" si="109"/>
        <v>153600</v>
      </c>
      <c r="H456" s="30">
        <f t="shared" si="110"/>
        <v>53760</v>
      </c>
      <c r="I456" s="29">
        <v>0</v>
      </c>
      <c r="J456" s="29">
        <v>0</v>
      </c>
      <c r="K456" s="30">
        <f t="shared" si="111"/>
        <v>0</v>
      </c>
      <c r="L456" s="30">
        <f t="shared" si="112"/>
        <v>0</v>
      </c>
      <c r="M456" s="30">
        <f t="shared" si="113"/>
        <v>0</v>
      </c>
      <c r="N456" s="29">
        <v>0</v>
      </c>
      <c r="O456" s="29">
        <v>0</v>
      </c>
      <c r="P456" s="30">
        <f t="shared" si="114"/>
        <v>0</v>
      </c>
      <c r="Q456" s="30">
        <f t="shared" si="115"/>
        <v>0</v>
      </c>
      <c r="R456" s="30">
        <f t="shared" si="116"/>
        <v>0</v>
      </c>
      <c r="S456" s="29">
        <v>0</v>
      </c>
      <c r="T456" s="29">
        <v>2000</v>
      </c>
      <c r="U456" s="30">
        <f t="shared" si="117"/>
        <v>0</v>
      </c>
      <c r="V456" s="30">
        <f t="shared" si="118"/>
        <v>0</v>
      </c>
      <c r="W456" s="30">
        <f t="shared" si="119"/>
        <v>0</v>
      </c>
      <c r="X456" s="29">
        <v>197000</v>
      </c>
      <c r="Y456" s="29">
        <v>973000</v>
      </c>
      <c r="Z456" s="30">
        <f t="shared" si="120"/>
        <v>4.9390862944162439</v>
      </c>
      <c r="AA456" s="30">
        <f t="shared" si="121"/>
        <v>295500</v>
      </c>
      <c r="AB456" s="30">
        <f t="shared" si="122"/>
        <v>88650</v>
      </c>
      <c r="AC456" s="29">
        <v>0</v>
      </c>
      <c r="AD456" s="29">
        <v>0</v>
      </c>
      <c r="AE456" s="30">
        <f t="shared" si="123"/>
        <v>0</v>
      </c>
      <c r="AF456" s="30">
        <f t="shared" si="124"/>
        <v>0</v>
      </c>
      <c r="AG456" s="30">
        <f t="shared" si="125"/>
        <v>0</v>
      </c>
    </row>
    <row r="457" spans="2:33" ht="15" customHeight="1" x14ac:dyDescent="0.2">
      <c r="B457" s="29" t="s">
        <v>2097</v>
      </c>
      <c r="C457" s="29" t="s">
        <v>11</v>
      </c>
      <c r="D457" s="29">
        <v>187000</v>
      </c>
      <c r="E457" s="29">
        <v>872000</v>
      </c>
      <c r="F457" s="30">
        <f t="shared" si="108"/>
        <v>4.6631016042780749</v>
      </c>
      <c r="G457" s="30">
        <f t="shared" si="109"/>
        <v>224400</v>
      </c>
      <c r="H457" s="30">
        <f t="shared" si="110"/>
        <v>78540</v>
      </c>
      <c r="I457" s="29">
        <v>0</v>
      </c>
      <c r="J457" s="29">
        <v>0</v>
      </c>
      <c r="K457" s="30">
        <f t="shared" si="111"/>
        <v>0</v>
      </c>
      <c r="L457" s="30">
        <f t="shared" si="112"/>
        <v>0</v>
      </c>
      <c r="M457" s="30">
        <f t="shared" si="113"/>
        <v>0</v>
      </c>
      <c r="N457" s="29">
        <v>0</v>
      </c>
      <c r="O457" s="29">
        <v>0</v>
      </c>
      <c r="P457" s="30">
        <f t="shared" si="114"/>
        <v>0</v>
      </c>
      <c r="Q457" s="30">
        <f t="shared" si="115"/>
        <v>0</v>
      </c>
      <c r="R457" s="30">
        <f t="shared" si="116"/>
        <v>0</v>
      </c>
      <c r="S457" s="29">
        <v>0</v>
      </c>
      <c r="T457" s="29">
        <v>0</v>
      </c>
      <c r="U457" s="30">
        <f t="shared" si="117"/>
        <v>0</v>
      </c>
      <c r="V457" s="30">
        <f t="shared" si="118"/>
        <v>0</v>
      </c>
      <c r="W457" s="30">
        <f t="shared" si="119"/>
        <v>0</v>
      </c>
      <c r="X457" s="29">
        <v>187000</v>
      </c>
      <c r="Y457" s="29">
        <v>979000</v>
      </c>
      <c r="Z457" s="30">
        <f t="shared" si="120"/>
        <v>5.2352941176470589</v>
      </c>
      <c r="AA457" s="30">
        <f t="shared" si="121"/>
        <v>280500</v>
      </c>
      <c r="AB457" s="30">
        <f t="shared" si="122"/>
        <v>84150</v>
      </c>
      <c r="AC457" s="29">
        <v>0</v>
      </c>
      <c r="AD457" s="29">
        <v>0</v>
      </c>
      <c r="AE457" s="30">
        <f t="shared" si="123"/>
        <v>0</v>
      </c>
      <c r="AF457" s="30">
        <f t="shared" si="124"/>
        <v>0</v>
      </c>
      <c r="AG457" s="30">
        <f t="shared" si="125"/>
        <v>0</v>
      </c>
    </row>
    <row r="458" spans="2:33" ht="15" customHeight="1" x14ac:dyDescent="0.2">
      <c r="B458" s="29" t="s">
        <v>2098</v>
      </c>
      <c r="C458" s="29" t="s">
        <v>11</v>
      </c>
      <c r="D458" s="29">
        <v>173000</v>
      </c>
      <c r="E458" s="29">
        <v>704000</v>
      </c>
      <c r="F458" s="30">
        <f t="shared" si="108"/>
        <v>4.0693641618497107</v>
      </c>
      <c r="G458" s="30">
        <f t="shared" si="109"/>
        <v>207600</v>
      </c>
      <c r="H458" s="30">
        <f t="shared" si="110"/>
        <v>72660</v>
      </c>
      <c r="I458" s="29">
        <v>0</v>
      </c>
      <c r="J458" s="29">
        <v>0</v>
      </c>
      <c r="K458" s="30">
        <f t="shared" si="111"/>
        <v>0</v>
      </c>
      <c r="L458" s="30">
        <f t="shared" si="112"/>
        <v>0</v>
      </c>
      <c r="M458" s="30">
        <f t="shared" si="113"/>
        <v>0</v>
      </c>
      <c r="N458" s="29">
        <v>0</v>
      </c>
      <c r="O458" s="29">
        <v>0</v>
      </c>
      <c r="P458" s="30">
        <f t="shared" si="114"/>
        <v>0</v>
      </c>
      <c r="Q458" s="30">
        <f t="shared" si="115"/>
        <v>0</v>
      </c>
      <c r="R458" s="30">
        <f t="shared" si="116"/>
        <v>0</v>
      </c>
      <c r="S458" s="29">
        <v>0</v>
      </c>
      <c r="T458" s="29">
        <v>1000</v>
      </c>
      <c r="U458" s="30">
        <f t="shared" si="117"/>
        <v>0</v>
      </c>
      <c r="V458" s="30">
        <f t="shared" si="118"/>
        <v>0</v>
      </c>
      <c r="W458" s="30">
        <f t="shared" si="119"/>
        <v>0</v>
      </c>
      <c r="X458" s="29">
        <v>186000</v>
      </c>
      <c r="Y458" s="29">
        <v>899000</v>
      </c>
      <c r="Z458" s="30">
        <f t="shared" si="120"/>
        <v>4.833333333333333</v>
      </c>
      <c r="AA458" s="30">
        <f t="shared" si="121"/>
        <v>279000</v>
      </c>
      <c r="AB458" s="30">
        <f t="shared" si="122"/>
        <v>83700</v>
      </c>
      <c r="AC458" s="29">
        <v>0</v>
      </c>
      <c r="AD458" s="29">
        <v>0</v>
      </c>
      <c r="AE458" s="30">
        <f t="shared" si="123"/>
        <v>0</v>
      </c>
      <c r="AF458" s="30">
        <f t="shared" si="124"/>
        <v>0</v>
      </c>
      <c r="AG458" s="30">
        <f t="shared" si="125"/>
        <v>0</v>
      </c>
    </row>
    <row r="459" spans="2:33" ht="15" customHeight="1" x14ac:dyDescent="0.2">
      <c r="B459" s="29" t="s">
        <v>2099</v>
      </c>
      <c r="C459" s="29" t="s">
        <v>11</v>
      </c>
      <c r="D459" s="29">
        <v>80000</v>
      </c>
      <c r="E459" s="29">
        <v>344000</v>
      </c>
      <c r="F459" s="30">
        <f t="shared" si="108"/>
        <v>4.3</v>
      </c>
      <c r="G459" s="30">
        <f t="shared" si="109"/>
        <v>96000</v>
      </c>
      <c r="H459" s="30">
        <f t="shared" si="110"/>
        <v>33600</v>
      </c>
      <c r="I459" s="29">
        <v>0</v>
      </c>
      <c r="J459" s="29">
        <v>0</v>
      </c>
      <c r="K459" s="30">
        <f t="shared" si="111"/>
        <v>0</v>
      </c>
      <c r="L459" s="30">
        <f t="shared" si="112"/>
        <v>0</v>
      </c>
      <c r="M459" s="30">
        <f t="shared" si="113"/>
        <v>0</v>
      </c>
      <c r="N459" s="29">
        <v>0</v>
      </c>
      <c r="O459" s="29">
        <v>0</v>
      </c>
      <c r="P459" s="30">
        <f t="shared" si="114"/>
        <v>0</v>
      </c>
      <c r="Q459" s="30">
        <f t="shared" si="115"/>
        <v>0</v>
      </c>
      <c r="R459" s="30">
        <f t="shared" si="116"/>
        <v>0</v>
      </c>
      <c r="S459" s="29">
        <v>42000</v>
      </c>
      <c r="T459" s="29">
        <v>157000</v>
      </c>
      <c r="U459" s="30">
        <f t="shared" si="117"/>
        <v>3.7380952380952381</v>
      </c>
      <c r="V459" s="30">
        <f t="shared" si="118"/>
        <v>63000</v>
      </c>
      <c r="W459" s="30">
        <f t="shared" si="119"/>
        <v>22050</v>
      </c>
      <c r="X459" s="29">
        <v>146000</v>
      </c>
      <c r="Y459" s="29">
        <v>633000</v>
      </c>
      <c r="Z459" s="30">
        <f t="shared" si="120"/>
        <v>4.3356164383561646</v>
      </c>
      <c r="AA459" s="30">
        <f t="shared" si="121"/>
        <v>219000</v>
      </c>
      <c r="AB459" s="30">
        <f t="shared" si="122"/>
        <v>65700</v>
      </c>
      <c r="AC459" s="29">
        <v>0</v>
      </c>
      <c r="AD459" s="29">
        <v>0</v>
      </c>
      <c r="AE459" s="30">
        <f t="shared" si="123"/>
        <v>0</v>
      </c>
      <c r="AF459" s="30">
        <f t="shared" si="124"/>
        <v>0</v>
      </c>
      <c r="AG459" s="30">
        <f t="shared" si="125"/>
        <v>0</v>
      </c>
    </row>
    <row r="460" spans="2:33" ht="15" customHeight="1" x14ac:dyDescent="0.2">
      <c r="B460" s="29" t="s">
        <v>2100</v>
      </c>
      <c r="C460" s="29" t="s">
        <v>11</v>
      </c>
      <c r="D460" s="29">
        <v>176000</v>
      </c>
      <c r="E460" s="29">
        <v>791000</v>
      </c>
      <c r="F460" s="30">
        <f t="shared" si="108"/>
        <v>4.4943181818181817</v>
      </c>
      <c r="G460" s="30">
        <f t="shared" si="109"/>
        <v>211200</v>
      </c>
      <c r="H460" s="30">
        <f t="shared" si="110"/>
        <v>73920</v>
      </c>
      <c r="I460" s="29">
        <v>0</v>
      </c>
      <c r="J460" s="29">
        <v>0</v>
      </c>
      <c r="K460" s="30">
        <f t="shared" si="111"/>
        <v>0</v>
      </c>
      <c r="L460" s="30">
        <f t="shared" si="112"/>
        <v>0</v>
      </c>
      <c r="M460" s="30">
        <f t="shared" si="113"/>
        <v>0</v>
      </c>
      <c r="N460" s="29">
        <v>0</v>
      </c>
      <c r="O460" s="29">
        <v>0</v>
      </c>
      <c r="P460" s="30">
        <f t="shared" si="114"/>
        <v>0</v>
      </c>
      <c r="Q460" s="30">
        <f t="shared" si="115"/>
        <v>0</v>
      </c>
      <c r="R460" s="30">
        <f t="shared" si="116"/>
        <v>0</v>
      </c>
      <c r="S460" s="29">
        <v>4000</v>
      </c>
      <c r="T460" s="29">
        <v>16000</v>
      </c>
      <c r="U460" s="30">
        <f t="shared" si="117"/>
        <v>4</v>
      </c>
      <c r="V460" s="30">
        <f t="shared" si="118"/>
        <v>6000</v>
      </c>
      <c r="W460" s="30">
        <f t="shared" si="119"/>
        <v>2100</v>
      </c>
      <c r="X460" s="29">
        <v>173000</v>
      </c>
      <c r="Y460" s="29">
        <v>869000</v>
      </c>
      <c r="Z460" s="30">
        <f t="shared" si="120"/>
        <v>5.0231213872832372</v>
      </c>
      <c r="AA460" s="30">
        <f t="shared" si="121"/>
        <v>259500</v>
      </c>
      <c r="AB460" s="30">
        <f t="shared" si="122"/>
        <v>77850</v>
      </c>
      <c r="AC460" s="29">
        <v>0</v>
      </c>
      <c r="AD460" s="29">
        <v>0</v>
      </c>
      <c r="AE460" s="30">
        <f t="shared" si="123"/>
        <v>0</v>
      </c>
      <c r="AF460" s="30">
        <f t="shared" si="124"/>
        <v>0</v>
      </c>
      <c r="AG460" s="30">
        <f t="shared" si="125"/>
        <v>0</v>
      </c>
    </row>
    <row r="461" spans="2:33" ht="15" customHeight="1" x14ac:dyDescent="0.2">
      <c r="B461" s="29" t="s">
        <v>2101</v>
      </c>
      <c r="C461" s="29" t="s">
        <v>11</v>
      </c>
      <c r="D461" s="29">
        <v>117000</v>
      </c>
      <c r="E461" s="29">
        <v>559000</v>
      </c>
      <c r="F461" s="30">
        <f t="shared" si="108"/>
        <v>4.7777777777777777</v>
      </c>
      <c r="G461" s="30">
        <f t="shared" si="109"/>
        <v>140400</v>
      </c>
      <c r="H461" s="30">
        <f t="shared" si="110"/>
        <v>49140</v>
      </c>
      <c r="I461" s="29">
        <v>0</v>
      </c>
      <c r="J461" s="29">
        <v>0</v>
      </c>
      <c r="K461" s="30">
        <f t="shared" si="111"/>
        <v>0</v>
      </c>
      <c r="L461" s="30">
        <f t="shared" si="112"/>
        <v>0</v>
      </c>
      <c r="M461" s="30">
        <f t="shared" si="113"/>
        <v>0</v>
      </c>
      <c r="N461" s="29">
        <v>0</v>
      </c>
      <c r="O461" s="29">
        <v>0</v>
      </c>
      <c r="P461" s="30">
        <f t="shared" si="114"/>
        <v>0</v>
      </c>
      <c r="Q461" s="30">
        <f t="shared" si="115"/>
        <v>0</v>
      </c>
      <c r="R461" s="30">
        <f t="shared" si="116"/>
        <v>0</v>
      </c>
      <c r="S461" s="29">
        <v>1000</v>
      </c>
      <c r="T461" s="29">
        <v>5000</v>
      </c>
      <c r="U461" s="30">
        <f t="shared" si="117"/>
        <v>5</v>
      </c>
      <c r="V461" s="30">
        <f t="shared" si="118"/>
        <v>1500</v>
      </c>
      <c r="W461" s="30">
        <f t="shared" si="119"/>
        <v>525</v>
      </c>
      <c r="X461" s="29">
        <v>107000</v>
      </c>
      <c r="Y461" s="29">
        <v>549000</v>
      </c>
      <c r="Z461" s="30">
        <f t="shared" si="120"/>
        <v>5.1308411214953269</v>
      </c>
      <c r="AA461" s="30">
        <f t="shared" si="121"/>
        <v>160500</v>
      </c>
      <c r="AB461" s="30">
        <f t="shared" si="122"/>
        <v>48150</v>
      </c>
      <c r="AC461" s="29">
        <v>0</v>
      </c>
      <c r="AD461" s="29">
        <v>0</v>
      </c>
      <c r="AE461" s="30">
        <f t="shared" si="123"/>
        <v>0</v>
      </c>
      <c r="AF461" s="30">
        <f t="shared" si="124"/>
        <v>0</v>
      </c>
      <c r="AG461" s="30">
        <f t="shared" si="125"/>
        <v>0</v>
      </c>
    </row>
    <row r="462" spans="2:33" ht="15" customHeight="1" x14ac:dyDescent="0.2">
      <c r="B462" s="29" t="s">
        <v>2102</v>
      </c>
      <c r="C462" s="29" t="s">
        <v>11</v>
      </c>
      <c r="D462" s="29">
        <v>258000</v>
      </c>
      <c r="E462" s="29">
        <v>1242000</v>
      </c>
      <c r="F462" s="30">
        <f t="shared" si="108"/>
        <v>4.8139534883720927</v>
      </c>
      <c r="G462" s="30">
        <f t="shared" si="109"/>
        <v>309600</v>
      </c>
      <c r="H462" s="30">
        <f t="shared" si="110"/>
        <v>108360</v>
      </c>
      <c r="I462" s="29">
        <v>0</v>
      </c>
      <c r="J462" s="29">
        <v>0</v>
      </c>
      <c r="K462" s="30">
        <f t="shared" si="111"/>
        <v>0</v>
      </c>
      <c r="L462" s="30">
        <f t="shared" si="112"/>
        <v>0</v>
      </c>
      <c r="M462" s="30">
        <f t="shared" si="113"/>
        <v>0</v>
      </c>
      <c r="N462" s="29">
        <v>0</v>
      </c>
      <c r="O462" s="29">
        <v>0</v>
      </c>
      <c r="P462" s="30">
        <f t="shared" si="114"/>
        <v>0</v>
      </c>
      <c r="Q462" s="30">
        <f t="shared" si="115"/>
        <v>0</v>
      </c>
      <c r="R462" s="30">
        <f t="shared" si="116"/>
        <v>0</v>
      </c>
      <c r="S462" s="29">
        <v>1000</v>
      </c>
      <c r="T462" s="29">
        <v>2000</v>
      </c>
      <c r="U462" s="30">
        <f t="shared" si="117"/>
        <v>2</v>
      </c>
      <c r="V462" s="30">
        <f t="shared" si="118"/>
        <v>1500</v>
      </c>
      <c r="W462" s="30">
        <f t="shared" si="119"/>
        <v>525</v>
      </c>
      <c r="X462" s="29">
        <v>240000</v>
      </c>
      <c r="Y462" s="29">
        <v>1233000</v>
      </c>
      <c r="Z462" s="30">
        <f t="shared" si="120"/>
        <v>5.1375000000000002</v>
      </c>
      <c r="AA462" s="30">
        <f t="shared" si="121"/>
        <v>360000</v>
      </c>
      <c r="AB462" s="30">
        <f t="shared" si="122"/>
        <v>108000</v>
      </c>
      <c r="AC462" s="29">
        <v>0</v>
      </c>
      <c r="AD462" s="29">
        <v>0</v>
      </c>
      <c r="AE462" s="30">
        <f t="shared" si="123"/>
        <v>0</v>
      </c>
      <c r="AF462" s="30">
        <f t="shared" si="124"/>
        <v>0</v>
      </c>
      <c r="AG462" s="30">
        <f t="shared" si="125"/>
        <v>0</v>
      </c>
    </row>
    <row r="463" spans="2:33" ht="15" customHeight="1" x14ac:dyDescent="0.2">
      <c r="B463" s="29" t="s">
        <v>2996</v>
      </c>
      <c r="C463" s="29" t="s">
        <v>11</v>
      </c>
      <c r="D463" s="29">
        <v>53000</v>
      </c>
      <c r="E463" s="29">
        <v>283000</v>
      </c>
      <c r="F463" s="30">
        <f t="shared" si="108"/>
        <v>5.3396226415094343</v>
      </c>
      <c r="G463" s="30">
        <f t="shared" si="109"/>
        <v>63600</v>
      </c>
      <c r="H463" s="30">
        <f t="shared" si="110"/>
        <v>22260</v>
      </c>
      <c r="I463" s="29">
        <v>0</v>
      </c>
      <c r="J463" s="29">
        <v>0</v>
      </c>
      <c r="K463" s="30">
        <f t="shared" si="111"/>
        <v>0</v>
      </c>
      <c r="L463" s="30">
        <f t="shared" si="112"/>
        <v>0</v>
      </c>
      <c r="M463" s="30">
        <f t="shared" si="113"/>
        <v>0</v>
      </c>
      <c r="N463" s="29">
        <v>0</v>
      </c>
      <c r="O463" s="29">
        <v>0</v>
      </c>
      <c r="P463" s="30">
        <f t="shared" si="114"/>
        <v>0</v>
      </c>
      <c r="Q463" s="30">
        <f t="shared" si="115"/>
        <v>0</v>
      </c>
      <c r="R463" s="30">
        <f t="shared" si="116"/>
        <v>0</v>
      </c>
      <c r="S463" s="29">
        <v>0</v>
      </c>
      <c r="T463" s="29">
        <v>1000</v>
      </c>
      <c r="U463" s="30">
        <f t="shared" si="117"/>
        <v>0</v>
      </c>
      <c r="V463" s="30">
        <f t="shared" si="118"/>
        <v>0</v>
      </c>
      <c r="W463" s="30">
        <f t="shared" si="119"/>
        <v>0</v>
      </c>
      <c r="X463" s="29">
        <v>52000</v>
      </c>
      <c r="Y463" s="29">
        <v>284000</v>
      </c>
      <c r="Z463" s="30">
        <f t="shared" si="120"/>
        <v>5.4615384615384617</v>
      </c>
      <c r="AA463" s="30">
        <f t="shared" si="121"/>
        <v>78000</v>
      </c>
      <c r="AB463" s="30">
        <f t="shared" si="122"/>
        <v>23400</v>
      </c>
      <c r="AC463" s="29">
        <v>0</v>
      </c>
      <c r="AD463" s="29">
        <v>0</v>
      </c>
      <c r="AE463" s="30">
        <f t="shared" si="123"/>
        <v>0</v>
      </c>
      <c r="AF463" s="30">
        <f t="shared" si="124"/>
        <v>0</v>
      </c>
      <c r="AG463" s="30">
        <f t="shared" si="125"/>
        <v>0</v>
      </c>
    </row>
    <row r="464" spans="2:33" ht="15" customHeight="1" x14ac:dyDescent="0.2">
      <c r="B464" s="29" t="s">
        <v>2103</v>
      </c>
      <c r="C464" s="29" t="s">
        <v>11</v>
      </c>
      <c r="D464" s="29">
        <v>144000</v>
      </c>
      <c r="E464" s="29">
        <v>638000</v>
      </c>
      <c r="F464" s="30">
        <f t="shared" ref="F464:F527" si="126">IFERROR(E464/D464,0)</f>
        <v>4.4305555555555554</v>
      </c>
      <c r="G464" s="30">
        <f t="shared" ref="G464:G527" si="127">ROUND(D464*$D$6,1)</f>
        <v>172800</v>
      </c>
      <c r="H464" s="30">
        <f t="shared" ref="H464:H527" si="128">ROUND(G464*$E$6,1)</f>
        <v>60480</v>
      </c>
      <c r="I464" s="29">
        <v>0</v>
      </c>
      <c r="J464" s="29">
        <v>0</v>
      </c>
      <c r="K464" s="30">
        <f t="shared" ref="K464:K527" si="129">IFERROR(J464/I464,0)</f>
        <v>0</v>
      </c>
      <c r="L464" s="30">
        <f t="shared" ref="L464:L527" si="130">ROUND(I464*$D$7,1)</f>
        <v>0</v>
      </c>
      <c r="M464" s="30">
        <f t="shared" ref="M464:M527" si="131">ROUND(L464*$E$7,1)</f>
        <v>0</v>
      </c>
      <c r="N464" s="29">
        <v>0</v>
      </c>
      <c r="O464" s="29">
        <v>0</v>
      </c>
      <c r="P464" s="30">
        <f t="shared" ref="P464:P527" si="132">IFERROR(O464/N464,0)</f>
        <v>0</v>
      </c>
      <c r="Q464" s="30">
        <f t="shared" ref="Q464:Q527" si="133">ROUND(N464*$D$8,1)</f>
        <v>0</v>
      </c>
      <c r="R464" s="30">
        <f t="shared" ref="R464:R527" si="134">ROUND(Q464*$E$8,1)</f>
        <v>0</v>
      </c>
      <c r="S464" s="29">
        <v>0</v>
      </c>
      <c r="T464" s="29">
        <v>0</v>
      </c>
      <c r="U464" s="30">
        <f t="shared" ref="U464:U527" si="135">IFERROR(T464/S464,0)</f>
        <v>0</v>
      </c>
      <c r="V464" s="30">
        <f t="shared" ref="V464:V527" si="136">ROUND(S464*$D$9,1)</f>
        <v>0</v>
      </c>
      <c r="W464" s="30">
        <f t="shared" ref="W464:W527" si="137">ROUND(V464*$E$9,1)</f>
        <v>0</v>
      </c>
      <c r="X464" s="29">
        <v>172000</v>
      </c>
      <c r="Y464" s="29">
        <v>908000</v>
      </c>
      <c r="Z464" s="30">
        <f t="shared" ref="Z464:Z527" si="138">IFERROR(Y464/X464,0)</f>
        <v>5.2790697674418601</v>
      </c>
      <c r="AA464" s="30">
        <f t="shared" ref="AA464:AA527" si="139">ROUND(X464*$D$10,1)</f>
        <v>258000</v>
      </c>
      <c r="AB464" s="30">
        <f t="shared" ref="AB464:AB527" si="140">ROUND(AA464*$E$10,1)</f>
        <v>77400</v>
      </c>
      <c r="AC464" s="29">
        <v>0</v>
      </c>
      <c r="AD464" s="29">
        <v>0</v>
      </c>
      <c r="AE464" s="30">
        <f t="shared" ref="AE464:AE527" si="141">IFERROR(AD464/AC464,0)</f>
        <v>0</v>
      </c>
      <c r="AF464" s="30">
        <f t="shared" ref="AF464:AF527" si="142">ROUND(AC464*$D$11,1)</f>
        <v>0</v>
      </c>
      <c r="AG464" s="30">
        <f t="shared" ref="AG464:AG527" si="143">ROUND(AF464*$E$11,1)</f>
        <v>0</v>
      </c>
    </row>
    <row r="465" spans="2:33" ht="15" customHeight="1" x14ac:dyDescent="0.2">
      <c r="B465" s="29" t="s">
        <v>2104</v>
      </c>
      <c r="C465" s="29" t="s">
        <v>11</v>
      </c>
      <c r="D465" s="29">
        <v>185000</v>
      </c>
      <c r="E465" s="29">
        <v>872000</v>
      </c>
      <c r="F465" s="30">
        <f t="shared" si="126"/>
        <v>4.7135135135135133</v>
      </c>
      <c r="G465" s="30">
        <f t="shared" si="127"/>
        <v>222000</v>
      </c>
      <c r="H465" s="30">
        <f t="shared" si="128"/>
        <v>77700</v>
      </c>
      <c r="I465" s="29">
        <v>0</v>
      </c>
      <c r="J465" s="29">
        <v>0</v>
      </c>
      <c r="K465" s="30">
        <f t="shared" si="129"/>
        <v>0</v>
      </c>
      <c r="L465" s="30">
        <f t="shared" si="130"/>
        <v>0</v>
      </c>
      <c r="M465" s="30">
        <f t="shared" si="131"/>
        <v>0</v>
      </c>
      <c r="N465" s="29">
        <v>0</v>
      </c>
      <c r="O465" s="29">
        <v>0</v>
      </c>
      <c r="P465" s="30">
        <f t="shared" si="132"/>
        <v>0</v>
      </c>
      <c r="Q465" s="30">
        <f t="shared" si="133"/>
        <v>0</v>
      </c>
      <c r="R465" s="30">
        <f t="shared" si="134"/>
        <v>0</v>
      </c>
      <c r="S465" s="29">
        <v>0</v>
      </c>
      <c r="T465" s="29">
        <v>1000</v>
      </c>
      <c r="U465" s="30">
        <f t="shared" si="135"/>
        <v>0</v>
      </c>
      <c r="V465" s="30">
        <f t="shared" si="136"/>
        <v>0</v>
      </c>
      <c r="W465" s="30">
        <f t="shared" si="137"/>
        <v>0</v>
      </c>
      <c r="X465" s="29">
        <v>176000</v>
      </c>
      <c r="Y465" s="29">
        <v>944000</v>
      </c>
      <c r="Z465" s="30">
        <f t="shared" si="138"/>
        <v>5.3636363636363633</v>
      </c>
      <c r="AA465" s="30">
        <f t="shared" si="139"/>
        <v>264000</v>
      </c>
      <c r="AB465" s="30">
        <f t="shared" si="140"/>
        <v>79200</v>
      </c>
      <c r="AC465" s="29">
        <v>0</v>
      </c>
      <c r="AD465" s="29">
        <v>0</v>
      </c>
      <c r="AE465" s="30">
        <f t="shared" si="141"/>
        <v>0</v>
      </c>
      <c r="AF465" s="30">
        <f t="shared" si="142"/>
        <v>0</v>
      </c>
      <c r="AG465" s="30">
        <f t="shared" si="143"/>
        <v>0</v>
      </c>
    </row>
    <row r="466" spans="2:33" ht="15" customHeight="1" x14ac:dyDescent="0.2">
      <c r="B466" s="29" t="s">
        <v>2105</v>
      </c>
      <c r="C466" s="29" t="s">
        <v>11</v>
      </c>
      <c r="D466" s="29">
        <v>27000</v>
      </c>
      <c r="E466" s="29">
        <v>100000</v>
      </c>
      <c r="F466" s="30">
        <f t="shared" si="126"/>
        <v>3.7037037037037037</v>
      </c>
      <c r="G466" s="30">
        <f t="shared" si="127"/>
        <v>32400</v>
      </c>
      <c r="H466" s="30">
        <f t="shared" si="128"/>
        <v>11340</v>
      </c>
      <c r="I466" s="29">
        <v>0</v>
      </c>
      <c r="J466" s="29">
        <v>0</v>
      </c>
      <c r="K466" s="30">
        <f t="shared" si="129"/>
        <v>0</v>
      </c>
      <c r="L466" s="30">
        <f t="shared" si="130"/>
        <v>0</v>
      </c>
      <c r="M466" s="30">
        <f t="shared" si="131"/>
        <v>0</v>
      </c>
      <c r="N466" s="29">
        <v>0</v>
      </c>
      <c r="O466" s="29">
        <v>0</v>
      </c>
      <c r="P466" s="30">
        <f t="shared" si="132"/>
        <v>0</v>
      </c>
      <c r="Q466" s="30">
        <f t="shared" si="133"/>
        <v>0</v>
      </c>
      <c r="R466" s="30">
        <f t="shared" si="134"/>
        <v>0</v>
      </c>
      <c r="S466" s="29">
        <v>6000</v>
      </c>
      <c r="T466" s="29">
        <v>20000</v>
      </c>
      <c r="U466" s="30">
        <f t="shared" si="135"/>
        <v>3.3333333333333335</v>
      </c>
      <c r="V466" s="30">
        <f t="shared" si="136"/>
        <v>9000</v>
      </c>
      <c r="W466" s="30">
        <f t="shared" si="137"/>
        <v>3150</v>
      </c>
      <c r="X466" s="29">
        <v>40000</v>
      </c>
      <c r="Y466" s="29">
        <v>168000</v>
      </c>
      <c r="Z466" s="30">
        <f t="shared" si="138"/>
        <v>4.2</v>
      </c>
      <c r="AA466" s="30">
        <f t="shared" si="139"/>
        <v>60000</v>
      </c>
      <c r="AB466" s="30">
        <f t="shared" si="140"/>
        <v>18000</v>
      </c>
      <c r="AC466" s="29">
        <v>0</v>
      </c>
      <c r="AD466" s="29">
        <v>0</v>
      </c>
      <c r="AE466" s="30">
        <f t="shared" si="141"/>
        <v>0</v>
      </c>
      <c r="AF466" s="30">
        <f t="shared" si="142"/>
        <v>0</v>
      </c>
      <c r="AG466" s="30">
        <f t="shared" si="143"/>
        <v>0</v>
      </c>
    </row>
    <row r="467" spans="2:33" ht="15" customHeight="1" x14ac:dyDescent="0.2">
      <c r="B467" s="29" t="s">
        <v>2106</v>
      </c>
      <c r="C467" s="29" t="s">
        <v>11</v>
      </c>
      <c r="D467" s="29">
        <v>233000</v>
      </c>
      <c r="E467" s="29">
        <v>1045000</v>
      </c>
      <c r="F467" s="30">
        <f t="shared" si="126"/>
        <v>4.4849785407725324</v>
      </c>
      <c r="G467" s="30">
        <f t="shared" si="127"/>
        <v>279600</v>
      </c>
      <c r="H467" s="30">
        <f t="shared" si="128"/>
        <v>97860</v>
      </c>
      <c r="I467" s="29">
        <v>0</v>
      </c>
      <c r="J467" s="29">
        <v>0</v>
      </c>
      <c r="K467" s="30">
        <f t="shared" si="129"/>
        <v>0</v>
      </c>
      <c r="L467" s="30">
        <f t="shared" si="130"/>
        <v>0</v>
      </c>
      <c r="M467" s="30">
        <f t="shared" si="131"/>
        <v>0</v>
      </c>
      <c r="N467" s="29">
        <v>0</v>
      </c>
      <c r="O467" s="29">
        <v>0</v>
      </c>
      <c r="P467" s="30">
        <f t="shared" si="132"/>
        <v>0</v>
      </c>
      <c r="Q467" s="30">
        <f t="shared" si="133"/>
        <v>0</v>
      </c>
      <c r="R467" s="30">
        <f t="shared" si="134"/>
        <v>0</v>
      </c>
      <c r="S467" s="29">
        <v>1000</v>
      </c>
      <c r="T467" s="29">
        <v>4000</v>
      </c>
      <c r="U467" s="30">
        <f t="shared" si="135"/>
        <v>4</v>
      </c>
      <c r="V467" s="30">
        <f t="shared" si="136"/>
        <v>1500</v>
      </c>
      <c r="W467" s="30">
        <f t="shared" si="137"/>
        <v>525</v>
      </c>
      <c r="X467" s="29">
        <v>231000</v>
      </c>
      <c r="Y467" s="29">
        <v>1165000</v>
      </c>
      <c r="Z467" s="30">
        <f t="shared" si="138"/>
        <v>5.0432900432900434</v>
      </c>
      <c r="AA467" s="30">
        <f t="shared" si="139"/>
        <v>346500</v>
      </c>
      <c r="AB467" s="30">
        <f t="shared" si="140"/>
        <v>103950</v>
      </c>
      <c r="AC467" s="29">
        <v>0</v>
      </c>
      <c r="AD467" s="29">
        <v>0</v>
      </c>
      <c r="AE467" s="30">
        <f t="shared" si="141"/>
        <v>0</v>
      </c>
      <c r="AF467" s="30">
        <f t="shared" si="142"/>
        <v>0</v>
      </c>
      <c r="AG467" s="30">
        <f t="shared" si="143"/>
        <v>0</v>
      </c>
    </row>
    <row r="468" spans="2:33" ht="15" customHeight="1" x14ac:dyDescent="0.2">
      <c r="B468" s="29" t="s">
        <v>2107</v>
      </c>
      <c r="C468" s="29" t="s">
        <v>11</v>
      </c>
      <c r="D468" s="29">
        <v>42000</v>
      </c>
      <c r="E468" s="29">
        <v>171000</v>
      </c>
      <c r="F468" s="30">
        <f t="shared" si="126"/>
        <v>4.0714285714285712</v>
      </c>
      <c r="G468" s="30">
        <f t="shared" si="127"/>
        <v>50400</v>
      </c>
      <c r="H468" s="30">
        <f t="shared" si="128"/>
        <v>17640</v>
      </c>
      <c r="I468" s="29">
        <v>0</v>
      </c>
      <c r="J468" s="29">
        <v>0</v>
      </c>
      <c r="K468" s="30">
        <f t="shared" si="129"/>
        <v>0</v>
      </c>
      <c r="L468" s="30">
        <f t="shared" si="130"/>
        <v>0</v>
      </c>
      <c r="M468" s="30">
        <f t="shared" si="131"/>
        <v>0</v>
      </c>
      <c r="N468" s="29">
        <v>0</v>
      </c>
      <c r="O468" s="29">
        <v>0</v>
      </c>
      <c r="P468" s="30">
        <f t="shared" si="132"/>
        <v>0</v>
      </c>
      <c r="Q468" s="30">
        <f t="shared" si="133"/>
        <v>0</v>
      </c>
      <c r="R468" s="30">
        <f t="shared" si="134"/>
        <v>0</v>
      </c>
      <c r="S468" s="29">
        <v>20000</v>
      </c>
      <c r="T468" s="29">
        <v>112000</v>
      </c>
      <c r="U468" s="30">
        <f t="shared" si="135"/>
        <v>5.6</v>
      </c>
      <c r="V468" s="30">
        <f t="shared" si="136"/>
        <v>30000</v>
      </c>
      <c r="W468" s="30">
        <f t="shared" si="137"/>
        <v>10500</v>
      </c>
      <c r="X468" s="29">
        <v>67000</v>
      </c>
      <c r="Y468" s="29">
        <v>312000</v>
      </c>
      <c r="Z468" s="30">
        <f t="shared" si="138"/>
        <v>4.6567164179104479</v>
      </c>
      <c r="AA468" s="30">
        <f t="shared" si="139"/>
        <v>100500</v>
      </c>
      <c r="AB468" s="30">
        <f t="shared" si="140"/>
        <v>30150</v>
      </c>
      <c r="AC468" s="29">
        <v>0</v>
      </c>
      <c r="AD468" s="29">
        <v>0</v>
      </c>
      <c r="AE468" s="30">
        <f t="shared" si="141"/>
        <v>0</v>
      </c>
      <c r="AF468" s="30">
        <f t="shared" si="142"/>
        <v>0</v>
      </c>
      <c r="AG468" s="30">
        <f t="shared" si="143"/>
        <v>0</v>
      </c>
    </row>
    <row r="469" spans="2:33" ht="15" customHeight="1" x14ac:dyDescent="0.2">
      <c r="B469" s="29" t="s">
        <v>3003</v>
      </c>
      <c r="C469" s="29" t="s">
        <v>11</v>
      </c>
      <c r="D469" s="29">
        <v>33000</v>
      </c>
      <c r="E469" s="29">
        <v>127000</v>
      </c>
      <c r="F469" s="30">
        <f t="shared" si="126"/>
        <v>3.8484848484848486</v>
      </c>
      <c r="G469" s="30">
        <f t="shared" si="127"/>
        <v>39600</v>
      </c>
      <c r="H469" s="30">
        <f t="shared" si="128"/>
        <v>13860</v>
      </c>
      <c r="I469" s="29">
        <v>0</v>
      </c>
      <c r="J469" s="29">
        <v>0</v>
      </c>
      <c r="K469" s="30">
        <f t="shared" si="129"/>
        <v>0</v>
      </c>
      <c r="L469" s="30">
        <f t="shared" si="130"/>
        <v>0</v>
      </c>
      <c r="M469" s="30">
        <f t="shared" si="131"/>
        <v>0</v>
      </c>
      <c r="N469" s="29">
        <v>0</v>
      </c>
      <c r="O469" s="29">
        <v>0</v>
      </c>
      <c r="P469" s="30">
        <f t="shared" si="132"/>
        <v>0</v>
      </c>
      <c r="Q469" s="30">
        <f t="shared" si="133"/>
        <v>0</v>
      </c>
      <c r="R469" s="30">
        <f t="shared" si="134"/>
        <v>0</v>
      </c>
      <c r="S469" s="29">
        <v>5000</v>
      </c>
      <c r="T469" s="29">
        <v>20000</v>
      </c>
      <c r="U469" s="30">
        <f t="shared" si="135"/>
        <v>4</v>
      </c>
      <c r="V469" s="30">
        <f t="shared" si="136"/>
        <v>7500</v>
      </c>
      <c r="W469" s="30">
        <f t="shared" si="137"/>
        <v>2625</v>
      </c>
      <c r="X469" s="29">
        <v>52000</v>
      </c>
      <c r="Y469" s="29">
        <v>241000</v>
      </c>
      <c r="Z469" s="30">
        <f t="shared" si="138"/>
        <v>4.634615384615385</v>
      </c>
      <c r="AA469" s="30">
        <f t="shared" si="139"/>
        <v>78000</v>
      </c>
      <c r="AB469" s="30">
        <f t="shared" si="140"/>
        <v>23400</v>
      </c>
      <c r="AC469" s="29">
        <v>0</v>
      </c>
      <c r="AD469" s="29">
        <v>0</v>
      </c>
      <c r="AE469" s="30">
        <f t="shared" si="141"/>
        <v>0</v>
      </c>
      <c r="AF469" s="30">
        <f t="shared" si="142"/>
        <v>0</v>
      </c>
      <c r="AG469" s="30">
        <f t="shared" si="143"/>
        <v>0</v>
      </c>
    </row>
    <row r="470" spans="2:33" ht="15" customHeight="1" x14ac:dyDescent="0.2">
      <c r="B470" s="29" t="s">
        <v>2108</v>
      </c>
      <c r="C470" s="29" t="s">
        <v>11</v>
      </c>
      <c r="D470" s="29">
        <v>241000</v>
      </c>
      <c r="E470" s="29">
        <v>1169000</v>
      </c>
      <c r="F470" s="30">
        <f t="shared" si="126"/>
        <v>4.8506224066390038</v>
      </c>
      <c r="G470" s="30">
        <f t="shared" si="127"/>
        <v>289200</v>
      </c>
      <c r="H470" s="30">
        <f t="shared" si="128"/>
        <v>101220</v>
      </c>
      <c r="I470" s="29">
        <v>0</v>
      </c>
      <c r="J470" s="29">
        <v>0</v>
      </c>
      <c r="K470" s="30">
        <f t="shared" si="129"/>
        <v>0</v>
      </c>
      <c r="L470" s="30">
        <f t="shared" si="130"/>
        <v>0</v>
      </c>
      <c r="M470" s="30">
        <f t="shared" si="131"/>
        <v>0</v>
      </c>
      <c r="N470" s="29">
        <v>0</v>
      </c>
      <c r="O470" s="29">
        <v>0</v>
      </c>
      <c r="P470" s="30">
        <f t="shared" si="132"/>
        <v>0</v>
      </c>
      <c r="Q470" s="30">
        <f t="shared" si="133"/>
        <v>0</v>
      </c>
      <c r="R470" s="30">
        <f t="shared" si="134"/>
        <v>0</v>
      </c>
      <c r="S470" s="29">
        <v>0</v>
      </c>
      <c r="T470" s="29">
        <v>0</v>
      </c>
      <c r="U470" s="30">
        <f t="shared" si="135"/>
        <v>0</v>
      </c>
      <c r="V470" s="30">
        <f t="shared" si="136"/>
        <v>0</v>
      </c>
      <c r="W470" s="30">
        <f t="shared" si="137"/>
        <v>0</v>
      </c>
      <c r="X470" s="29">
        <v>240000</v>
      </c>
      <c r="Y470" s="29">
        <v>1325000</v>
      </c>
      <c r="Z470" s="30">
        <f t="shared" si="138"/>
        <v>5.520833333333333</v>
      </c>
      <c r="AA470" s="30">
        <f t="shared" si="139"/>
        <v>360000</v>
      </c>
      <c r="AB470" s="30">
        <f t="shared" si="140"/>
        <v>108000</v>
      </c>
      <c r="AC470" s="29">
        <v>0</v>
      </c>
      <c r="AD470" s="29">
        <v>0</v>
      </c>
      <c r="AE470" s="30">
        <f t="shared" si="141"/>
        <v>0</v>
      </c>
      <c r="AF470" s="30">
        <f t="shared" si="142"/>
        <v>0</v>
      </c>
      <c r="AG470" s="30">
        <f t="shared" si="143"/>
        <v>0</v>
      </c>
    </row>
    <row r="471" spans="2:33" ht="15" customHeight="1" x14ac:dyDescent="0.2">
      <c r="B471" s="29" t="s">
        <v>3008</v>
      </c>
      <c r="C471" s="29" t="s">
        <v>11</v>
      </c>
      <c r="D471" s="29">
        <v>63000</v>
      </c>
      <c r="E471" s="29">
        <v>287000</v>
      </c>
      <c r="F471" s="30">
        <f t="shared" si="126"/>
        <v>4.5555555555555554</v>
      </c>
      <c r="G471" s="30">
        <f t="shared" si="127"/>
        <v>75600</v>
      </c>
      <c r="H471" s="30">
        <f t="shared" si="128"/>
        <v>26460</v>
      </c>
      <c r="I471" s="29">
        <v>0</v>
      </c>
      <c r="J471" s="29">
        <v>0</v>
      </c>
      <c r="K471" s="30">
        <f t="shared" si="129"/>
        <v>0</v>
      </c>
      <c r="L471" s="30">
        <f t="shared" si="130"/>
        <v>0</v>
      </c>
      <c r="M471" s="30">
        <f t="shared" si="131"/>
        <v>0</v>
      </c>
      <c r="N471" s="29">
        <v>0</v>
      </c>
      <c r="O471" s="29">
        <v>0</v>
      </c>
      <c r="P471" s="30">
        <f t="shared" si="132"/>
        <v>0</v>
      </c>
      <c r="Q471" s="30">
        <f t="shared" si="133"/>
        <v>0</v>
      </c>
      <c r="R471" s="30">
        <f t="shared" si="134"/>
        <v>0</v>
      </c>
      <c r="S471" s="29">
        <v>5000</v>
      </c>
      <c r="T471" s="29">
        <v>26000</v>
      </c>
      <c r="U471" s="30">
        <f t="shared" si="135"/>
        <v>5.2</v>
      </c>
      <c r="V471" s="30">
        <f t="shared" si="136"/>
        <v>7500</v>
      </c>
      <c r="W471" s="30">
        <f t="shared" si="137"/>
        <v>2625</v>
      </c>
      <c r="X471" s="29">
        <v>78000</v>
      </c>
      <c r="Y471" s="29">
        <v>390000</v>
      </c>
      <c r="Z471" s="30">
        <f t="shared" si="138"/>
        <v>5</v>
      </c>
      <c r="AA471" s="30">
        <f t="shared" si="139"/>
        <v>117000</v>
      </c>
      <c r="AB471" s="30">
        <f t="shared" si="140"/>
        <v>35100</v>
      </c>
      <c r="AC471" s="29">
        <v>0</v>
      </c>
      <c r="AD471" s="29">
        <v>0</v>
      </c>
      <c r="AE471" s="30">
        <f t="shared" si="141"/>
        <v>0</v>
      </c>
      <c r="AF471" s="30">
        <f t="shared" si="142"/>
        <v>0</v>
      </c>
      <c r="AG471" s="30">
        <f t="shared" si="143"/>
        <v>0</v>
      </c>
    </row>
    <row r="472" spans="2:33" ht="15" customHeight="1" x14ac:dyDescent="0.2">
      <c r="B472" s="29" t="s">
        <v>2109</v>
      </c>
      <c r="C472" s="29" t="s">
        <v>11</v>
      </c>
      <c r="D472" s="29">
        <v>202000</v>
      </c>
      <c r="E472" s="29">
        <v>841000</v>
      </c>
      <c r="F472" s="30">
        <f t="shared" si="126"/>
        <v>4.1633663366336631</v>
      </c>
      <c r="G472" s="30">
        <f t="shared" si="127"/>
        <v>242400</v>
      </c>
      <c r="H472" s="30">
        <f t="shared" si="128"/>
        <v>84840</v>
      </c>
      <c r="I472" s="29">
        <v>0</v>
      </c>
      <c r="J472" s="29">
        <v>0</v>
      </c>
      <c r="K472" s="30">
        <f t="shared" si="129"/>
        <v>0</v>
      </c>
      <c r="L472" s="30">
        <f t="shared" si="130"/>
        <v>0</v>
      </c>
      <c r="M472" s="30">
        <f t="shared" si="131"/>
        <v>0</v>
      </c>
      <c r="N472" s="29">
        <v>0</v>
      </c>
      <c r="O472" s="29">
        <v>0</v>
      </c>
      <c r="P472" s="30">
        <f t="shared" si="132"/>
        <v>0</v>
      </c>
      <c r="Q472" s="30">
        <f t="shared" si="133"/>
        <v>0</v>
      </c>
      <c r="R472" s="30">
        <f t="shared" si="134"/>
        <v>0</v>
      </c>
      <c r="S472" s="29">
        <v>0</v>
      </c>
      <c r="T472" s="29">
        <v>0</v>
      </c>
      <c r="U472" s="30">
        <f t="shared" si="135"/>
        <v>0</v>
      </c>
      <c r="V472" s="30">
        <f t="shared" si="136"/>
        <v>0</v>
      </c>
      <c r="W472" s="30">
        <f t="shared" si="137"/>
        <v>0</v>
      </c>
      <c r="X472" s="29">
        <v>218000</v>
      </c>
      <c r="Y472" s="29">
        <v>1171000</v>
      </c>
      <c r="Z472" s="30">
        <f t="shared" si="138"/>
        <v>5.3715596330275233</v>
      </c>
      <c r="AA472" s="30">
        <f t="shared" si="139"/>
        <v>327000</v>
      </c>
      <c r="AB472" s="30">
        <f t="shared" si="140"/>
        <v>98100</v>
      </c>
      <c r="AC472" s="29">
        <v>0</v>
      </c>
      <c r="AD472" s="29">
        <v>0</v>
      </c>
      <c r="AE472" s="30">
        <f t="shared" si="141"/>
        <v>0</v>
      </c>
      <c r="AF472" s="30">
        <f t="shared" si="142"/>
        <v>0</v>
      </c>
      <c r="AG472" s="30">
        <f t="shared" si="143"/>
        <v>0</v>
      </c>
    </row>
    <row r="473" spans="2:33" ht="15" customHeight="1" x14ac:dyDescent="0.2">
      <c r="B473" s="29" t="s">
        <v>2110</v>
      </c>
      <c r="C473" s="29" t="s">
        <v>11</v>
      </c>
      <c r="D473" s="29">
        <v>185000</v>
      </c>
      <c r="E473" s="29">
        <v>793000</v>
      </c>
      <c r="F473" s="30">
        <f t="shared" si="126"/>
        <v>4.2864864864864867</v>
      </c>
      <c r="G473" s="30">
        <f t="shared" si="127"/>
        <v>222000</v>
      </c>
      <c r="H473" s="30">
        <f t="shared" si="128"/>
        <v>77700</v>
      </c>
      <c r="I473" s="29">
        <v>0</v>
      </c>
      <c r="J473" s="29">
        <v>0</v>
      </c>
      <c r="K473" s="30">
        <f t="shared" si="129"/>
        <v>0</v>
      </c>
      <c r="L473" s="30">
        <f t="shared" si="130"/>
        <v>0</v>
      </c>
      <c r="M473" s="30">
        <f t="shared" si="131"/>
        <v>0</v>
      </c>
      <c r="N473" s="29">
        <v>0</v>
      </c>
      <c r="O473" s="29">
        <v>0</v>
      </c>
      <c r="P473" s="30">
        <f t="shared" si="132"/>
        <v>0</v>
      </c>
      <c r="Q473" s="30">
        <f t="shared" si="133"/>
        <v>0</v>
      </c>
      <c r="R473" s="30">
        <f t="shared" si="134"/>
        <v>0</v>
      </c>
      <c r="S473" s="29">
        <v>0</v>
      </c>
      <c r="T473" s="29">
        <v>0</v>
      </c>
      <c r="U473" s="30">
        <f t="shared" si="135"/>
        <v>0</v>
      </c>
      <c r="V473" s="30">
        <f t="shared" si="136"/>
        <v>0</v>
      </c>
      <c r="W473" s="30">
        <f t="shared" si="137"/>
        <v>0</v>
      </c>
      <c r="X473" s="29">
        <v>193000</v>
      </c>
      <c r="Y473" s="29">
        <v>959000</v>
      </c>
      <c r="Z473" s="30">
        <f t="shared" si="138"/>
        <v>4.9689119170984455</v>
      </c>
      <c r="AA473" s="30">
        <f t="shared" si="139"/>
        <v>289500</v>
      </c>
      <c r="AB473" s="30">
        <f t="shared" si="140"/>
        <v>86850</v>
      </c>
      <c r="AC473" s="29">
        <v>0</v>
      </c>
      <c r="AD473" s="29">
        <v>0</v>
      </c>
      <c r="AE473" s="30">
        <f t="shared" si="141"/>
        <v>0</v>
      </c>
      <c r="AF473" s="30">
        <f t="shared" si="142"/>
        <v>0</v>
      </c>
      <c r="AG473" s="30">
        <f t="shared" si="143"/>
        <v>0</v>
      </c>
    </row>
    <row r="474" spans="2:33" ht="15" customHeight="1" x14ac:dyDescent="0.2">
      <c r="B474" s="29" t="s">
        <v>2064</v>
      </c>
      <c r="C474" s="29" t="s">
        <v>16</v>
      </c>
      <c r="D474" s="29">
        <v>0</v>
      </c>
      <c r="E474" s="29">
        <v>0</v>
      </c>
      <c r="F474" s="30">
        <f t="shared" si="126"/>
        <v>0</v>
      </c>
      <c r="G474" s="30">
        <f t="shared" si="127"/>
        <v>0</v>
      </c>
      <c r="H474" s="30">
        <f t="shared" si="128"/>
        <v>0</v>
      </c>
      <c r="I474" s="29">
        <v>0</v>
      </c>
      <c r="J474" s="29">
        <v>0</v>
      </c>
      <c r="K474" s="30">
        <f t="shared" si="129"/>
        <v>0</v>
      </c>
      <c r="L474" s="30">
        <f t="shared" si="130"/>
        <v>0</v>
      </c>
      <c r="M474" s="30">
        <f t="shared" si="131"/>
        <v>0</v>
      </c>
      <c r="N474" s="29">
        <v>0</v>
      </c>
      <c r="O474" s="29">
        <v>0</v>
      </c>
      <c r="P474" s="30">
        <f t="shared" si="132"/>
        <v>0</v>
      </c>
      <c r="Q474" s="30">
        <f t="shared" si="133"/>
        <v>0</v>
      </c>
      <c r="R474" s="30">
        <f t="shared" si="134"/>
        <v>0</v>
      </c>
      <c r="S474" s="29">
        <v>8000</v>
      </c>
      <c r="T474" s="29">
        <v>6000</v>
      </c>
      <c r="U474" s="30">
        <f t="shared" si="135"/>
        <v>0.75</v>
      </c>
      <c r="V474" s="30">
        <f t="shared" si="136"/>
        <v>12000</v>
      </c>
      <c r="W474" s="30">
        <f t="shared" si="137"/>
        <v>4200</v>
      </c>
      <c r="X474" s="29">
        <v>60000</v>
      </c>
      <c r="Y474" s="29">
        <v>155000</v>
      </c>
      <c r="Z474" s="30">
        <f t="shared" si="138"/>
        <v>2.5833333333333335</v>
      </c>
      <c r="AA474" s="30">
        <f t="shared" si="139"/>
        <v>90000</v>
      </c>
      <c r="AB474" s="30">
        <f t="shared" si="140"/>
        <v>27000</v>
      </c>
      <c r="AC474" s="29">
        <v>0</v>
      </c>
      <c r="AD474" s="29">
        <v>0</v>
      </c>
      <c r="AE474" s="30">
        <f t="shared" si="141"/>
        <v>0</v>
      </c>
      <c r="AF474" s="30">
        <f t="shared" si="142"/>
        <v>0</v>
      </c>
      <c r="AG474" s="30">
        <f t="shared" si="143"/>
        <v>0</v>
      </c>
    </row>
    <row r="475" spans="2:33" ht="15" customHeight="1" x14ac:dyDescent="0.2">
      <c r="B475" s="29" t="s">
        <v>2065</v>
      </c>
      <c r="C475" s="29" t="s">
        <v>16</v>
      </c>
      <c r="D475" s="29">
        <v>0</v>
      </c>
      <c r="E475" s="29">
        <v>0</v>
      </c>
      <c r="F475" s="30">
        <f t="shared" si="126"/>
        <v>0</v>
      </c>
      <c r="G475" s="30">
        <f t="shared" si="127"/>
        <v>0</v>
      </c>
      <c r="H475" s="30">
        <f t="shared" si="128"/>
        <v>0</v>
      </c>
      <c r="I475" s="29">
        <v>0</v>
      </c>
      <c r="J475" s="29">
        <v>0</v>
      </c>
      <c r="K475" s="30">
        <f t="shared" si="129"/>
        <v>0</v>
      </c>
      <c r="L475" s="30">
        <f t="shared" si="130"/>
        <v>0</v>
      </c>
      <c r="M475" s="30">
        <f t="shared" si="131"/>
        <v>0</v>
      </c>
      <c r="N475" s="29">
        <v>0</v>
      </c>
      <c r="O475" s="29">
        <v>0</v>
      </c>
      <c r="P475" s="30">
        <f t="shared" si="132"/>
        <v>0</v>
      </c>
      <c r="Q475" s="30">
        <f t="shared" si="133"/>
        <v>0</v>
      </c>
      <c r="R475" s="30">
        <f t="shared" si="134"/>
        <v>0</v>
      </c>
      <c r="S475" s="29">
        <v>0</v>
      </c>
      <c r="T475" s="29">
        <v>1000</v>
      </c>
      <c r="U475" s="30">
        <f t="shared" si="135"/>
        <v>0</v>
      </c>
      <c r="V475" s="30">
        <f t="shared" si="136"/>
        <v>0</v>
      </c>
      <c r="W475" s="30">
        <f t="shared" si="137"/>
        <v>0</v>
      </c>
      <c r="X475" s="29">
        <v>83000</v>
      </c>
      <c r="Y475" s="29">
        <v>341000</v>
      </c>
      <c r="Z475" s="30">
        <f t="shared" si="138"/>
        <v>4.1084337349397586</v>
      </c>
      <c r="AA475" s="30">
        <f t="shared" si="139"/>
        <v>124500</v>
      </c>
      <c r="AB475" s="30">
        <f t="shared" si="140"/>
        <v>37350</v>
      </c>
      <c r="AC475" s="29">
        <v>0</v>
      </c>
      <c r="AD475" s="29">
        <v>0</v>
      </c>
      <c r="AE475" s="30">
        <f t="shared" si="141"/>
        <v>0</v>
      </c>
      <c r="AF475" s="30">
        <f t="shared" si="142"/>
        <v>0</v>
      </c>
      <c r="AG475" s="30">
        <f t="shared" si="143"/>
        <v>0</v>
      </c>
    </row>
    <row r="476" spans="2:33" ht="15" customHeight="1" x14ac:dyDescent="0.2">
      <c r="B476" s="29" t="s">
        <v>2917</v>
      </c>
      <c r="C476" s="29" t="s">
        <v>16</v>
      </c>
      <c r="D476" s="29">
        <v>0</v>
      </c>
      <c r="E476" s="29">
        <v>0</v>
      </c>
      <c r="F476" s="30">
        <f t="shared" si="126"/>
        <v>0</v>
      </c>
      <c r="G476" s="30">
        <f t="shared" si="127"/>
        <v>0</v>
      </c>
      <c r="H476" s="30">
        <f t="shared" si="128"/>
        <v>0</v>
      </c>
      <c r="I476" s="29">
        <v>0</v>
      </c>
      <c r="J476" s="29">
        <v>0</v>
      </c>
      <c r="K476" s="30">
        <f t="shared" si="129"/>
        <v>0</v>
      </c>
      <c r="L476" s="30">
        <f t="shared" si="130"/>
        <v>0</v>
      </c>
      <c r="M476" s="30">
        <f t="shared" si="131"/>
        <v>0</v>
      </c>
      <c r="N476" s="29">
        <v>0</v>
      </c>
      <c r="O476" s="29">
        <v>0</v>
      </c>
      <c r="P476" s="30">
        <f t="shared" si="132"/>
        <v>0</v>
      </c>
      <c r="Q476" s="30">
        <f t="shared" si="133"/>
        <v>0</v>
      </c>
      <c r="R476" s="30">
        <f t="shared" si="134"/>
        <v>0</v>
      </c>
      <c r="S476" s="29">
        <v>0</v>
      </c>
      <c r="T476" s="29">
        <v>0</v>
      </c>
      <c r="U476" s="30">
        <f t="shared" si="135"/>
        <v>0</v>
      </c>
      <c r="V476" s="30">
        <f t="shared" si="136"/>
        <v>0</v>
      </c>
      <c r="W476" s="30">
        <f t="shared" si="137"/>
        <v>0</v>
      </c>
      <c r="X476" s="29">
        <v>8000</v>
      </c>
      <c r="Y476" s="29">
        <v>30000</v>
      </c>
      <c r="Z476" s="30">
        <f t="shared" si="138"/>
        <v>3.75</v>
      </c>
      <c r="AA476" s="30">
        <f t="shared" si="139"/>
        <v>12000</v>
      </c>
      <c r="AB476" s="30">
        <f t="shared" si="140"/>
        <v>3600</v>
      </c>
      <c r="AC476" s="29">
        <v>0</v>
      </c>
      <c r="AD476" s="29">
        <v>0</v>
      </c>
      <c r="AE476" s="30">
        <f t="shared" si="141"/>
        <v>0</v>
      </c>
      <c r="AF476" s="30">
        <f t="shared" si="142"/>
        <v>0</v>
      </c>
      <c r="AG476" s="30">
        <f t="shared" si="143"/>
        <v>0</v>
      </c>
    </row>
    <row r="477" spans="2:33" ht="15" customHeight="1" x14ac:dyDescent="0.2">
      <c r="B477" s="29" t="s">
        <v>2919</v>
      </c>
      <c r="C477" s="29" t="s">
        <v>16</v>
      </c>
      <c r="D477" s="29">
        <v>25000</v>
      </c>
      <c r="E477" s="29">
        <v>29000</v>
      </c>
      <c r="F477" s="30">
        <f t="shared" si="126"/>
        <v>1.1599999999999999</v>
      </c>
      <c r="G477" s="30">
        <f t="shared" si="127"/>
        <v>30000</v>
      </c>
      <c r="H477" s="30">
        <f t="shared" si="128"/>
        <v>10500</v>
      </c>
      <c r="I477" s="29">
        <v>0</v>
      </c>
      <c r="J477" s="29">
        <v>0</v>
      </c>
      <c r="K477" s="30">
        <f t="shared" si="129"/>
        <v>0</v>
      </c>
      <c r="L477" s="30">
        <f t="shared" si="130"/>
        <v>0</v>
      </c>
      <c r="M477" s="30">
        <f t="shared" si="131"/>
        <v>0</v>
      </c>
      <c r="N477" s="29">
        <v>0</v>
      </c>
      <c r="O477" s="29">
        <v>0</v>
      </c>
      <c r="P477" s="30">
        <f t="shared" si="132"/>
        <v>0</v>
      </c>
      <c r="Q477" s="30">
        <f t="shared" si="133"/>
        <v>0</v>
      </c>
      <c r="R477" s="30">
        <f t="shared" si="134"/>
        <v>0</v>
      </c>
      <c r="S477" s="29">
        <v>141000</v>
      </c>
      <c r="T477" s="29">
        <v>438000</v>
      </c>
      <c r="U477" s="30">
        <f t="shared" si="135"/>
        <v>3.1063829787234041</v>
      </c>
      <c r="V477" s="30">
        <f t="shared" si="136"/>
        <v>211500</v>
      </c>
      <c r="W477" s="30">
        <f t="shared" si="137"/>
        <v>74025</v>
      </c>
      <c r="X477" s="29">
        <v>99000</v>
      </c>
      <c r="Y477" s="29">
        <v>189000</v>
      </c>
      <c r="Z477" s="30">
        <f t="shared" si="138"/>
        <v>1.9090909090909092</v>
      </c>
      <c r="AA477" s="30">
        <f t="shared" si="139"/>
        <v>148500</v>
      </c>
      <c r="AB477" s="30">
        <f t="shared" si="140"/>
        <v>44550</v>
      </c>
      <c r="AC477" s="29">
        <v>0</v>
      </c>
      <c r="AD477" s="29">
        <v>0</v>
      </c>
      <c r="AE477" s="30">
        <f t="shared" si="141"/>
        <v>0</v>
      </c>
      <c r="AF477" s="30">
        <f t="shared" si="142"/>
        <v>0</v>
      </c>
      <c r="AG477" s="30">
        <f t="shared" si="143"/>
        <v>0</v>
      </c>
    </row>
    <row r="478" spans="2:33" ht="15" customHeight="1" x14ac:dyDescent="0.2">
      <c r="B478" s="29" t="s">
        <v>2066</v>
      </c>
      <c r="C478" s="29" t="s">
        <v>16</v>
      </c>
      <c r="D478" s="29">
        <v>41000</v>
      </c>
      <c r="E478" s="29">
        <v>100000</v>
      </c>
      <c r="F478" s="30">
        <f t="shared" si="126"/>
        <v>2.4390243902439024</v>
      </c>
      <c r="G478" s="30">
        <f t="shared" si="127"/>
        <v>49200</v>
      </c>
      <c r="H478" s="30">
        <f t="shared" si="128"/>
        <v>17220</v>
      </c>
      <c r="I478" s="29">
        <v>0</v>
      </c>
      <c r="J478" s="29">
        <v>0</v>
      </c>
      <c r="K478" s="30">
        <f t="shared" si="129"/>
        <v>0</v>
      </c>
      <c r="L478" s="30">
        <f t="shared" si="130"/>
        <v>0</v>
      </c>
      <c r="M478" s="30">
        <f t="shared" si="131"/>
        <v>0</v>
      </c>
      <c r="N478" s="29">
        <v>0</v>
      </c>
      <c r="O478" s="29">
        <v>0</v>
      </c>
      <c r="P478" s="30">
        <f t="shared" si="132"/>
        <v>0</v>
      </c>
      <c r="Q478" s="30">
        <f t="shared" si="133"/>
        <v>0</v>
      </c>
      <c r="R478" s="30">
        <f t="shared" si="134"/>
        <v>0</v>
      </c>
      <c r="S478" s="29">
        <v>64000</v>
      </c>
      <c r="T478" s="29">
        <v>218000</v>
      </c>
      <c r="U478" s="30">
        <f t="shared" si="135"/>
        <v>3.40625</v>
      </c>
      <c r="V478" s="30">
        <f t="shared" si="136"/>
        <v>96000</v>
      </c>
      <c r="W478" s="30">
        <f t="shared" si="137"/>
        <v>33600</v>
      </c>
      <c r="X478" s="29">
        <v>171000</v>
      </c>
      <c r="Y478" s="29">
        <v>646000</v>
      </c>
      <c r="Z478" s="30">
        <f t="shared" si="138"/>
        <v>3.7777777777777777</v>
      </c>
      <c r="AA478" s="30">
        <f t="shared" si="139"/>
        <v>256500</v>
      </c>
      <c r="AB478" s="30">
        <f t="shared" si="140"/>
        <v>76950</v>
      </c>
      <c r="AC478" s="29">
        <v>0</v>
      </c>
      <c r="AD478" s="29">
        <v>0</v>
      </c>
      <c r="AE478" s="30">
        <f t="shared" si="141"/>
        <v>0</v>
      </c>
      <c r="AF478" s="30">
        <f t="shared" si="142"/>
        <v>0</v>
      </c>
      <c r="AG478" s="30">
        <f t="shared" si="143"/>
        <v>0</v>
      </c>
    </row>
    <row r="479" spans="2:33" ht="15" customHeight="1" x14ac:dyDescent="0.2">
      <c r="B479" s="29" t="s">
        <v>2067</v>
      </c>
      <c r="C479" s="29" t="s">
        <v>16</v>
      </c>
      <c r="D479" s="29">
        <v>0</v>
      </c>
      <c r="E479" s="29">
        <v>0</v>
      </c>
      <c r="F479" s="30">
        <f t="shared" si="126"/>
        <v>0</v>
      </c>
      <c r="G479" s="30">
        <f t="shared" si="127"/>
        <v>0</v>
      </c>
      <c r="H479" s="30">
        <f t="shared" si="128"/>
        <v>0</v>
      </c>
      <c r="I479" s="29">
        <v>0</v>
      </c>
      <c r="J479" s="29">
        <v>0</v>
      </c>
      <c r="K479" s="30">
        <f t="shared" si="129"/>
        <v>0</v>
      </c>
      <c r="L479" s="30">
        <f t="shared" si="130"/>
        <v>0</v>
      </c>
      <c r="M479" s="30">
        <f t="shared" si="131"/>
        <v>0</v>
      </c>
      <c r="N479" s="29">
        <v>0</v>
      </c>
      <c r="O479" s="29">
        <v>0</v>
      </c>
      <c r="P479" s="30">
        <f t="shared" si="132"/>
        <v>0</v>
      </c>
      <c r="Q479" s="30">
        <f t="shared" si="133"/>
        <v>0</v>
      </c>
      <c r="R479" s="30">
        <f t="shared" si="134"/>
        <v>0</v>
      </c>
      <c r="S479" s="29">
        <v>0</v>
      </c>
      <c r="T479" s="29">
        <v>0</v>
      </c>
      <c r="U479" s="30">
        <f t="shared" si="135"/>
        <v>0</v>
      </c>
      <c r="V479" s="30">
        <f t="shared" si="136"/>
        <v>0</v>
      </c>
      <c r="W479" s="30">
        <f t="shared" si="137"/>
        <v>0</v>
      </c>
      <c r="X479" s="29">
        <v>3000</v>
      </c>
      <c r="Y479" s="29">
        <v>9000</v>
      </c>
      <c r="Z479" s="30">
        <f t="shared" si="138"/>
        <v>3</v>
      </c>
      <c r="AA479" s="30">
        <f t="shared" si="139"/>
        <v>4500</v>
      </c>
      <c r="AB479" s="30">
        <f t="shared" si="140"/>
        <v>1350</v>
      </c>
      <c r="AC479" s="29">
        <v>0</v>
      </c>
      <c r="AD479" s="29">
        <v>0</v>
      </c>
      <c r="AE479" s="30">
        <f t="shared" si="141"/>
        <v>0</v>
      </c>
      <c r="AF479" s="30">
        <f t="shared" si="142"/>
        <v>0</v>
      </c>
      <c r="AG479" s="30">
        <f t="shared" si="143"/>
        <v>0</v>
      </c>
    </row>
    <row r="480" spans="2:33" ht="15" customHeight="1" x14ac:dyDescent="0.2">
      <c r="B480" s="29" t="s">
        <v>2923</v>
      </c>
      <c r="C480" s="29" t="s">
        <v>16</v>
      </c>
      <c r="D480" s="29">
        <v>0</v>
      </c>
      <c r="E480" s="29">
        <v>0</v>
      </c>
      <c r="F480" s="30">
        <f t="shared" si="126"/>
        <v>0</v>
      </c>
      <c r="G480" s="30">
        <f t="shared" si="127"/>
        <v>0</v>
      </c>
      <c r="H480" s="30">
        <f t="shared" si="128"/>
        <v>0</v>
      </c>
      <c r="I480" s="29">
        <v>0</v>
      </c>
      <c r="J480" s="29">
        <v>0</v>
      </c>
      <c r="K480" s="30">
        <f t="shared" si="129"/>
        <v>0</v>
      </c>
      <c r="L480" s="30">
        <f t="shared" si="130"/>
        <v>0</v>
      </c>
      <c r="M480" s="30">
        <f t="shared" si="131"/>
        <v>0</v>
      </c>
      <c r="N480" s="29">
        <v>0</v>
      </c>
      <c r="O480" s="29">
        <v>0</v>
      </c>
      <c r="P480" s="30">
        <f t="shared" si="132"/>
        <v>0</v>
      </c>
      <c r="Q480" s="30">
        <f t="shared" si="133"/>
        <v>0</v>
      </c>
      <c r="R480" s="30">
        <f t="shared" si="134"/>
        <v>0</v>
      </c>
      <c r="S480" s="29">
        <v>15000</v>
      </c>
      <c r="T480" s="29">
        <v>25000</v>
      </c>
      <c r="U480" s="30">
        <f t="shared" si="135"/>
        <v>1.6666666666666667</v>
      </c>
      <c r="V480" s="30">
        <f t="shared" si="136"/>
        <v>22500</v>
      </c>
      <c r="W480" s="30">
        <f t="shared" si="137"/>
        <v>7875</v>
      </c>
      <c r="X480" s="29">
        <v>44000</v>
      </c>
      <c r="Y480" s="29">
        <v>173000</v>
      </c>
      <c r="Z480" s="30">
        <f t="shared" si="138"/>
        <v>3.9318181818181817</v>
      </c>
      <c r="AA480" s="30">
        <f t="shared" si="139"/>
        <v>66000</v>
      </c>
      <c r="AB480" s="30">
        <f t="shared" si="140"/>
        <v>19800</v>
      </c>
      <c r="AC480" s="29">
        <v>0</v>
      </c>
      <c r="AD480" s="29">
        <v>0</v>
      </c>
      <c r="AE480" s="30">
        <f t="shared" si="141"/>
        <v>0</v>
      </c>
      <c r="AF480" s="30">
        <f t="shared" si="142"/>
        <v>0</v>
      </c>
      <c r="AG480" s="30">
        <f t="shared" si="143"/>
        <v>0</v>
      </c>
    </row>
    <row r="481" spans="2:33" ht="15" customHeight="1" x14ac:dyDescent="0.2">
      <c r="B481" s="29" t="s">
        <v>2924</v>
      </c>
      <c r="C481" s="29" t="s">
        <v>16</v>
      </c>
      <c r="D481" s="29">
        <v>1000</v>
      </c>
      <c r="E481" s="29">
        <v>2000</v>
      </c>
      <c r="F481" s="30">
        <f t="shared" si="126"/>
        <v>2</v>
      </c>
      <c r="G481" s="30">
        <f t="shared" si="127"/>
        <v>1200</v>
      </c>
      <c r="H481" s="30">
        <f t="shared" si="128"/>
        <v>420</v>
      </c>
      <c r="I481" s="29">
        <v>0</v>
      </c>
      <c r="J481" s="29">
        <v>0</v>
      </c>
      <c r="K481" s="30">
        <f t="shared" si="129"/>
        <v>0</v>
      </c>
      <c r="L481" s="30">
        <f t="shared" si="130"/>
        <v>0</v>
      </c>
      <c r="M481" s="30">
        <f t="shared" si="131"/>
        <v>0</v>
      </c>
      <c r="N481" s="29">
        <v>0</v>
      </c>
      <c r="O481" s="29">
        <v>0</v>
      </c>
      <c r="P481" s="30">
        <f t="shared" si="132"/>
        <v>0</v>
      </c>
      <c r="Q481" s="30">
        <f t="shared" si="133"/>
        <v>0</v>
      </c>
      <c r="R481" s="30">
        <f t="shared" si="134"/>
        <v>0</v>
      </c>
      <c r="S481" s="29">
        <v>0</v>
      </c>
      <c r="T481" s="29">
        <v>0</v>
      </c>
      <c r="U481" s="30">
        <f t="shared" si="135"/>
        <v>0</v>
      </c>
      <c r="V481" s="30">
        <f t="shared" si="136"/>
        <v>0</v>
      </c>
      <c r="W481" s="30">
        <f t="shared" si="137"/>
        <v>0</v>
      </c>
      <c r="X481" s="29">
        <v>57000</v>
      </c>
      <c r="Y481" s="29">
        <v>244000</v>
      </c>
      <c r="Z481" s="30">
        <f t="shared" si="138"/>
        <v>4.2807017543859649</v>
      </c>
      <c r="AA481" s="30">
        <f t="shared" si="139"/>
        <v>85500</v>
      </c>
      <c r="AB481" s="30">
        <f t="shared" si="140"/>
        <v>25650</v>
      </c>
      <c r="AC481" s="29">
        <v>0</v>
      </c>
      <c r="AD481" s="29">
        <v>0</v>
      </c>
      <c r="AE481" s="30">
        <f t="shared" si="141"/>
        <v>0</v>
      </c>
      <c r="AF481" s="30">
        <f t="shared" si="142"/>
        <v>0</v>
      </c>
      <c r="AG481" s="30">
        <f t="shared" si="143"/>
        <v>0</v>
      </c>
    </row>
    <row r="482" spans="2:33" ht="15" customHeight="1" x14ac:dyDescent="0.2">
      <c r="B482" s="29" t="s">
        <v>2068</v>
      </c>
      <c r="C482" s="29" t="s">
        <v>16</v>
      </c>
      <c r="D482" s="29">
        <v>3000</v>
      </c>
      <c r="E482" s="29">
        <v>7000</v>
      </c>
      <c r="F482" s="30">
        <f t="shared" si="126"/>
        <v>2.3333333333333335</v>
      </c>
      <c r="G482" s="30">
        <f t="shared" si="127"/>
        <v>3600</v>
      </c>
      <c r="H482" s="30">
        <f t="shared" si="128"/>
        <v>1260</v>
      </c>
      <c r="I482" s="29">
        <v>0</v>
      </c>
      <c r="J482" s="29">
        <v>0</v>
      </c>
      <c r="K482" s="30">
        <f t="shared" si="129"/>
        <v>0</v>
      </c>
      <c r="L482" s="30">
        <f t="shared" si="130"/>
        <v>0</v>
      </c>
      <c r="M482" s="30">
        <f t="shared" si="131"/>
        <v>0</v>
      </c>
      <c r="N482" s="29">
        <v>0</v>
      </c>
      <c r="O482" s="29">
        <v>0</v>
      </c>
      <c r="P482" s="30">
        <f t="shared" si="132"/>
        <v>0</v>
      </c>
      <c r="Q482" s="30">
        <f t="shared" si="133"/>
        <v>0</v>
      </c>
      <c r="R482" s="30">
        <f t="shared" si="134"/>
        <v>0</v>
      </c>
      <c r="S482" s="29">
        <v>196000</v>
      </c>
      <c r="T482" s="29">
        <v>483000</v>
      </c>
      <c r="U482" s="30">
        <f t="shared" si="135"/>
        <v>2.4642857142857144</v>
      </c>
      <c r="V482" s="30">
        <f t="shared" si="136"/>
        <v>294000</v>
      </c>
      <c r="W482" s="30">
        <f t="shared" si="137"/>
        <v>102900</v>
      </c>
      <c r="X482" s="29">
        <v>151000</v>
      </c>
      <c r="Y482" s="29">
        <v>499000</v>
      </c>
      <c r="Z482" s="30">
        <f t="shared" si="138"/>
        <v>3.3046357615894038</v>
      </c>
      <c r="AA482" s="30">
        <f t="shared" si="139"/>
        <v>226500</v>
      </c>
      <c r="AB482" s="30">
        <f t="shared" si="140"/>
        <v>67950</v>
      </c>
      <c r="AC482" s="29">
        <v>0</v>
      </c>
      <c r="AD482" s="29">
        <v>0</v>
      </c>
      <c r="AE482" s="30">
        <f t="shared" si="141"/>
        <v>0</v>
      </c>
      <c r="AF482" s="30">
        <f t="shared" si="142"/>
        <v>0</v>
      </c>
      <c r="AG482" s="30">
        <f t="shared" si="143"/>
        <v>0</v>
      </c>
    </row>
    <row r="483" spans="2:33" ht="15" customHeight="1" x14ac:dyDescent="0.2">
      <c r="B483" s="29" t="s">
        <v>2069</v>
      </c>
      <c r="C483" s="29" t="s">
        <v>16</v>
      </c>
      <c r="D483" s="29">
        <v>0</v>
      </c>
      <c r="E483" s="29">
        <v>0</v>
      </c>
      <c r="F483" s="30">
        <f t="shared" si="126"/>
        <v>0</v>
      </c>
      <c r="G483" s="30">
        <f t="shared" si="127"/>
        <v>0</v>
      </c>
      <c r="H483" s="30">
        <f t="shared" si="128"/>
        <v>0</v>
      </c>
      <c r="I483" s="29">
        <v>0</v>
      </c>
      <c r="J483" s="29">
        <v>0</v>
      </c>
      <c r="K483" s="30">
        <f t="shared" si="129"/>
        <v>0</v>
      </c>
      <c r="L483" s="30">
        <f t="shared" si="130"/>
        <v>0</v>
      </c>
      <c r="M483" s="30">
        <f t="shared" si="131"/>
        <v>0</v>
      </c>
      <c r="N483" s="29">
        <v>0</v>
      </c>
      <c r="O483" s="29">
        <v>0</v>
      </c>
      <c r="P483" s="30">
        <f t="shared" si="132"/>
        <v>0</v>
      </c>
      <c r="Q483" s="30">
        <f t="shared" si="133"/>
        <v>0</v>
      </c>
      <c r="R483" s="30">
        <f t="shared" si="134"/>
        <v>0</v>
      </c>
      <c r="S483" s="29">
        <v>0</v>
      </c>
      <c r="T483" s="29">
        <v>0</v>
      </c>
      <c r="U483" s="30">
        <f t="shared" si="135"/>
        <v>0</v>
      </c>
      <c r="V483" s="30">
        <f t="shared" si="136"/>
        <v>0</v>
      </c>
      <c r="W483" s="30">
        <f t="shared" si="137"/>
        <v>0</v>
      </c>
      <c r="X483" s="29">
        <v>116000</v>
      </c>
      <c r="Y483" s="29">
        <v>381000</v>
      </c>
      <c r="Z483" s="30">
        <f t="shared" si="138"/>
        <v>3.2844827586206895</v>
      </c>
      <c r="AA483" s="30">
        <f t="shared" si="139"/>
        <v>174000</v>
      </c>
      <c r="AB483" s="30">
        <f t="shared" si="140"/>
        <v>52200</v>
      </c>
      <c r="AC483" s="29">
        <v>0</v>
      </c>
      <c r="AD483" s="29">
        <v>0</v>
      </c>
      <c r="AE483" s="30">
        <f t="shared" si="141"/>
        <v>0</v>
      </c>
      <c r="AF483" s="30">
        <f t="shared" si="142"/>
        <v>0</v>
      </c>
      <c r="AG483" s="30">
        <f t="shared" si="143"/>
        <v>0</v>
      </c>
    </row>
    <row r="484" spans="2:33" ht="15" customHeight="1" x14ac:dyDescent="0.2">
      <c r="B484" s="29" t="s">
        <v>2070</v>
      </c>
      <c r="C484" s="29" t="s">
        <v>16</v>
      </c>
      <c r="D484" s="29">
        <v>100000</v>
      </c>
      <c r="E484" s="29">
        <v>267000</v>
      </c>
      <c r="F484" s="30">
        <f t="shared" si="126"/>
        <v>2.67</v>
      </c>
      <c r="G484" s="30">
        <f t="shared" si="127"/>
        <v>120000</v>
      </c>
      <c r="H484" s="30">
        <f t="shared" si="128"/>
        <v>42000</v>
      </c>
      <c r="I484" s="29">
        <v>0</v>
      </c>
      <c r="J484" s="29">
        <v>0</v>
      </c>
      <c r="K484" s="30">
        <f t="shared" si="129"/>
        <v>0</v>
      </c>
      <c r="L484" s="30">
        <f t="shared" si="130"/>
        <v>0</v>
      </c>
      <c r="M484" s="30">
        <f t="shared" si="131"/>
        <v>0</v>
      </c>
      <c r="N484" s="29">
        <v>0</v>
      </c>
      <c r="O484" s="29">
        <v>0</v>
      </c>
      <c r="P484" s="30">
        <f t="shared" si="132"/>
        <v>0</v>
      </c>
      <c r="Q484" s="30">
        <f t="shared" si="133"/>
        <v>0</v>
      </c>
      <c r="R484" s="30">
        <f t="shared" si="134"/>
        <v>0</v>
      </c>
      <c r="S484" s="29">
        <v>29000</v>
      </c>
      <c r="T484" s="29">
        <v>71000</v>
      </c>
      <c r="U484" s="30">
        <f t="shared" si="135"/>
        <v>2.4482758620689653</v>
      </c>
      <c r="V484" s="30">
        <f t="shared" si="136"/>
        <v>43500</v>
      </c>
      <c r="W484" s="30">
        <f t="shared" si="137"/>
        <v>15225</v>
      </c>
      <c r="X484" s="29">
        <v>137000</v>
      </c>
      <c r="Y484" s="29">
        <v>541000</v>
      </c>
      <c r="Z484" s="30">
        <f t="shared" si="138"/>
        <v>3.948905109489051</v>
      </c>
      <c r="AA484" s="30">
        <f t="shared" si="139"/>
        <v>205500</v>
      </c>
      <c r="AB484" s="30">
        <f t="shared" si="140"/>
        <v>61650</v>
      </c>
      <c r="AC484" s="29">
        <v>0</v>
      </c>
      <c r="AD484" s="29">
        <v>0</v>
      </c>
      <c r="AE484" s="30">
        <f t="shared" si="141"/>
        <v>0</v>
      </c>
      <c r="AF484" s="30">
        <f t="shared" si="142"/>
        <v>0</v>
      </c>
      <c r="AG484" s="30">
        <f t="shared" si="143"/>
        <v>0</v>
      </c>
    </row>
    <row r="485" spans="2:33" ht="15" customHeight="1" x14ac:dyDescent="0.2">
      <c r="B485" s="29" t="s">
        <v>2071</v>
      </c>
      <c r="C485" s="29" t="s">
        <v>16</v>
      </c>
      <c r="D485" s="29">
        <v>2000</v>
      </c>
      <c r="E485" s="29">
        <v>6000</v>
      </c>
      <c r="F485" s="30">
        <f t="shared" si="126"/>
        <v>3</v>
      </c>
      <c r="G485" s="30">
        <f t="shared" si="127"/>
        <v>2400</v>
      </c>
      <c r="H485" s="30">
        <f t="shared" si="128"/>
        <v>840</v>
      </c>
      <c r="I485" s="29">
        <v>0</v>
      </c>
      <c r="J485" s="29">
        <v>0</v>
      </c>
      <c r="K485" s="30">
        <f t="shared" si="129"/>
        <v>0</v>
      </c>
      <c r="L485" s="30">
        <f t="shared" si="130"/>
        <v>0</v>
      </c>
      <c r="M485" s="30">
        <f t="shared" si="131"/>
        <v>0</v>
      </c>
      <c r="N485" s="29">
        <v>0</v>
      </c>
      <c r="O485" s="29">
        <v>0</v>
      </c>
      <c r="P485" s="30">
        <f t="shared" si="132"/>
        <v>0</v>
      </c>
      <c r="Q485" s="30">
        <f t="shared" si="133"/>
        <v>0</v>
      </c>
      <c r="R485" s="30">
        <f t="shared" si="134"/>
        <v>0</v>
      </c>
      <c r="S485" s="29">
        <v>181000</v>
      </c>
      <c r="T485" s="29">
        <v>654000</v>
      </c>
      <c r="U485" s="30">
        <f t="shared" si="135"/>
        <v>3.6132596685082872</v>
      </c>
      <c r="V485" s="30">
        <f t="shared" si="136"/>
        <v>271500</v>
      </c>
      <c r="W485" s="30">
        <f t="shared" si="137"/>
        <v>95025</v>
      </c>
      <c r="X485" s="29">
        <v>133000</v>
      </c>
      <c r="Y485" s="29">
        <v>504000</v>
      </c>
      <c r="Z485" s="30">
        <f t="shared" si="138"/>
        <v>3.7894736842105261</v>
      </c>
      <c r="AA485" s="30">
        <f t="shared" si="139"/>
        <v>199500</v>
      </c>
      <c r="AB485" s="30">
        <f t="shared" si="140"/>
        <v>59850</v>
      </c>
      <c r="AC485" s="29">
        <v>0</v>
      </c>
      <c r="AD485" s="29">
        <v>0</v>
      </c>
      <c r="AE485" s="30">
        <f t="shared" si="141"/>
        <v>0</v>
      </c>
      <c r="AF485" s="30">
        <f t="shared" si="142"/>
        <v>0</v>
      </c>
      <c r="AG485" s="30">
        <f t="shared" si="143"/>
        <v>0</v>
      </c>
    </row>
    <row r="486" spans="2:33" ht="15" customHeight="1" x14ac:dyDescent="0.2">
      <c r="B486" s="29" t="s">
        <v>2072</v>
      </c>
      <c r="C486" s="29" t="s">
        <v>16</v>
      </c>
      <c r="D486" s="29">
        <v>0</v>
      </c>
      <c r="E486" s="29">
        <v>0</v>
      </c>
      <c r="F486" s="30">
        <f t="shared" si="126"/>
        <v>0</v>
      </c>
      <c r="G486" s="30">
        <f t="shared" si="127"/>
        <v>0</v>
      </c>
      <c r="H486" s="30">
        <f t="shared" si="128"/>
        <v>0</v>
      </c>
      <c r="I486" s="29">
        <v>0</v>
      </c>
      <c r="J486" s="29">
        <v>0</v>
      </c>
      <c r="K486" s="30">
        <f t="shared" si="129"/>
        <v>0</v>
      </c>
      <c r="L486" s="30">
        <f t="shared" si="130"/>
        <v>0</v>
      </c>
      <c r="M486" s="30">
        <f t="shared" si="131"/>
        <v>0</v>
      </c>
      <c r="N486" s="29">
        <v>0</v>
      </c>
      <c r="O486" s="29">
        <v>0</v>
      </c>
      <c r="P486" s="30">
        <f t="shared" si="132"/>
        <v>0</v>
      </c>
      <c r="Q486" s="30">
        <f t="shared" si="133"/>
        <v>0</v>
      </c>
      <c r="R486" s="30">
        <f t="shared" si="134"/>
        <v>0</v>
      </c>
      <c r="S486" s="29">
        <v>0</v>
      </c>
      <c r="T486" s="29">
        <v>0</v>
      </c>
      <c r="U486" s="30">
        <f t="shared" si="135"/>
        <v>0</v>
      </c>
      <c r="V486" s="30">
        <f t="shared" si="136"/>
        <v>0</v>
      </c>
      <c r="W486" s="30">
        <f t="shared" si="137"/>
        <v>0</v>
      </c>
      <c r="X486" s="29">
        <v>45000</v>
      </c>
      <c r="Y486" s="29">
        <v>161000</v>
      </c>
      <c r="Z486" s="30">
        <f t="shared" si="138"/>
        <v>3.5777777777777779</v>
      </c>
      <c r="AA486" s="30">
        <f t="shared" si="139"/>
        <v>67500</v>
      </c>
      <c r="AB486" s="30">
        <f t="shared" si="140"/>
        <v>20250</v>
      </c>
      <c r="AC486" s="29">
        <v>0</v>
      </c>
      <c r="AD486" s="29">
        <v>0</v>
      </c>
      <c r="AE486" s="30">
        <f t="shared" si="141"/>
        <v>0</v>
      </c>
      <c r="AF486" s="30">
        <f t="shared" si="142"/>
        <v>0</v>
      </c>
      <c r="AG486" s="30">
        <f t="shared" si="143"/>
        <v>0</v>
      </c>
    </row>
    <row r="487" spans="2:33" ht="15" customHeight="1" x14ac:dyDescent="0.2">
      <c r="B487" s="29" t="s">
        <v>2073</v>
      </c>
      <c r="C487" s="29" t="s">
        <v>16</v>
      </c>
      <c r="D487" s="29">
        <v>0</v>
      </c>
      <c r="E487" s="29">
        <v>0</v>
      </c>
      <c r="F487" s="30">
        <f t="shared" si="126"/>
        <v>0</v>
      </c>
      <c r="G487" s="30">
        <f t="shared" si="127"/>
        <v>0</v>
      </c>
      <c r="H487" s="30">
        <f t="shared" si="128"/>
        <v>0</v>
      </c>
      <c r="I487" s="29">
        <v>0</v>
      </c>
      <c r="J487" s="29">
        <v>0</v>
      </c>
      <c r="K487" s="30">
        <f t="shared" si="129"/>
        <v>0</v>
      </c>
      <c r="L487" s="30">
        <f t="shared" si="130"/>
        <v>0</v>
      </c>
      <c r="M487" s="30">
        <f t="shared" si="131"/>
        <v>0</v>
      </c>
      <c r="N487" s="29">
        <v>0</v>
      </c>
      <c r="O487" s="29">
        <v>0</v>
      </c>
      <c r="P487" s="30">
        <f t="shared" si="132"/>
        <v>0</v>
      </c>
      <c r="Q487" s="30">
        <f t="shared" si="133"/>
        <v>0</v>
      </c>
      <c r="R487" s="30">
        <f t="shared" si="134"/>
        <v>0</v>
      </c>
      <c r="S487" s="29">
        <v>0</v>
      </c>
      <c r="T487" s="29">
        <v>1000</v>
      </c>
      <c r="U487" s="30">
        <f t="shared" si="135"/>
        <v>0</v>
      </c>
      <c r="V487" s="30">
        <f t="shared" si="136"/>
        <v>0</v>
      </c>
      <c r="W487" s="30">
        <f t="shared" si="137"/>
        <v>0</v>
      </c>
      <c r="X487" s="29">
        <v>70000</v>
      </c>
      <c r="Y487" s="29">
        <v>265000</v>
      </c>
      <c r="Z487" s="30">
        <f t="shared" si="138"/>
        <v>3.7857142857142856</v>
      </c>
      <c r="AA487" s="30">
        <f t="shared" si="139"/>
        <v>105000</v>
      </c>
      <c r="AB487" s="30">
        <f t="shared" si="140"/>
        <v>31500</v>
      </c>
      <c r="AC487" s="29">
        <v>0</v>
      </c>
      <c r="AD487" s="29">
        <v>0</v>
      </c>
      <c r="AE487" s="30">
        <f t="shared" si="141"/>
        <v>0</v>
      </c>
      <c r="AF487" s="30">
        <f t="shared" si="142"/>
        <v>0</v>
      </c>
      <c r="AG487" s="30">
        <f t="shared" si="143"/>
        <v>0</v>
      </c>
    </row>
    <row r="488" spans="2:33" ht="15" customHeight="1" x14ac:dyDescent="0.2">
      <c r="B488" s="29" t="s">
        <v>2933</v>
      </c>
      <c r="C488" s="29" t="s">
        <v>16</v>
      </c>
      <c r="D488" s="29">
        <v>4000</v>
      </c>
      <c r="E488" s="29">
        <v>9000</v>
      </c>
      <c r="F488" s="30">
        <f t="shared" si="126"/>
        <v>2.25</v>
      </c>
      <c r="G488" s="30">
        <f t="shared" si="127"/>
        <v>4800</v>
      </c>
      <c r="H488" s="30">
        <f t="shared" si="128"/>
        <v>1680</v>
      </c>
      <c r="I488" s="29">
        <v>0</v>
      </c>
      <c r="J488" s="29">
        <v>0</v>
      </c>
      <c r="K488" s="30">
        <f t="shared" si="129"/>
        <v>0</v>
      </c>
      <c r="L488" s="30">
        <f t="shared" si="130"/>
        <v>0</v>
      </c>
      <c r="M488" s="30">
        <f t="shared" si="131"/>
        <v>0</v>
      </c>
      <c r="N488" s="29">
        <v>0</v>
      </c>
      <c r="O488" s="29">
        <v>0</v>
      </c>
      <c r="P488" s="30">
        <f t="shared" si="132"/>
        <v>0</v>
      </c>
      <c r="Q488" s="30">
        <f t="shared" si="133"/>
        <v>0</v>
      </c>
      <c r="R488" s="30">
        <f t="shared" si="134"/>
        <v>0</v>
      </c>
      <c r="S488" s="29">
        <v>0</v>
      </c>
      <c r="T488" s="29">
        <v>0</v>
      </c>
      <c r="U488" s="30">
        <f t="shared" si="135"/>
        <v>0</v>
      </c>
      <c r="V488" s="30">
        <f t="shared" si="136"/>
        <v>0</v>
      </c>
      <c r="W488" s="30">
        <f t="shared" si="137"/>
        <v>0</v>
      </c>
      <c r="X488" s="29">
        <v>56000</v>
      </c>
      <c r="Y488" s="29">
        <v>251000</v>
      </c>
      <c r="Z488" s="30">
        <f t="shared" si="138"/>
        <v>4.4821428571428568</v>
      </c>
      <c r="AA488" s="30">
        <f t="shared" si="139"/>
        <v>84000</v>
      </c>
      <c r="AB488" s="30">
        <f t="shared" si="140"/>
        <v>25200</v>
      </c>
      <c r="AC488" s="29">
        <v>0</v>
      </c>
      <c r="AD488" s="29">
        <v>0</v>
      </c>
      <c r="AE488" s="30">
        <f t="shared" si="141"/>
        <v>0</v>
      </c>
      <c r="AF488" s="30">
        <f t="shared" si="142"/>
        <v>0</v>
      </c>
      <c r="AG488" s="30">
        <f t="shared" si="143"/>
        <v>0</v>
      </c>
    </row>
    <row r="489" spans="2:33" ht="15" customHeight="1" x14ac:dyDescent="0.2">
      <c r="B489" s="29" t="s">
        <v>2074</v>
      </c>
      <c r="C489" s="29" t="s">
        <v>16</v>
      </c>
      <c r="D489" s="29">
        <v>1000</v>
      </c>
      <c r="E489" s="29">
        <v>2000</v>
      </c>
      <c r="F489" s="30">
        <f t="shared" si="126"/>
        <v>2</v>
      </c>
      <c r="G489" s="30">
        <f t="shared" si="127"/>
        <v>1200</v>
      </c>
      <c r="H489" s="30">
        <f t="shared" si="128"/>
        <v>420</v>
      </c>
      <c r="I489" s="29">
        <v>0</v>
      </c>
      <c r="J489" s="29">
        <v>0</v>
      </c>
      <c r="K489" s="30">
        <f t="shared" si="129"/>
        <v>0</v>
      </c>
      <c r="L489" s="30">
        <f t="shared" si="130"/>
        <v>0</v>
      </c>
      <c r="M489" s="30">
        <f t="shared" si="131"/>
        <v>0</v>
      </c>
      <c r="N489" s="29">
        <v>0</v>
      </c>
      <c r="O489" s="29">
        <v>0</v>
      </c>
      <c r="P489" s="30">
        <f t="shared" si="132"/>
        <v>0</v>
      </c>
      <c r="Q489" s="30">
        <f t="shared" si="133"/>
        <v>0</v>
      </c>
      <c r="R489" s="30">
        <f t="shared" si="134"/>
        <v>0</v>
      </c>
      <c r="S489" s="29">
        <v>0</v>
      </c>
      <c r="T489" s="29">
        <v>0</v>
      </c>
      <c r="U489" s="30">
        <f t="shared" si="135"/>
        <v>0</v>
      </c>
      <c r="V489" s="30">
        <f t="shared" si="136"/>
        <v>0</v>
      </c>
      <c r="W489" s="30">
        <f t="shared" si="137"/>
        <v>0</v>
      </c>
      <c r="X489" s="29">
        <v>57000</v>
      </c>
      <c r="Y489" s="29">
        <v>234000</v>
      </c>
      <c r="Z489" s="30">
        <f t="shared" si="138"/>
        <v>4.1052631578947372</v>
      </c>
      <c r="AA489" s="30">
        <f t="shared" si="139"/>
        <v>85500</v>
      </c>
      <c r="AB489" s="30">
        <f t="shared" si="140"/>
        <v>25650</v>
      </c>
      <c r="AC489" s="29">
        <v>0</v>
      </c>
      <c r="AD489" s="29">
        <v>0</v>
      </c>
      <c r="AE489" s="30">
        <f t="shared" si="141"/>
        <v>0</v>
      </c>
      <c r="AF489" s="30">
        <f t="shared" si="142"/>
        <v>0</v>
      </c>
      <c r="AG489" s="30">
        <f t="shared" si="143"/>
        <v>0</v>
      </c>
    </row>
    <row r="490" spans="2:33" ht="15" customHeight="1" x14ac:dyDescent="0.2">
      <c r="B490" s="29" t="s">
        <v>2935</v>
      </c>
      <c r="C490" s="29" t="s">
        <v>16</v>
      </c>
      <c r="D490" s="29">
        <v>0</v>
      </c>
      <c r="E490" s="29">
        <v>0</v>
      </c>
      <c r="F490" s="30">
        <f t="shared" si="126"/>
        <v>0</v>
      </c>
      <c r="G490" s="30">
        <f t="shared" si="127"/>
        <v>0</v>
      </c>
      <c r="H490" s="30">
        <f t="shared" si="128"/>
        <v>0</v>
      </c>
      <c r="I490" s="29">
        <v>0</v>
      </c>
      <c r="J490" s="29">
        <v>0</v>
      </c>
      <c r="K490" s="30">
        <f t="shared" si="129"/>
        <v>0</v>
      </c>
      <c r="L490" s="30">
        <f t="shared" si="130"/>
        <v>0</v>
      </c>
      <c r="M490" s="30">
        <f t="shared" si="131"/>
        <v>0</v>
      </c>
      <c r="N490" s="29">
        <v>0</v>
      </c>
      <c r="O490" s="29">
        <v>0</v>
      </c>
      <c r="P490" s="30">
        <f t="shared" si="132"/>
        <v>0</v>
      </c>
      <c r="Q490" s="30">
        <f t="shared" si="133"/>
        <v>0</v>
      </c>
      <c r="R490" s="30">
        <f t="shared" si="134"/>
        <v>0</v>
      </c>
      <c r="S490" s="29">
        <v>0</v>
      </c>
      <c r="T490" s="29">
        <v>0</v>
      </c>
      <c r="U490" s="30">
        <f t="shared" si="135"/>
        <v>0</v>
      </c>
      <c r="V490" s="30">
        <f t="shared" si="136"/>
        <v>0</v>
      </c>
      <c r="W490" s="30">
        <f t="shared" si="137"/>
        <v>0</v>
      </c>
      <c r="X490" s="29">
        <v>30000</v>
      </c>
      <c r="Y490" s="29">
        <v>107000</v>
      </c>
      <c r="Z490" s="30">
        <f t="shared" si="138"/>
        <v>3.5666666666666669</v>
      </c>
      <c r="AA490" s="30">
        <f t="shared" si="139"/>
        <v>45000</v>
      </c>
      <c r="AB490" s="30">
        <f t="shared" si="140"/>
        <v>13500</v>
      </c>
      <c r="AC490" s="29">
        <v>0</v>
      </c>
      <c r="AD490" s="29">
        <v>0</v>
      </c>
      <c r="AE490" s="30">
        <f t="shared" si="141"/>
        <v>0</v>
      </c>
      <c r="AF490" s="30">
        <f t="shared" si="142"/>
        <v>0</v>
      </c>
      <c r="AG490" s="30">
        <f t="shared" si="143"/>
        <v>0</v>
      </c>
    </row>
    <row r="491" spans="2:33" ht="15" customHeight="1" x14ac:dyDescent="0.2">
      <c r="B491" s="29" t="s">
        <v>2936</v>
      </c>
      <c r="C491" s="29" t="s">
        <v>16</v>
      </c>
      <c r="D491" s="29">
        <v>15000</v>
      </c>
      <c r="E491" s="29">
        <v>29000</v>
      </c>
      <c r="F491" s="30">
        <f t="shared" si="126"/>
        <v>1.9333333333333333</v>
      </c>
      <c r="G491" s="30">
        <f t="shared" si="127"/>
        <v>18000</v>
      </c>
      <c r="H491" s="30">
        <f t="shared" si="128"/>
        <v>6300</v>
      </c>
      <c r="I491" s="29">
        <v>0</v>
      </c>
      <c r="J491" s="29">
        <v>0</v>
      </c>
      <c r="K491" s="30">
        <f t="shared" si="129"/>
        <v>0</v>
      </c>
      <c r="L491" s="30">
        <f t="shared" si="130"/>
        <v>0</v>
      </c>
      <c r="M491" s="30">
        <f t="shared" si="131"/>
        <v>0</v>
      </c>
      <c r="N491" s="29">
        <v>0</v>
      </c>
      <c r="O491" s="29">
        <v>0</v>
      </c>
      <c r="P491" s="30">
        <f t="shared" si="132"/>
        <v>0</v>
      </c>
      <c r="Q491" s="30">
        <f t="shared" si="133"/>
        <v>0</v>
      </c>
      <c r="R491" s="30">
        <f t="shared" si="134"/>
        <v>0</v>
      </c>
      <c r="S491" s="29">
        <v>44000</v>
      </c>
      <c r="T491" s="29">
        <v>70000</v>
      </c>
      <c r="U491" s="30">
        <f t="shared" si="135"/>
        <v>1.5909090909090908</v>
      </c>
      <c r="V491" s="30">
        <f t="shared" si="136"/>
        <v>66000</v>
      </c>
      <c r="W491" s="30">
        <f t="shared" si="137"/>
        <v>23100</v>
      </c>
      <c r="X491" s="29">
        <v>65000</v>
      </c>
      <c r="Y491" s="29">
        <v>191000</v>
      </c>
      <c r="Z491" s="30">
        <f t="shared" si="138"/>
        <v>2.9384615384615387</v>
      </c>
      <c r="AA491" s="30">
        <f t="shared" si="139"/>
        <v>97500</v>
      </c>
      <c r="AB491" s="30">
        <f t="shared" si="140"/>
        <v>29250</v>
      </c>
      <c r="AC491" s="29">
        <v>0</v>
      </c>
      <c r="AD491" s="29">
        <v>0</v>
      </c>
      <c r="AE491" s="30">
        <f t="shared" si="141"/>
        <v>0</v>
      </c>
      <c r="AF491" s="30">
        <f t="shared" si="142"/>
        <v>0</v>
      </c>
      <c r="AG491" s="30">
        <f t="shared" si="143"/>
        <v>0</v>
      </c>
    </row>
    <row r="492" spans="2:33" ht="15" customHeight="1" x14ac:dyDescent="0.2">
      <c r="B492" s="29" t="s">
        <v>2075</v>
      </c>
      <c r="C492" s="29" t="s">
        <v>16</v>
      </c>
      <c r="D492" s="29">
        <v>19000</v>
      </c>
      <c r="E492" s="29">
        <v>49000</v>
      </c>
      <c r="F492" s="30">
        <f t="shared" si="126"/>
        <v>2.5789473684210527</v>
      </c>
      <c r="G492" s="30">
        <f t="shared" si="127"/>
        <v>22800</v>
      </c>
      <c r="H492" s="30">
        <f t="shared" si="128"/>
        <v>7980</v>
      </c>
      <c r="I492" s="29">
        <v>0</v>
      </c>
      <c r="J492" s="29">
        <v>0</v>
      </c>
      <c r="K492" s="30">
        <f t="shared" si="129"/>
        <v>0</v>
      </c>
      <c r="L492" s="30">
        <f t="shared" si="130"/>
        <v>0</v>
      </c>
      <c r="M492" s="30">
        <f t="shared" si="131"/>
        <v>0</v>
      </c>
      <c r="N492" s="29">
        <v>0</v>
      </c>
      <c r="O492" s="29">
        <v>0</v>
      </c>
      <c r="P492" s="30">
        <f t="shared" si="132"/>
        <v>0</v>
      </c>
      <c r="Q492" s="30">
        <f t="shared" si="133"/>
        <v>0</v>
      </c>
      <c r="R492" s="30">
        <f t="shared" si="134"/>
        <v>0</v>
      </c>
      <c r="S492" s="29">
        <v>0</v>
      </c>
      <c r="T492" s="29">
        <v>0</v>
      </c>
      <c r="U492" s="30">
        <f t="shared" si="135"/>
        <v>0</v>
      </c>
      <c r="V492" s="30">
        <f t="shared" si="136"/>
        <v>0</v>
      </c>
      <c r="W492" s="30">
        <f t="shared" si="137"/>
        <v>0</v>
      </c>
      <c r="X492" s="29">
        <v>223000</v>
      </c>
      <c r="Y492" s="29">
        <v>851000</v>
      </c>
      <c r="Z492" s="30">
        <f t="shared" si="138"/>
        <v>3.8161434977578477</v>
      </c>
      <c r="AA492" s="30">
        <f t="shared" si="139"/>
        <v>334500</v>
      </c>
      <c r="AB492" s="30">
        <f t="shared" si="140"/>
        <v>100350</v>
      </c>
      <c r="AC492" s="29">
        <v>0</v>
      </c>
      <c r="AD492" s="29">
        <v>0</v>
      </c>
      <c r="AE492" s="30">
        <f t="shared" si="141"/>
        <v>0</v>
      </c>
      <c r="AF492" s="30">
        <f t="shared" si="142"/>
        <v>0</v>
      </c>
      <c r="AG492" s="30">
        <f t="shared" si="143"/>
        <v>0</v>
      </c>
    </row>
    <row r="493" spans="2:33" ht="15" customHeight="1" x14ac:dyDescent="0.2">
      <c r="B493" s="29" t="s">
        <v>2076</v>
      </c>
      <c r="C493" s="29" t="s">
        <v>16</v>
      </c>
      <c r="D493" s="29">
        <v>66000</v>
      </c>
      <c r="E493" s="29">
        <v>221000</v>
      </c>
      <c r="F493" s="30">
        <f t="shared" si="126"/>
        <v>3.3484848484848486</v>
      </c>
      <c r="G493" s="30">
        <f t="shared" si="127"/>
        <v>79200</v>
      </c>
      <c r="H493" s="30">
        <f t="shared" si="128"/>
        <v>27720</v>
      </c>
      <c r="I493" s="29">
        <v>0</v>
      </c>
      <c r="J493" s="29">
        <v>0</v>
      </c>
      <c r="K493" s="30">
        <f t="shared" si="129"/>
        <v>0</v>
      </c>
      <c r="L493" s="30">
        <f t="shared" si="130"/>
        <v>0</v>
      </c>
      <c r="M493" s="30">
        <f t="shared" si="131"/>
        <v>0</v>
      </c>
      <c r="N493" s="29">
        <v>0</v>
      </c>
      <c r="O493" s="29">
        <v>0</v>
      </c>
      <c r="P493" s="30">
        <f t="shared" si="132"/>
        <v>0</v>
      </c>
      <c r="Q493" s="30">
        <f t="shared" si="133"/>
        <v>0</v>
      </c>
      <c r="R493" s="30">
        <f t="shared" si="134"/>
        <v>0</v>
      </c>
      <c r="S493" s="29">
        <v>0</v>
      </c>
      <c r="T493" s="29">
        <v>1000</v>
      </c>
      <c r="U493" s="30">
        <f t="shared" si="135"/>
        <v>0</v>
      </c>
      <c r="V493" s="30">
        <f t="shared" si="136"/>
        <v>0</v>
      </c>
      <c r="W493" s="30">
        <f t="shared" si="137"/>
        <v>0</v>
      </c>
      <c r="X493" s="29">
        <v>228000</v>
      </c>
      <c r="Y493" s="29">
        <v>967000</v>
      </c>
      <c r="Z493" s="30">
        <f t="shared" si="138"/>
        <v>4.2412280701754383</v>
      </c>
      <c r="AA493" s="30">
        <f t="shared" si="139"/>
        <v>342000</v>
      </c>
      <c r="AB493" s="30">
        <f t="shared" si="140"/>
        <v>102600</v>
      </c>
      <c r="AC493" s="29">
        <v>0</v>
      </c>
      <c r="AD493" s="29">
        <v>0</v>
      </c>
      <c r="AE493" s="30">
        <f t="shared" si="141"/>
        <v>0</v>
      </c>
      <c r="AF493" s="30">
        <f t="shared" si="142"/>
        <v>0</v>
      </c>
      <c r="AG493" s="30">
        <f t="shared" si="143"/>
        <v>0</v>
      </c>
    </row>
    <row r="494" spans="2:33" ht="15" customHeight="1" x14ac:dyDescent="0.2">
      <c r="B494" s="29" t="s">
        <v>2077</v>
      </c>
      <c r="C494" s="29" t="s">
        <v>16</v>
      </c>
      <c r="D494" s="29">
        <v>0</v>
      </c>
      <c r="E494" s="29">
        <v>0</v>
      </c>
      <c r="F494" s="30">
        <f t="shared" si="126"/>
        <v>0</v>
      </c>
      <c r="G494" s="30">
        <f t="shared" si="127"/>
        <v>0</v>
      </c>
      <c r="H494" s="30">
        <f t="shared" si="128"/>
        <v>0</v>
      </c>
      <c r="I494" s="29">
        <v>0</v>
      </c>
      <c r="J494" s="29">
        <v>0</v>
      </c>
      <c r="K494" s="30">
        <f t="shared" si="129"/>
        <v>0</v>
      </c>
      <c r="L494" s="30">
        <f t="shared" si="130"/>
        <v>0</v>
      </c>
      <c r="M494" s="30">
        <f t="shared" si="131"/>
        <v>0</v>
      </c>
      <c r="N494" s="29">
        <v>0</v>
      </c>
      <c r="O494" s="29">
        <v>0</v>
      </c>
      <c r="P494" s="30">
        <f t="shared" si="132"/>
        <v>0</v>
      </c>
      <c r="Q494" s="30">
        <f t="shared" si="133"/>
        <v>0</v>
      </c>
      <c r="R494" s="30">
        <f t="shared" si="134"/>
        <v>0</v>
      </c>
      <c r="S494" s="29">
        <v>1000</v>
      </c>
      <c r="T494" s="29">
        <v>2000</v>
      </c>
      <c r="U494" s="30">
        <f t="shared" si="135"/>
        <v>2</v>
      </c>
      <c r="V494" s="30">
        <f t="shared" si="136"/>
        <v>1500</v>
      </c>
      <c r="W494" s="30">
        <f t="shared" si="137"/>
        <v>525</v>
      </c>
      <c r="X494" s="29">
        <v>116000</v>
      </c>
      <c r="Y494" s="29">
        <v>400000</v>
      </c>
      <c r="Z494" s="30">
        <f t="shared" si="138"/>
        <v>3.4482758620689653</v>
      </c>
      <c r="AA494" s="30">
        <f t="shared" si="139"/>
        <v>174000</v>
      </c>
      <c r="AB494" s="30">
        <f t="shared" si="140"/>
        <v>52200</v>
      </c>
      <c r="AC494" s="29">
        <v>0</v>
      </c>
      <c r="AD494" s="29">
        <v>0</v>
      </c>
      <c r="AE494" s="30">
        <f t="shared" si="141"/>
        <v>0</v>
      </c>
      <c r="AF494" s="30">
        <f t="shared" si="142"/>
        <v>0</v>
      </c>
      <c r="AG494" s="30">
        <f t="shared" si="143"/>
        <v>0</v>
      </c>
    </row>
    <row r="495" spans="2:33" ht="15" customHeight="1" x14ac:dyDescent="0.2">
      <c r="B495" s="29" t="s">
        <v>2078</v>
      </c>
      <c r="C495" s="29" t="s">
        <v>16</v>
      </c>
      <c r="D495" s="29">
        <v>0</v>
      </c>
      <c r="E495" s="29">
        <v>0</v>
      </c>
      <c r="F495" s="30">
        <f t="shared" si="126"/>
        <v>0</v>
      </c>
      <c r="G495" s="30">
        <f t="shared" si="127"/>
        <v>0</v>
      </c>
      <c r="H495" s="30">
        <f t="shared" si="128"/>
        <v>0</v>
      </c>
      <c r="I495" s="29">
        <v>0</v>
      </c>
      <c r="J495" s="29">
        <v>0</v>
      </c>
      <c r="K495" s="30">
        <f t="shared" si="129"/>
        <v>0</v>
      </c>
      <c r="L495" s="30">
        <f t="shared" si="130"/>
        <v>0</v>
      </c>
      <c r="M495" s="30">
        <f t="shared" si="131"/>
        <v>0</v>
      </c>
      <c r="N495" s="29">
        <v>0</v>
      </c>
      <c r="O495" s="29">
        <v>0</v>
      </c>
      <c r="P495" s="30">
        <f t="shared" si="132"/>
        <v>0</v>
      </c>
      <c r="Q495" s="30">
        <f t="shared" si="133"/>
        <v>0</v>
      </c>
      <c r="R495" s="30">
        <f t="shared" si="134"/>
        <v>0</v>
      </c>
      <c r="S495" s="29">
        <v>0</v>
      </c>
      <c r="T495" s="29">
        <v>0</v>
      </c>
      <c r="U495" s="30">
        <f t="shared" si="135"/>
        <v>0</v>
      </c>
      <c r="V495" s="30">
        <f t="shared" si="136"/>
        <v>0</v>
      </c>
      <c r="W495" s="30">
        <f t="shared" si="137"/>
        <v>0</v>
      </c>
      <c r="X495" s="29">
        <v>7000</v>
      </c>
      <c r="Y495" s="29">
        <v>25000</v>
      </c>
      <c r="Z495" s="30">
        <f t="shared" si="138"/>
        <v>3.5714285714285716</v>
      </c>
      <c r="AA495" s="30">
        <f t="shared" si="139"/>
        <v>10500</v>
      </c>
      <c r="AB495" s="30">
        <f t="shared" si="140"/>
        <v>3150</v>
      </c>
      <c r="AC495" s="29">
        <v>0</v>
      </c>
      <c r="AD495" s="29">
        <v>0</v>
      </c>
      <c r="AE495" s="30">
        <f t="shared" si="141"/>
        <v>0</v>
      </c>
      <c r="AF495" s="30">
        <f t="shared" si="142"/>
        <v>0</v>
      </c>
      <c r="AG495" s="30">
        <f t="shared" si="143"/>
        <v>0</v>
      </c>
    </row>
    <row r="496" spans="2:33" ht="15" customHeight="1" x14ac:dyDescent="0.2">
      <c r="B496" s="29" t="s">
        <v>2079</v>
      </c>
      <c r="C496" s="29" t="s">
        <v>16</v>
      </c>
      <c r="D496" s="29">
        <v>0</v>
      </c>
      <c r="E496" s="29">
        <v>0</v>
      </c>
      <c r="F496" s="30">
        <f t="shared" si="126"/>
        <v>0</v>
      </c>
      <c r="G496" s="30">
        <f t="shared" si="127"/>
        <v>0</v>
      </c>
      <c r="H496" s="30">
        <f t="shared" si="128"/>
        <v>0</v>
      </c>
      <c r="I496" s="29">
        <v>0</v>
      </c>
      <c r="J496" s="29">
        <v>0</v>
      </c>
      <c r="K496" s="30">
        <f t="shared" si="129"/>
        <v>0</v>
      </c>
      <c r="L496" s="30">
        <f t="shared" si="130"/>
        <v>0</v>
      </c>
      <c r="M496" s="30">
        <f t="shared" si="131"/>
        <v>0</v>
      </c>
      <c r="N496" s="29">
        <v>0</v>
      </c>
      <c r="O496" s="29">
        <v>0</v>
      </c>
      <c r="P496" s="30">
        <f t="shared" si="132"/>
        <v>0</v>
      </c>
      <c r="Q496" s="30">
        <f t="shared" si="133"/>
        <v>0</v>
      </c>
      <c r="R496" s="30">
        <f t="shared" si="134"/>
        <v>0</v>
      </c>
      <c r="S496" s="29">
        <v>0</v>
      </c>
      <c r="T496" s="29">
        <v>0</v>
      </c>
      <c r="U496" s="30">
        <f t="shared" si="135"/>
        <v>0</v>
      </c>
      <c r="V496" s="30">
        <f t="shared" si="136"/>
        <v>0</v>
      </c>
      <c r="W496" s="30">
        <f t="shared" si="137"/>
        <v>0</v>
      </c>
      <c r="X496" s="29">
        <v>45000</v>
      </c>
      <c r="Y496" s="29">
        <v>158000</v>
      </c>
      <c r="Z496" s="30">
        <f t="shared" si="138"/>
        <v>3.5111111111111111</v>
      </c>
      <c r="AA496" s="30">
        <f t="shared" si="139"/>
        <v>67500</v>
      </c>
      <c r="AB496" s="30">
        <f t="shared" si="140"/>
        <v>20250</v>
      </c>
      <c r="AC496" s="29">
        <v>0</v>
      </c>
      <c r="AD496" s="29">
        <v>0</v>
      </c>
      <c r="AE496" s="30">
        <f t="shared" si="141"/>
        <v>0</v>
      </c>
      <c r="AF496" s="30">
        <f t="shared" si="142"/>
        <v>0</v>
      </c>
      <c r="AG496" s="30">
        <f t="shared" si="143"/>
        <v>0</v>
      </c>
    </row>
    <row r="497" spans="2:33" ht="15" customHeight="1" x14ac:dyDescent="0.2">
      <c r="B497" s="29" t="s">
        <v>2080</v>
      </c>
      <c r="C497" s="29" t="s">
        <v>16</v>
      </c>
      <c r="D497" s="29">
        <v>11000</v>
      </c>
      <c r="E497" s="29">
        <v>22000</v>
      </c>
      <c r="F497" s="30">
        <f t="shared" si="126"/>
        <v>2</v>
      </c>
      <c r="G497" s="30">
        <f t="shared" si="127"/>
        <v>13200</v>
      </c>
      <c r="H497" s="30">
        <f t="shared" si="128"/>
        <v>4620</v>
      </c>
      <c r="I497" s="29">
        <v>0</v>
      </c>
      <c r="J497" s="29">
        <v>0</v>
      </c>
      <c r="K497" s="30">
        <f t="shared" si="129"/>
        <v>0</v>
      </c>
      <c r="L497" s="30">
        <f t="shared" si="130"/>
        <v>0</v>
      </c>
      <c r="M497" s="30">
        <f t="shared" si="131"/>
        <v>0</v>
      </c>
      <c r="N497" s="29">
        <v>0</v>
      </c>
      <c r="O497" s="29">
        <v>0</v>
      </c>
      <c r="P497" s="30">
        <f t="shared" si="132"/>
        <v>0</v>
      </c>
      <c r="Q497" s="30">
        <f t="shared" si="133"/>
        <v>0</v>
      </c>
      <c r="R497" s="30">
        <f t="shared" si="134"/>
        <v>0</v>
      </c>
      <c r="S497" s="29">
        <v>37000</v>
      </c>
      <c r="T497" s="29">
        <v>97000</v>
      </c>
      <c r="U497" s="30">
        <f t="shared" si="135"/>
        <v>2.6216216216216215</v>
      </c>
      <c r="V497" s="30">
        <f t="shared" si="136"/>
        <v>55500</v>
      </c>
      <c r="W497" s="30">
        <f t="shared" si="137"/>
        <v>19425</v>
      </c>
      <c r="X497" s="29">
        <v>159000</v>
      </c>
      <c r="Y497" s="29">
        <v>569000</v>
      </c>
      <c r="Z497" s="30">
        <f t="shared" si="138"/>
        <v>3.5786163522012577</v>
      </c>
      <c r="AA497" s="30">
        <f t="shared" si="139"/>
        <v>238500</v>
      </c>
      <c r="AB497" s="30">
        <f t="shared" si="140"/>
        <v>71550</v>
      </c>
      <c r="AC497" s="29">
        <v>0</v>
      </c>
      <c r="AD497" s="29">
        <v>0</v>
      </c>
      <c r="AE497" s="30">
        <f t="shared" si="141"/>
        <v>0</v>
      </c>
      <c r="AF497" s="30">
        <f t="shared" si="142"/>
        <v>0</v>
      </c>
      <c r="AG497" s="30">
        <f t="shared" si="143"/>
        <v>0</v>
      </c>
    </row>
    <row r="498" spans="2:33" ht="15" customHeight="1" x14ac:dyDescent="0.2">
      <c r="B498" s="29" t="s">
        <v>2081</v>
      </c>
      <c r="C498" s="29" t="s">
        <v>16</v>
      </c>
      <c r="D498" s="29">
        <v>0</v>
      </c>
      <c r="E498" s="29">
        <v>0</v>
      </c>
      <c r="F498" s="30">
        <f t="shared" si="126"/>
        <v>0</v>
      </c>
      <c r="G498" s="30">
        <f t="shared" si="127"/>
        <v>0</v>
      </c>
      <c r="H498" s="30">
        <f t="shared" si="128"/>
        <v>0</v>
      </c>
      <c r="I498" s="29">
        <v>0</v>
      </c>
      <c r="J498" s="29">
        <v>0</v>
      </c>
      <c r="K498" s="30">
        <f t="shared" si="129"/>
        <v>0</v>
      </c>
      <c r="L498" s="30">
        <f t="shared" si="130"/>
        <v>0</v>
      </c>
      <c r="M498" s="30">
        <f t="shared" si="131"/>
        <v>0</v>
      </c>
      <c r="N498" s="29">
        <v>0</v>
      </c>
      <c r="O498" s="29">
        <v>0</v>
      </c>
      <c r="P498" s="30">
        <f t="shared" si="132"/>
        <v>0</v>
      </c>
      <c r="Q498" s="30">
        <f t="shared" si="133"/>
        <v>0</v>
      </c>
      <c r="R498" s="30">
        <f t="shared" si="134"/>
        <v>0</v>
      </c>
      <c r="S498" s="29">
        <v>0</v>
      </c>
      <c r="T498" s="29">
        <v>0</v>
      </c>
      <c r="U498" s="30">
        <f t="shared" si="135"/>
        <v>0</v>
      </c>
      <c r="V498" s="30">
        <f t="shared" si="136"/>
        <v>0</v>
      </c>
      <c r="W498" s="30">
        <f t="shared" si="137"/>
        <v>0</v>
      </c>
      <c r="X498" s="29">
        <v>63000</v>
      </c>
      <c r="Y498" s="29">
        <v>230000</v>
      </c>
      <c r="Z498" s="30">
        <f t="shared" si="138"/>
        <v>3.6507936507936507</v>
      </c>
      <c r="AA498" s="30">
        <f t="shared" si="139"/>
        <v>94500</v>
      </c>
      <c r="AB498" s="30">
        <f t="shared" si="140"/>
        <v>28350</v>
      </c>
      <c r="AC498" s="29">
        <v>0</v>
      </c>
      <c r="AD498" s="29">
        <v>0</v>
      </c>
      <c r="AE498" s="30">
        <f t="shared" si="141"/>
        <v>0</v>
      </c>
      <c r="AF498" s="30">
        <f t="shared" si="142"/>
        <v>0</v>
      </c>
      <c r="AG498" s="30">
        <f t="shared" si="143"/>
        <v>0</v>
      </c>
    </row>
    <row r="499" spans="2:33" ht="15" customHeight="1" x14ac:dyDescent="0.2">
      <c r="B499" s="29" t="s">
        <v>2082</v>
      </c>
      <c r="C499" s="29" t="s">
        <v>16</v>
      </c>
      <c r="D499" s="29">
        <v>0</v>
      </c>
      <c r="E499" s="29">
        <v>0</v>
      </c>
      <c r="F499" s="30">
        <f t="shared" si="126"/>
        <v>0</v>
      </c>
      <c r="G499" s="30">
        <f t="shared" si="127"/>
        <v>0</v>
      </c>
      <c r="H499" s="30">
        <f t="shared" si="128"/>
        <v>0</v>
      </c>
      <c r="I499" s="29">
        <v>0</v>
      </c>
      <c r="J499" s="29">
        <v>0</v>
      </c>
      <c r="K499" s="30">
        <f t="shared" si="129"/>
        <v>0</v>
      </c>
      <c r="L499" s="30">
        <f t="shared" si="130"/>
        <v>0</v>
      </c>
      <c r="M499" s="30">
        <f t="shared" si="131"/>
        <v>0</v>
      </c>
      <c r="N499" s="29">
        <v>0</v>
      </c>
      <c r="O499" s="29">
        <v>0</v>
      </c>
      <c r="P499" s="30">
        <f t="shared" si="132"/>
        <v>0</v>
      </c>
      <c r="Q499" s="30">
        <f t="shared" si="133"/>
        <v>0</v>
      </c>
      <c r="R499" s="30">
        <f t="shared" si="134"/>
        <v>0</v>
      </c>
      <c r="S499" s="29">
        <v>0</v>
      </c>
      <c r="T499" s="29">
        <v>0</v>
      </c>
      <c r="U499" s="30">
        <f t="shared" si="135"/>
        <v>0</v>
      </c>
      <c r="V499" s="30">
        <f t="shared" si="136"/>
        <v>0</v>
      </c>
      <c r="W499" s="30">
        <f t="shared" si="137"/>
        <v>0</v>
      </c>
      <c r="X499" s="29">
        <v>47000</v>
      </c>
      <c r="Y499" s="29">
        <v>100000</v>
      </c>
      <c r="Z499" s="30">
        <f t="shared" si="138"/>
        <v>2.1276595744680851</v>
      </c>
      <c r="AA499" s="30">
        <f t="shared" si="139"/>
        <v>70500</v>
      </c>
      <c r="AB499" s="30">
        <f t="shared" si="140"/>
        <v>21150</v>
      </c>
      <c r="AC499" s="29">
        <v>0</v>
      </c>
      <c r="AD499" s="29">
        <v>0</v>
      </c>
      <c r="AE499" s="30">
        <f t="shared" si="141"/>
        <v>0</v>
      </c>
      <c r="AF499" s="30">
        <f t="shared" si="142"/>
        <v>0</v>
      </c>
      <c r="AG499" s="30">
        <f t="shared" si="143"/>
        <v>0</v>
      </c>
    </row>
    <row r="500" spans="2:33" ht="15" customHeight="1" x14ac:dyDescent="0.2">
      <c r="B500" s="29" t="s">
        <v>2083</v>
      </c>
      <c r="C500" s="29" t="s">
        <v>16</v>
      </c>
      <c r="D500" s="29">
        <v>1000</v>
      </c>
      <c r="E500" s="29">
        <v>4000</v>
      </c>
      <c r="F500" s="30">
        <f t="shared" si="126"/>
        <v>4</v>
      </c>
      <c r="G500" s="30">
        <f t="shared" si="127"/>
        <v>1200</v>
      </c>
      <c r="H500" s="30">
        <f t="shared" si="128"/>
        <v>420</v>
      </c>
      <c r="I500" s="29">
        <v>0</v>
      </c>
      <c r="J500" s="29">
        <v>0</v>
      </c>
      <c r="K500" s="30">
        <f t="shared" si="129"/>
        <v>0</v>
      </c>
      <c r="L500" s="30">
        <f t="shared" si="130"/>
        <v>0</v>
      </c>
      <c r="M500" s="30">
        <f t="shared" si="131"/>
        <v>0</v>
      </c>
      <c r="N500" s="29">
        <v>0</v>
      </c>
      <c r="O500" s="29">
        <v>0</v>
      </c>
      <c r="P500" s="30">
        <f t="shared" si="132"/>
        <v>0</v>
      </c>
      <c r="Q500" s="30">
        <f t="shared" si="133"/>
        <v>0</v>
      </c>
      <c r="R500" s="30">
        <f t="shared" si="134"/>
        <v>0</v>
      </c>
      <c r="S500" s="29">
        <v>0</v>
      </c>
      <c r="T500" s="29">
        <v>0</v>
      </c>
      <c r="U500" s="30">
        <f t="shared" si="135"/>
        <v>0</v>
      </c>
      <c r="V500" s="30">
        <f t="shared" si="136"/>
        <v>0</v>
      </c>
      <c r="W500" s="30">
        <f t="shared" si="137"/>
        <v>0</v>
      </c>
      <c r="X500" s="29">
        <v>71000</v>
      </c>
      <c r="Y500" s="29">
        <v>266000</v>
      </c>
      <c r="Z500" s="30">
        <f t="shared" si="138"/>
        <v>3.7464788732394365</v>
      </c>
      <c r="AA500" s="30">
        <f t="shared" si="139"/>
        <v>106500</v>
      </c>
      <c r="AB500" s="30">
        <f t="shared" si="140"/>
        <v>31950</v>
      </c>
      <c r="AC500" s="29">
        <v>0</v>
      </c>
      <c r="AD500" s="29">
        <v>0</v>
      </c>
      <c r="AE500" s="30">
        <f t="shared" si="141"/>
        <v>0</v>
      </c>
      <c r="AF500" s="30">
        <f t="shared" si="142"/>
        <v>0</v>
      </c>
      <c r="AG500" s="30">
        <f t="shared" si="143"/>
        <v>0</v>
      </c>
    </row>
    <row r="501" spans="2:33" ht="15" customHeight="1" x14ac:dyDescent="0.2">
      <c r="B501" s="29" t="s">
        <v>2950</v>
      </c>
      <c r="C501" s="29" t="s">
        <v>16</v>
      </c>
      <c r="D501" s="29">
        <v>0</v>
      </c>
      <c r="E501" s="29">
        <v>0</v>
      </c>
      <c r="F501" s="30">
        <f t="shared" si="126"/>
        <v>0</v>
      </c>
      <c r="G501" s="30">
        <f t="shared" si="127"/>
        <v>0</v>
      </c>
      <c r="H501" s="30">
        <f t="shared" si="128"/>
        <v>0</v>
      </c>
      <c r="I501" s="29">
        <v>0</v>
      </c>
      <c r="J501" s="29">
        <v>0</v>
      </c>
      <c r="K501" s="30">
        <f t="shared" si="129"/>
        <v>0</v>
      </c>
      <c r="L501" s="30">
        <f t="shared" si="130"/>
        <v>0</v>
      </c>
      <c r="M501" s="30">
        <f t="shared" si="131"/>
        <v>0</v>
      </c>
      <c r="N501" s="29">
        <v>0</v>
      </c>
      <c r="O501" s="29">
        <v>0</v>
      </c>
      <c r="P501" s="30">
        <f t="shared" si="132"/>
        <v>0</v>
      </c>
      <c r="Q501" s="30">
        <f t="shared" si="133"/>
        <v>0</v>
      </c>
      <c r="R501" s="30">
        <f t="shared" si="134"/>
        <v>0</v>
      </c>
      <c r="S501" s="29">
        <v>0</v>
      </c>
      <c r="T501" s="29">
        <v>0</v>
      </c>
      <c r="U501" s="30">
        <f t="shared" si="135"/>
        <v>0</v>
      </c>
      <c r="V501" s="30">
        <f t="shared" si="136"/>
        <v>0</v>
      </c>
      <c r="W501" s="30">
        <f t="shared" si="137"/>
        <v>0</v>
      </c>
      <c r="X501" s="29">
        <v>40000</v>
      </c>
      <c r="Y501" s="29">
        <v>159000</v>
      </c>
      <c r="Z501" s="30">
        <f t="shared" si="138"/>
        <v>3.9750000000000001</v>
      </c>
      <c r="AA501" s="30">
        <f t="shared" si="139"/>
        <v>60000</v>
      </c>
      <c r="AB501" s="30">
        <f t="shared" si="140"/>
        <v>18000</v>
      </c>
      <c r="AC501" s="29">
        <v>0</v>
      </c>
      <c r="AD501" s="29">
        <v>0</v>
      </c>
      <c r="AE501" s="30">
        <f t="shared" si="141"/>
        <v>0</v>
      </c>
      <c r="AF501" s="30">
        <f t="shared" si="142"/>
        <v>0</v>
      </c>
      <c r="AG501" s="30">
        <f t="shared" si="143"/>
        <v>0</v>
      </c>
    </row>
    <row r="502" spans="2:33" ht="15" customHeight="1" x14ac:dyDescent="0.2">
      <c r="B502" s="29" t="s">
        <v>267</v>
      </c>
      <c r="C502" s="29" t="s">
        <v>16</v>
      </c>
      <c r="D502" s="29">
        <v>54000</v>
      </c>
      <c r="E502" s="29">
        <v>139000</v>
      </c>
      <c r="F502" s="30">
        <f t="shared" si="126"/>
        <v>2.574074074074074</v>
      </c>
      <c r="G502" s="30">
        <f t="shared" si="127"/>
        <v>64800</v>
      </c>
      <c r="H502" s="30">
        <f t="shared" si="128"/>
        <v>22680</v>
      </c>
      <c r="I502" s="29">
        <v>0</v>
      </c>
      <c r="J502" s="29">
        <v>0</v>
      </c>
      <c r="K502" s="30">
        <f t="shared" si="129"/>
        <v>0</v>
      </c>
      <c r="L502" s="30">
        <f t="shared" si="130"/>
        <v>0</v>
      </c>
      <c r="M502" s="30">
        <f t="shared" si="131"/>
        <v>0</v>
      </c>
      <c r="N502" s="29">
        <v>0</v>
      </c>
      <c r="O502" s="29">
        <v>0</v>
      </c>
      <c r="P502" s="30">
        <f t="shared" si="132"/>
        <v>0</v>
      </c>
      <c r="Q502" s="30">
        <f t="shared" si="133"/>
        <v>0</v>
      </c>
      <c r="R502" s="30">
        <f t="shared" si="134"/>
        <v>0</v>
      </c>
      <c r="S502" s="29">
        <v>2000</v>
      </c>
      <c r="T502" s="29">
        <v>6000</v>
      </c>
      <c r="U502" s="30">
        <f t="shared" si="135"/>
        <v>3</v>
      </c>
      <c r="V502" s="30">
        <f t="shared" si="136"/>
        <v>3000</v>
      </c>
      <c r="W502" s="30">
        <f t="shared" si="137"/>
        <v>1050</v>
      </c>
      <c r="X502" s="29">
        <v>131000</v>
      </c>
      <c r="Y502" s="29">
        <v>491000</v>
      </c>
      <c r="Z502" s="30">
        <f t="shared" si="138"/>
        <v>3.7480916030534353</v>
      </c>
      <c r="AA502" s="30">
        <f t="shared" si="139"/>
        <v>196500</v>
      </c>
      <c r="AB502" s="30">
        <f t="shared" si="140"/>
        <v>58950</v>
      </c>
      <c r="AC502" s="29">
        <v>0</v>
      </c>
      <c r="AD502" s="29">
        <v>0</v>
      </c>
      <c r="AE502" s="30">
        <f t="shared" si="141"/>
        <v>0</v>
      </c>
      <c r="AF502" s="30">
        <f t="shared" si="142"/>
        <v>0</v>
      </c>
      <c r="AG502" s="30">
        <f t="shared" si="143"/>
        <v>0</v>
      </c>
    </row>
    <row r="503" spans="2:33" ht="15" customHeight="1" x14ac:dyDescent="0.2">
      <c r="B503" s="29" t="s">
        <v>2954</v>
      </c>
      <c r="C503" s="29" t="s">
        <v>16</v>
      </c>
      <c r="D503" s="29">
        <v>0</v>
      </c>
      <c r="E503" s="29">
        <v>0</v>
      </c>
      <c r="F503" s="30">
        <f t="shared" si="126"/>
        <v>0</v>
      </c>
      <c r="G503" s="30">
        <f t="shared" si="127"/>
        <v>0</v>
      </c>
      <c r="H503" s="30">
        <f t="shared" si="128"/>
        <v>0</v>
      </c>
      <c r="I503" s="29">
        <v>0</v>
      </c>
      <c r="J503" s="29">
        <v>0</v>
      </c>
      <c r="K503" s="30">
        <f t="shared" si="129"/>
        <v>0</v>
      </c>
      <c r="L503" s="30">
        <f t="shared" si="130"/>
        <v>0</v>
      </c>
      <c r="M503" s="30">
        <f t="shared" si="131"/>
        <v>0</v>
      </c>
      <c r="N503" s="29">
        <v>0</v>
      </c>
      <c r="O503" s="29">
        <v>0</v>
      </c>
      <c r="P503" s="30">
        <f t="shared" si="132"/>
        <v>0</v>
      </c>
      <c r="Q503" s="30">
        <f t="shared" si="133"/>
        <v>0</v>
      </c>
      <c r="R503" s="30">
        <f t="shared" si="134"/>
        <v>0</v>
      </c>
      <c r="S503" s="29">
        <v>0</v>
      </c>
      <c r="T503" s="29">
        <v>0</v>
      </c>
      <c r="U503" s="30">
        <f t="shared" si="135"/>
        <v>0</v>
      </c>
      <c r="V503" s="30">
        <f t="shared" si="136"/>
        <v>0</v>
      </c>
      <c r="W503" s="30">
        <f t="shared" si="137"/>
        <v>0</v>
      </c>
      <c r="X503" s="29">
        <v>41000</v>
      </c>
      <c r="Y503" s="29">
        <v>180000</v>
      </c>
      <c r="Z503" s="30">
        <f t="shared" si="138"/>
        <v>4.3902439024390247</v>
      </c>
      <c r="AA503" s="30">
        <f t="shared" si="139"/>
        <v>61500</v>
      </c>
      <c r="AB503" s="30">
        <f t="shared" si="140"/>
        <v>18450</v>
      </c>
      <c r="AC503" s="29">
        <v>0</v>
      </c>
      <c r="AD503" s="29">
        <v>0</v>
      </c>
      <c r="AE503" s="30">
        <f t="shared" si="141"/>
        <v>0</v>
      </c>
      <c r="AF503" s="30">
        <f t="shared" si="142"/>
        <v>0</v>
      </c>
      <c r="AG503" s="30">
        <f t="shared" si="143"/>
        <v>0</v>
      </c>
    </row>
    <row r="504" spans="2:33" ht="15" customHeight="1" x14ac:dyDescent="0.2">
      <c r="B504" s="29" t="s">
        <v>2084</v>
      </c>
      <c r="C504" s="29" t="s">
        <v>16</v>
      </c>
      <c r="D504" s="29">
        <v>0</v>
      </c>
      <c r="E504" s="29">
        <v>0</v>
      </c>
      <c r="F504" s="30">
        <f t="shared" si="126"/>
        <v>0</v>
      </c>
      <c r="G504" s="30">
        <f t="shared" si="127"/>
        <v>0</v>
      </c>
      <c r="H504" s="30">
        <f t="shared" si="128"/>
        <v>0</v>
      </c>
      <c r="I504" s="29">
        <v>0</v>
      </c>
      <c r="J504" s="29">
        <v>0</v>
      </c>
      <c r="K504" s="30">
        <f t="shared" si="129"/>
        <v>0</v>
      </c>
      <c r="L504" s="30">
        <f t="shared" si="130"/>
        <v>0</v>
      </c>
      <c r="M504" s="30">
        <f t="shared" si="131"/>
        <v>0</v>
      </c>
      <c r="N504" s="29">
        <v>0</v>
      </c>
      <c r="O504" s="29">
        <v>0</v>
      </c>
      <c r="P504" s="30">
        <f t="shared" si="132"/>
        <v>0</v>
      </c>
      <c r="Q504" s="30">
        <f t="shared" si="133"/>
        <v>0</v>
      </c>
      <c r="R504" s="30">
        <f t="shared" si="134"/>
        <v>0</v>
      </c>
      <c r="S504" s="29">
        <v>0</v>
      </c>
      <c r="T504" s="29">
        <v>0</v>
      </c>
      <c r="U504" s="30">
        <f t="shared" si="135"/>
        <v>0</v>
      </c>
      <c r="V504" s="30">
        <f t="shared" si="136"/>
        <v>0</v>
      </c>
      <c r="W504" s="30">
        <f t="shared" si="137"/>
        <v>0</v>
      </c>
      <c r="X504" s="29">
        <v>27000</v>
      </c>
      <c r="Y504" s="29">
        <v>94000</v>
      </c>
      <c r="Z504" s="30">
        <f t="shared" si="138"/>
        <v>3.4814814814814814</v>
      </c>
      <c r="AA504" s="30">
        <f t="shared" si="139"/>
        <v>40500</v>
      </c>
      <c r="AB504" s="30">
        <f t="shared" si="140"/>
        <v>12150</v>
      </c>
      <c r="AC504" s="29">
        <v>0</v>
      </c>
      <c r="AD504" s="29">
        <v>0</v>
      </c>
      <c r="AE504" s="30">
        <f t="shared" si="141"/>
        <v>0</v>
      </c>
      <c r="AF504" s="30">
        <f t="shared" si="142"/>
        <v>0</v>
      </c>
      <c r="AG504" s="30">
        <f t="shared" si="143"/>
        <v>0</v>
      </c>
    </row>
    <row r="505" spans="2:33" ht="15" customHeight="1" x14ac:dyDescent="0.2">
      <c r="B505" s="29" t="s">
        <v>2085</v>
      </c>
      <c r="C505" s="29" t="s">
        <v>16</v>
      </c>
      <c r="D505" s="29">
        <v>0</v>
      </c>
      <c r="E505" s="29">
        <v>0</v>
      </c>
      <c r="F505" s="30">
        <f t="shared" si="126"/>
        <v>0</v>
      </c>
      <c r="G505" s="30">
        <f t="shared" si="127"/>
        <v>0</v>
      </c>
      <c r="H505" s="30">
        <f t="shared" si="128"/>
        <v>0</v>
      </c>
      <c r="I505" s="29">
        <v>0</v>
      </c>
      <c r="J505" s="29">
        <v>0</v>
      </c>
      <c r="K505" s="30">
        <f t="shared" si="129"/>
        <v>0</v>
      </c>
      <c r="L505" s="30">
        <f t="shared" si="130"/>
        <v>0</v>
      </c>
      <c r="M505" s="30">
        <f t="shared" si="131"/>
        <v>0</v>
      </c>
      <c r="N505" s="29">
        <v>0</v>
      </c>
      <c r="O505" s="29">
        <v>0</v>
      </c>
      <c r="P505" s="30">
        <f t="shared" si="132"/>
        <v>0</v>
      </c>
      <c r="Q505" s="30">
        <f t="shared" si="133"/>
        <v>0</v>
      </c>
      <c r="R505" s="30">
        <f t="shared" si="134"/>
        <v>0</v>
      </c>
      <c r="S505" s="29">
        <v>9000</v>
      </c>
      <c r="T505" s="29">
        <v>13000</v>
      </c>
      <c r="U505" s="30">
        <f t="shared" si="135"/>
        <v>1.4444444444444444</v>
      </c>
      <c r="V505" s="30">
        <f t="shared" si="136"/>
        <v>13500</v>
      </c>
      <c r="W505" s="30">
        <f t="shared" si="137"/>
        <v>4725</v>
      </c>
      <c r="X505" s="29">
        <v>79000</v>
      </c>
      <c r="Y505" s="29">
        <v>217000</v>
      </c>
      <c r="Z505" s="30">
        <f t="shared" si="138"/>
        <v>2.7468354430379747</v>
      </c>
      <c r="AA505" s="30">
        <f t="shared" si="139"/>
        <v>118500</v>
      </c>
      <c r="AB505" s="30">
        <f t="shared" si="140"/>
        <v>35550</v>
      </c>
      <c r="AC505" s="29">
        <v>0</v>
      </c>
      <c r="AD505" s="29">
        <v>0</v>
      </c>
      <c r="AE505" s="30">
        <f t="shared" si="141"/>
        <v>0</v>
      </c>
      <c r="AF505" s="30">
        <f t="shared" si="142"/>
        <v>0</v>
      </c>
      <c r="AG505" s="30">
        <f t="shared" si="143"/>
        <v>0</v>
      </c>
    </row>
    <row r="506" spans="2:33" ht="15" customHeight="1" x14ac:dyDescent="0.2">
      <c r="B506" s="29" t="s">
        <v>2959</v>
      </c>
      <c r="C506" s="29" t="s">
        <v>16</v>
      </c>
      <c r="D506" s="29">
        <v>0</v>
      </c>
      <c r="E506" s="29">
        <v>0</v>
      </c>
      <c r="F506" s="30">
        <f t="shared" si="126"/>
        <v>0</v>
      </c>
      <c r="G506" s="30">
        <f t="shared" si="127"/>
        <v>0</v>
      </c>
      <c r="H506" s="30">
        <f t="shared" si="128"/>
        <v>0</v>
      </c>
      <c r="I506" s="29">
        <v>0</v>
      </c>
      <c r="J506" s="29">
        <v>0</v>
      </c>
      <c r="K506" s="30">
        <f t="shared" si="129"/>
        <v>0</v>
      </c>
      <c r="L506" s="30">
        <f t="shared" si="130"/>
        <v>0</v>
      </c>
      <c r="M506" s="30">
        <f t="shared" si="131"/>
        <v>0</v>
      </c>
      <c r="N506" s="29">
        <v>0</v>
      </c>
      <c r="O506" s="29">
        <v>0</v>
      </c>
      <c r="P506" s="30">
        <f t="shared" si="132"/>
        <v>0</v>
      </c>
      <c r="Q506" s="30">
        <f t="shared" si="133"/>
        <v>0</v>
      </c>
      <c r="R506" s="30">
        <f t="shared" si="134"/>
        <v>0</v>
      </c>
      <c r="S506" s="29">
        <v>0</v>
      </c>
      <c r="T506" s="29">
        <v>0</v>
      </c>
      <c r="U506" s="30">
        <f t="shared" si="135"/>
        <v>0</v>
      </c>
      <c r="V506" s="30">
        <f t="shared" si="136"/>
        <v>0</v>
      </c>
      <c r="W506" s="30">
        <f t="shared" si="137"/>
        <v>0</v>
      </c>
      <c r="X506" s="29">
        <v>25000</v>
      </c>
      <c r="Y506" s="29">
        <v>89000</v>
      </c>
      <c r="Z506" s="30">
        <f t="shared" si="138"/>
        <v>3.56</v>
      </c>
      <c r="AA506" s="30">
        <f t="shared" si="139"/>
        <v>37500</v>
      </c>
      <c r="AB506" s="30">
        <f t="shared" si="140"/>
        <v>11250</v>
      </c>
      <c r="AC506" s="29">
        <v>0</v>
      </c>
      <c r="AD506" s="29">
        <v>0</v>
      </c>
      <c r="AE506" s="30">
        <f t="shared" si="141"/>
        <v>0</v>
      </c>
      <c r="AF506" s="30">
        <f t="shared" si="142"/>
        <v>0</v>
      </c>
      <c r="AG506" s="30">
        <f t="shared" si="143"/>
        <v>0</v>
      </c>
    </row>
    <row r="507" spans="2:33" ht="15" customHeight="1" x14ac:dyDescent="0.2">
      <c r="B507" s="29" t="s">
        <v>2022</v>
      </c>
      <c r="C507" s="29" t="s">
        <v>16</v>
      </c>
      <c r="D507" s="29">
        <v>0</v>
      </c>
      <c r="E507" s="29">
        <v>1000</v>
      </c>
      <c r="F507" s="30">
        <f t="shared" si="126"/>
        <v>0</v>
      </c>
      <c r="G507" s="30">
        <f t="shared" si="127"/>
        <v>0</v>
      </c>
      <c r="H507" s="30">
        <f t="shared" si="128"/>
        <v>0</v>
      </c>
      <c r="I507" s="29">
        <v>0</v>
      </c>
      <c r="J507" s="29">
        <v>0</v>
      </c>
      <c r="K507" s="30">
        <f t="shared" si="129"/>
        <v>0</v>
      </c>
      <c r="L507" s="30">
        <f t="shared" si="130"/>
        <v>0</v>
      </c>
      <c r="M507" s="30">
        <f t="shared" si="131"/>
        <v>0</v>
      </c>
      <c r="N507" s="29">
        <v>0</v>
      </c>
      <c r="O507" s="29">
        <v>0</v>
      </c>
      <c r="P507" s="30">
        <f t="shared" si="132"/>
        <v>0</v>
      </c>
      <c r="Q507" s="30">
        <f t="shared" si="133"/>
        <v>0</v>
      </c>
      <c r="R507" s="30">
        <f t="shared" si="134"/>
        <v>0</v>
      </c>
      <c r="S507" s="29">
        <v>56000</v>
      </c>
      <c r="T507" s="29">
        <v>173000</v>
      </c>
      <c r="U507" s="30">
        <f t="shared" si="135"/>
        <v>3.0892857142857144</v>
      </c>
      <c r="V507" s="30">
        <f t="shared" si="136"/>
        <v>84000</v>
      </c>
      <c r="W507" s="30">
        <f t="shared" si="137"/>
        <v>29400</v>
      </c>
      <c r="X507" s="29">
        <v>93000</v>
      </c>
      <c r="Y507" s="29">
        <v>293000</v>
      </c>
      <c r="Z507" s="30">
        <f t="shared" si="138"/>
        <v>3.150537634408602</v>
      </c>
      <c r="AA507" s="30">
        <f t="shared" si="139"/>
        <v>139500</v>
      </c>
      <c r="AB507" s="30">
        <f t="shared" si="140"/>
        <v>41850</v>
      </c>
      <c r="AC507" s="29">
        <v>0</v>
      </c>
      <c r="AD507" s="29">
        <v>0</v>
      </c>
      <c r="AE507" s="30">
        <f t="shared" si="141"/>
        <v>0</v>
      </c>
      <c r="AF507" s="30">
        <f t="shared" si="142"/>
        <v>0</v>
      </c>
      <c r="AG507" s="30">
        <f t="shared" si="143"/>
        <v>0</v>
      </c>
    </row>
    <row r="508" spans="2:33" ht="15" customHeight="1" x14ac:dyDescent="0.2">
      <c r="B508" s="29" t="s">
        <v>2086</v>
      </c>
      <c r="C508" s="29" t="s">
        <v>16</v>
      </c>
      <c r="D508" s="29">
        <v>0</v>
      </c>
      <c r="E508" s="29">
        <v>0</v>
      </c>
      <c r="F508" s="30">
        <f t="shared" si="126"/>
        <v>0</v>
      </c>
      <c r="G508" s="30">
        <f t="shared" si="127"/>
        <v>0</v>
      </c>
      <c r="H508" s="30">
        <f t="shared" si="128"/>
        <v>0</v>
      </c>
      <c r="I508" s="29">
        <v>0</v>
      </c>
      <c r="J508" s="29">
        <v>0</v>
      </c>
      <c r="K508" s="30">
        <f t="shared" si="129"/>
        <v>0</v>
      </c>
      <c r="L508" s="30">
        <f t="shared" si="130"/>
        <v>0</v>
      </c>
      <c r="M508" s="30">
        <f t="shared" si="131"/>
        <v>0</v>
      </c>
      <c r="N508" s="29">
        <v>0</v>
      </c>
      <c r="O508" s="29">
        <v>0</v>
      </c>
      <c r="P508" s="30">
        <f t="shared" si="132"/>
        <v>0</v>
      </c>
      <c r="Q508" s="30">
        <f t="shared" si="133"/>
        <v>0</v>
      </c>
      <c r="R508" s="30">
        <f t="shared" si="134"/>
        <v>0</v>
      </c>
      <c r="S508" s="29">
        <v>64000</v>
      </c>
      <c r="T508" s="29">
        <v>120000</v>
      </c>
      <c r="U508" s="30">
        <f t="shared" si="135"/>
        <v>1.875</v>
      </c>
      <c r="V508" s="30">
        <f t="shared" si="136"/>
        <v>96000</v>
      </c>
      <c r="W508" s="30">
        <f t="shared" si="137"/>
        <v>33600</v>
      </c>
      <c r="X508" s="29">
        <v>41000</v>
      </c>
      <c r="Y508" s="29">
        <v>116000</v>
      </c>
      <c r="Z508" s="30">
        <f t="shared" si="138"/>
        <v>2.8292682926829267</v>
      </c>
      <c r="AA508" s="30">
        <f t="shared" si="139"/>
        <v>61500</v>
      </c>
      <c r="AB508" s="30">
        <f t="shared" si="140"/>
        <v>18450</v>
      </c>
      <c r="AC508" s="29">
        <v>0</v>
      </c>
      <c r="AD508" s="29">
        <v>0</v>
      </c>
      <c r="AE508" s="30">
        <f t="shared" si="141"/>
        <v>0</v>
      </c>
      <c r="AF508" s="30">
        <f t="shared" si="142"/>
        <v>0</v>
      </c>
      <c r="AG508" s="30">
        <f t="shared" si="143"/>
        <v>0</v>
      </c>
    </row>
    <row r="509" spans="2:33" ht="15" customHeight="1" x14ac:dyDescent="0.2">
      <c r="B509" s="29" t="s">
        <v>2961</v>
      </c>
      <c r="C509" s="29" t="s">
        <v>16</v>
      </c>
      <c r="D509" s="29">
        <v>0</v>
      </c>
      <c r="E509" s="29">
        <v>0</v>
      </c>
      <c r="F509" s="30">
        <f t="shared" si="126"/>
        <v>0</v>
      </c>
      <c r="G509" s="30">
        <f t="shared" si="127"/>
        <v>0</v>
      </c>
      <c r="H509" s="30">
        <f t="shared" si="128"/>
        <v>0</v>
      </c>
      <c r="I509" s="29">
        <v>0</v>
      </c>
      <c r="J509" s="29">
        <v>0</v>
      </c>
      <c r="K509" s="30">
        <f t="shared" si="129"/>
        <v>0</v>
      </c>
      <c r="L509" s="30">
        <f t="shared" si="130"/>
        <v>0</v>
      </c>
      <c r="M509" s="30">
        <f t="shared" si="131"/>
        <v>0</v>
      </c>
      <c r="N509" s="29">
        <v>0</v>
      </c>
      <c r="O509" s="29">
        <v>0</v>
      </c>
      <c r="P509" s="30">
        <f t="shared" si="132"/>
        <v>0</v>
      </c>
      <c r="Q509" s="30">
        <f t="shared" si="133"/>
        <v>0</v>
      </c>
      <c r="R509" s="30">
        <f t="shared" si="134"/>
        <v>0</v>
      </c>
      <c r="S509" s="29">
        <v>32000</v>
      </c>
      <c r="T509" s="29">
        <v>57000</v>
      </c>
      <c r="U509" s="30">
        <f t="shared" si="135"/>
        <v>1.78125</v>
      </c>
      <c r="V509" s="30">
        <f t="shared" si="136"/>
        <v>48000</v>
      </c>
      <c r="W509" s="30">
        <f t="shared" si="137"/>
        <v>16800</v>
      </c>
      <c r="X509" s="29">
        <v>36000</v>
      </c>
      <c r="Y509" s="29">
        <v>128000</v>
      </c>
      <c r="Z509" s="30">
        <f t="shared" si="138"/>
        <v>3.5555555555555554</v>
      </c>
      <c r="AA509" s="30">
        <f t="shared" si="139"/>
        <v>54000</v>
      </c>
      <c r="AB509" s="30">
        <f t="shared" si="140"/>
        <v>16200</v>
      </c>
      <c r="AC509" s="29">
        <v>0</v>
      </c>
      <c r="AD509" s="29">
        <v>0</v>
      </c>
      <c r="AE509" s="30">
        <f t="shared" si="141"/>
        <v>0</v>
      </c>
      <c r="AF509" s="30">
        <f t="shared" si="142"/>
        <v>0</v>
      </c>
      <c r="AG509" s="30">
        <f t="shared" si="143"/>
        <v>0</v>
      </c>
    </row>
    <row r="510" spans="2:33" ht="15" customHeight="1" x14ac:dyDescent="0.2">
      <c r="B510" s="29" t="s">
        <v>2087</v>
      </c>
      <c r="C510" s="29" t="s">
        <v>16</v>
      </c>
      <c r="D510" s="29">
        <v>8000</v>
      </c>
      <c r="E510" s="29">
        <v>26000</v>
      </c>
      <c r="F510" s="30">
        <f t="shared" si="126"/>
        <v>3.25</v>
      </c>
      <c r="G510" s="30">
        <f t="shared" si="127"/>
        <v>9600</v>
      </c>
      <c r="H510" s="30">
        <f t="shared" si="128"/>
        <v>3360</v>
      </c>
      <c r="I510" s="29">
        <v>0</v>
      </c>
      <c r="J510" s="29">
        <v>0</v>
      </c>
      <c r="K510" s="30">
        <f t="shared" si="129"/>
        <v>0</v>
      </c>
      <c r="L510" s="30">
        <f t="shared" si="130"/>
        <v>0</v>
      </c>
      <c r="M510" s="30">
        <f t="shared" si="131"/>
        <v>0</v>
      </c>
      <c r="N510" s="29">
        <v>0</v>
      </c>
      <c r="O510" s="29">
        <v>0</v>
      </c>
      <c r="P510" s="30">
        <f t="shared" si="132"/>
        <v>0</v>
      </c>
      <c r="Q510" s="30">
        <f t="shared" si="133"/>
        <v>0</v>
      </c>
      <c r="R510" s="30">
        <f t="shared" si="134"/>
        <v>0</v>
      </c>
      <c r="S510" s="29">
        <v>0</v>
      </c>
      <c r="T510" s="29">
        <v>0</v>
      </c>
      <c r="U510" s="30">
        <f t="shared" si="135"/>
        <v>0</v>
      </c>
      <c r="V510" s="30">
        <f t="shared" si="136"/>
        <v>0</v>
      </c>
      <c r="W510" s="30">
        <f t="shared" si="137"/>
        <v>0</v>
      </c>
      <c r="X510" s="29">
        <v>64000</v>
      </c>
      <c r="Y510" s="29">
        <v>237000</v>
      </c>
      <c r="Z510" s="30">
        <f t="shared" si="138"/>
        <v>3.703125</v>
      </c>
      <c r="AA510" s="30">
        <f t="shared" si="139"/>
        <v>96000</v>
      </c>
      <c r="AB510" s="30">
        <f t="shared" si="140"/>
        <v>28800</v>
      </c>
      <c r="AC510" s="29">
        <v>0</v>
      </c>
      <c r="AD510" s="29">
        <v>0</v>
      </c>
      <c r="AE510" s="30">
        <f t="shared" si="141"/>
        <v>0</v>
      </c>
      <c r="AF510" s="30">
        <f t="shared" si="142"/>
        <v>0</v>
      </c>
      <c r="AG510" s="30">
        <f t="shared" si="143"/>
        <v>0</v>
      </c>
    </row>
    <row r="511" spans="2:33" ht="15" customHeight="1" x14ac:dyDescent="0.2">
      <c r="B511" s="29" t="s">
        <v>2088</v>
      </c>
      <c r="C511" s="29" t="s">
        <v>16</v>
      </c>
      <c r="D511" s="29">
        <v>0</v>
      </c>
      <c r="E511" s="29">
        <v>0</v>
      </c>
      <c r="F511" s="30">
        <f t="shared" si="126"/>
        <v>0</v>
      </c>
      <c r="G511" s="30">
        <f t="shared" si="127"/>
        <v>0</v>
      </c>
      <c r="H511" s="30">
        <f t="shared" si="128"/>
        <v>0</v>
      </c>
      <c r="I511" s="29">
        <v>0</v>
      </c>
      <c r="J511" s="29">
        <v>0</v>
      </c>
      <c r="K511" s="30">
        <f t="shared" si="129"/>
        <v>0</v>
      </c>
      <c r="L511" s="30">
        <f t="shared" si="130"/>
        <v>0</v>
      </c>
      <c r="M511" s="30">
        <f t="shared" si="131"/>
        <v>0</v>
      </c>
      <c r="N511" s="29">
        <v>0</v>
      </c>
      <c r="O511" s="29">
        <v>0</v>
      </c>
      <c r="P511" s="30">
        <f t="shared" si="132"/>
        <v>0</v>
      </c>
      <c r="Q511" s="30">
        <f t="shared" si="133"/>
        <v>0</v>
      </c>
      <c r="R511" s="30">
        <f t="shared" si="134"/>
        <v>0</v>
      </c>
      <c r="S511" s="29">
        <v>0</v>
      </c>
      <c r="T511" s="29">
        <v>0</v>
      </c>
      <c r="U511" s="30">
        <f t="shared" si="135"/>
        <v>0</v>
      </c>
      <c r="V511" s="30">
        <f t="shared" si="136"/>
        <v>0</v>
      </c>
      <c r="W511" s="30">
        <f t="shared" si="137"/>
        <v>0</v>
      </c>
      <c r="X511" s="29">
        <v>83000</v>
      </c>
      <c r="Y511" s="29">
        <v>248000</v>
      </c>
      <c r="Z511" s="30">
        <f t="shared" si="138"/>
        <v>2.9879518072289155</v>
      </c>
      <c r="AA511" s="30">
        <f t="shared" si="139"/>
        <v>124500</v>
      </c>
      <c r="AB511" s="30">
        <f t="shared" si="140"/>
        <v>37350</v>
      </c>
      <c r="AC511" s="29">
        <v>0</v>
      </c>
      <c r="AD511" s="29">
        <v>0</v>
      </c>
      <c r="AE511" s="30">
        <f t="shared" si="141"/>
        <v>0</v>
      </c>
      <c r="AF511" s="30">
        <f t="shared" si="142"/>
        <v>0</v>
      </c>
      <c r="AG511" s="30">
        <f t="shared" si="143"/>
        <v>0</v>
      </c>
    </row>
    <row r="512" spans="2:33" ht="15" customHeight="1" x14ac:dyDescent="0.2">
      <c r="B512" s="29" t="s">
        <v>2089</v>
      </c>
      <c r="C512" s="29" t="s">
        <v>16</v>
      </c>
      <c r="D512" s="29">
        <v>0</v>
      </c>
      <c r="E512" s="29">
        <v>0</v>
      </c>
      <c r="F512" s="30">
        <f t="shared" si="126"/>
        <v>0</v>
      </c>
      <c r="G512" s="30">
        <f t="shared" si="127"/>
        <v>0</v>
      </c>
      <c r="H512" s="30">
        <f t="shared" si="128"/>
        <v>0</v>
      </c>
      <c r="I512" s="29">
        <v>0</v>
      </c>
      <c r="J512" s="29">
        <v>0</v>
      </c>
      <c r="K512" s="30">
        <f t="shared" si="129"/>
        <v>0</v>
      </c>
      <c r="L512" s="30">
        <f t="shared" si="130"/>
        <v>0</v>
      </c>
      <c r="M512" s="30">
        <f t="shared" si="131"/>
        <v>0</v>
      </c>
      <c r="N512" s="29">
        <v>0</v>
      </c>
      <c r="O512" s="29">
        <v>0</v>
      </c>
      <c r="P512" s="30">
        <f t="shared" si="132"/>
        <v>0</v>
      </c>
      <c r="Q512" s="30">
        <f t="shared" si="133"/>
        <v>0</v>
      </c>
      <c r="R512" s="30">
        <f t="shared" si="134"/>
        <v>0</v>
      </c>
      <c r="S512" s="29">
        <v>13000</v>
      </c>
      <c r="T512" s="29">
        <v>33000</v>
      </c>
      <c r="U512" s="30">
        <f t="shared" si="135"/>
        <v>2.5384615384615383</v>
      </c>
      <c r="V512" s="30">
        <f t="shared" si="136"/>
        <v>19500</v>
      </c>
      <c r="W512" s="30">
        <f t="shared" si="137"/>
        <v>6825</v>
      </c>
      <c r="X512" s="29">
        <v>36000</v>
      </c>
      <c r="Y512" s="29">
        <v>129000</v>
      </c>
      <c r="Z512" s="30">
        <f t="shared" si="138"/>
        <v>3.5833333333333335</v>
      </c>
      <c r="AA512" s="30">
        <f t="shared" si="139"/>
        <v>54000</v>
      </c>
      <c r="AB512" s="30">
        <f t="shared" si="140"/>
        <v>16200</v>
      </c>
      <c r="AC512" s="29">
        <v>0</v>
      </c>
      <c r="AD512" s="29">
        <v>0</v>
      </c>
      <c r="AE512" s="30">
        <f t="shared" si="141"/>
        <v>0</v>
      </c>
      <c r="AF512" s="30">
        <f t="shared" si="142"/>
        <v>0</v>
      </c>
      <c r="AG512" s="30">
        <f t="shared" si="143"/>
        <v>0</v>
      </c>
    </row>
    <row r="513" spans="2:33" ht="15" customHeight="1" x14ac:dyDescent="0.2">
      <c r="B513" s="29" t="s">
        <v>2090</v>
      </c>
      <c r="C513" s="29" t="s">
        <v>16</v>
      </c>
      <c r="D513" s="29">
        <v>0</v>
      </c>
      <c r="E513" s="29">
        <v>0</v>
      </c>
      <c r="F513" s="30">
        <f t="shared" si="126"/>
        <v>0</v>
      </c>
      <c r="G513" s="30">
        <f t="shared" si="127"/>
        <v>0</v>
      </c>
      <c r="H513" s="30">
        <f t="shared" si="128"/>
        <v>0</v>
      </c>
      <c r="I513" s="29">
        <v>0</v>
      </c>
      <c r="J513" s="29">
        <v>0</v>
      </c>
      <c r="K513" s="30">
        <f t="shared" si="129"/>
        <v>0</v>
      </c>
      <c r="L513" s="30">
        <f t="shared" si="130"/>
        <v>0</v>
      </c>
      <c r="M513" s="30">
        <f t="shared" si="131"/>
        <v>0</v>
      </c>
      <c r="N513" s="29">
        <v>0</v>
      </c>
      <c r="O513" s="29">
        <v>0</v>
      </c>
      <c r="P513" s="30">
        <f t="shared" si="132"/>
        <v>0</v>
      </c>
      <c r="Q513" s="30">
        <f t="shared" si="133"/>
        <v>0</v>
      </c>
      <c r="R513" s="30">
        <f t="shared" si="134"/>
        <v>0</v>
      </c>
      <c r="S513" s="29">
        <v>6000</v>
      </c>
      <c r="T513" s="29">
        <v>4000</v>
      </c>
      <c r="U513" s="30">
        <f t="shared" si="135"/>
        <v>0.66666666666666663</v>
      </c>
      <c r="V513" s="30">
        <f t="shared" si="136"/>
        <v>9000</v>
      </c>
      <c r="W513" s="30">
        <f t="shared" si="137"/>
        <v>3150</v>
      </c>
      <c r="X513" s="29">
        <v>51000</v>
      </c>
      <c r="Y513" s="29">
        <v>180000</v>
      </c>
      <c r="Z513" s="30">
        <f t="shared" si="138"/>
        <v>3.5294117647058822</v>
      </c>
      <c r="AA513" s="30">
        <f t="shared" si="139"/>
        <v>76500</v>
      </c>
      <c r="AB513" s="30">
        <f t="shared" si="140"/>
        <v>22950</v>
      </c>
      <c r="AC513" s="29">
        <v>0</v>
      </c>
      <c r="AD513" s="29">
        <v>0</v>
      </c>
      <c r="AE513" s="30">
        <f t="shared" si="141"/>
        <v>0</v>
      </c>
      <c r="AF513" s="30">
        <f t="shared" si="142"/>
        <v>0</v>
      </c>
      <c r="AG513" s="30">
        <f t="shared" si="143"/>
        <v>0</v>
      </c>
    </row>
    <row r="514" spans="2:33" ht="15" customHeight="1" x14ac:dyDescent="0.2">
      <c r="B514" s="29" t="s">
        <v>2091</v>
      </c>
      <c r="C514" s="29" t="s">
        <v>16</v>
      </c>
      <c r="D514" s="29">
        <v>4000</v>
      </c>
      <c r="E514" s="29">
        <v>7000</v>
      </c>
      <c r="F514" s="30">
        <f t="shared" si="126"/>
        <v>1.75</v>
      </c>
      <c r="G514" s="30">
        <f t="shared" si="127"/>
        <v>4800</v>
      </c>
      <c r="H514" s="30">
        <f t="shared" si="128"/>
        <v>1680</v>
      </c>
      <c r="I514" s="29">
        <v>0</v>
      </c>
      <c r="J514" s="29">
        <v>0</v>
      </c>
      <c r="K514" s="30">
        <f t="shared" si="129"/>
        <v>0</v>
      </c>
      <c r="L514" s="30">
        <f t="shared" si="130"/>
        <v>0</v>
      </c>
      <c r="M514" s="30">
        <f t="shared" si="131"/>
        <v>0</v>
      </c>
      <c r="N514" s="29">
        <v>0</v>
      </c>
      <c r="O514" s="29">
        <v>0</v>
      </c>
      <c r="P514" s="30">
        <f t="shared" si="132"/>
        <v>0</v>
      </c>
      <c r="Q514" s="30">
        <f t="shared" si="133"/>
        <v>0</v>
      </c>
      <c r="R514" s="30">
        <f t="shared" si="134"/>
        <v>0</v>
      </c>
      <c r="S514" s="29">
        <v>108000</v>
      </c>
      <c r="T514" s="29">
        <v>205000</v>
      </c>
      <c r="U514" s="30">
        <f t="shared" si="135"/>
        <v>1.8981481481481481</v>
      </c>
      <c r="V514" s="30">
        <f t="shared" si="136"/>
        <v>162000</v>
      </c>
      <c r="W514" s="30">
        <f t="shared" si="137"/>
        <v>56700</v>
      </c>
      <c r="X514" s="29">
        <v>78000</v>
      </c>
      <c r="Y514" s="29">
        <v>227000</v>
      </c>
      <c r="Z514" s="30">
        <f t="shared" si="138"/>
        <v>2.9102564102564101</v>
      </c>
      <c r="AA514" s="30">
        <f t="shared" si="139"/>
        <v>117000</v>
      </c>
      <c r="AB514" s="30">
        <f t="shared" si="140"/>
        <v>35100</v>
      </c>
      <c r="AC514" s="29">
        <v>0</v>
      </c>
      <c r="AD514" s="29">
        <v>0</v>
      </c>
      <c r="AE514" s="30">
        <f t="shared" si="141"/>
        <v>0</v>
      </c>
      <c r="AF514" s="30">
        <f t="shared" si="142"/>
        <v>0</v>
      </c>
      <c r="AG514" s="30">
        <f t="shared" si="143"/>
        <v>0</v>
      </c>
    </row>
    <row r="515" spans="2:33" ht="15" customHeight="1" x14ac:dyDescent="0.2">
      <c r="B515" s="29" t="s">
        <v>8336</v>
      </c>
      <c r="C515" s="29" t="s">
        <v>241</v>
      </c>
      <c r="D515" s="29">
        <v>2000</v>
      </c>
      <c r="E515" s="29">
        <v>2000</v>
      </c>
      <c r="F515" s="30">
        <f t="shared" si="126"/>
        <v>1</v>
      </c>
      <c r="G515" s="30">
        <f t="shared" si="127"/>
        <v>2400</v>
      </c>
      <c r="H515" s="30">
        <f t="shared" si="128"/>
        <v>840</v>
      </c>
      <c r="I515" s="29">
        <v>0</v>
      </c>
      <c r="J515" s="29">
        <v>0</v>
      </c>
      <c r="K515" s="30">
        <f t="shared" si="129"/>
        <v>0</v>
      </c>
      <c r="L515" s="30">
        <f t="shared" si="130"/>
        <v>0</v>
      </c>
      <c r="M515" s="30">
        <f t="shared" si="131"/>
        <v>0</v>
      </c>
      <c r="N515" s="29">
        <v>0</v>
      </c>
      <c r="O515" s="29">
        <v>0</v>
      </c>
      <c r="P515" s="30">
        <f t="shared" si="132"/>
        <v>0</v>
      </c>
      <c r="Q515" s="30">
        <f t="shared" si="133"/>
        <v>0</v>
      </c>
      <c r="R515" s="30">
        <f t="shared" si="134"/>
        <v>0</v>
      </c>
      <c r="S515" s="29">
        <v>4000</v>
      </c>
      <c r="T515" s="29">
        <v>8000</v>
      </c>
      <c r="U515" s="30">
        <f t="shared" si="135"/>
        <v>2</v>
      </c>
      <c r="V515" s="30">
        <f t="shared" si="136"/>
        <v>6000</v>
      </c>
      <c r="W515" s="30">
        <f t="shared" si="137"/>
        <v>2100</v>
      </c>
      <c r="X515" s="29">
        <v>0</v>
      </c>
      <c r="Y515" s="29">
        <v>0</v>
      </c>
      <c r="Z515" s="30">
        <f t="shared" si="138"/>
        <v>0</v>
      </c>
      <c r="AA515" s="30">
        <f t="shared" si="139"/>
        <v>0</v>
      </c>
      <c r="AB515" s="30">
        <f t="shared" si="140"/>
        <v>0</v>
      </c>
      <c r="AC515" s="29">
        <v>0</v>
      </c>
      <c r="AD515" s="29">
        <v>0</v>
      </c>
      <c r="AE515" s="30">
        <f t="shared" si="141"/>
        <v>0</v>
      </c>
      <c r="AF515" s="30">
        <f t="shared" si="142"/>
        <v>0</v>
      </c>
      <c r="AG515" s="30">
        <f t="shared" si="143"/>
        <v>0</v>
      </c>
    </row>
    <row r="516" spans="2:33" ht="15" customHeight="1" x14ac:dyDescent="0.2">
      <c r="B516" s="29" t="s">
        <v>8337</v>
      </c>
      <c r="C516" s="29" t="s">
        <v>241</v>
      </c>
      <c r="D516" s="29">
        <v>0</v>
      </c>
      <c r="E516" s="29">
        <v>0</v>
      </c>
      <c r="F516" s="30">
        <f t="shared" si="126"/>
        <v>0</v>
      </c>
      <c r="G516" s="30">
        <f t="shared" si="127"/>
        <v>0</v>
      </c>
      <c r="H516" s="30">
        <f t="shared" si="128"/>
        <v>0</v>
      </c>
      <c r="I516" s="29">
        <v>0</v>
      </c>
      <c r="J516" s="29">
        <v>0</v>
      </c>
      <c r="K516" s="30">
        <f t="shared" si="129"/>
        <v>0</v>
      </c>
      <c r="L516" s="30">
        <f t="shared" si="130"/>
        <v>0</v>
      </c>
      <c r="M516" s="30">
        <f t="shared" si="131"/>
        <v>0</v>
      </c>
      <c r="N516" s="29">
        <v>0</v>
      </c>
      <c r="O516" s="29">
        <v>0</v>
      </c>
      <c r="P516" s="30">
        <f t="shared" si="132"/>
        <v>0</v>
      </c>
      <c r="Q516" s="30">
        <f t="shared" si="133"/>
        <v>0</v>
      </c>
      <c r="R516" s="30">
        <f t="shared" si="134"/>
        <v>0</v>
      </c>
      <c r="S516" s="29">
        <v>4000</v>
      </c>
      <c r="T516" s="29">
        <v>8000</v>
      </c>
      <c r="U516" s="30">
        <f t="shared" si="135"/>
        <v>2</v>
      </c>
      <c r="V516" s="30">
        <f t="shared" si="136"/>
        <v>6000</v>
      </c>
      <c r="W516" s="30">
        <f t="shared" si="137"/>
        <v>2100</v>
      </c>
      <c r="X516" s="29">
        <v>0</v>
      </c>
      <c r="Y516" s="29">
        <v>0</v>
      </c>
      <c r="Z516" s="30">
        <f t="shared" si="138"/>
        <v>0</v>
      </c>
      <c r="AA516" s="30">
        <f t="shared" si="139"/>
        <v>0</v>
      </c>
      <c r="AB516" s="30">
        <f t="shared" si="140"/>
        <v>0</v>
      </c>
      <c r="AC516" s="29">
        <v>0</v>
      </c>
      <c r="AD516" s="29">
        <v>0</v>
      </c>
      <c r="AE516" s="30">
        <f t="shared" si="141"/>
        <v>0</v>
      </c>
      <c r="AF516" s="30">
        <f t="shared" si="142"/>
        <v>0</v>
      </c>
      <c r="AG516" s="30">
        <f t="shared" si="143"/>
        <v>0</v>
      </c>
    </row>
    <row r="517" spans="2:33" ht="15" customHeight="1" x14ac:dyDescent="0.2">
      <c r="B517" s="29" t="s">
        <v>8338</v>
      </c>
      <c r="C517" s="29" t="s">
        <v>241</v>
      </c>
      <c r="D517" s="29">
        <v>1000</v>
      </c>
      <c r="E517" s="29">
        <v>1000</v>
      </c>
      <c r="F517" s="30">
        <f t="shared" si="126"/>
        <v>1</v>
      </c>
      <c r="G517" s="30">
        <f t="shared" si="127"/>
        <v>1200</v>
      </c>
      <c r="H517" s="30">
        <f t="shared" si="128"/>
        <v>420</v>
      </c>
      <c r="I517" s="29">
        <v>0</v>
      </c>
      <c r="J517" s="29">
        <v>0</v>
      </c>
      <c r="K517" s="30">
        <f t="shared" si="129"/>
        <v>0</v>
      </c>
      <c r="L517" s="30">
        <f t="shared" si="130"/>
        <v>0</v>
      </c>
      <c r="M517" s="30">
        <f t="shared" si="131"/>
        <v>0</v>
      </c>
      <c r="N517" s="29">
        <v>0</v>
      </c>
      <c r="O517" s="29">
        <v>0</v>
      </c>
      <c r="P517" s="30">
        <f t="shared" si="132"/>
        <v>0</v>
      </c>
      <c r="Q517" s="30">
        <f t="shared" si="133"/>
        <v>0</v>
      </c>
      <c r="R517" s="30">
        <f t="shared" si="134"/>
        <v>0</v>
      </c>
      <c r="S517" s="29">
        <v>4000</v>
      </c>
      <c r="T517" s="29">
        <v>6000</v>
      </c>
      <c r="U517" s="30">
        <f t="shared" si="135"/>
        <v>1.5</v>
      </c>
      <c r="V517" s="30">
        <f t="shared" si="136"/>
        <v>6000</v>
      </c>
      <c r="W517" s="30">
        <f t="shared" si="137"/>
        <v>2100</v>
      </c>
      <c r="X517" s="29">
        <v>0</v>
      </c>
      <c r="Y517" s="29">
        <v>0</v>
      </c>
      <c r="Z517" s="30">
        <f t="shared" si="138"/>
        <v>0</v>
      </c>
      <c r="AA517" s="30">
        <f t="shared" si="139"/>
        <v>0</v>
      </c>
      <c r="AB517" s="30">
        <f t="shared" si="140"/>
        <v>0</v>
      </c>
      <c r="AC517" s="29">
        <v>0</v>
      </c>
      <c r="AD517" s="29">
        <v>0</v>
      </c>
      <c r="AE517" s="30">
        <f t="shared" si="141"/>
        <v>0</v>
      </c>
      <c r="AF517" s="30">
        <f t="shared" si="142"/>
        <v>0</v>
      </c>
      <c r="AG517" s="30">
        <f t="shared" si="143"/>
        <v>0</v>
      </c>
    </row>
    <row r="518" spans="2:33" ht="15" customHeight="1" x14ac:dyDescent="0.2">
      <c r="B518" s="29" t="s">
        <v>8339</v>
      </c>
      <c r="C518" s="29" t="s">
        <v>241</v>
      </c>
      <c r="D518" s="29">
        <v>0</v>
      </c>
      <c r="E518" s="29">
        <v>1000</v>
      </c>
      <c r="F518" s="30">
        <f t="shared" si="126"/>
        <v>0</v>
      </c>
      <c r="G518" s="30">
        <f t="shared" si="127"/>
        <v>0</v>
      </c>
      <c r="H518" s="30">
        <f t="shared" si="128"/>
        <v>0</v>
      </c>
      <c r="I518" s="29">
        <v>0</v>
      </c>
      <c r="J518" s="29">
        <v>0</v>
      </c>
      <c r="K518" s="30">
        <f t="shared" si="129"/>
        <v>0</v>
      </c>
      <c r="L518" s="30">
        <f t="shared" si="130"/>
        <v>0</v>
      </c>
      <c r="M518" s="30">
        <f t="shared" si="131"/>
        <v>0</v>
      </c>
      <c r="N518" s="29">
        <v>0</v>
      </c>
      <c r="O518" s="29">
        <v>0</v>
      </c>
      <c r="P518" s="30">
        <f t="shared" si="132"/>
        <v>0</v>
      </c>
      <c r="Q518" s="30">
        <f t="shared" si="133"/>
        <v>0</v>
      </c>
      <c r="R518" s="30">
        <f t="shared" si="134"/>
        <v>0</v>
      </c>
      <c r="S518" s="29">
        <v>6000</v>
      </c>
      <c r="T518" s="29">
        <v>12000</v>
      </c>
      <c r="U518" s="30">
        <f t="shared" si="135"/>
        <v>2</v>
      </c>
      <c r="V518" s="30">
        <f t="shared" si="136"/>
        <v>9000</v>
      </c>
      <c r="W518" s="30">
        <f t="shared" si="137"/>
        <v>3150</v>
      </c>
      <c r="X518" s="29">
        <v>0</v>
      </c>
      <c r="Y518" s="29">
        <v>0</v>
      </c>
      <c r="Z518" s="30">
        <f t="shared" si="138"/>
        <v>0</v>
      </c>
      <c r="AA518" s="30">
        <f t="shared" si="139"/>
        <v>0</v>
      </c>
      <c r="AB518" s="30">
        <f t="shared" si="140"/>
        <v>0</v>
      </c>
      <c r="AC518" s="29">
        <v>0</v>
      </c>
      <c r="AD518" s="29">
        <v>0</v>
      </c>
      <c r="AE518" s="30">
        <f t="shared" si="141"/>
        <v>0</v>
      </c>
      <c r="AF518" s="30">
        <f t="shared" si="142"/>
        <v>0</v>
      </c>
      <c r="AG518" s="30">
        <f t="shared" si="143"/>
        <v>0</v>
      </c>
    </row>
    <row r="519" spans="2:33" ht="15" customHeight="1" x14ac:dyDescent="0.2">
      <c r="B519" s="29" t="s">
        <v>8340</v>
      </c>
      <c r="C519" s="29" t="s">
        <v>241</v>
      </c>
      <c r="D519" s="29">
        <v>2000</v>
      </c>
      <c r="E519" s="29">
        <v>3000</v>
      </c>
      <c r="F519" s="30">
        <f t="shared" si="126"/>
        <v>1.5</v>
      </c>
      <c r="G519" s="30">
        <f t="shared" si="127"/>
        <v>2400</v>
      </c>
      <c r="H519" s="30">
        <f t="shared" si="128"/>
        <v>840</v>
      </c>
      <c r="I519" s="29">
        <v>0</v>
      </c>
      <c r="J519" s="29">
        <v>0</v>
      </c>
      <c r="K519" s="30">
        <f t="shared" si="129"/>
        <v>0</v>
      </c>
      <c r="L519" s="30">
        <f t="shared" si="130"/>
        <v>0</v>
      </c>
      <c r="M519" s="30">
        <f t="shared" si="131"/>
        <v>0</v>
      </c>
      <c r="N519" s="29">
        <v>0</v>
      </c>
      <c r="O519" s="29">
        <v>0</v>
      </c>
      <c r="P519" s="30">
        <f t="shared" si="132"/>
        <v>0</v>
      </c>
      <c r="Q519" s="30">
        <f t="shared" si="133"/>
        <v>0</v>
      </c>
      <c r="R519" s="30">
        <f t="shared" si="134"/>
        <v>0</v>
      </c>
      <c r="S519" s="29">
        <v>7000</v>
      </c>
      <c r="T519" s="29">
        <v>13000</v>
      </c>
      <c r="U519" s="30">
        <f t="shared" si="135"/>
        <v>1.8571428571428572</v>
      </c>
      <c r="V519" s="30">
        <f t="shared" si="136"/>
        <v>10500</v>
      </c>
      <c r="W519" s="30">
        <f t="shared" si="137"/>
        <v>3675</v>
      </c>
      <c r="X519" s="29">
        <v>0</v>
      </c>
      <c r="Y519" s="29">
        <v>0</v>
      </c>
      <c r="Z519" s="30">
        <f t="shared" si="138"/>
        <v>0</v>
      </c>
      <c r="AA519" s="30">
        <f t="shared" si="139"/>
        <v>0</v>
      </c>
      <c r="AB519" s="30">
        <f t="shared" si="140"/>
        <v>0</v>
      </c>
      <c r="AC519" s="29">
        <v>0</v>
      </c>
      <c r="AD519" s="29">
        <v>0</v>
      </c>
      <c r="AE519" s="30">
        <f t="shared" si="141"/>
        <v>0</v>
      </c>
      <c r="AF519" s="30">
        <f t="shared" si="142"/>
        <v>0</v>
      </c>
      <c r="AG519" s="30">
        <f t="shared" si="143"/>
        <v>0</v>
      </c>
    </row>
    <row r="520" spans="2:33" ht="15" customHeight="1" x14ac:dyDescent="0.2">
      <c r="B520" s="29" t="s">
        <v>8341</v>
      </c>
      <c r="C520" s="29" t="s">
        <v>241</v>
      </c>
      <c r="D520" s="29">
        <v>1000</v>
      </c>
      <c r="E520" s="29">
        <v>1000</v>
      </c>
      <c r="F520" s="30">
        <f t="shared" si="126"/>
        <v>1</v>
      </c>
      <c r="G520" s="30">
        <f t="shared" si="127"/>
        <v>1200</v>
      </c>
      <c r="H520" s="30">
        <f t="shared" si="128"/>
        <v>420</v>
      </c>
      <c r="I520" s="29">
        <v>0</v>
      </c>
      <c r="J520" s="29">
        <v>0</v>
      </c>
      <c r="K520" s="30">
        <f t="shared" si="129"/>
        <v>0</v>
      </c>
      <c r="L520" s="30">
        <f t="shared" si="130"/>
        <v>0</v>
      </c>
      <c r="M520" s="30">
        <f t="shared" si="131"/>
        <v>0</v>
      </c>
      <c r="N520" s="29">
        <v>0</v>
      </c>
      <c r="O520" s="29">
        <v>0</v>
      </c>
      <c r="P520" s="30">
        <f t="shared" si="132"/>
        <v>0</v>
      </c>
      <c r="Q520" s="30">
        <f t="shared" si="133"/>
        <v>0</v>
      </c>
      <c r="R520" s="30">
        <f t="shared" si="134"/>
        <v>0</v>
      </c>
      <c r="S520" s="29">
        <v>3000</v>
      </c>
      <c r="T520" s="29">
        <v>6000</v>
      </c>
      <c r="U520" s="30">
        <f t="shared" si="135"/>
        <v>2</v>
      </c>
      <c r="V520" s="30">
        <f t="shared" si="136"/>
        <v>4500</v>
      </c>
      <c r="W520" s="30">
        <f t="shared" si="137"/>
        <v>1575</v>
      </c>
      <c r="X520" s="29">
        <v>0</v>
      </c>
      <c r="Y520" s="29">
        <v>0</v>
      </c>
      <c r="Z520" s="30">
        <f t="shared" si="138"/>
        <v>0</v>
      </c>
      <c r="AA520" s="30">
        <f t="shared" si="139"/>
        <v>0</v>
      </c>
      <c r="AB520" s="30">
        <f t="shared" si="140"/>
        <v>0</v>
      </c>
      <c r="AC520" s="29">
        <v>0</v>
      </c>
      <c r="AD520" s="29">
        <v>0</v>
      </c>
      <c r="AE520" s="30">
        <f t="shared" si="141"/>
        <v>0</v>
      </c>
      <c r="AF520" s="30">
        <f t="shared" si="142"/>
        <v>0</v>
      </c>
      <c r="AG520" s="30">
        <f t="shared" si="143"/>
        <v>0</v>
      </c>
    </row>
    <row r="521" spans="2:33" ht="15" customHeight="1" x14ac:dyDescent="0.2">
      <c r="B521" s="29" t="s">
        <v>2449</v>
      </c>
      <c r="C521" s="29" t="s">
        <v>14</v>
      </c>
      <c r="D521" s="29">
        <v>27000</v>
      </c>
      <c r="E521" s="29">
        <v>97000</v>
      </c>
      <c r="F521" s="30">
        <f t="shared" si="126"/>
        <v>3.5925925925925926</v>
      </c>
      <c r="G521" s="30">
        <f t="shared" si="127"/>
        <v>32400</v>
      </c>
      <c r="H521" s="30">
        <f t="shared" si="128"/>
        <v>11340</v>
      </c>
      <c r="I521" s="29">
        <v>0</v>
      </c>
      <c r="J521" s="29">
        <v>0</v>
      </c>
      <c r="K521" s="30">
        <f t="shared" si="129"/>
        <v>0</v>
      </c>
      <c r="L521" s="30">
        <f t="shared" si="130"/>
        <v>0</v>
      </c>
      <c r="M521" s="30">
        <f t="shared" si="131"/>
        <v>0</v>
      </c>
      <c r="N521" s="29">
        <v>0</v>
      </c>
      <c r="O521" s="29">
        <v>0</v>
      </c>
      <c r="P521" s="30">
        <f t="shared" si="132"/>
        <v>0</v>
      </c>
      <c r="Q521" s="30">
        <f t="shared" si="133"/>
        <v>0</v>
      </c>
      <c r="R521" s="30">
        <f t="shared" si="134"/>
        <v>0</v>
      </c>
      <c r="S521" s="29">
        <v>24000</v>
      </c>
      <c r="T521" s="29">
        <v>113000</v>
      </c>
      <c r="U521" s="30">
        <f t="shared" si="135"/>
        <v>4.708333333333333</v>
      </c>
      <c r="V521" s="30">
        <f t="shared" si="136"/>
        <v>36000</v>
      </c>
      <c r="W521" s="30">
        <f t="shared" si="137"/>
        <v>12600</v>
      </c>
      <c r="X521" s="29">
        <v>0</v>
      </c>
      <c r="Y521" s="29">
        <v>0</v>
      </c>
      <c r="Z521" s="30">
        <f t="shared" si="138"/>
        <v>0</v>
      </c>
      <c r="AA521" s="30">
        <f t="shared" si="139"/>
        <v>0</v>
      </c>
      <c r="AB521" s="30">
        <f t="shared" si="140"/>
        <v>0</v>
      </c>
      <c r="AC521" s="29">
        <v>0</v>
      </c>
      <c r="AD521" s="29">
        <v>0</v>
      </c>
      <c r="AE521" s="30">
        <f t="shared" si="141"/>
        <v>0</v>
      </c>
      <c r="AF521" s="30">
        <f t="shared" si="142"/>
        <v>0</v>
      </c>
      <c r="AG521" s="30">
        <f t="shared" si="143"/>
        <v>0</v>
      </c>
    </row>
    <row r="522" spans="2:33" ht="15" customHeight="1" x14ac:dyDescent="0.2">
      <c r="B522" s="29" t="s">
        <v>3290</v>
      </c>
      <c r="C522" s="29" t="s">
        <v>14</v>
      </c>
      <c r="D522" s="29">
        <v>57000</v>
      </c>
      <c r="E522" s="29">
        <v>215000</v>
      </c>
      <c r="F522" s="30">
        <f t="shared" si="126"/>
        <v>3.7719298245614037</v>
      </c>
      <c r="G522" s="30">
        <f t="shared" si="127"/>
        <v>68400</v>
      </c>
      <c r="H522" s="30">
        <f t="shared" si="128"/>
        <v>23940</v>
      </c>
      <c r="I522" s="29">
        <v>0</v>
      </c>
      <c r="J522" s="29">
        <v>0</v>
      </c>
      <c r="K522" s="30">
        <f t="shared" si="129"/>
        <v>0</v>
      </c>
      <c r="L522" s="30">
        <f t="shared" si="130"/>
        <v>0</v>
      </c>
      <c r="M522" s="30">
        <f t="shared" si="131"/>
        <v>0</v>
      </c>
      <c r="N522" s="29">
        <v>0</v>
      </c>
      <c r="O522" s="29">
        <v>0</v>
      </c>
      <c r="P522" s="30">
        <f t="shared" si="132"/>
        <v>0</v>
      </c>
      <c r="Q522" s="30">
        <f t="shared" si="133"/>
        <v>0</v>
      </c>
      <c r="R522" s="30">
        <f t="shared" si="134"/>
        <v>0</v>
      </c>
      <c r="S522" s="29">
        <v>0</v>
      </c>
      <c r="T522" s="29">
        <v>0</v>
      </c>
      <c r="U522" s="30">
        <f t="shared" si="135"/>
        <v>0</v>
      </c>
      <c r="V522" s="30">
        <f t="shared" si="136"/>
        <v>0</v>
      </c>
      <c r="W522" s="30">
        <f t="shared" si="137"/>
        <v>0</v>
      </c>
      <c r="X522" s="29">
        <v>0</v>
      </c>
      <c r="Y522" s="29">
        <v>0</v>
      </c>
      <c r="Z522" s="30">
        <f t="shared" si="138"/>
        <v>0</v>
      </c>
      <c r="AA522" s="30">
        <f t="shared" si="139"/>
        <v>0</v>
      </c>
      <c r="AB522" s="30">
        <f t="shared" si="140"/>
        <v>0</v>
      </c>
      <c r="AC522" s="29">
        <v>0</v>
      </c>
      <c r="AD522" s="29">
        <v>0</v>
      </c>
      <c r="AE522" s="30">
        <f t="shared" si="141"/>
        <v>0</v>
      </c>
      <c r="AF522" s="30">
        <f t="shared" si="142"/>
        <v>0</v>
      </c>
      <c r="AG522" s="30">
        <f t="shared" si="143"/>
        <v>0</v>
      </c>
    </row>
    <row r="523" spans="2:33" ht="15" customHeight="1" x14ac:dyDescent="0.2">
      <c r="B523" s="29" t="s">
        <v>2433</v>
      </c>
      <c r="C523" s="29" t="s">
        <v>14</v>
      </c>
      <c r="D523" s="29">
        <v>0</v>
      </c>
      <c r="E523" s="29">
        <v>0</v>
      </c>
      <c r="F523" s="30">
        <f t="shared" si="126"/>
        <v>0</v>
      </c>
      <c r="G523" s="30">
        <f t="shared" si="127"/>
        <v>0</v>
      </c>
      <c r="H523" s="30">
        <f t="shared" si="128"/>
        <v>0</v>
      </c>
      <c r="I523" s="29">
        <v>0</v>
      </c>
      <c r="J523" s="29">
        <v>0</v>
      </c>
      <c r="K523" s="30">
        <f t="shared" si="129"/>
        <v>0</v>
      </c>
      <c r="L523" s="30">
        <f t="shared" si="130"/>
        <v>0</v>
      </c>
      <c r="M523" s="30">
        <f t="shared" si="131"/>
        <v>0</v>
      </c>
      <c r="N523" s="29">
        <v>0</v>
      </c>
      <c r="O523" s="29">
        <v>0</v>
      </c>
      <c r="P523" s="30">
        <f t="shared" si="132"/>
        <v>0</v>
      </c>
      <c r="Q523" s="30">
        <f t="shared" si="133"/>
        <v>0</v>
      </c>
      <c r="R523" s="30">
        <f t="shared" si="134"/>
        <v>0</v>
      </c>
      <c r="S523" s="29">
        <v>0</v>
      </c>
      <c r="T523" s="29">
        <v>0</v>
      </c>
      <c r="U523" s="30">
        <f t="shared" si="135"/>
        <v>0</v>
      </c>
      <c r="V523" s="30">
        <f t="shared" si="136"/>
        <v>0</v>
      </c>
      <c r="W523" s="30">
        <f t="shared" si="137"/>
        <v>0</v>
      </c>
      <c r="X523" s="29">
        <v>0</v>
      </c>
      <c r="Y523" s="29">
        <v>0</v>
      </c>
      <c r="Z523" s="30">
        <f t="shared" si="138"/>
        <v>0</v>
      </c>
      <c r="AA523" s="30">
        <f t="shared" si="139"/>
        <v>0</v>
      </c>
      <c r="AB523" s="30">
        <f t="shared" si="140"/>
        <v>0</v>
      </c>
      <c r="AC523" s="29">
        <v>0</v>
      </c>
      <c r="AD523" s="29">
        <v>0</v>
      </c>
      <c r="AE523" s="30">
        <f t="shared" si="141"/>
        <v>0</v>
      </c>
      <c r="AF523" s="30">
        <f t="shared" si="142"/>
        <v>0</v>
      </c>
      <c r="AG523" s="30">
        <f t="shared" si="143"/>
        <v>0</v>
      </c>
    </row>
    <row r="524" spans="2:33" ht="15" customHeight="1" x14ac:dyDescent="0.2">
      <c r="B524" s="29" t="s">
        <v>2435</v>
      </c>
      <c r="C524" s="29" t="s">
        <v>14</v>
      </c>
      <c r="D524" s="29">
        <v>1000</v>
      </c>
      <c r="E524" s="29">
        <v>3000</v>
      </c>
      <c r="F524" s="30">
        <f t="shared" si="126"/>
        <v>3</v>
      </c>
      <c r="G524" s="30">
        <f t="shared" si="127"/>
        <v>1200</v>
      </c>
      <c r="H524" s="30">
        <f t="shared" si="128"/>
        <v>420</v>
      </c>
      <c r="I524" s="29">
        <v>0</v>
      </c>
      <c r="J524" s="29">
        <v>0</v>
      </c>
      <c r="K524" s="30">
        <f t="shared" si="129"/>
        <v>0</v>
      </c>
      <c r="L524" s="30">
        <f t="shared" si="130"/>
        <v>0</v>
      </c>
      <c r="M524" s="30">
        <f t="shared" si="131"/>
        <v>0</v>
      </c>
      <c r="N524" s="29">
        <v>0</v>
      </c>
      <c r="O524" s="29">
        <v>0</v>
      </c>
      <c r="P524" s="30">
        <f t="shared" si="132"/>
        <v>0</v>
      </c>
      <c r="Q524" s="30">
        <f t="shared" si="133"/>
        <v>0</v>
      </c>
      <c r="R524" s="30">
        <f t="shared" si="134"/>
        <v>0</v>
      </c>
      <c r="S524" s="29">
        <v>3000</v>
      </c>
      <c r="T524" s="29">
        <v>14000</v>
      </c>
      <c r="U524" s="30">
        <f t="shared" si="135"/>
        <v>4.666666666666667</v>
      </c>
      <c r="V524" s="30">
        <f t="shared" si="136"/>
        <v>4500</v>
      </c>
      <c r="W524" s="30">
        <f t="shared" si="137"/>
        <v>1575</v>
      </c>
      <c r="X524" s="29">
        <v>0</v>
      </c>
      <c r="Y524" s="29">
        <v>0</v>
      </c>
      <c r="Z524" s="30">
        <f t="shared" si="138"/>
        <v>0</v>
      </c>
      <c r="AA524" s="30">
        <f t="shared" si="139"/>
        <v>0</v>
      </c>
      <c r="AB524" s="30">
        <f t="shared" si="140"/>
        <v>0</v>
      </c>
      <c r="AC524" s="29">
        <v>0</v>
      </c>
      <c r="AD524" s="29">
        <v>0</v>
      </c>
      <c r="AE524" s="30">
        <f t="shared" si="141"/>
        <v>0</v>
      </c>
      <c r="AF524" s="30">
        <f t="shared" si="142"/>
        <v>0</v>
      </c>
      <c r="AG524" s="30">
        <f t="shared" si="143"/>
        <v>0</v>
      </c>
    </row>
    <row r="525" spans="2:33" ht="15" customHeight="1" x14ac:dyDescent="0.2">
      <c r="B525" s="29" t="s">
        <v>2436</v>
      </c>
      <c r="C525" s="29" t="s">
        <v>14</v>
      </c>
      <c r="D525" s="29">
        <v>159000</v>
      </c>
      <c r="E525" s="29">
        <v>452000</v>
      </c>
      <c r="F525" s="30">
        <f t="shared" si="126"/>
        <v>2.8427672955974841</v>
      </c>
      <c r="G525" s="30">
        <f t="shared" si="127"/>
        <v>190800</v>
      </c>
      <c r="H525" s="30">
        <f t="shared" si="128"/>
        <v>66780</v>
      </c>
      <c r="I525" s="29">
        <v>0</v>
      </c>
      <c r="J525" s="29">
        <v>0</v>
      </c>
      <c r="K525" s="30">
        <f t="shared" si="129"/>
        <v>0</v>
      </c>
      <c r="L525" s="30">
        <f t="shared" si="130"/>
        <v>0</v>
      </c>
      <c r="M525" s="30">
        <f t="shared" si="131"/>
        <v>0</v>
      </c>
      <c r="N525" s="29">
        <v>0</v>
      </c>
      <c r="O525" s="29">
        <v>0</v>
      </c>
      <c r="P525" s="30">
        <f t="shared" si="132"/>
        <v>0</v>
      </c>
      <c r="Q525" s="30">
        <f t="shared" si="133"/>
        <v>0</v>
      </c>
      <c r="R525" s="30">
        <f t="shared" si="134"/>
        <v>0</v>
      </c>
      <c r="S525" s="29">
        <v>24000</v>
      </c>
      <c r="T525" s="29">
        <v>47000</v>
      </c>
      <c r="U525" s="30">
        <f t="shared" si="135"/>
        <v>1.9583333333333333</v>
      </c>
      <c r="V525" s="30">
        <f t="shared" si="136"/>
        <v>36000</v>
      </c>
      <c r="W525" s="30">
        <f t="shared" si="137"/>
        <v>12600</v>
      </c>
      <c r="X525" s="29">
        <v>0</v>
      </c>
      <c r="Y525" s="29">
        <v>0</v>
      </c>
      <c r="Z525" s="30">
        <f t="shared" si="138"/>
        <v>0</v>
      </c>
      <c r="AA525" s="30">
        <f t="shared" si="139"/>
        <v>0</v>
      </c>
      <c r="AB525" s="30">
        <f t="shared" si="140"/>
        <v>0</v>
      </c>
      <c r="AC525" s="29">
        <v>0</v>
      </c>
      <c r="AD525" s="29">
        <v>0</v>
      </c>
      <c r="AE525" s="30">
        <f t="shared" si="141"/>
        <v>0</v>
      </c>
      <c r="AF525" s="30">
        <f t="shared" si="142"/>
        <v>0</v>
      </c>
      <c r="AG525" s="30">
        <f t="shared" si="143"/>
        <v>0</v>
      </c>
    </row>
    <row r="526" spans="2:33" ht="15" customHeight="1" x14ac:dyDescent="0.2">
      <c r="B526" s="29" t="s">
        <v>2443</v>
      </c>
      <c r="C526" s="29" t="s">
        <v>14</v>
      </c>
      <c r="D526" s="29">
        <v>23000</v>
      </c>
      <c r="E526" s="29">
        <v>94000</v>
      </c>
      <c r="F526" s="30">
        <f t="shared" si="126"/>
        <v>4.0869565217391308</v>
      </c>
      <c r="G526" s="30">
        <f t="shared" si="127"/>
        <v>27600</v>
      </c>
      <c r="H526" s="30">
        <f t="shared" si="128"/>
        <v>9660</v>
      </c>
      <c r="I526" s="29">
        <v>0</v>
      </c>
      <c r="J526" s="29">
        <v>0</v>
      </c>
      <c r="K526" s="30">
        <f t="shared" si="129"/>
        <v>0</v>
      </c>
      <c r="L526" s="30">
        <f t="shared" si="130"/>
        <v>0</v>
      </c>
      <c r="M526" s="30">
        <f t="shared" si="131"/>
        <v>0</v>
      </c>
      <c r="N526" s="29">
        <v>0</v>
      </c>
      <c r="O526" s="29">
        <v>0</v>
      </c>
      <c r="P526" s="30">
        <f t="shared" si="132"/>
        <v>0</v>
      </c>
      <c r="Q526" s="30">
        <f t="shared" si="133"/>
        <v>0</v>
      </c>
      <c r="R526" s="30">
        <f t="shared" si="134"/>
        <v>0</v>
      </c>
      <c r="S526" s="29">
        <v>6000</v>
      </c>
      <c r="T526" s="29">
        <v>38000</v>
      </c>
      <c r="U526" s="30">
        <f t="shared" si="135"/>
        <v>6.333333333333333</v>
      </c>
      <c r="V526" s="30">
        <f t="shared" si="136"/>
        <v>9000</v>
      </c>
      <c r="W526" s="30">
        <f t="shared" si="137"/>
        <v>3150</v>
      </c>
      <c r="X526" s="29">
        <v>0</v>
      </c>
      <c r="Y526" s="29">
        <v>0</v>
      </c>
      <c r="Z526" s="30">
        <f t="shared" si="138"/>
        <v>0</v>
      </c>
      <c r="AA526" s="30">
        <f t="shared" si="139"/>
        <v>0</v>
      </c>
      <c r="AB526" s="30">
        <f t="shared" si="140"/>
        <v>0</v>
      </c>
      <c r="AC526" s="29">
        <v>0</v>
      </c>
      <c r="AD526" s="29">
        <v>0</v>
      </c>
      <c r="AE526" s="30">
        <f t="shared" si="141"/>
        <v>0</v>
      </c>
      <c r="AF526" s="30">
        <f t="shared" si="142"/>
        <v>0</v>
      </c>
      <c r="AG526" s="30">
        <f t="shared" si="143"/>
        <v>0</v>
      </c>
    </row>
    <row r="527" spans="2:33" ht="15" customHeight="1" x14ac:dyDescent="0.2">
      <c r="B527" s="29" t="s">
        <v>2466</v>
      </c>
      <c r="C527" s="29" t="s">
        <v>14</v>
      </c>
      <c r="D527" s="29">
        <v>20000</v>
      </c>
      <c r="E527" s="29">
        <v>69000</v>
      </c>
      <c r="F527" s="30">
        <f t="shared" si="126"/>
        <v>3.45</v>
      </c>
      <c r="G527" s="30">
        <f t="shared" si="127"/>
        <v>24000</v>
      </c>
      <c r="H527" s="30">
        <f t="shared" si="128"/>
        <v>8400</v>
      </c>
      <c r="I527" s="29">
        <v>0</v>
      </c>
      <c r="J527" s="29">
        <v>0</v>
      </c>
      <c r="K527" s="30">
        <f t="shared" si="129"/>
        <v>0</v>
      </c>
      <c r="L527" s="30">
        <f t="shared" si="130"/>
        <v>0</v>
      </c>
      <c r="M527" s="30">
        <f t="shared" si="131"/>
        <v>0</v>
      </c>
      <c r="N527" s="29">
        <v>0</v>
      </c>
      <c r="O527" s="29">
        <v>0</v>
      </c>
      <c r="P527" s="30">
        <f t="shared" si="132"/>
        <v>0</v>
      </c>
      <c r="Q527" s="30">
        <f t="shared" si="133"/>
        <v>0</v>
      </c>
      <c r="R527" s="30">
        <f t="shared" si="134"/>
        <v>0</v>
      </c>
      <c r="S527" s="29">
        <v>34000</v>
      </c>
      <c r="T527" s="29">
        <v>225000</v>
      </c>
      <c r="U527" s="30">
        <f t="shared" si="135"/>
        <v>6.617647058823529</v>
      </c>
      <c r="V527" s="30">
        <f t="shared" si="136"/>
        <v>51000</v>
      </c>
      <c r="W527" s="30">
        <f t="shared" si="137"/>
        <v>17850</v>
      </c>
      <c r="X527" s="29">
        <v>0</v>
      </c>
      <c r="Y527" s="29">
        <v>0</v>
      </c>
      <c r="Z527" s="30">
        <f t="shared" si="138"/>
        <v>0</v>
      </c>
      <c r="AA527" s="30">
        <f t="shared" si="139"/>
        <v>0</v>
      </c>
      <c r="AB527" s="30">
        <f t="shared" si="140"/>
        <v>0</v>
      </c>
      <c r="AC527" s="29">
        <v>0</v>
      </c>
      <c r="AD527" s="29">
        <v>0</v>
      </c>
      <c r="AE527" s="30">
        <f t="shared" si="141"/>
        <v>0</v>
      </c>
      <c r="AF527" s="30">
        <f t="shared" si="142"/>
        <v>0</v>
      </c>
      <c r="AG527" s="30">
        <f t="shared" si="143"/>
        <v>0</v>
      </c>
    </row>
    <row r="528" spans="2:33" ht="15" customHeight="1" x14ac:dyDescent="0.2">
      <c r="B528" s="29" t="s">
        <v>2469</v>
      </c>
      <c r="C528" s="29" t="s">
        <v>14</v>
      </c>
      <c r="D528" s="29">
        <v>26000</v>
      </c>
      <c r="E528" s="29">
        <v>105000</v>
      </c>
      <c r="F528" s="30">
        <f t="shared" ref="F528:F591" si="144">IFERROR(E528/D528,0)</f>
        <v>4.0384615384615383</v>
      </c>
      <c r="G528" s="30">
        <f t="shared" ref="G528:G591" si="145">ROUND(D528*$D$6,1)</f>
        <v>31200</v>
      </c>
      <c r="H528" s="30">
        <f t="shared" ref="H528:H591" si="146">ROUND(G528*$E$6,1)</f>
        <v>10920</v>
      </c>
      <c r="I528" s="29">
        <v>0</v>
      </c>
      <c r="J528" s="29">
        <v>0</v>
      </c>
      <c r="K528" s="30">
        <f t="shared" ref="K528:K591" si="147">IFERROR(J528/I528,0)</f>
        <v>0</v>
      </c>
      <c r="L528" s="30">
        <f t="shared" ref="L528:L591" si="148">ROUND(I528*$D$7,1)</f>
        <v>0</v>
      </c>
      <c r="M528" s="30">
        <f t="shared" ref="M528:M591" si="149">ROUND(L528*$E$7,1)</f>
        <v>0</v>
      </c>
      <c r="N528" s="29">
        <v>0</v>
      </c>
      <c r="O528" s="29">
        <v>0</v>
      </c>
      <c r="P528" s="30">
        <f t="shared" ref="P528:P591" si="150">IFERROR(O528/N528,0)</f>
        <v>0</v>
      </c>
      <c r="Q528" s="30">
        <f t="shared" ref="Q528:Q591" si="151">ROUND(N528*$D$8,1)</f>
        <v>0</v>
      </c>
      <c r="R528" s="30">
        <f t="shared" ref="R528:R591" si="152">ROUND(Q528*$E$8,1)</f>
        <v>0</v>
      </c>
      <c r="S528" s="29">
        <v>15000</v>
      </c>
      <c r="T528" s="29">
        <v>127000</v>
      </c>
      <c r="U528" s="30">
        <f t="shared" ref="U528:U591" si="153">IFERROR(T528/S528,0)</f>
        <v>8.4666666666666668</v>
      </c>
      <c r="V528" s="30">
        <f t="shared" ref="V528:V591" si="154">ROUND(S528*$D$9,1)</f>
        <v>22500</v>
      </c>
      <c r="W528" s="30">
        <f t="shared" ref="W528:W591" si="155">ROUND(V528*$E$9,1)</f>
        <v>7875</v>
      </c>
      <c r="X528" s="29">
        <v>0</v>
      </c>
      <c r="Y528" s="29">
        <v>0</v>
      </c>
      <c r="Z528" s="30">
        <f t="shared" ref="Z528:Z591" si="156">IFERROR(Y528/X528,0)</f>
        <v>0</v>
      </c>
      <c r="AA528" s="30">
        <f t="shared" ref="AA528:AA591" si="157">ROUND(X528*$D$10,1)</f>
        <v>0</v>
      </c>
      <c r="AB528" s="30">
        <f t="shared" ref="AB528:AB591" si="158">ROUND(AA528*$E$10,1)</f>
        <v>0</v>
      </c>
      <c r="AC528" s="29">
        <v>0</v>
      </c>
      <c r="AD528" s="29">
        <v>0</v>
      </c>
      <c r="AE528" s="30">
        <f t="shared" ref="AE528:AE591" si="159">IFERROR(AD528/AC528,0)</f>
        <v>0</v>
      </c>
      <c r="AF528" s="30">
        <f t="shared" ref="AF528:AF591" si="160">ROUND(AC528*$D$11,1)</f>
        <v>0</v>
      </c>
      <c r="AG528" s="30">
        <f t="shared" ref="AG528:AG591" si="161">ROUND(AF528*$E$11,1)</f>
        <v>0</v>
      </c>
    </row>
    <row r="529" spans="2:33" ht="15" customHeight="1" x14ac:dyDescent="0.2">
      <c r="B529" s="29" t="s">
        <v>2448</v>
      </c>
      <c r="C529" s="29" t="s">
        <v>14</v>
      </c>
      <c r="D529" s="29">
        <v>53000</v>
      </c>
      <c r="E529" s="29">
        <v>204000</v>
      </c>
      <c r="F529" s="30">
        <f t="shared" si="144"/>
        <v>3.8490566037735849</v>
      </c>
      <c r="G529" s="30">
        <f t="shared" si="145"/>
        <v>63600</v>
      </c>
      <c r="H529" s="30">
        <f t="shared" si="146"/>
        <v>22260</v>
      </c>
      <c r="I529" s="29">
        <v>0</v>
      </c>
      <c r="J529" s="29">
        <v>0</v>
      </c>
      <c r="K529" s="30">
        <f t="shared" si="147"/>
        <v>0</v>
      </c>
      <c r="L529" s="30">
        <f t="shared" si="148"/>
        <v>0</v>
      </c>
      <c r="M529" s="30">
        <f t="shared" si="149"/>
        <v>0</v>
      </c>
      <c r="N529" s="29">
        <v>0</v>
      </c>
      <c r="O529" s="29">
        <v>0</v>
      </c>
      <c r="P529" s="30">
        <f t="shared" si="150"/>
        <v>0</v>
      </c>
      <c r="Q529" s="30">
        <f t="shared" si="151"/>
        <v>0</v>
      </c>
      <c r="R529" s="30">
        <f t="shared" si="152"/>
        <v>0</v>
      </c>
      <c r="S529" s="29">
        <v>30000</v>
      </c>
      <c r="T529" s="29">
        <v>239000</v>
      </c>
      <c r="U529" s="30">
        <f t="shared" si="153"/>
        <v>7.9666666666666668</v>
      </c>
      <c r="V529" s="30">
        <f t="shared" si="154"/>
        <v>45000</v>
      </c>
      <c r="W529" s="30">
        <f t="shared" si="155"/>
        <v>15750</v>
      </c>
      <c r="X529" s="29">
        <v>0</v>
      </c>
      <c r="Y529" s="29">
        <v>0</v>
      </c>
      <c r="Z529" s="30">
        <f t="shared" si="156"/>
        <v>0</v>
      </c>
      <c r="AA529" s="30">
        <f t="shared" si="157"/>
        <v>0</v>
      </c>
      <c r="AB529" s="30">
        <f t="shared" si="158"/>
        <v>0</v>
      </c>
      <c r="AC529" s="29">
        <v>0</v>
      </c>
      <c r="AD529" s="29">
        <v>0</v>
      </c>
      <c r="AE529" s="30">
        <f t="shared" si="159"/>
        <v>0</v>
      </c>
      <c r="AF529" s="30">
        <f t="shared" si="160"/>
        <v>0</v>
      </c>
      <c r="AG529" s="30">
        <f t="shared" si="161"/>
        <v>0</v>
      </c>
    </row>
    <row r="530" spans="2:33" ht="15" customHeight="1" x14ac:dyDescent="0.2">
      <c r="B530" s="29" t="s">
        <v>2432</v>
      </c>
      <c r="C530" s="29" t="s">
        <v>14</v>
      </c>
      <c r="D530" s="29">
        <v>53000</v>
      </c>
      <c r="E530" s="29">
        <v>194000</v>
      </c>
      <c r="F530" s="30">
        <f t="shared" si="144"/>
        <v>3.6603773584905661</v>
      </c>
      <c r="G530" s="30">
        <f t="shared" si="145"/>
        <v>63600</v>
      </c>
      <c r="H530" s="30">
        <f t="shared" si="146"/>
        <v>22260</v>
      </c>
      <c r="I530" s="29">
        <v>0</v>
      </c>
      <c r="J530" s="29">
        <v>0</v>
      </c>
      <c r="K530" s="30">
        <f t="shared" si="147"/>
        <v>0</v>
      </c>
      <c r="L530" s="30">
        <f t="shared" si="148"/>
        <v>0</v>
      </c>
      <c r="M530" s="30">
        <f t="shared" si="149"/>
        <v>0</v>
      </c>
      <c r="N530" s="29">
        <v>0</v>
      </c>
      <c r="O530" s="29">
        <v>0</v>
      </c>
      <c r="P530" s="30">
        <f t="shared" si="150"/>
        <v>0</v>
      </c>
      <c r="Q530" s="30">
        <f t="shared" si="151"/>
        <v>0</v>
      </c>
      <c r="R530" s="30">
        <f t="shared" si="152"/>
        <v>0</v>
      </c>
      <c r="S530" s="29">
        <v>0</v>
      </c>
      <c r="T530" s="29">
        <v>0</v>
      </c>
      <c r="U530" s="30">
        <f t="shared" si="153"/>
        <v>0</v>
      </c>
      <c r="V530" s="30">
        <f t="shared" si="154"/>
        <v>0</v>
      </c>
      <c r="W530" s="30">
        <f t="shared" si="155"/>
        <v>0</v>
      </c>
      <c r="X530" s="29">
        <v>0</v>
      </c>
      <c r="Y530" s="29">
        <v>0</v>
      </c>
      <c r="Z530" s="30">
        <f t="shared" si="156"/>
        <v>0</v>
      </c>
      <c r="AA530" s="30">
        <f t="shared" si="157"/>
        <v>0</v>
      </c>
      <c r="AB530" s="30">
        <f t="shared" si="158"/>
        <v>0</v>
      </c>
      <c r="AC530" s="29">
        <v>0</v>
      </c>
      <c r="AD530" s="29">
        <v>0</v>
      </c>
      <c r="AE530" s="30">
        <f t="shared" si="159"/>
        <v>0</v>
      </c>
      <c r="AF530" s="30">
        <f t="shared" si="160"/>
        <v>0</v>
      </c>
      <c r="AG530" s="30">
        <f t="shared" si="161"/>
        <v>0</v>
      </c>
    </row>
    <row r="531" spans="2:33" ht="15" customHeight="1" x14ac:dyDescent="0.2">
      <c r="B531" s="29" t="s">
        <v>2461</v>
      </c>
      <c r="C531" s="29" t="s">
        <v>14</v>
      </c>
      <c r="D531" s="29">
        <v>15000</v>
      </c>
      <c r="E531" s="29">
        <v>54000</v>
      </c>
      <c r="F531" s="30">
        <f t="shared" si="144"/>
        <v>3.6</v>
      </c>
      <c r="G531" s="30">
        <f t="shared" si="145"/>
        <v>18000</v>
      </c>
      <c r="H531" s="30">
        <f t="shared" si="146"/>
        <v>6300</v>
      </c>
      <c r="I531" s="29">
        <v>0</v>
      </c>
      <c r="J531" s="29">
        <v>0</v>
      </c>
      <c r="K531" s="30">
        <f t="shared" si="147"/>
        <v>0</v>
      </c>
      <c r="L531" s="30">
        <f t="shared" si="148"/>
        <v>0</v>
      </c>
      <c r="M531" s="30">
        <f t="shared" si="149"/>
        <v>0</v>
      </c>
      <c r="N531" s="29">
        <v>0</v>
      </c>
      <c r="O531" s="29">
        <v>0</v>
      </c>
      <c r="P531" s="30">
        <f t="shared" si="150"/>
        <v>0</v>
      </c>
      <c r="Q531" s="30">
        <f t="shared" si="151"/>
        <v>0</v>
      </c>
      <c r="R531" s="30">
        <f t="shared" si="152"/>
        <v>0</v>
      </c>
      <c r="S531" s="29">
        <v>0</v>
      </c>
      <c r="T531" s="29">
        <v>0</v>
      </c>
      <c r="U531" s="30">
        <f t="shared" si="153"/>
        <v>0</v>
      </c>
      <c r="V531" s="30">
        <f t="shared" si="154"/>
        <v>0</v>
      </c>
      <c r="W531" s="30">
        <f t="shared" si="155"/>
        <v>0</v>
      </c>
      <c r="X531" s="29">
        <v>0</v>
      </c>
      <c r="Y531" s="29">
        <v>0</v>
      </c>
      <c r="Z531" s="30">
        <f t="shared" si="156"/>
        <v>0</v>
      </c>
      <c r="AA531" s="30">
        <f t="shared" si="157"/>
        <v>0</v>
      </c>
      <c r="AB531" s="30">
        <f t="shared" si="158"/>
        <v>0</v>
      </c>
      <c r="AC531" s="29">
        <v>0</v>
      </c>
      <c r="AD531" s="29">
        <v>0</v>
      </c>
      <c r="AE531" s="30">
        <f t="shared" si="159"/>
        <v>0</v>
      </c>
      <c r="AF531" s="30">
        <f t="shared" si="160"/>
        <v>0</v>
      </c>
      <c r="AG531" s="30">
        <f t="shared" si="161"/>
        <v>0</v>
      </c>
    </row>
    <row r="532" spans="2:33" ht="15" customHeight="1" x14ac:dyDescent="0.2">
      <c r="B532" s="29" t="s">
        <v>2467</v>
      </c>
      <c r="C532" s="29" t="s">
        <v>14</v>
      </c>
      <c r="D532" s="29">
        <v>13000</v>
      </c>
      <c r="E532" s="29">
        <v>49000</v>
      </c>
      <c r="F532" s="30">
        <f t="shared" si="144"/>
        <v>3.7692307692307692</v>
      </c>
      <c r="G532" s="30">
        <f t="shared" si="145"/>
        <v>15600</v>
      </c>
      <c r="H532" s="30">
        <f t="shared" si="146"/>
        <v>5460</v>
      </c>
      <c r="I532" s="29">
        <v>0</v>
      </c>
      <c r="J532" s="29">
        <v>0</v>
      </c>
      <c r="K532" s="30">
        <f t="shared" si="147"/>
        <v>0</v>
      </c>
      <c r="L532" s="30">
        <f t="shared" si="148"/>
        <v>0</v>
      </c>
      <c r="M532" s="30">
        <f t="shared" si="149"/>
        <v>0</v>
      </c>
      <c r="N532" s="29">
        <v>0</v>
      </c>
      <c r="O532" s="29">
        <v>0</v>
      </c>
      <c r="P532" s="30">
        <f t="shared" si="150"/>
        <v>0</v>
      </c>
      <c r="Q532" s="30">
        <f t="shared" si="151"/>
        <v>0</v>
      </c>
      <c r="R532" s="30">
        <f t="shared" si="152"/>
        <v>0</v>
      </c>
      <c r="S532" s="29">
        <v>1000</v>
      </c>
      <c r="T532" s="29">
        <v>4000</v>
      </c>
      <c r="U532" s="30">
        <f t="shared" si="153"/>
        <v>4</v>
      </c>
      <c r="V532" s="30">
        <f t="shared" si="154"/>
        <v>1500</v>
      </c>
      <c r="W532" s="30">
        <f t="shared" si="155"/>
        <v>525</v>
      </c>
      <c r="X532" s="29">
        <v>0</v>
      </c>
      <c r="Y532" s="29">
        <v>0</v>
      </c>
      <c r="Z532" s="30">
        <f t="shared" si="156"/>
        <v>0</v>
      </c>
      <c r="AA532" s="30">
        <f t="shared" si="157"/>
        <v>0</v>
      </c>
      <c r="AB532" s="30">
        <f t="shared" si="158"/>
        <v>0</v>
      </c>
      <c r="AC532" s="29">
        <v>0</v>
      </c>
      <c r="AD532" s="29">
        <v>0</v>
      </c>
      <c r="AE532" s="30">
        <f t="shared" si="159"/>
        <v>0</v>
      </c>
      <c r="AF532" s="30">
        <f t="shared" si="160"/>
        <v>0</v>
      </c>
      <c r="AG532" s="30">
        <f t="shared" si="161"/>
        <v>0</v>
      </c>
    </row>
    <row r="533" spans="2:33" ht="15" customHeight="1" x14ac:dyDescent="0.2">
      <c r="B533" s="29" t="s">
        <v>2444</v>
      </c>
      <c r="C533" s="29" t="s">
        <v>14</v>
      </c>
      <c r="D533" s="29">
        <v>31000</v>
      </c>
      <c r="E533" s="29">
        <v>113000</v>
      </c>
      <c r="F533" s="30">
        <f t="shared" si="144"/>
        <v>3.6451612903225805</v>
      </c>
      <c r="G533" s="30">
        <f t="shared" si="145"/>
        <v>37200</v>
      </c>
      <c r="H533" s="30">
        <f t="shared" si="146"/>
        <v>13020</v>
      </c>
      <c r="I533" s="29">
        <v>0</v>
      </c>
      <c r="J533" s="29">
        <v>0</v>
      </c>
      <c r="K533" s="30">
        <f t="shared" si="147"/>
        <v>0</v>
      </c>
      <c r="L533" s="30">
        <f t="shared" si="148"/>
        <v>0</v>
      </c>
      <c r="M533" s="30">
        <f t="shared" si="149"/>
        <v>0</v>
      </c>
      <c r="N533" s="29">
        <v>0</v>
      </c>
      <c r="O533" s="29">
        <v>0</v>
      </c>
      <c r="P533" s="30">
        <f t="shared" si="150"/>
        <v>0</v>
      </c>
      <c r="Q533" s="30">
        <f t="shared" si="151"/>
        <v>0</v>
      </c>
      <c r="R533" s="30">
        <f t="shared" si="152"/>
        <v>0</v>
      </c>
      <c r="S533" s="29">
        <v>2000</v>
      </c>
      <c r="T533" s="29">
        <v>13000</v>
      </c>
      <c r="U533" s="30">
        <f t="shared" si="153"/>
        <v>6.5</v>
      </c>
      <c r="V533" s="30">
        <f t="shared" si="154"/>
        <v>3000</v>
      </c>
      <c r="W533" s="30">
        <f t="shared" si="155"/>
        <v>1050</v>
      </c>
      <c r="X533" s="29">
        <v>0</v>
      </c>
      <c r="Y533" s="29">
        <v>0</v>
      </c>
      <c r="Z533" s="30">
        <f t="shared" si="156"/>
        <v>0</v>
      </c>
      <c r="AA533" s="30">
        <f t="shared" si="157"/>
        <v>0</v>
      </c>
      <c r="AB533" s="30">
        <f t="shared" si="158"/>
        <v>0</v>
      </c>
      <c r="AC533" s="29">
        <v>0</v>
      </c>
      <c r="AD533" s="29">
        <v>0</v>
      </c>
      <c r="AE533" s="30">
        <f t="shared" si="159"/>
        <v>0</v>
      </c>
      <c r="AF533" s="30">
        <f t="shared" si="160"/>
        <v>0</v>
      </c>
      <c r="AG533" s="30">
        <f t="shared" si="161"/>
        <v>0</v>
      </c>
    </row>
    <row r="534" spans="2:33" ht="15" customHeight="1" x14ac:dyDescent="0.2">
      <c r="B534" s="29" t="s">
        <v>2457</v>
      </c>
      <c r="C534" s="29" t="s">
        <v>14</v>
      </c>
      <c r="D534" s="29">
        <v>52000</v>
      </c>
      <c r="E534" s="29">
        <v>176000</v>
      </c>
      <c r="F534" s="30">
        <f t="shared" si="144"/>
        <v>3.3846153846153846</v>
      </c>
      <c r="G534" s="30">
        <f t="shared" si="145"/>
        <v>62400</v>
      </c>
      <c r="H534" s="30">
        <f t="shared" si="146"/>
        <v>21840</v>
      </c>
      <c r="I534" s="29">
        <v>0</v>
      </c>
      <c r="J534" s="29">
        <v>0</v>
      </c>
      <c r="K534" s="30">
        <f t="shared" si="147"/>
        <v>0</v>
      </c>
      <c r="L534" s="30">
        <f t="shared" si="148"/>
        <v>0</v>
      </c>
      <c r="M534" s="30">
        <f t="shared" si="149"/>
        <v>0</v>
      </c>
      <c r="N534" s="29">
        <v>0</v>
      </c>
      <c r="O534" s="29">
        <v>0</v>
      </c>
      <c r="P534" s="30">
        <f t="shared" si="150"/>
        <v>0</v>
      </c>
      <c r="Q534" s="30">
        <f t="shared" si="151"/>
        <v>0</v>
      </c>
      <c r="R534" s="30">
        <f t="shared" si="152"/>
        <v>0</v>
      </c>
      <c r="S534" s="29">
        <v>22000</v>
      </c>
      <c r="T534" s="29">
        <v>105000</v>
      </c>
      <c r="U534" s="30">
        <f t="shared" si="153"/>
        <v>4.7727272727272725</v>
      </c>
      <c r="V534" s="30">
        <f t="shared" si="154"/>
        <v>33000</v>
      </c>
      <c r="W534" s="30">
        <f t="shared" si="155"/>
        <v>11550</v>
      </c>
      <c r="X534" s="29">
        <v>0</v>
      </c>
      <c r="Y534" s="29">
        <v>0</v>
      </c>
      <c r="Z534" s="30">
        <f t="shared" si="156"/>
        <v>0</v>
      </c>
      <c r="AA534" s="30">
        <f t="shared" si="157"/>
        <v>0</v>
      </c>
      <c r="AB534" s="30">
        <f t="shared" si="158"/>
        <v>0</v>
      </c>
      <c r="AC534" s="29">
        <v>0</v>
      </c>
      <c r="AD534" s="29">
        <v>0</v>
      </c>
      <c r="AE534" s="30">
        <f t="shared" si="159"/>
        <v>0</v>
      </c>
      <c r="AF534" s="30">
        <f t="shared" si="160"/>
        <v>0</v>
      </c>
      <c r="AG534" s="30">
        <f t="shared" si="161"/>
        <v>0</v>
      </c>
    </row>
    <row r="535" spans="2:33" ht="15" customHeight="1" x14ac:dyDescent="0.2">
      <c r="B535" s="29" t="s">
        <v>3307</v>
      </c>
      <c r="C535" s="29" t="s">
        <v>14</v>
      </c>
      <c r="D535" s="29">
        <v>128000</v>
      </c>
      <c r="E535" s="29">
        <v>401000</v>
      </c>
      <c r="F535" s="30">
        <f t="shared" si="144"/>
        <v>3.1328125</v>
      </c>
      <c r="G535" s="30">
        <f t="shared" si="145"/>
        <v>153600</v>
      </c>
      <c r="H535" s="30">
        <f t="shared" si="146"/>
        <v>53760</v>
      </c>
      <c r="I535" s="29">
        <v>0</v>
      </c>
      <c r="J535" s="29">
        <v>0</v>
      </c>
      <c r="K535" s="30">
        <f t="shared" si="147"/>
        <v>0</v>
      </c>
      <c r="L535" s="30">
        <f t="shared" si="148"/>
        <v>0</v>
      </c>
      <c r="M535" s="30">
        <f t="shared" si="149"/>
        <v>0</v>
      </c>
      <c r="N535" s="29">
        <v>0</v>
      </c>
      <c r="O535" s="29">
        <v>0</v>
      </c>
      <c r="P535" s="30">
        <f t="shared" si="150"/>
        <v>0</v>
      </c>
      <c r="Q535" s="30">
        <f t="shared" si="151"/>
        <v>0</v>
      </c>
      <c r="R535" s="30">
        <f t="shared" si="152"/>
        <v>0</v>
      </c>
      <c r="S535" s="29">
        <v>0</v>
      </c>
      <c r="T535" s="29">
        <v>0</v>
      </c>
      <c r="U535" s="30">
        <f t="shared" si="153"/>
        <v>0</v>
      </c>
      <c r="V535" s="30">
        <f t="shared" si="154"/>
        <v>0</v>
      </c>
      <c r="W535" s="30">
        <f t="shared" si="155"/>
        <v>0</v>
      </c>
      <c r="X535" s="29">
        <v>0</v>
      </c>
      <c r="Y535" s="29">
        <v>0</v>
      </c>
      <c r="Z535" s="30">
        <f t="shared" si="156"/>
        <v>0</v>
      </c>
      <c r="AA535" s="30">
        <f t="shared" si="157"/>
        <v>0</v>
      </c>
      <c r="AB535" s="30">
        <f t="shared" si="158"/>
        <v>0</v>
      </c>
      <c r="AC535" s="29">
        <v>0</v>
      </c>
      <c r="AD535" s="29">
        <v>0</v>
      </c>
      <c r="AE535" s="30">
        <f t="shared" si="159"/>
        <v>0</v>
      </c>
      <c r="AF535" s="30">
        <f t="shared" si="160"/>
        <v>0</v>
      </c>
      <c r="AG535" s="30">
        <f t="shared" si="161"/>
        <v>0</v>
      </c>
    </row>
    <row r="536" spans="2:33" ht="15" customHeight="1" x14ac:dyDescent="0.2">
      <c r="B536" s="29" t="s">
        <v>2431</v>
      </c>
      <c r="C536" s="29" t="s">
        <v>14</v>
      </c>
      <c r="D536" s="29">
        <v>61000</v>
      </c>
      <c r="E536" s="29">
        <v>163000</v>
      </c>
      <c r="F536" s="30">
        <f t="shared" si="144"/>
        <v>2.6721311475409837</v>
      </c>
      <c r="G536" s="30">
        <f t="shared" si="145"/>
        <v>73200</v>
      </c>
      <c r="H536" s="30">
        <f t="shared" si="146"/>
        <v>25620</v>
      </c>
      <c r="I536" s="29">
        <v>0</v>
      </c>
      <c r="J536" s="29">
        <v>0</v>
      </c>
      <c r="K536" s="30">
        <f t="shared" si="147"/>
        <v>0</v>
      </c>
      <c r="L536" s="30">
        <f t="shared" si="148"/>
        <v>0</v>
      </c>
      <c r="M536" s="30">
        <f t="shared" si="149"/>
        <v>0</v>
      </c>
      <c r="N536" s="29">
        <v>0</v>
      </c>
      <c r="O536" s="29">
        <v>0</v>
      </c>
      <c r="P536" s="30">
        <f t="shared" si="150"/>
        <v>0</v>
      </c>
      <c r="Q536" s="30">
        <f t="shared" si="151"/>
        <v>0</v>
      </c>
      <c r="R536" s="30">
        <f t="shared" si="152"/>
        <v>0</v>
      </c>
      <c r="S536" s="29">
        <v>0</v>
      </c>
      <c r="T536" s="29">
        <v>0</v>
      </c>
      <c r="U536" s="30">
        <f t="shared" si="153"/>
        <v>0</v>
      </c>
      <c r="V536" s="30">
        <f t="shared" si="154"/>
        <v>0</v>
      </c>
      <c r="W536" s="30">
        <f t="shared" si="155"/>
        <v>0</v>
      </c>
      <c r="X536" s="29">
        <v>0</v>
      </c>
      <c r="Y536" s="29">
        <v>0</v>
      </c>
      <c r="Z536" s="30">
        <f t="shared" si="156"/>
        <v>0</v>
      </c>
      <c r="AA536" s="30">
        <f t="shared" si="157"/>
        <v>0</v>
      </c>
      <c r="AB536" s="30">
        <f t="shared" si="158"/>
        <v>0</v>
      </c>
      <c r="AC536" s="29">
        <v>0</v>
      </c>
      <c r="AD536" s="29">
        <v>0</v>
      </c>
      <c r="AE536" s="30">
        <f t="shared" si="159"/>
        <v>0</v>
      </c>
      <c r="AF536" s="30">
        <f t="shared" si="160"/>
        <v>0</v>
      </c>
      <c r="AG536" s="30">
        <f t="shared" si="161"/>
        <v>0</v>
      </c>
    </row>
    <row r="537" spans="2:33" ht="15" customHeight="1" x14ac:dyDescent="0.2">
      <c r="B537" s="29" t="s">
        <v>2451</v>
      </c>
      <c r="C537" s="29" t="s">
        <v>14</v>
      </c>
      <c r="D537" s="29">
        <v>10000</v>
      </c>
      <c r="E537" s="29">
        <v>38000</v>
      </c>
      <c r="F537" s="30">
        <f t="shared" si="144"/>
        <v>3.8</v>
      </c>
      <c r="G537" s="30">
        <f t="shared" si="145"/>
        <v>12000</v>
      </c>
      <c r="H537" s="30">
        <f t="shared" si="146"/>
        <v>4200</v>
      </c>
      <c r="I537" s="29">
        <v>0</v>
      </c>
      <c r="J537" s="29">
        <v>0</v>
      </c>
      <c r="K537" s="30">
        <f t="shared" si="147"/>
        <v>0</v>
      </c>
      <c r="L537" s="30">
        <f t="shared" si="148"/>
        <v>0</v>
      </c>
      <c r="M537" s="30">
        <f t="shared" si="149"/>
        <v>0</v>
      </c>
      <c r="N537" s="29">
        <v>0</v>
      </c>
      <c r="O537" s="29">
        <v>0</v>
      </c>
      <c r="P537" s="30">
        <f t="shared" si="150"/>
        <v>0</v>
      </c>
      <c r="Q537" s="30">
        <f t="shared" si="151"/>
        <v>0</v>
      </c>
      <c r="R537" s="30">
        <f t="shared" si="152"/>
        <v>0</v>
      </c>
      <c r="S537" s="29">
        <v>15000</v>
      </c>
      <c r="T537" s="29">
        <v>90000</v>
      </c>
      <c r="U537" s="30">
        <f t="shared" si="153"/>
        <v>6</v>
      </c>
      <c r="V537" s="30">
        <f t="shared" si="154"/>
        <v>22500</v>
      </c>
      <c r="W537" s="30">
        <f t="shared" si="155"/>
        <v>7875</v>
      </c>
      <c r="X537" s="29">
        <v>0</v>
      </c>
      <c r="Y537" s="29">
        <v>0</v>
      </c>
      <c r="Z537" s="30">
        <f t="shared" si="156"/>
        <v>0</v>
      </c>
      <c r="AA537" s="30">
        <f t="shared" si="157"/>
        <v>0</v>
      </c>
      <c r="AB537" s="30">
        <f t="shared" si="158"/>
        <v>0</v>
      </c>
      <c r="AC537" s="29">
        <v>0</v>
      </c>
      <c r="AD537" s="29">
        <v>0</v>
      </c>
      <c r="AE537" s="30">
        <f t="shared" si="159"/>
        <v>0</v>
      </c>
      <c r="AF537" s="30">
        <f t="shared" si="160"/>
        <v>0</v>
      </c>
      <c r="AG537" s="30">
        <f t="shared" si="161"/>
        <v>0</v>
      </c>
    </row>
    <row r="538" spans="2:33" ht="15" customHeight="1" x14ac:dyDescent="0.2">
      <c r="B538" s="29" t="s">
        <v>2450</v>
      </c>
      <c r="C538" s="29" t="s">
        <v>14</v>
      </c>
      <c r="D538" s="29">
        <v>7000</v>
      </c>
      <c r="E538" s="29">
        <v>29000</v>
      </c>
      <c r="F538" s="30">
        <f t="shared" si="144"/>
        <v>4.1428571428571432</v>
      </c>
      <c r="G538" s="30">
        <f t="shared" si="145"/>
        <v>8400</v>
      </c>
      <c r="H538" s="30">
        <f t="shared" si="146"/>
        <v>2940</v>
      </c>
      <c r="I538" s="29">
        <v>0</v>
      </c>
      <c r="J538" s="29">
        <v>0</v>
      </c>
      <c r="K538" s="30">
        <f t="shared" si="147"/>
        <v>0</v>
      </c>
      <c r="L538" s="30">
        <f t="shared" si="148"/>
        <v>0</v>
      </c>
      <c r="M538" s="30">
        <f t="shared" si="149"/>
        <v>0</v>
      </c>
      <c r="N538" s="29">
        <v>0</v>
      </c>
      <c r="O538" s="29">
        <v>0</v>
      </c>
      <c r="P538" s="30">
        <f t="shared" si="150"/>
        <v>0</v>
      </c>
      <c r="Q538" s="30">
        <f t="shared" si="151"/>
        <v>0</v>
      </c>
      <c r="R538" s="30">
        <f t="shared" si="152"/>
        <v>0</v>
      </c>
      <c r="S538" s="29">
        <v>76000</v>
      </c>
      <c r="T538" s="29">
        <v>423000</v>
      </c>
      <c r="U538" s="30">
        <f t="shared" si="153"/>
        <v>5.5657894736842106</v>
      </c>
      <c r="V538" s="30">
        <f t="shared" si="154"/>
        <v>114000</v>
      </c>
      <c r="W538" s="30">
        <f t="shared" si="155"/>
        <v>39900</v>
      </c>
      <c r="X538" s="29">
        <v>0</v>
      </c>
      <c r="Y538" s="29">
        <v>0</v>
      </c>
      <c r="Z538" s="30">
        <f t="shared" si="156"/>
        <v>0</v>
      </c>
      <c r="AA538" s="30">
        <f t="shared" si="157"/>
        <v>0</v>
      </c>
      <c r="AB538" s="30">
        <f t="shared" si="158"/>
        <v>0</v>
      </c>
      <c r="AC538" s="29">
        <v>0</v>
      </c>
      <c r="AD538" s="29">
        <v>0</v>
      </c>
      <c r="AE538" s="30">
        <f t="shared" si="159"/>
        <v>0</v>
      </c>
      <c r="AF538" s="30">
        <f t="shared" si="160"/>
        <v>0</v>
      </c>
      <c r="AG538" s="30">
        <f t="shared" si="161"/>
        <v>0</v>
      </c>
    </row>
    <row r="539" spans="2:33" ht="15" customHeight="1" x14ac:dyDescent="0.2">
      <c r="B539" s="29" t="s">
        <v>2453</v>
      </c>
      <c r="C539" s="29" t="s">
        <v>14</v>
      </c>
      <c r="D539" s="29">
        <v>88000</v>
      </c>
      <c r="E539" s="29">
        <v>294000</v>
      </c>
      <c r="F539" s="30">
        <f t="shared" si="144"/>
        <v>3.3409090909090908</v>
      </c>
      <c r="G539" s="30">
        <f t="shared" si="145"/>
        <v>105600</v>
      </c>
      <c r="H539" s="30">
        <f t="shared" si="146"/>
        <v>36960</v>
      </c>
      <c r="I539" s="29">
        <v>0</v>
      </c>
      <c r="J539" s="29">
        <v>0</v>
      </c>
      <c r="K539" s="30">
        <f t="shared" si="147"/>
        <v>0</v>
      </c>
      <c r="L539" s="30">
        <f t="shared" si="148"/>
        <v>0</v>
      </c>
      <c r="M539" s="30">
        <f t="shared" si="149"/>
        <v>0</v>
      </c>
      <c r="N539" s="29">
        <v>0</v>
      </c>
      <c r="O539" s="29">
        <v>0</v>
      </c>
      <c r="P539" s="30">
        <f t="shared" si="150"/>
        <v>0</v>
      </c>
      <c r="Q539" s="30">
        <f t="shared" si="151"/>
        <v>0</v>
      </c>
      <c r="R539" s="30">
        <f t="shared" si="152"/>
        <v>0</v>
      </c>
      <c r="S539" s="29">
        <v>2000</v>
      </c>
      <c r="T539" s="29">
        <v>11000</v>
      </c>
      <c r="U539" s="30">
        <f t="shared" si="153"/>
        <v>5.5</v>
      </c>
      <c r="V539" s="30">
        <f t="shared" si="154"/>
        <v>3000</v>
      </c>
      <c r="W539" s="30">
        <f t="shared" si="155"/>
        <v>1050</v>
      </c>
      <c r="X539" s="29">
        <v>0</v>
      </c>
      <c r="Y539" s="29">
        <v>0</v>
      </c>
      <c r="Z539" s="30">
        <f t="shared" si="156"/>
        <v>0</v>
      </c>
      <c r="AA539" s="30">
        <f t="shared" si="157"/>
        <v>0</v>
      </c>
      <c r="AB539" s="30">
        <f t="shared" si="158"/>
        <v>0</v>
      </c>
      <c r="AC539" s="29">
        <v>0</v>
      </c>
      <c r="AD539" s="29">
        <v>0</v>
      </c>
      <c r="AE539" s="30">
        <f t="shared" si="159"/>
        <v>0</v>
      </c>
      <c r="AF539" s="30">
        <f t="shared" si="160"/>
        <v>0</v>
      </c>
      <c r="AG539" s="30">
        <f t="shared" si="161"/>
        <v>0</v>
      </c>
    </row>
    <row r="540" spans="2:33" ht="15" customHeight="1" x14ac:dyDescent="0.2">
      <c r="B540" s="29" t="s">
        <v>2439</v>
      </c>
      <c r="C540" s="29" t="s">
        <v>14</v>
      </c>
      <c r="D540" s="29">
        <v>126000</v>
      </c>
      <c r="E540" s="29">
        <v>255000</v>
      </c>
      <c r="F540" s="30">
        <f t="shared" si="144"/>
        <v>2.0238095238095237</v>
      </c>
      <c r="G540" s="30">
        <f t="shared" si="145"/>
        <v>151200</v>
      </c>
      <c r="H540" s="30">
        <f t="shared" si="146"/>
        <v>52920</v>
      </c>
      <c r="I540" s="29">
        <v>0</v>
      </c>
      <c r="J540" s="29">
        <v>0</v>
      </c>
      <c r="K540" s="30">
        <f t="shared" si="147"/>
        <v>0</v>
      </c>
      <c r="L540" s="30">
        <f t="shared" si="148"/>
        <v>0</v>
      </c>
      <c r="M540" s="30">
        <f t="shared" si="149"/>
        <v>0</v>
      </c>
      <c r="N540" s="29">
        <v>0</v>
      </c>
      <c r="O540" s="29">
        <v>0</v>
      </c>
      <c r="P540" s="30">
        <f t="shared" si="150"/>
        <v>0</v>
      </c>
      <c r="Q540" s="30">
        <f t="shared" si="151"/>
        <v>0</v>
      </c>
      <c r="R540" s="30">
        <f t="shared" si="152"/>
        <v>0</v>
      </c>
      <c r="S540" s="29">
        <v>0</v>
      </c>
      <c r="T540" s="29">
        <v>2000</v>
      </c>
      <c r="U540" s="30">
        <f t="shared" si="153"/>
        <v>0</v>
      </c>
      <c r="V540" s="30">
        <f t="shared" si="154"/>
        <v>0</v>
      </c>
      <c r="W540" s="30">
        <f t="shared" si="155"/>
        <v>0</v>
      </c>
      <c r="X540" s="29">
        <v>0</v>
      </c>
      <c r="Y540" s="29">
        <v>0</v>
      </c>
      <c r="Z540" s="30">
        <f t="shared" si="156"/>
        <v>0</v>
      </c>
      <c r="AA540" s="30">
        <f t="shared" si="157"/>
        <v>0</v>
      </c>
      <c r="AB540" s="30">
        <f t="shared" si="158"/>
        <v>0</v>
      </c>
      <c r="AC540" s="29">
        <v>0</v>
      </c>
      <c r="AD540" s="29">
        <v>0</v>
      </c>
      <c r="AE540" s="30">
        <f t="shared" si="159"/>
        <v>0</v>
      </c>
      <c r="AF540" s="30">
        <f t="shared" si="160"/>
        <v>0</v>
      </c>
      <c r="AG540" s="30">
        <f t="shared" si="161"/>
        <v>0</v>
      </c>
    </row>
    <row r="541" spans="2:33" ht="15" customHeight="1" x14ac:dyDescent="0.2">
      <c r="B541" s="29" t="s">
        <v>3312</v>
      </c>
      <c r="C541" s="29" t="s">
        <v>14</v>
      </c>
      <c r="D541" s="29">
        <v>57000</v>
      </c>
      <c r="E541" s="29">
        <v>205000</v>
      </c>
      <c r="F541" s="30">
        <f t="shared" si="144"/>
        <v>3.5964912280701755</v>
      </c>
      <c r="G541" s="30">
        <f t="shared" si="145"/>
        <v>68400</v>
      </c>
      <c r="H541" s="30">
        <f t="shared" si="146"/>
        <v>23940</v>
      </c>
      <c r="I541" s="29">
        <v>0</v>
      </c>
      <c r="J541" s="29">
        <v>0</v>
      </c>
      <c r="K541" s="30">
        <f t="shared" si="147"/>
        <v>0</v>
      </c>
      <c r="L541" s="30">
        <f t="shared" si="148"/>
        <v>0</v>
      </c>
      <c r="M541" s="30">
        <f t="shared" si="149"/>
        <v>0</v>
      </c>
      <c r="N541" s="29">
        <v>0</v>
      </c>
      <c r="O541" s="29">
        <v>0</v>
      </c>
      <c r="P541" s="30">
        <f t="shared" si="150"/>
        <v>0</v>
      </c>
      <c r="Q541" s="30">
        <f t="shared" si="151"/>
        <v>0</v>
      </c>
      <c r="R541" s="30">
        <f t="shared" si="152"/>
        <v>0</v>
      </c>
      <c r="S541" s="29">
        <v>0</v>
      </c>
      <c r="T541" s="29">
        <v>0</v>
      </c>
      <c r="U541" s="30">
        <f t="shared" si="153"/>
        <v>0</v>
      </c>
      <c r="V541" s="30">
        <f t="shared" si="154"/>
        <v>0</v>
      </c>
      <c r="W541" s="30">
        <f t="shared" si="155"/>
        <v>0</v>
      </c>
      <c r="X541" s="29">
        <v>0</v>
      </c>
      <c r="Y541" s="29">
        <v>0</v>
      </c>
      <c r="Z541" s="30">
        <f t="shared" si="156"/>
        <v>0</v>
      </c>
      <c r="AA541" s="30">
        <f t="shared" si="157"/>
        <v>0</v>
      </c>
      <c r="AB541" s="30">
        <f t="shared" si="158"/>
        <v>0</v>
      </c>
      <c r="AC541" s="29">
        <v>0</v>
      </c>
      <c r="AD541" s="29">
        <v>0</v>
      </c>
      <c r="AE541" s="30">
        <f t="shared" si="159"/>
        <v>0</v>
      </c>
      <c r="AF541" s="30">
        <f t="shared" si="160"/>
        <v>0</v>
      </c>
      <c r="AG541" s="30">
        <f t="shared" si="161"/>
        <v>0</v>
      </c>
    </row>
    <row r="542" spans="2:33" ht="15" customHeight="1" x14ac:dyDescent="0.2">
      <c r="B542" s="29" t="s">
        <v>2440</v>
      </c>
      <c r="C542" s="29" t="s">
        <v>14</v>
      </c>
      <c r="D542" s="29">
        <v>21000</v>
      </c>
      <c r="E542" s="29">
        <v>87000</v>
      </c>
      <c r="F542" s="30">
        <f t="shared" si="144"/>
        <v>4.1428571428571432</v>
      </c>
      <c r="G542" s="30">
        <f t="shared" si="145"/>
        <v>25200</v>
      </c>
      <c r="H542" s="30">
        <f t="shared" si="146"/>
        <v>8820</v>
      </c>
      <c r="I542" s="29">
        <v>0</v>
      </c>
      <c r="J542" s="29">
        <v>0</v>
      </c>
      <c r="K542" s="30">
        <f t="shared" si="147"/>
        <v>0</v>
      </c>
      <c r="L542" s="30">
        <f t="shared" si="148"/>
        <v>0</v>
      </c>
      <c r="M542" s="30">
        <f t="shared" si="149"/>
        <v>0</v>
      </c>
      <c r="N542" s="29">
        <v>0</v>
      </c>
      <c r="O542" s="29">
        <v>0</v>
      </c>
      <c r="P542" s="30">
        <f t="shared" si="150"/>
        <v>0</v>
      </c>
      <c r="Q542" s="30">
        <f t="shared" si="151"/>
        <v>0</v>
      </c>
      <c r="R542" s="30">
        <f t="shared" si="152"/>
        <v>0</v>
      </c>
      <c r="S542" s="29">
        <v>51000</v>
      </c>
      <c r="T542" s="29">
        <v>411000</v>
      </c>
      <c r="U542" s="30">
        <f t="shared" si="153"/>
        <v>8.0588235294117645</v>
      </c>
      <c r="V542" s="30">
        <f t="shared" si="154"/>
        <v>76500</v>
      </c>
      <c r="W542" s="30">
        <f t="shared" si="155"/>
        <v>26775</v>
      </c>
      <c r="X542" s="29">
        <v>0</v>
      </c>
      <c r="Y542" s="29">
        <v>0</v>
      </c>
      <c r="Z542" s="30">
        <f t="shared" si="156"/>
        <v>0</v>
      </c>
      <c r="AA542" s="30">
        <f t="shared" si="157"/>
        <v>0</v>
      </c>
      <c r="AB542" s="30">
        <f t="shared" si="158"/>
        <v>0</v>
      </c>
      <c r="AC542" s="29">
        <v>0</v>
      </c>
      <c r="AD542" s="29">
        <v>0</v>
      </c>
      <c r="AE542" s="30">
        <f t="shared" si="159"/>
        <v>0</v>
      </c>
      <c r="AF542" s="30">
        <f t="shared" si="160"/>
        <v>0</v>
      </c>
      <c r="AG542" s="30">
        <f t="shared" si="161"/>
        <v>0</v>
      </c>
    </row>
    <row r="543" spans="2:33" ht="15" customHeight="1" x14ac:dyDescent="0.2">
      <c r="B543" s="29" t="s">
        <v>2455</v>
      </c>
      <c r="C543" s="29" t="s">
        <v>14</v>
      </c>
      <c r="D543" s="29">
        <v>73000</v>
      </c>
      <c r="E543" s="29">
        <v>217000</v>
      </c>
      <c r="F543" s="30">
        <f t="shared" si="144"/>
        <v>2.9726027397260273</v>
      </c>
      <c r="G543" s="30">
        <f t="shared" si="145"/>
        <v>87600</v>
      </c>
      <c r="H543" s="30">
        <f t="shared" si="146"/>
        <v>30660</v>
      </c>
      <c r="I543" s="29">
        <v>0</v>
      </c>
      <c r="J543" s="29">
        <v>0</v>
      </c>
      <c r="K543" s="30">
        <f t="shared" si="147"/>
        <v>0</v>
      </c>
      <c r="L543" s="30">
        <f t="shared" si="148"/>
        <v>0</v>
      </c>
      <c r="M543" s="30">
        <f t="shared" si="149"/>
        <v>0</v>
      </c>
      <c r="N543" s="29">
        <v>0</v>
      </c>
      <c r="O543" s="29">
        <v>0</v>
      </c>
      <c r="P543" s="30">
        <f t="shared" si="150"/>
        <v>0</v>
      </c>
      <c r="Q543" s="30">
        <f t="shared" si="151"/>
        <v>0</v>
      </c>
      <c r="R543" s="30">
        <f t="shared" si="152"/>
        <v>0</v>
      </c>
      <c r="S543" s="29">
        <v>0</v>
      </c>
      <c r="T543" s="29">
        <v>0</v>
      </c>
      <c r="U543" s="30">
        <f t="shared" si="153"/>
        <v>0</v>
      </c>
      <c r="V543" s="30">
        <f t="shared" si="154"/>
        <v>0</v>
      </c>
      <c r="W543" s="30">
        <f t="shared" si="155"/>
        <v>0</v>
      </c>
      <c r="X543" s="29">
        <v>0</v>
      </c>
      <c r="Y543" s="29">
        <v>0</v>
      </c>
      <c r="Z543" s="30">
        <f t="shared" si="156"/>
        <v>0</v>
      </c>
      <c r="AA543" s="30">
        <f t="shared" si="157"/>
        <v>0</v>
      </c>
      <c r="AB543" s="30">
        <f t="shared" si="158"/>
        <v>0</v>
      </c>
      <c r="AC543" s="29">
        <v>0</v>
      </c>
      <c r="AD543" s="29">
        <v>0</v>
      </c>
      <c r="AE543" s="30">
        <f t="shared" si="159"/>
        <v>0</v>
      </c>
      <c r="AF543" s="30">
        <f t="shared" si="160"/>
        <v>0</v>
      </c>
      <c r="AG543" s="30">
        <f t="shared" si="161"/>
        <v>0</v>
      </c>
    </row>
    <row r="544" spans="2:33" ht="15" customHeight="1" x14ac:dyDescent="0.2">
      <c r="B544" s="29" t="s">
        <v>2465</v>
      </c>
      <c r="C544" s="29" t="s">
        <v>14</v>
      </c>
      <c r="D544" s="29">
        <v>43000</v>
      </c>
      <c r="E544" s="29">
        <v>158000</v>
      </c>
      <c r="F544" s="30">
        <f t="shared" si="144"/>
        <v>3.6744186046511627</v>
      </c>
      <c r="G544" s="30">
        <f t="shared" si="145"/>
        <v>51600</v>
      </c>
      <c r="H544" s="30">
        <f t="shared" si="146"/>
        <v>18060</v>
      </c>
      <c r="I544" s="29">
        <v>0</v>
      </c>
      <c r="J544" s="29">
        <v>0</v>
      </c>
      <c r="K544" s="30">
        <f t="shared" si="147"/>
        <v>0</v>
      </c>
      <c r="L544" s="30">
        <f t="shared" si="148"/>
        <v>0</v>
      </c>
      <c r="M544" s="30">
        <f t="shared" si="149"/>
        <v>0</v>
      </c>
      <c r="N544" s="29">
        <v>0</v>
      </c>
      <c r="O544" s="29">
        <v>0</v>
      </c>
      <c r="P544" s="30">
        <f t="shared" si="150"/>
        <v>0</v>
      </c>
      <c r="Q544" s="30">
        <f t="shared" si="151"/>
        <v>0</v>
      </c>
      <c r="R544" s="30">
        <f t="shared" si="152"/>
        <v>0</v>
      </c>
      <c r="S544" s="29">
        <v>19000</v>
      </c>
      <c r="T544" s="29">
        <v>89000</v>
      </c>
      <c r="U544" s="30">
        <f t="shared" si="153"/>
        <v>4.6842105263157894</v>
      </c>
      <c r="V544" s="30">
        <f t="shared" si="154"/>
        <v>28500</v>
      </c>
      <c r="W544" s="30">
        <f t="shared" si="155"/>
        <v>9975</v>
      </c>
      <c r="X544" s="29">
        <v>0</v>
      </c>
      <c r="Y544" s="29">
        <v>0</v>
      </c>
      <c r="Z544" s="30">
        <f t="shared" si="156"/>
        <v>0</v>
      </c>
      <c r="AA544" s="30">
        <f t="shared" si="157"/>
        <v>0</v>
      </c>
      <c r="AB544" s="30">
        <f t="shared" si="158"/>
        <v>0</v>
      </c>
      <c r="AC544" s="29">
        <v>0</v>
      </c>
      <c r="AD544" s="29">
        <v>0</v>
      </c>
      <c r="AE544" s="30">
        <f t="shared" si="159"/>
        <v>0</v>
      </c>
      <c r="AF544" s="30">
        <f t="shared" si="160"/>
        <v>0</v>
      </c>
      <c r="AG544" s="30">
        <f t="shared" si="161"/>
        <v>0</v>
      </c>
    </row>
    <row r="545" spans="2:33" ht="15" customHeight="1" x14ac:dyDescent="0.2">
      <c r="B545" s="29" t="s">
        <v>2456</v>
      </c>
      <c r="C545" s="29" t="s">
        <v>14</v>
      </c>
      <c r="D545" s="29">
        <v>236000</v>
      </c>
      <c r="E545" s="29">
        <v>733000</v>
      </c>
      <c r="F545" s="30">
        <f t="shared" si="144"/>
        <v>3.1059322033898304</v>
      </c>
      <c r="G545" s="30">
        <f t="shared" si="145"/>
        <v>283200</v>
      </c>
      <c r="H545" s="30">
        <f t="shared" si="146"/>
        <v>99120</v>
      </c>
      <c r="I545" s="29">
        <v>0</v>
      </c>
      <c r="J545" s="29">
        <v>0</v>
      </c>
      <c r="K545" s="30">
        <f t="shared" si="147"/>
        <v>0</v>
      </c>
      <c r="L545" s="30">
        <f t="shared" si="148"/>
        <v>0</v>
      </c>
      <c r="M545" s="30">
        <f t="shared" si="149"/>
        <v>0</v>
      </c>
      <c r="N545" s="29">
        <v>0</v>
      </c>
      <c r="O545" s="29">
        <v>0</v>
      </c>
      <c r="P545" s="30">
        <f t="shared" si="150"/>
        <v>0</v>
      </c>
      <c r="Q545" s="30">
        <f t="shared" si="151"/>
        <v>0</v>
      </c>
      <c r="R545" s="30">
        <f t="shared" si="152"/>
        <v>0</v>
      </c>
      <c r="S545" s="29">
        <v>1000</v>
      </c>
      <c r="T545" s="29">
        <v>4000</v>
      </c>
      <c r="U545" s="30">
        <f t="shared" si="153"/>
        <v>4</v>
      </c>
      <c r="V545" s="30">
        <f t="shared" si="154"/>
        <v>1500</v>
      </c>
      <c r="W545" s="30">
        <f t="shared" si="155"/>
        <v>525</v>
      </c>
      <c r="X545" s="29">
        <v>0</v>
      </c>
      <c r="Y545" s="29">
        <v>0</v>
      </c>
      <c r="Z545" s="30">
        <f t="shared" si="156"/>
        <v>0</v>
      </c>
      <c r="AA545" s="30">
        <f t="shared" si="157"/>
        <v>0</v>
      </c>
      <c r="AB545" s="30">
        <f t="shared" si="158"/>
        <v>0</v>
      </c>
      <c r="AC545" s="29">
        <v>0</v>
      </c>
      <c r="AD545" s="29">
        <v>0</v>
      </c>
      <c r="AE545" s="30">
        <f t="shared" si="159"/>
        <v>0</v>
      </c>
      <c r="AF545" s="30">
        <f t="shared" si="160"/>
        <v>0</v>
      </c>
      <c r="AG545" s="30">
        <f t="shared" si="161"/>
        <v>0</v>
      </c>
    </row>
    <row r="546" spans="2:33" ht="15" customHeight="1" x14ac:dyDescent="0.2">
      <c r="B546" s="29" t="s">
        <v>2468</v>
      </c>
      <c r="C546" s="29" t="s">
        <v>14</v>
      </c>
      <c r="D546" s="29">
        <v>0</v>
      </c>
      <c r="E546" s="29">
        <v>0</v>
      </c>
      <c r="F546" s="30">
        <f t="shared" si="144"/>
        <v>0</v>
      </c>
      <c r="G546" s="30">
        <f t="shared" si="145"/>
        <v>0</v>
      </c>
      <c r="H546" s="30">
        <f t="shared" si="146"/>
        <v>0</v>
      </c>
      <c r="I546" s="29">
        <v>0</v>
      </c>
      <c r="J546" s="29">
        <v>0</v>
      </c>
      <c r="K546" s="30">
        <f t="shared" si="147"/>
        <v>0</v>
      </c>
      <c r="L546" s="30">
        <f t="shared" si="148"/>
        <v>0</v>
      </c>
      <c r="M546" s="30">
        <f t="shared" si="149"/>
        <v>0</v>
      </c>
      <c r="N546" s="29">
        <v>0</v>
      </c>
      <c r="O546" s="29">
        <v>0</v>
      </c>
      <c r="P546" s="30">
        <f t="shared" si="150"/>
        <v>0</v>
      </c>
      <c r="Q546" s="30">
        <f t="shared" si="151"/>
        <v>0</v>
      </c>
      <c r="R546" s="30">
        <f t="shared" si="152"/>
        <v>0</v>
      </c>
      <c r="S546" s="29">
        <v>0</v>
      </c>
      <c r="T546" s="29">
        <v>0</v>
      </c>
      <c r="U546" s="30">
        <f t="shared" si="153"/>
        <v>0</v>
      </c>
      <c r="V546" s="30">
        <f t="shared" si="154"/>
        <v>0</v>
      </c>
      <c r="W546" s="30">
        <f t="shared" si="155"/>
        <v>0</v>
      </c>
      <c r="X546" s="29">
        <v>0</v>
      </c>
      <c r="Y546" s="29">
        <v>0</v>
      </c>
      <c r="Z546" s="30">
        <f t="shared" si="156"/>
        <v>0</v>
      </c>
      <c r="AA546" s="30">
        <f t="shared" si="157"/>
        <v>0</v>
      </c>
      <c r="AB546" s="30">
        <f t="shared" si="158"/>
        <v>0</v>
      </c>
      <c r="AC546" s="29">
        <v>0</v>
      </c>
      <c r="AD546" s="29">
        <v>0</v>
      </c>
      <c r="AE546" s="30">
        <f t="shared" si="159"/>
        <v>0</v>
      </c>
      <c r="AF546" s="30">
        <f t="shared" si="160"/>
        <v>0</v>
      </c>
      <c r="AG546" s="30">
        <f t="shared" si="161"/>
        <v>0</v>
      </c>
    </row>
    <row r="547" spans="2:33" ht="15" customHeight="1" x14ac:dyDescent="0.2">
      <c r="B547" s="29" t="s">
        <v>2459</v>
      </c>
      <c r="C547" s="29" t="s">
        <v>14</v>
      </c>
      <c r="D547" s="29">
        <v>16000</v>
      </c>
      <c r="E547" s="29">
        <v>69000</v>
      </c>
      <c r="F547" s="30">
        <f t="shared" si="144"/>
        <v>4.3125</v>
      </c>
      <c r="G547" s="30">
        <f t="shared" si="145"/>
        <v>19200</v>
      </c>
      <c r="H547" s="30">
        <f t="shared" si="146"/>
        <v>6720</v>
      </c>
      <c r="I547" s="29">
        <v>0</v>
      </c>
      <c r="J547" s="29">
        <v>0</v>
      </c>
      <c r="K547" s="30">
        <f t="shared" si="147"/>
        <v>0</v>
      </c>
      <c r="L547" s="30">
        <f t="shared" si="148"/>
        <v>0</v>
      </c>
      <c r="M547" s="30">
        <f t="shared" si="149"/>
        <v>0</v>
      </c>
      <c r="N547" s="29">
        <v>0</v>
      </c>
      <c r="O547" s="29">
        <v>0</v>
      </c>
      <c r="P547" s="30">
        <f t="shared" si="150"/>
        <v>0</v>
      </c>
      <c r="Q547" s="30">
        <f t="shared" si="151"/>
        <v>0</v>
      </c>
      <c r="R547" s="30">
        <f t="shared" si="152"/>
        <v>0</v>
      </c>
      <c r="S547" s="29">
        <v>7000</v>
      </c>
      <c r="T547" s="29">
        <v>38000</v>
      </c>
      <c r="U547" s="30">
        <f t="shared" si="153"/>
        <v>5.4285714285714288</v>
      </c>
      <c r="V547" s="30">
        <f t="shared" si="154"/>
        <v>10500</v>
      </c>
      <c r="W547" s="30">
        <f t="shared" si="155"/>
        <v>3675</v>
      </c>
      <c r="X547" s="29">
        <v>0</v>
      </c>
      <c r="Y547" s="29">
        <v>0</v>
      </c>
      <c r="Z547" s="30">
        <f t="shared" si="156"/>
        <v>0</v>
      </c>
      <c r="AA547" s="30">
        <f t="shared" si="157"/>
        <v>0</v>
      </c>
      <c r="AB547" s="30">
        <f t="shared" si="158"/>
        <v>0</v>
      </c>
      <c r="AC547" s="29">
        <v>0</v>
      </c>
      <c r="AD547" s="29">
        <v>0</v>
      </c>
      <c r="AE547" s="30">
        <f t="shared" si="159"/>
        <v>0</v>
      </c>
      <c r="AF547" s="30">
        <f t="shared" si="160"/>
        <v>0</v>
      </c>
      <c r="AG547" s="30">
        <f t="shared" si="161"/>
        <v>0</v>
      </c>
    </row>
    <row r="548" spans="2:33" ht="15" customHeight="1" x14ac:dyDescent="0.2">
      <c r="B548" s="29" t="s">
        <v>2434</v>
      </c>
      <c r="C548" s="29" t="s">
        <v>14</v>
      </c>
      <c r="D548" s="29">
        <v>108000</v>
      </c>
      <c r="E548" s="29">
        <v>382000</v>
      </c>
      <c r="F548" s="30">
        <f t="shared" si="144"/>
        <v>3.5370370370370372</v>
      </c>
      <c r="G548" s="30">
        <f t="shared" si="145"/>
        <v>129600</v>
      </c>
      <c r="H548" s="30">
        <f t="shared" si="146"/>
        <v>45360</v>
      </c>
      <c r="I548" s="29">
        <v>0</v>
      </c>
      <c r="J548" s="29">
        <v>0</v>
      </c>
      <c r="K548" s="30">
        <f t="shared" si="147"/>
        <v>0</v>
      </c>
      <c r="L548" s="30">
        <f t="shared" si="148"/>
        <v>0</v>
      </c>
      <c r="M548" s="30">
        <f t="shared" si="149"/>
        <v>0</v>
      </c>
      <c r="N548" s="29">
        <v>0</v>
      </c>
      <c r="O548" s="29">
        <v>0</v>
      </c>
      <c r="P548" s="30">
        <f t="shared" si="150"/>
        <v>0</v>
      </c>
      <c r="Q548" s="30">
        <f t="shared" si="151"/>
        <v>0</v>
      </c>
      <c r="R548" s="30">
        <f t="shared" si="152"/>
        <v>0</v>
      </c>
      <c r="S548" s="29">
        <v>0</v>
      </c>
      <c r="T548" s="29">
        <v>0</v>
      </c>
      <c r="U548" s="30">
        <f t="shared" si="153"/>
        <v>0</v>
      </c>
      <c r="V548" s="30">
        <f t="shared" si="154"/>
        <v>0</v>
      </c>
      <c r="W548" s="30">
        <f t="shared" si="155"/>
        <v>0</v>
      </c>
      <c r="X548" s="29">
        <v>0</v>
      </c>
      <c r="Y548" s="29">
        <v>0</v>
      </c>
      <c r="Z548" s="30">
        <f t="shared" si="156"/>
        <v>0</v>
      </c>
      <c r="AA548" s="30">
        <f t="shared" si="157"/>
        <v>0</v>
      </c>
      <c r="AB548" s="30">
        <f t="shared" si="158"/>
        <v>0</v>
      </c>
      <c r="AC548" s="29">
        <v>0</v>
      </c>
      <c r="AD548" s="29">
        <v>0</v>
      </c>
      <c r="AE548" s="30">
        <f t="shared" si="159"/>
        <v>0</v>
      </c>
      <c r="AF548" s="30">
        <f t="shared" si="160"/>
        <v>0</v>
      </c>
      <c r="AG548" s="30">
        <f t="shared" si="161"/>
        <v>0</v>
      </c>
    </row>
    <row r="549" spans="2:33" ht="15" customHeight="1" x14ac:dyDescent="0.2">
      <c r="B549" s="29" t="s">
        <v>2438</v>
      </c>
      <c r="C549" s="29" t="s">
        <v>14</v>
      </c>
      <c r="D549" s="29">
        <v>204000</v>
      </c>
      <c r="E549" s="29">
        <v>637000</v>
      </c>
      <c r="F549" s="30">
        <f t="shared" si="144"/>
        <v>3.1225490196078431</v>
      </c>
      <c r="G549" s="30">
        <f t="shared" si="145"/>
        <v>244800</v>
      </c>
      <c r="H549" s="30">
        <f t="shared" si="146"/>
        <v>85680</v>
      </c>
      <c r="I549" s="29">
        <v>0</v>
      </c>
      <c r="J549" s="29">
        <v>0</v>
      </c>
      <c r="K549" s="30">
        <f t="shared" si="147"/>
        <v>0</v>
      </c>
      <c r="L549" s="30">
        <f t="shared" si="148"/>
        <v>0</v>
      </c>
      <c r="M549" s="30">
        <f t="shared" si="149"/>
        <v>0</v>
      </c>
      <c r="N549" s="29">
        <v>0</v>
      </c>
      <c r="O549" s="29">
        <v>0</v>
      </c>
      <c r="P549" s="30">
        <f t="shared" si="150"/>
        <v>0</v>
      </c>
      <c r="Q549" s="30">
        <f t="shared" si="151"/>
        <v>0</v>
      </c>
      <c r="R549" s="30">
        <f t="shared" si="152"/>
        <v>0</v>
      </c>
      <c r="S549" s="29">
        <v>0</v>
      </c>
      <c r="T549" s="29">
        <v>0</v>
      </c>
      <c r="U549" s="30">
        <f t="shared" si="153"/>
        <v>0</v>
      </c>
      <c r="V549" s="30">
        <f t="shared" si="154"/>
        <v>0</v>
      </c>
      <c r="W549" s="30">
        <f t="shared" si="155"/>
        <v>0</v>
      </c>
      <c r="X549" s="29">
        <v>0</v>
      </c>
      <c r="Y549" s="29">
        <v>0</v>
      </c>
      <c r="Z549" s="30">
        <f t="shared" si="156"/>
        <v>0</v>
      </c>
      <c r="AA549" s="30">
        <f t="shared" si="157"/>
        <v>0</v>
      </c>
      <c r="AB549" s="30">
        <f t="shared" si="158"/>
        <v>0</v>
      </c>
      <c r="AC549" s="29">
        <v>0</v>
      </c>
      <c r="AD549" s="29">
        <v>0</v>
      </c>
      <c r="AE549" s="30">
        <f t="shared" si="159"/>
        <v>0</v>
      </c>
      <c r="AF549" s="30">
        <f t="shared" si="160"/>
        <v>0</v>
      </c>
      <c r="AG549" s="30">
        <f t="shared" si="161"/>
        <v>0</v>
      </c>
    </row>
    <row r="550" spans="2:33" ht="15" customHeight="1" x14ac:dyDescent="0.2">
      <c r="B550" s="29" t="s">
        <v>2463</v>
      </c>
      <c r="C550" s="29" t="s">
        <v>14</v>
      </c>
      <c r="D550" s="29">
        <v>10000</v>
      </c>
      <c r="E550" s="29">
        <v>36000</v>
      </c>
      <c r="F550" s="30">
        <f t="shared" si="144"/>
        <v>3.6</v>
      </c>
      <c r="G550" s="30">
        <f t="shared" si="145"/>
        <v>12000</v>
      </c>
      <c r="H550" s="30">
        <f t="shared" si="146"/>
        <v>4200</v>
      </c>
      <c r="I550" s="29">
        <v>0</v>
      </c>
      <c r="J550" s="29">
        <v>0</v>
      </c>
      <c r="K550" s="30">
        <f t="shared" si="147"/>
        <v>0</v>
      </c>
      <c r="L550" s="30">
        <f t="shared" si="148"/>
        <v>0</v>
      </c>
      <c r="M550" s="30">
        <f t="shared" si="149"/>
        <v>0</v>
      </c>
      <c r="N550" s="29">
        <v>0</v>
      </c>
      <c r="O550" s="29">
        <v>0</v>
      </c>
      <c r="P550" s="30">
        <f t="shared" si="150"/>
        <v>0</v>
      </c>
      <c r="Q550" s="30">
        <f t="shared" si="151"/>
        <v>0</v>
      </c>
      <c r="R550" s="30">
        <f t="shared" si="152"/>
        <v>0</v>
      </c>
      <c r="S550" s="29">
        <v>61000</v>
      </c>
      <c r="T550" s="29">
        <v>157000</v>
      </c>
      <c r="U550" s="30">
        <f t="shared" si="153"/>
        <v>2.5737704918032787</v>
      </c>
      <c r="V550" s="30">
        <f t="shared" si="154"/>
        <v>91500</v>
      </c>
      <c r="W550" s="30">
        <f t="shared" si="155"/>
        <v>32025</v>
      </c>
      <c r="X550" s="29">
        <v>0</v>
      </c>
      <c r="Y550" s="29">
        <v>0</v>
      </c>
      <c r="Z550" s="30">
        <f t="shared" si="156"/>
        <v>0</v>
      </c>
      <c r="AA550" s="30">
        <f t="shared" si="157"/>
        <v>0</v>
      </c>
      <c r="AB550" s="30">
        <f t="shared" si="158"/>
        <v>0</v>
      </c>
      <c r="AC550" s="29">
        <v>0</v>
      </c>
      <c r="AD550" s="29">
        <v>0</v>
      </c>
      <c r="AE550" s="30">
        <f t="shared" si="159"/>
        <v>0</v>
      </c>
      <c r="AF550" s="30">
        <f t="shared" si="160"/>
        <v>0</v>
      </c>
      <c r="AG550" s="30">
        <f t="shared" si="161"/>
        <v>0</v>
      </c>
    </row>
    <row r="551" spans="2:33" ht="15" customHeight="1" x14ac:dyDescent="0.2">
      <c r="B551" s="29" t="s">
        <v>2452</v>
      </c>
      <c r="C551" s="29" t="s">
        <v>14</v>
      </c>
      <c r="D551" s="29">
        <v>64000</v>
      </c>
      <c r="E551" s="29">
        <v>249000</v>
      </c>
      <c r="F551" s="30">
        <f t="shared" si="144"/>
        <v>3.890625</v>
      </c>
      <c r="G551" s="30">
        <f t="shared" si="145"/>
        <v>76800</v>
      </c>
      <c r="H551" s="30">
        <f t="shared" si="146"/>
        <v>26880</v>
      </c>
      <c r="I551" s="29">
        <v>0</v>
      </c>
      <c r="J551" s="29">
        <v>0</v>
      </c>
      <c r="K551" s="30">
        <f t="shared" si="147"/>
        <v>0</v>
      </c>
      <c r="L551" s="30">
        <f t="shared" si="148"/>
        <v>0</v>
      </c>
      <c r="M551" s="30">
        <f t="shared" si="149"/>
        <v>0</v>
      </c>
      <c r="N551" s="29">
        <v>0</v>
      </c>
      <c r="O551" s="29">
        <v>0</v>
      </c>
      <c r="P551" s="30">
        <f t="shared" si="150"/>
        <v>0</v>
      </c>
      <c r="Q551" s="30">
        <f t="shared" si="151"/>
        <v>0</v>
      </c>
      <c r="R551" s="30">
        <f t="shared" si="152"/>
        <v>0</v>
      </c>
      <c r="S551" s="29">
        <v>22000</v>
      </c>
      <c r="T551" s="29">
        <v>123000</v>
      </c>
      <c r="U551" s="30">
        <f t="shared" si="153"/>
        <v>5.5909090909090908</v>
      </c>
      <c r="V551" s="30">
        <f t="shared" si="154"/>
        <v>33000</v>
      </c>
      <c r="W551" s="30">
        <f t="shared" si="155"/>
        <v>11550</v>
      </c>
      <c r="X551" s="29">
        <v>0</v>
      </c>
      <c r="Y551" s="29">
        <v>0</v>
      </c>
      <c r="Z551" s="30">
        <f t="shared" si="156"/>
        <v>0</v>
      </c>
      <c r="AA551" s="30">
        <f t="shared" si="157"/>
        <v>0</v>
      </c>
      <c r="AB551" s="30">
        <f t="shared" si="158"/>
        <v>0</v>
      </c>
      <c r="AC551" s="29">
        <v>0</v>
      </c>
      <c r="AD551" s="29">
        <v>0</v>
      </c>
      <c r="AE551" s="30">
        <f t="shared" si="159"/>
        <v>0</v>
      </c>
      <c r="AF551" s="30">
        <f t="shared" si="160"/>
        <v>0</v>
      </c>
      <c r="AG551" s="30">
        <f t="shared" si="161"/>
        <v>0</v>
      </c>
    </row>
    <row r="552" spans="2:33" ht="15" customHeight="1" x14ac:dyDescent="0.2">
      <c r="B552" s="29" t="s">
        <v>2464</v>
      </c>
      <c r="C552" s="29" t="s">
        <v>14</v>
      </c>
      <c r="D552" s="29">
        <v>44000</v>
      </c>
      <c r="E552" s="29">
        <v>177000</v>
      </c>
      <c r="F552" s="30">
        <f t="shared" si="144"/>
        <v>4.0227272727272725</v>
      </c>
      <c r="G552" s="30">
        <f t="shared" si="145"/>
        <v>52800</v>
      </c>
      <c r="H552" s="30">
        <f t="shared" si="146"/>
        <v>18480</v>
      </c>
      <c r="I552" s="29">
        <v>0</v>
      </c>
      <c r="J552" s="29">
        <v>0</v>
      </c>
      <c r="K552" s="30">
        <f t="shared" si="147"/>
        <v>0</v>
      </c>
      <c r="L552" s="30">
        <f t="shared" si="148"/>
        <v>0</v>
      </c>
      <c r="M552" s="30">
        <f t="shared" si="149"/>
        <v>0</v>
      </c>
      <c r="N552" s="29">
        <v>0</v>
      </c>
      <c r="O552" s="29">
        <v>0</v>
      </c>
      <c r="P552" s="30">
        <f t="shared" si="150"/>
        <v>0</v>
      </c>
      <c r="Q552" s="30">
        <f t="shared" si="151"/>
        <v>0</v>
      </c>
      <c r="R552" s="30">
        <f t="shared" si="152"/>
        <v>0</v>
      </c>
      <c r="S552" s="29">
        <v>1000</v>
      </c>
      <c r="T552" s="29">
        <v>5000</v>
      </c>
      <c r="U552" s="30">
        <f t="shared" si="153"/>
        <v>5</v>
      </c>
      <c r="V552" s="30">
        <f t="shared" si="154"/>
        <v>1500</v>
      </c>
      <c r="W552" s="30">
        <f t="shared" si="155"/>
        <v>525</v>
      </c>
      <c r="X552" s="29">
        <v>0</v>
      </c>
      <c r="Y552" s="29">
        <v>0</v>
      </c>
      <c r="Z552" s="30">
        <f t="shared" si="156"/>
        <v>0</v>
      </c>
      <c r="AA552" s="30">
        <f t="shared" si="157"/>
        <v>0</v>
      </c>
      <c r="AB552" s="30">
        <f t="shared" si="158"/>
        <v>0</v>
      </c>
      <c r="AC552" s="29">
        <v>0</v>
      </c>
      <c r="AD552" s="29">
        <v>0</v>
      </c>
      <c r="AE552" s="30">
        <f t="shared" si="159"/>
        <v>0</v>
      </c>
      <c r="AF552" s="30">
        <f t="shared" si="160"/>
        <v>0</v>
      </c>
      <c r="AG552" s="30">
        <f t="shared" si="161"/>
        <v>0</v>
      </c>
    </row>
    <row r="553" spans="2:33" ht="15" customHeight="1" x14ac:dyDescent="0.2">
      <c r="B553" s="29" t="s">
        <v>3328</v>
      </c>
      <c r="C553" s="29" t="s">
        <v>14</v>
      </c>
      <c r="D553" s="29">
        <v>9000</v>
      </c>
      <c r="E553" s="29">
        <v>34000</v>
      </c>
      <c r="F553" s="30">
        <f t="shared" si="144"/>
        <v>3.7777777777777777</v>
      </c>
      <c r="G553" s="30">
        <f t="shared" si="145"/>
        <v>10800</v>
      </c>
      <c r="H553" s="30">
        <f t="shared" si="146"/>
        <v>3780</v>
      </c>
      <c r="I553" s="29">
        <v>0</v>
      </c>
      <c r="J553" s="29">
        <v>0</v>
      </c>
      <c r="K553" s="30">
        <f t="shared" si="147"/>
        <v>0</v>
      </c>
      <c r="L553" s="30">
        <f t="shared" si="148"/>
        <v>0</v>
      </c>
      <c r="M553" s="30">
        <f t="shared" si="149"/>
        <v>0</v>
      </c>
      <c r="N553" s="29">
        <v>0</v>
      </c>
      <c r="O553" s="29">
        <v>0</v>
      </c>
      <c r="P553" s="30">
        <f t="shared" si="150"/>
        <v>0</v>
      </c>
      <c r="Q553" s="30">
        <f t="shared" si="151"/>
        <v>0</v>
      </c>
      <c r="R553" s="30">
        <f t="shared" si="152"/>
        <v>0</v>
      </c>
      <c r="S553" s="29">
        <v>1000</v>
      </c>
      <c r="T553" s="29">
        <v>6000</v>
      </c>
      <c r="U553" s="30">
        <f t="shared" si="153"/>
        <v>6</v>
      </c>
      <c r="V553" s="30">
        <f t="shared" si="154"/>
        <v>1500</v>
      </c>
      <c r="W553" s="30">
        <f t="shared" si="155"/>
        <v>525</v>
      </c>
      <c r="X553" s="29">
        <v>0</v>
      </c>
      <c r="Y553" s="29">
        <v>0</v>
      </c>
      <c r="Z553" s="30">
        <f t="shared" si="156"/>
        <v>0</v>
      </c>
      <c r="AA553" s="30">
        <f t="shared" si="157"/>
        <v>0</v>
      </c>
      <c r="AB553" s="30">
        <f t="shared" si="158"/>
        <v>0</v>
      </c>
      <c r="AC553" s="29">
        <v>0</v>
      </c>
      <c r="AD553" s="29">
        <v>0</v>
      </c>
      <c r="AE553" s="30">
        <f t="shared" si="159"/>
        <v>0</v>
      </c>
      <c r="AF553" s="30">
        <f t="shared" si="160"/>
        <v>0</v>
      </c>
      <c r="AG553" s="30">
        <f t="shared" si="161"/>
        <v>0</v>
      </c>
    </row>
    <row r="554" spans="2:33" ht="15" customHeight="1" x14ac:dyDescent="0.2">
      <c r="B554" s="29" t="s">
        <v>2441</v>
      </c>
      <c r="C554" s="29" t="s">
        <v>14</v>
      </c>
      <c r="D554" s="29">
        <v>9000</v>
      </c>
      <c r="E554" s="29">
        <v>40000</v>
      </c>
      <c r="F554" s="30">
        <f t="shared" si="144"/>
        <v>4.4444444444444446</v>
      </c>
      <c r="G554" s="30">
        <f t="shared" si="145"/>
        <v>10800</v>
      </c>
      <c r="H554" s="30">
        <f t="shared" si="146"/>
        <v>3780</v>
      </c>
      <c r="I554" s="29">
        <v>0</v>
      </c>
      <c r="J554" s="29">
        <v>0</v>
      </c>
      <c r="K554" s="30">
        <f t="shared" si="147"/>
        <v>0</v>
      </c>
      <c r="L554" s="30">
        <f t="shared" si="148"/>
        <v>0</v>
      </c>
      <c r="M554" s="30">
        <f t="shared" si="149"/>
        <v>0</v>
      </c>
      <c r="N554" s="29">
        <v>0</v>
      </c>
      <c r="O554" s="29">
        <v>0</v>
      </c>
      <c r="P554" s="30">
        <f t="shared" si="150"/>
        <v>0</v>
      </c>
      <c r="Q554" s="30">
        <f t="shared" si="151"/>
        <v>0</v>
      </c>
      <c r="R554" s="30">
        <f t="shared" si="152"/>
        <v>0</v>
      </c>
      <c r="S554" s="29">
        <v>20000</v>
      </c>
      <c r="T554" s="29">
        <v>165000</v>
      </c>
      <c r="U554" s="30">
        <f t="shared" si="153"/>
        <v>8.25</v>
      </c>
      <c r="V554" s="30">
        <f t="shared" si="154"/>
        <v>30000</v>
      </c>
      <c r="W554" s="30">
        <f t="shared" si="155"/>
        <v>10500</v>
      </c>
      <c r="X554" s="29">
        <v>0</v>
      </c>
      <c r="Y554" s="29">
        <v>0</v>
      </c>
      <c r="Z554" s="30">
        <f t="shared" si="156"/>
        <v>0</v>
      </c>
      <c r="AA554" s="30">
        <f t="shared" si="157"/>
        <v>0</v>
      </c>
      <c r="AB554" s="30">
        <f t="shared" si="158"/>
        <v>0</v>
      </c>
      <c r="AC554" s="29">
        <v>0</v>
      </c>
      <c r="AD554" s="29">
        <v>0</v>
      </c>
      <c r="AE554" s="30">
        <f t="shared" si="159"/>
        <v>0</v>
      </c>
      <c r="AF554" s="30">
        <f t="shared" si="160"/>
        <v>0</v>
      </c>
      <c r="AG554" s="30">
        <f t="shared" si="161"/>
        <v>0</v>
      </c>
    </row>
    <row r="555" spans="2:33" ht="15" customHeight="1" x14ac:dyDescent="0.2">
      <c r="B555" s="29" t="s">
        <v>2445</v>
      </c>
      <c r="C555" s="29" t="s">
        <v>14</v>
      </c>
      <c r="D555" s="29">
        <v>181000</v>
      </c>
      <c r="E555" s="29">
        <v>656000</v>
      </c>
      <c r="F555" s="30">
        <f t="shared" si="144"/>
        <v>3.6243093922651934</v>
      </c>
      <c r="G555" s="30">
        <f t="shared" si="145"/>
        <v>217200</v>
      </c>
      <c r="H555" s="30">
        <f t="shared" si="146"/>
        <v>76020</v>
      </c>
      <c r="I555" s="29">
        <v>0</v>
      </c>
      <c r="J555" s="29">
        <v>0</v>
      </c>
      <c r="K555" s="30">
        <f t="shared" si="147"/>
        <v>0</v>
      </c>
      <c r="L555" s="30">
        <f t="shared" si="148"/>
        <v>0</v>
      </c>
      <c r="M555" s="30">
        <f t="shared" si="149"/>
        <v>0</v>
      </c>
      <c r="N555" s="29">
        <v>0</v>
      </c>
      <c r="O555" s="29">
        <v>0</v>
      </c>
      <c r="P555" s="30">
        <f t="shared" si="150"/>
        <v>0</v>
      </c>
      <c r="Q555" s="30">
        <f t="shared" si="151"/>
        <v>0</v>
      </c>
      <c r="R555" s="30">
        <f t="shared" si="152"/>
        <v>0</v>
      </c>
      <c r="S555" s="29">
        <v>4000</v>
      </c>
      <c r="T555" s="29">
        <v>23000</v>
      </c>
      <c r="U555" s="30">
        <f t="shared" si="153"/>
        <v>5.75</v>
      </c>
      <c r="V555" s="30">
        <f t="shared" si="154"/>
        <v>6000</v>
      </c>
      <c r="W555" s="30">
        <f t="shared" si="155"/>
        <v>2100</v>
      </c>
      <c r="X555" s="29">
        <v>0</v>
      </c>
      <c r="Y555" s="29">
        <v>0</v>
      </c>
      <c r="Z555" s="30">
        <f t="shared" si="156"/>
        <v>0</v>
      </c>
      <c r="AA555" s="30">
        <f t="shared" si="157"/>
        <v>0</v>
      </c>
      <c r="AB555" s="30">
        <f t="shared" si="158"/>
        <v>0</v>
      </c>
      <c r="AC555" s="29">
        <v>0</v>
      </c>
      <c r="AD555" s="29">
        <v>0</v>
      </c>
      <c r="AE555" s="30">
        <f t="shared" si="159"/>
        <v>0</v>
      </c>
      <c r="AF555" s="30">
        <f t="shared" si="160"/>
        <v>0</v>
      </c>
      <c r="AG555" s="30">
        <f t="shared" si="161"/>
        <v>0</v>
      </c>
    </row>
    <row r="556" spans="2:33" ht="15" customHeight="1" x14ac:dyDescent="0.2">
      <c r="B556" s="29" t="s">
        <v>2442</v>
      </c>
      <c r="C556" s="29" t="s">
        <v>14</v>
      </c>
      <c r="D556" s="29">
        <v>10000</v>
      </c>
      <c r="E556" s="29">
        <v>34000</v>
      </c>
      <c r="F556" s="30">
        <f t="shared" si="144"/>
        <v>3.4</v>
      </c>
      <c r="G556" s="30">
        <f t="shared" si="145"/>
        <v>12000</v>
      </c>
      <c r="H556" s="30">
        <f t="shared" si="146"/>
        <v>4200</v>
      </c>
      <c r="I556" s="29">
        <v>0</v>
      </c>
      <c r="J556" s="29">
        <v>0</v>
      </c>
      <c r="K556" s="30">
        <f t="shared" si="147"/>
        <v>0</v>
      </c>
      <c r="L556" s="30">
        <f t="shared" si="148"/>
        <v>0</v>
      </c>
      <c r="M556" s="30">
        <f t="shared" si="149"/>
        <v>0</v>
      </c>
      <c r="N556" s="29">
        <v>0</v>
      </c>
      <c r="O556" s="29">
        <v>0</v>
      </c>
      <c r="P556" s="30">
        <f t="shared" si="150"/>
        <v>0</v>
      </c>
      <c r="Q556" s="30">
        <f t="shared" si="151"/>
        <v>0</v>
      </c>
      <c r="R556" s="30">
        <f t="shared" si="152"/>
        <v>0</v>
      </c>
      <c r="S556" s="29">
        <v>0</v>
      </c>
      <c r="T556" s="29">
        <v>2000</v>
      </c>
      <c r="U556" s="30">
        <f t="shared" si="153"/>
        <v>0</v>
      </c>
      <c r="V556" s="30">
        <f t="shared" si="154"/>
        <v>0</v>
      </c>
      <c r="W556" s="30">
        <f t="shared" si="155"/>
        <v>0</v>
      </c>
      <c r="X556" s="29">
        <v>0</v>
      </c>
      <c r="Y556" s="29">
        <v>0</v>
      </c>
      <c r="Z556" s="30">
        <f t="shared" si="156"/>
        <v>0</v>
      </c>
      <c r="AA556" s="30">
        <f t="shared" si="157"/>
        <v>0</v>
      </c>
      <c r="AB556" s="30">
        <f t="shared" si="158"/>
        <v>0</v>
      </c>
      <c r="AC556" s="29">
        <v>0</v>
      </c>
      <c r="AD556" s="29">
        <v>0</v>
      </c>
      <c r="AE556" s="30">
        <f t="shared" si="159"/>
        <v>0</v>
      </c>
      <c r="AF556" s="30">
        <f t="shared" si="160"/>
        <v>0</v>
      </c>
      <c r="AG556" s="30">
        <f t="shared" si="161"/>
        <v>0</v>
      </c>
    </row>
    <row r="557" spans="2:33" ht="15" customHeight="1" x14ac:dyDescent="0.2">
      <c r="B557" s="29" t="s">
        <v>2447</v>
      </c>
      <c r="C557" s="29" t="s">
        <v>14</v>
      </c>
      <c r="D557" s="29">
        <v>94000</v>
      </c>
      <c r="E557" s="29">
        <v>298000</v>
      </c>
      <c r="F557" s="30">
        <f t="shared" si="144"/>
        <v>3.1702127659574466</v>
      </c>
      <c r="G557" s="30">
        <f t="shared" si="145"/>
        <v>112800</v>
      </c>
      <c r="H557" s="30">
        <f t="shared" si="146"/>
        <v>39480</v>
      </c>
      <c r="I557" s="29">
        <v>0</v>
      </c>
      <c r="J557" s="29">
        <v>0</v>
      </c>
      <c r="K557" s="30">
        <f t="shared" si="147"/>
        <v>0</v>
      </c>
      <c r="L557" s="30">
        <f t="shared" si="148"/>
        <v>0</v>
      </c>
      <c r="M557" s="30">
        <f t="shared" si="149"/>
        <v>0</v>
      </c>
      <c r="N557" s="29">
        <v>0</v>
      </c>
      <c r="O557" s="29">
        <v>0</v>
      </c>
      <c r="P557" s="30">
        <f t="shared" si="150"/>
        <v>0</v>
      </c>
      <c r="Q557" s="30">
        <f t="shared" si="151"/>
        <v>0</v>
      </c>
      <c r="R557" s="30">
        <f t="shared" si="152"/>
        <v>0</v>
      </c>
      <c r="S557" s="29">
        <v>1000</v>
      </c>
      <c r="T557" s="29">
        <v>8000</v>
      </c>
      <c r="U557" s="30">
        <f t="shared" si="153"/>
        <v>8</v>
      </c>
      <c r="V557" s="30">
        <f t="shared" si="154"/>
        <v>1500</v>
      </c>
      <c r="W557" s="30">
        <f t="shared" si="155"/>
        <v>525</v>
      </c>
      <c r="X557" s="29">
        <v>0</v>
      </c>
      <c r="Y557" s="29">
        <v>0</v>
      </c>
      <c r="Z557" s="30">
        <f t="shared" si="156"/>
        <v>0</v>
      </c>
      <c r="AA557" s="30">
        <f t="shared" si="157"/>
        <v>0</v>
      </c>
      <c r="AB557" s="30">
        <f t="shared" si="158"/>
        <v>0</v>
      </c>
      <c r="AC557" s="29">
        <v>0</v>
      </c>
      <c r="AD557" s="29">
        <v>0</v>
      </c>
      <c r="AE557" s="30">
        <f t="shared" si="159"/>
        <v>0</v>
      </c>
      <c r="AF557" s="30">
        <f t="shared" si="160"/>
        <v>0</v>
      </c>
      <c r="AG557" s="30">
        <f t="shared" si="161"/>
        <v>0</v>
      </c>
    </row>
    <row r="558" spans="2:33" ht="15" customHeight="1" x14ac:dyDescent="0.2">
      <c r="B558" s="29" t="s">
        <v>2460</v>
      </c>
      <c r="C558" s="29" t="s">
        <v>14</v>
      </c>
      <c r="D558" s="29">
        <v>27000</v>
      </c>
      <c r="E558" s="29">
        <v>76000</v>
      </c>
      <c r="F558" s="30">
        <f t="shared" si="144"/>
        <v>2.8148148148148149</v>
      </c>
      <c r="G558" s="30">
        <f t="shared" si="145"/>
        <v>32400</v>
      </c>
      <c r="H558" s="30">
        <f t="shared" si="146"/>
        <v>11340</v>
      </c>
      <c r="I558" s="29">
        <v>0</v>
      </c>
      <c r="J558" s="29">
        <v>0</v>
      </c>
      <c r="K558" s="30">
        <f t="shared" si="147"/>
        <v>0</v>
      </c>
      <c r="L558" s="30">
        <f t="shared" si="148"/>
        <v>0</v>
      </c>
      <c r="M558" s="30">
        <f t="shared" si="149"/>
        <v>0</v>
      </c>
      <c r="N558" s="29">
        <v>0</v>
      </c>
      <c r="O558" s="29">
        <v>0</v>
      </c>
      <c r="P558" s="30">
        <f t="shared" si="150"/>
        <v>0</v>
      </c>
      <c r="Q558" s="30">
        <f t="shared" si="151"/>
        <v>0</v>
      </c>
      <c r="R558" s="30">
        <f t="shared" si="152"/>
        <v>0</v>
      </c>
      <c r="S558" s="29">
        <v>38000</v>
      </c>
      <c r="T558" s="29">
        <v>164000</v>
      </c>
      <c r="U558" s="30">
        <f t="shared" si="153"/>
        <v>4.3157894736842106</v>
      </c>
      <c r="V558" s="30">
        <f t="shared" si="154"/>
        <v>57000</v>
      </c>
      <c r="W558" s="30">
        <f t="shared" si="155"/>
        <v>19950</v>
      </c>
      <c r="X558" s="29">
        <v>0</v>
      </c>
      <c r="Y558" s="29">
        <v>0</v>
      </c>
      <c r="Z558" s="30">
        <f t="shared" si="156"/>
        <v>0</v>
      </c>
      <c r="AA558" s="30">
        <f t="shared" si="157"/>
        <v>0</v>
      </c>
      <c r="AB558" s="30">
        <f t="shared" si="158"/>
        <v>0</v>
      </c>
      <c r="AC558" s="29">
        <v>0</v>
      </c>
      <c r="AD558" s="29">
        <v>0</v>
      </c>
      <c r="AE558" s="30">
        <f t="shared" si="159"/>
        <v>0</v>
      </c>
      <c r="AF558" s="30">
        <f t="shared" si="160"/>
        <v>0</v>
      </c>
      <c r="AG558" s="30">
        <f t="shared" si="161"/>
        <v>0</v>
      </c>
    </row>
    <row r="559" spans="2:33" ht="15" customHeight="1" x14ac:dyDescent="0.2">
      <c r="B559" s="29" t="s">
        <v>1918</v>
      </c>
      <c r="C559" s="29" t="s">
        <v>17</v>
      </c>
      <c r="D559" s="29">
        <v>1000</v>
      </c>
      <c r="E559" s="29">
        <v>3000</v>
      </c>
      <c r="F559" s="30">
        <f t="shared" si="144"/>
        <v>3</v>
      </c>
      <c r="G559" s="30">
        <f t="shared" si="145"/>
        <v>1200</v>
      </c>
      <c r="H559" s="30">
        <f t="shared" si="146"/>
        <v>420</v>
      </c>
      <c r="I559" s="29">
        <v>0</v>
      </c>
      <c r="J559" s="29">
        <v>0</v>
      </c>
      <c r="K559" s="30">
        <f t="shared" si="147"/>
        <v>0</v>
      </c>
      <c r="L559" s="30">
        <f t="shared" si="148"/>
        <v>0</v>
      </c>
      <c r="M559" s="30">
        <f t="shared" si="149"/>
        <v>0</v>
      </c>
      <c r="N559" s="29">
        <v>0</v>
      </c>
      <c r="O559" s="29">
        <v>0</v>
      </c>
      <c r="P559" s="30">
        <f t="shared" si="150"/>
        <v>0</v>
      </c>
      <c r="Q559" s="30">
        <f t="shared" si="151"/>
        <v>0</v>
      </c>
      <c r="R559" s="30">
        <f t="shared" si="152"/>
        <v>0</v>
      </c>
      <c r="S559" s="29">
        <v>11000</v>
      </c>
      <c r="T559" s="29">
        <v>51000</v>
      </c>
      <c r="U559" s="30">
        <f t="shared" si="153"/>
        <v>4.6363636363636367</v>
      </c>
      <c r="V559" s="30">
        <f t="shared" si="154"/>
        <v>16500</v>
      </c>
      <c r="W559" s="30">
        <f t="shared" si="155"/>
        <v>5775</v>
      </c>
      <c r="X559" s="29">
        <v>1000</v>
      </c>
      <c r="Y559" s="29">
        <v>2000</v>
      </c>
      <c r="Z559" s="30">
        <f t="shared" si="156"/>
        <v>2</v>
      </c>
      <c r="AA559" s="30">
        <f t="shared" si="157"/>
        <v>1500</v>
      </c>
      <c r="AB559" s="30">
        <f t="shared" si="158"/>
        <v>450</v>
      </c>
      <c r="AC559" s="29">
        <v>0</v>
      </c>
      <c r="AD559" s="29">
        <v>0</v>
      </c>
      <c r="AE559" s="30">
        <f t="shared" si="159"/>
        <v>0</v>
      </c>
      <c r="AF559" s="30">
        <f t="shared" si="160"/>
        <v>0</v>
      </c>
      <c r="AG559" s="30">
        <f t="shared" si="161"/>
        <v>0</v>
      </c>
    </row>
    <row r="560" spans="2:33" ht="15" customHeight="1" x14ac:dyDescent="0.2">
      <c r="B560" s="29" t="s">
        <v>1919</v>
      </c>
      <c r="C560" s="29" t="s">
        <v>17</v>
      </c>
      <c r="D560" s="29">
        <v>91000</v>
      </c>
      <c r="E560" s="29">
        <v>313000</v>
      </c>
      <c r="F560" s="30">
        <f t="shared" si="144"/>
        <v>3.4395604395604398</v>
      </c>
      <c r="G560" s="30">
        <f t="shared" si="145"/>
        <v>109200</v>
      </c>
      <c r="H560" s="30">
        <f t="shared" si="146"/>
        <v>38220</v>
      </c>
      <c r="I560" s="29">
        <v>0</v>
      </c>
      <c r="J560" s="29">
        <v>0</v>
      </c>
      <c r="K560" s="30">
        <f t="shared" si="147"/>
        <v>0</v>
      </c>
      <c r="L560" s="30">
        <f t="shared" si="148"/>
        <v>0</v>
      </c>
      <c r="M560" s="30">
        <f t="shared" si="149"/>
        <v>0</v>
      </c>
      <c r="N560" s="29">
        <v>0</v>
      </c>
      <c r="O560" s="29">
        <v>0</v>
      </c>
      <c r="P560" s="30">
        <f t="shared" si="150"/>
        <v>0</v>
      </c>
      <c r="Q560" s="30">
        <f t="shared" si="151"/>
        <v>0</v>
      </c>
      <c r="R560" s="30">
        <f t="shared" si="152"/>
        <v>0</v>
      </c>
      <c r="S560" s="29">
        <v>48000</v>
      </c>
      <c r="T560" s="29">
        <v>184000</v>
      </c>
      <c r="U560" s="30">
        <f t="shared" si="153"/>
        <v>3.8333333333333335</v>
      </c>
      <c r="V560" s="30">
        <f t="shared" si="154"/>
        <v>72000</v>
      </c>
      <c r="W560" s="30">
        <f t="shared" si="155"/>
        <v>25200</v>
      </c>
      <c r="X560" s="29">
        <v>0</v>
      </c>
      <c r="Y560" s="29">
        <v>0</v>
      </c>
      <c r="Z560" s="30">
        <f t="shared" si="156"/>
        <v>0</v>
      </c>
      <c r="AA560" s="30">
        <f t="shared" si="157"/>
        <v>0</v>
      </c>
      <c r="AB560" s="30">
        <f t="shared" si="158"/>
        <v>0</v>
      </c>
      <c r="AC560" s="29">
        <v>0</v>
      </c>
      <c r="AD560" s="29">
        <v>0</v>
      </c>
      <c r="AE560" s="30">
        <f t="shared" si="159"/>
        <v>0</v>
      </c>
      <c r="AF560" s="30">
        <f t="shared" si="160"/>
        <v>0</v>
      </c>
      <c r="AG560" s="30">
        <f t="shared" si="161"/>
        <v>0</v>
      </c>
    </row>
    <row r="561" spans="2:33" ht="15" customHeight="1" x14ac:dyDescent="0.2">
      <c r="B561" s="29" t="s">
        <v>2529</v>
      </c>
      <c r="C561" s="29" t="s">
        <v>17</v>
      </c>
      <c r="D561" s="29">
        <v>105000</v>
      </c>
      <c r="E561" s="29">
        <v>353000</v>
      </c>
      <c r="F561" s="30">
        <f t="shared" si="144"/>
        <v>3.361904761904762</v>
      </c>
      <c r="G561" s="30">
        <f t="shared" si="145"/>
        <v>126000</v>
      </c>
      <c r="H561" s="30">
        <f t="shared" si="146"/>
        <v>44100</v>
      </c>
      <c r="I561" s="29">
        <v>0</v>
      </c>
      <c r="J561" s="29">
        <v>0</v>
      </c>
      <c r="K561" s="30">
        <f t="shared" si="147"/>
        <v>0</v>
      </c>
      <c r="L561" s="30">
        <f t="shared" si="148"/>
        <v>0</v>
      </c>
      <c r="M561" s="30">
        <f t="shared" si="149"/>
        <v>0</v>
      </c>
      <c r="N561" s="29">
        <v>0</v>
      </c>
      <c r="O561" s="29">
        <v>0</v>
      </c>
      <c r="P561" s="30">
        <f t="shared" si="150"/>
        <v>0</v>
      </c>
      <c r="Q561" s="30">
        <f t="shared" si="151"/>
        <v>0</v>
      </c>
      <c r="R561" s="30">
        <f t="shared" si="152"/>
        <v>0</v>
      </c>
      <c r="S561" s="29">
        <v>28000</v>
      </c>
      <c r="T561" s="29">
        <v>180000</v>
      </c>
      <c r="U561" s="30">
        <f t="shared" si="153"/>
        <v>6.4285714285714288</v>
      </c>
      <c r="V561" s="30">
        <f t="shared" si="154"/>
        <v>42000</v>
      </c>
      <c r="W561" s="30">
        <f t="shared" si="155"/>
        <v>14700</v>
      </c>
      <c r="X561" s="29">
        <v>0</v>
      </c>
      <c r="Y561" s="29">
        <v>0</v>
      </c>
      <c r="Z561" s="30">
        <f t="shared" si="156"/>
        <v>0</v>
      </c>
      <c r="AA561" s="30">
        <f t="shared" si="157"/>
        <v>0</v>
      </c>
      <c r="AB561" s="30">
        <f t="shared" si="158"/>
        <v>0</v>
      </c>
      <c r="AC561" s="29">
        <v>0</v>
      </c>
      <c r="AD561" s="29">
        <v>0</v>
      </c>
      <c r="AE561" s="30">
        <f t="shared" si="159"/>
        <v>0</v>
      </c>
      <c r="AF561" s="30">
        <f t="shared" si="160"/>
        <v>0</v>
      </c>
      <c r="AG561" s="30">
        <f t="shared" si="161"/>
        <v>0</v>
      </c>
    </row>
    <row r="562" spans="2:33" ht="15" customHeight="1" x14ac:dyDescent="0.2">
      <c r="B562" s="29" t="s">
        <v>8342</v>
      </c>
      <c r="C562" s="29" t="s">
        <v>17</v>
      </c>
      <c r="D562" s="29">
        <v>231000</v>
      </c>
      <c r="E562" s="29">
        <v>878000</v>
      </c>
      <c r="F562" s="30">
        <f t="shared" si="144"/>
        <v>3.8008658008658007</v>
      </c>
      <c r="G562" s="30">
        <f t="shared" si="145"/>
        <v>277200</v>
      </c>
      <c r="H562" s="30">
        <f t="shared" si="146"/>
        <v>97020</v>
      </c>
      <c r="I562" s="29">
        <v>0</v>
      </c>
      <c r="J562" s="29">
        <v>0</v>
      </c>
      <c r="K562" s="30">
        <f t="shared" si="147"/>
        <v>0</v>
      </c>
      <c r="L562" s="30">
        <f t="shared" si="148"/>
        <v>0</v>
      </c>
      <c r="M562" s="30">
        <f t="shared" si="149"/>
        <v>0</v>
      </c>
      <c r="N562" s="29">
        <v>0</v>
      </c>
      <c r="O562" s="29">
        <v>0</v>
      </c>
      <c r="P562" s="30">
        <f t="shared" si="150"/>
        <v>0</v>
      </c>
      <c r="Q562" s="30">
        <f t="shared" si="151"/>
        <v>0</v>
      </c>
      <c r="R562" s="30">
        <f t="shared" si="152"/>
        <v>0</v>
      </c>
      <c r="S562" s="29">
        <v>27000</v>
      </c>
      <c r="T562" s="29">
        <v>173000</v>
      </c>
      <c r="U562" s="30">
        <f t="shared" si="153"/>
        <v>6.4074074074074074</v>
      </c>
      <c r="V562" s="30">
        <f t="shared" si="154"/>
        <v>40500</v>
      </c>
      <c r="W562" s="30">
        <f t="shared" si="155"/>
        <v>14175</v>
      </c>
      <c r="X562" s="29">
        <v>0</v>
      </c>
      <c r="Y562" s="29">
        <v>0</v>
      </c>
      <c r="Z562" s="30">
        <f t="shared" si="156"/>
        <v>0</v>
      </c>
      <c r="AA562" s="30">
        <f t="shared" si="157"/>
        <v>0</v>
      </c>
      <c r="AB562" s="30">
        <f t="shared" si="158"/>
        <v>0</v>
      </c>
      <c r="AC562" s="29">
        <v>0</v>
      </c>
      <c r="AD562" s="29">
        <v>0</v>
      </c>
      <c r="AE562" s="30">
        <f t="shared" si="159"/>
        <v>0</v>
      </c>
      <c r="AF562" s="30">
        <f t="shared" si="160"/>
        <v>0</v>
      </c>
      <c r="AG562" s="30">
        <f t="shared" si="161"/>
        <v>0</v>
      </c>
    </row>
    <row r="563" spans="2:33" ht="15" customHeight="1" x14ac:dyDescent="0.2">
      <c r="B563" s="29" t="s">
        <v>8343</v>
      </c>
      <c r="C563" s="29" t="s">
        <v>17</v>
      </c>
      <c r="D563" s="29">
        <v>152000</v>
      </c>
      <c r="E563" s="29">
        <v>426000</v>
      </c>
      <c r="F563" s="30">
        <f t="shared" si="144"/>
        <v>2.8026315789473686</v>
      </c>
      <c r="G563" s="30">
        <f t="shared" si="145"/>
        <v>182400</v>
      </c>
      <c r="H563" s="30">
        <f t="shared" si="146"/>
        <v>63840</v>
      </c>
      <c r="I563" s="29">
        <v>0</v>
      </c>
      <c r="J563" s="29">
        <v>0</v>
      </c>
      <c r="K563" s="30">
        <f t="shared" si="147"/>
        <v>0</v>
      </c>
      <c r="L563" s="30">
        <f t="shared" si="148"/>
        <v>0</v>
      </c>
      <c r="M563" s="30">
        <f t="shared" si="149"/>
        <v>0</v>
      </c>
      <c r="N563" s="29">
        <v>0</v>
      </c>
      <c r="O563" s="29">
        <v>0</v>
      </c>
      <c r="P563" s="30">
        <f t="shared" si="150"/>
        <v>0</v>
      </c>
      <c r="Q563" s="30">
        <f t="shared" si="151"/>
        <v>0</v>
      </c>
      <c r="R563" s="30">
        <f t="shared" si="152"/>
        <v>0</v>
      </c>
      <c r="S563" s="29">
        <v>8000</v>
      </c>
      <c r="T563" s="29">
        <v>35000</v>
      </c>
      <c r="U563" s="30">
        <f t="shared" si="153"/>
        <v>4.375</v>
      </c>
      <c r="V563" s="30">
        <f t="shared" si="154"/>
        <v>12000</v>
      </c>
      <c r="W563" s="30">
        <f t="shared" si="155"/>
        <v>4200</v>
      </c>
      <c r="X563" s="29">
        <v>0</v>
      </c>
      <c r="Y563" s="29">
        <v>0</v>
      </c>
      <c r="Z563" s="30">
        <f t="shared" si="156"/>
        <v>0</v>
      </c>
      <c r="AA563" s="30">
        <f t="shared" si="157"/>
        <v>0</v>
      </c>
      <c r="AB563" s="30">
        <f t="shared" si="158"/>
        <v>0</v>
      </c>
      <c r="AC563" s="29">
        <v>0</v>
      </c>
      <c r="AD563" s="29">
        <v>0</v>
      </c>
      <c r="AE563" s="30">
        <f t="shared" si="159"/>
        <v>0</v>
      </c>
      <c r="AF563" s="30">
        <f t="shared" si="160"/>
        <v>0</v>
      </c>
      <c r="AG563" s="30">
        <f t="shared" si="161"/>
        <v>0</v>
      </c>
    </row>
    <row r="564" spans="2:33" ht="15" customHeight="1" x14ac:dyDescent="0.2">
      <c r="B564" s="29" t="s">
        <v>2538</v>
      </c>
      <c r="C564" s="29" t="s">
        <v>17</v>
      </c>
      <c r="D564" s="29">
        <v>77000</v>
      </c>
      <c r="E564" s="29">
        <v>248000</v>
      </c>
      <c r="F564" s="30">
        <f t="shared" si="144"/>
        <v>3.220779220779221</v>
      </c>
      <c r="G564" s="30">
        <f t="shared" si="145"/>
        <v>92400</v>
      </c>
      <c r="H564" s="30">
        <f t="shared" si="146"/>
        <v>32340</v>
      </c>
      <c r="I564" s="29">
        <v>0</v>
      </c>
      <c r="J564" s="29">
        <v>0</v>
      </c>
      <c r="K564" s="30">
        <f t="shared" si="147"/>
        <v>0</v>
      </c>
      <c r="L564" s="30">
        <f t="shared" si="148"/>
        <v>0</v>
      </c>
      <c r="M564" s="30">
        <f t="shared" si="149"/>
        <v>0</v>
      </c>
      <c r="N564" s="29">
        <v>0</v>
      </c>
      <c r="O564" s="29">
        <v>0</v>
      </c>
      <c r="P564" s="30">
        <f t="shared" si="150"/>
        <v>0</v>
      </c>
      <c r="Q564" s="30">
        <f t="shared" si="151"/>
        <v>0</v>
      </c>
      <c r="R564" s="30">
        <f t="shared" si="152"/>
        <v>0</v>
      </c>
      <c r="S564" s="29">
        <v>11000</v>
      </c>
      <c r="T564" s="29">
        <v>66000</v>
      </c>
      <c r="U564" s="30">
        <f t="shared" si="153"/>
        <v>6</v>
      </c>
      <c r="V564" s="30">
        <f t="shared" si="154"/>
        <v>16500</v>
      </c>
      <c r="W564" s="30">
        <f t="shared" si="155"/>
        <v>5775</v>
      </c>
      <c r="X564" s="29">
        <v>0</v>
      </c>
      <c r="Y564" s="29">
        <v>0</v>
      </c>
      <c r="Z564" s="30">
        <f t="shared" si="156"/>
        <v>0</v>
      </c>
      <c r="AA564" s="30">
        <f t="shared" si="157"/>
        <v>0</v>
      </c>
      <c r="AB564" s="30">
        <f t="shared" si="158"/>
        <v>0</v>
      </c>
      <c r="AC564" s="29">
        <v>0</v>
      </c>
      <c r="AD564" s="29">
        <v>0</v>
      </c>
      <c r="AE564" s="30">
        <f t="shared" si="159"/>
        <v>0</v>
      </c>
      <c r="AF564" s="30">
        <f t="shared" si="160"/>
        <v>0</v>
      </c>
      <c r="AG564" s="30">
        <f t="shared" si="161"/>
        <v>0</v>
      </c>
    </row>
    <row r="565" spans="2:33" ht="15" customHeight="1" x14ac:dyDescent="0.2">
      <c r="B565" s="29" t="s">
        <v>1923</v>
      </c>
      <c r="C565" s="29" t="s">
        <v>17</v>
      </c>
      <c r="D565" s="29">
        <v>67000</v>
      </c>
      <c r="E565" s="29">
        <v>208000</v>
      </c>
      <c r="F565" s="30">
        <f t="shared" si="144"/>
        <v>3.1044776119402986</v>
      </c>
      <c r="G565" s="30">
        <f t="shared" si="145"/>
        <v>80400</v>
      </c>
      <c r="H565" s="30">
        <f t="shared" si="146"/>
        <v>28140</v>
      </c>
      <c r="I565" s="29">
        <v>0</v>
      </c>
      <c r="J565" s="29">
        <v>0</v>
      </c>
      <c r="K565" s="30">
        <f t="shared" si="147"/>
        <v>0</v>
      </c>
      <c r="L565" s="30">
        <f t="shared" si="148"/>
        <v>0</v>
      </c>
      <c r="M565" s="30">
        <f t="shared" si="149"/>
        <v>0</v>
      </c>
      <c r="N565" s="29">
        <v>0</v>
      </c>
      <c r="O565" s="29">
        <v>0</v>
      </c>
      <c r="P565" s="30">
        <f t="shared" si="150"/>
        <v>0</v>
      </c>
      <c r="Q565" s="30">
        <f t="shared" si="151"/>
        <v>0</v>
      </c>
      <c r="R565" s="30">
        <f t="shared" si="152"/>
        <v>0</v>
      </c>
      <c r="S565" s="29">
        <v>21000</v>
      </c>
      <c r="T565" s="29">
        <v>104000</v>
      </c>
      <c r="U565" s="30">
        <f t="shared" si="153"/>
        <v>4.9523809523809526</v>
      </c>
      <c r="V565" s="30">
        <f t="shared" si="154"/>
        <v>31500</v>
      </c>
      <c r="W565" s="30">
        <f t="shared" si="155"/>
        <v>11025</v>
      </c>
      <c r="X565" s="29">
        <v>0</v>
      </c>
      <c r="Y565" s="29">
        <v>0</v>
      </c>
      <c r="Z565" s="30">
        <f t="shared" si="156"/>
        <v>0</v>
      </c>
      <c r="AA565" s="30">
        <f t="shared" si="157"/>
        <v>0</v>
      </c>
      <c r="AB565" s="30">
        <f t="shared" si="158"/>
        <v>0</v>
      </c>
      <c r="AC565" s="29">
        <v>0</v>
      </c>
      <c r="AD565" s="29">
        <v>0</v>
      </c>
      <c r="AE565" s="30">
        <f t="shared" si="159"/>
        <v>0</v>
      </c>
      <c r="AF565" s="30">
        <f t="shared" si="160"/>
        <v>0</v>
      </c>
      <c r="AG565" s="30">
        <f t="shared" si="161"/>
        <v>0</v>
      </c>
    </row>
    <row r="566" spans="2:33" ht="15" customHeight="1" x14ac:dyDescent="0.2">
      <c r="B566" s="29" t="s">
        <v>1924</v>
      </c>
      <c r="C566" s="29" t="s">
        <v>17</v>
      </c>
      <c r="D566" s="29">
        <v>211000</v>
      </c>
      <c r="E566" s="29">
        <v>925000</v>
      </c>
      <c r="F566" s="30">
        <f t="shared" si="144"/>
        <v>4.3838862559241702</v>
      </c>
      <c r="G566" s="30">
        <f t="shared" si="145"/>
        <v>253200</v>
      </c>
      <c r="H566" s="30">
        <f t="shared" si="146"/>
        <v>88620</v>
      </c>
      <c r="I566" s="29">
        <v>0</v>
      </c>
      <c r="J566" s="29">
        <v>0</v>
      </c>
      <c r="K566" s="30">
        <f t="shared" si="147"/>
        <v>0</v>
      </c>
      <c r="L566" s="30">
        <f t="shared" si="148"/>
        <v>0</v>
      </c>
      <c r="M566" s="30">
        <f t="shared" si="149"/>
        <v>0</v>
      </c>
      <c r="N566" s="29">
        <v>0</v>
      </c>
      <c r="O566" s="29">
        <v>0</v>
      </c>
      <c r="P566" s="30">
        <f t="shared" si="150"/>
        <v>0</v>
      </c>
      <c r="Q566" s="30">
        <f t="shared" si="151"/>
        <v>0</v>
      </c>
      <c r="R566" s="30">
        <f t="shared" si="152"/>
        <v>0</v>
      </c>
      <c r="S566" s="29">
        <v>32000</v>
      </c>
      <c r="T566" s="29">
        <v>226000</v>
      </c>
      <c r="U566" s="30">
        <f t="shared" si="153"/>
        <v>7.0625</v>
      </c>
      <c r="V566" s="30">
        <f t="shared" si="154"/>
        <v>48000</v>
      </c>
      <c r="W566" s="30">
        <f t="shared" si="155"/>
        <v>16800</v>
      </c>
      <c r="X566" s="29">
        <v>0</v>
      </c>
      <c r="Y566" s="29">
        <v>1000</v>
      </c>
      <c r="Z566" s="30">
        <f t="shared" si="156"/>
        <v>0</v>
      </c>
      <c r="AA566" s="30">
        <f t="shared" si="157"/>
        <v>0</v>
      </c>
      <c r="AB566" s="30">
        <f t="shared" si="158"/>
        <v>0</v>
      </c>
      <c r="AC566" s="29">
        <v>0</v>
      </c>
      <c r="AD566" s="29">
        <v>0</v>
      </c>
      <c r="AE566" s="30">
        <f t="shared" si="159"/>
        <v>0</v>
      </c>
      <c r="AF566" s="30">
        <f t="shared" si="160"/>
        <v>0</v>
      </c>
      <c r="AG566" s="30">
        <f t="shared" si="161"/>
        <v>0</v>
      </c>
    </row>
    <row r="567" spans="2:33" ht="15" customHeight="1" x14ac:dyDescent="0.2">
      <c r="B567" s="29" t="s">
        <v>1925</v>
      </c>
      <c r="C567" s="29" t="s">
        <v>17</v>
      </c>
      <c r="D567" s="29">
        <v>208000</v>
      </c>
      <c r="E567" s="29">
        <v>778000</v>
      </c>
      <c r="F567" s="30">
        <f t="shared" si="144"/>
        <v>3.7403846153846154</v>
      </c>
      <c r="G567" s="30">
        <f t="shared" si="145"/>
        <v>249600</v>
      </c>
      <c r="H567" s="30">
        <f t="shared" si="146"/>
        <v>87360</v>
      </c>
      <c r="I567" s="29">
        <v>0</v>
      </c>
      <c r="J567" s="29">
        <v>0</v>
      </c>
      <c r="K567" s="30">
        <f t="shared" si="147"/>
        <v>0</v>
      </c>
      <c r="L567" s="30">
        <f t="shared" si="148"/>
        <v>0</v>
      </c>
      <c r="M567" s="30">
        <f t="shared" si="149"/>
        <v>0</v>
      </c>
      <c r="N567" s="29">
        <v>0</v>
      </c>
      <c r="O567" s="29">
        <v>0</v>
      </c>
      <c r="P567" s="30">
        <f t="shared" si="150"/>
        <v>0</v>
      </c>
      <c r="Q567" s="30">
        <f t="shared" si="151"/>
        <v>0</v>
      </c>
      <c r="R567" s="30">
        <f t="shared" si="152"/>
        <v>0</v>
      </c>
      <c r="S567" s="29">
        <v>13000</v>
      </c>
      <c r="T567" s="29">
        <v>105000</v>
      </c>
      <c r="U567" s="30">
        <f t="shared" si="153"/>
        <v>8.0769230769230766</v>
      </c>
      <c r="V567" s="30">
        <f t="shared" si="154"/>
        <v>19500</v>
      </c>
      <c r="W567" s="30">
        <f t="shared" si="155"/>
        <v>6825</v>
      </c>
      <c r="X567" s="29">
        <v>0</v>
      </c>
      <c r="Y567" s="29">
        <v>0</v>
      </c>
      <c r="Z567" s="30">
        <f t="shared" si="156"/>
        <v>0</v>
      </c>
      <c r="AA567" s="30">
        <f t="shared" si="157"/>
        <v>0</v>
      </c>
      <c r="AB567" s="30">
        <f t="shared" si="158"/>
        <v>0</v>
      </c>
      <c r="AC567" s="29">
        <v>0</v>
      </c>
      <c r="AD567" s="29">
        <v>0</v>
      </c>
      <c r="AE567" s="30">
        <f t="shared" si="159"/>
        <v>0</v>
      </c>
      <c r="AF567" s="30">
        <f t="shared" si="160"/>
        <v>0</v>
      </c>
      <c r="AG567" s="30">
        <f t="shared" si="161"/>
        <v>0</v>
      </c>
    </row>
    <row r="568" spans="2:33" ht="15" customHeight="1" x14ac:dyDescent="0.2">
      <c r="B568" s="29" t="s">
        <v>1920</v>
      </c>
      <c r="C568" s="29" t="s">
        <v>17</v>
      </c>
      <c r="D568" s="29">
        <v>198000</v>
      </c>
      <c r="E568" s="29">
        <v>703000</v>
      </c>
      <c r="F568" s="30">
        <f t="shared" si="144"/>
        <v>3.5505050505050506</v>
      </c>
      <c r="G568" s="30">
        <f t="shared" si="145"/>
        <v>237600</v>
      </c>
      <c r="H568" s="30">
        <f t="shared" si="146"/>
        <v>83160</v>
      </c>
      <c r="I568" s="29">
        <v>0</v>
      </c>
      <c r="J568" s="29">
        <v>0</v>
      </c>
      <c r="K568" s="30">
        <f t="shared" si="147"/>
        <v>0</v>
      </c>
      <c r="L568" s="30">
        <f t="shared" si="148"/>
        <v>0</v>
      </c>
      <c r="M568" s="30">
        <f t="shared" si="149"/>
        <v>0</v>
      </c>
      <c r="N568" s="29">
        <v>0</v>
      </c>
      <c r="O568" s="29">
        <v>0</v>
      </c>
      <c r="P568" s="30">
        <f t="shared" si="150"/>
        <v>0</v>
      </c>
      <c r="Q568" s="30">
        <f t="shared" si="151"/>
        <v>0</v>
      </c>
      <c r="R568" s="30">
        <f t="shared" si="152"/>
        <v>0</v>
      </c>
      <c r="S568" s="29">
        <v>51000</v>
      </c>
      <c r="T568" s="29">
        <v>356000</v>
      </c>
      <c r="U568" s="30">
        <f t="shared" si="153"/>
        <v>6.9803921568627452</v>
      </c>
      <c r="V568" s="30">
        <f t="shared" si="154"/>
        <v>76500</v>
      </c>
      <c r="W568" s="30">
        <f t="shared" si="155"/>
        <v>26775</v>
      </c>
      <c r="X568" s="29">
        <v>0</v>
      </c>
      <c r="Y568" s="29">
        <v>0</v>
      </c>
      <c r="Z568" s="30">
        <f t="shared" si="156"/>
        <v>0</v>
      </c>
      <c r="AA568" s="30">
        <f t="shared" si="157"/>
        <v>0</v>
      </c>
      <c r="AB568" s="30">
        <f t="shared" si="158"/>
        <v>0</v>
      </c>
      <c r="AC568" s="29">
        <v>0</v>
      </c>
      <c r="AD568" s="29">
        <v>0</v>
      </c>
      <c r="AE568" s="30">
        <f t="shared" si="159"/>
        <v>0</v>
      </c>
      <c r="AF568" s="30">
        <f t="shared" si="160"/>
        <v>0</v>
      </c>
      <c r="AG568" s="30">
        <f t="shared" si="161"/>
        <v>0</v>
      </c>
    </row>
    <row r="569" spans="2:33" ht="15" customHeight="1" x14ac:dyDescent="0.2">
      <c r="B569" s="29" t="s">
        <v>1926</v>
      </c>
      <c r="C569" s="29" t="s">
        <v>17</v>
      </c>
      <c r="D569" s="29">
        <v>30000</v>
      </c>
      <c r="E569" s="29">
        <v>91000</v>
      </c>
      <c r="F569" s="30">
        <f t="shared" si="144"/>
        <v>3.0333333333333332</v>
      </c>
      <c r="G569" s="30">
        <f t="shared" si="145"/>
        <v>36000</v>
      </c>
      <c r="H569" s="30">
        <f t="shared" si="146"/>
        <v>12600</v>
      </c>
      <c r="I569" s="29">
        <v>0</v>
      </c>
      <c r="J569" s="29">
        <v>0</v>
      </c>
      <c r="K569" s="30">
        <f t="shared" si="147"/>
        <v>0</v>
      </c>
      <c r="L569" s="30">
        <f t="shared" si="148"/>
        <v>0</v>
      </c>
      <c r="M569" s="30">
        <f t="shared" si="149"/>
        <v>0</v>
      </c>
      <c r="N569" s="29">
        <v>0</v>
      </c>
      <c r="O569" s="29">
        <v>0</v>
      </c>
      <c r="P569" s="30">
        <f t="shared" si="150"/>
        <v>0</v>
      </c>
      <c r="Q569" s="30">
        <f t="shared" si="151"/>
        <v>0</v>
      </c>
      <c r="R569" s="30">
        <f t="shared" si="152"/>
        <v>0</v>
      </c>
      <c r="S569" s="29">
        <v>2000</v>
      </c>
      <c r="T569" s="29">
        <v>10000</v>
      </c>
      <c r="U569" s="30">
        <f t="shared" si="153"/>
        <v>5</v>
      </c>
      <c r="V569" s="30">
        <f t="shared" si="154"/>
        <v>3000</v>
      </c>
      <c r="W569" s="30">
        <f t="shared" si="155"/>
        <v>1050</v>
      </c>
      <c r="X569" s="29">
        <v>0</v>
      </c>
      <c r="Y569" s="29">
        <v>1000</v>
      </c>
      <c r="Z569" s="30">
        <f t="shared" si="156"/>
        <v>0</v>
      </c>
      <c r="AA569" s="30">
        <f t="shared" si="157"/>
        <v>0</v>
      </c>
      <c r="AB569" s="30">
        <f t="shared" si="158"/>
        <v>0</v>
      </c>
      <c r="AC569" s="29">
        <v>0</v>
      </c>
      <c r="AD569" s="29">
        <v>0</v>
      </c>
      <c r="AE569" s="30">
        <f t="shared" si="159"/>
        <v>0</v>
      </c>
      <c r="AF569" s="30">
        <f t="shared" si="160"/>
        <v>0</v>
      </c>
      <c r="AG569" s="30">
        <f t="shared" si="161"/>
        <v>0</v>
      </c>
    </row>
    <row r="570" spans="2:33" ht="15" customHeight="1" x14ac:dyDescent="0.2">
      <c r="B570" s="29" t="s">
        <v>1927</v>
      </c>
      <c r="C570" s="29" t="s">
        <v>17</v>
      </c>
      <c r="D570" s="29">
        <v>140000</v>
      </c>
      <c r="E570" s="29">
        <v>448000</v>
      </c>
      <c r="F570" s="30">
        <f t="shared" si="144"/>
        <v>3.2</v>
      </c>
      <c r="G570" s="30">
        <f t="shared" si="145"/>
        <v>168000</v>
      </c>
      <c r="H570" s="30">
        <f t="shared" si="146"/>
        <v>58800</v>
      </c>
      <c r="I570" s="29">
        <v>0</v>
      </c>
      <c r="J570" s="29">
        <v>0</v>
      </c>
      <c r="K570" s="30">
        <f t="shared" si="147"/>
        <v>0</v>
      </c>
      <c r="L570" s="30">
        <f t="shared" si="148"/>
        <v>0</v>
      </c>
      <c r="M570" s="30">
        <f t="shared" si="149"/>
        <v>0</v>
      </c>
      <c r="N570" s="29">
        <v>0</v>
      </c>
      <c r="O570" s="29">
        <v>0</v>
      </c>
      <c r="P570" s="30">
        <f t="shared" si="150"/>
        <v>0</v>
      </c>
      <c r="Q570" s="30">
        <f t="shared" si="151"/>
        <v>0</v>
      </c>
      <c r="R570" s="30">
        <f t="shared" si="152"/>
        <v>0</v>
      </c>
      <c r="S570" s="29">
        <v>48000</v>
      </c>
      <c r="T570" s="29">
        <v>219000</v>
      </c>
      <c r="U570" s="30">
        <f t="shared" si="153"/>
        <v>4.5625</v>
      </c>
      <c r="V570" s="30">
        <f t="shared" si="154"/>
        <v>72000</v>
      </c>
      <c r="W570" s="30">
        <f t="shared" si="155"/>
        <v>25200</v>
      </c>
      <c r="X570" s="29">
        <v>0</v>
      </c>
      <c r="Y570" s="29">
        <v>0</v>
      </c>
      <c r="Z570" s="30">
        <f t="shared" si="156"/>
        <v>0</v>
      </c>
      <c r="AA570" s="30">
        <f t="shared" si="157"/>
        <v>0</v>
      </c>
      <c r="AB570" s="30">
        <f t="shared" si="158"/>
        <v>0</v>
      </c>
      <c r="AC570" s="29">
        <v>0</v>
      </c>
      <c r="AD570" s="29">
        <v>0</v>
      </c>
      <c r="AE570" s="30">
        <f t="shared" si="159"/>
        <v>0</v>
      </c>
      <c r="AF570" s="30">
        <f t="shared" si="160"/>
        <v>0</v>
      </c>
      <c r="AG570" s="30">
        <f t="shared" si="161"/>
        <v>0</v>
      </c>
    </row>
    <row r="571" spans="2:33" ht="15" customHeight="1" x14ac:dyDescent="0.2">
      <c r="B571" s="29" t="s">
        <v>1928</v>
      </c>
      <c r="C571" s="29" t="s">
        <v>17</v>
      </c>
      <c r="D571" s="29">
        <v>137000</v>
      </c>
      <c r="E571" s="29">
        <v>496000</v>
      </c>
      <c r="F571" s="30">
        <f t="shared" si="144"/>
        <v>3.6204379562043796</v>
      </c>
      <c r="G571" s="30">
        <f t="shared" si="145"/>
        <v>164400</v>
      </c>
      <c r="H571" s="30">
        <f t="shared" si="146"/>
        <v>57540</v>
      </c>
      <c r="I571" s="29">
        <v>0</v>
      </c>
      <c r="J571" s="29">
        <v>0</v>
      </c>
      <c r="K571" s="30">
        <f t="shared" si="147"/>
        <v>0</v>
      </c>
      <c r="L571" s="30">
        <f t="shared" si="148"/>
        <v>0</v>
      </c>
      <c r="M571" s="30">
        <f t="shared" si="149"/>
        <v>0</v>
      </c>
      <c r="N571" s="29">
        <v>0</v>
      </c>
      <c r="O571" s="29">
        <v>0</v>
      </c>
      <c r="P571" s="30">
        <f t="shared" si="150"/>
        <v>0</v>
      </c>
      <c r="Q571" s="30">
        <f t="shared" si="151"/>
        <v>0</v>
      </c>
      <c r="R571" s="30">
        <f t="shared" si="152"/>
        <v>0</v>
      </c>
      <c r="S571" s="29">
        <v>14000</v>
      </c>
      <c r="T571" s="29">
        <v>54000</v>
      </c>
      <c r="U571" s="30">
        <f t="shared" si="153"/>
        <v>3.8571428571428572</v>
      </c>
      <c r="V571" s="30">
        <f t="shared" si="154"/>
        <v>21000</v>
      </c>
      <c r="W571" s="30">
        <f t="shared" si="155"/>
        <v>7350</v>
      </c>
      <c r="X571" s="29">
        <v>0</v>
      </c>
      <c r="Y571" s="29">
        <v>0</v>
      </c>
      <c r="Z571" s="30">
        <f t="shared" si="156"/>
        <v>0</v>
      </c>
      <c r="AA571" s="30">
        <f t="shared" si="157"/>
        <v>0</v>
      </c>
      <c r="AB571" s="30">
        <f t="shared" si="158"/>
        <v>0</v>
      </c>
      <c r="AC571" s="29">
        <v>0</v>
      </c>
      <c r="AD571" s="29">
        <v>0</v>
      </c>
      <c r="AE571" s="30">
        <f t="shared" si="159"/>
        <v>0</v>
      </c>
      <c r="AF571" s="30">
        <f t="shared" si="160"/>
        <v>0</v>
      </c>
      <c r="AG571" s="30">
        <f t="shared" si="161"/>
        <v>0</v>
      </c>
    </row>
    <row r="572" spans="2:33" ht="15" customHeight="1" x14ac:dyDescent="0.2">
      <c r="B572" s="29" t="s">
        <v>1929</v>
      </c>
      <c r="C572" s="29" t="s">
        <v>17</v>
      </c>
      <c r="D572" s="29">
        <v>105000</v>
      </c>
      <c r="E572" s="29">
        <v>340000</v>
      </c>
      <c r="F572" s="30">
        <f t="shared" si="144"/>
        <v>3.2380952380952381</v>
      </c>
      <c r="G572" s="30">
        <f t="shared" si="145"/>
        <v>126000</v>
      </c>
      <c r="H572" s="30">
        <f t="shared" si="146"/>
        <v>44100</v>
      </c>
      <c r="I572" s="29">
        <v>0</v>
      </c>
      <c r="J572" s="29">
        <v>0</v>
      </c>
      <c r="K572" s="30">
        <f t="shared" si="147"/>
        <v>0</v>
      </c>
      <c r="L572" s="30">
        <f t="shared" si="148"/>
        <v>0</v>
      </c>
      <c r="M572" s="30">
        <f t="shared" si="149"/>
        <v>0</v>
      </c>
      <c r="N572" s="29">
        <v>0</v>
      </c>
      <c r="O572" s="29">
        <v>0</v>
      </c>
      <c r="P572" s="30">
        <f t="shared" si="150"/>
        <v>0</v>
      </c>
      <c r="Q572" s="30">
        <f t="shared" si="151"/>
        <v>0</v>
      </c>
      <c r="R572" s="30">
        <f t="shared" si="152"/>
        <v>0</v>
      </c>
      <c r="S572" s="29">
        <v>2000</v>
      </c>
      <c r="T572" s="29">
        <v>7000</v>
      </c>
      <c r="U572" s="30">
        <f t="shared" si="153"/>
        <v>3.5</v>
      </c>
      <c r="V572" s="30">
        <f t="shared" si="154"/>
        <v>3000</v>
      </c>
      <c r="W572" s="30">
        <f t="shared" si="155"/>
        <v>1050</v>
      </c>
      <c r="X572" s="29">
        <v>0</v>
      </c>
      <c r="Y572" s="29">
        <v>0</v>
      </c>
      <c r="Z572" s="30">
        <f t="shared" si="156"/>
        <v>0</v>
      </c>
      <c r="AA572" s="30">
        <f t="shared" si="157"/>
        <v>0</v>
      </c>
      <c r="AB572" s="30">
        <f t="shared" si="158"/>
        <v>0</v>
      </c>
      <c r="AC572" s="29">
        <v>0</v>
      </c>
      <c r="AD572" s="29">
        <v>0</v>
      </c>
      <c r="AE572" s="30">
        <f t="shared" si="159"/>
        <v>0</v>
      </c>
      <c r="AF572" s="30">
        <f t="shared" si="160"/>
        <v>0</v>
      </c>
      <c r="AG572" s="30">
        <f t="shared" si="161"/>
        <v>0</v>
      </c>
    </row>
    <row r="573" spans="2:33" ht="15" customHeight="1" x14ac:dyDescent="0.2">
      <c r="B573" s="29" t="s">
        <v>1930</v>
      </c>
      <c r="C573" s="29" t="s">
        <v>17</v>
      </c>
      <c r="D573" s="29">
        <v>218000</v>
      </c>
      <c r="E573" s="29">
        <v>769000</v>
      </c>
      <c r="F573" s="30">
        <f t="shared" si="144"/>
        <v>3.5275229357798166</v>
      </c>
      <c r="G573" s="30">
        <f t="shared" si="145"/>
        <v>261600</v>
      </c>
      <c r="H573" s="30">
        <f t="shared" si="146"/>
        <v>91560</v>
      </c>
      <c r="I573" s="29">
        <v>0</v>
      </c>
      <c r="J573" s="29">
        <v>0</v>
      </c>
      <c r="K573" s="30">
        <f t="shared" si="147"/>
        <v>0</v>
      </c>
      <c r="L573" s="30">
        <f t="shared" si="148"/>
        <v>0</v>
      </c>
      <c r="M573" s="30">
        <f t="shared" si="149"/>
        <v>0</v>
      </c>
      <c r="N573" s="29">
        <v>0</v>
      </c>
      <c r="O573" s="29">
        <v>0</v>
      </c>
      <c r="P573" s="30">
        <f t="shared" si="150"/>
        <v>0</v>
      </c>
      <c r="Q573" s="30">
        <f t="shared" si="151"/>
        <v>0</v>
      </c>
      <c r="R573" s="30">
        <f t="shared" si="152"/>
        <v>0</v>
      </c>
      <c r="S573" s="29">
        <v>2000</v>
      </c>
      <c r="T573" s="29">
        <v>10000</v>
      </c>
      <c r="U573" s="30">
        <f t="shared" si="153"/>
        <v>5</v>
      </c>
      <c r="V573" s="30">
        <f t="shared" si="154"/>
        <v>3000</v>
      </c>
      <c r="W573" s="30">
        <f t="shared" si="155"/>
        <v>1050</v>
      </c>
      <c r="X573" s="29">
        <v>0</v>
      </c>
      <c r="Y573" s="29">
        <v>0</v>
      </c>
      <c r="Z573" s="30">
        <f t="shared" si="156"/>
        <v>0</v>
      </c>
      <c r="AA573" s="30">
        <f t="shared" si="157"/>
        <v>0</v>
      </c>
      <c r="AB573" s="30">
        <f t="shared" si="158"/>
        <v>0</v>
      </c>
      <c r="AC573" s="29">
        <v>0</v>
      </c>
      <c r="AD573" s="29">
        <v>0</v>
      </c>
      <c r="AE573" s="30">
        <f t="shared" si="159"/>
        <v>0</v>
      </c>
      <c r="AF573" s="30">
        <f t="shared" si="160"/>
        <v>0</v>
      </c>
      <c r="AG573" s="30">
        <f t="shared" si="161"/>
        <v>0</v>
      </c>
    </row>
    <row r="574" spans="2:33" ht="15" customHeight="1" x14ac:dyDescent="0.2">
      <c r="B574" s="29" t="s">
        <v>1931</v>
      </c>
      <c r="C574" s="29" t="s">
        <v>17</v>
      </c>
      <c r="D574" s="29">
        <v>12000</v>
      </c>
      <c r="E574" s="29">
        <v>46000</v>
      </c>
      <c r="F574" s="30">
        <f t="shared" si="144"/>
        <v>3.8333333333333335</v>
      </c>
      <c r="G574" s="30">
        <f t="shared" si="145"/>
        <v>14400</v>
      </c>
      <c r="H574" s="30">
        <f t="shared" si="146"/>
        <v>5040</v>
      </c>
      <c r="I574" s="29">
        <v>0</v>
      </c>
      <c r="J574" s="29">
        <v>0</v>
      </c>
      <c r="K574" s="30">
        <f t="shared" si="147"/>
        <v>0</v>
      </c>
      <c r="L574" s="30">
        <f t="shared" si="148"/>
        <v>0</v>
      </c>
      <c r="M574" s="30">
        <f t="shared" si="149"/>
        <v>0</v>
      </c>
      <c r="N574" s="29">
        <v>0</v>
      </c>
      <c r="O574" s="29">
        <v>0</v>
      </c>
      <c r="P574" s="30">
        <f t="shared" si="150"/>
        <v>0</v>
      </c>
      <c r="Q574" s="30">
        <f t="shared" si="151"/>
        <v>0</v>
      </c>
      <c r="R574" s="30">
        <f t="shared" si="152"/>
        <v>0</v>
      </c>
      <c r="S574" s="29">
        <v>0</v>
      </c>
      <c r="T574" s="29">
        <v>1000</v>
      </c>
      <c r="U574" s="30">
        <f t="shared" si="153"/>
        <v>0</v>
      </c>
      <c r="V574" s="30">
        <f t="shared" si="154"/>
        <v>0</v>
      </c>
      <c r="W574" s="30">
        <f t="shared" si="155"/>
        <v>0</v>
      </c>
      <c r="X574" s="29">
        <v>0</v>
      </c>
      <c r="Y574" s="29">
        <v>0</v>
      </c>
      <c r="Z574" s="30">
        <f t="shared" si="156"/>
        <v>0</v>
      </c>
      <c r="AA574" s="30">
        <f t="shared" si="157"/>
        <v>0</v>
      </c>
      <c r="AB574" s="30">
        <f t="shared" si="158"/>
        <v>0</v>
      </c>
      <c r="AC574" s="29">
        <v>0</v>
      </c>
      <c r="AD574" s="29">
        <v>0</v>
      </c>
      <c r="AE574" s="30">
        <f t="shared" si="159"/>
        <v>0</v>
      </c>
      <c r="AF574" s="30">
        <f t="shared" si="160"/>
        <v>0</v>
      </c>
      <c r="AG574" s="30">
        <f t="shared" si="161"/>
        <v>0</v>
      </c>
    </row>
    <row r="575" spans="2:33" ht="15" customHeight="1" x14ac:dyDescent="0.2">
      <c r="B575" s="29" t="s">
        <v>2552</v>
      </c>
      <c r="C575" s="29" t="s">
        <v>17</v>
      </c>
      <c r="D575" s="29">
        <v>59000</v>
      </c>
      <c r="E575" s="29">
        <v>174000</v>
      </c>
      <c r="F575" s="30">
        <f t="shared" si="144"/>
        <v>2.9491525423728815</v>
      </c>
      <c r="G575" s="30">
        <f t="shared" si="145"/>
        <v>70800</v>
      </c>
      <c r="H575" s="30">
        <f t="shared" si="146"/>
        <v>24780</v>
      </c>
      <c r="I575" s="29">
        <v>0</v>
      </c>
      <c r="J575" s="29">
        <v>0</v>
      </c>
      <c r="K575" s="30">
        <f t="shared" si="147"/>
        <v>0</v>
      </c>
      <c r="L575" s="30">
        <f t="shared" si="148"/>
        <v>0</v>
      </c>
      <c r="M575" s="30">
        <f t="shared" si="149"/>
        <v>0</v>
      </c>
      <c r="N575" s="29">
        <v>0</v>
      </c>
      <c r="O575" s="29">
        <v>0</v>
      </c>
      <c r="P575" s="30">
        <f t="shared" si="150"/>
        <v>0</v>
      </c>
      <c r="Q575" s="30">
        <f t="shared" si="151"/>
        <v>0</v>
      </c>
      <c r="R575" s="30">
        <f t="shared" si="152"/>
        <v>0</v>
      </c>
      <c r="S575" s="29">
        <v>5000</v>
      </c>
      <c r="T575" s="29">
        <v>38000</v>
      </c>
      <c r="U575" s="30">
        <f t="shared" si="153"/>
        <v>7.6</v>
      </c>
      <c r="V575" s="30">
        <f t="shared" si="154"/>
        <v>7500</v>
      </c>
      <c r="W575" s="30">
        <f t="shared" si="155"/>
        <v>2625</v>
      </c>
      <c r="X575" s="29">
        <v>0</v>
      </c>
      <c r="Y575" s="29">
        <v>0</v>
      </c>
      <c r="Z575" s="30">
        <f t="shared" si="156"/>
        <v>0</v>
      </c>
      <c r="AA575" s="30">
        <f t="shared" si="157"/>
        <v>0</v>
      </c>
      <c r="AB575" s="30">
        <f t="shared" si="158"/>
        <v>0</v>
      </c>
      <c r="AC575" s="29">
        <v>0</v>
      </c>
      <c r="AD575" s="29">
        <v>0</v>
      </c>
      <c r="AE575" s="30">
        <f t="shared" si="159"/>
        <v>0</v>
      </c>
      <c r="AF575" s="30">
        <f t="shared" si="160"/>
        <v>0</v>
      </c>
      <c r="AG575" s="30">
        <f t="shared" si="161"/>
        <v>0</v>
      </c>
    </row>
    <row r="576" spans="2:33" ht="15" customHeight="1" x14ac:dyDescent="0.2">
      <c r="B576" s="29" t="s">
        <v>1932</v>
      </c>
      <c r="C576" s="29" t="s">
        <v>17</v>
      </c>
      <c r="D576" s="29">
        <v>125000</v>
      </c>
      <c r="E576" s="29">
        <v>454000</v>
      </c>
      <c r="F576" s="30">
        <f t="shared" si="144"/>
        <v>3.6320000000000001</v>
      </c>
      <c r="G576" s="30">
        <f t="shared" si="145"/>
        <v>150000</v>
      </c>
      <c r="H576" s="30">
        <f t="shared" si="146"/>
        <v>52500</v>
      </c>
      <c r="I576" s="29">
        <v>0</v>
      </c>
      <c r="J576" s="29">
        <v>0</v>
      </c>
      <c r="K576" s="30">
        <f t="shared" si="147"/>
        <v>0</v>
      </c>
      <c r="L576" s="30">
        <f t="shared" si="148"/>
        <v>0</v>
      </c>
      <c r="M576" s="30">
        <f t="shared" si="149"/>
        <v>0</v>
      </c>
      <c r="N576" s="29">
        <v>0</v>
      </c>
      <c r="O576" s="29">
        <v>0</v>
      </c>
      <c r="P576" s="30">
        <f t="shared" si="150"/>
        <v>0</v>
      </c>
      <c r="Q576" s="30">
        <f t="shared" si="151"/>
        <v>0</v>
      </c>
      <c r="R576" s="30">
        <f t="shared" si="152"/>
        <v>0</v>
      </c>
      <c r="S576" s="29">
        <v>49000</v>
      </c>
      <c r="T576" s="29">
        <v>283000</v>
      </c>
      <c r="U576" s="30">
        <f t="shared" si="153"/>
        <v>5.7755102040816331</v>
      </c>
      <c r="V576" s="30">
        <f t="shared" si="154"/>
        <v>73500</v>
      </c>
      <c r="W576" s="30">
        <f t="shared" si="155"/>
        <v>25725</v>
      </c>
      <c r="X576" s="29">
        <v>0</v>
      </c>
      <c r="Y576" s="29">
        <v>0</v>
      </c>
      <c r="Z576" s="30">
        <f t="shared" si="156"/>
        <v>0</v>
      </c>
      <c r="AA576" s="30">
        <f t="shared" si="157"/>
        <v>0</v>
      </c>
      <c r="AB576" s="30">
        <f t="shared" si="158"/>
        <v>0</v>
      </c>
      <c r="AC576" s="29">
        <v>0</v>
      </c>
      <c r="AD576" s="29">
        <v>0</v>
      </c>
      <c r="AE576" s="30">
        <f t="shared" si="159"/>
        <v>0</v>
      </c>
      <c r="AF576" s="30">
        <f t="shared" si="160"/>
        <v>0</v>
      </c>
      <c r="AG576" s="30">
        <f t="shared" si="161"/>
        <v>0</v>
      </c>
    </row>
    <row r="577" spans="2:33" ht="15" customHeight="1" x14ac:dyDescent="0.2">
      <c r="B577" s="29" t="s">
        <v>1933</v>
      </c>
      <c r="C577" s="29" t="s">
        <v>17</v>
      </c>
      <c r="D577" s="29">
        <v>409000</v>
      </c>
      <c r="E577" s="29">
        <v>1435000</v>
      </c>
      <c r="F577" s="30">
        <f t="shared" si="144"/>
        <v>3.5085574572127141</v>
      </c>
      <c r="G577" s="30">
        <f t="shared" si="145"/>
        <v>490800</v>
      </c>
      <c r="H577" s="30">
        <f t="shared" si="146"/>
        <v>171780</v>
      </c>
      <c r="I577" s="29">
        <v>0</v>
      </c>
      <c r="J577" s="29">
        <v>0</v>
      </c>
      <c r="K577" s="30">
        <f t="shared" si="147"/>
        <v>0</v>
      </c>
      <c r="L577" s="30">
        <f t="shared" si="148"/>
        <v>0</v>
      </c>
      <c r="M577" s="30">
        <f t="shared" si="149"/>
        <v>0</v>
      </c>
      <c r="N577" s="29">
        <v>0</v>
      </c>
      <c r="O577" s="29">
        <v>0</v>
      </c>
      <c r="P577" s="30">
        <f t="shared" si="150"/>
        <v>0</v>
      </c>
      <c r="Q577" s="30">
        <f t="shared" si="151"/>
        <v>0</v>
      </c>
      <c r="R577" s="30">
        <f t="shared" si="152"/>
        <v>0</v>
      </c>
      <c r="S577" s="29">
        <v>0</v>
      </c>
      <c r="T577" s="29">
        <v>2000</v>
      </c>
      <c r="U577" s="30">
        <f t="shared" si="153"/>
        <v>0</v>
      </c>
      <c r="V577" s="30">
        <f t="shared" si="154"/>
        <v>0</v>
      </c>
      <c r="W577" s="30">
        <f t="shared" si="155"/>
        <v>0</v>
      </c>
      <c r="X577" s="29">
        <v>0</v>
      </c>
      <c r="Y577" s="29">
        <v>0</v>
      </c>
      <c r="Z577" s="30">
        <f t="shared" si="156"/>
        <v>0</v>
      </c>
      <c r="AA577" s="30">
        <f t="shared" si="157"/>
        <v>0</v>
      </c>
      <c r="AB577" s="30">
        <f t="shared" si="158"/>
        <v>0</v>
      </c>
      <c r="AC577" s="29">
        <v>0</v>
      </c>
      <c r="AD577" s="29">
        <v>0</v>
      </c>
      <c r="AE577" s="30">
        <f t="shared" si="159"/>
        <v>0</v>
      </c>
      <c r="AF577" s="30">
        <f t="shared" si="160"/>
        <v>0</v>
      </c>
      <c r="AG577" s="30">
        <f t="shared" si="161"/>
        <v>0</v>
      </c>
    </row>
    <row r="578" spans="2:33" ht="15" customHeight="1" x14ac:dyDescent="0.2">
      <c r="B578" s="29" t="s">
        <v>1934</v>
      </c>
      <c r="C578" s="29" t="s">
        <v>17</v>
      </c>
      <c r="D578" s="29">
        <v>128000</v>
      </c>
      <c r="E578" s="29">
        <v>451000</v>
      </c>
      <c r="F578" s="30">
        <f t="shared" si="144"/>
        <v>3.5234375</v>
      </c>
      <c r="G578" s="30">
        <f t="shared" si="145"/>
        <v>153600</v>
      </c>
      <c r="H578" s="30">
        <f t="shared" si="146"/>
        <v>53760</v>
      </c>
      <c r="I578" s="29">
        <v>0</v>
      </c>
      <c r="J578" s="29">
        <v>0</v>
      </c>
      <c r="K578" s="30">
        <f t="shared" si="147"/>
        <v>0</v>
      </c>
      <c r="L578" s="30">
        <f t="shared" si="148"/>
        <v>0</v>
      </c>
      <c r="M578" s="30">
        <f t="shared" si="149"/>
        <v>0</v>
      </c>
      <c r="N578" s="29">
        <v>0</v>
      </c>
      <c r="O578" s="29">
        <v>0</v>
      </c>
      <c r="P578" s="30">
        <f t="shared" si="150"/>
        <v>0</v>
      </c>
      <c r="Q578" s="30">
        <f t="shared" si="151"/>
        <v>0</v>
      </c>
      <c r="R578" s="30">
        <f t="shared" si="152"/>
        <v>0</v>
      </c>
      <c r="S578" s="29">
        <v>0</v>
      </c>
      <c r="T578" s="29">
        <v>1000</v>
      </c>
      <c r="U578" s="30">
        <f t="shared" si="153"/>
        <v>0</v>
      </c>
      <c r="V578" s="30">
        <f t="shared" si="154"/>
        <v>0</v>
      </c>
      <c r="W578" s="30">
        <f t="shared" si="155"/>
        <v>0</v>
      </c>
      <c r="X578" s="29">
        <v>0</v>
      </c>
      <c r="Y578" s="29">
        <v>0</v>
      </c>
      <c r="Z578" s="30">
        <f t="shared" si="156"/>
        <v>0</v>
      </c>
      <c r="AA578" s="30">
        <f t="shared" si="157"/>
        <v>0</v>
      </c>
      <c r="AB578" s="30">
        <f t="shared" si="158"/>
        <v>0</v>
      </c>
      <c r="AC578" s="29">
        <v>0</v>
      </c>
      <c r="AD578" s="29">
        <v>0</v>
      </c>
      <c r="AE578" s="30">
        <f t="shared" si="159"/>
        <v>0</v>
      </c>
      <c r="AF578" s="30">
        <f t="shared" si="160"/>
        <v>0</v>
      </c>
      <c r="AG578" s="30">
        <f t="shared" si="161"/>
        <v>0</v>
      </c>
    </row>
    <row r="579" spans="2:33" ht="15" customHeight="1" x14ac:dyDescent="0.2">
      <c r="B579" s="29" t="s">
        <v>1935</v>
      </c>
      <c r="C579" s="29" t="s">
        <v>17</v>
      </c>
      <c r="D579" s="29">
        <v>100000</v>
      </c>
      <c r="E579" s="29">
        <v>352000</v>
      </c>
      <c r="F579" s="30">
        <f t="shared" si="144"/>
        <v>3.52</v>
      </c>
      <c r="G579" s="30">
        <f t="shared" si="145"/>
        <v>120000</v>
      </c>
      <c r="H579" s="30">
        <f t="shared" si="146"/>
        <v>42000</v>
      </c>
      <c r="I579" s="29">
        <v>0</v>
      </c>
      <c r="J579" s="29">
        <v>0</v>
      </c>
      <c r="K579" s="30">
        <f t="shared" si="147"/>
        <v>0</v>
      </c>
      <c r="L579" s="30">
        <f t="shared" si="148"/>
        <v>0</v>
      </c>
      <c r="M579" s="30">
        <f t="shared" si="149"/>
        <v>0</v>
      </c>
      <c r="N579" s="29">
        <v>0</v>
      </c>
      <c r="O579" s="29">
        <v>0</v>
      </c>
      <c r="P579" s="30">
        <f t="shared" si="150"/>
        <v>0</v>
      </c>
      <c r="Q579" s="30">
        <f t="shared" si="151"/>
        <v>0</v>
      </c>
      <c r="R579" s="30">
        <f t="shared" si="152"/>
        <v>0</v>
      </c>
      <c r="S579" s="29">
        <v>48000</v>
      </c>
      <c r="T579" s="29">
        <v>359000</v>
      </c>
      <c r="U579" s="30">
        <f t="shared" si="153"/>
        <v>7.479166666666667</v>
      </c>
      <c r="V579" s="30">
        <f t="shared" si="154"/>
        <v>72000</v>
      </c>
      <c r="W579" s="30">
        <f t="shared" si="155"/>
        <v>25200</v>
      </c>
      <c r="X579" s="29">
        <v>0</v>
      </c>
      <c r="Y579" s="29">
        <v>0</v>
      </c>
      <c r="Z579" s="30">
        <f t="shared" si="156"/>
        <v>0</v>
      </c>
      <c r="AA579" s="30">
        <f t="shared" si="157"/>
        <v>0</v>
      </c>
      <c r="AB579" s="30">
        <f t="shared" si="158"/>
        <v>0</v>
      </c>
      <c r="AC579" s="29">
        <v>0</v>
      </c>
      <c r="AD579" s="29">
        <v>0</v>
      </c>
      <c r="AE579" s="30">
        <f t="shared" si="159"/>
        <v>0</v>
      </c>
      <c r="AF579" s="30">
        <f t="shared" si="160"/>
        <v>0</v>
      </c>
      <c r="AG579" s="30">
        <f t="shared" si="161"/>
        <v>0</v>
      </c>
    </row>
    <row r="580" spans="2:33" ht="15" customHeight="1" x14ac:dyDescent="0.2">
      <c r="B580" s="29" t="s">
        <v>1936</v>
      </c>
      <c r="C580" s="29" t="s">
        <v>17</v>
      </c>
      <c r="D580" s="29">
        <v>327000</v>
      </c>
      <c r="E580" s="29">
        <v>1411000</v>
      </c>
      <c r="F580" s="30">
        <f t="shared" si="144"/>
        <v>4.3149847094801226</v>
      </c>
      <c r="G580" s="30">
        <f t="shared" si="145"/>
        <v>392400</v>
      </c>
      <c r="H580" s="30">
        <f t="shared" si="146"/>
        <v>137340</v>
      </c>
      <c r="I580" s="29">
        <v>0</v>
      </c>
      <c r="J580" s="29">
        <v>0</v>
      </c>
      <c r="K580" s="30">
        <f t="shared" si="147"/>
        <v>0</v>
      </c>
      <c r="L580" s="30">
        <f t="shared" si="148"/>
        <v>0</v>
      </c>
      <c r="M580" s="30">
        <f t="shared" si="149"/>
        <v>0</v>
      </c>
      <c r="N580" s="29">
        <v>0</v>
      </c>
      <c r="O580" s="29">
        <v>0</v>
      </c>
      <c r="P580" s="30">
        <f t="shared" si="150"/>
        <v>0</v>
      </c>
      <c r="Q580" s="30">
        <f t="shared" si="151"/>
        <v>0</v>
      </c>
      <c r="R580" s="30">
        <f t="shared" si="152"/>
        <v>0</v>
      </c>
      <c r="S580" s="29">
        <v>30000</v>
      </c>
      <c r="T580" s="29">
        <v>199000</v>
      </c>
      <c r="U580" s="30">
        <f t="shared" si="153"/>
        <v>6.6333333333333337</v>
      </c>
      <c r="V580" s="30">
        <f t="shared" si="154"/>
        <v>45000</v>
      </c>
      <c r="W580" s="30">
        <f t="shared" si="155"/>
        <v>15750</v>
      </c>
      <c r="X580" s="29">
        <v>0</v>
      </c>
      <c r="Y580" s="29">
        <v>0</v>
      </c>
      <c r="Z580" s="30">
        <f t="shared" si="156"/>
        <v>0</v>
      </c>
      <c r="AA580" s="30">
        <f t="shared" si="157"/>
        <v>0</v>
      </c>
      <c r="AB580" s="30">
        <f t="shared" si="158"/>
        <v>0</v>
      </c>
      <c r="AC580" s="29">
        <v>0</v>
      </c>
      <c r="AD580" s="29">
        <v>0</v>
      </c>
      <c r="AE580" s="30">
        <f t="shared" si="159"/>
        <v>0</v>
      </c>
      <c r="AF580" s="30">
        <f t="shared" si="160"/>
        <v>0</v>
      </c>
      <c r="AG580" s="30">
        <f t="shared" si="161"/>
        <v>0</v>
      </c>
    </row>
    <row r="581" spans="2:33" ht="15" customHeight="1" x14ac:dyDescent="0.2">
      <c r="B581" s="29" t="s">
        <v>1937</v>
      </c>
      <c r="C581" s="29" t="s">
        <v>17</v>
      </c>
      <c r="D581" s="29">
        <v>159000</v>
      </c>
      <c r="E581" s="29">
        <v>599000</v>
      </c>
      <c r="F581" s="30">
        <f t="shared" si="144"/>
        <v>3.7672955974842766</v>
      </c>
      <c r="G581" s="30">
        <f t="shared" si="145"/>
        <v>190800</v>
      </c>
      <c r="H581" s="30">
        <f t="shared" si="146"/>
        <v>66780</v>
      </c>
      <c r="I581" s="29">
        <v>0</v>
      </c>
      <c r="J581" s="29">
        <v>0</v>
      </c>
      <c r="K581" s="30">
        <f t="shared" si="147"/>
        <v>0</v>
      </c>
      <c r="L581" s="30">
        <f t="shared" si="148"/>
        <v>0</v>
      </c>
      <c r="M581" s="30">
        <f t="shared" si="149"/>
        <v>0</v>
      </c>
      <c r="N581" s="29">
        <v>0</v>
      </c>
      <c r="O581" s="29">
        <v>0</v>
      </c>
      <c r="P581" s="30">
        <f t="shared" si="150"/>
        <v>0</v>
      </c>
      <c r="Q581" s="30">
        <f t="shared" si="151"/>
        <v>0</v>
      </c>
      <c r="R581" s="30">
        <f t="shared" si="152"/>
        <v>0</v>
      </c>
      <c r="S581" s="29">
        <v>8000</v>
      </c>
      <c r="T581" s="29">
        <v>65000</v>
      </c>
      <c r="U581" s="30">
        <f t="shared" si="153"/>
        <v>8.125</v>
      </c>
      <c r="V581" s="30">
        <f t="shared" si="154"/>
        <v>12000</v>
      </c>
      <c r="W581" s="30">
        <f t="shared" si="155"/>
        <v>4200</v>
      </c>
      <c r="X581" s="29">
        <v>0</v>
      </c>
      <c r="Y581" s="29">
        <v>0</v>
      </c>
      <c r="Z581" s="30">
        <f t="shared" si="156"/>
        <v>0</v>
      </c>
      <c r="AA581" s="30">
        <f t="shared" si="157"/>
        <v>0</v>
      </c>
      <c r="AB581" s="30">
        <f t="shared" si="158"/>
        <v>0</v>
      </c>
      <c r="AC581" s="29">
        <v>0</v>
      </c>
      <c r="AD581" s="29">
        <v>0</v>
      </c>
      <c r="AE581" s="30">
        <f t="shared" si="159"/>
        <v>0</v>
      </c>
      <c r="AF581" s="30">
        <f t="shared" si="160"/>
        <v>0</v>
      </c>
      <c r="AG581" s="30">
        <f t="shared" si="161"/>
        <v>0</v>
      </c>
    </row>
    <row r="582" spans="2:33" ht="15" customHeight="1" x14ac:dyDescent="0.2">
      <c r="B582" s="29" t="s">
        <v>1938</v>
      </c>
      <c r="C582" s="29" t="s">
        <v>17</v>
      </c>
      <c r="D582" s="29">
        <v>138000</v>
      </c>
      <c r="E582" s="29">
        <v>542000</v>
      </c>
      <c r="F582" s="30">
        <f t="shared" si="144"/>
        <v>3.9275362318840581</v>
      </c>
      <c r="G582" s="30">
        <f t="shared" si="145"/>
        <v>165600</v>
      </c>
      <c r="H582" s="30">
        <f t="shared" si="146"/>
        <v>57960</v>
      </c>
      <c r="I582" s="29">
        <v>0</v>
      </c>
      <c r="J582" s="29">
        <v>0</v>
      </c>
      <c r="K582" s="30">
        <f t="shared" si="147"/>
        <v>0</v>
      </c>
      <c r="L582" s="30">
        <f t="shared" si="148"/>
        <v>0</v>
      </c>
      <c r="M582" s="30">
        <f t="shared" si="149"/>
        <v>0</v>
      </c>
      <c r="N582" s="29">
        <v>0</v>
      </c>
      <c r="O582" s="29">
        <v>0</v>
      </c>
      <c r="P582" s="30">
        <f t="shared" si="150"/>
        <v>0</v>
      </c>
      <c r="Q582" s="30">
        <f t="shared" si="151"/>
        <v>0</v>
      </c>
      <c r="R582" s="30">
        <f t="shared" si="152"/>
        <v>0</v>
      </c>
      <c r="S582" s="29">
        <v>1000</v>
      </c>
      <c r="T582" s="29">
        <v>10000</v>
      </c>
      <c r="U582" s="30">
        <f t="shared" si="153"/>
        <v>10</v>
      </c>
      <c r="V582" s="30">
        <f t="shared" si="154"/>
        <v>1500</v>
      </c>
      <c r="W582" s="30">
        <f t="shared" si="155"/>
        <v>525</v>
      </c>
      <c r="X582" s="29">
        <v>0</v>
      </c>
      <c r="Y582" s="29">
        <v>0</v>
      </c>
      <c r="Z582" s="30">
        <f t="shared" si="156"/>
        <v>0</v>
      </c>
      <c r="AA582" s="30">
        <f t="shared" si="157"/>
        <v>0</v>
      </c>
      <c r="AB582" s="30">
        <f t="shared" si="158"/>
        <v>0</v>
      </c>
      <c r="AC582" s="29">
        <v>0</v>
      </c>
      <c r="AD582" s="29">
        <v>0</v>
      </c>
      <c r="AE582" s="30">
        <f t="shared" si="159"/>
        <v>0</v>
      </c>
      <c r="AF582" s="30">
        <f t="shared" si="160"/>
        <v>0</v>
      </c>
      <c r="AG582" s="30">
        <f t="shared" si="161"/>
        <v>0</v>
      </c>
    </row>
    <row r="583" spans="2:33" ht="15" customHeight="1" x14ac:dyDescent="0.2">
      <c r="B583" s="29" t="s">
        <v>1939</v>
      </c>
      <c r="C583" s="29" t="s">
        <v>17</v>
      </c>
      <c r="D583" s="29">
        <v>94000</v>
      </c>
      <c r="E583" s="29">
        <v>319000</v>
      </c>
      <c r="F583" s="30">
        <f t="shared" si="144"/>
        <v>3.3936170212765959</v>
      </c>
      <c r="G583" s="30">
        <f t="shared" si="145"/>
        <v>112800</v>
      </c>
      <c r="H583" s="30">
        <f t="shared" si="146"/>
        <v>39480</v>
      </c>
      <c r="I583" s="29">
        <v>0</v>
      </c>
      <c r="J583" s="29">
        <v>0</v>
      </c>
      <c r="K583" s="30">
        <f t="shared" si="147"/>
        <v>0</v>
      </c>
      <c r="L583" s="30">
        <f t="shared" si="148"/>
        <v>0</v>
      </c>
      <c r="M583" s="30">
        <f t="shared" si="149"/>
        <v>0</v>
      </c>
      <c r="N583" s="29">
        <v>0</v>
      </c>
      <c r="O583" s="29">
        <v>0</v>
      </c>
      <c r="P583" s="30">
        <f t="shared" si="150"/>
        <v>0</v>
      </c>
      <c r="Q583" s="30">
        <f t="shared" si="151"/>
        <v>0</v>
      </c>
      <c r="R583" s="30">
        <f t="shared" si="152"/>
        <v>0</v>
      </c>
      <c r="S583" s="29">
        <v>28000</v>
      </c>
      <c r="T583" s="29">
        <v>115000</v>
      </c>
      <c r="U583" s="30">
        <f t="shared" si="153"/>
        <v>4.1071428571428568</v>
      </c>
      <c r="V583" s="30">
        <f t="shared" si="154"/>
        <v>42000</v>
      </c>
      <c r="W583" s="30">
        <f t="shared" si="155"/>
        <v>14700</v>
      </c>
      <c r="X583" s="29">
        <v>0</v>
      </c>
      <c r="Y583" s="29">
        <v>0</v>
      </c>
      <c r="Z583" s="30">
        <f t="shared" si="156"/>
        <v>0</v>
      </c>
      <c r="AA583" s="30">
        <f t="shared" si="157"/>
        <v>0</v>
      </c>
      <c r="AB583" s="30">
        <f t="shared" si="158"/>
        <v>0</v>
      </c>
      <c r="AC583" s="29">
        <v>0</v>
      </c>
      <c r="AD583" s="29">
        <v>0</v>
      </c>
      <c r="AE583" s="30">
        <f t="shared" si="159"/>
        <v>0</v>
      </c>
      <c r="AF583" s="30">
        <f t="shared" si="160"/>
        <v>0</v>
      </c>
      <c r="AG583" s="30">
        <f t="shared" si="161"/>
        <v>0</v>
      </c>
    </row>
    <row r="584" spans="2:33" ht="15" customHeight="1" x14ac:dyDescent="0.2">
      <c r="B584" s="29" t="s">
        <v>1940</v>
      </c>
      <c r="C584" s="29" t="s">
        <v>17</v>
      </c>
      <c r="D584" s="29">
        <v>95000</v>
      </c>
      <c r="E584" s="29">
        <v>388000</v>
      </c>
      <c r="F584" s="30">
        <f t="shared" si="144"/>
        <v>4.0842105263157897</v>
      </c>
      <c r="G584" s="30">
        <f t="shared" si="145"/>
        <v>114000</v>
      </c>
      <c r="H584" s="30">
        <f t="shared" si="146"/>
        <v>39900</v>
      </c>
      <c r="I584" s="29">
        <v>0</v>
      </c>
      <c r="J584" s="29">
        <v>0</v>
      </c>
      <c r="K584" s="30">
        <f t="shared" si="147"/>
        <v>0</v>
      </c>
      <c r="L584" s="30">
        <f t="shared" si="148"/>
        <v>0</v>
      </c>
      <c r="M584" s="30">
        <f t="shared" si="149"/>
        <v>0</v>
      </c>
      <c r="N584" s="29">
        <v>0</v>
      </c>
      <c r="O584" s="29">
        <v>0</v>
      </c>
      <c r="P584" s="30">
        <f t="shared" si="150"/>
        <v>0</v>
      </c>
      <c r="Q584" s="30">
        <f t="shared" si="151"/>
        <v>0</v>
      </c>
      <c r="R584" s="30">
        <f t="shared" si="152"/>
        <v>0</v>
      </c>
      <c r="S584" s="29">
        <v>6000</v>
      </c>
      <c r="T584" s="29">
        <v>20000</v>
      </c>
      <c r="U584" s="30">
        <f t="shared" si="153"/>
        <v>3.3333333333333335</v>
      </c>
      <c r="V584" s="30">
        <f t="shared" si="154"/>
        <v>9000</v>
      </c>
      <c r="W584" s="30">
        <f t="shared" si="155"/>
        <v>3150</v>
      </c>
      <c r="X584" s="29">
        <v>0</v>
      </c>
      <c r="Y584" s="29">
        <v>0</v>
      </c>
      <c r="Z584" s="30">
        <f t="shared" si="156"/>
        <v>0</v>
      </c>
      <c r="AA584" s="30">
        <f t="shared" si="157"/>
        <v>0</v>
      </c>
      <c r="AB584" s="30">
        <f t="shared" si="158"/>
        <v>0</v>
      </c>
      <c r="AC584" s="29">
        <v>0</v>
      </c>
      <c r="AD584" s="29">
        <v>0</v>
      </c>
      <c r="AE584" s="30">
        <f t="shared" si="159"/>
        <v>0</v>
      </c>
      <c r="AF584" s="30">
        <f t="shared" si="160"/>
        <v>0</v>
      </c>
      <c r="AG584" s="30">
        <f t="shared" si="161"/>
        <v>0</v>
      </c>
    </row>
    <row r="585" spans="2:33" ht="15" customHeight="1" x14ac:dyDescent="0.2">
      <c r="B585" s="29" t="s">
        <v>1941</v>
      </c>
      <c r="C585" s="29" t="s">
        <v>17</v>
      </c>
      <c r="D585" s="29">
        <v>281000</v>
      </c>
      <c r="E585" s="29">
        <v>1079000</v>
      </c>
      <c r="F585" s="30">
        <f t="shared" si="144"/>
        <v>3.8398576512455516</v>
      </c>
      <c r="G585" s="30">
        <f t="shared" si="145"/>
        <v>337200</v>
      </c>
      <c r="H585" s="30">
        <f t="shared" si="146"/>
        <v>118020</v>
      </c>
      <c r="I585" s="29">
        <v>0</v>
      </c>
      <c r="J585" s="29">
        <v>0</v>
      </c>
      <c r="K585" s="30">
        <f t="shared" si="147"/>
        <v>0</v>
      </c>
      <c r="L585" s="30">
        <f t="shared" si="148"/>
        <v>0</v>
      </c>
      <c r="M585" s="30">
        <f t="shared" si="149"/>
        <v>0</v>
      </c>
      <c r="N585" s="29">
        <v>0</v>
      </c>
      <c r="O585" s="29">
        <v>0</v>
      </c>
      <c r="P585" s="30">
        <f t="shared" si="150"/>
        <v>0</v>
      </c>
      <c r="Q585" s="30">
        <f t="shared" si="151"/>
        <v>0</v>
      </c>
      <c r="R585" s="30">
        <f t="shared" si="152"/>
        <v>0</v>
      </c>
      <c r="S585" s="29">
        <v>22000</v>
      </c>
      <c r="T585" s="29">
        <v>128000</v>
      </c>
      <c r="U585" s="30">
        <f t="shared" si="153"/>
        <v>5.8181818181818183</v>
      </c>
      <c r="V585" s="30">
        <f t="shared" si="154"/>
        <v>33000</v>
      </c>
      <c r="W585" s="30">
        <f t="shared" si="155"/>
        <v>11550</v>
      </c>
      <c r="X585" s="29">
        <v>0</v>
      </c>
      <c r="Y585" s="29">
        <v>0</v>
      </c>
      <c r="Z585" s="30">
        <f t="shared" si="156"/>
        <v>0</v>
      </c>
      <c r="AA585" s="30">
        <f t="shared" si="157"/>
        <v>0</v>
      </c>
      <c r="AB585" s="30">
        <f t="shared" si="158"/>
        <v>0</v>
      </c>
      <c r="AC585" s="29">
        <v>0</v>
      </c>
      <c r="AD585" s="29">
        <v>0</v>
      </c>
      <c r="AE585" s="30">
        <f t="shared" si="159"/>
        <v>0</v>
      </c>
      <c r="AF585" s="30">
        <f t="shared" si="160"/>
        <v>0</v>
      </c>
      <c r="AG585" s="30">
        <f t="shared" si="161"/>
        <v>0</v>
      </c>
    </row>
    <row r="586" spans="2:33" ht="15" customHeight="1" x14ac:dyDescent="0.2">
      <c r="B586" s="29" t="s">
        <v>1942</v>
      </c>
      <c r="C586" s="29" t="s">
        <v>17</v>
      </c>
      <c r="D586" s="29">
        <v>372000</v>
      </c>
      <c r="E586" s="29">
        <v>1322000</v>
      </c>
      <c r="F586" s="30">
        <f t="shared" si="144"/>
        <v>3.553763440860215</v>
      </c>
      <c r="G586" s="30">
        <f t="shared" si="145"/>
        <v>446400</v>
      </c>
      <c r="H586" s="30">
        <f t="shared" si="146"/>
        <v>156240</v>
      </c>
      <c r="I586" s="29">
        <v>0</v>
      </c>
      <c r="J586" s="29">
        <v>0</v>
      </c>
      <c r="K586" s="30">
        <f t="shared" si="147"/>
        <v>0</v>
      </c>
      <c r="L586" s="30">
        <f t="shared" si="148"/>
        <v>0</v>
      </c>
      <c r="M586" s="30">
        <f t="shared" si="149"/>
        <v>0</v>
      </c>
      <c r="N586" s="29">
        <v>0</v>
      </c>
      <c r="O586" s="29">
        <v>0</v>
      </c>
      <c r="P586" s="30">
        <f t="shared" si="150"/>
        <v>0</v>
      </c>
      <c r="Q586" s="30">
        <f t="shared" si="151"/>
        <v>0</v>
      </c>
      <c r="R586" s="30">
        <f t="shared" si="152"/>
        <v>0</v>
      </c>
      <c r="S586" s="29">
        <v>1000</v>
      </c>
      <c r="T586" s="29">
        <v>4000</v>
      </c>
      <c r="U586" s="30">
        <f t="shared" si="153"/>
        <v>4</v>
      </c>
      <c r="V586" s="30">
        <f t="shared" si="154"/>
        <v>1500</v>
      </c>
      <c r="W586" s="30">
        <f t="shared" si="155"/>
        <v>525</v>
      </c>
      <c r="X586" s="29">
        <v>0</v>
      </c>
      <c r="Y586" s="29">
        <v>0</v>
      </c>
      <c r="Z586" s="30">
        <f t="shared" si="156"/>
        <v>0</v>
      </c>
      <c r="AA586" s="30">
        <f t="shared" si="157"/>
        <v>0</v>
      </c>
      <c r="AB586" s="30">
        <f t="shared" si="158"/>
        <v>0</v>
      </c>
      <c r="AC586" s="29">
        <v>0</v>
      </c>
      <c r="AD586" s="29">
        <v>0</v>
      </c>
      <c r="AE586" s="30">
        <f t="shared" si="159"/>
        <v>0</v>
      </c>
      <c r="AF586" s="30">
        <f t="shared" si="160"/>
        <v>0</v>
      </c>
      <c r="AG586" s="30">
        <f t="shared" si="161"/>
        <v>0</v>
      </c>
    </row>
    <row r="587" spans="2:33" ht="15" customHeight="1" x14ac:dyDescent="0.2">
      <c r="B587" s="29" t="s">
        <v>1943</v>
      </c>
      <c r="C587" s="29" t="s">
        <v>17</v>
      </c>
      <c r="D587" s="29">
        <v>88000</v>
      </c>
      <c r="E587" s="29">
        <v>279000</v>
      </c>
      <c r="F587" s="30">
        <f t="shared" si="144"/>
        <v>3.1704545454545454</v>
      </c>
      <c r="G587" s="30">
        <f t="shared" si="145"/>
        <v>105600</v>
      </c>
      <c r="H587" s="30">
        <f t="shared" si="146"/>
        <v>36960</v>
      </c>
      <c r="I587" s="29">
        <v>0</v>
      </c>
      <c r="J587" s="29">
        <v>0</v>
      </c>
      <c r="K587" s="30">
        <f t="shared" si="147"/>
        <v>0</v>
      </c>
      <c r="L587" s="30">
        <f t="shared" si="148"/>
        <v>0</v>
      </c>
      <c r="M587" s="30">
        <f t="shared" si="149"/>
        <v>0</v>
      </c>
      <c r="N587" s="29">
        <v>0</v>
      </c>
      <c r="O587" s="29">
        <v>0</v>
      </c>
      <c r="P587" s="30">
        <f t="shared" si="150"/>
        <v>0</v>
      </c>
      <c r="Q587" s="30">
        <f t="shared" si="151"/>
        <v>0</v>
      </c>
      <c r="R587" s="30">
        <f t="shared" si="152"/>
        <v>0</v>
      </c>
      <c r="S587" s="29">
        <v>15000</v>
      </c>
      <c r="T587" s="29">
        <v>64000</v>
      </c>
      <c r="U587" s="30">
        <f t="shared" si="153"/>
        <v>4.2666666666666666</v>
      </c>
      <c r="V587" s="30">
        <f t="shared" si="154"/>
        <v>22500</v>
      </c>
      <c r="W587" s="30">
        <f t="shared" si="155"/>
        <v>7875</v>
      </c>
      <c r="X587" s="29">
        <v>0</v>
      </c>
      <c r="Y587" s="29">
        <v>0</v>
      </c>
      <c r="Z587" s="30">
        <f t="shared" si="156"/>
        <v>0</v>
      </c>
      <c r="AA587" s="30">
        <f t="shared" si="157"/>
        <v>0</v>
      </c>
      <c r="AB587" s="30">
        <f t="shared" si="158"/>
        <v>0</v>
      </c>
      <c r="AC587" s="29">
        <v>0</v>
      </c>
      <c r="AD587" s="29">
        <v>0</v>
      </c>
      <c r="AE587" s="30">
        <f t="shared" si="159"/>
        <v>0</v>
      </c>
      <c r="AF587" s="30">
        <f t="shared" si="160"/>
        <v>0</v>
      </c>
      <c r="AG587" s="30">
        <f t="shared" si="161"/>
        <v>0</v>
      </c>
    </row>
    <row r="588" spans="2:33" ht="15" customHeight="1" x14ac:dyDescent="0.2">
      <c r="B588" s="29" t="s">
        <v>1944</v>
      </c>
      <c r="C588" s="29" t="s">
        <v>17</v>
      </c>
      <c r="D588" s="29">
        <v>142000</v>
      </c>
      <c r="E588" s="29">
        <v>490000</v>
      </c>
      <c r="F588" s="30">
        <f t="shared" si="144"/>
        <v>3.4507042253521125</v>
      </c>
      <c r="G588" s="30">
        <f t="shared" si="145"/>
        <v>170400</v>
      </c>
      <c r="H588" s="30">
        <f t="shared" si="146"/>
        <v>59640</v>
      </c>
      <c r="I588" s="29">
        <v>0</v>
      </c>
      <c r="J588" s="29">
        <v>0</v>
      </c>
      <c r="K588" s="30">
        <f t="shared" si="147"/>
        <v>0</v>
      </c>
      <c r="L588" s="30">
        <f t="shared" si="148"/>
        <v>0</v>
      </c>
      <c r="M588" s="30">
        <f t="shared" si="149"/>
        <v>0</v>
      </c>
      <c r="N588" s="29">
        <v>0</v>
      </c>
      <c r="O588" s="29">
        <v>0</v>
      </c>
      <c r="P588" s="30">
        <f t="shared" si="150"/>
        <v>0</v>
      </c>
      <c r="Q588" s="30">
        <f t="shared" si="151"/>
        <v>0</v>
      </c>
      <c r="R588" s="30">
        <f t="shared" si="152"/>
        <v>0</v>
      </c>
      <c r="S588" s="29">
        <v>5000</v>
      </c>
      <c r="T588" s="29">
        <v>24000</v>
      </c>
      <c r="U588" s="30">
        <f t="shared" si="153"/>
        <v>4.8</v>
      </c>
      <c r="V588" s="30">
        <f t="shared" si="154"/>
        <v>7500</v>
      </c>
      <c r="W588" s="30">
        <f t="shared" si="155"/>
        <v>2625</v>
      </c>
      <c r="X588" s="29">
        <v>0</v>
      </c>
      <c r="Y588" s="29">
        <v>0</v>
      </c>
      <c r="Z588" s="30">
        <f t="shared" si="156"/>
        <v>0</v>
      </c>
      <c r="AA588" s="30">
        <f t="shared" si="157"/>
        <v>0</v>
      </c>
      <c r="AB588" s="30">
        <f t="shared" si="158"/>
        <v>0</v>
      </c>
      <c r="AC588" s="29">
        <v>0</v>
      </c>
      <c r="AD588" s="29">
        <v>0</v>
      </c>
      <c r="AE588" s="30">
        <f t="shared" si="159"/>
        <v>0</v>
      </c>
      <c r="AF588" s="30">
        <f t="shared" si="160"/>
        <v>0</v>
      </c>
      <c r="AG588" s="30">
        <f t="shared" si="161"/>
        <v>0</v>
      </c>
    </row>
    <row r="589" spans="2:33" ht="15" customHeight="1" x14ac:dyDescent="0.2">
      <c r="B589" s="29" t="s">
        <v>1945</v>
      </c>
      <c r="C589" s="29" t="s">
        <v>17</v>
      </c>
      <c r="D589" s="29">
        <v>91000</v>
      </c>
      <c r="E589" s="29">
        <v>318000</v>
      </c>
      <c r="F589" s="30">
        <f t="shared" si="144"/>
        <v>3.4945054945054945</v>
      </c>
      <c r="G589" s="30">
        <f t="shared" si="145"/>
        <v>109200</v>
      </c>
      <c r="H589" s="30">
        <f t="shared" si="146"/>
        <v>38220</v>
      </c>
      <c r="I589" s="29">
        <v>0</v>
      </c>
      <c r="J589" s="29">
        <v>0</v>
      </c>
      <c r="K589" s="30">
        <f t="shared" si="147"/>
        <v>0</v>
      </c>
      <c r="L589" s="30">
        <f t="shared" si="148"/>
        <v>0</v>
      </c>
      <c r="M589" s="30">
        <f t="shared" si="149"/>
        <v>0</v>
      </c>
      <c r="N589" s="29">
        <v>0</v>
      </c>
      <c r="O589" s="29">
        <v>0</v>
      </c>
      <c r="P589" s="30">
        <f t="shared" si="150"/>
        <v>0</v>
      </c>
      <c r="Q589" s="30">
        <f t="shared" si="151"/>
        <v>0</v>
      </c>
      <c r="R589" s="30">
        <f t="shared" si="152"/>
        <v>0</v>
      </c>
      <c r="S589" s="29">
        <v>43000</v>
      </c>
      <c r="T589" s="29">
        <v>299000</v>
      </c>
      <c r="U589" s="30">
        <f t="shared" si="153"/>
        <v>6.9534883720930232</v>
      </c>
      <c r="V589" s="30">
        <f t="shared" si="154"/>
        <v>64500</v>
      </c>
      <c r="W589" s="30">
        <f t="shared" si="155"/>
        <v>22575</v>
      </c>
      <c r="X589" s="29">
        <v>0</v>
      </c>
      <c r="Y589" s="29">
        <v>0</v>
      </c>
      <c r="Z589" s="30">
        <f t="shared" si="156"/>
        <v>0</v>
      </c>
      <c r="AA589" s="30">
        <f t="shared" si="157"/>
        <v>0</v>
      </c>
      <c r="AB589" s="30">
        <f t="shared" si="158"/>
        <v>0</v>
      </c>
      <c r="AC589" s="29">
        <v>0</v>
      </c>
      <c r="AD589" s="29">
        <v>0</v>
      </c>
      <c r="AE589" s="30">
        <f t="shared" si="159"/>
        <v>0</v>
      </c>
      <c r="AF589" s="30">
        <f t="shared" si="160"/>
        <v>0</v>
      </c>
      <c r="AG589" s="30">
        <f t="shared" si="161"/>
        <v>0</v>
      </c>
    </row>
    <row r="590" spans="2:33" ht="15" customHeight="1" x14ac:dyDescent="0.2">
      <c r="B590" s="29" t="s">
        <v>1946</v>
      </c>
      <c r="C590" s="29" t="s">
        <v>17</v>
      </c>
      <c r="D590" s="29">
        <v>218000</v>
      </c>
      <c r="E590" s="29">
        <v>804000</v>
      </c>
      <c r="F590" s="30">
        <f t="shared" si="144"/>
        <v>3.6880733944954129</v>
      </c>
      <c r="G590" s="30">
        <f t="shared" si="145"/>
        <v>261600</v>
      </c>
      <c r="H590" s="30">
        <f t="shared" si="146"/>
        <v>91560</v>
      </c>
      <c r="I590" s="29">
        <v>0</v>
      </c>
      <c r="J590" s="29">
        <v>0</v>
      </c>
      <c r="K590" s="30">
        <f t="shared" si="147"/>
        <v>0</v>
      </c>
      <c r="L590" s="30">
        <f t="shared" si="148"/>
        <v>0</v>
      </c>
      <c r="M590" s="30">
        <f t="shared" si="149"/>
        <v>0</v>
      </c>
      <c r="N590" s="29">
        <v>0</v>
      </c>
      <c r="O590" s="29">
        <v>0</v>
      </c>
      <c r="P590" s="30">
        <f t="shared" si="150"/>
        <v>0</v>
      </c>
      <c r="Q590" s="30">
        <f t="shared" si="151"/>
        <v>0</v>
      </c>
      <c r="R590" s="30">
        <f t="shared" si="152"/>
        <v>0</v>
      </c>
      <c r="S590" s="29">
        <v>0</v>
      </c>
      <c r="T590" s="29">
        <v>1000</v>
      </c>
      <c r="U590" s="30">
        <f t="shared" si="153"/>
        <v>0</v>
      </c>
      <c r="V590" s="30">
        <f t="shared" si="154"/>
        <v>0</v>
      </c>
      <c r="W590" s="30">
        <f t="shared" si="155"/>
        <v>0</v>
      </c>
      <c r="X590" s="29">
        <v>0</v>
      </c>
      <c r="Y590" s="29">
        <v>0</v>
      </c>
      <c r="Z590" s="30">
        <f t="shared" si="156"/>
        <v>0</v>
      </c>
      <c r="AA590" s="30">
        <f t="shared" si="157"/>
        <v>0</v>
      </c>
      <c r="AB590" s="30">
        <f t="shared" si="158"/>
        <v>0</v>
      </c>
      <c r="AC590" s="29">
        <v>0</v>
      </c>
      <c r="AD590" s="29">
        <v>0</v>
      </c>
      <c r="AE590" s="30">
        <f t="shared" si="159"/>
        <v>0</v>
      </c>
      <c r="AF590" s="30">
        <f t="shared" si="160"/>
        <v>0</v>
      </c>
      <c r="AG590" s="30">
        <f t="shared" si="161"/>
        <v>0</v>
      </c>
    </row>
    <row r="591" spans="2:33" ht="15" customHeight="1" x14ac:dyDescent="0.2">
      <c r="B591" s="29" t="s">
        <v>8344</v>
      </c>
      <c r="C591" s="29" t="s">
        <v>242</v>
      </c>
      <c r="D591" s="29">
        <v>25000</v>
      </c>
      <c r="E591" s="29">
        <v>67000</v>
      </c>
      <c r="F591" s="30">
        <f t="shared" si="144"/>
        <v>2.68</v>
      </c>
      <c r="G591" s="30">
        <f t="shared" si="145"/>
        <v>30000</v>
      </c>
      <c r="H591" s="30">
        <f t="shared" si="146"/>
        <v>10500</v>
      </c>
      <c r="I591" s="29">
        <v>0</v>
      </c>
      <c r="J591" s="29">
        <v>0</v>
      </c>
      <c r="K591" s="30">
        <f t="shared" si="147"/>
        <v>0</v>
      </c>
      <c r="L591" s="30">
        <f t="shared" si="148"/>
        <v>0</v>
      </c>
      <c r="M591" s="30">
        <f t="shared" si="149"/>
        <v>0</v>
      </c>
      <c r="N591" s="29">
        <v>0</v>
      </c>
      <c r="O591" s="29">
        <v>0</v>
      </c>
      <c r="P591" s="30">
        <f t="shared" si="150"/>
        <v>0</v>
      </c>
      <c r="Q591" s="30">
        <f t="shared" si="151"/>
        <v>0</v>
      </c>
      <c r="R591" s="30">
        <f t="shared" si="152"/>
        <v>0</v>
      </c>
      <c r="S591" s="29">
        <v>3000</v>
      </c>
      <c r="T591" s="29">
        <v>7000</v>
      </c>
      <c r="U591" s="30">
        <f t="shared" si="153"/>
        <v>2.3333333333333335</v>
      </c>
      <c r="V591" s="30">
        <f t="shared" si="154"/>
        <v>4500</v>
      </c>
      <c r="W591" s="30">
        <f t="shared" si="155"/>
        <v>1575</v>
      </c>
      <c r="X591" s="29">
        <v>0</v>
      </c>
      <c r="Y591" s="29">
        <v>0</v>
      </c>
      <c r="Z591" s="30">
        <f t="shared" si="156"/>
        <v>0</v>
      </c>
      <c r="AA591" s="30">
        <f t="shared" si="157"/>
        <v>0</v>
      </c>
      <c r="AB591" s="30">
        <f t="shared" si="158"/>
        <v>0</v>
      </c>
      <c r="AC591" s="29">
        <v>0</v>
      </c>
      <c r="AD591" s="29">
        <v>0</v>
      </c>
      <c r="AE591" s="30">
        <f t="shared" si="159"/>
        <v>0</v>
      </c>
      <c r="AF591" s="30">
        <f t="shared" si="160"/>
        <v>0</v>
      </c>
      <c r="AG591" s="30">
        <f t="shared" si="161"/>
        <v>0</v>
      </c>
    </row>
    <row r="592" spans="2:33" ht="15" customHeight="1" x14ac:dyDescent="0.2">
      <c r="B592" s="29" t="s">
        <v>8345</v>
      </c>
      <c r="C592" s="29" t="s">
        <v>242</v>
      </c>
      <c r="D592" s="29">
        <v>38000</v>
      </c>
      <c r="E592" s="29">
        <v>120000</v>
      </c>
      <c r="F592" s="30">
        <f t="shared" ref="F592:F655" si="162">IFERROR(E592/D592,0)</f>
        <v>3.1578947368421053</v>
      </c>
      <c r="G592" s="30">
        <f t="shared" ref="G592:G655" si="163">ROUND(D592*$D$6,1)</f>
        <v>45600</v>
      </c>
      <c r="H592" s="30">
        <f t="shared" ref="H592:H655" si="164">ROUND(G592*$E$6,1)</f>
        <v>15960</v>
      </c>
      <c r="I592" s="29">
        <v>0</v>
      </c>
      <c r="J592" s="29">
        <v>0</v>
      </c>
      <c r="K592" s="30">
        <f t="shared" ref="K592:K655" si="165">IFERROR(J592/I592,0)</f>
        <v>0</v>
      </c>
      <c r="L592" s="30">
        <f t="shared" ref="L592:L655" si="166">ROUND(I592*$D$7,1)</f>
        <v>0</v>
      </c>
      <c r="M592" s="30">
        <f t="shared" ref="M592:M655" si="167">ROUND(L592*$E$7,1)</f>
        <v>0</v>
      </c>
      <c r="N592" s="29">
        <v>0</v>
      </c>
      <c r="O592" s="29">
        <v>0</v>
      </c>
      <c r="P592" s="30">
        <f t="shared" ref="P592:P655" si="168">IFERROR(O592/N592,0)</f>
        <v>0</v>
      </c>
      <c r="Q592" s="30">
        <f t="shared" ref="Q592:Q655" si="169">ROUND(N592*$D$8,1)</f>
        <v>0</v>
      </c>
      <c r="R592" s="30">
        <f t="shared" ref="R592:R655" si="170">ROUND(Q592*$E$8,1)</f>
        <v>0</v>
      </c>
      <c r="S592" s="29">
        <v>3000</v>
      </c>
      <c r="T592" s="29">
        <v>6000</v>
      </c>
      <c r="U592" s="30">
        <f t="shared" ref="U592:U655" si="171">IFERROR(T592/S592,0)</f>
        <v>2</v>
      </c>
      <c r="V592" s="30">
        <f t="shared" ref="V592:V655" si="172">ROUND(S592*$D$9,1)</f>
        <v>4500</v>
      </c>
      <c r="W592" s="30">
        <f t="shared" ref="W592:W655" si="173">ROUND(V592*$E$9,1)</f>
        <v>1575</v>
      </c>
      <c r="X592" s="29">
        <v>0</v>
      </c>
      <c r="Y592" s="29">
        <v>0</v>
      </c>
      <c r="Z592" s="30">
        <f t="shared" ref="Z592:Z655" si="174">IFERROR(Y592/X592,0)</f>
        <v>0</v>
      </c>
      <c r="AA592" s="30">
        <f t="shared" ref="AA592:AA655" si="175">ROUND(X592*$D$10,1)</f>
        <v>0</v>
      </c>
      <c r="AB592" s="30">
        <f t="shared" ref="AB592:AB655" si="176">ROUND(AA592*$E$10,1)</f>
        <v>0</v>
      </c>
      <c r="AC592" s="29">
        <v>0</v>
      </c>
      <c r="AD592" s="29">
        <v>0</v>
      </c>
      <c r="AE592" s="30">
        <f t="shared" ref="AE592:AE655" si="177">IFERROR(AD592/AC592,0)</f>
        <v>0</v>
      </c>
      <c r="AF592" s="30">
        <f t="shared" ref="AF592:AF655" si="178">ROUND(AC592*$D$11,1)</f>
        <v>0</v>
      </c>
      <c r="AG592" s="30">
        <f t="shared" ref="AG592:AG655" si="179">ROUND(AF592*$E$11,1)</f>
        <v>0</v>
      </c>
    </row>
    <row r="593" spans="2:33" ht="15" customHeight="1" x14ac:dyDescent="0.2">
      <c r="B593" s="29" t="s">
        <v>8346</v>
      </c>
      <c r="C593" s="29" t="s">
        <v>242</v>
      </c>
      <c r="D593" s="29">
        <v>21000</v>
      </c>
      <c r="E593" s="29">
        <v>68000</v>
      </c>
      <c r="F593" s="30">
        <f t="shared" si="162"/>
        <v>3.2380952380952381</v>
      </c>
      <c r="G593" s="30">
        <f t="shared" si="163"/>
        <v>25200</v>
      </c>
      <c r="H593" s="30">
        <f t="shared" si="164"/>
        <v>8820</v>
      </c>
      <c r="I593" s="29">
        <v>0</v>
      </c>
      <c r="J593" s="29">
        <v>0</v>
      </c>
      <c r="K593" s="30">
        <f t="shared" si="165"/>
        <v>0</v>
      </c>
      <c r="L593" s="30">
        <f t="shared" si="166"/>
        <v>0</v>
      </c>
      <c r="M593" s="30">
        <f t="shared" si="167"/>
        <v>0</v>
      </c>
      <c r="N593" s="29">
        <v>0</v>
      </c>
      <c r="O593" s="29">
        <v>0</v>
      </c>
      <c r="P593" s="30">
        <f t="shared" si="168"/>
        <v>0</v>
      </c>
      <c r="Q593" s="30">
        <f t="shared" si="169"/>
        <v>0</v>
      </c>
      <c r="R593" s="30">
        <f t="shared" si="170"/>
        <v>0</v>
      </c>
      <c r="S593" s="29">
        <v>1000</v>
      </c>
      <c r="T593" s="29">
        <v>2000</v>
      </c>
      <c r="U593" s="30">
        <f t="shared" si="171"/>
        <v>2</v>
      </c>
      <c r="V593" s="30">
        <f t="shared" si="172"/>
        <v>1500</v>
      </c>
      <c r="W593" s="30">
        <f t="shared" si="173"/>
        <v>525</v>
      </c>
      <c r="X593" s="29">
        <v>0</v>
      </c>
      <c r="Y593" s="29">
        <v>0</v>
      </c>
      <c r="Z593" s="30">
        <f t="shared" si="174"/>
        <v>0</v>
      </c>
      <c r="AA593" s="30">
        <f t="shared" si="175"/>
        <v>0</v>
      </c>
      <c r="AB593" s="30">
        <f t="shared" si="176"/>
        <v>0</v>
      </c>
      <c r="AC593" s="29">
        <v>0</v>
      </c>
      <c r="AD593" s="29">
        <v>0</v>
      </c>
      <c r="AE593" s="30">
        <f t="shared" si="177"/>
        <v>0</v>
      </c>
      <c r="AF593" s="30">
        <f t="shared" si="178"/>
        <v>0</v>
      </c>
      <c r="AG593" s="30">
        <f t="shared" si="179"/>
        <v>0</v>
      </c>
    </row>
    <row r="594" spans="2:33" ht="15" customHeight="1" x14ac:dyDescent="0.2">
      <c r="B594" s="29" t="s">
        <v>8347</v>
      </c>
      <c r="C594" s="29" t="s">
        <v>242</v>
      </c>
      <c r="D594" s="29">
        <v>19000</v>
      </c>
      <c r="E594" s="29">
        <v>57000</v>
      </c>
      <c r="F594" s="30">
        <f t="shared" si="162"/>
        <v>3</v>
      </c>
      <c r="G594" s="30">
        <f t="shared" si="163"/>
        <v>22800</v>
      </c>
      <c r="H594" s="30">
        <f t="shared" si="164"/>
        <v>7980</v>
      </c>
      <c r="I594" s="29">
        <v>0</v>
      </c>
      <c r="J594" s="29">
        <v>0</v>
      </c>
      <c r="K594" s="30">
        <f t="shared" si="165"/>
        <v>0</v>
      </c>
      <c r="L594" s="30">
        <f t="shared" si="166"/>
        <v>0</v>
      </c>
      <c r="M594" s="30">
        <f t="shared" si="167"/>
        <v>0</v>
      </c>
      <c r="N594" s="29">
        <v>0</v>
      </c>
      <c r="O594" s="29">
        <v>0</v>
      </c>
      <c r="P594" s="30">
        <f t="shared" si="168"/>
        <v>0</v>
      </c>
      <c r="Q594" s="30">
        <f t="shared" si="169"/>
        <v>0</v>
      </c>
      <c r="R594" s="30">
        <f t="shared" si="170"/>
        <v>0</v>
      </c>
      <c r="S594" s="29">
        <v>2000</v>
      </c>
      <c r="T594" s="29">
        <v>4000</v>
      </c>
      <c r="U594" s="30">
        <f t="shared" si="171"/>
        <v>2</v>
      </c>
      <c r="V594" s="30">
        <f t="shared" si="172"/>
        <v>3000</v>
      </c>
      <c r="W594" s="30">
        <f t="shared" si="173"/>
        <v>1050</v>
      </c>
      <c r="X594" s="29">
        <v>0</v>
      </c>
      <c r="Y594" s="29">
        <v>0</v>
      </c>
      <c r="Z594" s="30">
        <f t="shared" si="174"/>
        <v>0</v>
      </c>
      <c r="AA594" s="30">
        <f t="shared" si="175"/>
        <v>0</v>
      </c>
      <c r="AB594" s="30">
        <f t="shared" si="176"/>
        <v>0</v>
      </c>
      <c r="AC594" s="29">
        <v>0</v>
      </c>
      <c r="AD594" s="29">
        <v>0</v>
      </c>
      <c r="AE594" s="30">
        <f t="shared" si="177"/>
        <v>0</v>
      </c>
      <c r="AF594" s="30">
        <f t="shared" si="178"/>
        <v>0</v>
      </c>
      <c r="AG594" s="30">
        <f t="shared" si="179"/>
        <v>0</v>
      </c>
    </row>
    <row r="595" spans="2:33" ht="15" customHeight="1" x14ac:dyDescent="0.2">
      <c r="B595" s="29" t="s">
        <v>8348</v>
      </c>
      <c r="C595" s="29" t="s">
        <v>242</v>
      </c>
      <c r="D595" s="29">
        <v>45000</v>
      </c>
      <c r="E595" s="29">
        <v>151000</v>
      </c>
      <c r="F595" s="30">
        <f t="shared" si="162"/>
        <v>3.3555555555555556</v>
      </c>
      <c r="G595" s="30">
        <f t="shared" si="163"/>
        <v>54000</v>
      </c>
      <c r="H595" s="30">
        <f t="shared" si="164"/>
        <v>18900</v>
      </c>
      <c r="I595" s="29">
        <v>0</v>
      </c>
      <c r="J595" s="29">
        <v>0</v>
      </c>
      <c r="K595" s="30">
        <f t="shared" si="165"/>
        <v>0</v>
      </c>
      <c r="L595" s="30">
        <f t="shared" si="166"/>
        <v>0</v>
      </c>
      <c r="M595" s="30">
        <f t="shared" si="167"/>
        <v>0</v>
      </c>
      <c r="N595" s="29">
        <v>0</v>
      </c>
      <c r="O595" s="29">
        <v>0</v>
      </c>
      <c r="P595" s="30">
        <f t="shared" si="168"/>
        <v>0</v>
      </c>
      <c r="Q595" s="30">
        <f t="shared" si="169"/>
        <v>0</v>
      </c>
      <c r="R595" s="30">
        <f t="shared" si="170"/>
        <v>0</v>
      </c>
      <c r="S595" s="29">
        <v>1000</v>
      </c>
      <c r="T595" s="29">
        <v>3000</v>
      </c>
      <c r="U595" s="30">
        <f t="shared" si="171"/>
        <v>3</v>
      </c>
      <c r="V595" s="30">
        <f t="shared" si="172"/>
        <v>1500</v>
      </c>
      <c r="W595" s="30">
        <f t="shared" si="173"/>
        <v>525</v>
      </c>
      <c r="X595" s="29">
        <v>0</v>
      </c>
      <c r="Y595" s="29">
        <v>0</v>
      </c>
      <c r="Z595" s="30">
        <f t="shared" si="174"/>
        <v>0</v>
      </c>
      <c r="AA595" s="30">
        <f t="shared" si="175"/>
        <v>0</v>
      </c>
      <c r="AB595" s="30">
        <f t="shared" si="176"/>
        <v>0</v>
      </c>
      <c r="AC595" s="29">
        <v>0</v>
      </c>
      <c r="AD595" s="29">
        <v>0</v>
      </c>
      <c r="AE595" s="30">
        <f t="shared" si="177"/>
        <v>0</v>
      </c>
      <c r="AF595" s="30">
        <f t="shared" si="178"/>
        <v>0</v>
      </c>
      <c r="AG595" s="30">
        <f t="shared" si="179"/>
        <v>0</v>
      </c>
    </row>
    <row r="596" spans="2:33" ht="15" customHeight="1" x14ac:dyDescent="0.2">
      <c r="B596" s="29" t="s">
        <v>8349</v>
      </c>
      <c r="C596" s="29" t="s">
        <v>242</v>
      </c>
      <c r="D596" s="29">
        <v>39000</v>
      </c>
      <c r="E596" s="29">
        <v>129000</v>
      </c>
      <c r="F596" s="30">
        <f t="shared" si="162"/>
        <v>3.3076923076923075</v>
      </c>
      <c r="G596" s="30">
        <f t="shared" si="163"/>
        <v>46800</v>
      </c>
      <c r="H596" s="30">
        <f t="shared" si="164"/>
        <v>16380</v>
      </c>
      <c r="I596" s="29">
        <v>0</v>
      </c>
      <c r="J596" s="29">
        <v>0</v>
      </c>
      <c r="K596" s="30">
        <f t="shared" si="165"/>
        <v>0</v>
      </c>
      <c r="L596" s="30">
        <f t="shared" si="166"/>
        <v>0</v>
      </c>
      <c r="M596" s="30">
        <f t="shared" si="167"/>
        <v>0</v>
      </c>
      <c r="N596" s="29">
        <v>0</v>
      </c>
      <c r="O596" s="29">
        <v>0</v>
      </c>
      <c r="P596" s="30">
        <f t="shared" si="168"/>
        <v>0</v>
      </c>
      <c r="Q596" s="30">
        <f t="shared" si="169"/>
        <v>0</v>
      </c>
      <c r="R596" s="30">
        <f t="shared" si="170"/>
        <v>0</v>
      </c>
      <c r="S596" s="29">
        <v>1000</v>
      </c>
      <c r="T596" s="29">
        <v>3000</v>
      </c>
      <c r="U596" s="30">
        <f t="shared" si="171"/>
        <v>3</v>
      </c>
      <c r="V596" s="30">
        <f t="shared" si="172"/>
        <v>1500</v>
      </c>
      <c r="W596" s="30">
        <f t="shared" si="173"/>
        <v>525</v>
      </c>
      <c r="X596" s="29">
        <v>0</v>
      </c>
      <c r="Y596" s="29">
        <v>0</v>
      </c>
      <c r="Z596" s="30">
        <f t="shared" si="174"/>
        <v>0</v>
      </c>
      <c r="AA596" s="30">
        <f t="shared" si="175"/>
        <v>0</v>
      </c>
      <c r="AB596" s="30">
        <f t="shared" si="176"/>
        <v>0</v>
      </c>
      <c r="AC596" s="29">
        <v>0</v>
      </c>
      <c r="AD596" s="29">
        <v>0</v>
      </c>
      <c r="AE596" s="30">
        <f t="shared" si="177"/>
        <v>0</v>
      </c>
      <c r="AF596" s="30">
        <f t="shared" si="178"/>
        <v>0</v>
      </c>
      <c r="AG596" s="30">
        <f t="shared" si="179"/>
        <v>0</v>
      </c>
    </row>
    <row r="597" spans="2:33" ht="15" customHeight="1" x14ac:dyDescent="0.2">
      <c r="B597" s="29" t="s">
        <v>8350</v>
      </c>
      <c r="C597" s="29" t="s">
        <v>242</v>
      </c>
      <c r="D597" s="29">
        <v>16000</v>
      </c>
      <c r="E597" s="29">
        <v>48000</v>
      </c>
      <c r="F597" s="30">
        <f t="shared" si="162"/>
        <v>3</v>
      </c>
      <c r="G597" s="30">
        <f t="shared" si="163"/>
        <v>19200</v>
      </c>
      <c r="H597" s="30">
        <f t="shared" si="164"/>
        <v>6720</v>
      </c>
      <c r="I597" s="29">
        <v>0</v>
      </c>
      <c r="J597" s="29">
        <v>0</v>
      </c>
      <c r="K597" s="30">
        <f t="shared" si="165"/>
        <v>0</v>
      </c>
      <c r="L597" s="30">
        <f t="shared" si="166"/>
        <v>0</v>
      </c>
      <c r="M597" s="30">
        <f t="shared" si="167"/>
        <v>0</v>
      </c>
      <c r="N597" s="29">
        <v>0</v>
      </c>
      <c r="O597" s="29">
        <v>0</v>
      </c>
      <c r="P597" s="30">
        <f t="shared" si="168"/>
        <v>0</v>
      </c>
      <c r="Q597" s="30">
        <f t="shared" si="169"/>
        <v>0</v>
      </c>
      <c r="R597" s="30">
        <f t="shared" si="170"/>
        <v>0</v>
      </c>
      <c r="S597" s="29">
        <v>1000</v>
      </c>
      <c r="T597" s="29">
        <v>2000</v>
      </c>
      <c r="U597" s="30">
        <f t="shared" si="171"/>
        <v>2</v>
      </c>
      <c r="V597" s="30">
        <f t="shared" si="172"/>
        <v>1500</v>
      </c>
      <c r="W597" s="30">
        <f t="shared" si="173"/>
        <v>525</v>
      </c>
      <c r="X597" s="29">
        <v>0</v>
      </c>
      <c r="Y597" s="29">
        <v>0</v>
      </c>
      <c r="Z597" s="30">
        <f t="shared" si="174"/>
        <v>0</v>
      </c>
      <c r="AA597" s="30">
        <f t="shared" si="175"/>
        <v>0</v>
      </c>
      <c r="AB597" s="30">
        <f t="shared" si="176"/>
        <v>0</v>
      </c>
      <c r="AC597" s="29">
        <v>0</v>
      </c>
      <c r="AD597" s="29">
        <v>0</v>
      </c>
      <c r="AE597" s="30">
        <f t="shared" si="177"/>
        <v>0</v>
      </c>
      <c r="AF597" s="30">
        <f t="shared" si="178"/>
        <v>0</v>
      </c>
      <c r="AG597" s="30">
        <f t="shared" si="179"/>
        <v>0</v>
      </c>
    </row>
    <row r="598" spans="2:33" ht="15" customHeight="1" x14ac:dyDescent="0.2">
      <c r="B598" s="29" t="s">
        <v>8351</v>
      </c>
      <c r="C598" s="29" t="s">
        <v>242</v>
      </c>
      <c r="D598" s="29">
        <v>22000</v>
      </c>
      <c r="E598" s="29">
        <v>75000</v>
      </c>
      <c r="F598" s="30">
        <f t="shared" si="162"/>
        <v>3.4090909090909092</v>
      </c>
      <c r="G598" s="30">
        <f t="shared" si="163"/>
        <v>26400</v>
      </c>
      <c r="H598" s="30">
        <f t="shared" si="164"/>
        <v>9240</v>
      </c>
      <c r="I598" s="29">
        <v>0</v>
      </c>
      <c r="J598" s="29">
        <v>0</v>
      </c>
      <c r="K598" s="30">
        <f t="shared" si="165"/>
        <v>0</v>
      </c>
      <c r="L598" s="30">
        <f t="shared" si="166"/>
        <v>0</v>
      </c>
      <c r="M598" s="30">
        <f t="shared" si="167"/>
        <v>0</v>
      </c>
      <c r="N598" s="29">
        <v>0</v>
      </c>
      <c r="O598" s="29">
        <v>0</v>
      </c>
      <c r="P598" s="30">
        <f t="shared" si="168"/>
        <v>0</v>
      </c>
      <c r="Q598" s="30">
        <f t="shared" si="169"/>
        <v>0</v>
      </c>
      <c r="R598" s="30">
        <f t="shared" si="170"/>
        <v>0</v>
      </c>
      <c r="S598" s="29">
        <v>1000</v>
      </c>
      <c r="T598" s="29">
        <v>3000</v>
      </c>
      <c r="U598" s="30">
        <f t="shared" si="171"/>
        <v>3</v>
      </c>
      <c r="V598" s="30">
        <f t="shared" si="172"/>
        <v>1500</v>
      </c>
      <c r="W598" s="30">
        <f t="shared" si="173"/>
        <v>525</v>
      </c>
      <c r="X598" s="29">
        <v>0</v>
      </c>
      <c r="Y598" s="29">
        <v>0</v>
      </c>
      <c r="Z598" s="30">
        <f t="shared" si="174"/>
        <v>0</v>
      </c>
      <c r="AA598" s="30">
        <f t="shared" si="175"/>
        <v>0</v>
      </c>
      <c r="AB598" s="30">
        <f t="shared" si="176"/>
        <v>0</v>
      </c>
      <c r="AC598" s="29">
        <v>0</v>
      </c>
      <c r="AD598" s="29">
        <v>0</v>
      </c>
      <c r="AE598" s="30">
        <f t="shared" si="177"/>
        <v>0</v>
      </c>
      <c r="AF598" s="30">
        <f t="shared" si="178"/>
        <v>0</v>
      </c>
      <c r="AG598" s="30">
        <f t="shared" si="179"/>
        <v>0</v>
      </c>
    </row>
    <row r="599" spans="2:33" ht="15" customHeight="1" x14ac:dyDescent="0.2">
      <c r="B599" s="29" t="s">
        <v>1777</v>
      </c>
      <c r="C599" s="29" t="s">
        <v>7</v>
      </c>
      <c r="D599" s="29">
        <v>17000</v>
      </c>
      <c r="E599" s="29">
        <v>47000</v>
      </c>
      <c r="F599" s="30">
        <f t="shared" si="162"/>
        <v>2.7647058823529411</v>
      </c>
      <c r="G599" s="30">
        <f t="shared" si="163"/>
        <v>20400</v>
      </c>
      <c r="H599" s="30">
        <f t="shared" si="164"/>
        <v>7140</v>
      </c>
      <c r="I599" s="29">
        <v>0</v>
      </c>
      <c r="J599" s="29">
        <v>0</v>
      </c>
      <c r="K599" s="30">
        <f t="shared" si="165"/>
        <v>0</v>
      </c>
      <c r="L599" s="30">
        <f t="shared" si="166"/>
        <v>0</v>
      </c>
      <c r="M599" s="30">
        <f t="shared" si="167"/>
        <v>0</v>
      </c>
      <c r="N599" s="29">
        <v>0</v>
      </c>
      <c r="O599" s="29">
        <v>0</v>
      </c>
      <c r="P599" s="30">
        <f t="shared" si="168"/>
        <v>0</v>
      </c>
      <c r="Q599" s="30">
        <f t="shared" si="169"/>
        <v>0</v>
      </c>
      <c r="R599" s="30">
        <f t="shared" si="170"/>
        <v>0</v>
      </c>
      <c r="S599" s="29">
        <v>1000</v>
      </c>
      <c r="T599" s="29">
        <v>5000</v>
      </c>
      <c r="U599" s="30">
        <f t="shared" si="171"/>
        <v>5</v>
      </c>
      <c r="V599" s="30">
        <f t="shared" si="172"/>
        <v>1500</v>
      </c>
      <c r="W599" s="30">
        <f t="shared" si="173"/>
        <v>525</v>
      </c>
      <c r="X599" s="29">
        <v>125000</v>
      </c>
      <c r="Y599" s="29">
        <v>522000</v>
      </c>
      <c r="Z599" s="30">
        <f t="shared" si="174"/>
        <v>4.1760000000000002</v>
      </c>
      <c r="AA599" s="30">
        <f t="shared" si="175"/>
        <v>187500</v>
      </c>
      <c r="AB599" s="30">
        <f t="shared" si="176"/>
        <v>56250</v>
      </c>
      <c r="AC599" s="29">
        <v>0</v>
      </c>
      <c r="AD599" s="29">
        <v>0</v>
      </c>
      <c r="AE599" s="30">
        <f t="shared" si="177"/>
        <v>0</v>
      </c>
      <c r="AF599" s="30">
        <f t="shared" si="178"/>
        <v>0</v>
      </c>
      <c r="AG599" s="30">
        <f t="shared" si="179"/>
        <v>0</v>
      </c>
    </row>
    <row r="600" spans="2:33" ht="15" customHeight="1" x14ac:dyDescent="0.2">
      <c r="B600" s="29" t="s">
        <v>1977</v>
      </c>
      <c r="C600" s="29" t="s">
        <v>7</v>
      </c>
      <c r="D600" s="29">
        <v>189000</v>
      </c>
      <c r="E600" s="29">
        <v>491000</v>
      </c>
      <c r="F600" s="30">
        <f t="shared" si="162"/>
        <v>2.5978835978835977</v>
      </c>
      <c r="G600" s="30">
        <f t="shared" si="163"/>
        <v>226800</v>
      </c>
      <c r="H600" s="30">
        <f t="shared" si="164"/>
        <v>79380</v>
      </c>
      <c r="I600" s="29">
        <v>0</v>
      </c>
      <c r="J600" s="29">
        <v>0</v>
      </c>
      <c r="K600" s="30">
        <f t="shared" si="165"/>
        <v>0</v>
      </c>
      <c r="L600" s="30">
        <f t="shared" si="166"/>
        <v>0</v>
      </c>
      <c r="M600" s="30">
        <f t="shared" si="167"/>
        <v>0</v>
      </c>
      <c r="N600" s="29">
        <v>0</v>
      </c>
      <c r="O600" s="29">
        <v>0</v>
      </c>
      <c r="P600" s="30">
        <f t="shared" si="168"/>
        <v>0</v>
      </c>
      <c r="Q600" s="30">
        <f t="shared" si="169"/>
        <v>0</v>
      </c>
      <c r="R600" s="30">
        <f t="shared" si="170"/>
        <v>0</v>
      </c>
      <c r="S600" s="29">
        <v>16000</v>
      </c>
      <c r="T600" s="29">
        <v>48000</v>
      </c>
      <c r="U600" s="30">
        <f t="shared" si="171"/>
        <v>3</v>
      </c>
      <c r="V600" s="30">
        <f t="shared" si="172"/>
        <v>24000</v>
      </c>
      <c r="W600" s="30">
        <f t="shared" si="173"/>
        <v>8400</v>
      </c>
      <c r="X600" s="29">
        <v>184000</v>
      </c>
      <c r="Y600" s="29">
        <v>694000</v>
      </c>
      <c r="Z600" s="30">
        <f t="shared" si="174"/>
        <v>3.7717391304347827</v>
      </c>
      <c r="AA600" s="30">
        <f t="shared" si="175"/>
        <v>276000</v>
      </c>
      <c r="AB600" s="30">
        <f t="shared" si="176"/>
        <v>82800</v>
      </c>
      <c r="AC600" s="29">
        <v>0</v>
      </c>
      <c r="AD600" s="29">
        <v>0</v>
      </c>
      <c r="AE600" s="30">
        <f t="shared" si="177"/>
        <v>0</v>
      </c>
      <c r="AF600" s="30">
        <f t="shared" si="178"/>
        <v>0</v>
      </c>
      <c r="AG600" s="30">
        <f t="shared" si="179"/>
        <v>0</v>
      </c>
    </row>
    <row r="601" spans="2:33" ht="15" customHeight="1" x14ac:dyDescent="0.2">
      <c r="B601" s="29" t="s">
        <v>2702</v>
      </c>
      <c r="C601" s="29" t="s">
        <v>7</v>
      </c>
      <c r="D601" s="29">
        <v>152000</v>
      </c>
      <c r="E601" s="29">
        <v>476000</v>
      </c>
      <c r="F601" s="30">
        <f t="shared" si="162"/>
        <v>3.1315789473684212</v>
      </c>
      <c r="G601" s="30">
        <f t="shared" si="163"/>
        <v>182400</v>
      </c>
      <c r="H601" s="30">
        <f t="shared" si="164"/>
        <v>63840</v>
      </c>
      <c r="I601" s="29">
        <v>0</v>
      </c>
      <c r="J601" s="29">
        <v>0</v>
      </c>
      <c r="K601" s="30">
        <f t="shared" si="165"/>
        <v>0</v>
      </c>
      <c r="L601" s="30">
        <f t="shared" si="166"/>
        <v>0</v>
      </c>
      <c r="M601" s="30">
        <f t="shared" si="167"/>
        <v>0</v>
      </c>
      <c r="N601" s="29">
        <v>0</v>
      </c>
      <c r="O601" s="29">
        <v>0</v>
      </c>
      <c r="P601" s="30">
        <f t="shared" si="168"/>
        <v>0</v>
      </c>
      <c r="Q601" s="30">
        <f t="shared" si="169"/>
        <v>0</v>
      </c>
      <c r="R601" s="30">
        <f t="shared" si="170"/>
        <v>0</v>
      </c>
      <c r="S601" s="29">
        <v>0</v>
      </c>
      <c r="T601" s="29">
        <v>1000</v>
      </c>
      <c r="U601" s="30">
        <f t="shared" si="171"/>
        <v>0</v>
      </c>
      <c r="V601" s="30">
        <f t="shared" si="172"/>
        <v>0</v>
      </c>
      <c r="W601" s="30">
        <f t="shared" si="173"/>
        <v>0</v>
      </c>
      <c r="X601" s="29">
        <v>110000</v>
      </c>
      <c r="Y601" s="29">
        <v>426000</v>
      </c>
      <c r="Z601" s="30">
        <f t="shared" si="174"/>
        <v>3.8727272727272726</v>
      </c>
      <c r="AA601" s="30">
        <f t="shared" si="175"/>
        <v>165000</v>
      </c>
      <c r="AB601" s="30">
        <f t="shared" si="176"/>
        <v>49500</v>
      </c>
      <c r="AC601" s="29">
        <v>0</v>
      </c>
      <c r="AD601" s="29">
        <v>0</v>
      </c>
      <c r="AE601" s="30">
        <f t="shared" si="177"/>
        <v>0</v>
      </c>
      <c r="AF601" s="30">
        <f t="shared" si="178"/>
        <v>0</v>
      </c>
      <c r="AG601" s="30">
        <f t="shared" si="179"/>
        <v>0</v>
      </c>
    </row>
    <row r="602" spans="2:33" ht="15" customHeight="1" x14ac:dyDescent="0.2">
      <c r="B602" s="29" t="s">
        <v>1978</v>
      </c>
      <c r="C602" s="29" t="s">
        <v>7</v>
      </c>
      <c r="D602" s="29">
        <v>97000</v>
      </c>
      <c r="E602" s="29">
        <v>273000</v>
      </c>
      <c r="F602" s="30">
        <f t="shared" si="162"/>
        <v>2.8144329896907219</v>
      </c>
      <c r="G602" s="30">
        <f t="shared" si="163"/>
        <v>116400</v>
      </c>
      <c r="H602" s="30">
        <f t="shared" si="164"/>
        <v>40740</v>
      </c>
      <c r="I602" s="29">
        <v>0</v>
      </c>
      <c r="J602" s="29">
        <v>0</v>
      </c>
      <c r="K602" s="30">
        <f t="shared" si="165"/>
        <v>0</v>
      </c>
      <c r="L602" s="30">
        <f t="shared" si="166"/>
        <v>0</v>
      </c>
      <c r="M602" s="30">
        <f t="shared" si="167"/>
        <v>0</v>
      </c>
      <c r="N602" s="29">
        <v>0</v>
      </c>
      <c r="O602" s="29">
        <v>0</v>
      </c>
      <c r="P602" s="30">
        <f t="shared" si="168"/>
        <v>0</v>
      </c>
      <c r="Q602" s="30">
        <f t="shared" si="169"/>
        <v>0</v>
      </c>
      <c r="R602" s="30">
        <f t="shared" si="170"/>
        <v>0</v>
      </c>
      <c r="S602" s="29">
        <v>1000</v>
      </c>
      <c r="T602" s="29">
        <v>2000</v>
      </c>
      <c r="U602" s="30">
        <f t="shared" si="171"/>
        <v>2</v>
      </c>
      <c r="V602" s="30">
        <f t="shared" si="172"/>
        <v>1500</v>
      </c>
      <c r="W602" s="30">
        <f t="shared" si="173"/>
        <v>525</v>
      </c>
      <c r="X602" s="29">
        <v>117000</v>
      </c>
      <c r="Y602" s="29">
        <v>373000</v>
      </c>
      <c r="Z602" s="30">
        <f t="shared" si="174"/>
        <v>3.1880341880341883</v>
      </c>
      <c r="AA602" s="30">
        <f t="shared" si="175"/>
        <v>175500</v>
      </c>
      <c r="AB602" s="30">
        <f t="shared" si="176"/>
        <v>52650</v>
      </c>
      <c r="AC602" s="29">
        <v>0</v>
      </c>
      <c r="AD602" s="29">
        <v>0</v>
      </c>
      <c r="AE602" s="30">
        <f t="shared" si="177"/>
        <v>0</v>
      </c>
      <c r="AF602" s="30">
        <f t="shared" si="178"/>
        <v>0</v>
      </c>
      <c r="AG602" s="30">
        <f t="shared" si="179"/>
        <v>0</v>
      </c>
    </row>
    <row r="603" spans="2:33" ht="15" customHeight="1" x14ac:dyDescent="0.2">
      <c r="B603" s="29" t="s">
        <v>1979</v>
      </c>
      <c r="C603" s="29" t="s">
        <v>7</v>
      </c>
      <c r="D603" s="29">
        <v>32000</v>
      </c>
      <c r="E603" s="29">
        <v>81000</v>
      </c>
      <c r="F603" s="30">
        <f t="shared" si="162"/>
        <v>2.53125</v>
      </c>
      <c r="G603" s="30">
        <f t="shared" si="163"/>
        <v>38400</v>
      </c>
      <c r="H603" s="30">
        <f t="shared" si="164"/>
        <v>13440</v>
      </c>
      <c r="I603" s="29">
        <v>0</v>
      </c>
      <c r="J603" s="29">
        <v>0</v>
      </c>
      <c r="K603" s="30">
        <f t="shared" si="165"/>
        <v>0</v>
      </c>
      <c r="L603" s="30">
        <f t="shared" si="166"/>
        <v>0</v>
      </c>
      <c r="M603" s="30">
        <f t="shared" si="167"/>
        <v>0</v>
      </c>
      <c r="N603" s="29">
        <v>0</v>
      </c>
      <c r="O603" s="29">
        <v>0</v>
      </c>
      <c r="P603" s="30">
        <f t="shared" si="168"/>
        <v>0</v>
      </c>
      <c r="Q603" s="30">
        <f t="shared" si="169"/>
        <v>0</v>
      </c>
      <c r="R603" s="30">
        <f t="shared" si="170"/>
        <v>0</v>
      </c>
      <c r="S603" s="29">
        <v>4000</v>
      </c>
      <c r="T603" s="29">
        <v>13000</v>
      </c>
      <c r="U603" s="30">
        <f t="shared" si="171"/>
        <v>3.25</v>
      </c>
      <c r="V603" s="30">
        <f t="shared" si="172"/>
        <v>6000</v>
      </c>
      <c r="W603" s="30">
        <f t="shared" si="173"/>
        <v>2100</v>
      </c>
      <c r="X603" s="29">
        <v>87000</v>
      </c>
      <c r="Y603" s="29">
        <v>319000</v>
      </c>
      <c r="Z603" s="30">
        <f t="shared" si="174"/>
        <v>3.6666666666666665</v>
      </c>
      <c r="AA603" s="30">
        <f t="shared" si="175"/>
        <v>130500</v>
      </c>
      <c r="AB603" s="30">
        <f t="shared" si="176"/>
        <v>39150</v>
      </c>
      <c r="AC603" s="29">
        <v>0</v>
      </c>
      <c r="AD603" s="29">
        <v>0</v>
      </c>
      <c r="AE603" s="30">
        <f t="shared" si="177"/>
        <v>0</v>
      </c>
      <c r="AF603" s="30">
        <f t="shared" si="178"/>
        <v>0</v>
      </c>
      <c r="AG603" s="30">
        <f t="shared" si="179"/>
        <v>0</v>
      </c>
    </row>
    <row r="604" spans="2:33" ht="15" customHeight="1" x14ac:dyDescent="0.2">
      <c r="B604" s="29" t="s">
        <v>1980</v>
      </c>
      <c r="C604" s="29" t="s">
        <v>7</v>
      </c>
      <c r="D604" s="29">
        <v>85000</v>
      </c>
      <c r="E604" s="29">
        <v>262000</v>
      </c>
      <c r="F604" s="30">
        <f t="shared" si="162"/>
        <v>3.0823529411764707</v>
      </c>
      <c r="G604" s="30">
        <f t="shared" si="163"/>
        <v>102000</v>
      </c>
      <c r="H604" s="30">
        <f t="shared" si="164"/>
        <v>35700</v>
      </c>
      <c r="I604" s="29">
        <v>0</v>
      </c>
      <c r="J604" s="29">
        <v>0</v>
      </c>
      <c r="K604" s="30">
        <f t="shared" si="165"/>
        <v>0</v>
      </c>
      <c r="L604" s="30">
        <f t="shared" si="166"/>
        <v>0</v>
      </c>
      <c r="M604" s="30">
        <f t="shared" si="167"/>
        <v>0</v>
      </c>
      <c r="N604" s="29">
        <v>0</v>
      </c>
      <c r="O604" s="29">
        <v>0</v>
      </c>
      <c r="P604" s="30">
        <f t="shared" si="168"/>
        <v>0</v>
      </c>
      <c r="Q604" s="30">
        <f t="shared" si="169"/>
        <v>0</v>
      </c>
      <c r="R604" s="30">
        <f t="shared" si="170"/>
        <v>0</v>
      </c>
      <c r="S604" s="29">
        <v>6000</v>
      </c>
      <c r="T604" s="29">
        <v>13000</v>
      </c>
      <c r="U604" s="30">
        <f t="shared" si="171"/>
        <v>2.1666666666666665</v>
      </c>
      <c r="V604" s="30">
        <f t="shared" si="172"/>
        <v>9000</v>
      </c>
      <c r="W604" s="30">
        <f t="shared" si="173"/>
        <v>3150</v>
      </c>
      <c r="X604" s="29">
        <v>97000</v>
      </c>
      <c r="Y604" s="29">
        <v>317000</v>
      </c>
      <c r="Z604" s="30">
        <f t="shared" si="174"/>
        <v>3.268041237113402</v>
      </c>
      <c r="AA604" s="30">
        <f t="shared" si="175"/>
        <v>145500</v>
      </c>
      <c r="AB604" s="30">
        <f t="shared" si="176"/>
        <v>43650</v>
      </c>
      <c r="AC604" s="29">
        <v>0</v>
      </c>
      <c r="AD604" s="29">
        <v>0</v>
      </c>
      <c r="AE604" s="30">
        <f t="shared" si="177"/>
        <v>0</v>
      </c>
      <c r="AF604" s="30">
        <f t="shared" si="178"/>
        <v>0</v>
      </c>
      <c r="AG604" s="30">
        <f t="shared" si="179"/>
        <v>0</v>
      </c>
    </row>
    <row r="605" spans="2:33" ht="15" customHeight="1" x14ac:dyDescent="0.2">
      <c r="B605" s="29" t="s">
        <v>1981</v>
      </c>
      <c r="C605" s="29" t="s">
        <v>7</v>
      </c>
      <c r="D605" s="29">
        <v>94000</v>
      </c>
      <c r="E605" s="29">
        <v>281000</v>
      </c>
      <c r="F605" s="30">
        <f t="shared" si="162"/>
        <v>2.9893617021276597</v>
      </c>
      <c r="G605" s="30">
        <f t="shared" si="163"/>
        <v>112800</v>
      </c>
      <c r="H605" s="30">
        <f t="shared" si="164"/>
        <v>39480</v>
      </c>
      <c r="I605" s="29">
        <v>0</v>
      </c>
      <c r="J605" s="29">
        <v>0</v>
      </c>
      <c r="K605" s="30">
        <f t="shared" si="165"/>
        <v>0</v>
      </c>
      <c r="L605" s="30">
        <f t="shared" si="166"/>
        <v>0</v>
      </c>
      <c r="M605" s="30">
        <f t="shared" si="167"/>
        <v>0</v>
      </c>
      <c r="N605" s="29">
        <v>0</v>
      </c>
      <c r="O605" s="29">
        <v>0</v>
      </c>
      <c r="P605" s="30">
        <f t="shared" si="168"/>
        <v>0</v>
      </c>
      <c r="Q605" s="30">
        <f t="shared" si="169"/>
        <v>0</v>
      </c>
      <c r="R605" s="30">
        <f t="shared" si="170"/>
        <v>0</v>
      </c>
      <c r="S605" s="29">
        <v>4000</v>
      </c>
      <c r="T605" s="29">
        <v>12000</v>
      </c>
      <c r="U605" s="30">
        <f t="shared" si="171"/>
        <v>3</v>
      </c>
      <c r="V605" s="30">
        <f t="shared" si="172"/>
        <v>6000</v>
      </c>
      <c r="W605" s="30">
        <f t="shared" si="173"/>
        <v>2100</v>
      </c>
      <c r="X605" s="29">
        <v>104000</v>
      </c>
      <c r="Y605" s="29">
        <v>367000</v>
      </c>
      <c r="Z605" s="30">
        <f t="shared" si="174"/>
        <v>3.5288461538461537</v>
      </c>
      <c r="AA605" s="30">
        <f t="shared" si="175"/>
        <v>156000</v>
      </c>
      <c r="AB605" s="30">
        <f t="shared" si="176"/>
        <v>46800</v>
      </c>
      <c r="AC605" s="29">
        <v>0</v>
      </c>
      <c r="AD605" s="29">
        <v>0</v>
      </c>
      <c r="AE605" s="30">
        <f t="shared" si="177"/>
        <v>0</v>
      </c>
      <c r="AF605" s="30">
        <f t="shared" si="178"/>
        <v>0</v>
      </c>
      <c r="AG605" s="30">
        <f t="shared" si="179"/>
        <v>0</v>
      </c>
    </row>
    <row r="606" spans="2:33" ht="15" customHeight="1" x14ac:dyDescent="0.2">
      <c r="B606" s="29" t="s">
        <v>1982</v>
      </c>
      <c r="C606" s="29" t="s">
        <v>7</v>
      </c>
      <c r="D606" s="29">
        <v>165000</v>
      </c>
      <c r="E606" s="29">
        <v>402000</v>
      </c>
      <c r="F606" s="30">
        <f t="shared" si="162"/>
        <v>2.4363636363636365</v>
      </c>
      <c r="G606" s="30">
        <f t="shared" si="163"/>
        <v>198000</v>
      </c>
      <c r="H606" s="30">
        <f t="shared" si="164"/>
        <v>69300</v>
      </c>
      <c r="I606" s="29">
        <v>0</v>
      </c>
      <c r="J606" s="29">
        <v>0</v>
      </c>
      <c r="K606" s="30">
        <f t="shared" si="165"/>
        <v>0</v>
      </c>
      <c r="L606" s="30">
        <f t="shared" si="166"/>
        <v>0</v>
      </c>
      <c r="M606" s="30">
        <f t="shared" si="167"/>
        <v>0</v>
      </c>
      <c r="N606" s="29">
        <v>0</v>
      </c>
      <c r="O606" s="29">
        <v>0</v>
      </c>
      <c r="P606" s="30">
        <f t="shared" si="168"/>
        <v>0</v>
      </c>
      <c r="Q606" s="30">
        <f t="shared" si="169"/>
        <v>0</v>
      </c>
      <c r="R606" s="30">
        <f t="shared" si="170"/>
        <v>0</v>
      </c>
      <c r="S606" s="29">
        <v>4000</v>
      </c>
      <c r="T606" s="29">
        <v>11000</v>
      </c>
      <c r="U606" s="30">
        <f t="shared" si="171"/>
        <v>2.75</v>
      </c>
      <c r="V606" s="30">
        <f t="shared" si="172"/>
        <v>6000</v>
      </c>
      <c r="W606" s="30">
        <f t="shared" si="173"/>
        <v>2100</v>
      </c>
      <c r="X606" s="29">
        <v>228000</v>
      </c>
      <c r="Y606" s="29">
        <v>820000</v>
      </c>
      <c r="Z606" s="30">
        <f t="shared" si="174"/>
        <v>3.5964912280701755</v>
      </c>
      <c r="AA606" s="30">
        <f t="shared" si="175"/>
        <v>342000</v>
      </c>
      <c r="AB606" s="30">
        <f t="shared" si="176"/>
        <v>102600</v>
      </c>
      <c r="AC606" s="29">
        <v>0</v>
      </c>
      <c r="AD606" s="29">
        <v>0</v>
      </c>
      <c r="AE606" s="30">
        <f t="shared" si="177"/>
        <v>0</v>
      </c>
      <c r="AF606" s="30">
        <f t="shared" si="178"/>
        <v>0</v>
      </c>
      <c r="AG606" s="30">
        <f t="shared" si="179"/>
        <v>0</v>
      </c>
    </row>
    <row r="607" spans="2:33" ht="15" customHeight="1" x14ac:dyDescent="0.2">
      <c r="B607" s="29" t="s">
        <v>2712</v>
      </c>
      <c r="C607" s="29" t="s">
        <v>7</v>
      </c>
      <c r="D607" s="29">
        <v>13000</v>
      </c>
      <c r="E607" s="29">
        <v>35000</v>
      </c>
      <c r="F607" s="30">
        <f t="shared" si="162"/>
        <v>2.6923076923076925</v>
      </c>
      <c r="G607" s="30">
        <f t="shared" si="163"/>
        <v>15600</v>
      </c>
      <c r="H607" s="30">
        <f t="shared" si="164"/>
        <v>5460</v>
      </c>
      <c r="I607" s="29">
        <v>0</v>
      </c>
      <c r="J607" s="29">
        <v>0</v>
      </c>
      <c r="K607" s="30">
        <f t="shared" si="165"/>
        <v>0</v>
      </c>
      <c r="L607" s="30">
        <f t="shared" si="166"/>
        <v>0</v>
      </c>
      <c r="M607" s="30">
        <f t="shared" si="167"/>
        <v>0</v>
      </c>
      <c r="N607" s="29">
        <v>0</v>
      </c>
      <c r="O607" s="29">
        <v>0</v>
      </c>
      <c r="P607" s="30">
        <f t="shared" si="168"/>
        <v>0</v>
      </c>
      <c r="Q607" s="30">
        <f t="shared" si="169"/>
        <v>0</v>
      </c>
      <c r="R607" s="30">
        <f t="shared" si="170"/>
        <v>0</v>
      </c>
      <c r="S607" s="29">
        <v>0</v>
      </c>
      <c r="T607" s="29">
        <v>1000</v>
      </c>
      <c r="U607" s="30">
        <f t="shared" si="171"/>
        <v>0</v>
      </c>
      <c r="V607" s="30">
        <f t="shared" si="172"/>
        <v>0</v>
      </c>
      <c r="W607" s="30">
        <f t="shared" si="173"/>
        <v>0</v>
      </c>
      <c r="X607" s="29">
        <v>48000</v>
      </c>
      <c r="Y607" s="29">
        <v>209000</v>
      </c>
      <c r="Z607" s="30">
        <f t="shared" si="174"/>
        <v>4.354166666666667</v>
      </c>
      <c r="AA607" s="30">
        <f t="shared" si="175"/>
        <v>72000</v>
      </c>
      <c r="AB607" s="30">
        <f t="shared" si="176"/>
        <v>21600</v>
      </c>
      <c r="AC607" s="29">
        <v>0</v>
      </c>
      <c r="AD607" s="29">
        <v>0</v>
      </c>
      <c r="AE607" s="30">
        <f t="shared" si="177"/>
        <v>0</v>
      </c>
      <c r="AF607" s="30">
        <f t="shared" si="178"/>
        <v>0</v>
      </c>
      <c r="AG607" s="30">
        <f t="shared" si="179"/>
        <v>0</v>
      </c>
    </row>
    <row r="608" spans="2:33" ht="15" customHeight="1" x14ac:dyDescent="0.2">
      <c r="B608" s="29" t="s">
        <v>1983</v>
      </c>
      <c r="C608" s="29" t="s">
        <v>7</v>
      </c>
      <c r="D608" s="29">
        <v>166000</v>
      </c>
      <c r="E608" s="29">
        <v>509000</v>
      </c>
      <c r="F608" s="30">
        <f t="shared" si="162"/>
        <v>3.0662650602409638</v>
      </c>
      <c r="G608" s="30">
        <f t="shared" si="163"/>
        <v>199200</v>
      </c>
      <c r="H608" s="30">
        <f t="shared" si="164"/>
        <v>69720</v>
      </c>
      <c r="I608" s="29">
        <v>0</v>
      </c>
      <c r="J608" s="29">
        <v>0</v>
      </c>
      <c r="K608" s="30">
        <f t="shared" si="165"/>
        <v>0</v>
      </c>
      <c r="L608" s="30">
        <f t="shared" si="166"/>
        <v>0</v>
      </c>
      <c r="M608" s="30">
        <f t="shared" si="167"/>
        <v>0</v>
      </c>
      <c r="N608" s="29">
        <v>0</v>
      </c>
      <c r="O608" s="29">
        <v>0</v>
      </c>
      <c r="P608" s="30">
        <f t="shared" si="168"/>
        <v>0</v>
      </c>
      <c r="Q608" s="30">
        <f t="shared" si="169"/>
        <v>0</v>
      </c>
      <c r="R608" s="30">
        <f t="shared" si="170"/>
        <v>0</v>
      </c>
      <c r="S608" s="29">
        <v>51000</v>
      </c>
      <c r="T608" s="29">
        <v>101000</v>
      </c>
      <c r="U608" s="30">
        <f t="shared" si="171"/>
        <v>1.9803921568627452</v>
      </c>
      <c r="V608" s="30">
        <f t="shared" si="172"/>
        <v>76500</v>
      </c>
      <c r="W608" s="30">
        <f t="shared" si="173"/>
        <v>26775</v>
      </c>
      <c r="X608" s="29">
        <v>190000</v>
      </c>
      <c r="Y608" s="29">
        <v>669000</v>
      </c>
      <c r="Z608" s="30">
        <f t="shared" si="174"/>
        <v>3.5210526315789474</v>
      </c>
      <c r="AA608" s="30">
        <f t="shared" si="175"/>
        <v>285000</v>
      </c>
      <c r="AB608" s="30">
        <f t="shared" si="176"/>
        <v>85500</v>
      </c>
      <c r="AC608" s="29">
        <v>0</v>
      </c>
      <c r="AD608" s="29">
        <v>0</v>
      </c>
      <c r="AE608" s="30">
        <f t="shared" si="177"/>
        <v>0</v>
      </c>
      <c r="AF608" s="30">
        <f t="shared" si="178"/>
        <v>0</v>
      </c>
      <c r="AG608" s="30">
        <f t="shared" si="179"/>
        <v>0</v>
      </c>
    </row>
    <row r="609" spans="2:33" ht="15" customHeight="1" x14ac:dyDescent="0.2">
      <c r="B609" s="29" t="s">
        <v>1984</v>
      </c>
      <c r="C609" s="29" t="s">
        <v>7</v>
      </c>
      <c r="D609" s="29">
        <v>69000</v>
      </c>
      <c r="E609" s="29">
        <v>175000</v>
      </c>
      <c r="F609" s="30">
        <f t="shared" si="162"/>
        <v>2.5362318840579712</v>
      </c>
      <c r="G609" s="30">
        <f t="shared" si="163"/>
        <v>82800</v>
      </c>
      <c r="H609" s="30">
        <f t="shared" si="164"/>
        <v>28980</v>
      </c>
      <c r="I609" s="29">
        <v>0</v>
      </c>
      <c r="J609" s="29">
        <v>0</v>
      </c>
      <c r="K609" s="30">
        <f t="shared" si="165"/>
        <v>0</v>
      </c>
      <c r="L609" s="30">
        <f t="shared" si="166"/>
        <v>0</v>
      </c>
      <c r="M609" s="30">
        <f t="shared" si="167"/>
        <v>0</v>
      </c>
      <c r="N609" s="29">
        <v>0</v>
      </c>
      <c r="O609" s="29">
        <v>0</v>
      </c>
      <c r="P609" s="30">
        <f t="shared" si="168"/>
        <v>0</v>
      </c>
      <c r="Q609" s="30">
        <f t="shared" si="169"/>
        <v>0</v>
      </c>
      <c r="R609" s="30">
        <f t="shared" si="170"/>
        <v>0</v>
      </c>
      <c r="S609" s="29">
        <v>18000</v>
      </c>
      <c r="T609" s="29">
        <v>49000</v>
      </c>
      <c r="U609" s="30">
        <f t="shared" si="171"/>
        <v>2.7222222222222223</v>
      </c>
      <c r="V609" s="30">
        <f t="shared" si="172"/>
        <v>27000</v>
      </c>
      <c r="W609" s="30">
        <f t="shared" si="173"/>
        <v>9450</v>
      </c>
      <c r="X609" s="29">
        <v>141000</v>
      </c>
      <c r="Y609" s="29">
        <v>515000</v>
      </c>
      <c r="Z609" s="30">
        <f t="shared" si="174"/>
        <v>3.6524822695035462</v>
      </c>
      <c r="AA609" s="30">
        <f t="shared" si="175"/>
        <v>211500</v>
      </c>
      <c r="AB609" s="30">
        <f t="shared" si="176"/>
        <v>63450</v>
      </c>
      <c r="AC609" s="29">
        <v>0</v>
      </c>
      <c r="AD609" s="29">
        <v>0</v>
      </c>
      <c r="AE609" s="30">
        <f t="shared" si="177"/>
        <v>0</v>
      </c>
      <c r="AF609" s="30">
        <f t="shared" si="178"/>
        <v>0</v>
      </c>
      <c r="AG609" s="30">
        <f t="shared" si="179"/>
        <v>0</v>
      </c>
    </row>
    <row r="610" spans="2:33" ht="15" customHeight="1" x14ac:dyDescent="0.2">
      <c r="B610" s="29" t="s">
        <v>1985</v>
      </c>
      <c r="C610" s="29" t="s">
        <v>7</v>
      </c>
      <c r="D610" s="29">
        <v>121000</v>
      </c>
      <c r="E610" s="29">
        <v>332000</v>
      </c>
      <c r="F610" s="30">
        <f t="shared" si="162"/>
        <v>2.7438016528925622</v>
      </c>
      <c r="G610" s="30">
        <f t="shared" si="163"/>
        <v>145200</v>
      </c>
      <c r="H610" s="30">
        <f t="shared" si="164"/>
        <v>50820</v>
      </c>
      <c r="I610" s="29">
        <v>0</v>
      </c>
      <c r="J610" s="29">
        <v>0</v>
      </c>
      <c r="K610" s="30">
        <f t="shared" si="165"/>
        <v>0</v>
      </c>
      <c r="L610" s="30">
        <f t="shared" si="166"/>
        <v>0</v>
      </c>
      <c r="M610" s="30">
        <f t="shared" si="167"/>
        <v>0</v>
      </c>
      <c r="N610" s="29">
        <v>0</v>
      </c>
      <c r="O610" s="29">
        <v>0</v>
      </c>
      <c r="P610" s="30">
        <f t="shared" si="168"/>
        <v>0</v>
      </c>
      <c r="Q610" s="30">
        <f t="shared" si="169"/>
        <v>0</v>
      </c>
      <c r="R610" s="30">
        <f t="shared" si="170"/>
        <v>0</v>
      </c>
      <c r="S610" s="29">
        <v>3000</v>
      </c>
      <c r="T610" s="29">
        <v>7000</v>
      </c>
      <c r="U610" s="30">
        <f t="shared" si="171"/>
        <v>2.3333333333333335</v>
      </c>
      <c r="V610" s="30">
        <f t="shared" si="172"/>
        <v>4500</v>
      </c>
      <c r="W610" s="30">
        <f t="shared" si="173"/>
        <v>1575</v>
      </c>
      <c r="X610" s="29">
        <v>102000</v>
      </c>
      <c r="Y610" s="29">
        <v>321000</v>
      </c>
      <c r="Z610" s="30">
        <f t="shared" si="174"/>
        <v>3.1470588235294117</v>
      </c>
      <c r="AA610" s="30">
        <f t="shared" si="175"/>
        <v>153000</v>
      </c>
      <c r="AB610" s="30">
        <f t="shared" si="176"/>
        <v>45900</v>
      </c>
      <c r="AC610" s="29">
        <v>0</v>
      </c>
      <c r="AD610" s="29">
        <v>0</v>
      </c>
      <c r="AE610" s="30">
        <f t="shared" si="177"/>
        <v>0</v>
      </c>
      <c r="AF610" s="30">
        <f t="shared" si="178"/>
        <v>0</v>
      </c>
      <c r="AG610" s="30">
        <f t="shared" si="179"/>
        <v>0</v>
      </c>
    </row>
    <row r="611" spans="2:33" ht="15" customHeight="1" x14ac:dyDescent="0.2">
      <c r="B611" s="29" t="s">
        <v>1986</v>
      </c>
      <c r="C611" s="29" t="s">
        <v>7</v>
      </c>
      <c r="D611" s="29">
        <v>121000</v>
      </c>
      <c r="E611" s="29">
        <v>296000</v>
      </c>
      <c r="F611" s="30">
        <f t="shared" si="162"/>
        <v>2.446280991735537</v>
      </c>
      <c r="G611" s="30">
        <f t="shared" si="163"/>
        <v>145200</v>
      </c>
      <c r="H611" s="30">
        <f t="shared" si="164"/>
        <v>50820</v>
      </c>
      <c r="I611" s="29">
        <v>0</v>
      </c>
      <c r="J611" s="29">
        <v>0</v>
      </c>
      <c r="K611" s="30">
        <f t="shared" si="165"/>
        <v>0</v>
      </c>
      <c r="L611" s="30">
        <f t="shared" si="166"/>
        <v>0</v>
      </c>
      <c r="M611" s="30">
        <f t="shared" si="167"/>
        <v>0</v>
      </c>
      <c r="N611" s="29">
        <v>0</v>
      </c>
      <c r="O611" s="29">
        <v>0</v>
      </c>
      <c r="P611" s="30">
        <f t="shared" si="168"/>
        <v>0</v>
      </c>
      <c r="Q611" s="30">
        <f t="shared" si="169"/>
        <v>0</v>
      </c>
      <c r="R611" s="30">
        <f t="shared" si="170"/>
        <v>0</v>
      </c>
      <c r="S611" s="29">
        <v>0</v>
      </c>
      <c r="T611" s="29">
        <v>1000</v>
      </c>
      <c r="U611" s="30">
        <f t="shared" si="171"/>
        <v>0</v>
      </c>
      <c r="V611" s="30">
        <f t="shared" si="172"/>
        <v>0</v>
      </c>
      <c r="W611" s="30">
        <f t="shared" si="173"/>
        <v>0</v>
      </c>
      <c r="X611" s="29">
        <v>182000</v>
      </c>
      <c r="Y611" s="29">
        <v>506000</v>
      </c>
      <c r="Z611" s="30">
        <f t="shared" si="174"/>
        <v>2.7802197802197801</v>
      </c>
      <c r="AA611" s="30">
        <f t="shared" si="175"/>
        <v>273000</v>
      </c>
      <c r="AB611" s="30">
        <f t="shared" si="176"/>
        <v>81900</v>
      </c>
      <c r="AC611" s="29">
        <v>0</v>
      </c>
      <c r="AD611" s="29">
        <v>0</v>
      </c>
      <c r="AE611" s="30">
        <f t="shared" si="177"/>
        <v>0</v>
      </c>
      <c r="AF611" s="30">
        <f t="shared" si="178"/>
        <v>0</v>
      </c>
      <c r="AG611" s="30">
        <f t="shared" si="179"/>
        <v>0</v>
      </c>
    </row>
    <row r="612" spans="2:33" ht="15" customHeight="1" x14ac:dyDescent="0.2">
      <c r="B612" s="29" t="s">
        <v>2719</v>
      </c>
      <c r="C612" s="29" t="s">
        <v>7</v>
      </c>
      <c r="D612" s="29">
        <v>208000</v>
      </c>
      <c r="E612" s="29">
        <v>597000</v>
      </c>
      <c r="F612" s="30">
        <f t="shared" si="162"/>
        <v>2.8701923076923075</v>
      </c>
      <c r="G612" s="30">
        <f t="shared" si="163"/>
        <v>249600</v>
      </c>
      <c r="H612" s="30">
        <f t="shared" si="164"/>
        <v>87360</v>
      </c>
      <c r="I612" s="29">
        <v>0</v>
      </c>
      <c r="J612" s="29">
        <v>0</v>
      </c>
      <c r="K612" s="30">
        <f t="shared" si="165"/>
        <v>0</v>
      </c>
      <c r="L612" s="30">
        <f t="shared" si="166"/>
        <v>0</v>
      </c>
      <c r="M612" s="30">
        <f t="shared" si="167"/>
        <v>0</v>
      </c>
      <c r="N612" s="29">
        <v>0</v>
      </c>
      <c r="O612" s="29">
        <v>0</v>
      </c>
      <c r="P612" s="30">
        <f t="shared" si="168"/>
        <v>0</v>
      </c>
      <c r="Q612" s="30">
        <f t="shared" si="169"/>
        <v>0</v>
      </c>
      <c r="R612" s="30">
        <f t="shared" si="170"/>
        <v>0</v>
      </c>
      <c r="S612" s="29">
        <v>5000</v>
      </c>
      <c r="T612" s="29">
        <v>11000</v>
      </c>
      <c r="U612" s="30">
        <f t="shared" si="171"/>
        <v>2.2000000000000002</v>
      </c>
      <c r="V612" s="30">
        <f t="shared" si="172"/>
        <v>7500</v>
      </c>
      <c r="W612" s="30">
        <f t="shared" si="173"/>
        <v>2625</v>
      </c>
      <c r="X612" s="29">
        <v>152000</v>
      </c>
      <c r="Y612" s="29">
        <v>631000</v>
      </c>
      <c r="Z612" s="30">
        <f t="shared" si="174"/>
        <v>4.1513157894736841</v>
      </c>
      <c r="AA612" s="30">
        <f t="shared" si="175"/>
        <v>228000</v>
      </c>
      <c r="AB612" s="30">
        <f t="shared" si="176"/>
        <v>68400</v>
      </c>
      <c r="AC612" s="29">
        <v>0</v>
      </c>
      <c r="AD612" s="29">
        <v>0</v>
      </c>
      <c r="AE612" s="30">
        <f t="shared" si="177"/>
        <v>0</v>
      </c>
      <c r="AF612" s="30">
        <f t="shared" si="178"/>
        <v>0</v>
      </c>
      <c r="AG612" s="30">
        <f t="shared" si="179"/>
        <v>0</v>
      </c>
    </row>
    <row r="613" spans="2:33" ht="15" customHeight="1" x14ac:dyDescent="0.2">
      <c r="B613" s="29" t="s">
        <v>1747</v>
      </c>
      <c r="C613" s="29" t="s">
        <v>7</v>
      </c>
      <c r="D613" s="29">
        <v>158000</v>
      </c>
      <c r="E613" s="29">
        <v>446000</v>
      </c>
      <c r="F613" s="30">
        <f t="shared" si="162"/>
        <v>2.8227848101265822</v>
      </c>
      <c r="G613" s="30">
        <f t="shared" si="163"/>
        <v>189600</v>
      </c>
      <c r="H613" s="30">
        <f t="shared" si="164"/>
        <v>66360</v>
      </c>
      <c r="I613" s="29">
        <v>0</v>
      </c>
      <c r="J613" s="29">
        <v>0</v>
      </c>
      <c r="K613" s="30">
        <f t="shared" si="165"/>
        <v>0</v>
      </c>
      <c r="L613" s="30">
        <f t="shared" si="166"/>
        <v>0</v>
      </c>
      <c r="M613" s="30">
        <f t="shared" si="167"/>
        <v>0</v>
      </c>
      <c r="N613" s="29">
        <v>0</v>
      </c>
      <c r="O613" s="29">
        <v>0</v>
      </c>
      <c r="P613" s="30">
        <f t="shared" si="168"/>
        <v>0</v>
      </c>
      <c r="Q613" s="30">
        <f t="shared" si="169"/>
        <v>0</v>
      </c>
      <c r="R613" s="30">
        <f t="shared" si="170"/>
        <v>0</v>
      </c>
      <c r="S613" s="29">
        <v>8000</v>
      </c>
      <c r="T613" s="29">
        <v>27000</v>
      </c>
      <c r="U613" s="30">
        <f t="shared" si="171"/>
        <v>3.375</v>
      </c>
      <c r="V613" s="30">
        <f t="shared" si="172"/>
        <v>12000</v>
      </c>
      <c r="W613" s="30">
        <f t="shared" si="173"/>
        <v>4200</v>
      </c>
      <c r="X613" s="29">
        <v>167000</v>
      </c>
      <c r="Y613" s="29">
        <v>674000</v>
      </c>
      <c r="Z613" s="30">
        <f t="shared" si="174"/>
        <v>4.0359281437125745</v>
      </c>
      <c r="AA613" s="30">
        <f t="shared" si="175"/>
        <v>250500</v>
      </c>
      <c r="AB613" s="30">
        <f t="shared" si="176"/>
        <v>75150</v>
      </c>
      <c r="AC613" s="29">
        <v>0</v>
      </c>
      <c r="AD613" s="29">
        <v>0</v>
      </c>
      <c r="AE613" s="30">
        <f t="shared" si="177"/>
        <v>0</v>
      </c>
      <c r="AF613" s="30">
        <f t="shared" si="178"/>
        <v>0</v>
      </c>
      <c r="AG613" s="30">
        <f t="shared" si="179"/>
        <v>0</v>
      </c>
    </row>
    <row r="614" spans="2:33" ht="15" customHeight="1" x14ac:dyDescent="0.2">
      <c r="B614" s="29" t="s">
        <v>1987</v>
      </c>
      <c r="C614" s="29" t="s">
        <v>7</v>
      </c>
      <c r="D614" s="29">
        <v>139000</v>
      </c>
      <c r="E614" s="29">
        <v>371000</v>
      </c>
      <c r="F614" s="30">
        <f t="shared" si="162"/>
        <v>2.6690647482014387</v>
      </c>
      <c r="G614" s="30">
        <f t="shared" si="163"/>
        <v>166800</v>
      </c>
      <c r="H614" s="30">
        <f t="shared" si="164"/>
        <v>58380</v>
      </c>
      <c r="I614" s="29">
        <v>0</v>
      </c>
      <c r="J614" s="29">
        <v>0</v>
      </c>
      <c r="K614" s="30">
        <f t="shared" si="165"/>
        <v>0</v>
      </c>
      <c r="L614" s="30">
        <f t="shared" si="166"/>
        <v>0</v>
      </c>
      <c r="M614" s="30">
        <f t="shared" si="167"/>
        <v>0</v>
      </c>
      <c r="N614" s="29">
        <v>0</v>
      </c>
      <c r="O614" s="29">
        <v>0</v>
      </c>
      <c r="P614" s="30">
        <f t="shared" si="168"/>
        <v>0</v>
      </c>
      <c r="Q614" s="30">
        <f t="shared" si="169"/>
        <v>0</v>
      </c>
      <c r="R614" s="30">
        <f t="shared" si="170"/>
        <v>0</v>
      </c>
      <c r="S614" s="29">
        <v>2000</v>
      </c>
      <c r="T614" s="29">
        <v>6000</v>
      </c>
      <c r="U614" s="30">
        <f t="shared" si="171"/>
        <v>3</v>
      </c>
      <c r="V614" s="30">
        <f t="shared" si="172"/>
        <v>3000</v>
      </c>
      <c r="W614" s="30">
        <f t="shared" si="173"/>
        <v>1050</v>
      </c>
      <c r="X614" s="29">
        <v>128000</v>
      </c>
      <c r="Y614" s="29">
        <v>446000</v>
      </c>
      <c r="Z614" s="30">
        <f t="shared" si="174"/>
        <v>3.484375</v>
      </c>
      <c r="AA614" s="30">
        <f t="shared" si="175"/>
        <v>192000</v>
      </c>
      <c r="AB614" s="30">
        <f t="shared" si="176"/>
        <v>57600</v>
      </c>
      <c r="AC614" s="29">
        <v>0</v>
      </c>
      <c r="AD614" s="29">
        <v>0</v>
      </c>
      <c r="AE614" s="30">
        <f t="shared" si="177"/>
        <v>0</v>
      </c>
      <c r="AF614" s="30">
        <f t="shared" si="178"/>
        <v>0</v>
      </c>
      <c r="AG614" s="30">
        <f t="shared" si="179"/>
        <v>0</v>
      </c>
    </row>
    <row r="615" spans="2:33" ht="15" customHeight="1" x14ac:dyDescent="0.2">
      <c r="B615" s="29" t="s">
        <v>1988</v>
      </c>
      <c r="C615" s="29" t="s">
        <v>7</v>
      </c>
      <c r="D615" s="29">
        <v>60000</v>
      </c>
      <c r="E615" s="29">
        <v>190000</v>
      </c>
      <c r="F615" s="30">
        <f t="shared" si="162"/>
        <v>3.1666666666666665</v>
      </c>
      <c r="G615" s="30">
        <f t="shared" si="163"/>
        <v>72000</v>
      </c>
      <c r="H615" s="30">
        <f t="shared" si="164"/>
        <v>25200</v>
      </c>
      <c r="I615" s="29">
        <v>0</v>
      </c>
      <c r="J615" s="29">
        <v>0</v>
      </c>
      <c r="K615" s="30">
        <f t="shared" si="165"/>
        <v>0</v>
      </c>
      <c r="L615" s="30">
        <f t="shared" si="166"/>
        <v>0</v>
      </c>
      <c r="M615" s="30">
        <f t="shared" si="167"/>
        <v>0</v>
      </c>
      <c r="N615" s="29">
        <v>0</v>
      </c>
      <c r="O615" s="29">
        <v>0</v>
      </c>
      <c r="P615" s="30">
        <f t="shared" si="168"/>
        <v>0</v>
      </c>
      <c r="Q615" s="30">
        <f t="shared" si="169"/>
        <v>0</v>
      </c>
      <c r="R615" s="30">
        <f t="shared" si="170"/>
        <v>0</v>
      </c>
      <c r="S615" s="29">
        <v>0</v>
      </c>
      <c r="T615" s="29">
        <v>1000</v>
      </c>
      <c r="U615" s="30">
        <f t="shared" si="171"/>
        <v>0</v>
      </c>
      <c r="V615" s="30">
        <f t="shared" si="172"/>
        <v>0</v>
      </c>
      <c r="W615" s="30">
        <f t="shared" si="173"/>
        <v>0</v>
      </c>
      <c r="X615" s="29">
        <v>48000</v>
      </c>
      <c r="Y615" s="29">
        <v>166000</v>
      </c>
      <c r="Z615" s="30">
        <f t="shared" si="174"/>
        <v>3.4583333333333335</v>
      </c>
      <c r="AA615" s="30">
        <f t="shared" si="175"/>
        <v>72000</v>
      </c>
      <c r="AB615" s="30">
        <f t="shared" si="176"/>
        <v>21600</v>
      </c>
      <c r="AC615" s="29">
        <v>0</v>
      </c>
      <c r="AD615" s="29">
        <v>0</v>
      </c>
      <c r="AE615" s="30">
        <f t="shared" si="177"/>
        <v>0</v>
      </c>
      <c r="AF615" s="30">
        <f t="shared" si="178"/>
        <v>0</v>
      </c>
      <c r="AG615" s="30">
        <f t="shared" si="179"/>
        <v>0</v>
      </c>
    </row>
    <row r="616" spans="2:33" ht="15" customHeight="1" x14ac:dyDescent="0.2">
      <c r="B616" s="29" t="s">
        <v>1989</v>
      </c>
      <c r="C616" s="29" t="s">
        <v>7</v>
      </c>
      <c r="D616" s="29">
        <v>29000</v>
      </c>
      <c r="E616" s="29">
        <v>76000</v>
      </c>
      <c r="F616" s="30">
        <f t="shared" si="162"/>
        <v>2.6206896551724137</v>
      </c>
      <c r="G616" s="30">
        <f t="shared" si="163"/>
        <v>34800</v>
      </c>
      <c r="H616" s="30">
        <f t="shared" si="164"/>
        <v>12180</v>
      </c>
      <c r="I616" s="29">
        <v>0</v>
      </c>
      <c r="J616" s="29">
        <v>0</v>
      </c>
      <c r="K616" s="30">
        <f t="shared" si="165"/>
        <v>0</v>
      </c>
      <c r="L616" s="30">
        <f t="shared" si="166"/>
        <v>0</v>
      </c>
      <c r="M616" s="30">
        <f t="shared" si="167"/>
        <v>0</v>
      </c>
      <c r="N616" s="29">
        <v>0</v>
      </c>
      <c r="O616" s="29">
        <v>0</v>
      </c>
      <c r="P616" s="30">
        <f t="shared" si="168"/>
        <v>0</v>
      </c>
      <c r="Q616" s="30">
        <f t="shared" si="169"/>
        <v>0</v>
      </c>
      <c r="R616" s="30">
        <f t="shared" si="170"/>
        <v>0</v>
      </c>
      <c r="S616" s="29">
        <v>0</v>
      </c>
      <c r="T616" s="29">
        <v>2000</v>
      </c>
      <c r="U616" s="30">
        <f t="shared" si="171"/>
        <v>0</v>
      </c>
      <c r="V616" s="30">
        <f t="shared" si="172"/>
        <v>0</v>
      </c>
      <c r="W616" s="30">
        <f t="shared" si="173"/>
        <v>0</v>
      </c>
      <c r="X616" s="29">
        <v>128000</v>
      </c>
      <c r="Y616" s="29">
        <v>461000</v>
      </c>
      <c r="Z616" s="30">
        <f t="shared" si="174"/>
        <v>3.6015625</v>
      </c>
      <c r="AA616" s="30">
        <f t="shared" si="175"/>
        <v>192000</v>
      </c>
      <c r="AB616" s="30">
        <f t="shared" si="176"/>
        <v>57600</v>
      </c>
      <c r="AC616" s="29">
        <v>0</v>
      </c>
      <c r="AD616" s="29">
        <v>0</v>
      </c>
      <c r="AE616" s="30">
        <f t="shared" si="177"/>
        <v>0</v>
      </c>
      <c r="AF616" s="30">
        <f t="shared" si="178"/>
        <v>0</v>
      </c>
      <c r="AG616" s="30">
        <f t="shared" si="179"/>
        <v>0</v>
      </c>
    </row>
    <row r="617" spans="2:33" ht="15" customHeight="1" x14ac:dyDescent="0.2">
      <c r="B617" s="29" t="s">
        <v>1990</v>
      </c>
      <c r="C617" s="29" t="s">
        <v>7</v>
      </c>
      <c r="D617" s="29">
        <v>169000</v>
      </c>
      <c r="E617" s="29">
        <v>441000</v>
      </c>
      <c r="F617" s="30">
        <f t="shared" si="162"/>
        <v>2.6094674556213016</v>
      </c>
      <c r="G617" s="30">
        <f t="shared" si="163"/>
        <v>202800</v>
      </c>
      <c r="H617" s="30">
        <f t="shared" si="164"/>
        <v>70980</v>
      </c>
      <c r="I617" s="29">
        <v>0</v>
      </c>
      <c r="J617" s="29">
        <v>0</v>
      </c>
      <c r="K617" s="30">
        <f t="shared" si="165"/>
        <v>0</v>
      </c>
      <c r="L617" s="30">
        <f t="shared" si="166"/>
        <v>0</v>
      </c>
      <c r="M617" s="30">
        <f t="shared" si="167"/>
        <v>0</v>
      </c>
      <c r="N617" s="29">
        <v>0</v>
      </c>
      <c r="O617" s="29">
        <v>0</v>
      </c>
      <c r="P617" s="30">
        <f t="shared" si="168"/>
        <v>0</v>
      </c>
      <c r="Q617" s="30">
        <f t="shared" si="169"/>
        <v>0</v>
      </c>
      <c r="R617" s="30">
        <f t="shared" si="170"/>
        <v>0</v>
      </c>
      <c r="S617" s="29">
        <v>25000</v>
      </c>
      <c r="T617" s="29">
        <v>85000</v>
      </c>
      <c r="U617" s="30">
        <f t="shared" si="171"/>
        <v>3.4</v>
      </c>
      <c r="V617" s="30">
        <f t="shared" si="172"/>
        <v>37500</v>
      </c>
      <c r="W617" s="30">
        <f t="shared" si="173"/>
        <v>13125</v>
      </c>
      <c r="X617" s="29">
        <v>191000</v>
      </c>
      <c r="Y617" s="29">
        <v>773000</v>
      </c>
      <c r="Z617" s="30">
        <f t="shared" si="174"/>
        <v>4.0471204188481673</v>
      </c>
      <c r="AA617" s="30">
        <f t="shared" si="175"/>
        <v>286500</v>
      </c>
      <c r="AB617" s="30">
        <f t="shared" si="176"/>
        <v>85950</v>
      </c>
      <c r="AC617" s="29">
        <v>0</v>
      </c>
      <c r="AD617" s="29">
        <v>0</v>
      </c>
      <c r="AE617" s="30">
        <f t="shared" si="177"/>
        <v>0</v>
      </c>
      <c r="AF617" s="30">
        <f t="shared" si="178"/>
        <v>0</v>
      </c>
      <c r="AG617" s="30">
        <f t="shared" si="179"/>
        <v>0</v>
      </c>
    </row>
    <row r="618" spans="2:33" ht="15" customHeight="1" x14ac:dyDescent="0.2">
      <c r="B618" s="29" t="s">
        <v>1991</v>
      </c>
      <c r="C618" s="29" t="s">
        <v>7</v>
      </c>
      <c r="D618" s="29">
        <v>143000</v>
      </c>
      <c r="E618" s="29">
        <v>386000</v>
      </c>
      <c r="F618" s="30">
        <f t="shared" si="162"/>
        <v>2.6993006993006992</v>
      </c>
      <c r="G618" s="30">
        <f t="shared" si="163"/>
        <v>171600</v>
      </c>
      <c r="H618" s="30">
        <f t="shared" si="164"/>
        <v>60060</v>
      </c>
      <c r="I618" s="29">
        <v>0</v>
      </c>
      <c r="J618" s="29">
        <v>0</v>
      </c>
      <c r="K618" s="30">
        <f t="shared" si="165"/>
        <v>0</v>
      </c>
      <c r="L618" s="30">
        <f t="shared" si="166"/>
        <v>0</v>
      </c>
      <c r="M618" s="30">
        <f t="shared" si="167"/>
        <v>0</v>
      </c>
      <c r="N618" s="29">
        <v>0</v>
      </c>
      <c r="O618" s="29">
        <v>0</v>
      </c>
      <c r="P618" s="30">
        <f t="shared" si="168"/>
        <v>0</v>
      </c>
      <c r="Q618" s="30">
        <f t="shared" si="169"/>
        <v>0</v>
      </c>
      <c r="R618" s="30">
        <f t="shared" si="170"/>
        <v>0</v>
      </c>
      <c r="S618" s="29">
        <v>45000</v>
      </c>
      <c r="T618" s="29">
        <v>130000</v>
      </c>
      <c r="U618" s="30">
        <f t="shared" si="171"/>
        <v>2.8888888888888888</v>
      </c>
      <c r="V618" s="30">
        <f t="shared" si="172"/>
        <v>67500</v>
      </c>
      <c r="W618" s="30">
        <f t="shared" si="173"/>
        <v>23625</v>
      </c>
      <c r="X618" s="29">
        <v>178000</v>
      </c>
      <c r="Y618" s="29">
        <v>704000</v>
      </c>
      <c r="Z618" s="30">
        <f t="shared" si="174"/>
        <v>3.9550561797752808</v>
      </c>
      <c r="AA618" s="30">
        <f t="shared" si="175"/>
        <v>267000</v>
      </c>
      <c r="AB618" s="30">
        <f t="shared" si="176"/>
        <v>80100</v>
      </c>
      <c r="AC618" s="29">
        <v>0</v>
      </c>
      <c r="AD618" s="29">
        <v>0</v>
      </c>
      <c r="AE618" s="30">
        <f t="shared" si="177"/>
        <v>0</v>
      </c>
      <c r="AF618" s="30">
        <f t="shared" si="178"/>
        <v>0</v>
      </c>
      <c r="AG618" s="30">
        <f t="shared" si="179"/>
        <v>0</v>
      </c>
    </row>
    <row r="619" spans="2:33" ht="15" customHeight="1" x14ac:dyDescent="0.2">
      <c r="B619" s="29" t="s">
        <v>1992</v>
      </c>
      <c r="C619" s="29" t="s">
        <v>7</v>
      </c>
      <c r="D619" s="29">
        <v>121000</v>
      </c>
      <c r="E619" s="29">
        <v>417000</v>
      </c>
      <c r="F619" s="30">
        <f t="shared" si="162"/>
        <v>3.446280991735537</v>
      </c>
      <c r="G619" s="30">
        <f t="shared" si="163"/>
        <v>145200</v>
      </c>
      <c r="H619" s="30">
        <f t="shared" si="164"/>
        <v>50820</v>
      </c>
      <c r="I619" s="29">
        <v>0</v>
      </c>
      <c r="J619" s="29">
        <v>0</v>
      </c>
      <c r="K619" s="30">
        <f t="shared" si="165"/>
        <v>0</v>
      </c>
      <c r="L619" s="30">
        <f t="shared" si="166"/>
        <v>0</v>
      </c>
      <c r="M619" s="30">
        <f t="shared" si="167"/>
        <v>0</v>
      </c>
      <c r="N619" s="29">
        <v>0</v>
      </c>
      <c r="O619" s="29">
        <v>0</v>
      </c>
      <c r="P619" s="30">
        <f t="shared" si="168"/>
        <v>0</v>
      </c>
      <c r="Q619" s="30">
        <f t="shared" si="169"/>
        <v>0</v>
      </c>
      <c r="R619" s="30">
        <f t="shared" si="170"/>
        <v>0</v>
      </c>
      <c r="S619" s="29">
        <v>0</v>
      </c>
      <c r="T619" s="29">
        <v>1000</v>
      </c>
      <c r="U619" s="30">
        <f t="shared" si="171"/>
        <v>0</v>
      </c>
      <c r="V619" s="30">
        <f t="shared" si="172"/>
        <v>0</v>
      </c>
      <c r="W619" s="30">
        <f t="shared" si="173"/>
        <v>0</v>
      </c>
      <c r="X619" s="29">
        <v>106000</v>
      </c>
      <c r="Y619" s="29">
        <v>384000</v>
      </c>
      <c r="Z619" s="30">
        <f t="shared" si="174"/>
        <v>3.6226415094339623</v>
      </c>
      <c r="AA619" s="30">
        <f t="shared" si="175"/>
        <v>159000</v>
      </c>
      <c r="AB619" s="30">
        <f t="shared" si="176"/>
        <v>47700</v>
      </c>
      <c r="AC619" s="29">
        <v>0</v>
      </c>
      <c r="AD619" s="29">
        <v>0</v>
      </c>
      <c r="AE619" s="30">
        <f t="shared" si="177"/>
        <v>0</v>
      </c>
      <c r="AF619" s="30">
        <f t="shared" si="178"/>
        <v>0</v>
      </c>
      <c r="AG619" s="30">
        <f t="shared" si="179"/>
        <v>0</v>
      </c>
    </row>
    <row r="620" spans="2:33" ht="15" customHeight="1" x14ac:dyDescent="0.2">
      <c r="B620" s="29" t="s">
        <v>1993</v>
      </c>
      <c r="C620" s="29" t="s">
        <v>7</v>
      </c>
      <c r="D620" s="29">
        <v>36000</v>
      </c>
      <c r="E620" s="29">
        <v>83000</v>
      </c>
      <c r="F620" s="30">
        <f t="shared" si="162"/>
        <v>2.3055555555555554</v>
      </c>
      <c r="G620" s="30">
        <f t="shared" si="163"/>
        <v>43200</v>
      </c>
      <c r="H620" s="30">
        <f t="shared" si="164"/>
        <v>15120</v>
      </c>
      <c r="I620" s="29">
        <v>0</v>
      </c>
      <c r="J620" s="29">
        <v>0</v>
      </c>
      <c r="K620" s="30">
        <f t="shared" si="165"/>
        <v>0</v>
      </c>
      <c r="L620" s="30">
        <f t="shared" si="166"/>
        <v>0</v>
      </c>
      <c r="M620" s="30">
        <f t="shared" si="167"/>
        <v>0</v>
      </c>
      <c r="N620" s="29">
        <v>0</v>
      </c>
      <c r="O620" s="29">
        <v>0</v>
      </c>
      <c r="P620" s="30">
        <f t="shared" si="168"/>
        <v>0</v>
      </c>
      <c r="Q620" s="30">
        <f t="shared" si="169"/>
        <v>0</v>
      </c>
      <c r="R620" s="30">
        <f t="shared" si="170"/>
        <v>0</v>
      </c>
      <c r="S620" s="29">
        <v>3000</v>
      </c>
      <c r="T620" s="29">
        <v>9000</v>
      </c>
      <c r="U620" s="30">
        <f t="shared" si="171"/>
        <v>3</v>
      </c>
      <c r="V620" s="30">
        <f t="shared" si="172"/>
        <v>4500</v>
      </c>
      <c r="W620" s="30">
        <f t="shared" si="173"/>
        <v>1575</v>
      </c>
      <c r="X620" s="29">
        <v>61000</v>
      </c>
      <c r="Y620" s="29">
        <v>175000</v>
      </c>
      <c r="Z620" s="30">
        <f t="shared" si="174"/>
        <v>2.8688524590163933</v>
      </c>
      <c r="AA620" s="30">
        <f t="shared" si="175"/>
        <v>91500</v>
      </c>
      <c r="AB620" s="30">
        <f t="shared" si="176"/>
        <v>27450</v>
      </c>
      <c r="AC620" s="29">
        <v>0</v>
      </c>
      <c r="AD620" s="29">
        <v>0</v>
      </c>
      <c r="AE620" s="30">
        <f t="shared" si="177"/>
        <v>0</v>
      </c>
      <c r="AF620" s="30">
        <f t="shared" si="178"/>
        <v>0</v>
      </c>
      <c r="AG620" s="30">
        <f t="shared" si="179"/>
        <v>0</v>
      </c>
    </row>
    <row r="621" spans="2:33" ht="15" customHeight="1" x14ac:dyDescent="0.2">
      <c r="B621" s="29" t="s">
        <v>1994</v>
      </c>
      <c r="C621" s="29" t="s">
        <v>7</v>
      </c>
      <c r="D621" s="29">
        <v>140000</v>
      </c>
      <c r="E621" s="29">
        <v>367000</v>
      </c>
      <c r="F621" s="30">
        <f t="shared" si="162"/>
        <v>2.6214285714285714</v>
      </c>
      <c r="G621" s="30">
        <f t="shared" si="163"/>
        <v>168000</v>
      </c>
      <c r="H621" s="30">
        <f t="shared" si="164"/>
        <v>58800</v>
      </c>
      <c r="I621" s="29">
        <v>0</v>
      </c>
      <c r="J621" s="29">
        <v>0</v>
      </c>
      <c r="K621" s="30">
        <f t="shared" si="165"/>
        <v>0</v>
      </c>
      <c r="L621" s="30">
        <f t="shared" si="166"/>
        <v>0</v>
      </c>
      <c r="M621" s="30">
        <f t="shared" si="167"/>
        <v>0</v>
      </c>
      <c r="N621" s="29">
        <v>0</v>
      </c>
      <c r="O621" s="29">
        <v>0</v>
      </c>
      <c r="P621" s="30">
        <f t="shared" si="168"/>
        <v>0</v>
      </c>
      <c r="Q621" s="30">
        <f t="shared" si="169"/>
        <v>0</v>
      </c>
      <c r="R621" s="30">
        <f t="shared" si="170"/>
        <v>0</v>
      </c>
      <c r="S621" s="29">
        <v>5000</v>
      </c>
      <c r="T621" s="29">
        <v>13000</v>
      </c>
      <c r="U621" s="30">
        <f t="shared" si="171"/>
        <v>2.6</v>
      </c>
      <c r="V621" s="30">
        <f t="shared" si="172"/>
        <v>7500</v>
      </c>
      <c r="W621" s="30">
        <f t="shared" si="173"/>
        <v>2625</v>
      </c>
      <c r="X621" s="29">
        <v>144000</v>
      </c>
      <c r="Y621" s="29">
        <v>516000</v>
      </c>
      <c r="Z621" s="30">
        <f t="shared" si="174"/>
        <v>3.5833333333333335</v>
      </c>
      <c r="AA621" s="30">
        <f t="shared" si="175"/>
        <v>216000</v>
      </c>
      <c r="AB621" s="30">
        <f t="shared" si="176"/>
        <v>64800</v>
      </c>
      <c r="AC621" s="29">
        <v>0</v>
      </c>
      <c r="AD621" s="29">
        <v>0</v>
      </c>
      <c r="AE621" s="30">
        <f t="shared" si="177"/>
        <v>0</v>
      </c>
      <c r="AF621" s="30">
        <f t="shared" si="178"/>
        <v>0</v>
      </c>
      <c r="AG621" s="30">
        <f t="shared" si="179"/>
        <v>0</v>
      </c>
    </row>
    <row r="622" spans="2:33" ht="15" customHeight="1" x14ac:dyDescent="0.2">
      <c r="B622" s="29" t="s">
        <v>1995</v>
      </c>
      <c r="C622" s="29" t="s">
        <v>7</v>
      </c>
      <c r="D622" s="29">
        <v>88000</v>
      </c>
      <c r="E622" s="29">
        <v>229000</v>
      </c>
      <c r="F622" s="30">
        <f t="shared" si="162"/>
        <v>2.6022727272727271</v>
      </c>
      <c r="G622" s="30">
        <f t="shared" si="163"/>
        <v>105600</v>
      </c>
      <c r="H622" s="30">
        <f t="shared" si="164"/>
        <v>36960</v>
      </c>
      <c r="I622" s="29">
        <v>0</v>
      </c>
      <c r="J622" s="29">
        <v>0</v>
      </c>
      <c r="K622" s="30">
        <f t="shared" si="165"/>
        <v>0</v>
      </c>
      <c r="L622" s="30">
        <f t="shared" si="166"/>
        <v>0</v>
      </c>
      <c r="M622" s="30">
        <f t="shared" si="167"/>
        <v>0</v>
      </c>
      <c r="N622" s="29">
        <v>0</v>
      </c>
      <c r="O622" s="29">
        <v>0</v>
      </c>
      <c r="P622" s="30">
        <f t="shared" si="168"/>
        <v>0</v>
      </c>
      <c r="Q622" s="30">
        <f t="shared" si="169"/>
        <v>0</v>
      </c>
      <c r="R622" s="30">
        <f t="shared" si="170"/>
        <v>0</v>
      </c>
      <c r="S622" s="29">
        <v>25000</v>
      </c>
      <c r="T622" s="29">
        <v>88000</v>
      </c>
      <c r="U622" s="30">
        <f t="shared" si="171"/>
        <v>3.52</v>
      </c>
      <c r="V622" s="30">
        <f t="shared" si="172"/>
        <v>37500</v>
      </c>
      <c r="W622" s="30">
        <f t="shared" si="173"/>
        <v>13125</v>
      </c>
      <c r="X622" s="29">
        <v>115000</v>
      </c>
      <c r="Y622" s="29">
        <v>415000</v>
      </c>
      <c r="Z622" s="30">
        <f t="shared" si="174"/>
        <v>3.6086956521739131</v>
      </c>
      <c r="AA622" s="30">
        <f t="shared" si="175"/>
        <v>172500</v>
      </c>
      <c r="AB622" s="30">
        <f t="shared" si="176"/>
        <v>51750</v>
      </c>
      <c r="AC622" s="29">
        <v>0</v>
      </c>
      <c r="AD622" s="29">
        <v>0</v>
      </c>
      <c r="AE622" s="30">
        <f t="shared" si="177"/>
        <v>0</v>
      </c>
      <c r="AF622" s="30">
        <f t="shared" si="178"/>
        <v>0</v>
      </c>
      <c r="AG622" s="30">
        <f t="shared" si="179"/>
        <v>0</v>
      </c>
    </row>
    <row r="623" spans="2:33" ht="15" customHeight="1" x14ac:dyDescent="0.2">
      <c r="B623" s="29" t="s">
        <v>1996</v>
      </c>
      <c r="C623" s="29" t="s">
        <v>7</v>
      </c>
      <c r="D623" s="29">
        <v>73000</v>
      </c>
      <c r="E623" s="29">
        <v>232000</v>
      </c>
      <c r="F623" s="30">
        <f t="shared" si="162"/>
        <v>3.1780821917808217</v>
      </c>
      <c r="G623" s="30">
        <f t="shared" si="163"/>
        <v>87600</v>
      </c>
      <c r="H623" s="30">
        <f t="shared" si="164"/>
        <v>30660</v>
      </c>
      <c r="I623" s="29">
        <v>0</v>
      </c>
      <c r="J623" s="29">
        <v>0</v>
      </c>
      <c r="K623" s="30">
        <f t="shared" si="165"/>
        <v>0</v>
      </c>
      <c r="L623" s="30">
        <f t="shared" si="166"/>
        <v>0</v>
      </c>
      <c r="M623" s="30">
        <f t="shared" si="167"/>
        <v>0</v>
      </c>
      <c r="N623" s="29">
        <v>0</v>
      </c>
      <c r="O623" s="29">
        <v>0</v>
      </c>
      <c r="P623" s="30">
        <f t="shared" si="168"/>
        <v>0</v>
      </c>
      <c r="Q623" s="30">
        <f t="shared" si="169"/>
        <v>0</v>
      </c>
      <c r="R623" s="30">
        <f t="shared" si="170"/>
        <v>0</v>
      </c>
      <c r="S623" s="29">
        <v>14000</v>
      </c>
      <c r="T623" s="29">
        <v>47000</v>
      </c>
      <c r="U623" s="30">
        <f t="shared" si="171"/>
        <v>3.3571428571428572</v>
      </c>
      <c r="V623" s="30">
        <f t="shared" si="172"/>
        <v>21000</v>
      </c>
      <c r="W623" s="30">
        <f t="shared" si="173"/>
        <v>7350</v>
      </c>
      <c r="X623" s="29">
        <v>91000</v>
      </c>
      <c r="Y623" s="29">
        <v>373000</v>
      </c>
      <c r="Z623" s="30">
        <f t="shared" si="174"/>
        <v>4.0989010989010985</v>
      </c>
      <c r="AA623" s="30">
        <f t="shared" si="175"/>
        <v>136500</v>
      </c>
      <c r="AB623" s="30">
        <f t="shared" si="176"/>
        <v>40950</v>
      </c>
      <c r="AC623" s="29">
        <v>0</v>
      </c>
      <c r="AD623" s="29">
        <v>0</v>
      </c>
      <c r="AE623" s="30">
        <f t="shared" si="177"/>
        <v>0</v>
      </c>
      <c r="AF623" s="30">
        <f t="shared" si="178"/>
        <v>0</v>
      </c>
      <c r="AG623" s="30">
        <f t="shared" si="179"/>
        <v>0</v>
      </c>
    </row>
    <row r="624" spans="2:33" ht="15" customHeight="1" x14ac:dyDescent="0.2">
      <c r="B624" s="29" t="s">
        <v>1997</v>
      </c>
      <c r="C624" s="29" t="s">
        <v>7</v>
      </c>
      <c r="D624" s="29">
        <v>102000</v>
      </c>
      <c r="E624" s="29">
        <v>327000</v>
      </c>
      <c r="F624" s="30">
        <f t="shared" si="162"/>
        <v>3.2058823529411766</v>
      </c>
      <c r="G624" s="30">
        <f t="shared" si="163"/>
        <v>122400</v>
      </c>
      <c r="H624" s="30">
        <f t="shared" si="164"/>
        <v>42840</v>
      </c>
      <c r="I624" s="29">
        <v>0</v>
      </c>
      <c r="J624" s="29">
        <v>0</v>
      </c>
      <c r="K624" s="30">
        <f t="shared" si="165"/>
        <v>0</v>
      </c>
      <c r="L624" s="30">
        <f t="shared" si="166"/>
        <v>0</v>
      </c>
      <c r="M624" s="30">
        <f t="shared" si="167"/>
        <v>0</v>
      </c>
      <c r="N624" s="29">
        <v>0</v>
      </c>
      <c r="O624" s="29">
        <v>0</v>
      </c>
      <c r="P624" s="30">
        <f t="shared" si="168"/>
        <v>0</v>
      </c>
      <c r="Q624" s="30">
        <f t="shared" si="169"/>
        <v>0</v>
      </c>
      <c r="R624" s="30">
        <f t="shared" si="170"/>
        <v>0</v>
      </c>
      <c r="S624" s="29">
        <v>53000</v>
      </c>
      <c r="T624" s="29">
        <v>167000</v>
      </c>
      <c r="U624" s="30">
        <f t="shared" si="171"/>
        <v>3.1509433962264151</v>
      </c>
      <c r="V624" s="30">
        <f t="shared" si="172"/>
        <v>79500</v>
      </c>
      <c r="W624" s="30">
        <f t="shared" si="173"/>
        <v>27825</v>
      </c>
      <c r="X624" s="29">
        <v>68000</v>
      </c>
      <c r="Y624" s="29">
        <v>315000</v>
      </c>
      <c r="Z624" s="30">
        <f t="shared" si="174"/>
        <v>4.632352941176471</v>
      </c>
      <c r="AA624" s="30">
        <f t="shared" si="175"/>
        <v>102000</v>
      </c>
      <c r="AB624" s="30">
        <f t="shared" si="176"/>
        <v>30600</v>
      </c>
      <c r="AC624" s="29">
        <v>0</v>
      </c>
      <c r="AD624" s="29">
        <v>0</v>
      </c>
      <c r="AE624" s="30">
        <f t="shared" si="177"/>
        <v>0</v>
      </c>
      <c r="AF624" s="30">
        <f t="shared" si="178"/>
        <v>0</v>
      </c>
      <c r="AG624" s="30">
        <f t="shared" si="179"/>
        <v>0</v>
      </c>
    </row>
    <row r="625" spans="2:33" ht="15" customHeight="1" x14ac:dyDescent="0.2">
      <c r="B625" s="29" t="s">
        <v>1998</v>
      </c>
      <c r="C625" s="29" t="s">
        <v>7</v>
      </c>
      <c r="D625" s="29">
        <v>181000</v>
      </c>
      <c r="E625" s="29">
        <v>479000</v>
      </c>
      <c r="F625" s="30">
        <f t="shared" si="162"/>
        <v>2.6464088397790055</v>
      </c>
      <c r="G625" s="30">
        <f t="shared" si="163"/>
        <v>217200</v>
      </c>
      <c r="H625" s="30">
        <f t="shared" si="164"/>
        <v>76020</v>
      </c>
      <c r="I625" s="29">
        <v>0</v>
      </c>
      <c r="J625" s="29">
        <v>0</v>
      </c>
      <c r="K625" s="30">
        <f t="shared" si="165"/>
        <v>0</v>
      </c>
      <c r="L625" s="30">
        <f t="shared" si="166"/>
        <v>0</v>
      </c>
      <c r="M625" s="30">
        <f t="shared" si="167"/>
        <v>0</v>
      </c>
      <c r="N625" s="29">
        <v>0</v>
      </c>
      <c r="O625" s="29">
        <v>0</v>
      </c>
      <c r="P625" s="30">
        <f t="shared" si="168"/>
        <v>0</v>
      </c>
      <c r="Q625" s="30">
        <f t="shared" si="169"/>
        <v>0</v>
      </c>
      <c r="R625" s="30">
        <f t="shared" si="170"/>
        <v>0</v>
      </c>
      <c r="S625" s="29">
        <v>2000</v>
      </c>
      <c r="T625" s="29">
        <v>7000</v>
      </c>
      <c r="U625" s="30">
        <f t="shared" si="171"/>
        <v>3.5</v>
      </c>
      <c r="V625" s="30">
        <f t="shared" si="172"/>
        <v>3000</v>
      </c>
      <c r="W625" s="30">
        <f t="shared" si="173"/>
        <v>1050</v>
      </c>
      <c r="X625" s="29">
        <v>171000</v>
      </c>
      <c r="Y625" s="29">
        <v>575000</v>
      </c>
      <c r="Z625" s="30">
        <f t="shared" si="174"/>
        <v>3.3625730994152048</v>
      </c>
      <c r="AA625" s="30">
        <f t="shared" si="175"/>
        <v>256500</v>
      </c>
      <c r="AB625" s="30">
        <f t="shared" si="176"/>
        <v>76950</v>
      </c>
      <c r="AC625" s="29">
        <v>0</v>
      </c>
      <c r="AD625" s="29">
        <v>0</v>
      </c>
      <c r="AE625" s="30">
        <f t="shared" si="177"/>
        <v>0</v>
      </c>
      <c r="AF625" s="30">
        <f t="shared" si="178"/>
        <v>0</v>
      </c>
      <c r="AG625" s="30">
        <f t="shared" si="179"/>
        <v>0</v>
      </c>
    </row>
    <row r="626" spans="2:33" ht="15" customHeight="1" x14ac:dyDescent="0.2">
      <c r="B626" s="29" t="s">
        <v>1999</v>
      </c>
      <c r="C626" s="29" t="s">
        <v>7</v>
      </c>
      <c r="D626" s="29">
        <v>49000</v>
      </c>
      <c r="E626" s="29">
        <v>165000</v>
      </c>
      <c r="F626" s="30">
        <f t="shared" si="162"/>
        <v>3.3673469387755102</v>
      </c>
      <c r="G626" s="30">
        <f t="shared" si="163"/>
        <v>58800</v>
      </c>
      <c r="H626" s="30">
        <f t="shared" si="164"/>
        <v>20580</v>
      </c>
      <c r="I626" s="29">
        <v>0</v>
      </c>
      <c r="J626" s="29">
        <v>0</v>
      </c>
      <c r="K626" s="30">
        <f t="shared" si="165"/>
        <v>0</v>
      </c>
      <c r="L626" s="30">
        <f t="shared" si="166"/>
        <v>0</v>
      </c>
      <c r="M626" s="30">
        <f t="shared" si="167"/>
        <v>0</v>
      </c>
      <c r="N626" s="29">
        <v>0</v>
      </c>
      <c r="O626" s="29">
        <v>0</v>
      </c>
      <c r="P626" s="30">
        <f t="shared" si="168"/>
        <v>0</v>
      </c>
      <c r="Q626" s="30">
        <f t="shared" si="169"/>
        <v>0</v>
      </c>
      <c r="R626" s="30">
        <f t="shared" si="170"/>
        <v>0</v>
      </c>
      <c r="S626" s="29">
        <v>5000</v>
      </c>
      <c r="T626" s="29">
        <v>17000</v>
      </c>
      <c r="U626" s="30">
        <f t="shared" si="171"/>
        <v>3.4</v>
      </c>
      <c r="V626" s="30">
        <f t="shared" si="172"/>
        <v>7500</v>
      </c>
      <c r="W626" s="30">
        <f t="shared" si="173"/>
        <v>2625</v>
      </c>
      <c r="X626" s="29">
        <v>93000</v>
      </c>
      <c r="Y626" s="29">
        <v>351000</v>
      </c>
      <c r="Z626" s="30">
        <f t="shared" si="174"/>
        <v>3.774193548387097</v>
      </c>
      <c r="AA626" s="30">
        <f t="shared" si="175"/>
        <v>139500</v>
      </c>
      <c r="AB626" s="30">
        <f t="shared" si="176"/>
        <v>41850</v>
      </c>
      <c r="AC626" s="29">
        <v>0</v>
      </c>
      <c r="AD626" s="29">
        <v>0</v>
      </c>
      <c r="AE626" s="30">
        <f t="shared" si="177"/>
        <v>0</v>
      </c>
      <c r="AF626" s="30">
        <f t="shared" si="178"/>
        <v>0</v>
      </c>
      <c r="AG626" s="30">
        <f t="shared" si="179"/>
        <v>0</v>
      </c>
    </row>
    <row r="627" spans="2:33" ht="15" customHeight="1" x14ac:dyDescent="0.2">
      <c r="B627" s="29" t="s">
        <v>2747</v>
      </c>
      <c r="C627" s="29" t="s">
        <v>7</v>
      </c>
      <c r="D627" s="29">
        <v>28000</v>
      </c>
      <c r="E627" s="29">
        <v>78000</v>
      </c>
      <c r="F627" s="30">
        <f t="shared" si="162"/>
        <v>2.7857142857142856</v>
      </c>
      <c r="G627" s="30">
        <f t="shared" si="163"/>
        <v>33600</v>
      </c>
      <c r="H627" s="30">
        <f t="shared" si="164"/>
        <v>11760</v>
      </c>
      <c r="I627" s="29">
        <v>0</v>
      </c>
      <c r="J627" s="29">
        <v>0</v>
      </c>
      <c r="K627" s="30">
        <f t="shared" si="165"/>
        <v>0</v>
      </c>
      <c r="L627" s="30">
        <f t="shared" si="166"/>
        <v>0</v>
      </c>
      <c r="M627" s="30">
        <f t="shared" si="167"/>
        <v>0</v>
      </c>
      <c r="N627" s="29">
        <v>0</v>
      </c>
      <c r="O627" s="29">
        <v>0</v>
      </c>
      <c r="P627" s="30">
        <f t="shared" si="168"/>
        <v>0</v>
      </c>
      <c r="Q627" s="30">
        <f t="shared" si="169"/>
        <v>0</v>
      </c>
      <c r="R627" s="30">
        <f t="shared" si="170"/>
        <v>0</v>
      </c>
      <c r="S627" s="29">
        <v>1000</v>
      </c>
      <c r="T627" s="29">
        <v>3000</v>
      </c>
      <c r="U627" s="30">
        <f t="shared" si="171"/>
        <v>3</v>
      </c>
      <c r="V627" s="30">
        <f t="shared" si="172"/>
        <v>1500</v>
      </c>
      <c r="W627" s="30">
        <f t="shared" si="173"/>
        <v>525</v>
      </c>
      <c r="X627" s="29">
        <v>51000</v>
      </c>
      <c r="Y627" s="29">
        <v>201000</v>
      </c>
      <c r="Z627" s="30">
        <f t="shared" si="174"/>
        <v>3.9411764705882355</v>
      </c>
      <c r="AA627" s="30">
        <f t="shared" si="175"/>
        <v>76500</v>
      </c>
      <c r="AB627" s="30">
        <f t="shared" si="176"/>
        <v>22950</v>
      </c>
      <c r="AC627" s="29">
        <v>0</v>
      </c>
      <c r="AD627" s="29">
        <v>0</v>
      </c>
      <c r="AE627" s="30">
        <f t="shared" si="177"/>
        <v>0</v>
      </c>
      <c r="AF627" s="30">
        <f t="shared" si="178"/>
        <v>0</v>
      </c>
      <c r="AG627" s="30">
        <f t="shared" si="179"/>
        <v>0</v>
      </c>
    </row>
    <row r="628" spans="2:33" ht="15" customHeight="1" x14ac:dyDescent="0.2">
      <c r="B628" s="29" t="s">
        <v>2000</v>
      </c>
      <c r="C628" s="29" t="s">
        <v>7</v>
      </c>
      <c r="D628" s="29">
        <v>5000</v>
      </c>
      <c r="E628" s="29">
        <v>14000</v>
      </c>
      <c r="F628" s="30">
        <f t="shared" si="162"/>
        <v>2.8</v>
      </c>
      <c r="G628" s="30">
        <f t="shared" si="163"/>
        <v>6000</v>
      </c>
      <c r="H628" s="30">
        <f t="shared" si="164"/>
        <v>2100</v>
      </c>
      <c r="I628" s="29">
        <v>0</v>
      </c>
      <c r="J628" s="29">
        <v>0</v>
      </c>
      <c r="K628" s="30">
        <f t="shared" si="165"/>
        <v>0</v>
      </c>
      <c r="L628" s="30">
        <f t="shared" si="166"/>
        <v>0</v>
      </c>
      <c r="M628" s="30">
        <f t="shared" si="167"/>
        <v>0</v>
      </c>
      <c r="N628" s="29">
        <v>0</v>
      </c>
      <c r="O628" s="29">
        <v>0</v>
      </c>
      <c r="P628" s="30">
        <f t="shared" si="168"/>
        <v>0</v>
      </c>
      <c r="Q628" s="30">
        <f t="shared" si="169"/>
        <v>0</v>
      </c>
      <c r="R628" s="30">
        <f t="shared" si="170"/>
        <v>0</v>
      </c>
      <c r="S628" s="29">
        <v>0</v>
      </c>
      <c r="T628" s="29">
        <v>2000</v>
      </c>
      <c r="U628" s="30">
        <f t="shared" si="171"/>
        <v>0</v>
      </c>
      <c r="V628" s="30">
        <f t="shared" si="172"/>
        <v>0</v>
      </c>
      <c r="W628" s="30">
        <f t="shared" si="173"/>
        <v>0</v>
      </c>
      <c r="X628" s="29">
        <v>27000</v>
      </c>
      <c r="Y628" s="29">
        <v>102000</v>
      </c>
      <c r="Z628" s="30">
        <f t="shared" si="174"/>
        <v>3.7777777777777777</v>
      </c>
      <c r="AA628" s="30">
        <f t="shared" si="175"/>
        <v>40500</v>
      </c>
      <c r="AB628" s="30">
        <f t="shared" si="176"/>
        <v>12150</v>
      </c>
      <c r="AC628" s="29">
        <v>0</v>
      </c>
      <c r="AD628" s="29">
        <v>0</v>
      </c>
      <c r="AE628" s="30">
        <f t="shared" si="177"/>
        <v>0</v>
      </c>
      <c r="AF628" s="30">
        <f t="shared" si="178"/>
        <v>0</v>
      </c>
      <c r="AG628" s="30">
        <f t="shared" si="179"/>
        <v>0</v>
      </c>
    </row>
    <row r="629" spans="2:33" ht="15" customHeight="1" x14ac:dyDescent="0.2">
      <c r="B629" s="29" t="s">
        <v>2001</v>
      </c>
      <c r="C629" s="29" t="s">
        <v>7</v>
      </c>
      <c r="D629" s="29">
        <v>180000</v>
      </c>
      <c r="E629" s="29">
        <v>535000</v>
      </c>
      <c r="F629" s="30">
        <f t="shared" si="162"/>
        <v>2.9722222222222223</v>
      </c>
      <c r="G629" s="30">
        <f t="shared" si="163"/>
        <v>216000</v>
      </c>
      <c r="H629" s="30">
        <f t="shared" si="164"/>
        <v>75600</v>
      </c>
      <c r="I629" s="29">
        <v>0</v>
      </c>
      <c r="J629" s="29">
        <v>0</v>
      </c>
      <c r="K629" s="30">
        <f t="shared" si="165"/>
        <v>0</v>
      </c>
      <c r="L629" s="30">
        <f t="shared" si="166"/>
        <v>0</v>
      </c>
      <c r="M629" s="30">
        <f t="shared" si="167"/>
        <v>0</v>
      </c>
      <c r="N629" s="29">
        <v>0</v>
      </c>
      <c r="O629" s="29">
        <v>0</v>
      </c>
      <c r="P629" s="30">
        <f t="shared" si="168"/>
        <v>0</v>
      </c>
      <c r="Q629" s="30">
        <f t="shared" si="169"/>
        <v>0</v>
      </c>
      <c r="R629" s="30">
        <f t="shared" si="170"/>
        <v>0</v>
      </c>
      <c r="S629" s="29">
        <v>1000</v>
      </c>
      <c r="T629" s="29">
        <v>3000</v>
      </c>
      <c r="U629" s="30">
        <f t="shared" si="171"/>
        <v>3</v>
      </c>
      <c r="V629" s="30">
        <f t="shared" si="172"/>
        <v>1500</v>
      </c>
      <c r="W629" s="30">
        <f t="shared" si="173"/>
        <v>525</v>
      </c>
      <c r="X629" s="29">
        <v>171000</v>
      </c>
      <c r="Y629" s="29">
        <v>650000</v>
      </c>
      <c r="Z629" s="30">
        <f t="shared" si="174"/>
        <v>3.801169590643275</v>
      </c>
      <c r="AA629" s="30">
        <f t="shared" si="175"/>
        <v>256500</v>
      </c>
      <c r="AB629" s="30">
        <f t="shared" si="176"/>
        <v>76950</v>
      </c>
      <c r="AC629" s="29">
        <v>0</v>
      </c>
      <c r="AD629" s="29">
        <v>0</v>
      </c>
      <c r="AE629" s="30">
        <f t="shared" si="177"/>
        <v>0</v>
      </c>
      <c r="AF629" s="30">
        <f t="shared" si="178"/>
        <v>0</v>
      </c>
      <c r="AG629" s="30">
        <f t="shared" si="179"/>
        <v>0</v>
      </c>
    </row>
    <row r="630" spans="2:33" ht="15" customHeight="1" x14ac:dyDescent="0.2">
      <c r="B630" s="29" t="s">
        <v>2002</v>
      </c>
      <c r="C630" s="29" t="s">
        <v>7</v>
      </c>
      <c r="D630" s="29">
        <v>137000</v>
      </c>
      <c r="E630" s="29">
        <v>354000</v>
      </c>
      <c r="F630" s="30">
        <f t="shared" si="162"/>
        <v>2.5839416058394162</v>
      </c>
      <c r="G630" s="30">
        <f t="shared" si="163"/>
        <v>164400</v>
      </c>
      <c r="H630" s="30">
        <f t="shared" si="164"/>
        <v>57540</v>
      </c>
      <c r="I630" s="29">
        <v>0</v>
      </c>
      <c r="J630" s="29">
        <v>0</v>
      </c>
      <c r="K630" s="30">
        <f t="shared" si="165"/>
        <v>0</v>
      </c>
      <c r="L630" s="30">
        <f t="shared" si="166"/>
        <v>0</v>
      </c>
      <c r="M630" s="30">
        <f t="shared" si="167"/>
        <v>0</v>
      </c>
      <c r="N630" s="29">
        <v>0</v>
      </c>
      <c r="O630" s="29">
        <v>0</v>
      </c>
      <c r="P630" s="30">
        <f t="shared" si="168"/>
        <v>0</v>
      </c>
      <c r="Q630" s="30">
        <f t="shared" si="169"/>
        <v>0</v>
      </c>
      <c r="R630" s="30">
        <f t="shared" si="170"/>
        <v>0</v>
      </c>
      <c r="S630" s="29">
        <v>21000</v>
      </c>
      <c r="T630" s="29">
        <v>33000</v>
      </c>
      <c r="U630" s="30">
        <f t="shared" si="171"/>
        <v>1.5714285714285714</v>
      </c>
      <c r="V630" s="30">
        <f t="shared" si="172"/>
        <v>31500</v>
      </c>
      <c r="W630" s="30">
        <f t="shared" si="173"/>
        <v>11025</v>
      </c>
      <c r="X630" s="29">
        <v>142000</v>
      </c>
      <c r="Y630" s="29">
        <v>525000</v>
      </c>
      <c r="Z630" s="30">
        <f t="shared" si="174"/>
        <v>3.6971830985915495</v>
      </c>
      <c r="AA630" s="30">
        <f t="shared" si="175"/>
        <v>213000</v>
      </c>
      <c r="AB630" s="30">
        <f t="shared" si="176"/>
        <v>63900</v>
      </c>
      <c r="AC630" s="29">
        <v>0</v>
      </c>
      <c r="AD630" s="29">
        <v>0</v>
      </c>
      <c r="AE630" s="30">
        <f t="shared" si="177"/>
        <v>0</v>
      </c>
      <c r="AF630" s="30">
        <f t="shared" si="178"/>
        <v>0</v>
      </c>
      <c r="AG630" s="30">
        <f t="shared" si="179"/>
        <v>0</v>
      </c>
    </row>
    <row r="631" spans="2:33" ht="15" customHeight="1" x14ac:dyDescent="0.2">
      <c r="B631" s="29" t="s">
        <v>2003</v>
      </c>
      <c r="C631" s="29" t="s">
        <v>7</v>
      </c>
      <c r="D631" s="29">
        <v>154000</v>
      </c>
      <c r="E631" s="29">
        <v>442000</v>
      </c>
      <c r="F631" s="30">
        <f t="shared" si="162"/>
        <v>2.8701298701298703</v>
      </c>
      <c r="G631" s="30">
        <f t="shared" si="163"/>
        <v>184800</v>
      </c>
      <c r="H631" s="30">
        <f t="shared" si="164"/>
        <v>64680</v>
      </c>
      <c r="I631" s="29">
        <v>0</v>
      </c>
      <c r="J631" s="29">
        <v>0</v>
      </c>
      <c r="K631" s="30">
        <f t="shared" si="165"/>
        <v>0</v>
      </c>
      <c r="L631" s="30">
        <f t="shared" si="166"/>
        <v>0</v>
      </c>
      <c r="M631" s="30">
        <f t="shared" si="167"/>
        <v>0</v>
      </c>
      <c r="N631" s="29">
        <v>0</v>
      </c>
      <c r="O631" s="29">
        <v>0</v>
      </c>
      <c r="P631" s="30">
        <f t="shared" si="168"/>
        <v>0</v>
      </c>
      <c r="Q631" s="30">
        <f t="shared" si="169"/>
        <v>0</v>
      </c>
      <c r="R631" s="30">
        <f t="shared" si="170"/>
        <v>0</v>
      </c>
      <c r="S631" s="29">
        <v>3000</v>
      </c>
      <c r="T631" s="29">
        <v>9000</v>
      </c>
      <c r="U631" s="30">
        <f t="shared" si="171"/>
        <v>3</v>
      </c>
      <c r="V631" s="30">
        <f t="shared" si="172"/>
        <v>4500</v>
      </c>
      <c r="W631" s="30">
        <f t="shared" si="173"/>
        <v>1575</v>
      </c>
      <c r="X631" s="29">
        <v>173000</v>
      </c>
      <c r="Y631" s="29">
        <v>693000</v>
      </c>
      <c r="Z631" s="30">
        <f t="shared" si="174"/>
        <v>4.0057803468208091</v>
      </c>
      <c r="AA631" s="30">
        <f t="shared" si="175"/>
        <v>259500</v>
      </c>
      <c r="AB631" s="30">
        <f t="shared" si="176"/>
        <v>77850</v>
      </c>
      <c r="AC631" s="29">
        <v>0</v>
      </c>
      <c r="AD631" s="29">
        <v>0</v>
      </c>
      <c r="AE631" s="30">
        <f t="shared" si="177"/>
        <v>0</v>
      </c>
      <c r="AF631" s="30">
        <f t="shared" si="178"/>
        <v>0</v>
      </c>
      <c r="AG631" s="30">
        <f t="shared" si="179"/>
        <v>0</v>
      </c>
    </row>
    <row r="632" spans="2:33" ht="15" customHeight="1" x14ac:dyDescent="0.2">
      <c r="B632" s="29" t="s">
        <v>2004</v>
      </c>
      <c r="C632" s="29" t="s">
        <v>7</v>
      </c>
      <c r="D632" s="29">
        <v>20000</v>
      </c>
      <c r="E632" s="29">
        <v>41000</v>
      </c>
      <c r="F632" s="30">
        <f t="shared" si="162"/>
        <v>2.0499999999999998</v>
      </c>
      <c r="G632" s="30">
        <f t="shared" si="163"/>
        <v>24000</v>
      </c>
      <c r="H632" s="30">
        <f t="shared" si="164"/>
        <v>8400</v>
      </c>
      <c r="I632" s="29">
        <v>0</v>
      </c>
      <c r="J632" s="29">
        <v>0</v>
      </c>
      <c r="K632" s="30">
        <f t="shared" si="165"/>
        <v>0</v>
      </c>
      <c r="L632" s="30">
        <f t="shared" si="166"/>
        <v>0</v>
      </c>
      <c r="M632" s="30">
        <f t="shared" si="167"/>
        <v>0</v>
      </c>
      <c r="N632" s="29">
        <v>0</v>
      </c>
      <c r="O632" s="29">
        <v>0</v>
      </c>
      <c r="P632" s="30">
        <f t="shared" si="168"/>
        <v>0</v>
      </c>
      <c r="Q632" s="30">
        <f t="shared" si="169"/>
        <v>0</v>
      </c>
      <c r="R632" s="30">
        <f t="shared" si="170"/>
        <v>0</v>
      </c>
      <c r="S632" s="29">
        <v>1000</v>
      </c>
      <c r="T632" s="29">
        <v>3000</v>
      </c>
      <c r="U632" s="30">
        <f t="shared" si="171"/>
        <v>3</v>
      </c>
      <c r="V632" s="30">
        <f t="shared" si="172"/>
        <v>1500</v>
      </c>
      <c r="W632" s="30">
        <f t="shared" si="173"/>
        <v>525</v>
      </c>
      <c r="X632" s="29">
        <v>136000</v>
      </c>
      <c r="Y632" s="29">
        <v>451000</v>
      </c>
      <c r="Z632" s="30">
        <f t="shared" si="174"/>
        <v>3.3161764705882355</v>
      </c>
      <c r="AA632" s="30">
        <f t="shared" si="175"/>
        <v>204000</v>
      </c>
      <c r="AB632" s="30">
        <f t="shared" si="176"/>
        <v>61200</v>
      </c>
      <c r="AC632" s="29">
        <v>0</v>
      </c>
      <c r="AD632" s="29">
        <v>0</v>
      </c>
      <c r="AE632" s="30">
        <f t="shared" si="177"/>
        <v>0</v>
      </c>
      <c r="AF632" s="30">
        <f t="shared" si="178"/>
        <v>0</v>
      </c>
      <c r="AG632" s="30">
        <f t="shared" si="179"/>
        <v>0</v>
      </c>
    </row>
    <row r="633" spans="2:33" ht="15" customHeight="1" x14ac:dyDescent="0.2">
      <c r="B633" s="29" t="s">
        <v>2005</v>
      </c>
      <c r="C633" s="29" t="s">
        <v>7</v>
      </c>
      <c r="D633" s="29">
        <v>15000</v>
      </c>
      <c r="E633" s="29">
        <v>38000</v>
      </c>
      <c r="F633" s="30">
        <f t="shared" si="162"/>
        <v>2.5333333333333332</v>
      </c>
      <c r="G633" s="30">
        <f t="shared" si="163"/>
        <v>18000</v>
      </c>
      <c r="H633" s="30">
        <f t="shared" si="164"/>
        <v>6300</v>
      </c>
      <c r="I633" s="29">
        <v>0</v>
      </c>
      <c r="J633" s="29">
        <v>0</v>
      </c>
      <c r="K633" s="30">
        <f t="shared" si="165"/>
        <v>0</v>
      </c>
      <c r="L633" s="30">
        <f t="shared" si="166"/>
        <v>0</v>
      </c>
      <c r="M633" s="30">
        <f t="shared" si="167"/>
        <v>0</v>
      </c>
      <c r="N633" s="29">
        <v>0</v>
      </c>
      <c r="O633" s="29">
        <v>0</v>
      </c>
      <c r="P633" s="30">
        <f t="shared" si="168"/>
        <v>0</v>
      </c>
      <c r="Q633" s="30">
        <f t="shared" si="169"/>
        <v>0</v>
      </c>
      <c r="R633" s="30">
        <f t="shared" si="170"/>
        <v>0</v>
      </c>
      <c r="S633" s="29">
        <v>0</v>
      </c>
      <c r="T633" s="29">
        <v>0</v>
      </c>
      <c r="U633" s="30">
        <f t="shared" si="171"/>
        <v>0</v>
      </c>
      <c r="V633" s="30">
        <f t="shared" si="172"/>
        <v>0</v>
      </c>
      <c r="W633" s="30">
        <f t="shared" si="173"/>
        <v>0</v>
      </c>
      <c r="X633" s="29">
        <v>41000</v>
      </c>
      <c r="Y633" s="29">
        <v>156000</v>
      </c>
      <c r="Z633" s="30">
        <f t="shared" si="174"/>
        <v>3.8048780487804876</v>
      </c>
      <c r="AA633" s="30">
        <f t="shared" si="175"/>
        <v>61500</v>
      </c>
      <c r="AB633" s="30">
        <f t="shared" si="176"/>
        <v>18450</v>
      </c>
      <c r="AC633" s="29">
        <v>0</v>
      </c>
      <c r="AD633" s="29">
        <v>0</v>
      </c>
      <c r="AE633" s="30">
        <f t="shared" si="177"/>
        <v>0</v>
      </c>
      <c r="AF633" s="30">
        <f t="shared" si="178"/>
        <v>0</v>
      </c>
      <c r="AG633" s="30">
        <f t="shared" si="179"/>
        <v>0</v>
      </c>
    </row>
    <row r="634" spans="2:33" ht="15" customHeight="1" x14ac:dyDescent="0.2">
      <c r="B634" s="29" t="s">
        <v>64</v>
      </c>
      <c r="C634" s="29" t="s">
        <v>7</v>
      </c>
      <c r="D634" s="29">
        <v>181000</v>
      </c>
      <c r="E634" s="29">
        <v>501000</v>
      </c>
      <c r="F634" s="30">
        <f t="shared" si="162"/>
        <v>2.7679558011049723</v>
      </c>
      <c r="G634" s="30">
        <f t="shared" si="163"/>
        <v>217200</v>
      </c>
      <c r="H634" s="30">
        <f t="shared" si="164"/>
        <v>76020</v>
      </c>
      <c r="I634" s="29">
        <v>0</v>
      </c>
      <c r="J634" s="29">
        <v>0</v>
      </c>
      <c r="K634" s="30">
        <f t="shared" si="165"/>
        <v>0</v>
      </c>
      <c r="L634" s="30">
        <f t="shared" si="166"/>
        <v>0</v>
      </c>
      <c r="M634" s="30">
        <f t="shared" si="167"/>
        <v>0</v>
      </c>
      <c r="N634" s="29">
        <v>0</v>
      </c>
      <c r="O634" s="29">
        <v>0</v>
      </c>
      <c r="P634" s="30">
        <f t="shared" si="168"/>
        <v>0</v>
      </c>
      <c r="Q634" s="30">
        <f t="shared" si="169"/>
        <v>0</v>
      </c>
      <c r="R634" s="30">
        <f t="shared" si="170"/>
        <v>0</v>
      </c>
      <c r="S634" s="29">
        <v>21000</v>
      </c>
      <c r="T634" s="29">
        <v>49000</v>
      </c>
      <c r="U634" s="30">
        <f t="shared" si="171"/>
        <v>2.3333333333333335</v>
      </c>
      <c r="V634" s="30">
        <f t="shared" si="172"/>
        <v>31500</v>
      </c>
      <c r="W634" s="30">
        <f t="shared" si="173"/>
        <v>11025</v>
      </c>
      <c r="X634" s="29">
        <v>307000</v>
      </c>
      <c r="Y634" s="29">
        <v>1137000</v>
      </c>
      <c r="Z634" s="30">
        <f t="shared" si="174"/>
        <v>3.7035830618892507</v>
      </c>
      <c r="AA634" s="30">
        <f t="shared" si="175"/>
        <v>460500</v>
      </c>
      <c r="AB634" s="30">
        <f t="shared" si="176"/>
        <v>138150</v>
      </c>
      <c r="AC634" s="29">
        <v>0</v>
      </c>
      <c r="AD634" s="29">
        <v>0</v>
      </c>
      <c r="AE634" s="30">
        <f t="shared" si="177"/>
        <v>0</v>
      </c>
      <c r="AF634" s="30">
        <f t="shared" si="178"/>
        <v>0</v>
      </c>
      <c r="AG634" s="30">
        <f t="shared" si="179"/>
        <v>0</v>
      </c>
    </row>
    <row r="635" spans="2:33" ht="15" customHeight="1" x14ac:dyDescent="0.2">
      <c r="B635" s="29" t="s">
        <v>2006</v>
      </c>
      <c r="C635" s="29" t="s">
        <v>7</v>
      </c>
      <c r="D635" s="29">
        <v>62000</v>
      </c>
      <c r="E635" s="29">
        <v>161000</v>
      </c>
      <c r="F635" s="30">
        <f t="shared" si="162"/>
        <v>2.596774193548387</v>
      </c>
      <c r="G635" s="30">
        <f t="shared" si="163"/>
        <v>74400</v>
      </c>
      <c r="H635" s="30">
        <f t="shared" si="164"/>
        <v>26040</v>
      </c>
      <c r="I635" s="29">
        <v>0</v>
      </c>
      <c r="J635" s="29">
        <v>0</v>
      </c>
      <c r="K635" s="30">
        <f t="shared" si="165"/>
        <v>0</v>
      </c>
      <c r="L635" s="30">
        <f t="shared" si="166"/>
        <v>0</v>
      </c>
      <c r="M635" s="30">
        <f t="shared" si="167"/>
        <v>0</v>
      </c>
      <c r="N635" s="29">
        <v>0</v>
      </c>
      <c r="O635" s="29">
        <v>0</v>
      </c>
      <c r="P635" s="30">
        <f t="shared" si="168"/>
        <v>0</v>
      </c>
      <c r="Q635" s="30">
        <f t="shared" si="169"/>
        <v>0</v>
      </c>
      <c r="R635" s="30">
        <f t="shared" si="170"/>
        <v>0</v>
      </c>
      <c r="S635" s="29">
        <v>10000</v>
      </c>
      <c r="T635" s="29">
        <v>35000</v>
      </c>
      <c r="U635" s="30">
        <f t="shared" si="171"/>
        <v>3.5</v>
      </c>
      <c r="V635" s="30">
        <f t="shared" si="172"/>
        <v>15000</v>
      </c>
      <c r="W635" s="30">
        <f t="shared" si="173"/>
        <v>5250</v>
      </c>
      <c r="X635" s="29">
        <v>68000</v>
      </c>
      <c r="Y635" s="29">
        <v>269000</v>
      </c>
      <c r="Z635" s="30">
        <f t="shared" si="174"/>
        <v>3.9558823529411766</v>
      </c>
      <c r="AA635" s="30">
        <f t="shared" si="175"/>
        <v>102000</v>
      </c>
      <c r="AB635" s="30">
        <f t="shared" si="176"/>
        <v>30600</v>
      </c>
      <c r="AC635" s="29">
        <v>0</v>
      </c>
      <c r="AD635" s="29">
        <v>0</v>
      </c>
      <c r="AE635" s="30">
        <f t="shared" si="177"/>
        <v>0</v>
      </c>
      <c r="AF635" s="30">
        <f t="shared" si="178"/>
        <v>0</v>
      </c>
      <c r="AG635" s="30">
        <f t="shared" si="179"/>
        <v>0</v>
      </c>
    </row>
    <row r="636" spans="2:33" ht="15" customHeight="1" x14ac:dyDescent="0.2">
      <c r="B636" s="29" t="s">
        <v>2007</v>
      </c>
      <c r="C636" s="29" t="s">
        <v>7</v>
      </c>
      <c r="D636" s="29">
        <v>52000</v>
      </c>
      <c r="E636" s="29">
        <v>117000</v>
      </c>
      <c r="F636" s="30">
        <f t="shared" si="162"/>
        <v>2.25</v>
      </c>
      <c r="G636" s="30">
        <f t="shared" si="163"/>
        <v>62400</v>
      </c>
      <c r="H636" s="30">
        <f t="shared" si="164"/>
        <v>21840</v>
      </c>
      <c r="I636" s="29">
        <v>0</v>
      </c>
      <c r="J636" s="29">
        <v>0</v>
      </c>
      <c r="K636" s="30">
        <f t="shared" si="165"/>
        <v>0</v>
      </c>
      <c r="L636" s="30">
        <f t="shared" si="166"/>
        <v>0</v>
      </c>
      <c r="M636" s="30">
        <f t="shared" si="167"/>
        <v>0</v>
      </c>
      <c r="N636" s="29">
        <v>0</v>
      </c>
      <c r="O636" s="29">
        <v>0</v>
      </c>
      <c r="P636" s="30">
        <f t="shared" si="168"/>
        <v>0</v>
      </c>
      <c r="Q636" s="30">
        <f t="shared" si="169"/>
        <v>0</v>
      </c>
      <c r="R636" s="30">
        <f t="shared" si="170"/>
        <v>0</v>
      </c>
      <c r="S636" s="29">
        <v>2000</v>
      </c>
      <c r="T636" s="29">
        <v>5000</v>
      </c>
      <c r="U636" s="30">
        <f t="shared" si="171"/>
        <v>2.5</v>
      </c>
      <c r="V636" s="30">
        <f t="shared" si="172"/>
        <v>3000</v>
      </c>
      <c r="W636" s="30">
        <f t="shared" si="173"/>
        <v>1050</v>
      </c>
      <c r="X636" s="29">
        <v>159000</v>
      </c>
      <c r="Y636" s="29">
        <v>604000</v>
      </c>
      <c r="Z636" s="30">
        <f t="shared" si="174"/>
        <v>3.7987421383647799</v>
      </c>
      <c r="AA636" s="30">
        <f t="shared" si="175"/>
        <v>238500</v>
      </c>
      <c r="AB636" s="30">
        <f t="shared" si="176"/>
        <v>71550</v>
      </c>
      <c r="AC636" s="29">
        <v>0</v>
      </c>
      <c r="AD636" s="29">
        <v>0</v>
      </c>
      <c r="AE636" s="30">
        <f t="shared" si="177"/>
        <v>0</v>
      </c>
      <c r="AF636" s="30">
        <f t="shared" si="178"/>
        <v>0</v>
      </c>
      <c r="AG636" s="30">
        <f t="shared" si="179"/>
        <v>0</v>
      </c>
    </row>
    <row r="637" spans="2:33" ht="15" customHeight="1" x14ac:dyDescent="0.2">
      <c r="B637" s="29" t="s">
        <v>2008</v>
      </c>
      <c r="C637" s="29" t="s">
        <v>7</v>
      </c>
      <c r="D637" s="29">
        <v>169000</v>
      </c>
      <c r="E637" s="29">
        <v>469000</v>
      </c>
      <c r="F637" s="30">
        <f t="shared" si="162"/>
        <v>2.775147928994083</v>
      </c>
      <c r="G637" s="30">
        <f t="shared" si="163"/>
        <v>202800</v>
      </c>
      <c r="H637" s="30">
        <f t="shared" si="164"/>
        <v>70980</v>
      </c>
      <c r="I637" s="29">
        <v>0</v>
      </c>
      <c r="J637" s="29">
        <v>0</v>
      </c>
      <c r="K637" s="30">
        <f t="shared" si="165"/>
        <v>0</v>
      </c>
      <c r="L637" s="30">
        <f t="shared" si="166"/>
        <v>0</v>
      </c>
      <c r="M637" s="30">
        <f t="shared" si="167"/>
        <v>0</v>
      </c>
      <c r="N637" s="29">
        <v>0</v>
      </c>
      <c r="O637" s="29">
        <v>0</v>
      </c>
      <c r="P637" s="30">
        <f t="shared" si="168"/>
        <v>0</v>
      </c>
      <c r="Q637" s="30">
        <f t="shared" si="169"/>
        <v>0</v>
      </c>
      <c r="R637" s="30">
        <f t="shared" si="170"/>
        <v>0</v>
      </c>
      <c r="S637" s="29">
        <v>21000</v>
      </c>
      <c r="T637" s="29">
        <v>49000</v>
      </c>
      <c r="U637" s="30">
        <f t="shared" si="171"/>
        <v>2.3333333333333335</v>
      </c>
      <c r="V637" s="30">
        <f t="shared" si="172"/>
        <v>31500</v>
      </c>
      <c r="W637" s="30">
        <f t="shared" si="173"/>
        <v>11025</v>
      </c>
      <c r="X637" s="29">
        <v>202000</v>
      </c>
      <c r="Y637" s="29">
        <v>792000</v>
      </c>
      <c r="Z637" s="30">
        <f t="shared" si="174"/>
        <v>3.9207920792079207</v>
      </c>
      <c r="AA637" s="30">
        <f t="shared" si="175"/>
        <v>303000</v>
      </c>
      <c r="AB637" s="30">
        <f t="shared" si="176"/>
        <v>90900</v>
      </c>
      <c r="AC637" s="29">
        <v>0</v>
      </c>
      <c r="AD637" s="29">
        <v>0</v>
      </c>
      <c r="AE637" s="30">
        <f t="shared" si="177"/>
        <v>0</v>
      </c>
      <c r="AF637" s="30">
        <f t="shared" si="178"/>
        <v>0</v>
      </c>
      <c r="AG637" s="30">
        <f t="shared" si="179"/>
        <v>0</v>
      </c>
    </row>
    <row r="638" spans="2:33" ht="15" customHeight="1" x14ac:dyDescent="0.2">
      <c r="B638" s="29" t="s">
        <v>309</v>
      </c>
      <c r="C638" s="29" t="s">
        <v>7</v>
      </c>
      <c r="D638" s="29">
        <v>63000</v>
      </c>
      <c r="E638" s="29">
        <v>138000</v>
      </c>
      <c r="F638" s="30">
        <f t="shared" si="162"/>
        <v>2.1904761904761907</v>
      </c>
      <c r="G638" s="30">
        <f t="shared" si="163"/>
        <v>75600</v>
      </c>
      <c r="H638" s="30">
        <f t="shared" si="164"/>
        <v>26460</v>
      </c>
      <c r="I638" s="29">
        <v>0</v>
      </c>
      <c r="J638" s="29">
        <v>0</v>
      </c>
      <c r="K638" s="30">
        <f t="shared" si="165"/>
        <v>0</v>
      </c>
      <c r="L638" s="30">
        <f t="shared" si="166"/>
        <v>0</v>
      </c>
      <c r="M638" s="30">
        <f t="shared" si="167"/>
        <v>0</v>
      </c>
      <c r="N638" s="29">
        <v>0</v>
      </c>
      <c r="O638" s="29">
        <v>0</v>
      </c>
      <c r="P638" s="30">
        <f t="shared" si="168"/>
        <v>0</v>
      </c>
      <c r="Q638" s="30">
        <f t="shared" si="169"/>
        <v>0</v>
      </c>
      <c r="R638" s="30">
        <f t="shared" si="170"/>
        <v>0</v>
      </c>
      <c r="S638" s="29">
        <v>2000</v>
      </c>
      <c r="T638" s="29">
        <v>3000</v>
      </c>
      <c r="U638" s="30">
        <f t="shared" si="171"/>
        <v>1.5</v>
      </c>
      <c r="V638" s="30">
        <f t="shared" si="172"/>
        <v>3000</v>
      </c>
      <c r="W638" s="30">
        <f t="shared" si="173"/>
        <v>1050</v>
      </c>
      <c r="X638" s="29">
        <v>169000</v>
      </c>
      <c r="Y638" s="29">
        <v>574000</v>
      </c>
      <c r="Z638" s="30">
        <f t="shared" si="174"/>
        <v>3.3964497041420119</v>
      </c>
      <c r="AA638" s="30">
        <f t="shared" si="175"/>
        <v>253500</v>
      </c>
      <c r="AB638" s="30">
        <f t="shared" si="176"/>
        <v>76050</v>
      </c>
      <c r="AC638" s="29">
        <v>0</v>
      </c>
      <c r="AD638" s="29">
        <v>0</v>
      </c>
      <c r="AE638" s="30">
        <f t="shared" si="177"/>
        <v>0</v>
      </c>
      <c r="AF638" s="30">
        <f t="shared" si="178"/>
        <v>0</v>
      </c>
      <c r="AG638" s="30">
        <f t="shared" si="179"/>
        <v>0</v>
      </c>
    </row>
    <row r="639" spans="2:33" ht="15" customHeight="1" x14ac:dyDescent="0.2">
      <c r="B639" s="29" t="s">
        <v>2009</v>
      </c>
      <c r="C639" s="29" t="s">
        <v>7</v>
      </c>
      <c r="D639" s="29">
        <v>43000</v>
      </c>
      <c r="E639" s="29">
        <v>143000</v>
      </c>
      <c r="F639" s="30">
        <f t="shared" si="162"/>
        <v>3.3255813953488373</v>
      </c>
      <c r="G639" s="30">
        <f t="shared" si="163"/>
        <v>51600</v>
      </c>
      <c r="H639" s="30">
        <f t="shared" si="164"/>
        <v>18060</v>
      </c>
      <c r="I639" s="29">
        <v>0</v>
      </c>
      <c r="J639" s="29">
        <v>0</v>
      </c>
      <c r="K639" s="30">
        <f t="shared" si="165"/>
        <v>0</v>
      </c>
      <c r="L639" s="30">
        <f t="shared" si="166"/>
        <v>0</v>
      </c>
      <c r="M639" s="30">
        <f t="shared" si="167"/>
        <v>0</v>
      </c>
      <c r="N639" s="29">
        <v>0</v>
      </c>
      <c r="O639" s="29">
        <v>0</v>
      </c>
      <c r="P639" s="30">
        <f t="shared" si="168"/>
        <v>0</v>
      </c>
      <c r="Q639" s="30">
        <f t="shared" si="169"/>
        <v>0</v>
      </c>
      <c r="R639" s="30">
        <f t="shared" si="170"/>
        <v>0</v>
      </c>
      <c r="S639" s="29">
        <v>58000</v>
      </c>
      <c r="T639" s="29">
        <v>186000</v>
      </c>
      <c r="U639" s="30">
        <f t="shared" si="171"/>
        <v>3.2068965517241379</v>
      </c>
      <c r="V639" s="30">
        <f t="shared" si="172"/>
        <v>87000</v>
      </c>
      <c r="W639" s="30">
        <f t="shared" si="173"/>
        <v>30450</v>
      </c>
      <c r="X639" s="29">
        <v>60000</v>
      </c>
      <c r="Y639" s="29">
        <v>275000</v>
      </c>
      <c r="Z639" s="30">
        <f t="shared" si="174"/>
        <v>4.583333333333333</v>
      </c>
      <c r="AA639" s="30">
        <f t="shared" si="175"/>
        <v>90000</v>
      </c>
      <c r="AB639" s="30">
        <f t="shared" si="176"/>
        <v>27000</v>
      </c>
      <c r="AC639" s="29">
        <v>0</v>
      </c>
      <c r="AD639" s="29">
        <v>0</v>
      </c>
      <c r="AE639" s="30">
        <f t="shared" si="177"/>
        <v>0</v>
      </c>
      <c r="AF639" s="30">
        <f t="shared" si="178"/>
        <v>0</v>
      </c>
      <c r="AG639" s="30">
        <f t="shared" si="179"/>
        <v>0</v>
      </c>
    </row>
    <row r="640" spans="2:33" ht="15" customHeight="1" x14ac:dyDescent="0.2">
      <c r="B640" s="29" t="s">
        <v>2010</v>
      </c>
      <c r="C640" s="29" t="s">
        <v>7</v>
      </c>
      <c r="D640" s="29">
        <v>73000</v>
      </c>
      <c r="E640" s="29">
        <v>222000</v>
      </c>
      <c r="F640" s="30">
        <f t="shared" si="162"/>
        <v>3.0410958904109591</v>
      </c>
      <c r="G640" s="30">
        <f t="shared" si="163"/>
        <v>87600</v>
      </c>
      <c r="H640" s="30">
        <f t="shared" si="164"/>
        <v>30660</v>
      </c>
      <c r="I640" s="29">
        <v>0</v>
      </c>
      <c r="J640" s="29">
        <v>0</v>
      </c>
      <c r="K640" s="30">
        <f t="shared" si="165"/>
        <v>0</v>
      </c>
      <c r="L640" s="30">
        <f t="shared" si="166"/>
        <v>0</v>
      </c>
      <c r="M640" s="30">
        <f t="shared" si="167"/>
        <v>0</v>
      </c>
      <c r="N640" s="29">
        <v>0</v>
      </c>
      <c r="O640" s="29">
        <v>0</v>
      </c>
      <c r="P640" s="30">
        <f t="shared" si="168"/>
        <v>0</v>
      </c>
      <c r="Q640" s="30">
        <f t="shared" si="169"/>
        <v>0</v>
      </c>
      <c r="R640" s="30">
        <f t="shared" si="170"/>
        <v>0</v>
      </c>
      <c r="S640" s="29">
        <v>12000</v>
      </c>
      <c r="T640" s="29">
        <v>34000</v>
      </c>
      <c r="U640" s="30">
        <f t="shared" si="171"/>
        <v>2.8333333333333335</v>
      </c>
      <c r="V640" s="30">
        <f t="shared" si="172"/>
        <v>18000</v>
      </c>
      <c r="W640" s="30">
        <f t="shared" si="173"/>
        <v>6300</v>
      </c>
      <c r="X640" s="29">
        <v>138000</v>
      </c>
      <c r="Y640" s="29">
        <v>611000</v>
      </c>
      <c r="Z640" s="30">
        <f t="shared" si="174"/>
        <v>4.4275362318840576</v>
      </c>
      <c r="AA640" s="30">
        <f t="shared" si="175"/>
        <v>207000</v>
      </c>
      <c r="AB640" s="30">
        <f t="shared" si="176"/>
        <v>62100</v>
      </c>
      <c r="AC640" s="29">
        <v>0</v>
      </c>
      <c r="AD640" s="29">
        <v>0</v>
      </c>
      <c r="AE640" s="30">
        <f t="shared" si="177"/>
        <v>0</v>
      </c>
      <c r="AF640" s="30">
        <f t="shared" si="178"/>
        <v>0</v>
      </c>
      <c r="AG640" s="30">
        <f t="shared" si="179"/>
        <v>0</v>
      </c>
    </row>
    <row r="641" spans="2:33" ht="15" customHeight="1" x14ac:dyDescent="0.2">
      <c r="B641" s="29" t="s">
        <v>2775</v>
      </c>
      <c r="C641" s="29" t="s">
        <v>7</v>
      </c>
      <c r="D641" s="29">
        <v>52000</v>
      </c>
      <c r="E641" s="29">
        <v>159000</v>
      </c>
      <c r="F641" s="30">
        <f t="shared" si="162"/>
        <v>3.0576923076923075</v>
      </c>
      <c r="G641" s="30">
        <f t="shared" si="163"/>
        <v>62400</v>
      </c>
      <c r="H641" s="30">
        <f t="shared" si="164"/>
        <v>21840</v>
      </c>
      <c r="I641" s="29">
        <v>0</v>
      </c>
      <c r="J641" s="29">
        <v>0</v>
      </c>
      <c r="K641" s="30">
        <f t="shared" si="165"/>
        <v>0</v>
      </c>
      <c r="L641" s="30">
        <f t="shared" si="166"/>
        <v>0</v>
      </c>
      <c r="M641" s="30">
        <f t="shared" si="167"/>
        <v>0</v>
      </c>
      <c r="N641" s="29">
        <v>0</v>
      </c>
      <c r="O641" s="29">
        <v>0</v>
      </c>
      <c r="P641" s="30">
        <f t="shared" si="168"/>
        <v>0</v>
      </c>
      <c r="Q641" s="30">
        <f t="shared" si="169"/>
        <v>0</v>
      </c>
      <c r="R641" s="30">
        <f t="shared" si="170"/>
        <v>0</v>
      </c>
      <c r="S641" s="29">
        <v>13000</v>
      </c>
      <c r="T641" s="29">
        <v>43000</v>
      </c>
      <c r="U641" s="30">
        <f t="shared" si="171"/>
        <v>3.3076923076923075</v>
      </c>
      <c r="V641" s="30">
        <f t="shared" si="172"/>
        <v>19500</v>
      </c>
      <c r="W641" s="30">
        <f t="shared" si="173"/>
        <v>6825</v>
      </c>
      <c r="X641" s="29">
        <v>107000</v>
      </c>
      <c r="Y641" s="29">
        <v>450000</v>
      </c>
      <c r="Z641" s="30">
        <f t="shared" si="174"/>
        <v>4.2056074766355138</v>
      </c>
      <c r="AA641" s="30">
        <f t="shared" si="175"/>
        <v>160500</v>
      </c>
      <c r="AB641" s="30">
        <f t="shared" si="176"/>
        <v>48150</v>
      </c>
      <c r="AC641" s="29">
        <v>0</v>
      </c>
      <c r="AD641" s="29">
        <v>0</v>
      </c>
      <c r="AE641" s="30">
        <f t="shared" si="177"/>
        <v>0</v>
      </c>
      <c r="AF641" s="30">
        <f t="shared" si="178"/>
        <v>0</v>
      </c>
      <c r="AG641" s="30">
        <f t="shared" si="179"/>
        <v>0</v>
      </c>
    </row>
    <row r="642" spans="2:33" ht="15" customHeight="1" x14ac:dyDescent="0.2">
      <c r="B642" s="29" t="s">
        <v>2011</v>
      </c>
      <c r="C642" s="29" t="s">
        <v>7</v>
      </c>
      <c r="D642" s="29">
        <v>45000</v>
      </c>
      <c r="E642" s="29">
        <v>119000</v>
      </c>
      <c r="F642" s="30">
        <f t="shared" si="162"/>
        <v>2.6444444444444444</v>
      </c>
      <c r="G642" s="30">
        <f t="shared" si="163"/>
        <v>54000</v>
      </c>
      <c r="H642" s="30">
        <f t="shared" si="164"/>
        <v>18900</v>
      </c>
      <c r="I642" s="29">
        <v>0</v>
      </c>
      <c r="J642" s="29">
        <v>0</v>
      </c>
      <c r="K642" s="30">
        <f t="shared" si="165"/>
        <v>0</v>
      </c>
      <c r="L642" s="30">
        <f t="shared" si="166"/>
        <v>0</v>
      </c>
      <c r="M642" s="30">
        <f t="shared" si="167"/>
        <v>0</v>
      </c>
      <c r="N642" s="29">
        <v>0</v>
      </c>
      <c r="O642" s="29">
        <v>0</v>
      </c>
      <c r="P642" s="30">
        <f t="shared" si="168"/>
        <v>0</v>
      </c>
      <c r="Q642" s="30">
        <f t="shared" si="169"/>
        <v>0</v>
      </c>
      <c r="R642" s="30">
        <f t="shared" si="170"/>
        <v>0</v>
      </c>
      <c r="S642" s="29">
        <v>34000</v>
      </c>
      <c r="T642" s="29">
        <v>102000</v>
      </c>
      <c r="U642" s="30">
        <f t="shared" si="171"/>
        <v>3</v>
      </c>
      <c r="V642" s="30">
        <f t="shared" si="172"/>
        <v>51000</v>
      </c>
      <c r="W642" s="30">
        <f t="shared" si="173"/>
        <v>17850</v>
      </c>
      <c r="X642" s="29">
        <v>94000</v>
      </c>
      <c r="Y642" s="29">
        <v>359000</v>
      </c>
      <c r="Z642" s="30">
        <f t="shared" si="174"/>
        <v>3.8191489361702127</v>
      </c>
      <c r="AA642" s="30">
        <f t="shared" si="175"/>
        <v>141000</v>
      </c>
      <c r="AB642" s="30">
        <f t="shared" si="176"/>
        <v>42300</v>
      </c>
      <c r="AC642" s="29">
        <v>0</v>
      </c>
      <c r="AD642" s="29">
        <v>0</v>
      </c>
      <c r="AE642" s="30">
        <f t="shared" si="177"/>
        <v>0</v>
      </c>
      <c r="AF642" s="30">
        <f t="shared" si="178"/>
        <v>0</v>
      </c>
      <c r="AG642" s="30">
        <f t="shared" si="179"/>
        <v>0</v>
      </c>
    </row>
    <row r="643" spans="2:33" ht="15" customHeight="1" x14ac:dyDescent="0.2">
      <c r="B643" s="29" t="s">
        <v>2012</v>
      </c>
      <c r="C643" s="29" t="s">
        <v>7</v>
      </c>
      <c r="D643" s="29">
        <v>77000</v>
      </c>
      <c r="E643" s="29">
        <v>266000</v>
      </c>
      <c r="F643" s="30">
        <f t="shared" si="162"/>
        <v>3.4545454545454546</v>
      </c>
      <c r="G643" s="30">
        <f t="shared" si="163"/>
        <v>92400</v>
      </c>
      <c r="H643" s="30">
        <f t="shared" si="164"/>
        <v>32340</v>
      </c>
      <c r="I643" s="29">
        <v>0</v>
      </c>
      <c r="J643" s="29">
        <v>0</v>
      </c>
      <c r="K643" s="30">
        <f t="shared" si="165"/>
        <v>0</v>
      </c>
      <c r="L643" s="30">
        <f t="shared" si="166"/>
        <v>0</v>
      </c>
      <c r="M643" s="30">
        <f t="shared" si="167"/>
        <v>0</v>
      </c>
      <c r="N643" s="29">
        <v>0</v>
      </c>
      <c r="O643" s="29">
        <v>0</v>
      </c>
      <c r="P643" s="30">
        <f t="shared" si="168"/>
        <v>0</v>
      </c>
      <c r="Q643" s="30">
        <f t="shared" si="169"/>
        <v>0</v>
      </c>
      <c r="R643" s="30">
        <f t="shared" si="170"/>
        <v>0</v>
      </c>
      <c r="S643" s="29">
        <v>1000</v>
      </c>
      <c r="T643" s="29">
        <v>3000</v>
      </c>
      <c r="U643" s="30">
        <f t="shared" si="171"/>
        <v>3</v>
      </c>
      <c r="V643" s="30">
        <f t="shared" si="172"/>
        <v>1500</v>
      </c>
      <c r="W643" s="30">
        <f t="shared" si="173"/>
        <v>525</v>
      </c>
      <c r="X643" s="29">
        <v>80000</v>
      </c>
      <c r="Y643" s="29">
        <v>351000</v>
      </c>
      <c r="Z643" s="30">
        <f t="shared" si="174"/>
        <v>4.3875000000000002</v>
      </c>
      <c r="AA643" s="30">
        <f t="shared" si="175"/>
        <v>120000</v>
      </c>
      <c r="AB643" s="30">
        <f t="shared" si="176"/>
        <v>36000</v>
      </c>
      <c r="AC643" s="29">
        <v>0</v>
      </c>
      <c r="AD643" s="29">
        <v>0</v>
      </c>
      <c r="AE643" s="30">
        <f t="shared" si="177"/>
        <v>0</v>
      </c>
      <c r="AF643" s="30">
        <f t="shared" si="178"/>
        <v>0</v>
      </c>
      <c r="AG643" s="30">
        <f t="shared" si="179"/>
        <v>0</v>
      </c>
    </row>
    <row r="644" spans="2:33" ht="15" customHeight="1" x14ac:dyDescent="0.2">
      <c r="B644" s="29" t="s">
        <v>2013</v>
      </c>
      <c r="C644" s="29" t="s">
        <v>7</v>
      </c>
      <c r="D644" s="29">
        <v>113000</v>
      </c>
      <c r="E644" s="29">
        <v>380000</v>
      </c>
      <c r="F644" s="30">
        <f t="shared" si="162"/>
        <v>3.3628318584070795</v>
      </c>
      <c r="G644" s="30">
        <f t="shared" si="163"/>
        <v>135600</v>
      </c>
      <c r="H644" s="30">
        <f t="shared" si="164"/>
        <v>47460</v>
      </c>
      <c r="I644" s="29">
        <v>0</v>
      </c>
      <c r="J644" s="29">
        <v>0</v>
      </c>
      <c r="K644" s="30">
        <f t="shared" si="165"/>
        <v>0</v>
      </c>
      <c r="L644" s="30">
        <f t="shared" si="166"/>
        <v>0</v>
      </c>
      <c r="M644" s="30">
        <f t="shared" si="167"/>
        <v>0</v>
      </c>
      <c r="N644" s="29">
        <v>0</v>
      </c>
      <c r="O644" s="29">
        <v>0</v>
      </c>
      <c r="P644" s="30">
        <f t="shared" si="168"/>
        <v>0</v>
      </c>
      <c r="Q644" s="30">
        <f t="shared" si="169"/>
        <v>0</v>
      </c>
      <c r="R644" s="30">
        <f t="shared" si="170"/>
        <v>0</v>
      </c>
      <c r="S644" s="29">
        <v>5000</v>
      </c>
      <c r="T644" s="29">
        <v>14000</v>
      </c>
      <c r="U644" s="30">
        <f t="shared" si="171"/>
        <v>2.8</v>
      </c>
      <c r="V644" s="30">
        <f t="shared" si="172"/>
        <v>7500</v>
      </c>
      <c r="W644" s="30">
        <f t="shared" si="173"/>
        <v>2625</v>
      </c>
      <c r="X644" s="29">
        <v>182000</v>
      </c>
      <c r="Y644" s="29">
        <v>728000</v>
      </c>
      <c r="Z644" s="30">
        <f t="shared" si="174"/>
        <v>4</v>
      </c>
      <c r="AA644" s="30">
        <f t="shared" si="175"/>
        <v>273000</v>
      </c>
      <c r="AB644" s="30">
        <f t="shared" si="176"/>
        <v>81900</v>
      </c>
      <c r="AC644" s="29">
        <v>0</v>
      </c>
      <c r="AD644" s="29">
        <v>0</v>
      </c>
      <c r="AE644" s="30">
        <f t="shared" si="177"/>
        <v>0</v>
      </c>
      <c r="AF644" s="30">
        <f t="shared" si="178"/>
        <v>0</v>
      </c>
      <c r="AG644" s="30">
        <f t="shared" si="179"/>
        <v>0</v>
      </c>
    </row>
    <row r="645" spans="2:33" ht="15" customHeight="1" x14ac:dyDescent="0.2">
      <c r="B645" s="29" t="s">
        <v>2014</v>
      </c>
      <c r="C645" s="29" t="s">
        <v>7</v>
      </c>
      <c r="D645" s="29">
        <v>87000</v>
      </c>
      <c r="E645" s="29">
        <v>240000</v>
      </c>
      <c r="F645" s="30">
        <f t="shared" si="162"/>
        <v>2.7586206896551726</v>
      </c>
      <c r="G645" s="30">
        <f t="shared" si="163"/>
        <v>104400</v>
      </c>
      <c r="H645" s="30">
        <f t="shared" si="164"/>
        <v>36540</v>
      </c>
      <c r="I645" s="29">
        <v>0</v>
      </c>
      <c r="J645" s="29">
        <v>0</v>
      </c>
      <c r="K645" s="30">
        <f t="shared" si="165"/>
        <v>0</v>
      </c>
      <c r="L645" s="30">
        <f t="shared" si="166"/>
        <v>0</v>
      </c>
      <c r="M645" s="30">
        <f t="shared" si="167"/>
        <v>0</v>
      </c>
      <c r="N645" s="29">
        <v>0</v>
      </c>
      <c r="O645" s="29">
        <v>0</v>
      </c>
      <c r="P645" s="30">
        <f t="shared" si="168"/>
        <v>0</v>
      </c>
      <c r="Q645" s="30">
        <f t="shared" si="169"/>
        <v>0</v>
      </c>
      <c r="R645" s="30">
        <f t="shared" si="170"/>
        <v>0</v>
      </c>
      <c r="S645" s="29">
        <v>5000</v>
      </c>
      <c r="T645" s="29">
        <v>14000</v>
      </c>
      <c r="U645" s="30">
        <f t="shared" si="171"/>
        <v>2.8</v>
      </c>
      <c r="V645" s="30">
        <f t="shared" si="172"/>
        <v>7500</v>
      </c>
      <c r="W645" s="30">
        <f t="shared" si="173"/>
        <v>2625</v>
      </c>
      <c r="X645" s="29">
        <v>112000</v>
      </c>
      <c r="Y645" s="29">
        <v>430000</v>
      </c>
      <c r="Z645" s="30">
        <f t="shared" si="174"/>
        <v>3.8392857142857144</v>
      </c>
      <c r="AA645" s="30">
        <f t="shared" si="175"/>
        <v>168000</v>
      </c>
      <c r="AB645" s="30">
        <f t="shared" si="176"/>
        <v>50400</v>
      </c>
      <c r="AC645" s="29">
        <v>0</v>
      </c>
      <c r="AD645" s="29">
        <v>0</v>
      </c>
      <c r="AE645" s="30">
        <f t="shared" si="177"/>
        <v>0</v>
      </c>
      <c r="AF645" s="30">
        <f t="shared" si="178"/>
        <v>0</v>
      </c>
      <c r="AG645" s="30">
        <f t="shared" si="179"/>
        <v>0</v>
      </c>
    </row>
    <row r="646" spans="2:33" ht="15" customHeight="1" x14ac:dyDescent="0.2">
      <c r="B646" s="29" t="s">
        <v>2015</v>
      </c>
      <c r="C646" s="29" t="s">
        <v>7</v>
      </c>
      <c r="D646" s="29">
        <v>1000</v>
      </c>
      <c r="E646" s="29">
        <v>1000</v>
      </c>
      <c r="F646" s="30">
        <f t="shared" si="162"/>
        <v>1</v>
      </c>
      <c r="G646" s="30">
        <f t="shared" si="163"/>
        <v>1200</v>
      </c>
      <c r="H646" s="30">
        <f t="shared" si="164"/>
        <v>420</v>
      </c>
      <c r="I646" s="29">
        <v>0</v>
      </c>
      <c r="J646" s="29">
        <v>0</v>
      </c>
      <c r="K646" s="30">
        <f t="shared" si="165"/>
        <v>0</v>
      </c>
      <c r="L646" s="30">
        <f t="shared" si="166"/>
        <v>0</v>
      </c>
      <c r="M646" s="30">
        <f t="shared" si="167"/>
        <v>0</v>
      </c>
      <c r="N646" s="29">
        <v>0</v>
      </c>
      <c r="O646" s="29">
        <v>0</v>
      </c>
      <c r="P646" s="30">
        <f t="shared" si="168"/>
        <v>0</v>
      </c>
      <c r="Q646" s="30">
        <f t="shared" si="169"/>
        <v>0</v>
      </c>
      <c r="R646" s="30">
        <f t="shared" si="170"/>
        <v>0</v>
      </c>
      <c r="S646" s="29">
        <v>11000</v>
      </c>
      <c r="T646" s="29">
        <v>9000</v>
      </c>
      <c r="U646" s="30">
        <f t="shared" si="171"/>
        <v>0.81818181818181823</v>
      </c>
      <c r="V646" s="30">
        <f t="shared" si="172"/>
        <v>16500</v>
      </c>
      <c r="W646" s="30">
        <f t="shared" si="173"/>
        <v>5775</v>
      </c>
      <c r="X646" s="29">
        <v>172000</v>
      </c>
      <c r="Y646" s="29">
        <v>583000</v>
      </c>
      <c r="Z646" s="30">
        <f t="shared" si="174"/>
        <v>3.38953488372093</v>
      </c>
      <c r="AA646" s="30">
        <f t="shared" si="175"/>
        <v>258000</v>
      </c>
      <c r="AB646" s="30">
        <f t="shared" si="176"/>
        <v>77400</v>
      </c>
      <c r="AC646" s="29">
        <v>0</v>
      </c>
      <c r="AD646" s="29">
        <v>0</v>
      </c>
      <c r="AE646" s="30">
        <f t="shared" si="177"/>
        <v>0</v>
      </c>
      <c r="AF646" s="30">
        <f t="shared" si="178"/>
        <v>0</v>
      </c>
      <c r="AG646" s="30">
        <f t="shared" si="179"/>
        <v>0</v>
      </c>
    </row>
    <row r="647" spans="2:33" ht="15" customHeight="1" x14ac:dyDescent="0.2">
      <c r="B647" s="29" t="s">
        <v>1813</v>
      </c>
      <c r="C647" s="29" t="s">
        <v>7</v>
      </c>
      <c r="D647" s="29">
        <v>36000</v>
      </c>
      <c r="E647" s="29">
        <v>100000</v>
      </c>
      <c r="F647" s="30">
        <f t="shared" si="162"/>
        <v>2.7777777777777777</v>
      </c>
      <c r="G647" s="30">
        <f t="shared" si="163"/>
        <v>43200</v>
      </c>
      <c r="H647" s="30">
        <f t="shared" si="164"/>
        <v>15120</v>
      </c>
      <c r="I647" s="29">
        <v>0</v>
      </c>
      <c r="J647" s="29">
        <v>0</v>
      </c>
      <c r="K647" s="30">
        <f t="shared" si="165"/>
        <v>0</v>
      </c>
      <c r="L647" s="30">
        <f t="shared" si="166"/>
        <v>0</v>
      </c>
      <c r="M647" s="30">
        <f t="shared" si="167"/>
        <v>0</v>
      </c>
      <c r="N647" s="29">
        <v>0</v>
      </c>
      <c r="O647" s="29">
        <v>0</v>
      </c>
      <c r="P647" s="30">
        <f t="shared" si="168"/>
        <v>0</v>
      </c>
      <c r="Q647" s="30">
        <f t="shared" si="169"/>
        <v>0</v>
      </c>
      <c r="R647" s="30">
        <f t="shared" si="170"/>
        <v>0</v>
      </c>
      <c r="S647" s="29">
        <v>1000</v>
      </c>
      <c r="T647" s="29">
        <v>2000</v>
      </c>
      <c r="U647" s="30">
        <f t="shared" si="171"/>
        <v>2</v>
      </c>
      <c r="V647" s="30">
        <f t="shared" si="172"/>
        <v>1500</v>
      </c>
      <c r="W647" s="30">
        <f t="shared" si="173"/>
        <v>525</v>
      </c>
      <c r="X647" s="29">
        <v>72000</v>
      </c>
      <c r="Y647" s="29">
        <v>240000</v>
      </c>
      <c r="Z647" s="30">
        <f t="shared" si="174"/>
        <v>3.3333333333333335</v>
      </c>
      <c r="AA647" s="30">
        <f t="shared" si="175"/>
        <v>108000</v>
      </c>
      <c r="AB647" s="30">
        <f t="shared" si="176"/>
        <v>32400</v>
      </c>
      <c r="AC647" s="29">
        <v>0</v>
      </c>
      <c r="AD647" s="29">
        <v>0</v>
      </c>
      <c r="AE647" s="30">
        <f t="shared" si="177"/>
        <v>0</v>
      </c>
      <c r="AF647" s="30">
        <f t="shared" si="178"/>
        <v>0</v>
      </c>
      <c r="AG647" s="30">
        <f t="shared" si="179"/>
        <v>0</v>
      </c>
    </row>
    <row r="648" spans="2:33" ht="15" customHeight="1" x14ac:dyDescent="0.2">
      <c r="B648" s="29" t="s">
        <v>2016</v>
      </c>
      <c r="C648" s="29" t="s">
        <v>7</v>
      </c>
      <c r="D648" s="29">
        <v>2000</v>
      </c>
      <c r="E648" s="29">
        <v>5000</v>
      </c>
      <c r="F648" s="30">
        <f t="shared" si="162"/>
        <v>2.5</v>
      </c>
      <c r="G648" s="30">
        <f t="shared" si="163"/>
        <v>2400</v>
      </c>
      <c r="H648" s="30">
        <f t="shared" si="164"/>
        <v>840</v>
      </c>
      <c r="I648" s="29">
        <v>0</v>
      </c>
      <c r="J648" s="29">
        <v>0</v>
      </c>
      <c r="K648" s="30">
        <f t="shared" si="165"/>
        <v>0</v>
      </c>
      <c r="L648" s="30">
        <f t="shared" si="166"/>
        <v>0</v>
      </c>
      <c r="M648" s="30">
        <f t="shared" si="167"/>
        <v>0</v>
      </c>
      <c r="N648" s="29">
        <v>0</v>
      </c>
      <c r="O648" s="29">
        <v>0</v>
      </c>
      <c r="P648" s="30">
        <f t="shared" si="168"/>
        <v>0</v>
      </c>
      <c r="Q648" s="30">
        <f t="shared" si="169"/>
        <v>0</v>
      </c>
      <c r="R648" s="30">
        <f t="shared" si="170"/>
        <v>0</v>
      </c>
      <c r="S648" s="29">
        <v>0</v>
      </c>
      <c r="T648" s="29">
        <v>0</v>
      </c>
      <c r="U648" s="30">
        <f t="shared" si="171"/>
        <v>0</v>
      </c>
      <c r="V648" s="30">
        <f t="shared" si="172"/>
        <v>0</v>
      </c>
      <c r="W648" s="30">
        <f t="shared" si="173"/>
        <v>0</v>
      </c>
      <c r="X648" s="29">
        <v>77000</v>
      </c>
      <c r="Y648" s="29">
        <v>243000</v>
      </c>
      <c r="Z648" s="30">
        <f t="shared" si="174"/>
        <v>3.1558441558441559</v>
      </c>
      <c r="AA648" s="30">
        <f t="shared" si="175"/>
        <v>115500</v>
      </c>
      <c r="AB648" s="30">
        <f t="shared" si="176"/>
        <v>34650</v>
      </c>
      <c r="AC648" s="29">
        <v>0</v>
      </c>
      <c r="AD648" s="29">
        <v>0</v>
      </c>
      <c r="AE648" s="30">
        <f t="shared" si="177"/>
        <v>0</v>
      </c>
      <c r="AF648" s="30">
        <f t="shared" si="178"/>
        <v>0</v>
      </c>
      <c r="AG648" s="30">
        <f t="shared" si="179"/>
        <v>0</v>
      </c>
    </row>
    <row r="649" spans="2:33" ht="15" customHeight="1" x14ac:dyDescent="0.2">
      <c r="B649" s="29" t="s">
        <v>2017</v>
      </c>
      <c r="C649" s="29" t="s">
        <v>7</v>
      </c>
      <c r="D649" s="29">
        <v>156000</v>
      </c>
      <c r="E649" s="29">
        <v>429000</v>
      </c>
      <c r="F649" s="30">
        <f t="shared" si="162"/>
        <v>2.75</v>
      </c>
      <c r="G649" s="30">
        <f t="shared" si="163"/>
        <v>187200</v>
      </c>
      <c r="H649" s="30">
        <f t="shared" si="164"/>
        <v>65520</v>
      </c>
      <c r="I649" s="29">
        <v>0</v>
      </c>
      <c r="J649" s="29">
        <v>0</v>
      </c>
      <c r="K649" s="30">
        <f t="shared" si="165"/>
        <v>0</v>
      </c>
      <c r="L649" s="30">
        <f t="shared" si="166"/>
        <v>0</v>
      </c>
      <c r="M649" s="30">
        <f t="shared" si="167"/>
        <v>0</v>
      </c>
      <c r="N649" s="29">
        <v>0</v>
      </c>
      <c r="O649" s="29">
        <v>0</v>
      </c>
      <c r="P649" s="30">
        <f t="shared" si="168"/>
        <v>0</v>
      </c>
      <c r="Q649" s="30">
        <f t="shared" si="169"/>
        <v>0</v>
      </c>
      <c r="R649" s="30">
        <f t="shared" si="170"/>
        <v>0</v>
      </c>
      <c r="S649" s="29">
        <v>7000</v>
      </c>
      <c r="T649" s="29">
        <v>25000</v>
      </c>
      <c r="U649" s="30">
        <f t="shared" si="171"/>
        <v>3.5714285714285716</v>
      </c>
      <c r="V649" s="30">
        <f t="shared" si="172"/>
        <v>10500</v>
      </c>
      <c r="W649" s="30">
        <f t="shared" si="173"/>
        <v>3675</v>
      </c>
      <c r="X649" s="29">
        <v>131000</v>
      </c>
      <c r="Y649" s="29">
        <v>483000</v>
      </c>
      <c r="Z649" s="30">
        <f t="shared" si="174"/>
        <v>3.6870229007633588</v>
      </c>
      <c r="AA649" s="30">
        <f t="shared" si="175"/>
        <v>196500</v>
      </c>
      <c r="AB649" s="30">
        <f t="shared" si="176"/>
        <v>58950</v>
      </c>
      <c r="AC649" s="29">
        <v>0</v>
      </c>
      <c r="AD649" s="29">
        <v>0</v>
      </c>
      <c r="AE649" s="30">
        <f t="shared" si="177"/>
        <v>0</v>
      </c>
      <c r="AF649" s="30">
        <f t="shared" si="178"/>
        <v>0</v>
      </c>
      <c r="AG649" s="30">
        <f t="shared" si="179"/>
        <v>0</v>
      </c>
    </row>
    <row r="650" spans="2:33" ht="15" customHeight="1" x14ac:dyDescent="0.2">
      <c r="B650" s="29" t="s">
        <v>2018</v>
      </c>
      <c r="C650" s="29" t="s">
        <v>7</v>
      </c>
      <c r="D650" s="29">
        <v>66000</v>
      </c>
      <c r="E650" s="29">
        <v>200000</v>
      </c>
      <c r="F650" s="30">
        <f t="shared" si="162"/>
        <v>3.0303030303030303</v>
      </c>
      <c r="G650" s="30">
        <f t="shared" si="163"/>
        <v>79200</v>
      </c>
      <c r="H650" s="30">
        <f t="shared" si="164"/>
        <v>27720</v>
      </c>
      <c r="I650" s="29">
        <v>0</v>
      </c>
      <c r="J650" s="29">
        <v>0</v>
      </c>
      <c r="K650" s="30">
        <f t="shared" si="165"/>
        <v>0</v>
      </c>
      <c r="L650" s="30">
        <f t="shared" si="166"/>
        <v>0</v>
      </c>
      <c r="M650" s="30">
        <f t="shared" si="167"/>
        <v>0</v>
      </c>
      <c r="N650" s="29">
        <v>0</v>
      </c>
      <c r="O650" s="29">
        <v>0</v>
      </c>
      <c r="P650" s="30">
        <f t="shared" si="168"/>
        <v>0</v>
      </c>
      <c r="Q650" s="30">
        <f t="shared" si="169"/>
        <v>0</v>
      </c>
      <c r="R650" s="30">
        <f t="shared" si="170"/>
        <v>0</v>
      </c>
      <c r="S650" s="29">
        <v>32000</v>
      </c>
      <c r="T650" s="29">
        <v>112000</v>
      </c>
      <c r="U650" s="30">
        <f t="shared" si="171"/>
        <v>3.5</v>
      </c>
      <c r="V650" s="30">
        <f t="shared" si="172"/>
        <v>48000</v>
      </c>
      <c r="W650" s="30">
        <f t="shared" si="173"/>
        <v>16800</v>
      </c>
      <c r="X650" s="29">
        <v>134000</v>
      </c>
      <c r="Y650" s="29">
        <v>496000</v>
      </c>
      <c r="Z650" s="30">
        <f t="shared" si="174"/>
        <v>3.7014925373134329</v>
      </c>
      <c r="AA650" s="30">
        <f t="shared" si="175"/>
        <v>201000</v>
      </c>
      <c r="AB650" s="30">
        <f t="shared" si="176"/>
        <v>60300</v>
      </c>
      <c r="AC650" s="29">
        <v>0</v>
      </c>
      <c r="AD650" s="29">
        <v>0</v>
      </c>
      <c r="AE650" s="30">
        <f t="shared" si="177"/>
        <v>0</v>
      </c>
      <c r="AF650" s="30">
        <f t="shared" si="178"/>
        <v>0</v>
      </c>
      <c r="AG650" s="30">
        <f t="shared" si="179"/>
        <v>0</v>
      </c>
    </row>
    <row r="651" spans="2:33" ht="15" customHeight="1" x14ac:dyDescent="0.2">
      <c r="B651" s="29" t="s">
        <v>273</v>
      </c>
      <c r="C651" s="29" t="s">
        <v>7</v>
      </c>
      <c r="D651" s="29">
        <v>114000</v>
      </c>
      <c r="E651" s="29">
        <v>251000</v>
      </c>
      <c r="F651" s="30">
        <f t="shared" si="162"/>
        <v>2.2017543859649122</v>
      </c>
      <c r="G651" s="30">
        <f t="shared" si="163"/>
        <v>136800</v>
      </c>
      <c r="H651" s="30">
        <f t="shared" si="164"/>
        <v>47880</v>
      </c>
      <c r="I651" s="29">
        <v>0</v>
      </c>
      <c r="J651" s="29">
        <v>0</v>
      </c>
      <c r="K651" s="30">
        <f t="shared" si="165"/>
        <v>0</v>
      </c>
      <c r="L651" s="30">
        <f t="shared" si="166"/>
        <v>0</v>
      </c>
      <c r="M651" s="30">
        <f t="shared" si="167"/>
        <v>0</v>
      </c>
      <c r="N651" s="29">
        <v>0</v>
      </c>
      <c r="O651" s="29">
        <v>0</v>
      </c>
      <c r="P651" s="30">
        <f t="shared" si="168"/>
        <v>0</v>
      </c>
      <c r="Q651" s="30">
        <f t="shared" si="169"/>
        <v>0</v>
      </c>
      <c r="R651" s="30">
        <f t="shared" si="170"/>
        <v>0</v>
      </c>
      <c r="S651" s="29">
        <v>6000</v>
      </c>
      <c r="T651" s="29">
        <v>21000</v>
      </c>
      <c r="U651" s="30">
        <f t="shared" si="171"/>
        <v>3.5</v>
      </c>
      <c r="V651" s="30">
        <f t="shared" si="172"/>
        <v>9000</v>
      </c>
      <c r="W651" s="30">
        <f t="shared" si="173"/>
        <v>3150</v>
      </c>
      <c r="X651" s="29">
        <v>169000</v>
      </c>
      <c r="Y651" s="29">
        <v>627000</v>
      </c>
      <c r="Z651" s="30">
        <f t="shared" si="174"/>
        <v>3.7100591715976332</v>
      </c>
      <c r="AA651" s="30">
        <f t="shared" si="175"/>
        <v>253500</v>
      </c>
      <c r="AB651" s="30">
        <f t="shared" si="176"/>
        <v>76050</v>
      </c>
      <c r="AC651" s="29">
        <v>0</v>
      </c>
      <c r="AD651" s="29">
        <v>0</v>
      </c>
      <c r="AE651" s="30">
        <f t="shared" si="177"/>
        <v>0</v>
      </c>
      <c r="AF651" s="30">
        <f t="shared" si="178"/>
        <v>0</v>
      </c>
      <c r="AG651" s="30">
        <f t="shared" si="179"/>
        <v>0</v>
      </c>
    </row>
    <row r="652" spans="2:33" ht="15" customHeight="1" x14ac:dyDescent="0.2">
      <c r="B652" s="29" t="s">
        <v>2796</v>
      </c>
      <c r="C652" s="29" t="s">
        <v>7</v>
      </c>
      <c r="D652" s="29">
        <v>90000</v>
      </c>
      <c r="E652" s="29">
        <v>241000</v>
      </c>
      <c r="F652" s="30">
        <f t="shared" si="162"/>
        <v>2.6777777777777776</v>
      </c>
      <c r="G652" s="30">
        <f t="shared" si="163"/>
        <v>108000</v>
      </c>
      <c r="H652" s="30">
        <f t="shared" si="164"/>
        <v>37800</v>
      </c>
      <c r="I652" s="29">
        <v>0</v>
      </c>
      <c r="J652" s="29">
        <v>0</v>
      </c>
      <c r="K652" s="30">
        <f t="shared" si="165"/>
        <v>0</v>
      </c>
      <c r="L652" s="30">
        <f t="shared" si="166"/>
        <v>0</v>
      </c>
      <c r="M652" s="30">
        <f t="shared" si="167"/>
        <v>0</v>
      </c>
      <c r="N652" s="29">
        <v>0</v>
      </c>
      <c r="O652" s="29">
        <v>0</v>
      </c>
      <c r="P652" s="30">
        <f t="shared" si="168"/>
        <v>0</v>
      </c>
      <c r="Q652" s="30">
        <f t="shared" si="169"/>
        <v>0</v>
      </c>
      <c r="R652" s="30">
        <f t="shared" si="170"/>
        <v>0</v>
      </c>
      <c r="S652" s="29">
        <v>0</v>
      </c>
      <c r="T652" s="29">
        <v>0</v>
      </c>
      <c r="U652" s="30">
        <f t="shared" si="171"/>
        <v>0</v>
      </c>
      <c r="V652" s="30">
        <f t="shared" si="172"/>
        <v>0</v>
      </c>
      <c r="W652" s="30">
        <f t="shared" si="173"/>
        <v>0</v>
      </c>
      <c r="X652" s="29">
        <v>92000</v>
      </c>
      <c r="Y652" s="29">
        <v>324000</v>
      </c>
      <c r="Z652" s="30">
        <f t="shared" si="174"/>
        <v>3.5217391304347827</v>
      </c>
      <c r="AA652" s="30">
        <f t="shared" si="175"/>
        <v>138000</v>
      </c>
      <c r="AB652" s="30">
        <f t="shared" si="176"/>
        <v>41400</v>
      </c>
      <c r="AC652" s="29">
        <v>0</v>
      </c>
      <c r="AD652" s="29">
        <v>0</v>
      </c>
      <c r="AE652" s="30">
        <f t="shared" si="177"/>
        <v>0</v>
      </c>
      <c r="AF652" s="30">
        <f t="shared" si="178"/>
        <v>0</v>
      </c>
      <c r="AG652" s="30">
        <f t="shared" si="179"/>
        <v>0</v>
      </c>
    </row>
    <row r="653" spans="2:33" ht="15" customHeight="1" x14ac:dyDescent="0.2">
      <c r="B653" s="29" t="s">
        <v>292</v>
      </c>
      <c r="C653" s="29" t="s">
        <v>7</v>
      </c>
      <c r="D653" s="29">
        <v>13000</v>
      </c>
      <c r="E653" s="29">
        <v>33000</v>
      </c>
      <c r="F653" s="30">
        <f t="shared" si="162"/>
        <v>2.5384615384615383</v>
      </c>
      <c r="G653" s="30">
        <f t="shared" si="163"/>
        <v>15600</v>
      </c>
      <c r="H653" s="30">
        <f t="shared" si="164"/>
        <v>5460</v>
      </c>
      <c r="I653" s="29">
        <v>0</v>
      </c>
      <c r="J653" s="29">
        <v>0</v>
      </c>
      <c r="K653" s="30">
        <f t="shared" si="165"/>
        <v>0</v>
      </c>
      <c r="L653" s="30">
        <f t="shared" si="166"/>
        <v>0</v>
      </c>
      <c r="M653" s="30">
        <f t="shared" si="167"/>
        <v>0</v>
      </c>
      <c r="N653" s="29">
        <v>0</v>
      </c>
      <c r="O653" s="29">
        <v>0</v>
      </c>
      <c r="P653" s="30">
        <f t="shared" si="168"/>
        <v>0</v>
      </c>
      <c r="Q653" s="30">
        <f t="shared" si="169"/>
        <v>0</v>
      </c>
      <c r="R653" s="30">
        <f t="shared" si="170"/>
        <v>0</v>
      </c>
      <c r="S653" s="29">
        <v>3000</v>
      </c>
      <c r="T653" s="29">
        <v>9000</v>
      </c>
      <c r="U653" s="30">
        <f t="shared" si="171"/>
        <v>3</v>
      </c>
      <c r="V653" s="30">
        <f t="shared" si="172"/>
        <v>4500</v>
      </c>
      <c r="W653" s="30">
        <f t="shared" si="173"/>
        <v>1575</v>
      </c>
      <c r="X653" s="29">
        <v>72000</v>
      </c>
      <c r="Y653" s="29">
        <v>293000</v>
      </c>
      <c r="Z653" s="30">
        <f t="shared" si="174"/>
        <v>4.0694444444444446</v>
      </c>
      <c r="AA653" s="30">
        <f t="shared" si="175"/>
        <v>108000</v>
      </c>
      <c r="AB653" s="30">
        <f t="shared" si="176"/>
        <v>32400</v>
      </c>
      <c r="AC653" s="29">
        <v>0</v>
      </c>
      <c r="AD653" s="29">
        <v>0</v>
      </c>
      <c r="AE653" s="30">
        <f t="shared" si="177"/>
        <v>0</v>
      </c>
      <c r="AF653" s="30">
        <f t="shared" si="178"/>
        <v>0</v>
      </c>
      <c r="AG653" s="30">
        <f t="shared" si="179"/>
        <v>0</v>
      </c>
    </row>
    <row r="654" spans="2:33" ht="15" customHeight="1" x14ac:dyDescent="0.2">
      <c r="B654" s="29" t="s">
        <v>2019</v>
      </c>
      <c r="C654" s="29" t="s">
        <v>7</v>
      </c>
      <c r="D654" s="29">
        <v>114000</v>
      </c>
      <c r="E654" s="29">
        <v>352000</v>
      </c>
      <c r="F654" s="30">
        <f t="shared" si="162"/>
        <v>3.0877192982456139</v>
      </c>
      <c r="G654" s="30">
        <f t="shared" si="163"/>
        <v>136800</v>
      </c>
      <c r="H654" s="30">
        <f t="shared" si="164"/>
        <v>47880</v>
      </c>
      <c r="I654" s="29">
        <v>0</v>
      </c>
      <c r="J654" s="29">
        <v>0</v>
      </c>
      <c r="K654" s="30">
        <f t="shared" si="165"/>
        <v>0</v>
      </c>
      <c r="L654" s="30">
        <f t="shared" si="166"/>
        <v>0</v>
      </c>
      <c r="M654" s="30">
        <f t="shared" si="167"/>
        <v>0</v>
      </c>
      <c r="N654" s="29">
        <v>0</v>
      </c>
      <c r="O654" s="29">
        <v>0</v>
      </c>
      <c r="P654" s="30">
        <f t="shared" si="168"/>
        <v>0</v>
      </c>
      <c r="Q654" s="30">
        <f t="shared" si="169"/>
        <v>0</v>
      </c>
      <c r="R654" s="30">
        <f t="shared" si="170"/>
        <v>0</v>
      </c>
      <c r="S654" s="29">
        <v>2000</v>
      </c>
      <c r="T654" s="29">
        <v>4000</v>
      </c>
      <c r="U654" s="30">
        <f t="shared" si="171"/>
        <v>2</v>
      </c>
      <c r="V654" s="30">
        <f t="shared" si="172"/>
        <v>3000</v>
      </c>
      <c r="W654" s="30">
        <f t="shared" si="173"/>
        <v>1050</v>
      </c>
      <c r="X654" s="29">
        <v>122000</v>
      </c>
      <c r="Y654" s="29">
        <v>416000</v>
      </c>
      <c r="Z654" s="30">
        <f t="shared" si="174"/>
        <v>3.4098360655737703</v>
      </c>
      <c r="AA654" s="30">
        <f t="shared" si="175"/>
        <v>183000</v>
      </c>
      <c r="AB654" s="30">
        <f t="shared" si="176"/>
        <v>54900</v>
      </c>
      <c r="AC654" s="29">
        <v>0</v>
      </c>
      <c r="AD654" s="29">
        <v>0</v>
      </c>
      <c r="AE654" s="30">
        <f t="shared" si="177"/>
        <v>0</v>
      </c>
      <c r="AF654" s="30">
        <f t="shared" si="178"/>
        <v>0</v>
      </c>
      <c r="AG654" s="30">
        <f t="shared" si="179"/>
        <v>0</v>
      </c>
    </row>
    <row r="655" spans="2:33" ht="15" customHeight="1" x14ac:dyDescent="0.2">
      <c r="B655" s="29" t="s">
        <v>1685</v>
      </c>
      <c r="C655" s="29" t="s">
        <v>7</v>
      </c>
      <c r="D655" s="29">
        <v>91000</v>
      </c>
      <c r="E655" s="29">
        <v>260000</v>
      </c>
      <c r="F655" s="30">
        <f t="shared" si="162"/>
        <v>2.8571428571428572</v>
      </c>
      <c r="G655" s="30">
        <f t="shared" si="163"/>
        <v>109200</v>
      </c>
      <c r="H655" s="30">
        <f t="shared" si="164"/>
        <v>38220</v>
      </c>
      <c r="I655" s="29">
        <v>0</v>
      </c>
      <c r="J655" s="29">
        <v>0</v>
      </c>
      <c r="K655" s="30">
        <f t="shared" si="165"/>
        <v>0</v>
      </c>
      <c r="L655" s="30">
        <f t="shared" si="166"/>
        <v>0</v>
      </c>
      <c r="M655" s="30">
        <f t="shared" si="167"/>
        <v>0</v>
      </c>
      <c r="N655" s="29">
        <v>0</v>
      </c>
      <c r="O655" s="29">
        <v>0</v>
      </c>
      <c r="P655" s="30">
        <f t="shared" si="168"/>
        <v>0</v>
      </c>
      <c r="Q655" s="30">
        <f t="shared" si="169"/>
        <v>0</v>
      </c>
      <c r="R655" s="30">
        <f t="shared" si="170"/>
        <v>0</v>
      </c>
      <c r="S655" s="29">
        <v>0</v>
      </c>
      <c r="T655" s="29">
        <v>2000</v>
      </c>
      <c r="U655" s="30">
        <f t="shared" si="171"/>
        <v>0</v>
      </c>
      <c r="V655" s="30">
        <f t="shared" si="172"/>
        <v>0</v>
      </c>
      <c r="W655" s="30">
        <f t="shared" si="173"/>
        <v>0</v>
      </c>
      <c r="X655" s="29">
        <v>114000</v>
      </c>
      <c r="Y655" s="29">
        <v>454000</v>
      </c>
      <c r="Z655" s="30">
        <f t="shared" si="174"/>
        <v>3.9824561403508771</v>
      </c>
      <c r="AA655" s="30">
        <f t="shared" si="175"/>
        <v>171000</v>
      </c>
      <c r="AB655" s="30">
        <f t="shared" si="176"/>
        <v>51300</v>
      </c>
      <c r="AC655" s="29">
        <v>0</v>
      </c>
      <c r="AD655" s="29">
        <v>0</v>
      </c>
      <c r="AE655" s="30">
        <f t="shared" si="177"/>
        <v>0</v>
      </c>
      <c r="AF655" s="30">
        <f t="shared" si="178"/>
        <v>0</v>
      </c>
      <c r="AG655" s="30">
        <f t="shared" si="179"/>
        <v>0</v>
      </c>
    </row>
    <row r="656" spans="2:33" ht="15" customHeight="1" x14ac:dyDescent="0.2">
      <c r="B656" s="29" t="s">
        <v>2020</v>
      </c>
      <c r="C656" s="29" t="s">
        <v>7</v>
      </c>
      <c r="D656" s="29">
        <v>6000</v>
      </c>
      <c r="E656" s="29">
        <v>15000</v>
      </c>
      <c r="F656" s="30">
        <f t="shared" ref="F656:F719" si="180">IFERROR(E656/D656,0)</f>
        <v>2.5</v>
      </c>
      <c r="G656" s="30">
        <f t="shared" ref="G656:G686" si="181">ROUND(D656*$D$6,1)</f>
        <v>7200</v>
      </c>
      <c r="H656" s="30">
        <f t="shared" ref="H656:H719" si="182">ROUND(G656*$E$6,1)</f>
        <v>2520</v>
      </c>
      <c r="I656" s="29">
        <v>0</v>
      </c>
      <c r="J656" s="29">
        <v>0</v>
      </c>
      <c r="K656" s="30">
        <f t="shared" ref="K656:K719" si="183">IFERROR(J656/I656,0)</f>
        <v>0</v>
      </c>
      <c r="L656" s="30">
        <f t="shared" ref="L656:L686" si="184">ROUND(I656*$D$7,1)</f>
        <v>0</v>
      </c>
      <c r="M656" s="30">
        <f t="shared" ref="M656:M719" si="185">ROUND(L656*$E$7,1)</f>
        <v>0</v>
      </c>
      <c r="N656" s="29">
        <v>0</v>
      </c>
      <c r="O656" s="29">
        <v>0</v>
      </c>
      <c r="P656" s="30">
        <f t="shared" ref="P656:P719" si="186">IFERROR(O656/N656,0)</f>
        <v>0</v>
      </c>
      <c r="Q656" s="30">
        <f t="shared" ref="Q656:Q686" si="187">ROUND(N656*$D$8,1)</f>
        <v>0</v>
      </c>
      <c r="R656" s="30">
        <f t="shared" ref="R656:R719" si="188">ROUND(Q656*$E$8,1)</f>
        <v>0</v>
      </c>
      <c r="S656" s="29">
        <v>2000</v>
      </c>
      <c r="T656" s="29">
        <v>7000</v>
      </c>
      <c r="U656" s="30">
        <f t="shared" ref="U656:U719" si="189">IFERROR(T656/S656,0)</f>
        <v>3.5</v>
      </c>
      <c r="V656" s="30">
        <f t="shared" ref="V656:V686" si="190">ROUND(S656*$D$9,1)</f>
        <v>3000</v>
      </c>
      <c r="W656" s="30">
        <f t="shared" ref="W656:W719" si="191">ROUND(V656*$E$9,1)</f>
        <v>1050</v>
      </c>
      <c r="X656" s="29">
        <v>71000</v>
      </c>
      <c r="Y656" s="29">
        <v>281000</v>
      </c>
      <c r="Z656" s="30">
        <f t="shared" ref="Z656:Z719" si="192">IFERROR(Y656/X656,0)</f>
        <v>3.9577464788732395</v>
      </c>
      <c r="AA656" s="30">
        <f t="shared" ref="AA656:AA686" si="193">ROUND(X656*$D$10,1)</f>
        <v>106500</v>
      </c>
      <c r="AB656" s="30">
        <f t="shared" ref="AB656:AB719" si="194">ROUND(AA656*$E$10,1)</f>
        <v>31950</v>
      </c>
      <c r="AC656" s="29">
        <v>0</v>
      </c>
      <c r="AD656" s="29">
        <v>0</v>
      </c>
      <c r="AE656" s="30">
        <f t="shared" ref="AE656:AE719" si="195">IFERROR(AD656/AC656,0)</f>
        <v>0</v>
      </c>
      <c r="AF656" s="30">
        <f t="shared" ref="AF656:AF686" si="196">ROUND(AC656*$D$11,1)</f>
        <v>0</v>
      </c>
      <c r="AG656" s="30">
        <f t="shared" ref="AG656:AG719" si="197">ROUND(AF656*$E$11,1)</f>
        <v>0</v>
      </c>
    </row>
    <row r="657" spans="2:33" ht="15" customHeight="1" x14ac:dyDescent="0.2">
      <c r="B657" s="29" t="s">
        <v>2021</v>
      </c>
      <c r="C657" s="29" t="s">
        <v>7</v>
      </c>
      <c r="D657" s="29">
        <v>109000</v>
      </c>
      <c r="E657" s="29">
        <v>348000</v>
      </c>
      <c r="F657" s="30">
        <f t="shared" si="180"/>
        <v>3.1926605504587156</v>
      </c>
      <c r="G657" s="30">
        <f t="shared" si="181"/>
        <v>130800</v>
      </c>
      <c r="H657" s="30">
        <f t="shared" si="182"/>
        <v>45780</v>
      </c>
      <c r="I657" s="29">
        <v>0</v>
      </c>
      <c r="J657" s="29">
        <v>0</v>
      </c>
      <c r="K657" s="30">
        <f t="shared" si="183"/>
        <v>0</v>
      </c>
      <c r="L657" s="30">
        <f t="shared" si="184"/>
        <v>0</v>
      </c>
      <c r="M657" s="30">
        <f t="shared" si="185"/>
        <v>0</v>
      </c>
      <c r="N657" s="29">
        <v>0</v>
      </c>
      <c r="O657" s="29">
        <v>0</v>
      </c>
      <c r="P657" s="30">
        <f t="shared" si="186"/>
        <v>0</v>
      </c>
      <c r="Q657" s="30">
        <f t="shared" si="187"/>
        <v>0</v>
      </c>
      <c r="R657" s="30">
        <f t="shared" si="188"/>
        <v>0</v>
      </c>
      <c r="S657" s="29">
        <v>1000</v>
      </c>
      <c r="T657" s="29">
        <v>3000</v>
      </c>
      <c r="U657" s="30">
        <f t="shared" si="189"/>
        <v>3</v>
      </c>
      <c r="V657" s="30">
        <f t="shared" si="190"/>
        <v>1500</v>
      </c>
      <c r="W657" s="30">
        <f t="shared" si="191"/>
        <v>525</v>
      </c>
      <c r="X657" s="29">
        <v>140000</v>
      </c>
      <c r="Y657" s="29">
        <v>633000</v>
      </c>
      <c r="Z657" s="30">
        <f t="shared" si="192"/>
        <v>4.5214285714285714</v>
      </c>
      <c r="AA657" s="30">
        <f t="shared" si="193"/>
        <v>210000</v>
      </c>
      <c r="AB657" s="30">
        <f t="shared" si="194"/>
        <v>63000</v>
      </c>
      <c r="AC657" s="29">
        <v>0</v>
      </c>
      <c r="AD657" s="29">
        <v>0</v>
      </c>
      <c r="AE657" s="30">
        <f t="shared" si="195"/>
        <v>0</v>
      </c>
      <c r="AF657" s="30">
        <f t="shared" si="196"/>
        <v>0</v>
      </c>
      <c r="AG657" s="30">
        <f t="shared" si="197"/>
        <v>0</v>
      </c>
    </row>
    <row r="658" spans="2:33" ht="15" customHeight="1" x14ac:dyDescent="0.2">
      <c r="B658" s="29" t="s">
        <v>2022</v>
      </c>
      <c r="C658" s="29" t="s">
        <v>7</v>
      </c>
      <c r="D658" s="29">
        <v>147000</v>
      </c>
      <c r="E658" s="29">
        <v>357000</v>
      </c>
      <c r="F658" s="30">
        <f t="shared" si="180"/>
        <v>2.4285714285714284</v>
      </c>
      <c r="G658" s="30">
        <f t="shared" si="181"/>
        <v>176400</v>
      </c>
      <c r="H658" s="30">
        <f t="shared" si="182"/>
        <v>61740</v>
      </c>
      <c r="I658" s="29">
        <v>0</v>
      </c>
      <c r="J658" s="29">
        <v>0</v>
      </c>
      <c r="K658" s="30">
        <f t="shared" si="183"/>
        <v>0</v>
      </c>
      <c r="L658" s="30">
        <f t="shared" si="184"/>
        <v>0</v>
      </c>
      <c r="M658" s="30">
        <f t="shared" si="185"/>
        <v>0</v>
      </c>
      <c r="N658" s="29">
        <v>0</v>
      </c>
      <c r="O658" s="29">
        <v>0</v>
      </c>
      <c r="P658" s="30">
        <f t="shared" si="186"/>
        <v>0</v>
      </c>
      <c r="Q658" s="30">
        <f t="shared" si="187"/>
        <v>0</v>
      </c>
      <c r="R658" s="30">
        <f t="shared" si="188"/>
        <v>0</v>
      </c>
      <c r="S658" s="29">
        <v>1000</v>
      </c>
      <c r="T658" s="29">
        <v>3000</v>
      </c>
      <c r="U658" s="30">
        <f t="shared" si="189"/>
        <v>3</v>
      </c>
      <c r="V658" s="30">
        <f t="shared" si="190"/>
        <v>1500</v>
      </c>
      <c r="W658" s="30">
        <f t="shared" si="191"/>
        <v>525</v>
      </c>
      <c r="X658" s="29">
        <v>149000</v>
      </c>
      <c r="Y658" s="29">
        <v>487000</v>
      </c>
      <c r="Z658" s="30">
        <f t="shared" si="192"/>
        <v>3.2684563758389262</v>
      </c>
      <c r="AA658" s="30">
        <f t="shared" si="193"/>
        <v>223500</v>
      </c>
      <c r="AB658" s="30">
        <f t="shared" si="194"/>
        <v>67050</v>
      </c>
      <c r="AC658" s="29">
        <v>0</v>
      </c>
      <c r="AD658" s="29">
        <v>0</v>
      </c>
      <c r="AE658" s="30">
        <f t="shared" si="195"/>
        <v>0</v>
      </c>
      <c r="AF658" s="30">
        <f t="shared" si="196"/>
        <v>0</v>
      </c>
      <c r="AG658" s="30">
        <f t="shared" si="197"/>
        <v>0</v>
      </c>
    </row>
    <row r="659" spans="2:33" ht="15" customHeight="1" x14ac:dyDescent="0.2">
      <c r="B659" s="29" t="s">
        <v>2023</v>
      </c>
      <c r="C659" s="29" t="s">
        <v>7</v>
      </c>
      <c r="D659" s="29">
        <v>195000</v>
      </c>
      <c r="E659" s="29">
        <v>615000</v>
      </c>
      <c r="F659" s="30">
        <f t="shared" si="180"/>
        <v>3.1538461538461537</v>
      </c>
      <c r="G659" s="30">
        <f t="shared" si="181"/>
        <v>234000</v>
      </c>
      <c r="H659" s="30">
        <f t="shared" si="182"/>
        <v>81900</v>
      </c>
      <c r="I659" s="29">
        <v>0</v>
      </c>
      <c r="J659" s="29">
        <v>0</v>
      </c>
      <c r="K659" s="30">
        <f t="shared" si="183"/>
        <v>0</v>
      </c>
      <c r="L659" s="30">
        <f t="shared" si="184"/>
        <v>0</v>
      </c>
      <c r="M659" s="30">
        <f t="shared" si="185"/>
        <v>0</v>
      </c>
      <c r="N659" s="29">
        <v>0</v>
      </c>
      <c r="O659" s="29">
        <v>0</v>
      </c>
      <c r="P659" s="30">
        <f t="shared" si="186"/>
        <v>0</v>
      </c>
      <c r="Q659" s="30">
        <f t="shared" si="187"/>
        <v>0</v>
      </c>
      <c r="R659" s="30">
        <f t="shared" si="188"/>
        <v>0</v>
      </c>
      <c r="S659" s="29">
        <v>2000</v>
      </c>
      <c r="T659" s="29">
        <v>7000</v>
      </c>
      <c r="U659" s="30">
        <f t="shared" si="189"/>
        <v>3.5</v>
      </c>
      <c r="V659" s="30">
        <f t="shared" si="190"/>
        <v>3000</v>
      </c>
      <c r="W659" s="30">
        <f t="shared" si="191"/>
        <v>1050</v>
      </c>
      <c r="X659" s="29">
        <v>226000</v>
      </c>
      <c r="Y659" s="29">
        <v>634000</v>
      </c>
      <c r="Z659" s="30">
        <f t="shared" si="192"/>
        <v>2.8053097345132745</v>
      </c>
      <c r="AA659" s="30">
        <f t="shared" si="193"/>
        <v>339000</v>
      </c>
      <c r="AB659" s="30">
        <f t="shared" si="194"/>
        <v>101700</v>
      </c>
      <c r="AC659" s="29">
        <v>0</v>
      </c>
      <c r="AD659" s="29">
        <v>0</v>
      </c>
      <c r="AE659" s="30">
        <f t="shared" si="195"/>
        <v>0</v>
      </c>
      <c r="AF659" s="30">
        <f t="shared" si="196"/>
        <v>0</v>
      </c>
      <c r="AG659" s="30">
        <f t="shared" si="197"/>
        <v>0</v>
      </c>
    </row>
    <row r="660" spans="2:33" ht="15" customHeight="1" x14ac:dyDescent="0.2">
      <c r="B660" s="29" t="s">
        <v>2024</v>
      </c>
      <c r="C660" s="29" t="s">
        <v>7</v>
      </c>
      <c r="D660" s="29">
        <v>178000</v>
      </c>
      <c r="E660" s="29">
        <v>522000</v>
      </c>
      <c r="F660" s="30">
        <f t="shared" si="180"/>
        <v>2.9325842696629212</v>
      </c>
      <c r="G660" s="30">
        <f t="shared" si="181"/>
        <v>213600</v>
      </c>
      <c r="H660" s="30">
        <f t="shared" si="182"/>
        <v>74760</v>
      </c>
      <c r="I660" s="29">
        <v>0</v>
      </c>
      <c r="J660" s="29">
        <v>0</v>
      </c>
      <c r="K660" s="30">
        <f t="shared" si="183"/>
        <v>0</v>
      </c>
      <c r="L660" s="30">
        <f t="shared" si="184"/>
        <v>0</v>
      </c>
      <c r="M660" s="30">
        <f t="shared" si="185"/>
        <v>0</v>
      </c>
      <c r="N660" s="29">
        <v>0</v>
      </c>
      <c r="O660" s="29">
        <v>0</v>
      </c>
      <c r="P660" s="30">
        <f t="shared" si="186"/>
        <v>0</v>
      </c>
      <c r="Q660" s="30">
        <f t="shared" si="187"/>
        <v>0</v>
      </c>
      <c r="R660" s="30">
        <f t="shared" si="188"/>
        <v>0</v>
      </c>
      <c r="S660" s="29">
        <v>2000</v>
      </c>
      <c r="T660" s="29">
        <v>5000</v>
      </c>
      <c r="U660" s="30">
        <f t="shared" si="189"/>
        <v>2.5</v>
      </c>
      <c r="V660" s="30">
        <f t="shared" si="190"/>
        <v>3000</v>
      </c>
      <c r="W660" s="30">
        <f t="shared" si="191"/>
        <v>1050</v>
      </c>
      <c r="X660" s="29">
        <v>172000</v>
      </c>
      <c r="Y660" s="29">
        <v>552000</v>
      </c>
      <c r="Z660" s="30">
        <f t="shared" si="192"/>
        <v>3.2093023255813953</v>
      </c>
      <c r="AA660" s="30">
        <f t="shared" si="193"/>
        <v>258000</v>
      </c>
      <c r="AB660" s="30">
        <f t="shared" si="194"/>
        <v>77400</v>
      </c>
      <c r="AC660" s="29">
        <v>0</v>
      </c>
      <c r="AD660" s="29">
        <v>0</v>
      </c>
      <c r="AE660" s="30">
        <f t="shared" si="195"/>
        <v>0</v>
      </c>
      <c r="AF660" s="30">
        <f t="shared" si="196"/>
        <v>0</v>
      </c>
      <c r="AG660" s="30">
        <f t="shared" si="197"/>
        <v>0</v>
      </c>
    </row>
    <row r="661" spans="2:33" ht="15" customHeight="1" x14ac:dyDescent="0.2">
      <c r="B661" s="29" t="s">
        <v>2025</v>
      </c>
      <c r="C661" s="29" t="s">
        <v>7</v>
      </c>
      <c r="D661" s="29">
        <v>122000</v>
      </c>
      <c r="E661" s="29">
        <v>352000</v>
      </c>
      <c r="F661" s="30">
        <f t="shared" si="180"/>
        <v>2.8852459016393444</v>
      </c>
      <c r="G661" s="30">
        <f t="shared" si="181"/>
        <v>146400</v>
      </c>
      <c r="H661" s="30">
        <f t="shared" si="182"/>
        <v>51240</v>
      </c>
      <c r="I661" s="29">
        <v>0</v>
      </c>
      <c r="J661" s="29">
        <v>0</v>
      </c>
      <c r="K661" s="30">
        <f t="shared" si="183"/>
        <v>0</v>
      </c>
      <c r="L661" s="30">
        <f t="shared" si="184"/>
        <v>0</v>
      </c>
      <c r="M661" s="30">
        <f t="shared" si="185"/>
        <v>0</v>
      </c>
      <c r="N661" s="29">
        <v>0</v>
      </c>
      <c r="O661" s="29">
        <v>0</v>
      </c>
      <c r="P661" s="30">
        <f t="shared" si="186"/>
        <v>0</v>
      </c>
      <c r="Q661" s="30">
        <f t="shared" si="187"/>
        <v>0</v>
      </c>
      <c r="R661" s="30">
        <f t="shared" si="188"/>
        <v>0</v>
      </c>
      <c r="S661" s="29">
        <v>4000</v>
      </c>
      <c r="T661" s="29">
        <v>14000</v>
      </c>
      <c r="U661" s="30">
        <f t="shared" si="189"/>
        <v>3.5</v>
      </c>
      <c r="V661" s="30">
        <f t="shared" si="190"/>
        <v>6000</v>
      </c>
      <c r="W661" s="30">
        <f t="shared" si="191"/>
        <v>2100</v>
      </c>
      <c r="X661" s="29">
        <v>138000</v>
      </c>
      <c r="Y661" s="29">
        <v>592000</v>
      </c>
      <c r="Z661" s="30">
        <f t="shared" si="192"/>
        <v>4.2898550724637685</v>
      </c>
      <c r="AA661" s="30">
        <f t="shared" si="193"/>
        <v>207000</v>
      </c>
      <c r="AB661" s="30">
        <f t="shared" si="194"/>
        <v>62100</v>
      </c>
      <c r="AC661" s="29">
        <v>0</v>
      </c>
      <c r="AD661" s="29">
        <v>0</v>
      </c>
      <c r="AE661" s="30">
        <f t="shared" si="195"/>
        <v>0</v>
      </c>
      <c r="AF661" s="30">
        <f t="shared" si="196"/>
        <v>0</v>
      </c>
      <c r="AG661" s="30">
        <f t="shared" si="197"/>
        <v>0</v>
      </c>
    </row>
    <row r="662" spans="2:33" ht="15" customHeight="1" x14ac:dyDescent="0.2">
      <c r="B662" s="29" t="s">
        <v>2026</v>
      </c>
      <c r="C662" s="29" t="s">
        <v>7</v>
      </c>
      <c r="D662" s="29">
        <v>53000</v>
      </c>
      <c r="E662" s="29">
        <v>134000</v>
      </c>
      <c r="F662" s="30">
        <f t="shared" si="180"/>
        <v>2.5283018867924527</v>
      </c>
      <c r="G662" s="30">
        <f t="shared" si="181"/>
        <v>63600</v>
      </c>
      <c r="H662" s="30">
        <f t="shared" si="182"/>
        <v>22260</v>
      </c>
      <c r="I662" s="29">
        <v>0</v>
      </c>
      <c r="J662" s="29">
        <v>0</v>
      </c>
      <c r="K662" s="30">
        <f t="shared" si="183"/>
        <v>0</v>
      </c>
      <c r="L662" s="30">
        <f t="shared" si="184"/>
        <v>0</v>
      </c>
      <c r="M662" s="30">
        <f t="shared" si="185"/>
        <v>0</v>
      </c>
      <c r="N662" s="29">
        <v>0</v>
      </c>
      <c r="O662" s="29">
        <v>0</v>
      </c>
      <c r="P662" s="30">
        <f t="shared" si="186"/>
        <v>0</v>
      </c>
      <c r="Q662" s="30">
        <f t="shared" si="187"/>
        <v>0</v>
      </c>
      <c r="R662" s="30">
        <f t="shared" si="188"/>
        <v>0</v>
      </c>
      <c r="S662" s="29">
        <v>3000</v>
      </c>
      <c r="T662" s="29">
        <v>8000</v>
      </c>
      <c r="U662" s="30">
        <f t="shared" si="189"/>
        <v>2.6666666666666665</v>
      </c>
      <c r="V662" s="30">
        <f t="shared" si="190"/>
        <v>4500</v>
      </c>
      <c r="W662" s="30">
        <f t="shared" si="191"/>
        <v>1575</v>
      </c>
      <c r="X662" s="29">
        <v>114000</v>
      </c>
      <c r="Y662" s="29">
        <v>493000</v>
      </c>
      <c r="Z662" s="30">
        <f t="shared" si="192"/>
        <v>4.3245614035087723</v>
      </c>
      <c r="AA662" s="30">
        <f t="shared" si="193"/>
        <v>171000</v>
      </c>
      <c r="AB662" s="30">
        <f t="shared" si="194"/>
        <v>51300</v>
      </c>
      <c r="AC662" s="29">
        <v>0</v>
      </c>
      <c r="AD662" s="29">
        <v>0</v>
      </c>
      <c r="AE662" s="30">
        <f t="shared" si="195"/>
        <v>0</v>
      </c>
      <c r="AF662" s="30">
        <f t="shared" si="196"/>
        <v>0</v>
      </c>
      <c r="AG662" s="30">
        <f t="shared" si="197"/>
        <v>0</v>
      </c>
    </row>
    <row r="663" spans="2:33" ht="15" customHeight="1" x14ac:dyDescent="0.2">
      <c r="B663" s="29" t="s">
        <v>2027</v>
      </c>
      <c r="C663" s="29" t="s">
        <v>7</v>
      </c>
      <c r="D663" s="29">
        <v>102000</v>
      </c>
      <c r="E663" s="29">
        <v>275000</v>
      </c>
      <c r="F663" s="30">
        <f t="shared" si="180"/>
        <v>2.6960784313725492</v>
      </c>
      <c r="G663" s="30">
        <f t="shared" si="181"/>
        <v>122400</v>
      </c>
      <c r="H663" s="30">
        <f t="shared" si="182"/>
        <v>42840</v>
      </c>
      <c r="I663" s="29">
        <v>0</v>
      </c>
      <c r="J663" s="29">
        <v>0</v>
      </c>
      <c r="K663" s="30">
        <f t="shared" si="183"/>
        <v>0</v>
      </c>
      <c r="L663" s="30">
        <f t="shared" si="184"/>
        <v>0</v>
      </c>
      <c r="M663" s="30">
        <f t="shared" si="185"/>
        <v>0</v>
      </c>
      <c r="N663" s="29">
        <v>0</v>
      </c>
      <c r="O663" s="29">
        <v>0</v>
      </c>
      <c r="P663" s="30">
        <f t="shared" si="186"/>
        <v>0</v>
      </c>
      <c r="Q663" s="30">
        <f t="shared" si="187"/>
        <v>0</v>
      </c>
      <c r="R663" s="30">
        <f t="shared" si="188"/>
        <v>0</v>
      </c>
      <c r="S663" s="29">
        <v>15000</v>
      </c>
      <c r="T663" s="29">
        <v>48000</v>
      </c>
      <c r="U663" s="30">
        <f t="shared" si="189"/>
        <v>3.2</v>
      </c>
      <c r="V663" s="30">
        <f t="shared" si="190"/>
        <v>22500</v>
      </c>
      <c r="W663" s="30">
        <f t="shared" si="191"/>
        <v>7875</v>
      </c>
      <c r="X663" s="29">
        <v>133000</v>
      </c>
      <c r="Y663" s="29">
        <v>519000</v>
      </c>
      <c r="Z663" s="30">
        <f t="shared" si="192"/>
        <v>3.9022556390977443</v>
      </c>
      <c r="AA663" s="30">
        <f t="shared" si="193"/>
        <v>199500</v>
      </c>
      <c r="AB663" s="30">
        <f t="shared" si="194"/>
        <v>59850</v>
      </c>
      <c r="AC663" s="29">
        <v>0</v>
      </c>
      <c r="AD663" s="29">
        <v>0</v>
      </c>
      <c r="AE663" s="30">
        <f t="shared" si="195"/>
        <v>0</v>
      </c>
      <c r="AF663" s="30">
        <f t="shared" si="196"/>
        <v>0</v>
      </c>
      <c r="AG663" s="30">
        <f t="shared" si="197"/>
        <v>0</v>
      </c>
    </row>
    <row r="664" spans="2:33" ht="15" customHeight="1" x14ac:dyDescent="0.2">
      <c r="B664" s="29" t="s">
        <v>2028</v>
      </c>
      <c r="C664" s="29" t="s">
        <v>7</v>
      </c>
      <c r="D664" s="29">
        <v>85000</v>
      </c>
      <c r="E664" s="29">
        <v>237000</v>
      </c>
      <c r="F664" s="30">
        <f t="shared" si="180"/>
        <v>2.7882352941176469</v>
      </c>
      <c r="G664" s="30">
        <f t="shared" si="181"/>
        <v>102000</v>
      </c>
      <c r="H664" s="30">
        <f t="shared" si="182"/>
        <v>35700</v>
      </c>
      <c r="I664" s="29">
        <v>0</v>
      </c>
      <c r="J664" s="29">
        <v>0</v>
      </c>
      <c r="K664" s="30">
        <f t="shared" si="183"/>
        <v>0</v>
      </c>
      <c r="L664" s="30">
        <f t="shared" si="184"/>
        <v>0</v>
      </c>
      <c r="M664" s="30">
        <f t="shared" si="185"/>
        <v>0</v>
      </c>
      <c r="N664" s="29">
        <v>0</v>
      </c>
      <c r="O664" s="29">
        <v>0</v>
      </c>
      <c r="P664" s="30">
        <f t="shared" si="186"/>
        <v>0</v>
      </c>
      <c r="Q664" s="30">
        <f t="shared" si="187"/>
        <v>0</v>
      </c>
      <c r="R664" s="30">
        <f t="shared" si="188"/>
        <v>0</v>
      </c>
      <c r="S664" s="29">
        <v>2000</v>
      </c>
      <c r="T664" s="29">
        <v>6000</v>
      </c>
      <c r="U664" s="30">
        <f t="shared" si="189"/>
        <v>3</v>
      </c>
      <c r="V664" s="30">
        <f t="shared" si="190"/>
        <v>3000</v>
      </c>
      <c r="W664" s="30">
        <f t="shared" si="191"/>
        <v>1050</v>
      </c>
      <c r="X664" s="29">
        <v>101000</v>
      </c>
      <c r="Y664" s="29">
        <v>379000</v>
      </c>
      <c r="Z664" s="30">
        <f t="shared" si="192"/>
        <v>3.7524752475247523</v>
      </c>
      <c r="AA664" s="30">
        <f t="shared" si="193"/>
        <v>151500</v>
      </c>
      <c r="AB664" s="30">
        <f t="shared" si="194"/>
        <v>45450</v>
      </c>
      <c r="AC664" s="29">
        <v>0</v>
      </c>
      <c r="AD664" s="29">
        <v>0</v>
      </c>
      <c r="AE664" s="30">
        <f t="shared" si="195"/>
        <v>0</v>
      </c>
      <c r="AF664" s="30">
        <f t="shared" si="196"/>
        <v>0</v>
      </c>
      <c r="AG664" s="30">
        <f t="shared" si="197"/>
        <v>0</v>
      </c>
    </row>
    <row r="665" spans="2:33" ht="15" customHeight="1" x14ac:dyDescent="0.2">
      <c r="B665" s="29" t="s">
        <v>65</v>
      </c>
      <c r="C665" s="29" t="s">
        <v>7</v>
      </c>
      <c r="D665" s="29">
        <v>161000</v>
      </c>
      <c r="E665" s="29">
        <v>518000</v>
      </c>
      <c r="F665" s="30">
        <f t="shared" si="180"/>
        <v>3.2173913043478262</v>
      </c>
      <c r="G665" s="30">
        <f t="shared" si="181"/>
        <v>193200</v>
      </c>
      <c r="H665" s="30">
        <f t="shared" si="182"/>
        <v>67620</v>
      </c>
      <c r="I665" s="29">
        <v>0</v>
      </c>
      <c r="J665" s="29">
        <v>0</v>
      </c>
      <c r="K665" s="30">
        <f t="shared" si="183"/>
        <v>0</v>
      </c>
      <c r="L665" s="30">
        <f t="shared" si="184"/>
        <v>0</v>
      </c>
      <c r="M665" s="30">
        <f t="shared" si="185"/>
        <v>0</v>
      </c>
      <c r="N665" s="29">
        <v>0</v>
      </c>
      <c r="O665" s="29">
        <v>0</v>
      </c>
      <c r="P665" s="30">
        <f t="shared" si="186"/>
        <v>0</v>
      </c>
      <c r="Q665" s="30">
        <f t="shared" si="187"/>
        <v>0</v>
      </c>
      <c r="R665" s="30">
        <f t="shared" si="188"/>
        <v>0</v>
      </c>
      <c r="S665" s="29">
        <v>16000</v>
      </c>
      <c r="T665" s="29">
        <v>55000</v>
      </c>
      <c r="U665" s="30">
        <f t="shared" si="189"/>
        <v>3.4375</v>
      </c>
      <c r="V665" s="30">
        <f t="shared" si="190"/>
        <v>24000</v>
      </c>
      <c r="W665" s="30">
        <f t="shared" si="191"/>
        <v>8400</v>
      </c>
      <c r="X665" s="29">
        <v>226000</v>
      </c>
      <c r="Y665" s="29">
        <v>1006000</v>
      </c>
      <c r="Z665" s="30">
        <f t="shared" si="192"/>
        <v>4.4513274336283182</v>
      </c>
      <c r="AA665" s="30">
        <f t="shared" si="193"/>
        <v>339000</v>
      </c>
      <c r="AB665" s="30">
        <f t="shared" si="194"/>
        <v>101700</v>
      </c>
      <c r="AC665" s="29">
        <v>0</v>
      </c>
      <c r="AD665" s="29">
        <v>0</v>
      </c>
      <c r="AE665" s="30">
        <f t="shared" si="195"/>
        <v>0</v>
      </c>
      <c r="AF665" s="30">
        <f t="shared" si="196"/>
        <v>0</v>
      </c>
      <c r="AG665" s="30">
        <f t="shared" si="197"/>
        <v>0</v>
      </c>
    </row>
    <row r="666" spans="2:33" ht="15" customHeight="1" x14ac:dyDescent="0.2">
      <c r="B666" s="29" t="s">
        <v>2029</v>
      </c>
      <c r="C666" s="29" t="s">
        <v>7</v>
      </c>
      <c r="D666" s="29">
        <v>23000</v>
      </c>
      <c r="E666" s="29">
        <v>63000</v>
      </c>
      <c r="F666" s="30">
        <f t="shared" si="180"/>
        <v>2.7391304347826089</v>
      </c>
      <c r="G666" s="30">
        <f t="shared" si="181"/>
        <v>27600</v>
      </c>
      <c r="H666" s="30">
        <f t="shared" si="182"/>
        <v>9660</v>
      </c>
      <c r="I666" s="29">
        <v>0</v>
      </c>
      <c r="J666" s="29">
        <v>0</v>
      </c>
      <c r="K666" s="30">
        <f t="shared" si="183"/>
        <v>0</v>
      </c>
      <c r="L666" s="30">
        <f t="shared" si="184"/>
        <v>0</v>
      </c>
      <c r="M666" s="30">
        <f t="shared" si="185"/>
        <v>0</v>
      </c>
      <c r="N666" s="29">
        <v>0</v>
      </c>
      <c r="O666" s="29">
        <v>0</v>
      </c>
      <c r="P666" s="30">
        <f t="shared" si="186"/>
        <v>0</v>
      </c>
      <c r="Q666" s="30">
        <f t="shared" si="187"/>
        <v>0</v>
      </c>
      <c r="R666" s="30">
        <f t="shared" si="188"/>
        <v>0</v>
      </c>
      <c r="S666" s="29">
        <v>1000</v>
      </c>
      <c r="T666" s="29">
        <v>3000</v>
      </c>
      <c r="U666" s="30">
        <f t="shared" si="189"/>
        <v>3</v>
      </c>
      <c r="V666" s="30">
        <f t="shared" si="190"/>
        <v>1500</v>
      </c>
      <c r="W666" s="30">
        <f t="shared" si="191"/>
        <v>525</v>
      </c>
      <c r="X666" s="29">
        <v>53000</v>
      </c>
      <c r="Y666" s="29">
        <v>227000</v>
      </c>
      <c r="Z666" s="30">
        <f t="shared" si="192"/>
        <v>4.283018867924528</v>
      </c>
      <c r="AA666" s="30">
        <f t="shared" si="193"/>
        <v>79500</v>
      </c>
      <c r="AB666" s="30">
        <f t="shared" si="194"/>
        <v>23850</v>
      </c>
      <c r="AC666" s="29">
        <v>0</v>
      </c>
      <c r="AD666" s="29">
        <v>0</v>
      </c>
      <c r="AE666" s="30">
        <f t="shared" si="195"/>
        <v>0</v>
      </c>
      <c r="AF666" s="30">
        <f t="shared" si="196"/>
        <v>0</v>
      </c>
      <c r="AG666" s="30">
        <f t="shared" si="197"/>
        <v>0</v>
      </c>
    </row>
    <row r="667" spans="2:33" ht="15" customHeight="1" x14ac:dyDescent="0.2">
      <c r="B667" s="29" t="s">
        <v>2030</v>
      </c>
      <c r="C667" s="29" t="s">
        <v>7</v>
      </c>
      <c r="D667" s="29">
        <v>101000</v>
      </c>
      <c r="E667" s="29">
        <v>296000</v>
      </c>
      <c r="F667" s="30">
        <f t="shared" si="180"/>
        <v>2.9306930693069306</v>
      </c>
      <c r="G667" s="30">
        <f t="shared" si="181"/>
        <v>121200</v>
      </c>
      <c r="H667" s="30">
        <f t="shared" si="182"/>
        <v>42420</v>
      </c>
      <c r="I667" s="29">
        <v>0</v>
      </c>
      <c r="J667" s="29">
        <v>0</v>
      </c>
      <c r="K667" s="30">
        <f t="shared" si="183"/>
        <v>0</v>
      </c>
      <c r="L667" s="30">
        <f t="shared" si="184"/>
        <v>0</v>
      </c>
      <c r="M667" s="30">
        <f t="shared" si="185"/>
        <v>0</v>
      </c>
      <c r="N667" s="29">
        <v>0</v>
      </c>
      <c r="O667" s="29">
        <v>0</v>
      </c>
      <c r="P667" s="30">
        <f t="shared" si="186"/>
        <v>0</v>
      </c>
      <c r="Q667" s="30">
        <f t="shared" si="187"/>
        <v>0</v>
      </c>
      <c r="R667" s="30">
        <f t="shared" si="188"/>
        <v>0</v>
      </c>
      <c r="S667" s="29">
        <v>5000</v>
      </c>
      <c r="T667" s="29">
        <v>12000</v>
      </c>
      <c r="U667" s="30">
        <f t="shared" si="189"/>
        <v>2.4</v>
      </c>
      <c r="V667" s="30">
        <f t="shared" si="190"/>
        <v>7500</v>
      </c>
      <c r="W667" s="30">
        <f t="shared" si="191"/>
        <v>2625</v>
      </c>
      <c r="X667" s="29">
        <v>92000</v>
      </c>
      <c r="Y667" s="29">
        <v>348000</v>
      </c>
      <c r="Z667" s="30">
        <f t="shared" si="192"/>
        <v>3.7826086956521738</v>
      </c>
      <c r="AA667" s="30">
        <f t="shared" si="193"/>
        <v>138000</v>
      </c>
      <c r="AB667" s="30">
        <f t="shared" si="194"/>
        <v>41400</v>
      </c>
      <c r="AC667" s="29">
        <v>0</v>
      </c>
      <c r="AD667" s="29">
        <v>0</v>
      </c>
      <c r="AE667" s="30">
        <f t="shared" si="195"/>
        <v>0</v>
      </c>
      <c r="AF667" s="30">
        <f t="shared" si="196"/>
        <v>0</v>
      </c>
      <c r="AG667" s="30">
        <f t="shared" si="197"/>
        <v>0</v>
      </c>
    </row>
    <row r="668" spans="2:33" ht="15" customHeight="1" x14ac:dyDescent="0.2">
      <c r="B668" s="29" t="s">
        <v>2031</v>
      </c>
      <c r="C668" s="29" t="s">
        <v>7</v>
      </c>
      <c r="D668" s="29">
        <v>137000</v>
      </c>
      <c r="E668" s="29">
        <v>381000</v>
      </c>
      <c r="F668" s="30">
        <f t="shared" si="180"/>
        <v>2.781021897810219</v>
      </c>
      <c r="G668" s="30">
        <f t="shared" si="181"/>
        <v>164400</v>
      </c>
      <c r="H668" s="30">
        <f t="shared" si="182"/>
        <v>57540</v>
      </c>
      <c r="I668" s="29">
        <v>0</v>
      </c>
      <c r="J668" s="29">
        <v>0</v>
      </c>
      <c r="K668" s="30">
        <f t="shared" si="183"/>
        <v>0</v>
      </c>
      <c r="L668" s="30">
        <f t="shared" si="184"/>
        <v>0</v>
      </c>
      <c r="M668" s="30">
        <f t="shared" si="185"/>
        <v>0</v>
      </c>
      <c r="N668" s="29">
        <v>0</v>
      </c>
      <c r="O668" s="29">
        <v>0</v>
      </c>
      <c r="P668" s="30">
        <f t="shared" si="186"/>
        <v>0</v>
      </c>
      <c r="Q668" s="30">
        <f t="shared" si="187"/>
        <v>0</v>
      </c>
      <c r="R668" s="30">
        <f t="shared" si="188"/>
        <v>0</v>
      </c>
      <c r="S668" s="29">
        <v>0</v>
      </c>
      <c r="T668" s="29">
        <v>1000</v>
      </c>
      <c r="U668" s="30">
        <f t="shared" si="189"/>
        <v>0</v>
      </c>
      <c r="V668" s="30">
        <f t="shared" si="190"/>
        <v>0</v>
      </c>
      <c r="W668" s="30">
        <f t="shared" si="191"/>
        <v>0</v>
      </c>
      <c r="X668" s="29">
        <v>181000</v>
      </c>
      <c r="Y668" s="29">
        <v>641000</v>
      </c>
      <c r="Z668" s="30">
        <f t="shared" si="192"/>
        <v>3.541436464088398</v>
      </c>
      <c r="AA668" s="30">
        <f t="shared" si="193"/>
        <v>271500</v>
      </c>
      <c r="AB668" s="30">
        <f t="shared" si="194"/>
        <v>81450</v>
      </c>
      <c r="AC668" s="29">
        <v>0</v>
      </c>
      <c r="AD668" s="29">
        <v>0</v>
      </c>
      <c r="AE668" s="30">
        <f t="shared" si="195"/>
        <v>0</v>
      </c>
      <c r="AF668" s="30">
        <f t="shared" si="196"/>
        <v>0</v>
      </c>
      <c r="AG668" s="30">
        <f t="shared" si="197"/>
        <v>0</v>
      </c>
    </row>
    <row r="669" spans="2:33" ht="15" customHeight="1" x14ac:dyDescent="0.2">
      <c r="B669" s="29" t="s">
        <v>2032</v>
      </c>
      <c r="C669" s="29" t="s">
        <v>7</v>
      </c>
      <c r="D669" s="29">
        <v>205000</v>
      </c>
      <c r="E669" s="29">
        <v>608000</v>
      </c>
      <c r="F669" s="30">
        <f t="shared" si="180"/>
        <v>2.9658536585365853</v>
      </c>
      <c r="G669" s="30">
        <f t="shared" si="181"/>
        <v>246000</v>
      </c>
      <c r="H669" s="30">
        <f t="shared" si="182"/>
        <v>86100</v>
      </c>
      <c r="I669" s="29">
        <v>0</v>
      </c>
      <c r="J669" s="29">
        <v>0</v>
      </c>
      <c r="K669" s="30">
        <f t="shared" si="183"/>
        <v>0</v>
      </c>
      <c r="L669" s="30">
        <f t="shared" si="184"/>
        <v>0</v>
      </c>
      <c r="M669" s="30">
        <f t="shared" si="185"/>
        <v>0</v>
      </c>
      <c r="N669" s="29">
        <v>0</v>
      </c>
      <c r="O669" s="29">
        <v>0</v>
      </c>
      <c r="P669" s="30">
        <f t="shared" si="186"/>
        <v>0</v>
      </c>
      <c r="Q669" s="30">
        <f t="shared" si="187"/>
        <v>0</v>
      </c>
      <c r="R669" s="30">
        <f t="shared" si="188"/>
        <v>0</v>
      </c>
      <c r="S669" s="29">
        <v>10000</v>
      </c>
      <c r="T669" s="29">
        <v>38000</v>
      </c>
      <c r="U669" s="30">
        <f t="shared" si="189"/>
        <v>3.8</v>
      </c>
      <c r="V669" s="30">
        <f t="shared" si="190"/>
        <v>15000</v>
      </c>
      <c r="W669" s="30">
        <f t="shared" si="191"/>
        <v>5250</v>
      </c>
      <c r="X669" s="29">
        <v>201000</v>
      </c>
      <c r="Y669" s="29">
        <v>742000</v>
      </c>
      <c r="Z669" s="30">
        <f t="shared" si="192"/>
        <v>3.6915422885572138</v>
      </c>
      <c r="AA669" s="30">
        <f t="shared" si="193"/>
        <v>301500</v>
      </c>
      <c r="AB669" s="30">
        <f t="shared" si="194"/>
        <v>90450</v>
      </c>
      <c r="AC669" s="29">
        <v>0</v>
      </c>
      <c r="AD669" s="29">
        <v>0</v>
      </c>
      <c r="AE669" s="30">
        <f t="shared" si="195"/>
        <v>0</v>
      </c>
      <c r="AF669" s="30">
        <f t="shared" si="196"/>
        <v>0</v>
      </c>
      <c r="AG669" s="30">
        <f t="shared" si="197"/>
        <v>0</v>
      </c>
    </row>
    <row r="670" spans="2:33" ht="15" customHeight="1" x14ac:dyDescent="0.2">
      <c r="B670" s="29" t="s">
        <v>2033</v>
      </c>
      <c r="C670" s="29" t="s">
        <v>7</v>
      </c>
      <c r="D670" s="29">
        <v>118000</v>
      </c>
      <c r="E670" s="29">
        <v>293000</v>
      </c>
      <c r="F670" s="30">
        <f t="shared" si="180"/>
        <v>2.4830508474576272</v>
      </c>
      <c r="G670" s="30">
        <f t="shared" si="181"/>
        <v>141600</v>
      </c>
      <c r="H670" s="30">
        <f t="shared" si="182"/>
        <v>49560</v>
      </c>
      <c r="I670" s="29">
        <v>0</v>
      </c>
      <c r="J670" s="29">
        <v>0</v>
      </c>
      <c r="K670" s="30">
        <f t="shared" si="183"/>
        <v>0</v>
      </c>
      <c r="L670" s="30">
        <f t="shared" si="184"/>
        <v>0</v>
      </c>
      <c r="M670" s="30">
        <f t="shared" si="185"/>
        <v>0</v>
      </c>
      <c r="N670" s="29">
        <v>0</v>
      </c>
      <c r="O670" s="29">
        <v>0</v>
      </c>
      <c r="P670" s="30">
        <f t="shared" si="186"/>
        <v>0</v>
      </c>
      <c r="Q670" s="30">
        <f t="shared" si="187"/>
        <v>0</v>
      </c>
      <c r="R670" s="30">
        <f t="shared" si="188"/>
        <v>0</v>
      </c>
      <c r="S670" s="29">
        <v>16000</v>
      </c>
      <c r="T670" s="29">
        <v>27000</v>
      </c>
      <c r="U670" s="30">
        <f t="shared" si="189"/>
        <v>1.6875</v>
      </c>
      <c r="V670" s="30">
        <f t="shared" si="190"/>
        <v>24000</v>
      </c>
      <c r="W670" s="30">
        <f t="shared" si="191"/>
        <v>8400</v>
      </c>
      <c r="X670" s="29">
        <v>67000</v>
      </c>
      <c r="Y670" s="29">
        <v>201000</v>
      </c>
      <c r="Z670" s="30">
        <f t="shared" si="192"/>
        <v>3</v>
      </c>
      <c r="AA670" s="30">
        <f t="shared" si="193"/>
        <v>100500</v>
      </c>
      <c r="AB670" s="30">
        <f t="shared" si="194"/>
        <v>30150</v>
      </c>
      <c r="AC670" s="29">
        <v>0</v>
      </c>
      <c r="AD670" s="29">
        <v>0</v>
      </c>
      <c r="AE670" s="30">
        <f t="shared" si="195"/>
        <v>0</v>
      </c>
      <c r="AF670" s="30">
        <f t="shared" si="196"/>
        <v>0</v>
      </c>
      <c r="AG670" s="30">
        <f t="shared" si="197"/>
        <v>0</v>
      </c>
    </row>
    <row r="671" spans="2:33" ht="15" customHeight="1" x14ac:dyDescent="0.2">
      <c r="B671" s="29" t="s">
        <v>2034</v>
      </c>
      <c r="C671" s="29" t="s">
        <v>7</v>
      </c>
      <c r="D671" s="29">
        <v>140000</v>
      </c>
      <c r="E671" s="29">
        <v>460000</v>
      </c>
      <c r="F671" s="30">
        <f t="shared" si="180"/>
        <v>3.2857142857142856</v>
      </c>
      <c r="G671" s="30">
        <f t="shared" si="181"/>
        <v>168000</v>
      </c>
      <c r="H671" s="30">
        <f t="shared" si="182"/>
        <v>58800</v>
      </c>
      <c r="I671" s="29">
        <v>0</v>
      </c>
      <c r="J671" s="29">
        <v>0</v>
      </c>
      <c r="K671" s="30">
        <f t="shared" si="183"/>
        <v>0</v>
      </c>
      <c r="L671" s="30">
        <f t="shared" si="184"/>
        <v>0</v>
      </c>
      <c r="M671" s="30">
        <f t="shared" si="185"/>
        <v>0</v>
      </c>
      <c r="N671" s="29">
        <v>0</v>
      </c>
      <c r="O671" s="29">
        <v>0</v>
      </c>
      <c r="P671" s="30">
        <f t="shared" si="186"/>
        <v>0</v>
      </c>
      <c r="Q671" s="30">
        <f t="shared" si="187"/>
        <v>0</v>
      </c>
      <c r="R671" s="30">
        <f t="shared" si="188"/>
        <v>0</v>
      </c>
      <c r="S671" s="29">
        <v>3000</v>
      </c>
      <c r="T671" s="29">
        <v>5000</v>
      </c>
      <c r="U671" s="30">
        <f t="shared" si="189"/>
        <v>1.6666666666666667</v>
      </c>
      <c r="V671" s="30">
        <f t="shared" si="190"/>
        <v>4500</v>
      </c>
      <c r="W671" s="30">
        <f t="shared" si="191"/>
        <v>1575</v>
      </c>
      <c r="X671" s="29">
        <v>117000</v>
      </c>
      <c r="Y671" s="29">
        <v>472000</v>
      </c>
      <c r="Z671" s="30">
        <f t="shared" si="192"/>
        <v>4.0341880341880341</v>
      </c>
      <c r="AA671" s="30">
        <f t="shared" si="193"/>
        <v>175500</v>
      </c>
      <c r="AB671" s="30">
        <f t="shared" si="194"/>
        <v>52650</v>
      </c>
      <c r="AC671" s="29">
        <v>0</v>
      </c>
      <c r="AD671" s="29">
        <v>0</v>
      </c>
      <c r="AE671" s="30">
        <f t="shared" si="195"/>
        <v>0</v>
      </c>
      <c r="AF671" s="30">
        <f t="shared" si="196"/>
        <v>0</v>
      </c>
      <c r="AG671" s="30">
        <f t="shared" si="197"/>
        <v>0</v>
      </c>
    </row>
    <row r="672" spans="2:33" ht="15" customHeight="1" x14ac:dyDescent="0.2">
      <c r="B672" s="29" t="s">
        <v>2035</v>
      </c>
      <c r="C672" s="29" t="s">
        <v>7</v>
      </c>
      <c r="D672" s="29">
        <v>137000</v>
      </c>
      <c r="E672" s="29">
        <v>297000</v>
      </c>
      <c r="F672" s="30">
        <f t="shared" si="180"/>
        <v>2.167883211678832</v>
      </c>
      <c r="G672" s="30">
        <f t="shared" si="181"/>
        <v>164400</v>
      </c>
      <c r="H672" s="30">
        <f t="shared" si="182"/>
        <v>57540</v>
      </c>
      <c r="I672" s="29">
        <v>0</v>
      </c>
      <c r="J672" s="29">
        <v>0</v>
      </c>
      <c r="K672" s="30">
        <f t="shared" si="183"/>
        <v>0</v>
      </c>
      <c r="L672" s="30">
        <f t="shared" si="184"/>
        <v>0</v>
      </c>
      <c r="M672" s="30">
        <f t="shared" si="185"/>
        <v>0</v>
      </c>
      <c r="N672" s="29">
        <v>0</v>
      </c>
      <c r="O672" s="29">
        <v>0</v>
      </c>
      <c r="P672" s="30">
        <f t="shared" si="186"/>
        <v>0</v>
      </c>
      <c r="Q672" s="30">
        <f t="shared" si="187"/>
        <v>0</v>
      </c>
      <c r="R672" s="30">
        <f t="shared" si="188"/>
        <v>0</v>
      </c>
      <c r="S672" s="29">
        <v>23000</v>
      </c>
      <c r="T672" s="29">
        <v>65000</v>
      </c>
      <c r="U672" s="30">
        <f t="shared" si="189"/>
        <v>2.8260869565217392</v>
      </c>
      <c r="V672" s="30">
        <f t="shared" si="190"/>
        <v>34500</v>
      </c>
      <c r="W672" s="30">
        <f t="shared" si="191"/>
        <v>12075</v>
      </c>
      <c r="X672" s="29">
        <v>223000</v>
      </c>
      <c r="Y672" s="29">
        <v>689000</v>
      </c>
      <c r="Z672" s="30">
        <f t="shared" si="192"/>
        <v>3.0896860986547083</v>
      </c>
      <c r="AA672" s="30">
        <f t="shared" si="193"/>
        <v>334500</v>
      </c>
      <c r="AB672" s="30">
        <f t="shared" si="194"/>
        <v>100350</v>
      </c>
      <c r="AC672" s="29">
        <v>0</v>
      </c>
      <c r="AD672" s="29">
        <v>0</v>
      </c>
      <c r="AE672" s="30">
        <f t="shared" si="195"/>
        <v>0</v>
      </c>
      <c r="AF672" s="30">
        <f t="shared" si="196"/>
        <v>0</v>
      </c>
      <c r="AG672" s="30">
        <f t="shared" si="197"/>
        <v>0</v>
      </c>
    </row>
    <row r="673" spans="2:33" ht="15" customHeight="1" x14ac:dyDescent="0.2">
      <c r="B673" s="29" t="s">
        <v>2036</v>
      </c>
      <c r="C673" s="29" t="s">
        <v>7</v>
      </c>
      <c r="D673" s="29">
        <v>77000</v>
      </c>
      <c r="E673" s="29">
        <v>235000</v>
      </c>
      <c r="F673" s="30">
        <f t="shared" si="180"/>
        <v>3.051948051948052</v>
      </c>
      <c r="G673" s="30">
        <f t="shared" si="181"/>
        <v>92400</v>
      </c>
      <c r="H673" s="30">
        <f t="shared" si="182"/>
        <v>32340</v>
      </c>
      <c r="I673" s="29">
        <v>0</v>
      </c>
      <c r="J673" s="29">
        <v>0</v>
      </c>
      <c r="K673" s="30">
        <f t="shared" si="183"/>
        <v>0</v>
      </c>
      <c r="L673" s="30">
        <f t="shared" si="184"/>
        <v>0</v>
      </c>
      <c r="M673" s="30">
        <f t="shared" si="185"/>
        <v>0</v>
      </c>
      <c r="N673" s="29">
        <v>0</v>
      </c>
      <c r="O673" s="29">
        <v>0</v>
      </c>
      <c r="P673" s="30">
        <f t="shared" si="186"/>
        <v>0</v>
      </c>
      <c r="Q673" s="30">
        <f t="shared" si="187"/>
        <v>0</v>
      </c>
      <c r="R673" s="30">
        <f t="shared" si="188"/>
        <v>0</v>
      </c>
      <c r="S673" s="29">
        <v>2000</v>
      </c>
      <c r="T673" s="29">
        <v>5000</v>
      </c>
      <c r="U673" s="30">
        <f t="shared" si="189"/>
        <v>2.5</v>
      </c>
      <c r="V673" s="30">
        <f t="shared" si="190"/>
        <v>3000</v>
      </c>
      <c r="W673" s="30">
        <f t="shared" si="191"/>
        <v>1050</v>
      </c>
      <c r="X673" s="29">
        <v>63000</v>
      </c>
      <c r="Y673" s="29">
        <v>223000</v>
      </c>
      <c r="Z673" s="30">
        <f t="shared" si="192"/>
        <v>3.5396825396825395</v>
      </c>
      <c r="AA673" s="30">
        <f t="shared" si="193"/>
        <v>94500</v>
      </c>
      <c r="AB673" s="30">
        <f t="shared" si="194"/>
        <v>28350</v>
      </c>
      <c r="AC673" s="29">
        <v>0</v>
      </c>
      <c r="AD673" s="29">
        <v>0</v>
      </c>
      <c r="AE673" s="30">
        <f t="shared" si="195"/>
        <v>0</v>
      </c>
      <c r="AF673" s="30">
        <f t="shared" si="196"/>
        <v>0</v>
      </c>
      <c r="AG673" s="30">
        <f t="shared" si="197"/>
        <v>0</v>
      </c>
    </row>
    <row r="674" spans="2:33" ht="15" customHeight="1" x14ac:dyDescent="0.2">
      <c r="B674" s="29" t="s">
        <v>2482</v>
      </c>
      <c r="C674" s="29" t="s">
        <v>21</v>
      </c>
      <c r="D674" s="29">
        <v>9000</v>
      </c>
      <c r="E674" s="29">
        <v>13000</v>
      </c>
      <c r="F674" s="30">
        <f t="shared" si="180"/>
        <v>1.4444444444444444</v>
      </c>
      <c r="G674" s="30">
        <f t="shared" si="181"/>
        <v>10800</v>
      </c>
      <c r="H674" s="30">
        <f t="shared" si="182"/>
        <v>3780</v>
      </c>
      <c r="I674" s="29">
        <v>0</v>
      </c>
      <c r="J674" s="29">
        <v>0</v>
      </c>
      <c r="K674" s="30">
        <f t="shared" si="183"/>
        <v>0</v>
      </c>
      <c r="L674" s="30">
        <f t="shared" si="184"/>
        <v>0</v>
      </c>
      <c r="M674" s="30">
        <f t="shared" si="185"/>
        <v>0</v>
      </c>
      <c r="N674" s="29">
        <v>0</v>
      </c>
      <c r="O674" s="29">
        <v>0</v>
      </c>
      <c r="P674" s="30">
        <f t="shared" si="186"/>
        <v>0</v>
      </c>
      <c r="Q674" s="30">
        <f t="shared" si="187"/>
        <v>0</v>
      </c>
      <c r="R674" s="30">
        <f t="shared" si="188"/>
        <v>0</v>
      </c>
      <c r="S674" s="29">
        <v>2000</v>
      </c>
      <c r="T674" s="29">
        <v>2000</v>
      </c>
      <c r="U674" s="30">
        <f t="shared" si="189"/>
        <v>1</v>
      </c>
      <c r="V674" s="30">
        <f t="shared" si="190"/>
        <v>3000</v>
      </c>
      <c r="W674" s="30">
        <f t="shared" si="191"/>
        <v>1050</v>
      </c>
      <c r="X674" s="29">
        <v>12000</v>
      </c>
      <c r="Y674" s="29">
        <v>18000</v>
      </c>
      <c r="Z674" s="30">
        <f t="shared" si="192"/>
        <v>1.5</v>
      </c>
      <c r="AA674" s="30">
        <f t="shared" si="193"/>
        <v>18000</v>
      </c>
      <c r="AB674" s="30">
        <f t="shared" si="194"/>
        <v>5400</v>
      </c>
      <c r="AC674" s="29">
        <v>0</v>
      </c>
      <c r="AD674" s="29">
        <v>0</v>
      </c>
      <c r="AE674" s="30">
        <f t="shared" si="195"/>
        <v>0</v>
      </c>
      <c r="AF674" s="30">
        <f t="shared" si="196"/>
        <v>0</v>
      </c>
      <c r="AG674" s="30">
        <f t="shared" si="197"/>
        <v>0</v>
      </c>
    </row>
    <row r="675" spans="2:33" ht="15" customHeight="1" x14ac:dyDescent="0.2">
      <c r="B675" s="29" t="s">
        <v>2484</v>
      </c>
      <c r="C675" s="29" t="s">
        <v>21</v>
      </c>
      <c r="D675" s="29">
        <v>13000</v>
      </c>
      <c r="E675" s="29">
        <v>22000</v>
      </c>
      <c r="F675" s="30">
        <f t="shared" si="180"/>
        <v>1.6923076923076923</v>
      </c>
      <c r="G675" s="30">
        <f t="shared" si="181"/>
        <v>15600</v>
      </c>
      <c r="H675" s="30">
        <f t="shared" si="182"/>
        <v>5460</v>
      </c>
      <c r="I675" s="29">
        <v>0</v>
      </c>
      <c r="J675" s="29">
        <v>0</v>
      </c>
      <c r="K675" s="30">
        <f t="shared" si="183"/>
        <v>0</v>
      </c>
      <c r="L675" s="30">
        <f t="shared" si="184"/>
        <v>0</v>
      </c>
      <c r="M675" s="30">
        <f t="shared" si="185"/>
        <v>0</v>
      </c>
      <c r="N675" s="29">
        <v>0</v>
      </c>
      <c r="O675" s="29">
        <v>0</v>
      </c>
      <c r="P675" s="30">
        <f t="shared" si="186"/>
        <v>0</v>
      </c>
      <c r="Q675" s="30">
        <f t="shared" si="187"/>
        <v>0</v>
      </c>
      <c r="R675" s="30">
        <f t="shared" si="188"/>
        <v>0</v>
      </c>
      <c r="S675" s="29">
        <v>0</v>
      </c>
      <c r="T675" s="29">
        <v>0</v>
      </c>
      <c r="U675" s="30">
        <f t="shared" si="189"/>
        <v>0</v>
      </c>
      <c r="V675" s="30">
        <f t="shared" si="190"/>
        <v>0</v>
      </c>
      <c r="W675" s="30">
        <f t="shared" si="191"/>
        <v>0</v>
      </c>
      <c r="X675" s="29">
        <v>12000</v>
      </c>
      <c r="Y675" s="29">
        <v>21000</v>
      </c>
      <c r="Z675" s="30">
        <f t="shared" si="192"/>
        <v>1.75</v>
      </c>
      <c r="AA675" s="30">
        <f t="shared" si="193"/>
        <v>18000</v>
      </c>
      <c r="AB675" s="30">
        <f t="shared" si="194"/>
        <v>5400</v>
      </c>
      <c r="AC675" s="29">
        <v>0</v>
      </c>
      <c r="AD675" s="29">
        <v>0</v>
      </c>
      <c r="AE675" s="30">
        <f t="shared" si="195"/>
        <v>0</v>
      </c>
      <c r="AF675" s="30">
        <f t="shared" si="196"/>
        <v>0</v>
      </c>
      <c r="AG675" s="30">
        <f t="shared" si="197"/>
        <v>0</v>
      </c>
    </row>
    <row r="676" spans="2:33" ht="15" customHeight="1" x14ac:dyDescent="0.2">
      <c r="B676" s="29" t="s">
        <v>2483</v>
      </c>
      <c r="C676" s="29" t="s">
        <v>21</v>
      </c>
      <c r="D676" s="29">
        <v>10000</v>
      </c>
      <c r="E676" s="29">
        <v>17000</v>
      </c>
      <c r="F676" s="30">
        <f t="shared" si="180"/>
        <v>1.7</v>
      </c>
      <c r="G676" s="30">
        <f t="shared" si="181"/>
        <v>12000</v>
      </c>
      <c r="H676" s="30">
        <f t="shared" si="182"/>
        <v>4200</v>
      </c>
      <c r="I676" s="29">
        <v>0</v>
      </c>
      <c r="J676" s="29">
        <v>0</v>
      </c>
      <c r="K676" s="30">
        <f t="shared" si="183"/>
        <v>0</v>
      </c>
      <c r="L676" s="30">
        <f t="shared" si="184"/>
        <v>0</v>
      </c>
      <c r="M676" s="30">
        <f t="shared" si="185"/>
        <v>0</v>
      </c>
      <c r="N676" s="29">
        <v>0</v>
      </c>
      <c r="O676" s="29">
        <v>0</v>
      </c>
      <c r="P676" s="30">
        <f t="shared" si="186"/>
        <v>0</v>
      </c>
      <c r="Q676" s="30">
        <f t="shared" si="187"/>
        <v>0</v>
      </c>
      <c r="R676" s="30">
        <f t="shared" si="188"/>
        <v>0</v>
      </c>
      <c r="S676" s="29">
        <v>0</v>
      </c>
      <c r="T676" s="29">
        <v>0</v>
      </c>
      <c r="U676" s="30">
        <f t="shared" si="189"/>
        <v>0</v>
      </c>
      <c r="V676" s="30">
        <f t="shared" si="190"/>
        <v>0</v>
      </c>
      <c r="W676" s="30">
        <f t="shared" si="191"/>
        <v>0</v>
      </c>
      <c r="X676" s="29">
        <v>11000</v>
      </c>
      <c r="Y676" s="29">
        <v>19000</v>
      </c>
      <c r="Z676" s="30">
        <f t="shared" si="192"/>
        <v>1.7272727272727273</v>
      </c>
      <c r="AA676" s="30">
        <f t="shared" si="193"/>
        <v>16500</v>
      </c>
      <c r="AB676" s="30">
        <f t="shared" si="194"/>
        <v>4950</v>
      </c>
      <c r="AC676" s="29">
        <v>0</v>
      </c>
      <c r="AD676" s="29">
        <v>0</v>
      </c>
      <c r="AE676" s="30">
        <f t="shared" si="195"/>
        <v>0</v>
      </c>
      <c r="AF676" s="30">
        <f t="shared" si="196"/>
        <v>0</v>
      </c>
      <c r="AG676" s="30">
        <f t="shared" si="197"/>
        <v>0</v>
      </c>
    </row>
    <row r="677" spans="2:33" ht="15" customHeight="1" x14ac:dyDescent="0.2">
      <c r="B677" s="29" t="s">
        <v>2481</v>
      </c>
      <c r="C677" s="29" t="s">
        <v>21</v>
      </c>
      <c r="D677" s="29">
        <v>3000</v>
      </c>
      <c r="E677" s="29">
        <v>6000</v>
      </c>
      <c r="F677" s="30">
        <f t="shared" si="180"/>
        <v>2</v>
      </c>
      <c r="G677" s="30">
        <f t="shared" si="181"/>
        <v>3600</v>
      </c>
      <c r="H677" s="30">
        <f t="shared" si="182"/>
        <v>1260</v>
      </c>
      <c r="I677" s="29">
        <v>0</v>
      </c>
      <c r="J677" s="29">
        <v>0</v>
      </c>
      <c r="K677" s="30">
        <f t="shared" si="183"/>
        <v>0</v>
      </c>
      <c r="L677" s="30">
        <f t="shared" si="184"/>
        <v>0</v>
      </c>
      <c r="M677" s="30">
        <f t="shared" si="185"/>
        <v>0</v>
      </c>
      <c r="N677" s="29">
        <v>0</v>
      </c>
      <c r="O677" s="29">
        <v>0</v>
      </c>
      <c r="P677" s="30">
        <f t="shared" si="186"/>
        <v>0</v>
      </c>
      <c r="Q677" s="30">
        <f t="shared" si="187"/>
        <v>0</v>
      </c>
      <c r="R677" s="30">
        <f t="shared" si="188"/>
        <v>0</v>
      </c>
      <c r="S677" s="29">
        <v>1000</v>
      </c>
      <c r="T677" s="29">
        <v>2000</v>
      </c>
      <c r="U677" s="30">
        <f t="shared" si="189"/>
        <v>2</v>
      </c>
      <c r="V677" s="30">
        <f t="shared" si="190"/>
        <v>1500</v>
      </c>
      <c r="W677" s="30">
        <f t="shared" si="191"/>
        <v>525</v>
      </c>
      <c r="X677" s="29">
        <v>4000</v>
      </c>
      <c r="Y677" s="29">
        <v>12000</v>
      </c>
      <c r="Z677" s="30">
        <f t="shared" si="192"/>
        <v>3</v>
      </c>
      <c r="AA677" s="30">
        <f t="shared" si="193"/>
        <v>6000</v>
      </c>
      <c r="AB677" s="30">
        <f t="shared" si="194"/>
        <v>1800</v>
      </c>
      <c r="AC677" s="29">
        <v>0</v>
      </c>
      <c r="AD677" s="29">
        <v>0</v>
      </c>
      <c r="AE677" s="30">
        <f t="shared" si="195"/>
        <v>0</v>
      </c>
      <c r="AF677" s="30">
        <f t="shared" si="196"/>
        <v>0</v>
      </c>
      <c r="AG677" s="30">
        <f t="shared" si="197"/>
        <v>0</v>
      </c>
    </row>
    <row r="678" spans="2:33" ht="15" customHeight="1" x14ac:dyDescent="0.2">
      <c r="B678" s="29" t="s">
        <v>2472</v>
      </c>
      <c r="C678" s="29" t="s">
        <v>21</v>
      </c>
      <c r="D678" s="29">
        <v>8000</v>
      </c>
      <c r="E678" s="29">
        <v>21000</v>
      </c>
      <c r="F678" s="30">
        <f t="shared" si="180"/>
        <v>2.625</v>
      </c>
      <c r="G678" s="30">
        <f t="shared" si="181"/>
        <v>9600</v>
      </c>
      <c r="H678" s="30">
        <f t="shared" si="182"/>
        <v>3360</v>
      </c>
      <c r="I678" s="29">
        <v>0</v>
      </c>
      <c r="J678" s="29">
        <v>0</v>
      </c>
      <c r="K678" s="30">
        <f t="shared" si="183"/>
        <v>0</v>
      </c>
      <c r="L678" s="30">
        <f t="shared" si="184"/>
        <v>0</v>
      </c>
      <c r="M678" s="30">
        <f t="shared" si="185"/>
        <v>0</v>
      </c>
      <c r="N678" s="29">
        <v>0</v>
      </c>
      <c r="O678" s="29">
        <v>0</v>
      </c>
      <c r="P678" s="30">
        <f t="shared" si="186"/>
        <v>0</v>
      </c>
      <c r="Q678" s="30">
        <f t="shared" si="187"/>
        <v>0</v>
      </c>
      <c r="R678" s="30">
        <f t="shared" si="188"/>
        <v>0</v>
      </c>
      <c r="S678" s="29">
        <v>5000</v>
      </c>
      <c r="T678" s="29">
        <v>19000</v>
      </c>
      <c r="U678" s="30">
        <f t="shared" si="189"/>
        <v>3.8</v>
      </c>
      <c r="V678" s="30">
        <f t="shared" si="190"/>
        <v>7500</v>
      </c>
      <c r="W678" s="30">
        <f t="shared" si="191"/>
        <v>2625</v>
      </c>
      <c r="X678" s="29">
        <v>11000</v>
      </c>
      <c r="Y678" s="29">
        <v>36000</v>
      </c>
      <c r="Z678" s="30">
        <f t="shared" si="192"/>
        <v>3.2727272727272729</v>
      </c>
      <c r="AA678" s="30">
        <f t="shared" si="193"/>
        <v>16500</v>
      </c>
      <c r="AB678" s="30">
        <f t="shared" si="194"/>
        <v>4950</v>
      </c>
      <c r="AC678" s="29">
        <v>0</v>
      </c>
      <c r="AD678" s="29">
        <v>0</v>
      </c>
      <c r="AE678" s="30">
        <f t="shared" si="195"/>
        <v>0</v>
      </c>
      <c r="AF678" s="30">
        <f t="shared" si="196"/>
        <v>0</v>
      </c>
      <c r="AG678" s="30">
        <f t="shared" si="197"/>
        <v>0</v>
      </c>
    </row>
    <row r="679" spans="2:33" ht="15" customHeight="1" x14ac:dyDescent="0.2">
      <c r="B679" s="29" t="s">
        <v>2471</v>
      </c>
      <c r="C679" s="29" t="s">
        <v>21</v>
      </c>
      <c r="D679" s="29">
        <v>13000</v>
      </c>
      <c r="E679" s="29">
        <v>34000</v>
      </c>
      <c r="F679" s="30">
        <f t="shared" si="180"/>
        <v>2.6153846153846154</v>
      </c>
      <c r="G679" s="30">
        <f t="shared" si="181"/>
        <v>15600</v>
      </c>
      <c r="H679" s="30">
        <f t="shared" si="182"/>
        <v>5460</v>
      </c>
      <c r="I679" s="29">
        <v>0</v>
      </c>
      <c r="J679" s="29">
        <v>0</v>
      </c>
      <c r="K679" s="30">
        <f t="shared" si="183"/>
        <v>0</v>
      </c>
      <c r="L679" s="30">
        <f t="shared" si="184"/>
        <v>0</v>
      </c>
      <c r="M679" s="30">
        <f t="shared" si="185"/>
        <v>0</v>
      </c>
      <c r="N679" s="29">
        <v>0</v>
      </c>
      <c r="O679" s="29">
        <v>0</v>
      </c>
      <c r="P679" s="30">
        <f t="shared" si="186"/>
        <v>0</v>
      </c>
      <c r="Q679" s="30">
        <f t="shared" si="187"/>
        <v>0</v>
      </c>
      <c r="R679" s="30">
        <f t="shared" si="188"/>
        <v>0</v>
      </c>
      <c r="S679" s="29">
        <v>0</v>
      </c>
      <c r="T679" s="29">
        <v>1000</v>
      </c>
      <c r="U679" s="30">
        <f t="shared" si="189"/>
        <v>0</v>
      </c>
      <c r="V679" s="30">
        <f t="shared" si="190"/>
        <v>0</v>
      </c>
      <c r="W679" s="30">
        <f t="shared" si="191"/>
        <v>0</v>
      </c>
      <c r="X679" s="29">
        <v>42000</v>
      </c>
      <c r="Y679" s="29">
        <v>152000</v>
      </c>
      <c r="Z679" s="30">
        <f t="shared" si="192"/>
        <v>3.6190476190476191</v>
      </c>
      <c r="AA679" s="30">
        <f t="shared" si="193"/>
        <v>63000</v>
      </c>
      <c r="AB679" s="30">
        <f t="shared" si="194"/>
        <v>18900</v>
      </c>
      <c r="AC679" s="29">
        <v>0</v>
      </c>
      <c r="AD679" s="29">
        <v>0</v>
      </c>
      <c r="AE679" s="30">
        <f t="shared" si="195"/>
        <v>0</v>
      </c>
      <c r="AF679" s="30">
        <f t="shared" si="196"/>
        <v>0</v>
      </c>
      <c r="AG679" s="30">
        <f t="shared" si="197"/>
        <v>0</v>
      </c>
    </row>
    <row r="680" spans="2:33" ht="15" customHeight="1" x14ac:dyDescent="0.2">
      <c r="B680" s="29" t="s">
        <v>2473</v>
      </c>
      <c r="C680" s="29" t="s">
        <v>21</v>
      </c>
      <c r="D680" s="29">
        <v>11000</v>
      </c>
      <c r="E680" s="29">
        <v>38000</v>
      </c>
      <c r="F680" s="30">
        <f t="shared" si="180"/>
        <v>3.4545454545454546</v>
      </c>
      <c r="G680" s="30">
        <f t="shared" si="181"/>
        <v>13200</v>
      </c>
      <c r="H680" s="30">
        <f t="shared" si="182"/>
        <v>4620</v>
      </c>
      <c r="I680" s="29">
        <v>0</v>
      </c>
      <c r="J680" s="29">
        <v>0</v>
      </c>
      <c r="K680" s="30">
        <f t="shared" si="183"/>
        <v>0</v>
      </c>
      <c r="L680" s="30">
        <f t="shared" si="184"/>
        <v>0</v>
      </c>
      <c r="M680" s="30">
        <f t="shared" si="185"/>
        <v>0</v>
      </c>
      <c r="N680" s="29">
        <v>0</v>
      </c>
      <c r="O680" s="29">
        <v>0</v>
      </c>
      <c r="P680" s="30">
        <f t="shared" si="186"/>
        <v>0</v>
      </c>
      <c r="Q680" s="30">
        <f t="shared" si="187"/>
        <v>0</v>
      </c>
      <c r="R680" s="30">
        <f t="shared" si="188"/>
        <v>0</v>
      </c>
      <c r="S680" s="29">
        <v>2000</v>
      </c>
      <c r="T680" s="29">
        <v>6000</v>
      </c>
      <c r="U680" s="30">
        <f t="shared" si="189"/>
        <v>3</v>
      </c>
      <c r="V680" s="30">
        <f t="shared" si="190"/>
        <v>3000</v>
      </c>
      <c r="W680" s="30">
        <f t="shared" si="191"/>
        <v>1050</v>
      </c>
      <c r="X680" s="29">
        <v>19000</v>
      </c>
      <c r="Y680" s="29">
        <v>76000</v>
      </c>
      <c r="Z680" s="30">
        <f t="shared" si="192"/>
        <v>4</v>
      </c>
      <c r="AA680" s="30">
        <f t="shared" si="193"/>
        <v>28500</v>
      </c>
      <c r="AB680" s="30">
        <f t="shared" si="194"/>
        <v>8550</v>
      </c>
      <c r="AC680" s="29">
        <v>0</v>
      </c>
      <c r="AD680" s="29">
        <v>0</v>
      </c>
      <c r="AE680" s="30">
        <f t="shared" si="195"/>
        <v>0</v>
      </c>
      <c r="AF680" s="30">
        <f t="shared" si="196"/>
        <v>0</v>
      </c>
      <c r="AG680" s="30">
        <f t="shared" si="197"/>
        <v>0</v>
      </c>
    </row>
    <row r="681" spans="2:33" ht="15" customHeight="1" x14ac:dyDescent="0.2">
      <c r="B681" s="29" t="s">
        <v>2474</v>
      </c>
      <c r="C681" s="29" t="s">
        <v>21</v>
      </c>
      <c r="D681" s="29">
        <v>4000</v>
      </c>
      <c r="E681" s="29">
        <v>7000</v>
      </c>
      <c r="F681" s="30">
        <f t="shared" si="180"/>
        <v>1.75</v>
      </c>
      <c r="G681" s="30">
        <f t="shared" si="181"/>
        <v>4800</v>
      </c>
      <c r="H681" s="30">
        <f t="shared" si="182"/>
        <v>1680</v>
      </c>
      <c r="I681" s="29">
        <v>0</v>
      </c>
      <c r="J681" s="29">
        <v>0</v>
      </c>
      <c r="K681" s="30">
        <f t="shared" si="183"/>
        <v>0</v>
      </c>
      <c r="L681" s="30">
        <f t="shared" si="184"/>
        <v>0</v>
      </c>
      <c r="M681" s="30">
        <f t="shared" si="185"/>
        <v>0</v>
      </c>
      <c r="N681" s="29">
        <v>0</v>
      </c>
      <c r="O681" s="29">
        <v>0</v>
      </c>
      <c r="P681" s="30">
        <f t="shared" si="186"/>
        <v>0</v>
      </c>
      <c r="Q681" s="30">
        <f t="shared" si="187"/>
        <v>0</v>
      </c>
      <c r="R681" s="30">
        <f t="shared" si="188"/>
        <v>0</v>
      </c>
      <c r="S681" s="29">
        <v>1000</v>
      </c>
      <c r="T681" s="29">
        <v>3000</v>
      </c>
      <c r="U681" s="30">
        <f t="shared" si="189"/>
        <v>3</v>
      </c>
      <c r="V681" s="30">
        <f t="shared" si="190"/>
        <v>1500</v>
      </c>
      <c r="W681" s="30">
        <f t="shared" si="191"/>
        <v>525</v>
      </c>
      <c r="X681" s="29">
        <v>5000</v>
      </c>
      <c r="Y681" s="29">
        <v>10000</v>
      </c>
      <c r="Z681" s="30">
        <f t="shared" si="192"/>
        <v>2</v>
      </c>
      <c r="AA681" s="30">
        <f t="shared" si="193"/>
        <v>7500</v>
      </c>
      <c r="AB681" s="30">
        <f t="shared" si="194"/>
        <v>2250</v>
      </c>
      <c r="AC681" s="29">
        <v>0</v>
      </c>
      <c r="AD681" s="29">
        <v>0</v>
      </c>
      <c r="AE681" s="30">
        <f t="shared" si="195"/>
        <v>0</v>
      </c>
      <c r="AF681" s="30">
        <f t="shared" si="196"/>
        <v>0</v>
      </c>
      <c r="AG681" s="30">
        <f t="shared" si="197"/>
        <v>0</v>
      </c>
    </row>
    <row r="682" spans="2:33" ht="15" customHeight="1" x14ac:dyDescent="0.2">
      <c r="B682" s="29" t="s">
        <v>2479</v>
      </c>
      <c r="C682" s="29" t="s">
        <v>21</v>
      </c>
      <c r="D682" s="29">
        <v>14000</v>
      </c>
      <c r="E682" s="29">
        <v>21000</v>
      </c>
      <c r="F682" s="30">
        <f t="shared" si="180"/>
        <v>1.5</v>
      </c>
      <c r="G682" s="30">
        <f t="shared" si="181"/>
        <v>16800</v>
      </c>
      <c r="H682" s="30">
        <f t="shared" si="182"/>
        <v>5880</v>
      </c>
      <c r="I682" s="29">
        <v>0</v>
      </c>
      <c r="J682" s="29">
        <v>0</v>
      </c>
      <c r="K682" s="30">
        <f t="shared" si="183"/>
        <v>0</v>
      </c>
      <c r="L682" s="30">
        <f t="shared" si="184"/>
        <v>0</v>
      </c>
      <c r="M682" s="30">
        <f t="shared" si="185"/>
        <v>0</v>
      </c>
      <c r="N682" s="29">
        <v>0</v>
      </c>
      <c r="O682" s="29">
        <v>0</v>
      </c>
      <c r="P682" s="30">
        <f t="shared" si="186"/>
        <v>0</v>
      </c>
      <c r="Q682" s="30">
        <f t="shared" si="187"/>
        <v>0</v>
      </c>
      <c r="R682" s="30">
        <f t="shared" si="188"/>
        <v>0</v>
      </c>
      <c r="S682" s="29">
        <v>2000</v>
      </c>
      <c r="T682" s="29">
        <v>4000</v>
      </c>
      <c r="U682" s="30">
        <f t="shared" si="189"/>
        <v>2</v>
      </c>
      <c r="V682" s="30">
        <f t="shared" si="190"/>
        <v>3000</v>
      </c>
      <c r="W682" s="30">
        <f t="shared" si="191"/>
        <v>1050</v>
      </c>
      <c r="X682" s="29">
        <v>14000</v>
      </c>
      <c r="Y682" s="29">
        <v>24000</v>
      </c>
      <c r="Z682" s="30">
        <f t="shared" si="192"/>
        <v>1.7142857142857142</v>
      </c>
      <c r="AA682" s="30">
        <f t="shared" si="193"/>
        <v>21000</v>
      </c>
      <c r="AB682" s="30">
        <f t="shared" si="194"/>
        <v>6300</v>
      </c>
      <c r="AC682" s="29">
        <v>0</v>
      </c>
      <c r="AD682" s="29">
        <v>0</v>
      </c>
      <c r="AE682" s="30">
        <f t="shared" si="195"/>
        <v>0</v>
      </c>
      <c r="AF682" s="30">
        <f t="shared" si="196"/>
        <v>0</v>
      </c>
      <c r="AG682" s="30">
        <f t="shared" si="197"/>
        <v>0</v>
      </c>
    </row>
    <row r="683" spans="2:33" ht="15" customHeight="1" x14ac:dyDescent="0.2">
      <c r="B683" s="29" t="s">
        <v>2477</v>
      </c>
      <c r="C683" s="29" t="s">
        <v>21</v>
      </c>
      <c r="D683" s="29">
        <v>7000</v>
      </c>
      <c r="E683" s="29">
        <v>12000</v>
      </c>
      <c r="F683" s="30">
        <f t="shared" si="180"/>
        <v>1.7142857142857142</v>
      </c>
      <c r="G683" s="30">
        <f t="shared" si="181"/>
        <v>8400</v>
      </c>
      <c r="H683" s="30">
        <f t="shared" si="182"/>
        <v>2940</v>
      </c>
      <c r="I683" s="29">
        <v>0</v>
      </c>
      <c r="J683" s="29">
        <v>0</v>
      </c>
      <c r="K683" s="30">
        <f t="shared" si="183"/>
        <v>0</v>
      </c>
      <c r="L683" s="30">
        <f t="shared" si="184"/>
        <v>0</v>
      </c>
      <c r="M683" s="30">
        <f t="shared" si="185"/>
        <v>0</v>
      </c>
      <c r="N683" s="29">
        <v>0</v>
      </c>
      <c r="O683" s="29">
        <v>0</v>
      </c>
      <c r="P683" s="30">
        <f t="shared" si="186"/>
        <v>0</v>
      </c>
      <c r="Q683" s="30">
        <f t="shared" si="187"/>
        <v>0</v>
      </c>
      <c r="R683" s="30">
        <f t="shared" si="188"/>
        <v>0</v>
      </c>
      <c r="S683" s="29">
        <v>0</v>
      </c>
      <c r="T683" s="29">
        <v>0</v>
      </c>
      <c r="U683" s="30">
        <f t="shared" si="189"/>
        <v>0</v>
      </c>
      <c r="V683" s="30">
        <f t="shared" si="190"/>
        <v>0</v>
      </c>
      <c r="W683" s="30">
        <f t="shared" si="191"/>
        <v>0</v>
      </c>
      <c r="X683" s="29">
        <v>8000</v>
      </c>
      <c r="Y683" s="29">
        <v>14000</v>
      </c>
      <c r="Z683" s="30">
        <f t="shared" si="192"/>
        <v>1.75</v>
      </c>
      <c r="AA683" s="30">
        <f t="shared" si="193"/>
        <v>12000</v>
      </c>
      <c r="AB683" s="30">
        <f t="shared" si="194"/>
        <v>3600</v>
      </c>
      <c r="AC683" s="29">
        <v>0</v>
      </c>
      <c r="AD683" s="29">
        <v>0</v>
      </c>
      <c r="AE683" s="30">
        <f t="shared" si="195"/>
        <v>0</v>
      </c>
      <c r="AF683" s="30">
        <f t="shared" si="196"/>
        <v>0</v>
      </c>
      <c r="AG683" s="30">
        <f t="shared" si="197"/>
        <v>0</v>
      </c>
    </row>
    <row r="684" spans="2:33" ht="15" customHeight="1" x14ac:dyDescent="0.2">
      <c r="B684" s="29" t="s">
        <v>2478</v>
      </c>
      <c r="C684" s="29" t="s">
        <v>21</v>
      </c>
      <c r="D684" s="29">
        <v>7000</v>
      </c>
      <c r="E684" s="29">
        <v>15000</v>
      </c>
      <c r="F684" s="30">
        <f t="shared" si="180"/>
        <v>2.1428571428571428</v>
      </c>
      <c r="G684" s="30">
        <f t="shared" si="181"/>
        <v>8400</v>
      </c>
      <c r="H684" s="30">
        <f t="shared" si="182"/>
        <v>2940</v>
      </c>
      <c r="I684" s="29">
        <v>0</v>
      </c>
      <c r="J684" s="29">
        <v>0</v>
      </c>
      <c r="K684" s="30">
        <f t="shared" si="183"/>
        <v>0</v>
      </c>
      <c r="L684" s="30">
        <f t="shared" si="184"/>
        <v>0</v>
      </c>
      <c r="M684" s="30">
        <f t="shared" si="185"/>
        <v>0</v>
      </c>
      <c r="N684" s="29">
        <v>0</v>
      </c>
      <c r="O684" s="29">
        <v>0</v>
      </c>
      <c r="P684" s="30">
        <f t="shared" si="186"/>
        <v>0</v>
      </c>
      <c r="Q684" s="30">
        <f t="shared" si="187"/>
        <v>0</v>
      </c>
      <c r="R684" s="30">
        <f t="shared" si="188"/>
        <v>0</v>
      </c>
      <c r="S684" s="29">
        <v>2000</v>
      </c>
      <c r="T684" s="29">
        <v>5000</v>
      </c>
      <c r="U684" s="30">
        <f t="shared" si="189"/>
        <v>2.5</v>
      </c>
      <c r="V684" s="30">
        <f t="shared" si="190"/>
        <v>3000</v>
      </c>
      <c r="W684" s="30">
        <f t="shared" si="191"/>
        <v>1050</v>
      </c>
      <c r="X684" s="29">
        <v>11000</v>
      </c>
      <c r="Y684" s="29">
        <v>23000</v>
      </c>
      <c r="Z684" s="30">
        <f t="shared" si="192"/>
        <v>2.0909090909090908</v>
      </c>
      <c r="AA684" s="30">
        <f t="shared" si="193"/>
        <v>16500</v>
      </c>
      <c r="AB684" s="30">
        <f t="shared" si="194"/>
        <v>4950</v>
      </c>
      <c r="AC684" s="29">
        <v>0</v>
      </c>
      <c r="AD684" s="29">
        <v>0</v>
      </c>
      <c r="AE684" s="30">
        <f t="shared" si="195"/>
        <v>0</v>
      </c>
      <c r="AF684" s="30">
        <f t="shared" si="196"/>
        <v>0</v>
      </c>
      <c r="AG684" s="30">
        <f t="shared" si="197"/>
        <v>0</v>
      </c>
    </row>
    <row r="685" spans="2:33" ht="15" customHeight="1" x14ac:dyDescent="0.2">
      <c r="B685" s="29" t="s">
        <v>2470</v>
      </c>
      <c r="C685" s="29" t="s">
        <v>21</v>
      </c>
      <c r="D685" s="29">
        <v>109000</v>
      </c>
      <c r="E685" s="29">
        <v>365000</v>
      </c>
      <c r="F685" s="30">
        <f t="shared" si="180"/>
        <v>3.3486238532110093</v>
      </c>
      <c r="G685" s="30">
        <f t="shared" si="181"/>
        <v>130800</v>
      </c>
      <c r="H685" s="30">
        <f t="shared" si="182"/>
        <v>45780</v>
      </c>
      <c r="I685" s="29">
        <v>0</v>
      </c>
      <c r="J685" s="29">
        <v>0</v>
      </c>
      <c r="K685" s="30">
        <f t="shared" si="183"/>
        <v>0</v>
      </c>
      <c r="L685" s="30">
        <f t="shared" si="184"/>
        <v>0</v>
      </c>
      <c r="M685" s="30">
        <f t="shared" si="185"/>
        <v>0</v>
      </c>
      <c r="N685" s="29">
        <v>0</v>
      </c>
      <c r="O685" s="29">
        <v>0</v>
      </c>
      <c r="P685" s="30">
        <f t="shared" si="186"/>
        <v>0</v>
      </c>
      <c r="Q685" s="30">
        <f t="shared" si="187"/>
        <v>0</v>
      </c>
      <c r="R685" s="30">
        <f t="shared" si="188"/>
        <v>0</v>
      </c>
      <c r="S685" s="29">
        <v>1000</v>
      </c>
      <c r="T685" s="29">
        <v>4000</v>
      </c>
      <c r="U685" s="30">
        <f t="shared" si="189"/>
        <v>4</v>
      </c>
      <c r="V685" s="30">
        <f t="shared" si="190"/>
        <v>1500</v>
      </c>
      <c r="W685" s="30">
        <f t="shared" si="191"/>
        <v>525</v>
      </c>
      <c r="X685" s="29">
        <v>101000</v>
      </c>
      <c r="Y685" s="29">
        <v>436000</v>
      </c>
      <c r="Z685" s="30">
        <f t="shared" si="192"/>
        <v>4.3168316831683171</v>
      </c>
      <c r="AA685" s="30">
        <f t="shared" si="193"/>
        <v>151500</v>
      </c>
      <c r="AB685" s="30">
        <f t="shared" si="194"/>
        <v>45450</v>
      </c>
      <c r="AC685" s="29">
        <v>0</v>
      </c>
      <c r="AD685" s="29">
        <v>0</v>
      </c>
      <c r="AE685" s="30">
        <f t="shared" si="195"/>
        <v>0</v>
      </c>
      <c r="AF685" s="30">
        <f t="shared" si="196"/>
        <v>0</v>
      </c>
      <c r="AG685" s="30">
        <f t="shared" si="197"/>
        <v>0</v>
      </c>
    </row>
    <row r="686" spans="2:33" ht="15" customHeight="1" x14ac:dyDescent="0.2">
      <c r="B686" s="29" t="s">
        <v>2476</v>
      </c>
      <c r="C686" s="29" t="s">
        <v>21</v>
      </c>
      <c r="D686" s="29">
        <v>9000</v>
      </c>
      <c r="E686" s="29">
        <v>16000</v>
      </c>
      <c r="F686" s="30">
        <f t="shared" si="180"/>
        <v>1.7777777777777777</v>
      </c>
      <c r="G686" s="30">
        <f t="shared" si="181"/>
        <v>10800</v>
      </c>
      <c r="H686" s="30">
        <f t="shared" si="182"/>
        <v>3780</v>
      </c>
      <c r="I686" s="29">
        <v>0</v>
      </c>
      <c r="J686" s="29">
        <v>0</v>
      </c>
      <c r="K686" s="30">
        <f t="shared" si="183"/>
        <v>0</v>
      </c>
      <c r="L686" s="30">
        <f t="shared" si="184"/>
        <v>0</v>
      </c>
      <c r="M686" s="30">
        <f t="shared" si="185"/>
        <v>0</v>
      </c>
      <c r="N686" s="29">
        <v>0</v>
      </c>
      <c r="O686" s="29">
        <v>0</v>
      </c>
      <c r="P686" s="30">
        <f t="shared" si="186"/>
        <v>0</v>
      </c>
      <c r="Q686" s="30">
        <f t="shared" si="187"/>
        <v>0</v>
      </c>
      <c r="R686" s="30">
        <f t="shared" si="188"/>
        <v>0</v>
      </c>
      <c r="S686" s="29">
        <v>1000</v>
      </c>
      <c r="T686" s="29">
        <v>2000</v>
      </c>
      <c r="U686" s="30">
        <f t="shared" si="189"/>
        <v>2</v>
      </c>
      <c r="V686" s="30">
        <f t="shared" si="190"/>
        <v>1500</v>
      </c>
      <c r="W686" s="30">
        <f t="shared" si="191"/>
        <v>525</v>
      </c>
      <c r="X686" s="29">
        <v>8000</v>
      </c>
      <c r="Y686" s="29">
        <v>15000</v>
      </c>
      <c r="Z686" s="30">
        <f t="shared" si="192"/>
        <v>1.875</v>
      </c>
      <c r="AA686" s="30">
        <f t="shared" si="193"/>
        <v>12000</v>
      </c>
      <c r="AB686" s="30">
        <f t="shared" si="194"/>
        <v>3600</v>
      </c>
      <c r="AC686" s="29">
        <v>0</v>
      </c>
      <c r="AD686" s="29">
        <v>0</v>
      </c>
      <c r="AE686" s="30">
        <f t="shared" si="195"/>
        <v>0</v>
      </c>
      <c r="AF686" s="30">
        <f t="shared" si="196"/>
        <v>0</v>
      </c>
      <c r="AG686" s="30">
        <f t="shared" si="197"/>
        <v>0</v>
      </c>
    </row>
  </sheetData>
  <autoFilter ref="B14:AG686" xr:uid="{00000000-0009-0000-0000-000006000000}"/>
  <mergeCells count="10">
    <mergeCell ref="B4:F4"/>
    <mergeCell ref="B13:AG13"/>
    <mergeCell ref="B14:B15"/>
    <mergeCell ref="C14:C15"/>
    <mergeCell ref="D14:H14"/>
    <mergeCell ref="I14:M14"/>
    <mergeCell ref="N14:R14"/>
    <mergeCell ref="S14:W14"/>
    <mergeCell ref="X14:AB14"/>
    <mergeCell ref="AC14:AG14"/>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2"/>
  <sheetViews>
    <sheetView topLeftCell="B1" zoomScaleNormal="100" workbookViewId="0">
      <pane ySplit="4" topLeftCell="A5" activePane="bottomLeft" state="frozen"/>
      <selection activeCell="B1" sqref="B1"/>
      <selection pane="bottomLeft" activeCell="K8" sqref="K8"/>
    </sheetView>
  </sheetViews>
  <sheetFormatPr baseColWidth="10" defaultColWidth="8.6640625" defaultRowHeight="15" x14ac:dyDescent="0.2"/>
  <cols>
    <col min="1" max="1" width="8" customWidth="1"/>
    <col min="2" max="2" width="44" customWidth="1"/>
    <col min="3" max="3" width="12" customWidth="1"/>
    <col min="4" max="5" width="11.5" customWidth="1"/>
    <col min="6" max="6" width="14" customWidth="1"/>
    <col min="7" max="9" width="16" customWidth="1"/>
    <col min="10" max="10" width="18" customWidth="1"/>
    <col min="11" max="11" width="16" customWidth="1"/>
    <col min="12" max="12" width="14" customWidth="1"/>
    <col min="13" max="13" width="24" customWidth="1"/>
    <col min="14" max="14" width="48.1640625" customWidth="1"/>
  </cols>
  <sheetData>
    <row r="1" spans="1:14" ht="15" customHeight="1" x14ac:dyDescent="0.2">
      <c r="A1" s="85" t="s">
        <v>8352</v>
      </c>
      <c r="B1" s="85"/>
      <c r="C1" s="85"/>
      <c r="D1" s="85"/>
      <c r="E1" s="85"/>
      <c r="F1" s="85"/>
      <c r="G1" s="85"/>
      <c r="H1" s="85"/>
      <c r="I1" s="85"/>
      <c r="J1" s="85"/>
      <c r="K1" s="85"/>
      <c r="L1" s="85"/>
      <c r="N1" s="56"/>
    </row>
    <row r="2" spans="1:14" ht="15" customHeight="1" x14ac:dyDescent="0.2">
      <c r="A2" s="92" t="s">
        <v>8353</v>
      </c>
      <c r="B2" s="92"/>
      <c r="C2" s="92"/>
      <c r="D2" s="92"/>
      <c r="E2" s="92"/>
      <c r="F2" s="92"/>
      <c r="G2" s="92"/>
      <c r="H2" s="92"/>
      <c r="I2" s="92"/>
      <c r="J2" s="92"/>
      <c r="K2" s="92"/>
      <c r="L2" s="92"/>
      <c r="N2" s="56"/>
    </row>
    <row r="3" spans="1:14" x14ac:dyDescent="0.2">
      <c r="N3" s="56"/>
    </row>
    <row r="4" spans="1:14" ht="42" customHeight="1" x14ac:dyDescent="0.2">
      <c r="A4" s="35" t="s">
        <v>35</v>
      </c>
      <c r="B4" s="35" t="s">
        <v>149</v>
      </c>
      <c r="C4" s="35" t="s">
        <v>8354</v>
      </c>
      <c r="D4" s="35" t="s">
        <v>8355</v>
      </c>
      <c r="E4" s="35" t="s">
        <v>8356</v>
      </c>
      <c r="F4" s="35" t="s">
        <v>8357</v>
      </c>
      <c r="G4" s="35" t="s">
        <v>8358</v>
      </c>
      <c r="H4" s="35" t="s">
        <v>8359</v>
      </c>
      <c r="I4" s="35" t="s">
        <v>8360</v>
      </c>
      <c r="J4" s="35" t="s">
        <v>8361</v>
      </c>
      <c r="K4" s="35" t="s">
        <v>8362</v>
      </c>
      <c r="L4" s="35" t="s">
        <v>8363</v>
      </c>
      <c r="M4" s="35" t="s">
        <v>8364</v>
      </c>
      <c r="N4" s="57" t="s">
        <v>8365</v>
      </c>
    </row>
    <row r="5" spans="1:14" ht="15" customHeight="1" x14ac:dyDescent="0.2">
      <c r="A5" s="29" t="s">
        <v>8366</v>
      </c>
      <c r="B5" s="29" t="s">
        <v>169</v>
      </c>
      <c r="C5" s="29" t="s">
        <v>8367</v>
      </c>
      <c r="D5" s="29" t="s">
        <v>8368</v>
      </c>
      <c r="E5" s="30">
        <v>105</v>
      </c>
      <c r="F5" s="30">
        <v>2.4</v>
      </c>
      <c r="G5" s="30">
        <v>2.4</v>
      </c>
      <c r="H5" s="30">
        <v>107</v>
      </c>
      <c r="I5" s="30">
        <v>0</v>
      </c>
      <c r="J5" s="30">
        <v>1.5</v>
      </c>
      <c r="K5" s="30">
        <v>61</v>
      </c>
      <c r="L5" s="58">
        <v>2025</v>
      </c>
      <c r="M5" s="29" t="s">
        <v>168</v>
      </c>
      <c r="N5" s="59" t="s">
        <v>8369</v>
      </c>
    </row>
    <row r="6" spans="1:14" ht="15" customHeight="1" x14ac:dyDescent="0.2">
      <c r="A6" s="29" t="s">
        <v>8370</v>
      </c>
      <c r="B6" s="29" t="s">
        <v>8371</v>
      </c>
      <c r="C6" s="29" t="s">
        <v>8367</v>
      </c>
      <c r="D6" s="29" t="s">
        <v>8368</v>
      </c>
      <c r="E6" s="30">
        <v>42</v>
      </c>
      <c r="F6" s="30">
        <v>0.7</v>
      </c>
      <c r="G6" s="30">
        <v>0.7</v>
      </c>
      <c r="H6" s="30">
        <v>42</v>
      </c>
      <c r="I6" s="30">
        <v>0</v>
      </c>
      <c r="J6" s="30">
        <v>0</v>
      </c>
      <c r="K6" s="30">
        <v>0</v>
      </c>
      <c r="L6" s="58">
        <v>2025</v>
      </c>
      <c r="M6" s="29" t="s">
        <v>161</v>
      </c>
      <c r="N6" s="59" t="s">
        <v>8372</v>
      </c>
    </row>
    <row r="7" spans="1:14" ht="15" customHeight="1" x14ac:dyDescent="0.2">
      <c r="A7" s="29" t="s">
        <v>8373</v>
      </c>
      <c r="B7" s="29" t="s">
        <v>8374</v>
      </c>
      <c r="C7" s="29"/>
      <c r="D7" s="29" t="s">
        <v>8368</v>
      </c>
      <c r="E7" s="30">
        <v>8</v>
      </c>
      <c r="F7" s="30">
        <v>2.5</v>
      </c>
      <c r="G7" s="30">
        <v>2.5</v>
      </c>
      <c r="H7" s="30">
        <v>8</v>
      </c>
      <c r="I7" s="30">
        <v>0</v>
      </c>
      <c r="J7" s="30">
        <v>0</v>
      </c>
      <c r="K7" s="30">
        <v>0</v>
      </c>
      <c r="L7" s="58">
        <v>2025</v>
      </c>
      <c r="M7" s="29" t="s">
        <v>168</v>
      </c>
      <c r="N7" s="59" t="s">
        <v>8375</v>
      </c>
    </row>
    <row r="8" spans="1:14" ht="15" customHeight="1" x14ac:dyDescent="0.2">
      <c r="A8" s="29" t="s">
        <v>8373</v>
      </c>
      <c r="B8" s="29" t="s">
        <v>8376</v>
      </c>
      <c r="C8" s="29" t="s">
        <v>8367</v>
      </c>
      <c r="D8" s="29" t="s">
        <v>8368</v>
      </c>
      <c r="E8" s="30">
        <v>240</v>
      </c>
      <c r="F8" s="30">
        <v>4.3</v>
      </c>
      <c r="G8" s="30">
        <v>4.3</v>
      </c>
      <c r="H8" s="30">
        <v>242</v>
      </c>
      <c r="I8" s="30">
        <v>0</v>
      </c>
      <c r="J8" s="30">
        <v>1.3</v>
      </c>
      <c r="K8" s="30">
        <v>30</v>
      </c>
      <c r="L8" s="58">
        <v>2025</v>
      </c>
      <c r="M8" s="29" t="s">
        <v>8377</v>
      </c>
      <c r="N8" s="59" t="s">
        <v>8378</v>
      </c>
    </row>
    <row r="9" spans="1:14" ht="15" customHeight="1" x14ac:dyDescent="0.2">
      <c r="A9" s="29" t="s">
        <v>8373</v>
      </c>
      <c r="B9" s="29" t="s">
        <v>8379</v>
      </c>
      <c r="C9" s="29" t="s">
        <v>8367</v>
      </c>
      <c r="D9" s="29" t="s">
        <v>8368</v>
      </c>
      <c r="E9" s="30">
        <v>6169</v>
      </c>
      <c r="F9" s="30">
        <v>111.3</v>
      </c>
      <c r="G9" s="30">
        <v>111.3</v>
      </c>
      <c r="H9" s="30">
        <v>6732</v>
      </c>
      <c r="I9" s="30">
        <v>0</v>
      </c>
      <c r="J9" s="30">
        <v>84.2</v>
      </c>
      <c r="K9" s="30">
        <v>76</v>
      </c>
      <c r="L9" s="58">
        <v>2025</v>
      </c>
      <c r="M9" s="29" t="s">
        <v>8380</v>
      </c>
      <c r="N9" s="59" t="s">
        <v>8381</v>
      </c>
    </row>
    <row r="10" spans="1:14" ht="15" customHeight="1" x14ac:dyDescent="0.2">
      <c r="A10" s="29" t="s">
        <v>8373</v>
      </c>
      <c r="B10" s="29" t="s">
        <v>8382</v>
      </c>
      <c r="C10" s="29" t="s">
        <v>8367</v>
      </c>
      <c r="D10" s="29" t="s">
        <v>8368</v>
      </c>
      <c r="E10" s="30">
        <v>920</v>
      </c>
      <c r="F10" s="30">
        <v>22.5</v>
      </c>
      <c r="G10" s="30">
        <v>22.5</v>
      </c>
      <c r="H10" s="30">
        <v>943</v>
      </c>
      <c r="I10" s="30">
        <v>0</v>
      </c>
      <c r="J10" s="30">
        <v>27.1</v>
      </c>
      <c r="K10" s="30">
        <v>120</v>
      </c>
      <c r="L10" s="58">
        <v>2025</v>
      </c>
      <c r="M10" s="29" t="s">
        <v>8383</v>
      </c>
      <c r="N10" s="59" t="s">
        <v>8384</v>
      </c>
    </row>
    <row r="11" spans="1:14" ht="15" customHeight="1" x14ac:dyDescent="0.2">
      <c r="A11" s="29" t="s">
        <v>8373</v>
      </c>
      <c r="B11" s="29" t="s">
        <v>158</v>
      </c>
      <c r="C11" s="29" t="s">
        <v>8367</v>
      </c>
      <c r="D11" s="29" t="s">
        <v>8368</v>
      </c>
      <c r="E11" s="30">
        <v>878</v>
      </c>
      <c r="F11" s="30">
        <v>16</v>
      </c>
      <c r="G11" s="30">
        <v>19.399999999999999</v>
      </c>
      <c r="H11" s="30">
        <v>867</v>
      </c>
      <c r="I11" s="30">
        <v>0</v>
      </c>
      <c r="J11" s="30">
        <v>2.6</v>
      </c>
      <c r="K11" s="30">
        <v>13</v>
      </c>
      <c r="L11" s="58">
        <v>2025</v>
      </c>
      <c r="M11" s="29" t="s">
        <v>157</v>
      </c>
      <c r="N11" s="59" t="s">
        <v>8385</v>
      </c>
    </row>
    <row r="12" spans="1:14" ht="15" customHeight="1" x14ac:dyDescent="0.2">
      <c r="A12" s="29" t="s">
        <v>8373</v>
      </c>
      <c r="B12" s="29" t="s">
        <v>8386</v>
      </c>
      <c r="C12" s="29" t="s">
        <v>8367</v>
      </c>
      <c r="D12" s="29" t="s">
        <v>8368</v>
      </c>
      <c r="E12" s="30">
        <v>609</v>
      </c>
      <c r="F12" s="30">
        <v>8.3000000000000007</v>
      </c>
      <c r="G12" s="30">
        <v>8.3000000000000007</v>
      </c>
      <c r="H12" s="30">
        <v>585</v>
      </c>
      <c r="I12" s="30">
        <v>0</v>
      </c>
      <c r="J12" s="30">
        <v>3</v>
      </c>
      <c r="K12" s="30">
        <v>36</v>
      </c>
      <c r="L12" s="58">
        <v>2025</v>
      </c>
      <c r="M12" s="29" t="s">
        <v>155</v>
      </c>
      <c r="N12" s="59" t="s">
        <v>8387</v>
      </c>
    </row>
    <row r="13" spans="1:14" ht="15" customHeight="1" x14ac:dyDescent="0.2">
      <c r="A13" s="29" t="s">
        <v>8373</v>
      </c>
      <c r="B13" s="29" t="s">
        <v>8388</v>
      </c>
      <c r="C13" s="29" t="s">
        <v>8367</v>
      </c>
      <c r="D13" s="29" t="s">
        <v>8368</v>
      </c>
      <c r="E13" s="30">
        <v>55</v>
      </c>
      <c r="F13" s="30">
        <v>2</v>
      </c>
      <c r="G13" s="30">
        <v>2</v>
      </c>
      <c r="H13" s="30">
        <v>65</v>
      </c>
      <c r="I13" s="30">
        <v>0</v>
      </c>
      <c r="J13" s="30">
        <v>0.4</v>
      </c>
      <c r="K13" s="30">
        <v>21</v>
      </c>
      <c r="L13" s="58">
        <v>2025</v>
      </c>
      <c r="M13" s="29" t="s">
        <v>8389</v>
      </c>
      <c r="N13" s="59" t="s">
        <v>8390</v>
      </c>
    </row>
    <row r="14" spans="1:14" ht="15" customHeight="1" x14ac:dyDescent="0.2">
      <c r="A14" s="29" t="s">
        <v>8373</v>
      </c>
      <c r="B14" s="29" t="s">
        <v>167</v>
      </c>
      <c r="C14" s="29" t="s">
        <v>8367</v>
      </c>
      <c r="D14" s="29" t="s">
        <v>8368</v>
      </c>
      <c r="E14" s="30">
        <v>455</v>
      </c>
      <c r="F14" s="30">
        <v>35</v>
      </c>
      <c r="G14" s="30">
        <v>13.2</v>
      </c>
      <c r="H14" s="30">
        <v>440</v>
      </c>
      <c r="I14" s="30">
        <v>0</v>
      </c>
      <c r="J14" s="30">
        <v>1.8</v>
      </c>
      <c r="K14" s="30">
        <v>13</v>
      </c>
      <c r="L14" s="58">
        <v>2025</v>
      </c>
      <c r="M14" s="29" t="s">
        <v>8391</v>
      </c>
      <c r="N14" s="59" t="s">
        <v>8392</v>
      </c>
    </row>
    <row r="15" spans="1:14" ht="15" customHeight="1" x14ac:dyDescent="0.2">
      <c r="A15" s="29" t="s">
        <v>8373</v>
      </c>
      <c r="B15" s="29" t="s">
        <v>173</v>
      </c>
      <c r="C15" s="29" t="s">
        <v>8367</v>
      </c>
      <c r="D15" s="29" t="s">
        <v>8368</v>
      </c>
      <c r="E15" s="30">
        <v>921</v>
      </c>
      <c r="F15" s="30">
        <v>31</v>
      </c>
      <c r="G15" s="30">
        <v>31</v>
      </c>
      <c r="H15" s="30">
        <v>998</v>
      </c>
      <c r="I15" s="30">
        <v>0</v>
      </c>
      <c r="J15" s="30">
        <v>6.9</v>
      </c>
      <c r="K15" s="30">
        <v>22</v>
      </c>
      <c r="L15" s="58">
        <v>2025</v>
      </c>
      <c r="M15" s="29" t="s">
        <v>8393</v>
      </c>
      <c r="N15" s="59" t="s">
        <v>8394</v>
      </c>
    </row>
    <row r="16" spans="1:14" ht="15" customHeight="1" x14ac:dyDescent="0.2">
      <c r="A16" s="29" t="s">
        <v>8373</v>
      </c>
      <c r="B16" s="29" t="s">
        <v>8395</v>
      </c>
      <c r="C16" s="29" t="s">
        <v>8367</v>
      </c>
      <c r="D16" s="29" t="s">
        <v>8368</v>
      </c>
      <c r="E16" s="30">
        <v>129</v>
      </c>
      <c r="F16" s="30">
        <v>7</v>
      </c>
      <c r="G16" s="30">
        <v>7</v>
      </c>
      <c r="H16" s="30">
        <v>125</v>
      </c>
      <c r="I16" s="30">
        <v>0</v>
      </c>
      <c r="J16" s="30">
        <v>6</v>
      </c>
      <c r="K16" s="30">
        <v>86</v>
      </c>
      <c r="L16" s="58">
        <v>2025</v>
      </c>
      <c r="M16" s="29" t="s">
        <v>161</v>
      </c>
      <c r="N16" s="59" t="s">
        <v>8396</v>
      </c>
    </row>
    <row r="17" spans="1:14" ht="15" customHeight="1" x14ac:dyDescent="0.2">
      <c r="A17" s="29" t="s">
        <v>8373</v>
      </c>
      <c r="B17" s="29" t="s">
        <v>8397</v>
      </c>
      <c r="C17" s="29"/>
      <c r="D17" s="29" t="s">
        <v>8368</v>
      </c>
      <c r="E17" s="30">
        <v>5</v>
      </c>
      <c r="F17" s="30">
        <v>0.1</v>
      </c>
      <c r="G17" s="30">
        <v>0.1</v>
      </c>
      <c r="H17" s="30">
        <v>0</v>
      </c>
      <c r="I17" s="30">
        <v>0</v>
      </c>
      <c r="J17" s="30">
        <v>0</v>
      </c>
      <c r="K17" s="30">
        <v>0</v>
      </c>
      <c r="L17" s="58">
        <v>2025</v>
      </c>
      <c r="M17" s="29" t="s">
        <v>1809</v>
      </c>
      <c r="N17" s="59" t="s">
        <v>8398</v>
      </c>
    </row>
    <row r="18" spans="1:14" ht="15" customHeight="1" x14ac:dyDescent="0.2">
      <c r="A18" s="29" t="s">
        <v>8373</v>
      </c>
      <c r="B18" s="29" t="s">
        <v>175</v>
      </c>
      <c r="C18" s="29" t="s">
        <v>8399</v>
      </c>
      <c r="D18" s="29" t="s">
        <v>8368</v>
      </c>
      <c r="E18" s="30">
        <v>1755</v>
      </c>
      <c r="F18" s="30">
        <v>16.5</v>
      </c>
      <c r="G18" s="30">
        <v>16.5</v>
      </c>
      <c r="H18" s="30">
        <v>1707</v>
      </c>
      <c r="I18" s="30">
        <v>0</v>
      </c>
      <c r="J18" s="30">
        <v>0.6</v>
      </c>
      <c r="K18" s="30">
        <v>4</v>
      </c>
      <c r="L18" s="58">
        <v>2025</v>
      </c>
      <c r="M18" s="29" t="s">
        <v>8400</v>
      </c>
      <c r="N18" s="59" t="s">
        <v>8401</v>
      </c>
    </row>
    <row r="19" spans="1:14" ht="15" customHeight="1" x14ac:dyDescent="0.2">
      <c r="A19" s="29" t="s">
        <v>8402</v>
      </c>
      <c r="B19" s="29" t="s">
        <v>8403</v>
      </c>
      <c r="C19" s="29" t="s">
        <v>8404</v>
      </c>
      <c r="D19" s="29" t="s">
        <v>8368</v>
      </c>
      <c r="E19" s="30">
        <v>73</v>
      </c>
      <c r="F19" s="30">
        <v>5.0999999999999996</v>
      </c>
      <c r="G19" s="30">
        <v>5.0999999999999996</v>
      </c>
      <c r="H19" s="30">
        <v>73</v>
      </c>
      <c r="I19" s="30">
        <v>0</v>
      </c>
      <c r="J19" s="30">
        <v>0.9</v>
      </c>
      <c r="K19" s="30">
        <v>18</v>
      </c>
      <c r="L19" s="58">
        <v>2025</v>
      </c>
      <c r="M19" s="29" t="s">
        <v>155</v>
      </c>
      <c r="N19" s="59" t="s">
        <v>8405</v>
      </c>
    </row>
    <row r="20" spans="1:14" ht="15" customHeight="1" x14ac:dyDescent="0.2">
      <c r="A20" s="29" t="s">
        <v>8406</v>
      </c>
      <c r="B20" s="29" t="s">
        <v>156</v>
      </c>
      <c r="C20" s="29" t="s">
        <v>8404</v>
      </c>
      <c r="D20" s="29" t="s">
        <v>8368</v>
      </c>
      <c r="E20" s="30">
        <v>2860</v>
      </c>
      <c r="F20" s="30">
        <v>44.8</v>
      </c>
      <c r="G20" s="30">
        <v>36</v>
      </c>
      <c r="H20" s="30">
        <v>2748</v>
      </c>
      <c r="I20" s="30">
        <v>0</v>
      </c>
      <c r="J20" s="30">
        <v>38.5</v>
      </c>
      <c r="K20" s="30">
        <v>107</v>
      </c>
      <c r="L20" s="58">
        <v>2025</v>
      </c>
      <c r="M20" s="29" t="s">
        <v>155</v>
      </c>
      <c r="N20" s="59" t="s">
        <v>8407</v>
      </c>
    </row>
    <row r="21" spans="1:14" ht="15" customHeight="1" x14ac:dyDescent="0.2">
      <c r="A21" s="29" t="s">
        <v>8406</v>
      </c>
      <c r="B21" s="29" t="s">
        <v>8408</v>
      </c>
      <c r="C21" s="29" t="s">
        <v>8404</v>
      </c>
      <c r="D21" s="29" t="s">
        <v>8368</v>
      </c>
      <c r="E21" s="30">
        <v>58</v>
      </c>
      <c r="F21" s="30">
        <v>12</v>
      </c>
      <c r="G21" s="30">
        <v>12</v>
      </c>
      <c r="H21" s="30">
        <v>57</v>
      </c>
      <c r="I21" s="30">
        <v>0</v>
      </c>
      <c r="J21" s="30">
        <v>7.5</v>
      </c>
      <c r="K21" s="30">
        <v>63</v>
      </c>
      <c r="L21" s="58">
        <v>2025</v>
      </c>
      <c r="M21" s="29" t="s">
        <v>155</v>
      </c>
      <c r="N21" s="59" t="s">
        <v>8409</v>
      </c>
    </row>
    <row r="22" spans="1:14" ht="15" customHeight="1" x14ac:dyDescent="0.2">
      <c r="A22" s="29" t="s">
        <v>8410</v>
      </c>
      <c r="B22" s="29" t="s">
        <v>8411</v>
      </c>
      <c r="C22" s="29" t="s">
        <v>8367</v>
      </c>
      <c r="D22" s="29" t="s">
        <v>8368</v>
      </c>
      <c r="E22" s="30">
        <v>132</v>
      </c>
      <c r="F22" s="30">
        <v>20</v>
      </c>
      <c r="G22" s="30">
        <v>20</v>
      </c>
      <c r="H22" s="30">
        <v>143</v>
      </c>
      <c r="I22" s="30">
        <v>0</v>
      </c>
      <c r="J22" s="30">
        <v>5</v>
      </c>
      <c r="K22" s="30">
        <v>25</v>
      </c>
      <c r="L22" s="58">
        <v>2025</v>
      </c>
      <c r="M22" s="29" t="s">
        <v>8412</v>
      </c>
      <c r="N22" s="59" t="s">
        <v>8413</v>
      </c>
    </row>
    <row r="23" spans="1:14" ht="15" customHeight="1" x14ac:dyDescent="0.2">
      <c r="A23" s="29" t="s">
        <v>8414</v>
      </c>
      <c r="B23" s="29" t="s">
        <v>8415</v>
      </c>
      <c r="C23" s="29" t="s">
        <v>8367</v>
      </c>
      <c r="D23" s="29" t="s">
        <v>8368</v>
      </c>
      <c r="E23" s="30">
        <v>24</v>
      </c>
      <c r="F23" s="30">
        <v>6</v>
      </c>
      <c r="G23" s="30">
        <v>6</v>
      </c>
      <c r="H23" s="30">
        <v>24</v>
      </c>
      <c r="I23" s="30">
        <v>0</v>
      </c>
      <c r="J23" s="30">
        <v>4</v>
      </c>
      <c r="K23" s="30">
        <v>67</v>
      </c>
      <c r="L23" s="58">
        <v>2025</v>
      </c>
      <c r="M23" s="29" t="s">
        <v>161</v>
      </c>
      <c r="N23" s="59" t="s">
        <v>8416</v>
      </c>
    </row>
    <row r="24" spans="1:14" ht="15" customHeight="1" x14ac:dyDescent="0.2">
      <c r="A24" s="29" t="s">
        <v>8417</v>
      </c>
      <c r="B24" s="29" t="s">
        <v>154</v>
      </c>
      <c r="C24" s="29" t="s">
        <v>8367</v>
      </c>
      <c r="D24" s="29" t="s">
        <v>8368</v>
      </c>
      <c r="E24" s="30">
        <v>1459</v>
      </c>
      <c r="F24" s="30">
        <v>85</v>
      </c>
      <c r="G24" s="30">
        <v>85</v>
      </c>
      <c r="H24" s="30">
        <v>1485</v>
      </c>
      <c r="I24" s="30">
        <v>0</v>
      </c>
      <c r="J24" s="30">
        <v>39.700000000000003</v>
      </c>
      <c r="K24" s="30">
        <v>47</v>
      </c>
      <c r="L24" s="58">
        <v>2025</v>
      </c>
      <c r="M24" s="29" t="s">
        <v>8418</v>
      </c>
      <c r="N24" s="59" t="s">
        <v>8419</v>
      </c>
    </row>
    <row r="25" spans="1:14" ht="15" customHeight="1" x14ac:dyDescent="0.2">
      <c r="A25" s="29" t="s">
        <v>8420</v>
      </c>
      <c r="B25" s="29" t="s">
        <v>8421</v>
      </c>
      <c r="C25" s="29" t="s">
        <v>8399</v>
      </c>
      <c r="D25" s="29" t="s">
        <v>8368</v>
      </c>
      <c r="E25" s="30">
        <v>312</v>
      </c>
      <c r="F25" s="30">
        <v>3.5</v>
      </c>
      <c r="G25" s="30">
        <v>3.5</v>
      </c>
      <c r="H25" s="30">
        <v>304</v>
      </c>
      <c r="I25" s="30">
        <v>0</v>
      </c>
      <c r="J25" s="30">
        <v>1</v>
      </c>
      <c r="K25" s="30">
        <v>27</v>
      </c>
      <c r="L25" s="58">
        <v>2025</v>
      </c>
      <c r="M25" s="29" t="s">
        <v>8422</v>
      </c>
      <c r="N25" s="59" t="s">
        <v>8423</v>
      </c>
    </row>
    <row r="26" spans="1:14" ht="15" customHeight="1" x14ac:dyDescent="0.2">
      <c r="A26" s="29" t="s">
        <v>8373</v>
      </c>
      <c r="B26" s="29" t="s">
        <v>178</v>
      </c>
      <c r="C26" s="29" t="s">
        <v>8367</v>
      </c>
      <c r="D26" s="29" t="s">
        <v>8424</v>
      </c>
      <c r="E26" s="30">
        <v>1414</v>
      </c>
      <c r="F26" s="30">
        <v>16</v>
      </c>
      <c r="G26" s="30">
        <v>16</v>
      </c>
      <c r="H26" s="30">
        <v>1182</v>
      </c>
      <c r="I26" s="30">
        <v>232</v>
      </c>
      <c r="J26" s="30">
        <v>3.8</v>
      </c>
      <c r="K26" s="30">
        <v>24</v>
      </c>
      <c r="L26" s="60" t="s">
        <v>8425</v>
      </c>
      <c r="M26" s="29" t="s">
        <v>8426</v>
      </c>
      <c r="N26" s="59" t="s">
        <v>8427</v>
      </c>
    </row>
    <row r="27" spans="1:14" ht="15" customHeight="1" x14ac:dyDescent="0.2">
      <c r="A27" s="29" t="s">
        <v>8373</v>
      </c>
      <c r="B27" s="29" t="s">
        <v>186</v>
      </c>
      <c r="C27" s="29" t="s">
        <v>8367</v>
      </c>
      <c r="D27" s="29" t="s">
        <v>8424</v>
      </c>
      <c r="E27" s="30">
        <v>1104</v>
      </c>
      <c r="F27" s="30">
        <v>16</v>
      </c>
      <c r="G27" s="30">
        <v>16</v>
      </c>
      <c r="H27" s="30">
        <v>675</v>
      </c>
      <c r="I27" s="30">
        <v>429</v>
      </c>
      <c r="J27" s="30">
        <v>4.7</v>
      </c>
      <c r="K27" s="30">
        <v>29</v>
      </c>
      <c r="L27" s="58" t="s">
        <v>8428</v>
      </c>
      <c r="M27" s="29" t="s">
        <v>8429</v>
      </c>
      <c r="N27" s="59" t="s">
        <v>8430</v>
      </c>
    </row>
    <row r="28" spans="1:14" ht="15" customHeight="1" x14ac:dyDescent="0.2">
      <c r="A28" s="29" t="s">
        <v>8373</v>
      </c>
      <c r="B28" s="29" t="s">
        <v>171</v>
      </c>
      <c r="C28" s="29" t="s">
        <v>8367</v>
      </c>
      <c r="D28" s="29" t="s">
        <v>8424</v>
      </c>
      <c r="E28" s="30">
        <v>3546</v>
      </c>
      <c r="F28" s="30">
        <v>23</v>
      </c>
      <c r="G28" s="30">
        <v>23</v>
      </c>
      <c r="H28" s="30">
        <v>3315</v>
      </c>
      <c r="I28" s="30">
        <v>231</v>
      </c>
      <c r="J28" s="30">
        <v>13.9</v>
      </c>
      <c r="K28" s="30">
        <v>61</v>
      </c>
      <c r="L28" s="58" t="s">
        <v>8428</v>
      </c>
      <c r="M28" s="29" t="s">
        <v>8431</v>
      </c>
      <c r="N28" s="59" t="s">
        <v>8432</v>
      </c>
    </row>
    <row r="29" spans="1:14" ht="15" customHeight="1" x14ac:dyDescent="0.2">
      <c r="A29" s="29" t="s">
        <v>8373</v>
      </c>
      <c r="B29" s="29" t="s">
        <v>8433</v>
      </c>
      <c r="C29" s="29" t="s">
        <v>8399</v>
      </c>
      <c r="D29" s="29" t="s">
        <v>8424</v>
      </c>
      <c r="E29" s="30">
        <v>690</v>
      </c>
      <c r="F29" s="30">
        <v>6.7</v>
      </c>
      <c r="G29" s="30">
        <v>6.7</v>
      </c>
      <c r="H29" s="30">
        <v>470</v>
      </c>
      <c r="I29" s="30">
        <v>221</v>
      </c>
      <c r="J29" s="30">
        <v>0</v>
      </c>
      <c r="K29" s="30">
        <v>0</v>
      </c>
      <c r="L29" s="58" t="s">
        <v>8434</v>
      </c>
      <c r="M29" s="29" t="s">
        <v>8435</v>
      </c>
      <c r="N29" s="59" t="s">
        <v>8436</v>
      </c>
    </row>
    <row r="30" spans="1:14" ht="15" customHeight="1" x14ac:dyDescent="0.2">
      <c r="A30" s="29" t="s">
        <v>8437</v>
      </c>
      <c r="B30" s="29" t="s">
        <v>8438</v>
      </c>
      <c r="C30" s="29" t="s">
        <v>8399</v>
      </c>
      <c r="D30" s="29" t="s">
        <v>8424</v>
      </c>
      <c r="E30" s="30">
        <v>261</v>
      </c>
      <c r="F30" s="30">
        <v>42.4</v>
      </c>
      <c r="G30" s="30">
        <v>42.4</v>
      </c>
      <c r="H30" s="30">
        <v>101</v>
      </c>
      <c r="I30" s="30">
        <v>160</v>
      </c>
      <c r="J30" s="30">
        <v>0.1</v>
      </c>
      <c r="K30" s="30">
        <v>0.3</v>
      </c>
      <c r="L30" s="58" t="s">
        <v>8439</v>
      </c>
      <c r="M30" s="29" t="s">
        <v>163</v>
      </c>
      <c r="N30" s="59" t="s">
        <v>8440</v>
      </c>
    </row>
    <row r="31" spans="1:14" ht="15" customHeight="1" x14ac:dyDescent="0.2">
      <c r="A31" s="29" t="s">
        <v>8437</v>
      </c>
      <c r="B31" s="29" t="s">
        <v>165</v>
      </c>
      <c r="C31" s="29" t="s">
        <v>8399</v>
      </c>
      <c r="D31" s="29" t="s">
        <v>8424</v>
      </c>
      <c r="E31" s="30">
        <v>1943</v>
      </c>
      <c r="F31" s="30">
        <v>83.1</v>
      </c>
      <c r="G31" s="30">
        <v>83.1</v>
      </c>
      <c r="H31" s="30">
        <v>1339</v>
      </c>
      <c r="I31" s="30">
        <v>604</v>
      </c>
      <c r="J31" s="30">
        <v>5.4</v>
      </c>
      <c r="K31" s="30">
        <v>7</v>
      </c>
      <c r="L31" s="58" t="s">
        <v>8434</v>
      </c>
      <c r="M31" s="29" t="s">
        <v>8441</v>
      </c>
      <c r="N31" s="59" t="s">
        <v>8442</v>
      </c>
    </row>
    <row r="32" spans="1:14" ht="15" customHeight="1" x14ac:dyDescent="0.2">
      <c r="A32" s="29" t="s">
        <v>8443</v>
      </c>
      <c r="B32" s="29" t="s">
        <v>188</v>
      </c>
      <c r="C32" s="29" t="s">
        <v>8399</v>
      </c>
      <c r="D32" s="29" t="s">
        <v>8424</v>
      </c>
      <c r="E32" s="30">
        <v>1881</v>
      </c>
      <c r="F32" s="30">
        <v>78.3</v>
      </c>
      <c r="G32" s="30">
        <v>78.3</v>
      </c>
      <c r="H32" s="30">
        <v>365</v>
      </c>
      <c r="I32" s="30">
        <v>1517</v>
      </c>
      <c r="J32" s="30">
        <v>1.6</v>
      </c>
      <c r="K32" s="30">
        <v>2</v>
      </c>
      <c r="L32" s="60" t="s">
        <v>8444</v>
      </c>
      <c r="M32" s="29" t="s">
        <v>8445</v>
      </c>
      <c r="N32" s="59" t="s">
        <v>8446</v>
      </c>
    </row>
    <row r="33" spans="1:14" ht="15" customHeight="1" x14ac:dyDescent="0.2">
      <c r="A33" s="29" t="s">
        <v>8447</v>
      </c>
      <c r="B33" s="29" t="s">
        <v>8448</v>
      </c>
      <c r="C33" s="29" t="s">
        <v>8449</v>
      </c>
      <c r="D33" s="29" t="s">
        <v>8424</v>
      </c>
      <c r="E33" s="30">
        <v>1863</v>
      </c>
      <c r="F33" s="30">
        <v>5.8</v>
      </c>
      <c r="G33" s="30">
        <v>5.8</v>
      </c>
      <c r="H33" s="30">
        <v>392</v>
      </c>
      <c r="I33" s="30">
        <v>1471</v>
      </c>
      <c r="J33" s="30">
        <v>0.2</v>
      </c>
      <c r="K33" s="30">
        <v>3</v>
      </c>
      <c r="L33" s="58" t="s">
        <v>8428</v>
      </c>
      <c r="M33" s="29" t="s">
        <v>8450</v>
      </c>
      <c r="N33" s="59" t="s">
        <v>8451</v>
      </c>
    </row>
    <row r="34" spans="1:14" ht="15" customHeight="1" x14ac:dyDescent="0.2">
      <c r="A34" s="29" t="s">
        <v>8410</v>
      </c>
      <c r="B34" s="29" t="s">
        <v>191</v>
      </c>
      <c r="C34" s="29" t="s">
        <v>8399</v>
      </c>
      <c r="D34" s="29" t="s">
        <v>8424</v>
      </c>
      <c r="E34" s="30">
        <v>1431</v>
      </c>
      <c r="F34" s="30">
        <v>84.7</v>
      </c>
      <c r="G34" s="30">
        <v>84.7</v>
      </c>
      <c r="H34" s="30">
        <v>1121</v>
      </c>
      <c r="I34" s="30">
        <v>310</v>
      </c>
      <c r="J34" s="30">
        <v>5.9</v>
      </c>
      <c r="K34" s="30">
        <v>7</v>
      </c>
      <c r="L34" s="60" t="s">
        <v>8452</v>
      </c>
      <c r="M34" s="29" t="s">
        <v>8453</v>
      </c>
      <c r="N34" s="59" t="s">
        <v>8454</v>
      </c>
    </row>
    <row r="35" spans="1:14" ht="15" customHeight="1" x14ac:dyDescent="0.2">
      <c r="A35" s="29" t="s">
        <v>8373</v>
      </c>
      <c r="B35" s="29" t="s">
        <v>182</v>
      </c>
      <c r="C35" s="29"/>
      <c r="D35" s="29" t="s">
        <v>3406</v>
      </c>
      <c r="E35" s="30">
        <v>160</v>
      </c>
      <c r="F35" s="30">
        <v>3.1</v>
      </c>
      <c r="G35" s="30">
        <v>3.1</v>
      </c>
      <c r="H35" s="30">
        <v>0</v>
      </c>
      <c r="I35" s="30">
        <v>160</v>
      </c>
      <c r="J35" s="30">
        <v>0</v>
      </c>
      <c r="K35" s="30">
        <v>0</v>
      </c>
      <c r="L35" s="58" t="s">
        <v>8455</v>
      </c>
      <c r="M35" s="29" t="s">
        <v>8456</v>
      </c>
      <c r="N35" s="59" t="s">
        <v>8457</v>
      </c>
    </row>
    <row r="36" spans="1:14" ht="15" customHeight="1" x14ac:dyDescent="0.2">
      <c r="A36" s="29" t="s">
        <v>8458</v>
      </c>
      <c r="B36" s="29" t="s">
        <v>8459</v>
      </c>
      <c r="C36" s="29"/>
      <c r="D36" s="29" t="s">
        <v>3406</v>
      </c>
      <c r="E36" s="30">
        <v>220</v>
      </c>
      <c r="F36" s="30">
        <v>36</v>
      </c>
      <c r="G36" s="30">
        <v>36</v>
      </c>
      <c r="H36" s="30">
        <v>0</v>
      </c>
      <c r="I36" s="30">
        <v>220</v>
      </c>
      <c r="J36" s="30">
        <v>0</v>
      </c>
      <c r="K36" s="30">
        <v>0</v>
      </c>
      <c r="L36" s="60" t="s">
        <v>8460</v>
      </c>
      <c r="M36" s="29" t="s">
        <v>8461</v>
      </c>
      <c r="N36" s="59" t="s">
        <v>8462</v>
      </c>
    </row>
    <row r="37" spans="1:14" ht="15" customHeight="1" x14ac:dyDescent="0.2">
      <c r="A37" s="29" t="s">
        <v>8463</v>
      </c>
      <c r="B37" s="29" t="s">
        <v>8464</v>
      </c>
      <c r="C37" s="29"/>
      <c r="D37" s="29" t="s">
        <v>3406</v>
      </c>
      <c r="E37" s="30">
        <v>317</v>
      </c>
      <c r="F37" s="30">
        <v>19.2</v>
      </c>
      <c r="G37" s="30">
        <v>19.2</v>
      </c>
      <c r="H37" s="30">
        <v>0</v>
      </c>
      <c r="I37" s="30">
        <v>317</v>
      </c>
      <c r="J37" s="30">
        <v>0</v>
      </c>
      <c r="K37" s="30">
        <v>0</v>
      </c>
      <c r="L37" s="60" t="s">
        <v>8465</v>
      </c>
      <c r="M37" s="29" t="s">
        <v>193</v>
      </c>
      <c r="N37" s="59" t="s">
        <v>8466</v>
      </c>
    </row>
    <row r="38" spans="1:14" ht="15" customHeight="1" x14ac:dyDescent="0.2">
      <c r="A38" s="29" t="s">
        <v>8467</v>
      </c>
      <c r="B38" s="29" t="s">
        <v>8468</v>
      </c>
      <c r="C38" s="29"/>
      <c r="D38" s="29" t="s">
        <v>3406</v>
      </c>
      <c r="E38" s="30">
        <v>667</v>
      </c>
      <c r="F38" s="30">
        <v>18</v>
      </c>
      <c r="G38" s="30">
        <v>18</v>
      </c>
      <c r="H38" s="30">
        <v>0</v>
      </c>
      <c r="I38" s="30">
        <v>667</v>
      </c>
      <c r="J38" s="30">
        <v>0</v>
      </c>
      <c r="K38" s="30">
        <v>0</v>
      </c>
      <c r="L38" s="60" t="s">
        <v>8465</v>
      </c>
      <c r="M38" s="29" t="s">
        <v>157</v>
      </c>
      <c r="N38" s="59" t="s">
        <v>8469</v>
      </c>
    </row>
    <row r="39" spans="1:14" ht="15" customHeight="1" x14ac:dyDescent="0.2">
      <c r="A39" s="29" t="s">
        <v>8410</v>
      </c>
      <c r="B39" s="29" t="s">
        <v>8470</v>
      </c>
      <c r="C39" s="29"/>
      <c r="D39" s="29" t="s">
        <v>3406</v>
      </c>
      <c r="E39" s="30">
        <v>71</v>
      </c>
      <c r="F39" s="30">
        <v>1</v>
      </c>
      <c r="G39" s="30">
        <v>1</v>
      </c>
      <c r="H39" s="30">
        <v>0</v>
      </c>
      <c r="I39" s="30">
        <v>71</v>
      </c>
      <c r="J39" s="30">
        <v>0</v>
      </c>
      <c r="K39" s="30">
        <v>0</v>
      </c>
      <c r="L39" s="58" t="s">
        <v>8471</v>
      </c>
      <c r="M39" s="29" t="s">
        <v>183</v>
      </c>
      <c r="N39" s="59" t="s">
        <v>8472</v>
      </c>
    </row>
    <row r="40" spans="1:14" ht="15" customHeight="1" x14ac:dyDescent="0.2">
      <c r="A40" s="29" t="s">
        <v>8410</v>
      </c>
      <c r="B40" s="29" t="s">
        <v>8473</v>
      </c>
      <c r="C40" s="29"/>
      <c r="D40" s="29" t="s">
        <v>3406</v>
      </c>
      <c r="E40" s="30">
        <v>425</v>
      </c>
      <c r="F40" s="30">
        <v>6.8</v>
      </c>
      <c r="G40" s="30">
        <v>6.8</v>
      </c>
      <c r="H40" s="30">
        <v>0</v>
      </c>
      <c r="I40" s="30">
        <v>425</v>
      </c>
      <c r="J40" s="30">
        <v>0</v>
      </c>
      <c r="K40" s="30">
        <v>0</v>
      </c>
      <c r="L40" s="58" t="s">
        <v>8474</v>
      </c>
      <c r="M40" s="29" t="s">
        <v>8475</v>
      </c>
      <c r="N40" s="59" t="s">
        <v>8476</v>
      </c>
    </row>
    <row r="41" spans="1:14" x14ac:dyDescent="0.2">
      <c r="N41" s="56"/>
    </row>
    <row r="42" spans="1:14" x14ac:dyDescent="0.2">
      <c r="N42" s="56"/>
    </row>
  </sheetData>
  <autoFilter ref="A4:M40" xr:uid="{00000000-0009-0000-0000-000007000000}"/>
  <mergeCells count="2">
    <mergeCell ref="A1:L1"/>
    <mergeCell ref="A2:L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DF360B2523194BAFD3EE0682DDD9F5" ma:contentTypeVersion="12" ma:contentTypeDescription="Create a new document." ma:contentTypeScope="" ma:versionID="778272754e33c026c37ecc1b93e92db7">
  <xsd:schema xmlns:xsd="http://www.w3.org/2001/XMLSchema" xmlns:xs="http://www.w3.org/2001/XMLSchema" xmlns:p="http://schemas.microsoft.com/office/2006/metadata/properties" xmlns:ns2="67416123-0cd2-4485-a2f8-ff6ca1a00518" xmlns:ns3="74ef80f9-ddcf-40f1-9c1c-86e35e81ca89" targetNamespace="http://schemas.microsoft.com/office/2006/metadata/properties" ma:root="true" ma:fieldsID="392061615468e82ab00129971d1e7958" ns2:_="" ns3:_="">
    <xsd:import namespace="67416123-0cd2-4485-a2f8-ff6ca1a00518"/>
    <xsd:import namespace="74ef80f9-ddcf-40f1-9c1c-86e35e81c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416123-0cd2-4485-a2f8-ff6ca1a005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d61abbd-8893-41b9-b9a1-a3b9572f5cd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4ef80f9-ddcf-40f1-9c1c-86e35e81ca8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e2a845e-b8b5-4ea1-9780-0cd9a8fcb36b}" ma:internalName="TaxCatchAll" ma:showField="CatchAllData" ma:web="74ef80f9-ddcf-40f1-9c1c-86e35e81ca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4ef80f9-ddcf-40f1-9c1c-86e35e81ca89" xsi:nil="true"/>
    <lcf76f155ced4ddcb4097134ff3c332f xmlns="67416123-0cd2-4485-a2f8-ff6ca1a005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E0547CD-51B2-4409-A527-406B30D28F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416123-0cd2-4485-a2f8-ff6ca1a00518"/>
    <ds:schemaRef ds:uri="74ef80f9-ddcf-40f1-9c1c-86e35e81c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4FB8A6-1CC1-45D9-B452-6913583E8064}">
  <ds:schemaRefs>
    <ds:schemaRef ds:uri="http://schemas.microsoft.com/sharepoint/v3/contenttype/forms"/>
  </ds:schemaRefs>
</ds:datastoreItem>
</file>

<file path=customXml/itemProps3.xml><?xml version="1.0" encoding="utf-8"?>
<ds:datastoreItem xmlns:ds="http://schemas.openxmlformats.org/officeDocument/2006/customXml" ds:itemID="{B748371E-2C18-4772-9077-FA7FBCE0CAA2}">
  <ds:schemaRefs>
    <ds:schemaRef ds:uri="http://purl.org/dc/dcmitype/"/>
    <ds:schemaRef ds:uri="http://schemas.microsoft.com/office/2006/documentManagement/types"/>
    <ds:schemaRef ds:uri="74ef80f9-ddcf-40f1-9c1c-86e35e81ca89"/>
    <ds:schemaRef ds:uri="http://schemas.microsoft.com/office/2006/metadata/properties"/>
    <ds:schemaRef ds:uri="http://www.w3.org/XML/1998/namespace"/>
    <ds:schemaRef ds:uri="http://purl.org/dc/terms/"/>
    <ds:schemaRef ds:uri="67416123-0cd2-4485-a2f8-ff6ca1a00518"/>
    <ds:schemaRef ds:uri="http://schemas.openxmlformats.org/package/2006/metadata/core-properti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Control</vt:lpstr>
      <vt:lpstr>Top District</vt:lpstr>
      <vt:lpstr>Top GAs</vt:lpstr>
      <vt:lpstr>All States (2)</vt:lpstr>
      <vt:lpstr>Assumptions</vt:lpstr>
      <vt:lpstr>CGD Data</vt:lpstr>
      <vt:lpstr>All States</vt:lpstr>
      <vt:lpstr>GAs</vt:lpstr>
      <vt:lpstr>CBG Plants</vt:lpstr>
      <vt:lpstr>Biomass Data</vt:lpstr>
      <vt:lpstr>Pipeline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Sajal Sinha</dc:creator>
  <cp:keywords/>
  <dc:description/>
  <cp:lastModifiedBy>Sajal Sinha</cp:lastModifiedBy>
  <cp:revision>3</cp:revision>
  <dcterms:created xsi:type="dcterms:W3CDTF">2026-09-11T21:13:29Z</dcterms:created>
  <dcterms:modified xsi:type="dcterms:W3CDTF">2026-09-17T17:14:17Z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0x0101001ADF360B2523194BAFD3EE0682DDD9F5</vt:lpwstr>
  </property>
  <property fmtid="{D5CDD505-2E9C-101B-9397-08002B2CF9AE}" pid="3" name="MediaServiceImageTags">
    <vt:lpwstr/>
  </property>
</Properties>
</file>